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drian\Desktop\THEPOWER\DATA\PROYECTO DHASBOARD\"/>
    </mc:Choice>
  </mc:AlternateContent>
  <xr:revisionPtr revIDLastSave="0" documentId="13_ncr:1_{EF0216BF-37A6-4099-816C-08AC10557053}" xr6:coauthVersionLast="47" xr6:coauthVersionMax="47" xr10:uidLastSave="{00000000-0000-0000-0000-000000000000}"/>
  <bookViews>
    <workbookView xWindow="28680" yWindow="-120" windowWidth="29040" windowHeight="15720" activeTab="4" xr2:uid="{F30F1CDB-EB9F-4AA7-A129-ACA9E74614C7}"/>
  </bookViews>
  <sheets>
    <sheet name="DataSetHR " sheetId="2" r:id="rId1"/>
    <sheet name="DESCRIPCION COLUMNAS" sheetId="4" r:id="rId2"/>
    <sheet name="Detalle1" sheetId="5" r:id="rId3"/>
    <sheet name="ANALISIS" sheetId="1" r:id="rId4"/>
    <sheet name="DASHBOARD" sheetId="3" r:id="rId5"/>
  </sheets>
  <definedNames>
    <definedName name="_xlchart.v2.0" hidden="1">ANALISIS!$M$38:$M$41</definedName>
    <definedName name="_xlchart.v2.1" hidden="1">ANALISIS!$N$37</definedName>
    <definedName name="_xlchart.v2.10" hidden="1">ANALISIS!$N$37</definedName>
    <definedName name="_xlchart.v2.11" hidden="1">ANALISIS!$N$38:$N$41</definedName>
    <definedName name="_xlchart.v2.2" hidden="1">ANALISIS!$N$38:$N$41</definedName>
    <definedName name="_xlchart.v2.3" hidden="1">ANALISIS!$M$38:$M$41</definedName>
    <definedName name="_xlchart.v2.4" hidden="1">ANALISIS!$N$37</definedName>
    <definedName name="_xlchart.v2.5" hidden="1">ANALISIS!$N$38:$N$41</definedName>
    <definedName name="_xlchart.v2.6" hidden="1">ANALISIS!$M$38:$M$41</definedName>
    <definedName name="_xlchart.v2.7" hidden="1">ANALISIS!$N$37</definedName>
    <definedName name="_xlchart.v2.8" hidden="1">ANALISIS!$N$38:$N$41</definedName>
    <definedName name="_xlchart.v2.9" hidden="1">ANALISIS!$M$38:$M$41</definedName>
    <definedName name="DatosExternos_1" localSheetId="0" hidden="1">'DataSetHR '!$A$1:$AI$2001</definedName>
    <definedName name="SegmentaciónDeDatos_Department">#N/A</definedName>
  </definedNames>
  <calcPr calcId="191029"/>
  <pivotCaches>
    <pivotCache cacheId="0" r:id="rId6"/>
  </pivotCaches>
  <extLst>
    <ext xmlns:x14="http://schemas.microsoft.com/office/spreadsheetml/2009/9/main" uri="{BBE1A952-AA13-448e-AADC-164F8A28A991}">
      <x14:slicerCaches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6" i="1" l="1"/>
  <c r="N43" i="1"/>
  <c r="N41" i="1"/>
  <c r="N40" i="1"/>
  <c r="N39" i="1"/>
  <c r="N38" i="1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AQ35" i="2"/>
  <c r="AQ36" i="2"/>
  <c r="AQ37" i="2"/>
  <c r="AQ38" i="2"/>
  <c r="AQ39" i="2"/>
  <c r="AQ40" i="2"/>
  <c r="AQ41" i="2"/>
  <c r="AQ42" i="2"/>
  <c r="AQ43" i="2"/>
  <c r="AQ44" i="2"/>
  <c r="AQ45" i="2"/>
  <c r="AQ46" i="2"/>
  <c r="AQ47" i="2"/>
  <c r="AQ48" i="2"/>
  <c r="AQ49" i="2"/>
  <c r="AQ50" i="2"/>
  <c r="AQ51" i="2"/>
  <c r="AQ52" i="2"/>
  <c r="AQ53" i="2"/>
  <c r="AQ54" i="2"/>
  <c r="AQ55" i="2"/>
  <c r="AQ56" i="2"/>
  <c r="AQ57" i="2"/>
  <c r="AQ58" i="2"/>
  <c r="AQ59" i="2"/>
  <c r="AQ60" i="2"/>
  <c r="AQ61" i="2"/>
  <c r="AQ62" i="2"/>
  <c r="AQ63" i="2"/>
  <c r="AQ64" i="2"/>
  <c r="AQ65" i="2"/>
  <c r="AQ66" i="2"/>
  <c r="AQ67" i="2"/>
  <c r="AQ68" i="2"/>
  <c r="AQ69" i="2"/>
  <c r="AQ70" i="2"/>
  <c r="AQ71" i="2"/>
  <c r="AQ72" i="2"/>
  <c r="AQ73" i="2"/>
  <c r="AQ74" i="2"/>
  <c r="AQ75" i="2"/>
  <c r="AQ76" i="2"/>
  <c r="AQ77" i="2"/>
  <c r="AQ78" i="2"/>
  <c r="AQ79" i="2"/>
  <c r="AQ80" i="2"/>
  <c r="AQ81" i="2"/>
  <c r="AQ82" i="2"/>
  <c r="AQ83" i="2"/>
  <c r="AQ84" i="2"/>
  <c r="AQ85" i="2"/>
  <c r="AQ86" i="2"/>
  <c r="AQ87" i="2"/>
  <c r="AQ88" i="2"/>
  <c r="AQ89" i="2"/>
  <c r="AQ90" i="2"/>
  <c r="AQ91" i="2"/>
  <c r="AQ92" i="2"/>
  <c r="AQ93" i="2"/>
  <c r="AQ94" i="2"/>
  <c r="AQ95" i="2"/>
  <c r="AQ96" i="2"/>
  <c r="AQ97" i="2"/>
  <c r="AQ98" i="2"/>
  <c r="AQ99" i="2"/>
  <c r="AQ100" i="2"/>
  <c r="AQ101" i="2"/>
  <c r="AQ102" i="2"/>
  <c r="AQ103" i="2"/>
  <c r="AQ104" i="2"/>
  <c r="AQ105" i="2"/>
  <c r="AQ106" i="2"/>
  <c r="AQ107" i="2"/>
  <c r="AQ108" i="2"/>
  <c r="AQ109" i="2"/>
  <c r="AQ110" i="2"/>
  <c r="AQ111" i="2"/>
  <c r="AQ112" i="2"/>
  <c r="AQ113" i="2"/>
  <c r="AQ114" i="2"/>
  <c r="AQ115" i="2"/>
  <c r="AQ116" i="2"/>
  <c r="AQ117" i="2"/>
  <c r="AQ118" i="2"/>
  <c r="AQ119" i="2"/>
  <c r="AQ120" i="2"/>
  <c r="AQ121" i="2"/>
  <c r="AQ122" i="2"/>
  <c r="AQ123" i="2"/>
  <c r="AQ124" i="2"/>
  <c r="AQ125" i="2"/>
  <c r="AQ126" i="2"/>
  <c r="AQ127" i="2"/>
  <c r="AQ128" i="2"/>
  <c r="AQ129" i="2"/>
  <c r="AQ130" i="2"/>
  <c r="AQ131" i="2"/>
  <c r="AQ132" i="2"/>
  <c r="AQ133" i="2"/>
  <c r="AQ134" i="2"/>
  <c r="AQ135" i="2"/>
  <c r="AQ136" i="2"/>
  <c r="AQ137" i="2"/>
  <c r="AQ138" i="2"/>
  <c r="AQ139" i="2"/>
  <c r="AQ140" i="2"/>
  <c r="AQ141" i="2"/>
  <c r="AQ142" i="2"/>
  <c r="AQ143" i="2"/>
  <c r="AQ144" i="2"/>
  <c r="AQ145" i="2"/>
  <c r="AQ146" i="2"/>
  <c r="AQ147" i="2"/>
  <c r="AQ148" i="2"/>
  <c r="AQ149" i="2"/>
  <c r="AQ150" i="2"/>
  <c r="AQ151" i="2"/>
  <c r="AQ152" i="2"/>
  <c r="AQ153" i="2"/>
  <c r="AQ154" i="2"/>
  <c r="AQ155" i="2"/>
  <c r="AQ156" i="2"/>
  <c r="AQ157" i="2"/>
  <c r="AQ158" i="2"/>
  <c r="AQ159" i="2"/>
  <c r="AQ160" i="2"/>
  <c r="AQ161" i="2"/>
  <c r="AQ162" i="2"/>
  <c r="AQ163" i="2"/>
  <c r="AQ164" i="2"/>
  <c r="AQ165" i="2"/>
  <c r="AQ166" i="2"/>
  <c r="AQ167" i="2"/>
  <c r="AQ168" i="2"/>
  <c r="AQ169" i="2"/>
  <c r="AQ170" i="2"/>
  <c r="AQ171" i="2"/>
  <c r="AQ172" i="2"/>
  <c r="AQ173" i="2"/>
  <c r="AQ174" i="2"/>
  <c r="AQ175" i="2"/>
  <c r="AQ176" i="2"/>
  <c r="AQ177" i="2"/>
  <c r="AQ178" i="2"/>
  <c r="AQ179" i="2"/>
  <c r="AQ180" i="2"/>
  <c r="AQ181" i="2"/>
  <c r="AQ182" i="2"/>
  <c r="AQ183" i="2"/>
  <c r="AQ184" i="2"/>
  <c r="AQ185" i="2"/>
  <c r="AQ186" i="2"/>
  <c r="AQ187" i="2"/>
  <c r="AQ188" i="2"/>
  <c r="AQ189" i="2"/>
  <c r="AQ190" i="2"/>
  <c r="AQ191" i="2"/>
  <c r="AQ192" i="2"/>
  <c r="AQ193" i="2"/>
  <c r="AQ194" i="2"/>
  <c r="AQ195" i="2"/>
  <c r="AQ196" i="2"/>
  <c r="AQ197" i="2"/>
  <c r="AQ198" i="2"/>
  <c r="AQ199" i="2"/>
  <c r="AQ200" i="2"/>
  <c r="AQ201" i="2"/>
  <c r="AQ202" i="2"/>
  <c r="AQ203" i="2"/>
  <c r="AQ204" i="2"/>
  <c r="AQ205" i="2"/>
  <c r="AQ206" i="2"/>
  <c r="AQ207" i="2"/>
  <c r="AQ208" i="2"/>
  <c r="AQ209" i="2"/>
  <c r="AQ210" i="2"/>
  <c r="AQ211" i="2"/>
  <c r="AQ212" i="2"/>
  <c r="AQ213" i="2"/>
  <c r="AQ214" i="2"/>
  <c r="AQ215" i="2"/>
  <c r="AQ216" i="2"/>
  <c r="AQ217" i="2"/>
  <c r="AQ218" i="2"/>
  <c r="AQ219" i="2"/>
  <c r="AQ220" i="2"/>
  <c r="AQ221" i="2"/>
  <c r="AQ222" i="2"/>
  <c r="AQ223" i="2"/>
  <c r="AQ224" i="2"/>
  <c r="AQ225" i="2"/>
  <c r="AQ226" i="2"/>
  <c r="AQ227" i="2"/>
  <c r="AQ228" i="2"/>
  <c r="AQ229" i="2"/>
  <c r="AQ230" i="2"/>
  <c r="AQ231" i="2"/>
  <c r="AQ232" i="2"/>
  <c r="AQ233" i="2"/>
  <c r="AQ234" i="2"/>
  <c r="AQ235" i="2"/>
  <c r="AQ236" i="2"/>
  <c r="AQ237" i="2"/>
  <c r="AQ238" i="2"/>
  <c r="AQ239" i="2"/>
  <c r="AQ240" i="2"/>
  <c r="AQ241" i="2"/>
  <c r="AQ242" i="2"/>
  <c r="AQ243" i="2"/>
  <c r="AQ244" i="2"/>
  <c r="AQ245" i="2"/>
  <c r="AQ246" i="2"/>
  <c r="AQ247" i="2"/>
  <c r="AQ248" i="2"/>
  <c r="AQ249" i="2"/>
  <c r="AQ250" i="2"/>
  <c r="AQ251" i="2"/>
  <c r="AQ252" i="2"/>
  <c r="AQ253" i="2"/>
  <c r="AQ254" i="2"/>
  <c r="AQ255" i="2"/>
  <c r="AQ256" i="2"/>
  <c r="AQ257" i="2"/>
  <c r="AQ258" i="2"/>
  <c r="AQ259" i="2"/>
  <c r="AQ260" i="2"/>
  <c r="AQ261" i="2"/>
  <c r="AQ262" i="2"/>
  <c r="AQ263" i="2"/>
  <c r="AQ264" i="2"/>
  <c r="AQ265" i="2"/>
  <c r="AQ266" i="2"/>
  <c r="AQ267" i="2"/>
  <c r="AQ268" i="2"/>
  <c r="AQ269" i="2"/>
  <c r="AQ270" i="2"/>
  <c r="AQ271" i="2"/>
  <c r="AQ272" i="2"/>
  <c r="AQ273" i="2"/>
  <c r="AQ274" i="2"/>
  <c r="AQ275" i="2"/>
  <c r="AQ276" i="2"/>
  <c r="AQ277" i="2"/>
  <c r="AQ278" i="2"/>
  <c r="AQ279" i="2"/>
  <c r="AQ280" i="2"/>
  <c r="AQ281" i="2"/>
  <c r="AQ282" i="2"/>
  <c r="AQ283" i="2"/>
  <c r="AQ284" i="2"/>
  <c r="AQ285" i="2"/>
  <c r="AQ286" i="2"/>
  <c r="AQ287" i="2"/>
  <c r="AQ288" i="2"/>
  <c r="AQ289" i="2"/>
  <c r="AQ290" i="2"/>
  <c r="AQ291" i="2"/>
  <c r="AQ292" i="2"/>
  <c r="AQ293" i="2"/>
  <c r="AQ294" i="2"/>
  <c r="AQ295" i="2"/>
  <c r="AQ296" i="2"/>
  <c r="AQ297" i="2"/>
  <c r="AQ298" i="2"/>
  <c r="AQ299" i="2"/>
  <c r="AQ300" i="2"/>
  <c r="AQ301" i="2"/>
  <c r="AQ302" i="2"/>
  <c r="AQ303" i="2"/>
  <c r="AQ304" i="2"/>
  <c r="AQ305" i="2"/>
  <c r="AQ306" i="2"/>
  <c r="AQ307" i="2"/>
  <c r="AQ308" i="2"/>
  <c r="AQ309" i="2"/>
  <c r="AQ310" i="2"/>
  <c r="AQ311" i="2"/>
  <c r="AQ312" i="2"/>
  <c r="AQ313" i="2"/>
  <c r="AQ314" i="2"/>
  <c r="AQ315" i="2"/>
  <c r="AQ316" i="2"/>
  <c r="AQ317" i="2"/>
  <c r="AQ318" i="2"/>
  <c r="AQ319" i="2"/>
  <c r="AQ320" i="2"/>
  <c r="AQ321" i="2"/>
  <c r="AQ322" i="2"/>
  <c r="AQ323" i="2"/>
  <c r="AQ324" i="2"/>
  <c r="AQ325" i="2"/>
  <c r="AQ326" i="2"/>
  <c r="AQ327" i="2"/>
  <c r="AQ328" i="2"/>
  <c r="AQ329" i="2"/>
  <c r="AQ330" i="2"/>
  <c r="AQ331" i="2"/>
  <c r="AQ332" i="2"/>
  <c r="AQ333" i="2"/>
  <c r="AQ334" i="2"/>
  <c r="AQ335" i="2"/>
  <c r="AQ336" i="2"/>
  <c r="AQ337" i="2"/>
  <c r="AQ338" i="2"/>
  <c r="AQ339" i="2"/>
  <c r="AQ340" i="2"/>
  <c r="AQ341" i="2"/>
  <c r="AQ342" i="2"/>
  <c r="AQ343" i="2"/>
  <c r="AQ344" i="2"/>
  <c r="AQ345" i="2"/>
  <c r="AQ346" i="2"/>
  <c r="AQ347" i="2"/>
  <c r="AQ348" i="2"/>
  <c r="AQ349" i="2"/>
  <c r="AQ350" i="2"/>
  <c r="AQ351" i="2"/>
  <c r="AQ352" i="2"/>
  <c r="AQ353" i="2"/>
  <c r="AQ354" i="2"/>
  <c r="AQ355" i="2"/>
  <c r="AQ356" i="2"/>
  <c r="AQ357" i="2"/>
  <c r="AQ358" i="2"/>
  <c r="AQ359" i="2"/>
  <c r="AQ360" i="2"/>
  <c r="AQ361" i="2"/>
  <c r="AQ362" i="2"/>
  <c r="AQ363" i="2"/>
  <c r="AQ364" i="2"/>
  <c r="AQ365" i="2"/>
  <c r="AQ366" i="2"/>
  <c r="AQ367" i="2"/>
  <c r="AQ368" i="2"/>
  <c r="AQ369" i="2"/>
  <c r="AQ370" i="2"/>
  <c r="AQ371" i="2"/>
  <c r="AQ372" i="2"/>
  <c r="AQ373" i="2"/>
  <c r="AQ374" i="2"/>
  <c r="AQ375" i="2"/>
  <c r="AQ376" i="2"/>
  <c r="AQ377" i="2"/>
  <c r="AQ378" i="2"/>
  <c r="AQ379" i="2"/>
  <c r="AQ380" i="2"/>
  <c r="AQ381" i="2"/>
  <c r="AQ382" i="2"/>
  <c r="AQ383" i="2"/>
  <c r="AQ384" i="2"/>
  <c r="AQ385" i="2"/>
  <c r="AQ386" i="2"/>
  <c r="AQ387" i="2"/>
  <c r="AQ388" i="2"/>
  <c r="AQ389" i="2"/>
  <c r="AQ390" i="2"/>
  <c r="AQ391" i="2"/>
  <c r="AQ392" i="2"/>
  <c r="AQ393" i="2"/>
  <c r="AQ394" i="2"/>
  <c r="AQ395" i="2"/>
  <c r="AQ396" i="2"/>
  <c r="AQ397" i="2"/>
  <c r="AQ398" i="2"/>
  <c r="AQ399" i="2"/>
  <c r="AQ400" i="2"/>
  <c r="AQ401" i="2"/>
  <c r="AQ402" i="2"/>
  <c r="AQ403" i="2"/>
  <c r="AQ404" i="2"/>
  <c r="AQ405" i="2"/>
  <c r="AQ406" i="2"/>
  <c r="AQ407" i="2"/>
  <c r="AQ408" i="2"/>
  <c r="AQ409" i="2"/>
  <c r="AQ410" i="2"/>
  <c r="AQ411" i="2"/>
  <c r="AQ412" i="2"/>
  <c r="AQ413" i="2"/>
  <c r="AQ414" i="2"/>
  <c r="AQ415" i="2"/>
  <c r="AQ416" i="2"/>
  <c r="AQ417" i="2"/>
  <c r="AQ418" i="2"/>
  <c r="AQ419" i="2"/>
  <c r="AQ420" i="2"/>
  <c r="AQ421" i="2"/>
  <c r="AQ422" i="2"/>
  <c r="AQ423" i="2"/>
  <c r="AQ424" i="2"/>
  <c r="AQ425" i="2"/>
  <c r="AQ426" i="2"/>
  <c r="AQ427" i="2"/>
  <c r="AQ428" i="2"/>
  <c r="AQ429" i="2"/>
  <c r="AQ430" i="2"/>
  <c r="AQ431" i="2"/>
  <c r="AQ432" i="2"/>
  <c r="AQ433" i="2"/>
  <c r="AQ434" i="2"/>
  <c r="AQ435" i="2"/>
  <c r="AQ436" i="2"/>
  <c r="AQ437" i="2"/>
  <c r="AQ438" i="2"/>
  <c r="AQ439" i="2"/>
  <c r="AQ440" i="2"/>
  <c r="AQ441" i="2"/>
  <c r="AQ442" i="2"/>
  <c r="AQ443" i="2"/>
  <c r="AQ444" i="2"/>
  <c r="AQ445" i="2"/>
  <c r="AQ446" i="2"/>
  <c r="AQ447" i="2"/>
  <c r="AQ448" i="2"/>
  <c r="AQ449" i="2"/>
  <c r="AQ450" i="2"/>
  <c r="AQ451" i="2"/>
  <c r="AQ452" i="2"/>
  <c r="AQ453" i="2"/>
  <c r="AQ454" i="2"/>
  <c r="AQ455" i="2"/>
  <c r="AQ456" i="2"/>
  <c r="AQ457" i="2"/>
  <c r="AQ458" i="2"/>
  <c r="AQ459" i="2"/>
  <c r="AQ460" i="2"/>
  <c r="AQ461" i="2"/>
  <c r="AQ462" i="2"/>
  <c r="AQ463" i="2"/>
  <c r="AQ464" i="2"/>
  <c r="AQ465" i="2"/>
  <c r="AQ466" i="2"/>
  <c r="AQ467" i="2"/>
  <c r="AQ468" i="2"/>
  <c r="AQ469" i="2"/>
  <c r="AQ470" i="2"/>
  <c r="AQ471" i="2"/>
  <c r="AQ472" i="2"/>
  <c r="AQ473" i="2"/>
  <c r="AQ474" i="2"/>
  <c r="AQ475" i="2"/>
  <c r="AQ476" i="2"/>
  <c r="AQ477" i="2"/>
  <c r="AQ478" i="2"/>
  <c r="AQ479" i="2"/>
  <c r="AQ480" i="2"/>
  <c r="AQ481" i="2"/>
  <c r="AQ482" i="2"/>
  <c r="AQ483" i="2"/>
  <c r="AQ484" i="2"/>
  <c r="AQ485" i="2"/>
  <c r="AQ486" i="2"/>
  <c r="AQ487" i="2"/>
  <c r="AQ488" i="2"/>
  <c r="AQ489" i="2"/>
  <c r="AQ490" i="2"/>
  <c r="AQ491" i="2"/>
  <c r="AQ492" i="2"/>
  <c r="AQ493" i="2"/>
  <c r="AQ494" i="2"/>
  <c r="AQ495" i="2"/>
  <c r="AQ496" i="2"/>
  <c r="AQ497" i="2"/>
  <c r="AQ498" i="2"/>
  <c r="AQ499" i="2"/>
  <c r="AQ500" i="2"/>
  <c r="AQ501" i="2"/>
  <c r="AQ502" i="2"/>
  <c r="AQ503" i="2"/>
  <c r="AQ504" i="2"/>
  <c r="AQ505" i="2"/>
  <c r="AQ506" i="2"/>
  <c r="AQ507" i="2"/>
  <c r="AQ508" i="2"/>
  <c r="AQ509" i="2"/>
  <c r="AQ510" i="2"/>
  <c r="AQ511" i="2"/>
  <c r="AQ512" i="2"/>
  <c r="AQ513" i="2"/>
  <c r="AQ514" i="2"/>
  <c r="AQ515" i="2"/>
  <c r="AQ516" i="2"/>
  <c r="AQ517" i="2"/>
  <c r="AQ518" i="2"/>
  <c r="AQ519" i="2"/>
  <c r="AQ520" i="2"/>
  <c r="AQ521" i="2"/>
  <c r="AQ522" i="2"/>
  <c r="AQ523" i="2"/>
  <c r="AQ524" i="2"/>
  <c r="AQ525" i="2"/>
  <c r="AQ526" i="2"/>
  <c r="AQ527" i="2"/>
  <c r="AQ528" i="2"/>
  <c r="AQ529" i="2"/>
  <c r="AQ530" i="2"/>
  <c r="AQ531" i="2"/>
  <c r="AQ532" i="2"/>
  <c r="AQ533" i="2"/>
  <c r="AQ534" i="2"/>
  <c r="AQ535" i="2"/>
  <c r="AQ536" i="2"/>
  <c r="AQ537" i="2"/>
  <c r="AQ538" i="2"/>
  <c r="AQ539" i="2"/>
  <c r="AQ540" i="2"/>
  <c r="AQ541" i="2"/>
  <c r="AQ542" i="2"/>
  <c r="AQ543" i="2"/>
  <c r="AQ544" i="2"/>
  <c r="AQ545" i="2"/>
  <c r="AQ546" i="2"/>
  <c r="AQ547" i="2"/>
  <c r="AQ548" i="2"/>
  <c r="AQ549" i="2"/>
  <c r="AQ550" i="2"/>
  <c r="AQ551" i="2"/>
  <c r="AQ552" i="2"/>
  <c r="AQ553" i="2"/>
  <c r="AQ554" i="2"/>
  <c r="AQ555" i="2"/>
  <c r="AQ556" i="2"/>
  <c r="AQ557" i="2"/>
  <c r="AQ558" i="2"/>
  <c r="AQ559" i="2"/>
  <c r="AQ560" i="2"/>
  <c r="AQ561" i="2"/>
  <c r="AQ562" i="2"/>
  <c r="AQ563" i="2"/>
  <c r="AQ564" i="2"/>
  <c r="AQ565" i="2"/>
  <c r="AQ566" i="2"/>
  <c r="AQ567" i="2"/>
  <c r="AQ568" i="2"/>
  <c r="AQ569" i="2"/>
  <c r="AQ570" i="2"/>
  <c r="AQ571" i="2"/>
  <c r="AQ572" i="2"/>
  <c r="AQ573" i="2"/>
  <c r="AQ574" i="2"/>
  <c r="AQ575" i="2"/>
  <c r="AQ576" i="2"/>
  <c r="AQ577" i="2"/>
  <c r="AQ578" i="2"/>
  <c r="AQ579" i="2"/>
  <c r="AQ580" i="2"/>
  <c r="AQ581" i="2"/>
  <c r="AQ582" i="2"/>
  <c r="AQ583" i="2"/>
  <c r="AQ584" i="2"/>
  <c r="AQ585" i="2"/>
  <c r="AQ586" i="2"/>
  <c r="AQ587" i="2"/>
  <c r="AQ588" i="2"/>
  <c r="AQ589" i="2"/>
  <c r="AQ590" i="2"/>
  <c r="AQ591" i="2"/>
  <c r="AQ592" i="2"/>
  <c r="AQ593" i="2"/>
  <c r="AQ594" i="2"/>
  <c r="AQ595" i="2"/>
  <c r="AQ596" i="2"/>
  <c r="AQ597" i="2"/>
  <c r="AQ598" i="2"/>
  <c r="AQ599" i="2"/>
  <c r="AQ600" i="2"/>
  <c r="AQ601" i="2"/>
  <c r="AQ602" i="2"/>
  <c r="AQ603" i="2"/>
  <c r="AQ604" i="2"/>
  <c r="AQ605" i="2"/>
  <c r="AQ606" i="2"/>
  <c r="AQ607" i="2"/>
  <c r="AQ608" i="2"/>
  <c r="AQ609" i="2"/>
  <c r="AQ610" i="2"/>
  <c r="AQ611" i="2"/>
  <c r="AQ612" i="2"/>
  <c r="AQ613" i="2"/>
  <c r="AQ614" i="2"/>
  <c r="AQ615" i="2"/>
  <c r="AQ616" i="2"/>
  <c r="AQ617" i="2"/>
  <c r="AQ618" i="2"/>
  <c r="AQ619" i="2"/>
  <c r="AQ620" i="2"/>
  <c r="AQ621" i="2"/>
  <c r="AQ622" i="2"/>
  <c r="AQ623" i="2"/>
  <c r="AQ624" i="2"/>
  <c r="AQ625" i="2"/>
  <c r="AQ626" i="2"/>
  <c r="AQ627" i="2"/>
  <c r="AQ628" i="2"/>
  <c r="AQ629" i="2"/>
  <c r="AQ630" i="2"/>
  <c r="AQ631" i="2"/>
  <c r="AQ632" i="2"/>
  <c r="AQ633" i="2"/>
  <c r="AQ634" i="2"/>
  <c r="AQ635" i="2"/>
  <c r="AQ636" i="2"/>
  <c r="AQ637" i="2"/>
  <c r="AQ638" i="2"/>
  <c r="AQ639" i="2"/>
  <c r="AQ640" i="2"/>
  <c r="AQ641" i="2"/>
  <c r="AQ642" i="2"/>
  <c r="AQ643" i="2"/>
  <c r="AQ644" i="2"/>
  <c r="AQ645" i="2"/>
  <c r="AQ646" i="2"/>
  <c r="AQ647" i="2"/>
  <c r="AQ648" i="2"/>
  <c r="AQ649" i="2"/>
  <c r="AQ650" i="2"/>
  <c r="AQ651" i="2"/>
  <c r="AQ652" i="2"/>
  <c r="AQ653" i="2"/>
  <c r="AQ654" i="2"/>
  <c r="AQ655" i="2"/>
  <c r="AQ656" i="2"/>
  <c r="AQ657" i="2"/>
  <c r="AQ658" i="2"/>
  <c r="AQ659" i="2"/>
  <c r="AQ660" i="2"/>
  <c r="AQ661" i="2"/>
  <c r="AQ662" i="2"/>
  <c r="AQ663" i="2"/>
  <c r="AQ664" i="2"/>
  <c r="AQ665" i="2"/>
  <c r="AQ666" i="2"/>
  <c r="AQ667" i="2"/>
  <c r="AQ668" i="2"/>
  <c r="AQ669" i="2"/>
  <c r="AQ670" i="2"/>
  <c r="AQ671" i="2"/>
  <c r="AQ672" i="2"/>
  <c r="AQ673" i="2"/>
  <c r="AQ674" i="2"/>
  <c r="AQ675" i="2"/>
  <c r="AQ676" i="2"/>
  <c r="AQ677" i="2"/>
  <c r="AQ678" i="2"/>
  <c r="AQ679" i="2"/>
  <c r="AQ680" i="2"/>
  <c r="AQ681" i="2"/>
  <c r="AQ682" i="2"/>
  <c r="AQ683" i="2"/>
  <c r="AQ684" i="2"/>
  <c r="AQ685" i="2"/>
  <c r="AQ686" i="2"/>
  <c r="AQ687" i="2"/>
  <c r="AQ688" i="2"/>
  <c r="AQ689" i="2"/>
  <c r="AQ690" i="2"/>
  <c r="AQ691" i="2"/>
  <c r="AQ692" i="2"/>
  <c r="AQ693" i="2"/>
  <c r="AQ694" i="2"/>
  <c r="AQ695" i="2"/>
  <c r="AQ696" i="2"/>
  <c r="AQ697" i="2"/>
  <c r="AQ698" i="2"/>
  <c r="AQ699" i="2"/>
  <c r="AQ700" i="2"/>
  <c r="AQ701" i="2"/>
  <c r="AQ702" i="2"/>
  <c r="AQ703" i="2"/>
  <c r="AQ704" i="2"/>
  <c r="AQ705" i="2"/>
  <c r="AQ706" i="2"/>
  <c r="AQ707" i="2"/>
  <c r="AQ708" i="2"/>
  <c r="AQ709" i="2"/>
  <c r="AQ710" i="2"/>
  <c r="AQ711" i="2"/>
  <c r="AQ712" i="2"/>
  <c r="AQ713" i="2"/>
  <c r="AQ714" i="2"/>
  <c r="AQ715" i="2"/>
  <c r="AQ716" i="2"/>
  <c r="AQ717" i="2"/>
  <c r="AQ718" i="2"/>
  <c r="AQ719" i="2"/>
  <c r="AQ720" i="2"/>
  <c r="AQ721" i="2"/>
  <c r="AQ722" i="2"/>
  <c r="AQ723" i="2"/>
  <c r="AQ724" i="2"/>
  <c r="AQ725" i="2"/>
  <c r="AQ726" i="2"/>
  <c r="AQ727" i="2"/>
  <c r="AQ728" i="2"/>
  <c r="AQ729" i="2"/>
  <c r="AQ730" i="2"/>
  <c r="AQ731" i="2"/>
  <c r="AQ732" i="2"/>
  <c r="AQ733" i="2"/>
  <c r="AQ734" i="2"/>
  <c r="AQ735" i="2"/>
  <c r="AQ736" i="2"/>
  <c r="AQ737" i="2"/>
  <c r="AQ738" i="2"/>
  <c r="AQ739" i="2"/>
  <c r="AQ740" i="2"/>
  <c r="AQ741" i="2"/>
  <c r="AQ742" i="2"/>
  <c r="AQ743" i="2"/>
  <c r="AQ744" i="2"/>
  <c r="AQ745" i="2"/>
  <c r="AQ746" i="2"/>
  <c r="AQ747" i="2"/>
  <c r="AQ748" i="2"/>
  <c r="AQ749" i="2"/>
  <c r="AQ750" i="2"/>
  <c r="AQ751" i="2"/>
  <c r="AQ752" i="2"/>
  <c r="AQ753" i="2"/>
  <c r="AQ754" i="2"/>
  <c r="AQ755" i="2"/>
  <c r="AQ756" i="2"/>
  <c r="AQ757" i="2"/>
  <c r="AQ758" i="2"/>
  <c r="AQ759" i="2"/>
  <c r="AQ760" i="2"/>
  <c r="AQ761" i="2"/>
  <c r="AQ762" i="2"/>
  <c r="AQ763" i="2"/>
  <c r="AQ764" i="2"/>
  <c r="AQ765" i="2"/>
  <c r="AQ766" i="2"/>
  <c r="AQ767" i="2"/>
  <c r="AQ768" i="2"/>
  <c r="AQ769" i="2"/>
  <c r="AQ770" i="2"/>
  <c r="AQ771" i="2"/>
  <c r="AQ772" i="2"/>
  <c r="AQ773" i="2"/>
  <c r="AQ774" i="2"/>
  <c r="AQ775" i="2"/>
  <c r="AQ776" i="2"/>
  <c r="AQ777" i="2"/>
  <c r="AQ778" i="2"/>
  <c r="AQ779" i="2"/>
  <c r="AQ780" i="2"/>
  <c r="AQ781" i="2"/>
  <c r="AQ782" i="2"/>
  <c r="AQ783" i="2"/>
  <c r="AQ784" i="2"/>
  <c r="AQ785" i="2"/>
  <c r="AQ786" i="2"/>
  <c r="AQ787" i="2"/>
  <c r="AQ788" i="2"/>
  <c r="AQ789" i="2"/>
  <c r="AQ790" i="2"/>
  <c r="AQ791" i="2"/>
  <c r="AQ792" i="2"/>
  <c r="AQ793" i="2"/>
  <c r="AQ794" i="2"/>
  <c r="AQ795" i="2"/>
  <c r="AQ796" i="2"/>
  <c r="AQ797" i="2"/>
  <c r="AQ798" i="2"/>
  <c r="AQ799" i="2"/>
  <c r="AQ800" i="2"/>
  <c r="AQ801" i="2"/>
  <c r="AQ802" i="2"/>
  <c r="AQ803" i="2"/>
  <c r="AQ804" i="2"/>
  <c r="AQ805" i="2"/>
  <c r="AQ806" i="2"/>
  <c r="AQ807" i="2"/>
  <c r="AQ808" i="2"/>
  <c r="AQ809" i="2"/>
  <c r="AQ810" i="2"/>
  <c r="AQ811" i="2"/>
  <c r="AQ812" i="2"/>
  <c r="AQ813" i="2"/>
  <c r="AQ814" i="2"/>
  <c r="AQ815" i="2"/>
  <c r="AQ816" i="2"/>
  <c r="AQ817" i="2"/>
  <c r="AQ818" i="2"/>
  <c r="AQ819" i="2"/>
  <c r="AQ820" i="2"/>
  <c r="AQ821" i="2"/>
  <c r="AQ822" i="2"/>
  <c r="AQ823" i="2"/>
  <c r="AQ824" i="2"/>
  <c r="AQ825" i="2"/>
  <c r="AQ826" i="2"/>
  <c r="AQ827" i="2"/>
  <c r="AQ828" i="2"/>
  <c r="AQ829" i="2"/>
  <c r="AQ830" i="2"/>
  <c r="AQ831" i="2"/>
  <c r="AQ832" i="2"/>
  <c r="AQ833" i="2"/>
  <c r="AQ834" i="2"/>
  <c r="AQ835" i="2"/>
  <c r="AQ836" i="2"/>
  <c r="AQ837" i="2"/>
  <c r="AQ838" i="2"/>
  <c r="AQ839" i="2"/>
  <c r="AQ840" i="2"/>
  <c r="AQ841" i="2"/>
  <c r="AQ842" i="2"/>
  <c r="AQ843" i="2"/>
  <c r="AQ844" i="2"/>
  <c r="AQ845" i="2"/>
  <c r="AQ846" i="2"/>
  <c r="AQ847" i="2"/>
  <c r="AQ848" i="2"/>
  <c r="AQ849" i="2"/>
  <c r="AQ850" i="2"/>
  <c r="AQ851" i="2"/>
  <c r="AQ852" i="2"/>
  <c r="AQ853" i="2"/>
  <c r="AQ854" i="2"/>
  <c r="AQ855" i="2"/>
  <c r="AQ856" i="2"/>
  <c r="AQ857" i="2"/>
  <c r="AQ858" i="2"/>
  <c r="AQ859" i="2"/>
  <c r="AQ860" i="2"/>
  <c r="AQ861" i="2"/>
  <c r="AQ862" i="2"/>
  <c r="AQ863" i="2"/>
  <c r="AQ864" i="2"/>
  <c r="AQ865" i="2"/>
  <c r="AQ866" i="2"/>
  <c r="AQ867" i="2"/>
  <c r="AQ868" i="2"/>
  <c r="AQ869" i="2"/>
  <c r="AQ870" i="2"/>
  <c r="AQ871" i="2"/>
  <c r="AQ872" i="2"/>
  <c r="AQ873" i="2"/>
  <c r="AQ874" i="2"/>
  <c r="AQ875" i="2"/>
  <c r="AQ876" i="2"/>
  <c r="AQ877" i="2"/>
  <c r="AQ878" i="2"/>
  <c r="AQ879" i="2"/>
  <c r="AQ880" i="2"/>
  <c r="AQ881" i="2"/>
  <c r="AQ882" i="2"/>
  <c r="AQ883" i="2"/>
  <c r="AQ884" i="2"/>
  <c r="AQ885" i="2"/>
  <c r="AQ886" i="2"/>
  <c r="AQ887" i="2"/>
  <c r="AQ888" i="2"/>
  <c r="AQ889" i="2"/>
  <c r="AQ890" i="2"/>
  <c r="AQ891" i="2"/>
  <c r="AQ892" i="2"/>
  <c r="AQ893" i="2"/>
  <c r="AQ894" i="2"/>
  <c r="AQ895" i="2"/>
  <c r="AQ896" i="2"/>
  <c r="AQ897" i="2"/>
  <c r="AQ898" i="2"/>
  <c r="AQ899" i="2"/>
  <c r="AQ900" i="2"/>
  <c r="AQ901" i="2"/>
  <c r="AQ902" i="2"/>
  <c r="AQ903" i="2"/>
  <c r="AQ904" i="2"/>
  <c r="AQ905" i="2"/>
  <c r="AQ906" i="2"/>
  <c r="AQ907" i="2"/>
  <c r="AQ908" i="2"/>
  <c r="AQ909" i="2"/>
  <c r="AQ910" i="2"/>
  <c r="AQ911" i="2"/>
  <c r="AQ912" i="2"/>
  <c r="AQ913" i="2"/>
  <c r="AQ914" i="2"/>
  <c r="AQ915" i="2"/>
  <c r="AQ916" i="2"/>
  <c r="AQ917" i="2"/>
  <c r="AQ918" i="2"/>
  <c r="AQ919" i="2"/>
  <c r="AQ920" i="2"/>
  <c r="AQ921" i="2"/>
  <c r="AQ922" i="2"/>
  <c r="AQ923" i="2"/>
  <c r="AQ924" i="2"/>
  <c r="AQ925" i="2"/>
  <c r="AQ926" i="2"/>
  <c r="AQ927" i="2"/>
  <c r="AQ928" i="2"/>
  <c r="AQ929" i="2"/>
  <c r="AQ930" i="2"/>
  <c r="AQ931" i="2"/>
  <c r="AQ932" i="2"/>
  <c r="AQ933" i="2"/>
  <c r="AQ934" i="2"/>
  <c r="AQ935" i="2"/>
  <c r="AQ936" i="2"/>
  <c r="AQ937" i="2"/>
  <c r="AQ938" i="2"/>
  <c r="AQ939" i="2"/>
  <c r="AQ940" i="2"/>
  <c r="AQ941" i="2"/>
  <c r="AQ942" i="2"/>
  <c r="AQ943" i="2"/>
  <c r="AQ944" i="2"/>
  <c r="AQ945" i="2"/>
  <c r="AQ946" i="2"/>
  <c r="AQ947" i="2"/>
  <c r="AQ948" i="2"/>
  <c r="AQ949" i="2"/>
  <c r="AQ950" i="2"/>
  <c r="AQ951" i="2"/>
  <c r="AQ952" i="2"/>
  <c r="AQ953" i="2"/>
  <c r="AQ954" i="2"/>
  <c r="AQ955" i="2"/>
  <c r="AQ956" i="2"/>
  <c r="AQ957" i="2"/>
  <c r="AQ958" i="2"/>
  <c r="AQ959" i="2"/>
  <c r="AQ960" i="2"/>
  <c r="AQ961" i="2"/>
  <c r="AQ962" i="2"/>
  <c r="AQ963" i="2"/>
  <c r="AQ964" i="2"/>
  <c r="AQ965" i="2"/>
  <c r="AQ966" i="2"/>
  <c r="AQ967" i="2"/>
  <c r="AQ968" i="2"/>
  <c r="AQ969" i="2"/>
  <c r="AQ970" i="2"/>
  <c r="AQ971" i="2"/>
  <c r="AQ972" i="2"/>
  <c r="AQ973" i="2"/>
  <c r="AQ974" i="2"/>
  <c r="AQ975" i="2"/>
  <c r="AQ976" i="2"/>
  <c r="AQ977" i="2"/>
  <c r="AQ978" i="2"/>
  <c r="AQ979" i="2"/>
  <c r="AQ980" i="2"/>
  <c r="AQ981" i="2"/>
  <c r="AQ982" i="2"/>
  <c r="AQ983" i="2"/>
  <c r="AQ984" i="2"/>
  <c r="AQ985" i="2"/>
  <c r="AQ986" i="2"/>
  <c r="AQ987" i="2"/>
  <c r="AQ988" i="2"/>
  <c r="AQ989" i="2"/>
  <c r="AQ990" i="2"/>
  <c r="AQ991" i="2"/>
  <c r="AQ992" i="2"/>
  <c r="AQ993" i="2"/>
  <c r="AQ994" i="2"/>
  <c r="AQ995" i="2"/>
  <c r="AQ996" i="2"/>
  <c r="AQ997" i="2"/>
  <c r="AQ998" i="2"/>
  <c r="AQ999" i="2"/>
  <c r="AQ1000" i="2"/>
  <c r="AQ1001" i="2"/>
  <c r="AQ1002" i="2"/>
  <c r="AQ1003" i="2"/>
  <c r="AQ1004" i="2"/>
  <c r="AQ1005" i="2"/>
  <c r="AQ1006" i="2"/>
  <c r="AQ1007" i="2"/>
  <c r="AQ1008" i="2"/>
  <c r="AQ1009" i="2"/>
  <c r="AQ1010" i="2"/>
  <c r="AQ1011" i="2"/>
  <c r="AQ1012" i="2"/>
  <c r="AQ1013" i="2"/>
  <c r="AQ1014" i="2"/>
  <c r="AQ1015" i="2"/>
  <c r="AQ1016" i="2"/>
  <c r="AQ1017" i="2"/>
  <c r="AQ1018" i="2"/>
  <c r="AQ1019" i="2"/>
  <c r="AQ1020" i="2"/>
  <c r="AQ1021" i="2"/>
  <c r="AQ1022" i="2"/>
  <c r="AQ1023" i="2"/>
  <c r="AQ1024" i="2"/>
  <c r="AQ1025" i="2"/>
  <c r="AQ1026" i="2"/>
  <c r="AQ1027" i="2"/>
  <c r="AQ1028" i="2"/>
  <c r="AQ1029" i="2"/>
  <c r="AQ1030" i="2"/>
  <c r="AQ1031" i="2"/>
  <c r="AQ1032" i="2"/>
  <c r="AQ1033" i="2"/>
  <c r="AQ1034" i="2"/>
  <c r="AQ1035" i="2"/>
  <c r="AQ1036" i="2"/>
  <c r="AQ1037" i="2"/>
  <c r="AQ1038" i="2"/>
  <c r="AQ1039" i="2"/>
  <c r="AQ1040" i="2"/>
  <c r="AQ1041" i="2"/>
  <c r="AQ1042" i="2"/>
  <c r="AQ1043" i="2"/>
  <c r="AQ1044" i="2"/>
  <c r="AQ1045" i="2"/>
  <c r="AQ1046" i="2"/>
  <c r="AQ1047" i="2"/>
  <c r="AQ1048" i="2"/>
  <c r="AQ1049" i="2"/>
  <c r="AQ1050" i="2"/>
  <c r="AQ1051" i="2"/>
  <c r="AQ1052" i="2"/>
  <c r="AQ1053" i="2"/>
  <c r="AQ1054" i="2"/>
  <c r="AQ1055" i="2"/>
  <c r="AQ1056" i="2"/>
  <c r="AQ1057" i="2"/>
  <c r="AQ1058" i="2"/>
  <c r="AQ1059" i="2"/>
  <c r="AQ1060" i="2"/>
  <c r="AQ1061" i="2"/>
  <c r="AQ1062" i="2"/>
  <c r="AQ1063" i="2"/>
  <c r="AQ1064" i="2"/>
  <c r="AQ1065" i="2"/>
  <c r="AQ1066" i="2"/>
  <c r="AQ1067" i="2"/>
  <c r="AQ1068" i="2"/>
  <c r="AQ1069" i="2"/>
  <c r="AQ1070" i="2"/>
  <c r="AQ1071" i="2"/>
  <c r="AQ1072" i="2"/>
  <c r="AQ1073" i="2"/>
  <c r="AQ1074" i="2"/>
  <c r="AQ1075" i="2"/>
  <c r="AQ1076" i="2"/>
  <c r="AQ1077" i="2"/>
  <c r="AQ1078" i="2"/>
  <c r="AQ1079" i="2"/>
  <c r="AQ1080" i="2"/>
  <c r="AQ1081" i="2"/>
  <c r="AQ1082" i="2"/>
  <c r="AQ1083" i="2"/>
  <c r="AQ1084" i="2"/>
  <c r="AQ1085" i="2"/>
  <c r="AQ1086" i="2"/>
  <c r="AQ1087" i="2"/>
  <c r="AQ1088" i="2"/>
  <c r="AQ1089" i="2"/>
  <c r="AQ1090" i="2"/>
  <c r="AQ1091" i="2"/>
  <c r="AQ1092" i="2"/>
  <c r="AQ1093" i="2"/>
  <c r="AQ1094" i="2"/>
  <c r="AQ1095" i="2"/>
  <c r="AQ1096" i="2"/>
  <c r="AQ1097" i="2"/>
  <c r="AQ1098" i="2"/>
  <c r="AQ1099" i="2"/>
  <c r="AQ1100" i="2"/>
  <c r="AQ1101" i="2"/>
  <c r="AQ1102" i="2"/>
  <c r="AQ1103" i="2"/>
  <c r="AQ1104" i="2"/>
  <c r="AQ1105" i="2"/>
  <c r="AQ1106" i="2"/>
  <c r="AQ1107" i="2"/>
  <c r="AQ1108" i="2"/>
  <c r="AQ1109" i="2"/>
  <c r="AQ1110" i="2"/>
  <c r="AQ1111" i="2"/>
  <c r="AQ1112" i="2"/>
  <c r="AQ1113" i="2"/>
  <c r="AQ1114" i="2"/>
  <c r="AQ1115" i="2"/>
  <c r="AQ1116" i="2"/>
  <c r="AQ1117" i="2"/>
  <c r="AQ1118" i="2"/>
  <c r="AQ1119" i="2"/>
  <c r="AQ1120" i="2"/>
  <c r="AQ1121" i="2"/>
  <c r="AQ1122" i="2"/>
  <c r="AQ1123" i="2"/>
  <c r="AQ1124" i="2"/>
  <c r="AQ1125" i="2"/>
  <c r="AQ1126" i="2"/>
  <c r="AQ1127" i="2"/>
  <c r="AQ1128" i="2"/>
  <c r="AQ1129" i="2"/>
  <c r="AQ1130" i="2"/>
  <c r="AQ1131" i="2"/>
  <c r="AQ1132" i="2"/>
  <c r="AQ1133" i="2"/>
  <c r="AQ1134" i="2"/>
  <c r="AQ1135" i="2"/>
  <c r="AQ1136" i="2"/>
  <c r="AQ1137" i="2"/>
  <c r="AQ1138" i="2"/>
  <c r="AQ1139" i="2"/>
  <c r="AQ1140" i="2"/>
  <c r="AQ1141" i="2"/>
  <c r="AQ1142" i="2"/>
  <c r="AQ1143" i="2"/>
  <c r="AQ1144" i="2"/>
  <c r="AQ1145" i="2"/>
  <c r="AQ1146" i="2"/>
  <c r="AQ1147" i="2"/>
  <c r="AQ1148" i="2"/>
  <c r="AQ1149" i="2"/>
  <c r="AQ1150" i="2"/>
  <c r="AQ1151" i="2"/>
  <c r="AQ1152" i="2"/>
  <c r="AQ1153" i="2"/>
  <c r="AQ1154" i="2"/>
  <c r="AQ1155" i="2"/>
  <c r="AQ1156" i="2"/>
  <c r="AQ1157" i="2"/>
  <c r="AQ1158" i="2"/>
  <c r="AQ1159" i="2"/>
  <c r="AQ1160" i="2"/>
  <c r="AQ1161" i="2"/>
  <c r="AQ1162" i="2"/>
  <c r="AQ1163" i="2"/>
  <c r="AQ1164" i="2"/>
  <c r="AQ1165" i="2"/>
  <c r="AQ1166" i="2"/>
  <c r="AQ1167" i="2"/>
  <c r="AQ1168" i="2"/>
  <c r="AQ1169" i="2"/>
  <c r="AQ1170" i="2"/>
  <c r="AQ1171" i="2"/>
  <c r="AQ1172" i="2"/>
  <c r="AQ1173" i="2"/>
  <c r="AQ1174" i="2"/>
  <c r="AQ1175" i="2"/>
  <c r="AQ1176" i="2"/>
  <c r="AQ1177" i="2"/>
  <c r="AQ1178" i="2"/>
  <c r="AQ1179" i="2"/>
  <c r="AQ1180" i="2"/>
  <c r="AQ1181" i="2"/>
  <c r="AQ1182" i="2"/>
  <c r="AQ1183" i="2"/>
  <c r="AQ1184" i="2"/>
  <c r="AQ1185" i="2"/>
  <c r="AQ1186" i="2"/>
  <c r="AQ1187" i="2"/>
  <c r="AQ1188" i="2"/>
  <c r="AQ1189" i="2"/>
  <c r="AQ1190" i="2"/>
  <c r="AQ1191" i="2"/>
  <c r="AQ1192" i="2"/>
  <c r="AQ1193" i="2"/>
  <c r="AQ1194" i="2"/>
  <c r="AQ1195" i="2"/>
  <c r="AQ1196" i="2"/>
  <c r="AQ1197" i="2"/>
  <c r="AQ1198" i="2"/>
  <c r="AQ1199" i="2"/>
  <c r="AQ1200" i="2"/>
  <c r="AQ1201" i="2"/>
  <c r="AQ1202" i="2"/>
  <c r="AQ1203" i="2"/>
  <c r="AQ1204" i="2"/>
  <c r="AQ1205" i="2"/>
  <c r="AQ1206" i="2"/>
  <c r="AQ1207" i="2"/>
  <c r="AQ1208" i="2"/>
  <c r="AQ1209" i="2"/>
  <c r="AQ1210" i="2"/>
  <c r="AQ1211" i="2"/>
  <c r="AQ1212" i="2"/>
  <c r="AQ1213" i="2"/>
  <c r="AQ1214" i="2"/>
  <c r="AQ1215" i="2"/>
  <c r="AQ1216" i="2"/>
  <c r="AQ1217" i="2"/>
  <c r="AQ1218" i="2"/>
  <c r="AQ1219" i="2"/>
  <c r="AQ1220" i="2"/>
  <c r="AQ1221" i="2"/>
  <c r="AQ1222" i="2"/>
  <c r="AQ1223" i="2"/>
  <c r="AQ1224" i="2"/>
  <c r="AQ1225" i="2"/>
  <c r="AQ1226" i="2"/>
  <c r="AQ1227" i="2"/>
  <c r="AQ1228" i="2"/>
  <c r="AQ1229" i="2"/>
  <c r="AQ1230" i="2"/>
  <c r="AQ1231" i="2"/>
  <c r="AQ1232" i="2"/>
  <c r="AQ1233" i="2"/>
  <c r="AQ1234" i="2"/>
  <c r="AQ1235" i="2"/>
  <c r="AQ1236" i="2"/>
  <c r="AQ1237" i="2"/>
  <c r="AQ1238" i="2"/>
  <c r="AQ1239" i="2"/>
  <c r="AQ1240" i="2"/>
  <c r="AQ1241" i="2"/>
  <c r="AQ1242" i="2"/>
  <c r="AQ1243" i="2"/>
  <c r="AQ1244" i="2"/>
  <c r="AQ1245" i="2"/>
  <c r="AQ1246" i="2"/>
  <c r="AQ1247" i="2"/>
  <c r="AQ1248" i="2"/>
  <c r="AQ1249" i="2"/>
  <c r="AQ1250" i="2"/>
  <c r="AQ1251" i="2"/>
  <c r="AQ1252" i="2"/>
  <c r="AQ1253" i="2"/>
  <c r="AQ1254" i="2"/>
  <c r="AQ1255" i="2"/>
  <c r="AQ1256" i="2"/>
  <c r="AQ1257" i="2"/>
  <c r="AQ1258" i="2"/>
  <c r="AQ1259" i="2"/>
  <c r="AQ1260" i="2"/>
  <c r="AQ1261" i="2"/>
  <c r="AQ1262" i="2"/>
  <c r="AQ1263" i="2"/>
  <c r="AQ1264" i="2"/>
  <c r="AQ1265" i="2"/>
  <c r="AQ1266" i="2"/>
  <c r="AQ1267" i="2"/>
  <c r="AQ1268" i="2"/>
  <c r="AQ1269" i="2"/>
  <c r="AQ1270" i="2"/>
  <c r="AQ1271" i="2"/>
  <c r="AQ1272" i="2"/>
  <c r="AQ1273" i="2"/>
  <c r="AQ1274" i="2"/>
  <c r="AQ1275" i="2"/>
  <c r="AQ1276" i="2"/>
  <c r="AQ1277" i="2"/>
  <c r="AQ1278" i="2"/>
  <c r="AQ1279" i="2"/>
  <c r="AQ1280" i="2"/>
  <c r="AQ1281" i="2"/>
  <c r="AQ1282" i="2"/>
  <c r="AQ1283" i="2"/>
  <c r="AQ1284" i="2"/>
  <c r="AQ1285" i="2"/>
  <c r="AQ1286" i="2"/>
  <c r="AQ1287" i="2"/>
  <c r="AQ1288" i="2"/>
  <c r="AQ1289" i="2"/>
  <c r="AQ1290" i="2"/>
  <c r="AQ1291" i="2"/>
  <c r="AQ1292" i="2"/>
  <c r="AQ1293" i="2"/>
  <c r="AQ1294" i="2"/>
  <c r="AQ1295" i="2"/>
  <c r="AQ1296" i="2"/>
  <c r="AQ1297" i="2"/>
  <c r="AQ1298" i="2"/>
  <c r="AQ1299" i="2"/>
  <c r="AQ1300" i="2"/>
  <c r="AQ1301" i="2"/>
  <c r="AQ1302" i="2"/>
  <c r="AQ1303" i="2"/>
  <c r="AQ1304" i="2"/>
  <c r="AQ1305" i="2"/>
  <c r="AQ1306" i="2"/>
  <c r="AQ1307" i="2"/>
  <c r="AQ1308" i="2"/>
  <c r="AQ1309" i="2"/>
  <c r="AQ1310" i="2"/>
  <c r="AQ1311" i="2"/>
  <c r="AQ1312" i="2"/>
  <c r="AQ1313" i="2"/>
  <c r="AQ1314" i="2"/>
  <c r="AQ1315" i="2"/>
  <c r="AQ1316" i="2"/>
  <c r="AQ1317" i="2"/>
  <c r="AQ1318" i="2"/>
  <c r="AQ1319" i="2"/>
  <c r="AQ1320" i="2"/>
  <c r="AQ1321" i="2"/>
  <c r="AQ1322" i="2"/>
  <c r="AQ1323" i="2"/>
  <c r="AQ1324" i="2"/>
  <c r="AQ1325" i="2"/>
  <c r="AQ1326" i="2"/>
  <c r="AQ1327" i="2"/>
  <c r="AQ1328" i="2"/>
  <c r="AQ1329" i="2"/>
  <c r="AQ1330" i="2"/>
  <c r="AQ1331" i="2"/>
  <c r="AQ1332" i="2"/>
  <c r="AQ1333" i="2"/>
  <c r="AQ1334" i="2"/>
  <c r="AQ1335" i="2"/>
  <c r="AQ1336" i="2"/>
  <c r="AQ1337" i="2"/>
  <c r="AQ1338" i="2"/>
  <c r="AQ1339" i="2"/>
  <c r="AQ1340" i="2"/>
  <c r="AQ1341" i="2"/>
  <c r="AQ1342" i="2"/>
  <c r="AQ1343" i="2"/>
  <c r="AQ1344" i="2"/>
  <c r="AQ1345" i="2"/>
  <c r="AQ1346" i="2"/>
  <c r="AQ1347" i="2"/>
  <c r="AQ1348" i="2"/>
  <c r="AQ1349" i="2"/>
  <c r="AQ1350" i="2"/>
  <c r="AQ1351" i="2"/>
  <c r="AQ1352" i="2"/>
  <c r="AQ1353" i="2"/>
  <c r="AQ1354" i="2"/>
  <c r="AQ1355" i="2"/>
  <c r="AQ1356" i="2"/>
  <c r="AQ1357" i="2"/>
  <c r="AQ1358" i="2"/>
  <c r="AQ1359" i="2"/>
  <c r="AQ1360" i="2"/>
  <c r="AQ1361" i="2"/>
  <c r="AQ1362" i="2"/>
  <c r="AQ1363" i="2"/>
  <c r="AQ1364" i="2"/>
  <c r="AQ1365" i="2"/>
  <c r="AQ1366" i="2"/>
  <c r="AQ1367" i="2"/>
  <c r="AQ1368" i="2"/>
  <c r="AQ1369" i="2"/>
  <c r="AQ1370" i="2"/>
  <c r="AQ1371" i="2"/>
  <c r="AQ1372" i="2"/>
  <c r="AQ1373" i="2"/>
  <c r="AQ1374" i="2"/>
  <c r="AQ1375" i="2"/>
  <c r="AQ1376" i="2"/>
  <c r="AQ1377" i="2"/>
  <c r="AQ1378" i="2"/>
  <c r="AQ1379" i="2"/>
  <c r="AQ1380" i="2"/>
  <c r="AQ1381" i="2"/>
  <c r="AQ1382" i="2"/>
  <c r="AQ1383" i="2"/>
  <c r="AQ1384" i="2"/>
  <c r="AQ1385" i="2"/>
  <c r="AQ1386" i="2"/>
  <c r="AQ1387" i="2"/>
  <c r="AQ1388" i="2"/>
  <c r="AQ1389" i="2"/>
  <c r="AQ1390" i="2"/>
  <c r="AQ1391" i="2"/>
  <c r="AQ1392" i="2"/>
  <c r="AQ1393" i="2"/>
  <c r="AQ1394" i="2"/>
  <c r="AQ1395" i="2"/>
  <c r="AQ1396" i="2"/>
  <c r="AQ1397" i="2"/>
  <c r="AQ1398" i="2"/>
  <c r="AQ1399" i="2"/>
  <c r="AQ1400" i="2"/>
  <c r="AQ1401" i="2"/>
  <c r="AQ1402" i="2"/>
  <c r="AQ1403" i="2"/>
  <c r="AQ1404" i="2"/>
  <c r="AQ1405" i="2"/>
  <c r="AQ1406" i="2"/>
  <c r="AQ1407" i="2"/>
  <c r="AQ1408" i="2"/>
  <c r="AQ1409" i="2"/>
  <c r="AQ1410" i="2"/>
  <c r="AQ1411" i="2"/>
  <c r="AQ1412" i="2"/>
  <c r="AQ1413" i="2"/>
  <c r="AQ1414" i="2"/>
  <c r="AQ1415" i="2"/>
  <c r="AQ1416" i="2"/>
  <c r="AQ1417" i="2"/>
  <c r="AQ1418" i="2"/>
  <c r="AQ1419" i="2"/>
  <c r="AQ1420" i="2"/>
  <c r="AQ1421" i="2"/>
  <c r="AQ1422" i="2"/>
  <c r="AQ1423" i="2"/>
  <c r="AQ1424" i="2"/>
  <c r="AQ1425" i="2"/>
  <c r="AQ1426" i="2"/>
  <c r="AQ1427" i="2"/>
  <c r="AQ1428" i="2"/>
  <c r="AQ1429" i="2"/>
  <c r="AQ1430" i="2"/>
  <c r="AQ1431" i="2"/>
  <c r="AQ1432" i="2"/>
  <c r="AQ1433" i="2"/>
  <c r="AQ1434" i="2"/>
  <c r="AQ1435" i="2"/>
  <c r="AQ1436" i="2"/>
  <c r="AQ1437" i="2"/>
  <c r="AQ1438" i="2"/>
  <c r="AQ1439" i="2"/>
  <c r="AQ1440" i="2"/>
  <c r="AQ1441" i="2"/>
  <c r="AQ1442" i="2"/>
  <c r="AQ1443" i="2"/>
  <c r="AQ1444" i="2"/>
  <c r="AQ1445" i="2"/>
  <c r="AQ1446" i="2"/>
  <c r="AQ1447" i="2"/>
  <c r="AQ1448" i="2"/>
  <c r="AQ1449" i="2"/>
  <c r="AQ1450" i="2"/>
  <c r="AQ1451" i="2"/>
  <c r="AQ1452" i="2"/>
  <c r="AQ1453" i="2"/>
  <c r="AQ1454" i="2"/>
  <c r="AQ1455" i="2"/>
  <c r="AQ1456" i="2"/>
  <c r="AQ1457" i="2"/>
  <c r="AQ1458" i="2"/>
  <c r="AQ1459" i="2"/>
  <c r="AQ1460" i="2"/>
  <c r="AQ1461" i="2"/>
  <c r="AQ1462" i="2"/>
  <c r="AQ1463" i="2"/>
  <c r="AQ1464" i="2"/>
  <c r="AQ1465" i="2"/>
  <c r="AQ1466" i="2"/>
  <c r="AQ1467" i="2"/>
  <c r="AQ1468" i="2"/>
  <c r="AQ1469" i="2"/>
  <c r="AQ1470" i="2"/>
  <c r="AQ1471" i="2"/>
  <c r="AQ1472" i="2"/>
  <c r="AQ1473" i="2"/>
  <c r="AQ1474" i="2"/>
  <c r="AQ1475" i="2"/>
  <c r="AQ1476" i="2"/>
  <c r="AQ1477" i="2"/>
  <c r="AQ1478" i="2"/>
  <c r="AQ1479" i="2"/>
  <c r="AQ1480" i="2"/>
  <c r="AQ1481" i="2"/>
  <c r="AQ1482" i="2"/>
  <c r="AQ1483" i="2"/>
  <c r="AQ1484" i="2"/>
  <c r="AQ1485" i="2"/>
  <c r="AQ1486" i="2"/>
  <c r="AQ1487" i="2"/>
  <c r="AQ1488" i="2"/>
  <c r="AQ1489" i="2"/>
  <c r="AQ1490" i="2"/>
  <c r="AQ1491" i="2"/>
  <c r="AQ1492" i="2"/>
  <c r="AQ1493" i="2"/>
  <c r="AQ1494" i="2"/>
  <c r="AQ1495" i="2"/>
  <c r="AQ1496" i="2"/>
  <c r="AQ1497" i="2"/>
  <c r="AQ1498" i="2"/>
  <c r="AQ1499" i="2"/>
  <c r="AQ1500" i="2"/>
  <c r="AQ1501" i="2"/>
  <c r="AQ1502" i="2"/>
  <c r="AQ1503" i="2"/>
  <c r="AQ1504" i="2"/>
  <c r="AQ1505" i="2"/>
  <c r="AQ1506" i="2"/>
  <c r="AQ1507" i="2"/>
  <c r="AQ1508" i="2"/>
  <c r="AQ1509" i="2"/>
  <c r="AQ1510" i="2"/>
  <c r="AQ1511" i="2"/>
  <c r="AQ1512" i="2"/>
  <c r="AQ1513" i="2"/>
  <c r="AQ1514" i="2"/>
  <c r="AQ1515" i="2"/>
  <c r="AQ1516" i="2"/>
  <c r="AQ1517" i="2"/>
  <c r="AQ1518" i="2"/>
  <c r="AQ1519" i="2"/>
  <c r="AQ1520" i="2"/>
  <c r="AQ1521" i="2"/>
  <c r="AQ1522" i="2"/>
  <c r="AQ1523" i="2"/>
  <c r="AQ1524" i="2"/>
  <c r="AQ1525" i="2"/>
  <c r="AQ1526" i="2"/>
  <c r="AQ1527" i="2"/>
  <c r="AQ1528" i="2"/>
  <c r="AQ1529" i="2"/>
  <c r="AQ1530" i="2"/>
  <c r="AQ1531" i="2"/>
  <c r="AQ1532" i="2"/>
  <c r="AQ1533" i="2"/>
  <c r="AQ1534" i="2"/>
  <c r="AQ1535" i="2"/>
  <c r="AQ1536" i="2"/>
  <c r="AQ1537" i="2"/>
  <c r="AQ1538" i="2"/>
  <c r="AQ1539" i="2"/>
  <c r="AQ1540" i="2"/>
  <c r="AQ1541" i="2"/>
  <c r="AQ1542" i="2"/>
  <c r="AQ1543" i="2"/>
  <c r="AQ1544" i="2"/>
  <c r="AQ1545" i="2"/>
  <c r="AQ1546" i="2"/>
  <c r="AQ1547" i="2"/>
  <c r="AQ1548" i="2"/>
  <c r="AQ1549" i="2"/>
  <c r="AQ1550" i="2"/>
  <c r="AQ1551" i="2"/>
  <c r="AQ1552" i="2"/>
  <c r="AQ1553" i="2"/>
  <c r="AQ1554" i="2"/>
  <c r="AQ1555" i="2"/>
  <c r="AQ1556" i="2"/>
  <c r="AQ1557" i="2"/>
  <c r="AQ1558" i="2"/>
  <c r="AQ1559" i="2"/>
  <c r="AQ1560" i="2"/>
  <c r="AQ1561" i="2"/>
  <c r="AQ1562" i="2"/>
  <c r="AQ1563" i="2"/>
  <c r="AQ1564" i="2"/>
  <c r="AQ1565" i="2"/>
  <c r="AQ1566" i="2"/>
  <c r="AQ1567" i="2"/>
  <c r="AQ1568" i="2"/>
  <c r="AQ1569" i="2"/>
  <c r="AQ1570" i="2"/>
  <c r="AQ1571" i="2"/>
  <c r="AQ1572" i="2"/>
  <c r="AQ1573" i="2"/>
  <c r="AQ1574" i="2"/>
  <c r="AQ1575" i="2"/>
  <c r="AQ1576" i="2"/>
  <c r="AQ1577" i="2"/>
  <c r="AQ1578" i="2"/>
  <c r="AQ1579" i="2"/>
  <c r="AQ1580" i="2"/>
  <c r="AQ1581" i="2"/>
  <c r="AQ1582" i="2"/>
  <c r="AQ1583" i="2"/>
  <c r="AQ1584" i="2"/>
  <c r="AQ1585" i="2"/>
  <c r="AQ1586" i="2"/>
  <c r="AQ1587" i="2"/>
  <c r="AQ1588" i="2"/>
  <c r="AQ1589" i="2"/>
  <c r="AQ1590" i="2"/>
  <c r="AQ1591" i="2"/>
  <c r="AQ1592" i="2"/>
  <c r="AQ1593" i="2"/>
  <c r="AQ1594" i="2"/>
  <c r="AQ1595" i="2"/>
  <c r="AQ1596" i="2"/>
  <c r="AQ1597" i="2"/>
  <c r="AQ1598" i="2"/>
  <c r="AQ1599" i="2"/>
  <c r="AQ1600" i="2"/>
  <c r="AQ1601" i="2"/>
  <c r="AQ1602" i="2"/>
  <c r="AQ1603" i="2"/>
  <c r="AQ1604" i="2"/>
  <c r="AQ1605" i="2"/>
  <c r="AQ1606" i="2"/>
  <c r="AQ1607" i="2"/>
  <c r="AQ1608" i="2"/>
  <c r="AQ1609" i="2"/>
  <c r="AQ1610" i="2"/>
  <c r="AQ1611" i="2"/>
  <c r="AQ1612" i="2"/>
  <c r="AQ1613" i="2"/>
  <c r="AQ1614" i="2"/>
  <c r="AQ1615" i="2"/>
  <c r="AQ1616" i="2"/>
  <c r="AQ1617" i="2"/>
  <c r="AQ1618" i="2"/>
  <c r="AQ1619" i="2"/>
  <c r="AQ1620" i="2"/>
  <c r="AQ1621" i="2"/>
  <c r="AQ1622" i="2"/>
  <c r="AQ1623" i="2"/>
  <c r="AQ1624" i="2"/>
  <c r="AQ1625" i="2"/>
  <c r="AQ1626" i="2"/>
  <c r="AQ1627" i="2"/>
  <c r="AQ1628" i="2"/>
  <c r="AQ1629" i="2"/>
  <c r="AQ1630" i="2"/>
  <c r="AQ1631" i="2"/>
  <c r="AQ1632" i="2"/>
  <c r="AQ1633" i="2"/>
  <c r="AQ1634" i="2"/>
  <c r="AQ1635" i="2"/>
  <c r="AQ1636" i="2"/>
  <c r="AQ1637" i="2"/>
  <c r="AQ1638" i="2"/>
  <c r="AQ1639" i="2"/>
  <c r="AQ1640" i="2"/>
  <c r="AQ1641" i="2"/>
  <c r="AQ1642" i="2"/>
  <c r="AQ1643" i="2"/>
  <c r="AQ1644" i="2"/>
  <c r="AQ1645" i="2"/>
  <c r="AQ1646" i="2"/>
  <c r="AQ1647" i="2"/>
  <c r="AQ1648" i="2"/>
  <c r="AQ1649" i="2"/>
  <c r="AQ1650" i="2"/>
  <c r="AQ1651" i="2"/>
  <c r="AQ1652" i="2"/>
  <c r="AQ1653" i="2"/>
  <c r="AQ1654" i="2"/>
  <c r="AQ1655" i="2"/>
  <c r="AQ1656" i="2"/>
  <c r="AQ1657" i="2"/>
  <c r="AQ1658" i="2"/>
  <c r="AQ1659" i="2"/>
  <c r="AQ1660" i="2"/>
  <c r="AQ1661" i="2"/>
  <c r="AQ1662" i="2"/>
  <c r="AQ1663" i="2"/>
  <c r="AQ1664" i="2"/>
  <c r="AQ1665" i="2"/>
  <c r="AQ1666" i="2"/>
  <c r="AQ1667" i="2"/>
  <c r="AQ1668" i="2"/>
  <c r="AQ1669" i="2"/>
  <c r="AQ1670" i="2"/>
  <c r="AQ1671" i="2"/>
  <c r="AQ1672" i="2"/>
  <c r="AQ1673" i="2"/>
  <c r="AQ1674" i="2"/>
  <c r="AQ1675" i="2"/>
  <c r="AQ1676" i="2"/>
  <c r="AQ1677" i="2"/>
  <c r="AQ1678" i="2"/>
  <c r="AQ1679" i="2"/>
  <c r="AQ1680" i="2"/>
  <c r="AQ1681" i="2"/>
  <c r="AQ1682" i="2"/>
  <c r="AQ1683" i="2"/>
  <c r="AQ1684" i="2"/>
  <c r="AQ1685" i="2"/>
  <c r="AQ1686" i="2"/>
  <c r="AQ1687" i="2"/>
  <c r="AQ1688" i="2"/>
  <c r="AQ1689" i="2"/>
  <c r="AQ1690" i="2"/>
  <c r="AQ1691" i="2"/>
  <c r="AQ1692" i="2"/>
  <c r="AQ1693" i="2"/>
  <c r="AQ1694" i="2"/>
  <c r="AQ1695" i="2"/>
  <c r="AQ1696" i="2"/>
  <c r="AQ1697" i="2"/>
  <c r="AQ1698" i="2"/>
  <c r="AQ1699" i="2"/>
  <c r="AQ1700" i="2"/>
  <c r="AQ1701" i="2"/>
  <c r="AQ1702" i="2"/>
  <c r="AQ1703" i="2"/>
  <c r="AQ1704" i="2"/>
  <c r="AQ1705" i="2"/>
  <c r="AQ1706" i="2"/>
  <c r="AQ1707" i="2"/>
  <c r="AQ1708" i="2"/>
  <c r="AQ1709" i="2"/>
  <c r="AQ1710" i="2"/>
  <c r="AQ1711" i="2"/>
  <c r="AQ1712" i="2"/>
  <c r="AQ1713" i="2"/>
  <c r="AQ1714" i="2"/>
  <c r="AQ1715" i="2"/>
  <c r="AQ1716" i="2"/>
  <c r="AQ1717" i="2"/>
  <c r="AQ1718" i="2"/>
  <c r="AQ1719" i="2"/>
  <c r="AQ1720" i="2"/>
  <c r="AQ1721" i="2"/>
  <c r="AQ1722" i="2"/>
  <c r="AQ1723" i="2"/>
  <c r="AQ1724" i="2"/>
  <c r="AQ1725" i="2"/>
  <c r="AQ1726" i="2"/>
  <c r="AQ1727" i="2"/>
  <c r="AQ1728" i="2"/>
  <c r="AQ1729" i="2"/>
  <c r="AQ1730" i="2"/>
  <c r="AQ1731" i="2"/>
  <c r="AQ1732" i="2"/>
  <c r="AQ1733" i="2"/>
  <c r="AQ1734" i="2"/>
  <c r="AQ1735" i="2"/>
  <c r="AQ1736" i="2"/>
  <c r="AQ1737" i="2"/>
  <c r="AQ1738" i="2"/>
  <c r="AQ1739" i="2"/>
  <c r="AQ1740" i="2"/>
  <c r="AQ1741" i="2"/>
  <c r="AQ1742" i="2"/>
  <c r="AQ1743" i="2"/>
  <c r="AQ1744" i="2"/>
  <c r="AQ1745" i="2"/>
  <c r="AQ1746" i="2"/>
  <c r="AQ1747" i="2"/>
  <c r="AQ1748" i="2"/>
  <c r="AQ1749" i="2"/>
  <c r="AQ1750" i="2"/>
  <c r="AQ1751" i="2"/>
  <c r="AQ1752" i="2"/>
  <c r="AQ1753" i="2"/>
  <c r="AQ1754" i="2"/>
  <c r="AQ1755" i="2"/>
  <c r="AQ1756" i="2"/>
  <c r="AQ1757" i="2"/>
  <c r="AQ1758" i="2"/>
  <c r="AQ1759" i="2"/>
  <c r="AQ1760" i="2"/>
  <c r="AQ1761" i="2"/>
  <c r="AQ1762" i="2"/>
  <c r="AQ1763" i="2"/>
  <c r="AQ1764" i="2"/>
  <c r="AQ1765" i="2"/>
  <c r="AQ1766" i="2"/>
  <c r="AQ1767" i="2"/>
  <c r="AQ1768" i="2"/>
  <c r="AQ1769" i="2"/>
  <c r="AQ1770" i="2"/>
  <c r="AQ1771" i="2"/>
  <c r="AQ1772" i="2"/>
  <c r="AQ1773" i="2"/>
  <c r="AQ1774" i="2"/>
  <c r="AQ1775" i="2"/>
  <c r="AQ1776" i="2"/>
  <c r="AQ1777" i="2"/>
  <c r="AQ1778" i="2"/>
  <c r="AQ1779" i="2"/>
  <c r="AQ1780" i="2"/>
  <c r="AQ1781" i="2"/>
  <c r="AQ1782" i="2"/>
  <c r="AQ1783" i="2"/>
  <c r="AQ1784" i="2"/>
  <c r="AQ1785" i="2"/>
  <c r="AQ1786" i="2"/>
  <c r="AQ1787" i="2"/>
  <c r="AQ1788" i="2"/>
  <c r="AQ1789" i="2"/>
  <c r="AQ1790" i="2"/>
  <c r="AQ1791" i="2"/>
  <c r="AQ1792" i="2"/>
  <c r="AQ1793" i="2"/>
  <c r="AQ1794" i="2"/>
  <c r="AQ1795" i="2"/>
  <c r="AQ1796" i="2"/>
  <c r="AQ1797" i="2"/>
  <c r="AQ1798" i="2"/>
  <c r="AQ1799" i="2"/>
  <c r="AQ1800" i="2"/>
  <c r="AQ1801" i="2"/>
  <c r="AQ1802" i="2"/>
  <c r="AQ1803" i="2"/>
  <c r="AQ1804" i="2"/>
  <c r="AQ1805" i="2"/>
  <c r="AQ1806" i="2"/>
  <c r="AQ1807" i="2"/>
  <c r="AQ1808" i="2"/>
  <c r="AQ1809" i="2"/>
  <c r="AQ1810" i="2"/>
  <c r="AQ1811" i="2"/>
  <c r="AQ1812" i="2"/>
  <c r="AQ1813" i="2"/>
  <c r="AQ1814" i="2"/>
  <c r="AQ1815" i="2"/>
  <c r="AQ1816" i="2"/>
  <c r="AQ1817" i="2"/>
  <c r="AQ1818" i="2"/>
  <c r="AQ1819" i="2"/>
  <c r="AQ1820" i="2"/>
  <c r="AQ1821" i="2"/>
  <c r="AQ1822" i="2"/>
  <c r="AQ1823" i="2"/>
  <c r="AQ1824" i="2"/>
  <c r="AQ1825" i="2"/>
  <c r="AQ1826" i="2"/>
  <c r="AQ1827" i="2"/>
  <c r="AQ1828" i="2"/>
  <c r="AQ1829" i="2"/>
  <c r="AQ1830" i="2"/>
  <c r="AQ1831" i="2"/>
  <c r="AQ1832" i="2"/>
  <c r="AQ1833" i="2"/>
  <c r="AQ1834" i="2"/>
  <c r="AQ1835" i="2"/>
  <c r="AQ1836" i="2"/>
  <c r="AQ1837" i="2"/>
  <c r="AQ1838" i="2"/>
  <c r="AQ1839" i="2"/>
  <c r="AQ1840" i="2"/>
  <c r="AQ1841" i="2"/>
  <c r="AQ1842" i="2"/>
  <c r="AQ1843" i="2"/>
  <c r="AQ1844" i="2"/>
  <c r="AQ1845" i="2"/>
  <c r="AQ1846" i="2"/>
  <c r="AQ1847" i="2"/>
  <c r="AQ1848" i="2"/>
  <c r="AQ1849" i="2"/>
  <c r="AQ1850" i="2"/>
  <c r="AQ1851" i="2"/>
  <c r="AQ1852" i="2"/>
  <c r="AQ1853" i="2"/>
  <c r="AQ1854" i="2"/>
  <c r="AQ1855" i="2"/>
  <c r="AQ1856" i="2"/>
  <c r="AQ1857" i="2"/>
  <c r="AQ1858" i="2"/>
  <c r="AQ1859" i="2"/>
  <c r="AQ1860" i="2"/>
  <c r="AQ1861" i="2"/>
  <c r="AQ1862" i="2"/>
  <c r="AQ1863" i="2"/>
  <c r="AQ1864" i="2"/>
  <c r="AQ1865" i="2"/>
  <c r="AQ1866" i="2"/>
  <c r="AQ1867" i="2"/>
  <c r="AQ1868" i="2"/>
  <c r="AQ1869" i="2"/>
  <c r="AQ1870" i="2"/>
  <c r="AQ1871" i="2"/>
  <c r="AQ1872" i="2"/>
  <c r="AQ1873" i="2"/>
  <c r="AQ1874" i="2"/>
  <c r="AQ1875" i="2"/>
  <c r="AQ1876" i="2"/>
  <c r="AQ1877" i="2"/>
  <c r="AQ1878" i="2"/>
  <c r="AQ1879" i="2"/>
  <c r="AQ1880" i="2"/>
  <c r="AQ1881" i="2"/>
  <c r="AQ1882" i="2"/>
  <c r="AQ1883" i="2"/>
  <c r="AQ1884" i="2"/>
  <c r="AQ1885" i="2"/>
  <c r="AQ1886" i="2"/>
  <c r="AQ1887" i="2"/>
  <c r="AQ1888" i="2"/>
  <c r="AQ1889" i="2"/>
  <c r="AQ1890" i="2"/>
  <c r="AQ1891" i="2"/>
  <c r="AQ1892" i="2"/>
  <c r="AQ1893" i="2"/>
  <c r="AQ1894" i="2"/>
  <c r="AQ1895" i="2"/>
  <c r="AQ1896" i="2"/>
  <c r="AQ1897" i="2"/>
  <c r="AQ1898" i="2"/>
  <c r="AQ1899" i="2"/>
  <c r="AQ1900" i="2"/>
  <c r="AQ1901" i="2"/>
  <c r="AQ1902" i="2"/>
  <c r="AQ1903" i="2"/>
  <c r="AQ1904" i="2"/>
  <c r="AQ1905" i="2"/>
  <c r="AQ1906" i="2"/>
  <c r="AQ1907" i="2"/>
  <c r="AQ1908" i="2"/>
  <c r="AQ1909" i="2"/>
  <c r="AQ1910" i="2"/>
  <c r="AQ1911" i="2"/>
  <c r="AQ1912" i="2"/>
  <c r="AQ1913" i="2"/>
  <c r="AQ1914" i="2"/>
  <c r="AQ1915" i="2"/>
  <c r="AQ1916" i="2"/>
  <c r="AQ1917" i="2"/>
  <c r="AQ1918" i="2"/>
  <c r="AQ1919" i="2"/>
  <c r="AQ1920" i="2"/>
  <c r="AQ1921" i="2"/>
  <c r="AQ1922" i="2"/>
  <c r="AQ1923" i="2"/>
  <c r="AQ1924" i="2"/>
  <c r="AQ1925" i="2"/>
  <c r="AQ1926" i="2"/>
  <c r="AQ1927" i="2"/>
  <c r="AQ1928" i="2"/>
  <c r="AQ1929" i="2"/>
  <c r="AQ1930" i="2"/>
  <c r="AQ1931" i="2"/>
  <c r="AQ1932" i="2"/>
  <c r="AQ1933" i="2"/>
  <c r="AQ1934" i="2"/>
  <c r="AQ1935" i="2"/>
  <c r="AQ1936" i="2"/>
  <c r="AQ1937" i="2"/>
  <c r="AQ1938" i="2"/>
  <c r="AQ1939" i="2"/>
  <c r="AQ1940" i="2"/>
  <c r="AQ1941" i="2"/>
  <c r="AQ1942" i="2"/>
  <c r="AQ1943" i="2"/>
  <c r="AQ1944" i="2"/>
  <c r="AQ1945" i="2"/>
  <c r="AQ1946" i="2"/>
  <c r="AQ1947" i="2"/>
  <c r="AQ1948" i="2"/>
  <c r="AQ1949" i="2"/>
  <c r="AQ1950" i="2"/>
  <c r="AQ1951" i="2"/>
  <c r="AQ1952" i="2"/>
  <c r="AQ1953" i="2"/>
  <c r="AQ1954" i="2"/>
  <c r="AQ1955" i="2"/>
  <c r="AQ1956" i="2"/>
  <c r="AQ1957" i="2"/>
  <c r="AQ1958" i="2"/>
  <c r="AQ1959" i="2"/>
  <c r="AQ1960" i="2"/>
  <c r="AQ1961" i="2"/>
  <c r="AQ1962" i="2"/>
  <c r="AQ1963" i="2"/>
  <c r="AQ1964" i="2"/>
  <c r="AQ1965" i="2"/>
  <c r="AQ1966" i="2"/>
  <c r="AQ1967" i="2"/>
  <c r="AQ1968" i="2"/>
  <c r="AQ1969" i="2"/>
  <c r="AQ1970" i="2"/>
  <c r="AQ1971" i="2"/>
  <c r="AQ1972" i="2"/>
  <c r="AQ1973" i="2"/>
  <c r="AQ1974" i="2"/>
  <c r="AQ1975" i="2"/>
  <c r="AQ1976" i="2"/>
  <c r="AQ1977" i="2"/>
  <c r="AQ1978" i="2"/>
  <c r="AQ1979" i="2"/>
  <c r="AQ1980" i="2"/>
  <c r="AQ1981" i="2"/>
  <c r="AQ1982" i="2"/>
  <c r="AQ1983" i="2"/>
  <c r="AQ1984" i="2"/>
  <c r="AQ1985" i="2"/>
  <c r="AQ1986" i="2"/>
  <c r="AQ1987" i="2"/>
  <c r="AQ1988" i="2"/>
  <c r="AQ1989" i="2"/>
  <c r="AQ1990" i="2"/>
  <c r="AQ1991" i="2"/>
  <c r="AQ1992" i="2"/>
  <c r="AQ1993" i="2"/>
  <c r="AQ1994" i="2"/>
  <c r="AQ1995" i="2"/>
  <c r="AQ1996" i="2"/>
  <c r="AQ1997" i="2"/>
  <c r="AQ1998" i="2"/>
  <c r="AQ1999" i="2"/>
  <c r="AQ2000" i="2"/>
  <c r="AQ2001" i="2"/>
  <c r="Q25" i="1"/>
  <c r="Q24" i="1"/>
  <c r="Q23" i="1"/>
  <c r="Q16" i="1"/>
  <c r="Q15" i="1"/>
  <c r="Q14" i="1"/>
  <c r="Q7" i="1"/>
  <c r="Q6" i="1"/>
  <c r="Q5" i="1"/>
  <c r="H31" i="1"/>
  <c r="H30" i="1"/>
  <c r="H29" i="1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49" i="2"/>
  <c r="AL250" i="2"/>
  <c r="AL251" i="2"/>
  <c r="AL252" i="2"/>
  <c r="AL253" i="2"/>
  <c r="AL254" i="2"/>
  <c r="AL255" i="2"/>
  <c r="AL256" i="2"/>
  <c r="AL257" i="2"/>
  <c r="AL258" i="2"/>
  <c r="AL259" i="2"/>
  <c r="AL260" i="2"/>
  <c r="AL261" i="2"/>
  <c r="AL262" i="2"/>
  <c r="AL263" i="2"/>
  <c r="AL264" i="2"/>
  <c r="AL265" i="2"/>
  <c r="AL266" i="2"/>
  <c r="AL267" i="2"/>
  <c r="AL268" i="2"/>
  <c r="AL269" i="2"/>
  <c r="AL270" i="2"/>
  <c r="AL271" i="2"/>
  <c r="AL272" i="2"/>
  <c r="AL273" i="2"/>
  <c r="AL274" i="2"/>
  <c r="AL275" i="2"/>
  <c r="AL276" i="2"/>
  <c r="AL277" i="2"/>
  <c r="AL278" i="2"/>
  <c r="AL279" i="2"/>
  <c r="AL280" i="2"/>
  <c r="AL281" i="2"/>
  <c r="AL282" i="2"/>
  <c r="AL283" i="2"/>
  <c r="AL284" i="2"/>
  <c r="AL285" i="2"/>
  <c r="AL286" i="2"/>
  <c r="AL287" i="2"/>
  <c r="AL288" i="2"/>
  <c r="AL289" i="2"/>
  <c r="AL290" i="2"/>
  <c r="AL291" i="2"/>
  <c r="AL292" i="2"/>
  <c r="AL293" i="2"/>
  <c r="AL294" i="2"/>
  <c r="AL295" i="2"/>
  <c r="AL296" i="2"/>
  <c r="AL297" i="2"/>
  <c r="AL298" i="2"/>
  <c r="AL299" i="2"/>
  <c r="AL300" i="2"/>
  <c r="AL301" i="2"/>
  <c r="AL302" i="2"/>
  <c r="AL303" i="2"/>
  <c r="AL304" i="2"/>
  <c r="AL305" i="2"/>
  <c r="AL306" i="2"/>
  <c r="AL307" i="2"/>
  <c r="AL308" i="2"/>
  <c r="AL309" i="2"/>
  <c r="AL310" i="2"/>
  <c r="AL311" i="2"/>
  <c r="AL312" i="2"/>
  <c r="AL313" i="2"/>
  <c r="AL314" i="2"/>
  <c r="AL315" i="2"/>
  <c r="AL316" i="2"/>
  <c r="AL317" i="2"/>
  <c r="AL318" i="2"/>
  <c r="AL319" i="2"/>
  <c r="AL320" i="2"/>
  <c r="AL321" i="2"/>
  <c r="AL322" i="2"/>
  <c r="AL323" i="2"/>
  <c r="AL324" i="2"/>
  <c r="AL325" i="2"/>
  <c r="AL326" i="2"/>
  <c r="AL327" i="2"/>
  <c r="AL328" i="2"/>
  <c r="AL329" i="2"/>
  <c r="AL330" i="2"/>
  <c r="AL331" i="2"/>
  <c r="AL332" i="2"/>
  <c r="AL333" i="2"/>
  <c r="AL334" i="2"/>
  <c r="AL335" i="2"/>
  <c r="AL336" i="2"/>
  <c r="AL337" i="2"/>
  <c r="AL338" i="2"/>
  <c r="AL339" i="2"/>
  <c r="AL340" i="2"/>
  <c r="AL341" i="2"/>
  <c r="AL342" i="2"/>
  <c r="AL343" i="2"/>
  <c r="AL344" i="2"/>
  <c r="AL345" i="2"/>
  <c r="AL346" i="2"/>
  <c r="AL347" i="2"/>
  <c r="AL348" i="2"/>
  <c r="AL349" i="2"/>
  <c r="AL350" i="2"/>
  <c r="AL351" i="2"/>
  <c r="AL352" i="2"/>
  <c r="AL353" i="2"/>
  <c r="AL354" i="2"/>
  <c r="AL355" i="2"/>
  <c r="AL356" i="2"/>
  <c r="AL357" i="2"/>
  <c r="AL358" i="2"/>
  <c r="AL359" i="2"/>
  <c r="AL360" i="2"/>
  <c r="AL361" i="2"/>
  <c r="AL362" i="2"/>
  <c r="AL363" i="2"/>
  <c r="AL364" i="2"/>
  <c r="AL365" i="2"/>
  <c r="AL366" i="2"/>
  <c r="AL367" i="2"/>
  <c r="AL368" i="2"/>
  <c r="AL369" i="2"/>
  <c r="AL370" i="2"/>
  <c r="AL371" i="2"/>
  <c r="AL372" i="2"/>
  <c r="AL373" i="2"/>
  <c r="AL374" i="2"/>
  <c r="AL375" i="2"/>
  <c r="AL376" i="2"/>
  <c r="AL377" i="2"/>
  <c r="AL378" i="2"/>
  <c r="AL379" i="2"/>
  <c r="AL380" i="2"/>
  <c r="AL381" i="2"/>
  <c r="AL382" i="2"/>
  <c r="AL383" i="2"/>
  <c r="AL384" i="2"/>
  <c r="AL385" i="2"/>
  <c r="AL386" i="2"/>
  <c r="AL387" i="2"/>
  <c r="AL388" i="2"/>
  <c r="AL389" i="2"/>
  <c r="AL390" i="2"/>
  <c r="AL391" i="2"/>
  <c r="AL392" i="2"/>
  <c r="AL393" i="2"/>
  <c r="AL394" i="2"/>
  <c r="AL395" i="2"/>
  <c r="AL396" i="2"/>
  <c r="AL397" i="2"/>
  <c r="AL398" i="2"/>
  <c r="AL399" i="2"/>
  <c r="AL400" i="2"/>
  <c r="AL401" i="2"/>
  <c r="AL402" i="2"/>
  <c r="AL403" i="2"/>
  <c r="AL404" i="2"/>
  <c r="AL405" i="2"/>
  <c r="AL406" i="2"/>
  <c r="AL407" i="2"/>
  <c r="AL408" i="2"/>
  <c r="AL409" i="2"/>
  <c r="AL410" i="2"/>
  <c r="AL411" i="2"/>
  <c r="AL412" i="2"/>
  <c r="AL413" i="2"/>
  <c r="AL414" i="2"/>
  <c r="AL415" i="2"/>
  <c r="AL416" i="2"/>
  <c r="AL417" i="2"/>
  <c r="AL418" i="2"/>
  <c r="AL419" i="2"/>
  <c r="AL420" i="2"/>
  <c r="AL421" i="2"/>
  <c r="AL422" i="2"/>
  <c r="AL423" i="2"/>
  <c r="AL424" i="2"/>
  <c r="AL425" i="2"/>
  <c r="AL426" i="2"/>
  <c r="AL427" i="2"/>
  <c r="AL428" i="2"/>
  <c r="AL429" i="2"/>
  <c r="AL430" i="2"/>
  <c r="AL431" i="2"/>
  <c r="AL432" i="2"/>
  <c r="AL433" i="2"/>
  <c r="AL434" i="2"/>
  <c r="AL435" i="2"/>
  <c r="AL436" i="2"/>
  <c r="AL437" i="2"/>
  <c r="AL438" i="2"/>
  <c r="AL439" i="2"/>
  <c r="AL440" i="2"/>
  <c r="AL441" i="2"/>
  <c r="AL442" i="2"/>
  <c r="AL443" i="2"/>
  <c r="AL444" i="2"/>
  <c r="AL445" i="2"/>
  <c r="AL446" i="2"/>
  <c r="AL447" i="2"/>
  <c r="AL448" i="2"/>
  <c r="AL449" i="2"/>
  <c r="AL450" i="2"/>
  <c r="AL451" i="2"/>
  <c r="AL452" i="2"/>
  <c r="AL453" i="2"/>
  <c r="AL454" i="2"/>
  <c r="AL455" i="2"/>
  <c r="AL456" i="2"/>
  <c r="AL457" i="2"/>
  <c r="AL458" i="2"/>
  <c r="AL459" i="2"/>
  <c r="AL460" i="2"/>
  <c r="AL461" i="2"/>
  <c r="AL462" i="2"/>
  <c r="AL463" i="2"/>
  <c r="AL464" i="2"/>
  <c r="AL465" i="2"/>
  <c r="AL466" i="2"/>
  <c r="AL467" i="2"/>
  <c r="AL468" i="2"/>
  <c r="AL469" i="2"/>
  <c r="AL470" i="2"/>
  <c r="AL471" i="2"/>
  <c r="AL472" i="2"/>
  <c r="AL473" i="2"/>
  <c r="AL474" i="2"/>
  <c r="AL475" i="2"/>
  <c r="AL476" i="2"/>
  <c r="AL477" i="2"/>
  <c r="AL478" i="2"/>
  <c r="AL479" i="2"/>
  <c r="AL480" i="2"/>
  <c r="AL481" i="2"/>
  <c r="AL482" i="2"/>
  <c r="AL483" i="2"/>
  <c r="AL484" i="2"/>
  <c r="AL485" i="2"/>
  <c r="AL486" i="2"/>
  <c r="AL487" i="2"/>
  <c r="AL488" i="2"/>
  <c r="AL489" i="2"/>
  <c r="AL490" i="2"/>
  <c r="AL491" i="2"/>
  <c r="AL492" i="2"/>
  <c r="AL493" i="2"/>
  <c r="AL494" i="2"/>
  <c r="AL495" i="2"/>
  <c r="AL496" i="2"/>
  <c r="AL497" i="2"/>
  <c r="AL498" i="2"/>
  <c r="AL499" i="2"/>
  <c r="AL500" i="2"/>
  <c r="AL501" i="2"/>
  <c r="AL502" i="2"/>
  <c r="AL503" i="2"/>
  <c r="AL504" i="2"/>
  <c r="AL505" i="2"/>
  <c r="AL506" i="2"/>
  <c r="AL507" i="2"/>
  <c r="AL508" i="2"/>
  <c r="AL509" i="2"/>
  <c r="AL510" i="2"/>
  <c r="AL511" i="2"/>
  <c r="AL512" i="2"/>
  <c r="AL513" i="2"/>
  <c r="AL514" i="2"/>
  <c r="AL515" i="2"/>
  <c r="AL516" i="2"/>
  <c r="AL517" i="2"/>
  <c r="AL518" i="2"/>
  <c r="AL519" i="2"/>
  <c r="AL520" i="2"/>
  <c r="AL521" i="2"/>
  <c r="AL522" i="2"/>
  <c r="AL523" i="2"/>
  <c r="AL524" i="2"/>
  <c r="AL525" i="2"/>
  <c r="AL526" i="2"/>
  <c r="AL527" i="2"/>
  <c r="AL528" i="2"/>
  <c r="AL529" i="2"/>
  <c r="AL530" i="2"/>
  <c r="AL531" i="2"/>
  <c r="AL532" i="2"/>
  <c r="AL533" i="2"/>
  <c r="AL534" i="2"/>
  <c r="AL535" i="2"/>
  <c r="AL536" i="2"/>
  <c r="AL537" i="2"/>
  <c r="AL538" i="2"/>
  <c r="AL539" i="2"/>
  <c r="AL540" i="2"/>
  <c r="AL541" i="2"/>
  <c r="AL542" i="2"/>
  <c r="AL543" i="2"/>
  <c r="AL544" i="2"/>
  <c r="AL545" i="2"/>
  <c r="AL546" i="2"/>
  <c r="AL547" i="2"/>
  <c r="AL548" i="2"/>
  <c r="AL549" i="2"/>
  <c r="AL550" i="2"/>
  <c r="AL551" i="2"/>
  <c r="AL552" i="2"/>
  <c r="AL553" i="2"/>
  <c r="AL554" i="2"/>
  <c r="AL555" i="2"/>
  <c r="AL556" i="2"/>
  <c r="AL557" i="2"/>
  <c r="AL558" i="2"/>
  <c r="AL559" i="2"/>
  <c r="AL560" i="2"/>
  <c r="AL561" i="2"/>
  <c r="AL562" i="2"/>
  <c r="AL563" i="2"/>
  <c r="AL564" i="2"/>
  <c r="AL565" i="2"/>
  <c r="AL566" i="2"/>
  <c r="AL567" i="2"/>
  <c r="AL568" i="2"/>
  <c r="AL569" i="2"/>
  <c r="AL570" i="2"/>
  <c r="AL571" i="2"/>
  <c r="AL572" i="2"/>
  <c r="AL573" i="2"/>
  <c r="AL574" i="2"/>
  <c r="AL575" i="2"/>
  <c r="AL576" i="2"/>
  <c r="AL577" i="2"/>
  <c r="AL578" i="2"/>
  <c r="AL579" i="2"/>
  <c r="AL580" i="2"/>
  <c r="AL581" i="2"/>
  <c r="AL582" i="2"/>
  <c r="AL583" i="2"/>
  <c r="AL584" i="2"/>
  <c r="AL585" i="2"/>
  <c r="AL586" i="2"/>
  <c r="AL587" i="2"/>
  <c r="AL588" i="2"/>
  <c r="AL589" i="2"/>
  <c r="AL590" i="2"/>
  <c r="AL591" i="2"/>
  <c r="AL592" i="2"/>
  <c r="AL593" i="2"/>
  <c r="AL594" i="2"/>
  <c r="AL595" i="2"/>
  <c r="AL596" i="2"/>
  <c r="AL597" i="2"/>
  <c r="AL598" i="2"/>
  <c r="AL599" i="2"/>
  <c r="AL600" i="2"/>
  <c r="AL601" i="2"/>
  <c r="AL602" i="2"/>
  <c r="AL603" i="2"/>
  <c r="AL604" i="2"/>
  <c r="AL605" i="2"/>
  <c r="AL606" i="2"/>
  <c r="AL607" i="2"/>
  <c r="AL608" i="2"/>
  <c r="AL609" i="2"/>
  <c r="AL610" i="2"/>
  <c r="AL611" i="2"/>
  <c r="AL612" i="2"/>
  <c r="AL613" i="2"/>
  <c r="AL614" i="2"/>
  <c r="AL615" i="2"/>
  <c r="AL616" i="2"/>
  <c r="AL617" i="2"/>
  <c r="AL618" i="2"/>
  <c r="AL619" i="2"/>
  <c r="AL620" i="2"/>
  <c r="AL621" i="2"/>
  <c r="AL622" i="2"/>
  <c r="AL623" i="2"/>
  <c r="AL624" i="2"/>
  <c r="AL625" i="2"/>
  <c r="AL626" i="2"/>
  <c r="AL627" i="2"/>
  <c r="AL628" i="2"/>
  <c r="AL629" i="2"/>
  <c r="AL630" i="2"/>
  <c r="AL631" i="2"/>
  <c r="AL632" i="2"/>
  <c r="AL633" i="2"/>
  <c r="AL634" i="2"/>
  <c r="AL635" i="2"/>
  <c r="AL636" i="2"/>
  <c r="AL637" i="2"/>
  <c r="AL638" i="2"/>
  <c r="AL639" i="2"/>
  <c r="AL640" i="2"/>
  <c r="AL641" i="2"/>
  <c r="AL642" i="2"/>
  <c r="AL643" i="2"/>
  <c r="AL644" i="2"/>
  <c r="AL645" i="2"/>
  <c r="AL646" i="2"/>
  <c r="AL647" i="2"/>
  <c r="AL648" i="2"/>
  <c r="AL649" i="2"/>
  <c r="AL650" i="2"/>
  <c r="AL651" i="2"/>
  <c r="AL652" i="2"/>
  <c r="AL653" i="2"/>
  <c r="AL654" i="2"/>
  <c r="AL655" i="2"/>
  <c r="AL656" i="2"/>
  <c r="AL657" i="2"/>
  <c r="AL658" i="2"/>
  <c r="AL659" i="2"/>
  <c r="AL660" i="2"/>
  <c r="AL661" i="2"/>
  <c r="AL662" i="2"/>
  <c r="AL663" i="2"/>
  <c r="AL664" i="2"/>
  <c r="AL665" i="2"/>
  <c r="AL666" i="2"/>
  <c r="AL667" i="2"/>
  <c r="AL668" i="2"/>
  <c r="AL669" i="2"/>
  <c r="AL670" i="2"/>
  <c r="AL671" i="2"/>
  <c r="AL672" i="2"/>
  <c r="AL673" i="2"/>
  <c r="AL674" i="2"/>
  <c r="AL675" i="2"/>
  <c r="AL676" i="2"/>
  <c r="AL677" i="2"/>
  <c r="AL678" i="2"/>
  <c r="AL679" i="2"/>
  <c r="AL680" i="2"/>
  <c r="AL681" i="2"/>
  <c r="AL682" i="2"/>
  <c r="AL683" i="2"/>
  <c r="AL684" i="2"/>
  <c r="AL685" i="2"/>
  <c r="AL686" i="2"/>
  <c r="AL687" i="2"/>
  <c r="AL688" i="2"/>
  <c r="AL689" i="2"/>
  <c r="AL690" i="2"/>
  <c r="AL691" i="2"/>
  <c r="AL692" i="2"/>
  <c r="AL693" i="2"/>
  <c r="AL694" i="2"/>
  <c r="AL695" i="2"/>
  <c r="AL696" i="2"/>
  <c r="AL697" i="2"/>
  <c r="AL698" i="2"/>
  <c r="AL699" i="2"/>
  <c r="AL700" i="2"/>
  <c r="AL701" i="2"/>
  <c r="AL702" i="2"/>
  <c r="AL703" i="2"/>
  <c r="AL704" i="2"/>
  <c r="AL705" i="2"/>
  <c r="AL706" i="2"/>
  <c r="AL707" i="2"/>
  <c r="AL708" i="2"/>
  <c r="AL709" i="2"/>
  <c r="AL710" i="2"/>
  <c r="AL711" i="2"/>
  <c r="AL712" i="2"/>
  <c r="AL713" i="2"/>
  <c r="AL714" i="2"/>
  <c r="AL715" i="2"/>
  <c r="AL716" i="2"/>
  <c r="AL717" i="2"/>
  <c r="AL718" i="2"/>
  <c r="AL719" i="2"/>
  <c r="AL720" i="2"/>
  <c r="AL721" i="2"/>
  <c r="AL722" i="2"/>
  <c r="AL723" i="2"/>
  <c r="AL724" i="2"/>
  <c r="AL725" i="2"/>
  <c r="AL726" i="2"/>
  <c r="AL727" i="2"/>
  <c r="AL728" i="2"/>
  <c r="AL729" i="2"/>
  <c r="AL730" i="2"/>
  <c r="AL731" i="2"/>
  <c r="AL732" i="2"/>
  <c r="AL733" i="2"/>
  <c r="AL734" i="2"/>
  <c r="AL735" i="2"/>
  <c r="AL736" i="2"/>
  <c r="AL737" i="2"/>
  <c r="AL738" i="2"/>
  <c r="AL739" i="2"/>
  <c r="AL740" i="2"/>
  <c r="AL741" i="2"/>
  <c r="AL742" i="2"/>
  <c r="AL743" i="2"/>
  <c r="AL744" i="2"/>
  <c r="AL745" i="2"/>
  <c r="AL746" i="2"/>
  <c r="AL747" i="2"/>
  <c r="AL748" i="2"/>
  <c r="AL749" i="2"/>
  <c r="AL750" i="2"/>
  <c r="AL751" i="2"/>
  <c r="AL752" i="2"/>
  <c r="AL753" i="2"/>
  <c r="AL754" i="2"/>
  <c r="AL755" i="2"/>
  <c r="AL756" i="2"/>
  <c r="AL757" i="2"/>
  <c r="AL758" i="2"/>
  <c r="AL759" i="2"/>
  <c r="AL760" i="2"/>
  <c r="AL761" i="2"/>
  <c r="AL762" i="2"/>
  <c r="AL763" i="2"/>
  <c r="AL764" i="2"/>
  <c r="AL765" i="2"/>
  <c r="AL766" i="2"/>
  <c r="AL767" i="2"/>
  <c r="AL768" i="2"/>
  <c r="AL769" i="2"/>
  <c r="AL770" i="2"/>
  <c r="AL771" i="2"/>
  <c r="AL772" i="2"/>
  <c r="AL773" i="2"/>
  <c r="AL774" i="2"/>
  <c r="AL775" i="2"/>
  <c r="AL776" i="2"/>
  <c r="AL777" i="2"/>
  <c r="AL778" i="2"/>
  <c r="AL779" i="2"/>
  <c r="AL780" i="2"/>
  <c r="AL781" i="2"/>
  <c r="AL782" i="2"/>
  <c r="AL783" i="2"/>
  <c r="AL784" i="2"/>
  <c r="AL785" i="2"/>
  <c r="AL786" i="2"/>
  <c r="AL787" i="2"/>
  <c r="AL788" i="2"/>
  <c r="AL789" i="2"/>
  <c r="AL790" i="2"/>
  <c r="AL791" i="2"/>
  <c r="AL792" i="2"/>
  <c r="AL793" i="2"/>
  <c r="AL794" i="2"/>
  <c r="AL795" i="2"/>
  <c r="AL796" i="2"/>
  <c r="AL797" i="2"/>
  <c r="AL798" i="2"/>
  <c r="AL799" i="2"/>
  <c r="AL800" i="2"/>
  <c r="AL801" i="2"/>
  <c r="AL802" i="2"/>
  <c r="AL803" i="2"/>
  <c r="AL804" i="2"/>
  <c r="AL805" i="2"/>
  <c r="AL806" i="2"/>
  <c r="AL807" i="2"/>
  <c r="AL808" i="2"/>
  <c r="AL809" i="2"/>
  <c r="AL810" i="2"/>
  <c r="AL811" i="2"/>
  <c r="AL812" i="2"/>
  <c r="AL813" i="2"/>
  <c r="AL814" i="2"/>
  <c r="AL815" i="2"/>
  <c r="AL816" i="2"/>
  <c r="AL817" i="2"/>
  <c r="AL818" i="2"/>
  <c r="AL819" i="2"/>
  <c r="AL820" i="2"/>
  <c r="AL821" i="2"/>
  <c r="AL822" i="2"/>
  <c r="AL823" i="2"/>
  <c r="AL824" i="2"/>
  <c r="AL825" i="2"/>
  <c r="AL826" i="2"/>
  <c r="AL827" i="2"/>
  <c r="AL828" i="2"/>
  <c r="AL829" i="2"/>
  <c r="AL830" i="2"/>
  <c r="AL831" i="2"/>
  <c r="AL832" i="2"/>
  <c r="AL833" i="2"/>
  <c r="AL834" i="2"/>
  <c r="AL835" i="2"/>
  <c r="AL836" i="2"/>
  <c r="AL837" i="2"/>
  <c r="AL838" i="2"/>
  <c r="AL839" i="2"/>
  <c r="AL840" i="2"/>
  <c r="AL841" i="2"/>
  <c r="AL842" i="2"/>
  <c r="AL843" i="2"/>
  <c r="AL844" i="2"/>
  <c r="AL845" i="2"/>
  <c r="AL846" i="2"/>
  <c r="AL847" i="2"/>
  <c r="AL848" i="2"/>
  <c r="AL849" i="2"/>
  <c r="AL850" i="2"/>
  <c r="AL851" i="2"/>
  <c r="AL852" i="2"/>
  <c r="AL853" i="2"/>
  <c r="AL854" i="2"/>
  <c r="AL855" i="2"/>
  <c r="AL856" i="2"/>
  <c r="AL857" i="2"/>
  <c r="AL858" i="2"/>
  <c r="AL859" i="2"/>
  <c r="AL860" i="2"/>
  <c r="AL861" i="2"/>
  <c r="AL862" i="2"/>
  <c r="AL863" i="2"/>
  <c r="AL864" i="2"/>
  <c r="AL865" i="2"/>
  <c r="AL866" i="2"/>
  <c r="AL867" i="2"/>
  <c r="AL868" i="2"/>
  <c r="AL869" i="2"/>
  <c r="AL870" i="2"/>
  <c r="AL871" i="2"/>
  <c r="AL872" i="2"/>
  <c r="AL873" i="2"/>
  <c r="AL874" i="2"/>
  <c r="AL875" i="2"/>
  <c r="AL876" i="2"/>
  <c r="AL877" i="2"/>
  <c r="AL878" i="2"/>
  <c r="AL879" i="2"/>
  <c r="AL880" i="2"/>
  <c r="AL881" i="2"/>
  <c r="AL882" i="2"/>
  <c r="AL883" i="2"/>
  <c r="AL884" i="2"/>
  <c r="AL885" i="2"/>
  <c r="AL886" i="2"/>
  <c r="AL887" i="2"/>
  <c r="AL888" i="2"/>
  <c r="AL889" i="2"/>
  <c r="AL890" i="2"/>
  <c r="AL891" i="2"/>
  <c r="AL892" i="2"/>
  <c r="AL893" i="2"/>
  <c r="AL894" i="2"/>
  <c r="AL895" i="2"/>
  <c r="AL896" i="2"/>
  <c r="AL897" i="2"/>
  <c r="AL898" i="2"/>
  <c r="AL899" i="2"/>
  <c r="AL900" i="2"/>
  <c r="AL901" i="2"/>
  <c r="AL902" i="2"/>
  <c r="AL903" i="2"/>
  <c r="AL904" i="2"/>
  <c r="AL905" i="2"/>
  <c r="AL906" i="2"/>
  <c r="AL907" i="2"/>
  <c r="AL908" i="2"/>
  <c r="AL909" i="2"/>
  <c r="AL910" i="2"/>
  <c r="AL911" i="2"/>
  <c r="AL912" i="2"/>
  <c r="AL913" i="2"/>
  <c r="AL914" i="2"/>
  <c r="AL915" i="2"/>
  <c r="AL916" i="2"/>
  <c r="AL917" i="2"/>
  <c r="AL918" i="2"/>
  <c r="AL919" i="2"/>
  <c r="AL920" i="2"/>
  <c r="AL921" i="2"/>
  <c r="AL922" i="2"/>
  <c r="AL923" i="2"/>
  <c r="AL924" i="2"/>
  <c r="AL925" i="2"/>
  <c r="AL926" i="2"/>
  <c r="AL927" i="2"/>
  <c r="AL928" i="2"/>
  <c r="AL929" i="2"/>
  <c r="AL930" i="2"/>
  <c r="AL931" i="2"/>
  <c r="AL932" i="2"/>
  <c r="AL933" i="2"/>
  <c r="AL934" i="2"/>
  <c r="AL935" i="2"/>
  <c r="AL936" i="2"/>
  <c r="AL937" i="2"/>
  <c r="AL938" i="2"/>
  <c r="AL939" i="2"/>
  <c r="AL940" i="2"/>
  <c r="AL941" i="2"/>
  <c r="AL942" i="2"/>
  <c r="AL943" i="2"/>
  <c r="AL944" i="2"/>
  <c r="AL945" i="2"/>
  <c r="AL946" i="2"/>
  <c r="AL947" i="2"/>
  <c r="AL948" i="2"/>
  <c r="AL949" i="2"/>
  <c r="AL950" i="2"/>
  <c r="AL951" i="2"/>
  <c r="AL952" i="2"/>
  <c r="AL953" i="2"/>
  <c r="AL954" i="2"/>
  <c r="AL955" i="2"/>
  <c r="AL956" i="2"/>
  <c r="AL957" i="2"/>
  <c r="AL958" i="2"/>
  <c r="AL959" i="2"/>
  <c r="AL960" i="2"/>
  <c r="AL961" i="2"/>
  <c r="AL962" i="2"/>
  <c r="AL963" i="2"/>
  <c r="AL964" i="2"/>
  <c r="AL965" i="2"/>
  <c r="AL966" i="2"/>
  <c r="AL967" i="2"/>
  <c r="AL968" i="2"/>
  <c r="AL969" i="2"/>
  <c r="AL970" i="2"/>
  <c r="AL971" i="2"/>
  <c r="AL972" i="2"/>
  <c r="AL973" i="2"/>
  <c r="AL974" i="2"/>
  <c r="AL975" i="2"/>
  <c r="AL976" i="2"/>
  <c r="AL977" i="2"/>
  <c r="AL978" i="2"/>
  <c r="AL979" i="2"/>
  <c r="AL980" i="2"/>
  <c r="AL981" i="2"/>
  <c r="AL982" i="2"/>
  <c r="AL983" i="2"/>
  <c r="AL984" i="2"/>
  <c r="AL985" i="2"/>
  <c r="AL986" i="2"/>
  <c r="AL987" i="2"/>
  <c r="AL988" i="2"/>
  <c r="AL989" i="2"/>
  <c r="AL990" i="2"/>
  <c r="AL991" i="2"/>
  <c r="AL992" i="2"/>
  <c r="AL993" i="2"/>
  <c r="AL994" i="2"/>
  <c r="AL995" i="2"/>
  <c r="AL996" i="2"/>
  <c r="AL997" i="2"/>
  <c r="AL998" i="2"/>
  <c r="AL999" i="2"/>
  <c r="AL1000" i="2"/>
  <c r="AL1001" i="2"/>
  <c r="AL1002" i="2"/>
  <c r="AL1003" i="2"/>
  <c r="AL1004" i="2"/>
  <c r="AL1005" i="2"/>
  <c r="AL1006" i="2"/>
  <c r="AL1007" i="2"/>
  <c r="AL1008" i="2"/>
  <c r="AL1009" i="2"/>
  <c r="AL1010" i="2"/>
  <c r="AL1011" i="2"/>
  <c r="AL1012" i="2"/>
  <c r="AL1013" i="2"/>
  <c r="AL1014" i="2"/>
  <c r="AL1015" i="2"/>
  <c r="AL1016" i="2"/>
  <c r="AL1017" i="2"/>
  <c r="AL1018" i="2"/>
  <c r="AL1019" i="2"/>
  <c r="AL1020" i="2"/>
  <c r="AL1021" i="2"/>
  <c r="AL1022" i="2"/>
  <c r="AL1023" i="2"/>
  <c r="AL1024" i="2"/>
  <c r="AL1025" i="2"/>
  <c r="AL1026" i="2"/>
  <c r="AL1027" i="2"/>
  <c r="AL1028" i="2"/>
  <c r="AL1029" i="2"/>
  <c r="AL1030" i="2"/>
  <c r="AL1031" i="2"/>
  <c r="AL1032" i="2"/>
  <c r="AL1033" i="2"/>
  <c r="AL1034" i="2"/>
  <c r="AL1035" i="2"/>
  <c r="AL1036" i="2"/>
  <c r="AL1037" i="2"/>
  <c r="AL1038" i="2"/>
  <c r="AL1039" i="2"/>
  <c r="AL1040" i="2"/>
  <c r="AL1041" i="2"/>
  <c r="AL1042" i="2"/>
  <c r="AL1043" i="2"/>
  <c r="AL1044" i="2"/>
  <c r="AL1045" i="2"/>
  <c r="AL1046" i="2"/>
  <c r="AL1047" i="2"/>
  <c r="AL1048" i="2"/>
  <c r="AL1049" i="2"/>
  <c r="AL1050" i="2"/>
  <c r="AL1051" i="2"/>
  <c r="AL1052" i="2"/>
  <c r="AL1053" i="2"/>
  <c r="AL1054" i="2"/>
  <c r="AL1055" i="2"/>
  <c r="AL1056" i="2"/>
  <c r="AL1057" i="2"/>
  <c r="AL1058" i="2"/>
  <c r="AL1059" i="2"/>
  <c r="AL1060" i="2"/>
  <c r="AL1061" i="2"/>
  <c r="AL1062" i="2"/>
  <c r="AL1063" i="2"/>
  <c r="AL1064" i="2"/>
  <c r="AL1065" i="2"/>
  <c r="AL1066" i="2"/>
  <c r="AL1067" i="2"/>
  <c r="AL1068" i="2"/>
  <c r="AL1069" i="2"/>
  <c r="AL1070" i="2"/>
  <c r="AL1071" i="2"/>
  <c r="AL1072" i="2"/>
  <c r="AL1073" i="2"/>
  <c r="AL1074" i="2"/>
  <c r="AL1075" i="2"/>
  <c r="AL1076" i="2"/>
  <c r="AL1077" i="2"/>
  <c r="AL1078" i="2"/>
  <c r="AL1079" i="2"/>
  <c r="AL1080" i="2"/>
  <c r="AL1081" i="2"/>
  <c r="AL1082" i="2"/>
  <c r="AL1083" i="2"/>
  <c r="AL1084" i="2"/>
  <c r="AL1085" i="2"/>
  <c r="AL1086" i="2"/>
  <c r="AL1087" i="2"/>
  <c r="AL1088" i="2"/>
  <c r="AL1089" i="2"/>
  <c r="AL1090" i="2"/>
  <c r="AL1091" i="2"/>
  <c r="AL1092" i="2"/>
  <c r="AL1093" i="2"/>
  <c r="AL1094" i="2"/>
  <c r="AL1095" i="2"/>
  <c r="AL1096" i="2"/>
  <c r="AL1097" i="2"/>
  <c r="AL1098" i="2"/>
  <c r="AL1099" i="2"/>
  <c r="AL1100" i="2"/>
  <c r="AL1101" i="2"/>
  <c r="AL1102" i="2"/>
  <c r="AL1103" i="2"/>
  <c r="AL1104" i="2"/>
  <c r="AL1105" i="2"/>
  <c r="AL1106" i="2"/>
  <c r="AL1107" i="2"/>
  <c r="AL1108" i="2"/>
  <c r="AL1109" i="2"/>
  <c r="AL1110" i="2"/>
  <c r="AL1111" i="2"/>
  <c r="AL1112" i="2"/>
  <c r="AL1113" i="2"/>
  <c r="AL1114" i="2"/>
  <c r="AL1115" i="2"/>
  <c r="AL1116" i="2"/>
  <c r="AL1117" i="2"/>
  <c r="AL1118" i="2"/>
  <c r="AL1119" i="2"/>
  <c r="AL1120" i="2"/>
  <c r="AL1121" i="2"/>
  <c r="AL1122" i="2"/>
  <c r="AL1123" i="2"/>
  <c r="AL1124" i="2"/>
  <c r="AL1125" i="2"/>
  <c r="AL1126" i="2"/>
  <c r="AL1127" i="2"/>
  <c r="AL1128" i="2"/>
  <c r="AL1129" i="2"/>
  <c r="AL1130" i="2"/>
  <c r="AL1131" i="2"/>
  <c r="AL1132" i="2"/>
  <c r="AL1133" i="2"/>
  <c r="AL1134" i="2"/>
  <c r="AL1135" i="2"/>
  <c r="AL1136" i="2"/>
  <c r="AL1137" i="2"/>
  <c r="AL1138" i="2"/>
  <c r="AL1139" i="2"/>
  <c r="AL1140" i="2"/>
  <c r="AL1141" i="2"/>
  <c r="AL1142" i="2"/>
  <c r="AL1143" i="2"/>
  <c r="AL1144" i="2"/>
  <c r="AL1145" i="2"/>
  <c r="AL1146" i="2"/>
  <c r="AL1147" i="2"/>
  <c r="AL1148" i="2"/>
  <c r="AL1149" i="2"/>
  <c r="AL1150" i="2"/>
  <c r="AL1151" i="2"/>
  <c r="AL1152" i="2"/>
  <c r="AL1153" i="2"/>
  <c r="AL1154" i="2"/>
  <c r="AL1155" i="2"/>
  <c r="AL1156" i="2"/>
  <c r="AL1157" i="2"/>
  <c r="AL1158" i="2"/>
  <c r="AL1159" i="2"/>
  <c r="AL1160" i="2"/>
  <c r="AL1161" i="2"/>
  <c r="AL1162" i="2"/>
  <c r="AL1163" i="2"/>
  <c r="AL1164" i="2"/>
  <c r="AL1165" i="2"/>
  <c r="AL1166" i="2"/>
  <c r="AL1167" i="2"/>
  <c r="AL1168" i="2"/>
  <c r="AL1169" i="2"/>
  <c r="AL1170" i="2"/>
  <c r="AL1171" i="2"/>
  <c r="AL1172" i="2"/>
  <c r="AL1173" i="2"/>
  <c r="AL1174" i="2"/>
  <c r="AL1175" i="2"/>
  <c r="AL1176" i="2"/>
  <c r="AL1177" i="2"/>
  <c r="AL1178" i="2"/>
  <c r="AL1179" i="2"/>
  <c r="AL1180" i="2"/>
  <c r="AL1181" i="2"/>
  <c r="AL1182" i="2"/>
  <c r="AL1183" i="2"/>
  <c r="AL1184" i="2"/>
  <c r="AL1185" i="2"/>
  <c r="AL1186" i="2"/>
  <c r="AL1187" i="2"/>
  <c r="AL1188" i="2"/>
  <c r="AL1189" i="2"/>
  <c r="AL1190" i="2"/>
  <c r="AL1191" i="2"/>
  <c r="AL1192" i="2"/>
  <c r="AL1193" i="2"/>
  <c r="AL1194" i="2"/>
  <c r="AL1195" i="2"/>
  <c r="AL1196" i="2"/>
  <c r="AL1197" i="2"/>
  <c r="AL1198" i="2"/>
  <c r="AL1199" i="2"/>
  <c r="AL1200" i="2"/>
  <c r="AL1201" i="2"/>
  <c r="AL1202" i="2"/>
  <c r="AL1203" i="2"/>
  <c r="AL1204" i="2"/>
  <c r="AL1205" i="2"/>
  <c r="AL1206" i="2"/>
  <c r="AL1207" i="2"/>
  <c r="AL1208" i="2"/>
  <c r="AL1209" i="2"/>
  <c r="AL1210" i="2"/>
  <c r="AL1211" i="2"/>
  <c r="AL1212" i="2"/>
  <c r="AL1213" i="2"/>
  <c r="AL1214" i="2"/>
  <c r="AL1215" i="2"/>
  <c r="AL1216" i="2"/>
  <c r="AL1217" i="2"/>
  <c r="AL1218" i="2"/>
  <c r="AL1219" i="2"/>
  <c r="AL1220" i="2"/>
  <c r="AL1221" i="2"/>
  <c r="AL1222" i="2"/>
  <c r="AL1223" i="2"/>
  <c r="AL1224" i="2"/>
  <c r="AL1225" i="2"/>
  <c r="AL1226" i="2"/>
  <c r="AL1227" i="2"/>
  <c r="AL1228" i="2"/>
  <c r="AL1229" i="2"/>
  <c r="AL1230" i="2"/>
  <c r="AL1231" i="2"/>
  <c r="AL1232" i="2"/>
  <c r="AL1233" i="2"/>
  <c r="AL1234" i="2"/>
  <c r="AL1235" i="2"/>
  <c r="AL1236" i="2"/>
  <c r="AL1237" i="2"/>
  <c r="AL1238" i="2"/>
  <c r="AL1239" i="2"/>
  <c r="AL1240" i="2"/>
  <c r="AL1241" i="2"/>
  <c r="AL1242" i="2"/>
  <c r="AL1243" i="2"/>
  <c r="AL1244" i="2"/>
  <c r="AL1245" i="2"/>
  <c r="AL1246" i="2"/>
  <c r="AL1247" i="2"/>
  <c r="AL1248" i="2"/>
  <c r="AL1249" i="2"/>
  <c r="AL1250" i="2"/>
  <c r="AL1251" i="2"/>
  <c r="AL1252" i="2"/>
  <c r="AL1253" i="2"/>
  <c r="AL1254" i="2"/>
  <c r="AL1255" i="2"/>
  <c r="AL1256" i="2"/>
  <c r="AL1257" i="2"/>
  <c r="AL1258" i="2"/>
  <c r="AL1259" i="2"/>
  <c r="AL1260" i="2"/>
  <c r="AL1261" i="2"/>
  <c r="AL1262" i="2"/>
  <c r="AL1263" i="2"/>
  <c r="AL1264" i="2"/>
  <c r="AL1265" i="2"/>
  <c r="AL1266" i="2"/>
  <c r="AL1267" i="2"/>
  <c r="AL1268" i="2"/>
  <c r="AL1269" i="2"/>
  <c r="AL1270" i="2"/>
  <c r="AL1271" i="2"/>
  <c r="AL1272" i="2"/>
  <c r="AL1273" i="2"/>
  <c r="AL1274" i="2"/>
  <c r="AL1275" i="2"/>
  <c r="AL1276" i="2"/>
  <c r="AL1277" i="2"/>
  <c r="AL1278" i="2"/>
  <c r="AL1279" i="2"/>
  <c r="AL1280" i="2"/>
  <c r="AL1281" i="2"/>
  <c r="AL1282" i="2"/>
  <c r="AL1283" i="2"/>
  <c r="AL1284" i="2"/>
  <c r="AL1285" i="2"/>
  <c r="AL1286" i="2"/>
  <c r="AL1287" i="2"/>
  <c r="AL1288" i="2"/>
  <c r="AL1289" i="2"/>
  <c r="AL1290" i="2"/>
  <c r="AL1291" i="2"/>
  <c r="AL1292" i="2"/>
  <c r="AL1293" i="2"/>
  <c r="AL1294" i="2"/>
  <c r="AL1295" i="2"/>
  <c r="AL1296" i="2"/>
  <c r="AL1297" i="2"/>
  <c r="AL1298" i="2"/>
  <c r="AL1299" i="2"/>
  <c r="AL1300" i="2"/>
  <c r="AL1301" i="2"/>
  <c r="AL1302" i="2"/>
  <c r="AL1303" i="2"/>
  <c r="AL1304" i="2"/>
  <c r="AL1305" i="2"/>
  <c r="AL1306" i="2"/>
  <c r="AL1307" i="2"/>
  <c r="AL1308" i="2"/>
  <c r="AL1309" i="2"/>
  <c r="AL1310" i="2"/>
  <c r="AL1311" i="2"/>
  <c r="AL1312" i="2"/>
  <c r="AL1313" i="2"/>
  <c r="AL1314" i="2"/>
  <c r="AL1315" i="2"/>
  <c r="AL1316" i="2"/>
  <c r="AL1317" i="2"/>
  <c r="AL1318" i="2"/>
  <c r="AL1319" i="2"/>
  <c r="AL1320" i="2"/>
  <c r="AL1321" i="2"/>
  <c r="AL1322" i="2"/>
  <c r="AL1323" i="2"/>
  <c r="AL1324" i="2"/>
  <c r="AL1325" i="2"/>
  <c r="AL1326" i="2"/>
  <c r="AL1327" i="2"/>
  <c r="AL1328" i="2"/>
  <c r="AL1329" i="2"/>
  <c r="AL1330" i="2"/>
  <c r="AL1331" i="2"/>
  <c r="AL1332" i="2"/>
  <c r="AL1333" i="2"/>
  <c r="AL1334" i="2"/>
  <c r="AL1335" i="2"/>
  <c r="AL1336" i="2"/>
  <c r="AL1337" i="2"/>
  <c r="AL1338" i="2"/>
  <c r="AL1339" i="2"/>
  <c r="AL1340" i="2"/>
  <c r="AL1341" i="2"/>
  <c r="AL1342" i="2"/>
  <c r="AL1343" i="2"/>
  <c r="AL1344" i="2"/>
  <c r="AL1345" i="2"/>
  <c r="AL1346" i="2"/>
  <c r="AL1347" i="2"/>
  <c r="AL1348" i="2"/>
  <c r="AL1349" i="2"/>
  <c r="AL1350" i="2"/>
  <c r="AL1351" i="2"/>
  <c r="AL1352" i="2"/>
  <c r="AL1353" i="2"/>
  <c r="AL1354" i="2"/>
  <c r="AL1355" i="2"/>
  <c r="AL1356" i="2"/>
  <c r="AL1357" i="2"/>
  <c r="AL1358" i="2"/>
  <c r="AL1359" i="2"/>
  <c r="AL1360" i="2"/>
  <c r="AL1361" i="2"/>
  <c r="AL1362" i="2"/>
  <c r="AL1363" i="2"/>
  <c r="AL1364" i="2"/>
  <c r="AL1365" i="2"/>
  <c r="AL1366" i="2"/>
  <c r="AL1367" i="2"/>
  <c r="AL1368" i="2"/>
  <c r="AL1369" i="2"/>
  <c r="AL1370" i="2"/>
  <c r="AL1371" i="2"/>
  <c r="AL1372" i="2"/>
  <c r="AL1373" i="2"/>
  <c r="AL1374" i="2"/>
  <c r="AL1375" i="2"/>
  <c r="AL1376" i="2"/>
  <c r="AL1377" i="2"/>
  <c r="AL1378" i="2"/>
  <c r="AL1379" i="2"/>
  <c r="AL1380" i="2"/>
  <c r="AL1381" i="2"/>
  <c r="AL1382" i="2"/>
  <c r="AL1383" i="2"/>
  <c r="AL1384" i="2"/>
  <c r="AL1385" i="2"/>
  <c r="AL1386" i="2"/>
  <c r="AL1387" i="2"/>
  <c r="AL1388" i="2"/>
  <c r="AL1389" i="2"/>
  <c r="AL1390" i="2"/>
  <c r="AL1391" i="2"/>
  <c r="AL1392" i="2"/>
  <c r="AL1393" i="2"/>
  <c r="AL1394" i="2"/>
  <c r="AL1395" i="2"/>
  <c r="AL1396" i="2"/>
  <c r="AL1397" i="2"/>
  <c r="AL1398" i="2"/>
  <c r="AL1399" i="2"/>
  <c r="AL1400" i="2"/>
  <c r="AL1401" i="2"/>
  <c r="AL1402" i="2"/>
  <c r="AL1403" i="2"/>
  <c r="AL1404" i="2"/>
  <c r="AL1405" i="2"/>
  <c r="AL1406" i="2"/>
  <c r="AL1407" i="2"/>
  <c r="AL1408" i="2"/>
  <c r="AL1409" i="2"/>
  <c r="AL1410" i="2"/>
  <c r="AL1411" i="2"/>
  <c r="AL1412" i="2"/>
  <c r="AL1413" i="2"/>
  <c r="AL1414" i="2"/>
  <c r="AL1415" i="2"/>
  <c r="AL1416" i="2"/>
  <c r="AL1417" i="2"/>
  <c r="AL1418" i="2"/>
  <c r="AL1419" i="2"/>
  <c r="AL1420" i="2"/>
  <c r="AL1421" i="2"/>
  <c r="AL1422" i="2"/>
  <c r="AL1423" i="2"/>
  <c r="AL1424" i="2"/>
  <c r="AL1425" i="2"/>
  <c r="AL1426" i="2"/>
  <c r="AL1427" i="2"/>
  <c r="AL1428" i="2"/>
  <c r="AL1429" i="2"/>
  <c r="AL1430" i="2"/>
  <c r="AL1431" i="2"/>
  <c r="AL1432" i="2"/>
  <c r="AL1433" i="2"/>
  <c r="AL1434" i="2"/>
  <c r="AL1435" i="2"/>
  <c r="AL1436" i="2"/>
  <c r="AL1437" i="2"/>
  <c r="AL1438" i="2"/>
  <c r="AL1439" i="2"/>
  <c r="AL1440" i="2"/>
  <c r="AL1441" i="2"/>
  <c r="AL1442" i="2"/>
  <c r="AL1443" i="2"/>
  <c r="AL1444" i="2"/>
  <c r="AL1445" i="2"/>
  <c r="AL1446" i="2"/>
  <c r="AL1447" i="2"/>
  <c r="AL1448" i="2"/>
  <c r="AL1449" i="2"/>
  <c r="AL1450" i="2"/>
  <c r="AL1451" i="2"/>
  <c r="AL1452" i="2"/>
  <c r="AL1453" i="2"/>
  <c r="AL1454" i="2"/>
  <c r="AL1455" i="2"/>
  <c r="AL1456" i="2"/>
  <c r="AL1457" i="2"/>
  <c r="AL1458" i="2"/>
  <c r="AL1459" i="2"/>
  <c r="AL1460" i="2"/>
  <c r="AL1461" i="2"/>
  <c r="AL1462" i="2"/>
  <c r="AL1463" i="2"/>
  <c r="AL1464" i="2"/>
  <c r="AL1465" i="2"/>
  <c r="AL1466" i="2"/>
  <c r="AL1467" i="2"/>
  <c r="AL1468" i="2"/>
  <c r="AL1469" i="2"/>
  <c r="AL1470" i="2"/>
  <c r="AL1471" i="2"/>
  <c r="AL1472" i="2"/>
  <c r="AL1473" i="2"/>
  <c r="AL1474" i="2"/>
  <c r="AL1475" i="2"/>
  <c r="AL1476" i="2"/>
  <c r="AL1477" i="2"/>
  <c r="AL1478" i="2"/>
  <c r="AL1479" i="2"/>
  <c r="AL1480" i="2"/>
  <c r="AL1481" i="2"/>
  <c r="AL1482" i="2"/>
  <c r="AL1483" i="2"/>
  <c r="AL1484" i="2"/>
  <c r="AL1485" i="2"/>
  <c r="AL1486" i="2"/>
  <c r="AL1487" i="2"/>
  <c r="AL1488" i="2"/>
  <c r="AL1489" i="2"/>
  <c r="AL1490" i="2"/>
  <c r="AL1491" i="2"/>
  <c r="AL1492" i="2"/>
  <c r="AL1493" i="2"/>
  <c r="AL1494" i="2"/>
  <c r="AL1495" i="2"/>
  <c r="AL1496" i="2"/>
  <c r="AL1497" i="2"/>
  <c r="AL1498" i="2"/>
  <c r="AL1499" i="2"/>
  <c r="AL1500" i="2"/>
  <c r="AL1501" i="2"/>
  <c r="AL1502" i="2"/>
  <c r="AL1503" i="2"/>
  <c r="AL1504" i="2"/>
  <c r="AL1505" i="2"/>
  <c r="AL1506" i="2"/>
  <c r="AL1507" i="2"/>
  <c r="AL1508" i="2"/>
  <c r="AL1509" i="2"/>
  <c r="AL1510" i="2"/>
  <c r="AL1511" i="2"/>
  <c r="AL1512" i="2"/>
  <c r="AL1513" i="2"/>
  <c r="AL1514" i="2"/>
  <c r="AL1515" i="2"/>
  <c r="AL1516" i="2"/>
  <c r="AL1517" i="2"/>
  <c r="AL1518" i="2"/>
  <c r="AL1519" i="2"/>
  <c r="AL1520" i="2"/>
  <c r="AL1521" i="2"/>
  <c r="AL1522" i="2"/>
  <c r="AL1523" i="2"/>
  <c r="AL1524" i="2"/>
  <c r="AL1525" i="2"/>
  <c r="AL1526" i="2"/>
  <c r="AL1527" i="2"/>
  <c r="AL1528" i="2"/>
  <c r="AL1529" i="2"/>
  <c r="AL1530" i="2"/>
  <c r="AL1531" i="2"/>
  <c r="AL1532" i="2"/>
  <c r="AL1533" i="2"/>
  <c r="AL1534" i="2"/>
  <c r="AL1535" i="2"/>
  <c r="AL1536" i="2"/>
  <c r="AL1537" i="2"/>
  <c r="AL1538" i="2"/>
  <c r="AL1539" i="2"/>
  <c r="AL1540" i="2"/>
  <c r="AL1541" i="2"/>
  <c r="AL1542" i="2"/>
  <c r="AL1543" i="2"/>
  <c r="AL1544" i="2"/>
  <c r="AL1545" i="2"/>
  <c r="AL1546" i="2"/>
  <c r="AL1547" i="2"/>
  <c r="AL1548" i="2"/>
  <c r="AL1549" i="2"/>
  <c r="AL1550" i="2"/>
  <c r="AL1551" i="2"/>
  <c r="AL1552" i="2"/>
  <c r="AL1553" i="2"/>
  <c r="AL1554" i="2"/>
  <c r="AL1555" i="2"/>
  <c r="AL1556" i="2"/>
  <c r="AL1557" i="2"/>
  <c r="AL1558" i="2"/>
  <c r="AL1559" i="2"/>
  <c r="AL1560" i="2"/>
  <c r="AL1561" i="2"/>
  <c r="AL1562" i="2"/>
  <c r="AL1563" i="2"/>
  <c r="AL1564" i="2"/>
  <c r="AL1565" i="2"/>
  <c r="AL1566" i="2"/>
  <c r="AL1567" i="2"/>
  <c r="AL1568" i="2"/>
  <c r="AL1569" i="2"/>
  <c r="AL1570" i="2"/>
  <c r="AL1571" i="2"/>
  <c r="AL1572" i="2"/>
  <c r="AL1573" i="2"/>
  <c r="AL1574" i="2"/>
  <c r="AL1575" i="2"/>
  <c r="AL1576" i="2"/>
  <c r="AL1577" i="2"/>
  <c r="AL1578" i="2"/>
  <c r="AL1579" i="2"/>
  <c r="AL1580" i="2"/>
  <c r="AL1581" i="2"/>
  <c r="AL1582" i="2"/>
  <c r="AL1583" i="2"/>
  <c r="AL1584" i="2"/>
  <c r="AL1585" i="2"/>
  <c r="AL1586" i="2"/>
  <c r="AL1587" i="2"/>
  <c r="AL1588" i="2"/>
  <c r="AL1589" i="2"/>
  <c r="AL1590" i="2"/>
  <c r="AL1591" i="2"/>
  <c r="AL1592" i="2"/>
  <c r="AL1593" i="2"/>
  <c r="AL1594" i="2"/>
  <c r="AL1595" i="2"/>
  <c r="AL1596" i="2"/>
  <c r="AL1597" i="2"/>
  <c r="AL1598" i="2"/>
  <c r="AL1599" i="2"/>
  <c r="AL1600" i="2"/>
  <c r="AL1601" i="2"/>
  <c r="AL1602" i="2"/>
  <c r="AL1603" i="2"/>
  <c r="AL1604" i="2"/>
  <c r="AL1605" i="2"/>
  <c r="AL1606" i="2"/>
  <c r="AL1607" i="2"/>
  <c r="AL1608" i="2"/>
  <c r="AL1609" i="2"/>
  <c r="AL1610" i="2"/>
  <c r="AL1611" i="2"/>
  <c r="AL1612" i="2"/>
  <c r="AL1613" i="2"/>
  <c r="AL1614" i="2"/>
  <c r="AL1615" i="2"/>
  <c r="AL1616" i="2"/>
  <c r="AL1617" i="2"/>
  <c r="AL1618" i="2"/>
  <c r="AL1619" i="2"/>
  <c r="AL1620" i="2"/>
  <c r="AL1621" i="2"/>
  <c r="AL1622" i="2"/>
  <c r="AL1623" i="2"/>
  <c r="AL1624" i="2"/>
  <c r="AL1625" i="2"/>
  <c r="AL1626" i="2"/>
  <c r="AL1627" i="2"/>
  <c r="AL1628" i="2"/>
  <c r="AL1629" i="2"/>
  <c r="AL1630" i="2"/>
  <c r="AL1631" i="2"/>
  <c r="AL1632" i="2"/>
  <c r="AL1633" i="2"/>
  <c r="AL1634" i="2"/>
  <c r="AL1635" i="2"/>
  <c r="AL1636" i="2"/>
  <c r="AL1637" i="2"/>
  <c r="AL1638" i="2"/>
  <c r="AL1639" i="2"/>
  <c r="AL1640" i="2"/>
  <c r="AL1641" i="2"/>
  <c r="AL1642" i="2"/>
  <c r="AL1643" i="2"/>
  <c r="AL1644" i="2"/>
  <c r="AL1645" i="2"/>
  <c r="AL1646" i="2"/>
  <c r="AL1647" i="2"/>
  <c r="AL1648" i="2"/>
  <c r="AL1649" i="2"/>
  <c r="AL1650" i="2"/>
  <c r="AL1651" i="2"/>
  <c r="AL1652" i="2"/>
  <c r="AL1653" i="2"/>
  <c r="AL1654" i="2"/>
  <c r="AL1655" i="2"/>
  <c r="AL1656" i="2"/>
  <c r="AL1657" i="2"/>
  <c r="AL1658" i="2"/>
  <c r="AL1659" i="2"/>
  <c r="AL1660" i="2"/>
  <c r="AL1661" i="2"/>
  <c r="AL1662" i="2"/>
  <c r="AL1663" i="2"/>
  <c r="AL1664" i="2"/>
  <c r="AL1665" i="2"/>
  <c r="AL1666" i="2"/>
  <c r="AL1667" i="2"/>
  <c r="AL1668" i="2"/>
  <c r="AL1669" i="2"/>
  <c r="AL1670" i="2"/>
  <c r="AL1671" i="2"/>
  <c r="AL1672" i="2"/>
  <c r="AL1673" i="2"/>
  <c r="AL1674" i="2"/>
  <c r="AL1675" i="2"/>
  <c r="AL1676" i="2"/>
  <c r="AL1677" i="2"/>
  <c r="AL1678" i="2"/>
  <c r="AL1679" i="2"/>
  <c r="AL1680" i="2"/>
  <c r="AL1681" i="2"/>
  <c r="AL1682" i="2"/>
  <c r="AL1683" i="2"/>
  <c r="AL1684" i="2"/>
  <c r="AL1685" i="2"/>
  <c r="AL1686" i="2"/>
  <c r="AL1687" i="2"/>
  <c r="AL1688" i="2"/>
  <c r="AL1689" i="2"/>
  <c r="AL1690" i="2"/>
  <c r="AL1691" i="2"/>
  <c r="AL1692" i="2"/>
  <c r="AL1693" i="2"/>
  <c r="AL1694" i="2"/>
  <c r="AL1695" i="2"/>
  <c r="AL1696" i="2"/>
  <c r="AL1697" i="2"/>
  <c r="AL1698" i="2"/>
  <c r="AL1699" i="2"/>
  <c r="AL1700" i="2"/>
  <c r="AL1701" i="2"/>
  <c r="AL1702" i="2"/>
  <c r="AL1703" i="2"/>
  <c r="AL1704" i="2"/>
  <c r="AL1705" i="2"/>
  <c r="AL1706" i="2"/>
  <c r="AL1707" i="2"/>
  <c r="AL1708" i="2"/>
  <c r="AL1709" i="2"/>
  <c r="AL1710" i="2"/>
  <c r="AL1711" i="2"/>
  <c r="AL1712" i="2"/>
  <c r="AL1713" i="2"/>
  <c r="AL1714" i="2"/>
  <c r="AL1715" i="2"/>
  <c r="AL1716" i="2"/>
  <c r="AL1717" i="2"/>
  <c r="AL1718" i="2"/>
  <c r="AL1719" i="2"/>
  <c r="AL1720" i="2"/>
  <c r="AL1721" i="2"/>
  <c r="AL1722" i="2"/>
  <c r="AL1723" i="2"/>
  <c r="AL1724" i="2"/>
  <c r="AL1725" i="2"/>
  <c r="AL1726" i="2"/>
  <c r="AL1727" i="2"/>
  <c r="AL1728" i="2"/>
  <c r="AL1729" i="2"/>
  <c r="AL1730" i="2"/>
  <c r="AL1731" i="2"/>
  <c r="AL1732" i="2"/>
  <c r="AL1733" i="2"/>
  <c r="AL1734" i="2"/>
  <c r="AL1735" i="2"/>
  <c r="AL1736" i="2"/>
  <c r="AL1737" i="2"/>
  <c r="AL1738" i="2"/>
  <c r="AL1739" i="2"/>
  <c r="AL1740" i="2"/>
  <c r="AL1741" i="2"/>
  <c r="AL1742" i="2"/>
  <c r="AL1743" i="2"/>
  <c r="AL1744" i="2"/>
  <c r="AL1745" i="2"/>
  <c r="AL1746" i="2"/>
  <c r="AL1747" i="2"/>
  <c r="AL1748" i="2"/>
  <c r="AL1749" i="2"/>
  <c r="AL1750" i="2"/>
  <c r="AL1751" i="2"/>
  <c r="AL1752" i="2"/>
  <c r="AL1753" i="2"/>
  <c r="AL1754" i="2"/>
  <c r="AL1755" i="2"/>
  <c r="AL1756" i="2"/>
  <c r="AL1757" i="2"/>
  <c r="AL1758" i="2"/>
  <c r="AL1759" i="2"/>
  <c r="AL1760" i="2"/>
  <c r="AL1761" i="2"/>
  <c r="AL1762" i="2"/>
  <c r="AL1763" i="2"/>
  <c r="AL1764" i="2"/>
  <c r="AL1765" i="2"/>
  <c r="AL1766" i="2"/>
  <c r="AL1767" i="2"/>
  <c r="AL1768" i="2"/>
  <c r="AL1769" i="2"/>
  <c r="AL1770" i="2"/>
  <c r="AL1771" i="2"/>
  <c r="AL1772" i="2"/>
  <c r="AL1773" i="2"/>
  <c r="AL1774" i="2"/>
  <c r="AL1775" i="2"/>
  <c r="AL1776" i="2"/>
  <c r="AL1777" i="2"/>
  <c r="AL1778" i="2"/>
  <c r="AL1779" i="2"/>
  <c r="AL1780" i="2"/>
  <c r="AL1781" i="2"/>
  <c r="AL1782" i="2"/>
  <c r="AL1783" i="2"/>
  <c r="AL1784" i="2"/>
  <c r="AL1785" i="2"/>
  <c r="AL1786" i="2"/>
  <c r="AL1787" i="2"/>
  <c r="AL1788" i="2"/>
  <c r="AL1789" i="2"/>
  <c r="AL1790" i="2"/>
  <c r="AL1791" i="2"/>
  <c r="AL1792" i="2"/>
  <c r="AL1793" i="2"/>
  <c r="AL1794" i="2"/>
  <c r="AL1795" i="2"/>
  <c r="AL1796" i="2"/>
  <c r="AL1797" i="2"/>
  <c r="AL1798" i="2"/>
  <c r="AL1799" i="2"/>
  <c r="AL1800" i="2"/>
  <c r="AL1801" i="2"/>
  <c r="AL1802" i="2"/>
  <c r="AL1803" i="2"/>
  <c r="AL1804" i="2"/>
  <c r="AL1805" i="2"/>
  <c r="AL1806" i="2"/>
  <c r="AL1807" i="2"/>
  <c r="AL1808" i="2"/>
  <c r="AL1809" i="2"/>
  <c r="AL1810" i="2"/>
  <c r="AL1811" i="2"/>
  <c r="AL1812" i="2"/>
  <c r="AL1813" i="2"/>
  <c r="AL1814" i="2"/>
  <c r="AL1815" i="2"/>
  <c r="AL1816" i="2"/>
  <c r="AL1817" i="2"/>
  <c r="AL1818" i="2"/>
  <c r="AL1819" i="2"/>
  <c r="AL1820" i="2"/>
  <c r="AL1821" i="2"/>
  <c r="AL1822" i="2"/>
  <c r="AL1823" i="2"/>
  <c r="AL1824" i="2"/>
  <c r="AL1825" i="2"/>
  <c r="AL1826" i="2"/>
  <c r="AL1827" i="2"/>
  <c r="AL1828" i="2"/>
  <c r="AL1829" i="2"/>
  <c r="AL1830" i="2"/>
  <c r="AL1831" i="2"/>
  <c r="AL1832" i="2"/>
  <c r="AL1833" i="2"/>
  <c r="AL1834" i="2"/>
  <c r="AL1835" i="2"/>
  <c r="AL1836" i="2"/>
  <c r="AL1837" i="2"/>
  <c r="AL1838" i="2"/>
  <c r="AL1839" i="2"/>
  <c r="AL1840" i="2"/>
  <c r="AL1841" i="2"/>
  <c r="AL1842" i="2"/>
  <c r="AL1843" i="2"/>
  <c r="AL1844" i="2"/>
  <c r="AL1845" i="2"/>
  <c r="AL1846" i="2"/>
  <c r="AL1847" i="2"/>
  <c r="AL1848" i="2"/>
  <c r="AL1849" i="2"/>
  <c r="AL1850" i="2"/>
  <c r="AL1851" i="2"/>
  <c r="AL1852" i="2"/>
  <c r="AL1853" i="2"/>
  <c r="AL1854" i="2"/>
  <c r="AL1855" i="2"/>
  <c r="AL1856" i="2"/>
  <c r="AL1857" i="2"/>
  <c r="AL1858" i="2"/>
  <c r="AL1859" i="2"/>
  <c r="AL1860" i="2"/>
  <c r="AL1861" i="2"/>
  <c r="AL1862" i="2"/>
  <c r="AL1863" i="2"/>
  <c r="AL1864" i="2"/>
  <c r="AL1865" i="2"/>
  <c r="AL1866" i="2"/>
  <c r="AL1867" i="2"/>
  <c r="AL1868" i="2"/>
  <c r="AL1869" i="2"/>
  <c r="AL1870" i="2"/>
  <c r="AL1871" i="2"/>
  <c r="AL1872" i="2"/>
  <c r="AL1873" i="2"/>
  <c r="AL1874" i="2"/>
  <c r="AL1875" i="2"/>
  <c r="AL1876" i="2"/>
  <c r="AL1877" i="2"/>
  <c r="AL1878" i="2"/>
  <c r="AL1879" i="2"/>
  <c r="AL1880" i="2"/>
  <c r="AL1881" i="2"/>
  <c r="AL1882" i="2"/>
  <c r="AL1883" i="2"/>
  <c r="AL1884" i="2"/>
  <c r="AL1885" i="2"/>
  <c r="AL1886" i="2"/>
  <c r="AL1887" i="2"/>
  <c r="AL1888" i="2"/>
  <c r="AL1889" i="2"/>
  <c r="AL1890" i="2"/>
  <c r="AL1891" i="2"/>
  <c r="AL1892" i="2"/>
  <c r="AL1893" i="2"/>
  <c r="AL1894" i="2"/>
  <c r="AL1895" i="2"/>
  <c r="AL1896" i="2"/>
  <c r="AL1897" i="2"/>
  <c r="AL1898" i="2"/>
  <c r="AL1899" i="2"/>
  <c r="AL1900" i="2"/>
  <c r="AL1901" i="2"/>
  <c r="AL1902" i="2"/>
  <c r="AL1903" i="2"/>
  <c r="AL1904" i="2"/>
  <c r="AL1905" i="2"/>
  <c r="AL1906" i="2"/>
  <c r="AL1907" i="2"/>
  <c r="AL1908" i="2"/>
  <c r="AL1909" i="2"/>
  <c r="AL1910" i="2"/>
  <c r="AL1911" i="2"/>
  <c r="AL1912" i="2"/>
  <c r="AL1913" i="2"/>
  <c r="AL1914" i="2"/>
  <c r="AL1915" i="2"/>
  <c r="AL1916" i="2"/>
  <c r="AL1917" i="2"/>
  <c r="AL1918" i="2"/>
  <c r="AL1919" i="2"/>
  <c r="AL1920" i="2"/>
  <c r="AL1921" i="2"/>
  <c r="AL1922" i="2"/>
  <c r="AL1923" i="2"/>
  <c r="AL1924" i="2"/>
  <c r="AL1925" i="2"/>
  <c r="AL1926" i="2"/>
  <c r="AL1927" i="2"/>
  <c r="AL1928" i="2"/>
  <c r="AL1929" i="2"/>
  <c r="AL1930" i="2"/>
  <c r="AL1931" i="2"/>
  <c r="AL1932" i="2"/>
  <c r="AL1933" i="2"/>
  <c r="AL1934" i="2"/>
  <c r="AL1935" i="2"/>
  <c r="AL1936" i="2"/>
  <c r="AL1937" i="2"/>
  <c r="AL1938" i="2"/>
  <c r="AL1939" i="2"/>
  <c r="AL1940" i="2"/>
  <c r="AL1941" i="2"/>
  <c r="AL1942" i="2"/>
  <c r="AL1943" i="2"/>
  <c r="AL1944" i="2"/>
  <c r="AL1945" i="2"/>
  <c r="AL1946" i="2"/>
  <c r="AL1947" i="2"/>
  <c r="AL1948" i="2"/>
  <c r="AL1949" i="2"/>
  <c r="AL1950" i="2"/>
  <c r="AL1951" i="2"/>
  <c r="AL1952" i="2"/>
  <c r="AL1953" i="2"/>
  <c r="AL1954" i="2"/>
  <c r="AL1955" i="2"/>
  <c r="AL1956" i="2"/>
  <c r="AL1957" i="2"/>
  <c r="AL1958" i="2"/>
  <c r="AL1959" i="2"/>
  <c r="AL1960" i="2"/>
  <c r="AL1961" i="2"/>
  <c r="AL1962" i="2"/>
  <c r="AL1963" i="2"/>
  <c r="AL1964" i="2"/>
  <c r="AL1965" i="2"/>
  <c r="AL1966" i="2"/>
  <c r="AL1967" i="2"/>
  <c r="AL1968" i="2"/>
  <c r="AL1969" i="2"/>
  <c r="AL1970" i="2"/>
  <c r="AL1971" i="2"/>
  <c r="AL1972" i="2"/>
  <c r="AL1973" i="2"/>
  <c r="AL1974" i="2"/>
  <c r="AL1975" i="2"/>
  <c r="AL1976" i="2"/>
  <c r="AL1977" i="2"/>
  <c r="AL1978" i="2"/>
  <c r="AL1979" i="2"/>
  <c r="AL1980" i="2"/>
  <c r="AL1981" i="2"/>
  <c r="AL1982" i="2"/>
  <c r="AL1983" i="2"/>
  <c r="AL1984" i="2"/>
  <c r="AL1985" i="2"/>
  <c r="AL1986" i="2"/>
  <c r="AL1987" i="2"/>
  <c r="AL1988" i="2"/>
  <c r="AL1989" i="2"/>
  <c r="AL1990" i="2"/>
  <c r="AL1991" i="2"/>
  <c r="AL1992" i="2"/>
  <c r="AL1993" i="2"/>
  <c r="AL1994" i="2"/>
  <c r="AL1995" i="2"/>
  <c r="AL1996" i="2"/>
  <c r="AL1997" i="2"/>
  <c r="AL1998" i="2"/>
  <c r="AL1999" i="2"/>
  <c r="AL2000" i="2"/>
  <c r="AL2001" i="2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K43" i="2"/>
  <c r="AK44" i="2"/>
  <c r="AK45" i="2"/>
  <c r="AK46" i="2"/>
  <c r="AK47" i="2"/>
  <c r="AK48" i="2"/>
  <c r="AK49" i="2"/>
  <c r="AK50" i="2"/>
  <c r="AK51" i="2"/>
  <c r="AK52" i="2"/>
  <c r="AK53" i="2"/>
  <c r="AK54" i="2"/>
  <c r="AK55" i="2"/>
  <c r="AK56" i="2"/>
  <c r="AK57" i="2"/>
  <c r="AK58" i="2"/>
  <c r="AK59" i="2"/>
  <c r="AK60" i="2"/>
  <c r="AK61" i="2"/>
  <c r="AK62" i="2"/>
  <c r="AK63" i="2"/>
  <c r="AK64" i="2"/>
  <c r="AK65" i="2"/>
  <c r="AK66" i="2"/>
  <c r="AK67" i="2"/>
  <c r="AK68" i="2"/>
  <c r="AK69" i="2"/>
  <c r="AK70" i="2"/>
  <c r="AK71" i="2"/>
  <c r="AK72" i="2"/>
  <c r="AK73" i="2"/>
  <c r="AK74" i="2"/>
  <c r="AK75" i="2"/>
  <c r="AK76" i="2"/>
  <c r="AK77" i="2"/>
  <c r="AK78" i="2"/>
  <c r="AK79" i="2"/>
  <c r="AK80" i="2"/>
  <c r="AK81" i="2"/>
  <c r="AK82" i="2"/>
  <c r="AK83" i="2"/>
  <c r="AK84" i="2"/>
  <c r="AK85" i="2"/>
  <c r="AK86" i="2"/>
  <c r="AK87" i="2"/>
  <c r="AK88" i="2"/>
  <c r="AK89" i="2"/>
  <c r="AK90" i="2"/>
  <c r="AK91" i="2"/>
  <c r="AK92" i="2"/>
  <c r="AK93" i="2"/>
  <c r="AK94" i="2"/>
  <c r="AK95" i="2"/>
  <c r="AK96" i="2"/>
  <c r="AK97" i="2"/>
  <c r="AK98" i="2"/>
  <c r="AK99" i="2"/>
  <c r="AK100" i="2"/>
  <c r="AK101" i="2"/>
  <c r="AK102" i="2"/>
  <c r="AK103" i="2"/>
  <c r="AK104" i="2"/>
  <c r="AK105" i="2"/>
  <c r="AK106" i="2"/>
  <c r="AK107" i="2"/>
  <c r="AK108" i="2"/>
  <c r="AK109" i="2"/>
  <c r="AK110" i="2"/>
  <c r="AK111" i="2"/>
  <c r="AK112" i="2"/>
  <c r="AK113" i="2"/>
  <c r="AK114" i="2"/>
  <c r="AK115" i="2"/>
  <c r="AK116" i="2"/>
  <c r="AK117" i="2"/>
  <c r="AK118" i="2"/>
  <c r="AK119" i="2"/>
  <c r="AK120" i="2"/>
  <c r="AK121" i="2"/>
  <c r="AK122" i="2"/>
  <c r="AK123" i="2"/>
  <c r="AK124" i="2"/>
  <c r="AK125" i="2"/>
  <c r="AK126" i="2"/>
  <c r="AK127" i="2"/>
  <c r="AK128" i="2"/>
  <c r="AK129" i="2"/>
  <c r="AK130" i="2"/>
  <c r="AK131" i="2"/>
  <c r="AK132" i="2"/>
  <c r="AK133" i="2"/>
  <c r="AK134" i="2"/>
  <c r="AK135" i="2"/>
  <c r="AK136" i="2"/>
  <c r="AK137" i="2"/>
  <c r="AK138" i="2"/>
  <c r="AK139" i="2"/>
  <c r="AK140" i="2"/>
  <c r="AK141" i="2"/>
  <c r="AK142" i="2"/>
  <c r="AK143" i="2"/>
  <c r="AK144" i="2"/>
  <c r="AK145" i="2"/>
  <c r="AK146" i="2"/>
  <c r="AK147" i="2"/>
  <c r="AK148" i="2"/>
  <c r="AK149" i="2"/>
  <c r="AK150" i="2"/>
  <c r="AK151" i="2"/>
  <c r="AK152" i="2"/>
  <c r="AK153" i="2"/>
  <c r="AK154" i="2"/>
  <c r="AK155" i="2"/>
  <c r="AK156" i="2"/>
  <c r="AK157" i="2"/>
  <c r="AK158" i="2"/>
  <c r="AK159" i="2"/>
  <c r="AK160" i="2"/>
  <c r="AK161" i="2"/>
  <c r="AK162" i="2"/>
  <c r="AK163" i="2"/>
  <c r="AK164" i="2"/>
  <c r="AK165" i="2"/>
  <c r="AK166" i="2"/>
  <c r="AK167" i="2"/>
  <c r="AK168" i="2"/>
  <c r="AK169" i="2"/>
  <c r="AK170" i="2"/>
  <c r="AK171" i="2"/>
  <c r="AK172" i="2"/>
  <c r="AK173" i="2"/>
  <c r="AK174" i="2"/>
  <c r="AK175" i="2"/>
  <c r="AK176" i="2"/>
  <c r="AK177" i="2"/>
  <c r="AK178" i="2"/>
  <c r="AK179" i="2"/>
  <c r="AK180" i="2"/>
  <c r="AK181" i="2"/>
  <c r="AK182" i="2"/>
  <c r="AK183" i="2"/>
  <c r="AK184" i="2"/>
  <c r="AK185" i="2"/>
  <c r="AK186" i="2"/>
  <c r="AK187" i="2"/>
  <c r="AK188" i="2"/>
  <c r="AK189" i="2"/>
  <c r="AK190" i="2"/>
  <c r="AK191" i="2"/>
  <c r="AK192" i="2"/>
  <c r="AK193" i="2"/>
  <c r="AK194" i="2"/>
  <c r="AK195" i="2"/>
  <c r="AK196" i="2"/>
  <c r="AK197" i="2"/>
  <c r="AK198" i="2"/>
  <c r="AK199" i="2"/>
  <c r="AK200" i="2"/>
  <c r="AK201" i="2"/>
  <c r="AK202" i="2"/>
  <c r="AK203" i="2"/>
  <c r="AK204" i="2"/>
  <c r="AK205" i="2"/>
  <c r="AK206" i="2"/>
  <c r="AK207" i="2"/>
  <c r="AK208" i="2"/>
  <c r="AK209" i="2"/>
  <c r="AK210" i="2"/>
  <c r="AK211" i="2"/>
  <c r="AK212" i="2"/>
  <c r="AK213" i="2"/>
  <c r="AK214" i="2"/>
  <c r="AK215" i="2"/>
  <c r="AK216" i="2"/>
  <c r="AK217" i="2"/>
  <c r="AK218" i="2"/>
  <c r="AK219" i="2"/>
  <c r="AK220" i="2"/>
  <c r="AK221" i="2"/>
  <c r="AK222" i="2"/>
  <c r="AK223" i="2"/>
  <c r="AK224" i="2"/>
  <c r="AK225" i="2"/>
  <c r="AK226" i="2"/>
  <c r="AK227" i="2"/>
  <c r="AK228" i="2"/>
  <c r="AK229" i="2"/>
  <c r="AK230" i="2"/>
  <c r="AK231" i="2"/>
  <c r="AK232" i="2"/>
  <c r="AK233" i="2"/>
  <c r="AK234" i="2"/>
  <c r="AK235" i="2"/>
  <c r="AK236" i="2"/>
  <c r="AK237" i="2"/>
  <c r="AK238" i="2"/>
  <c r="AK239" i="2"/>
  <c r="AK240" i="2"/>
  <c r="AK241" i="2"/>
  <c r="AK242" i="2"/>
  <c r="AK243" i="2"/>
  <c r="AK244" i="2"/>
  <c r="AK245" i="2"/>
  <c r="AK246" i="2"/>
  <c r="AK247" i="2"/>
  <c r="AK248" i="2"/>
  <c r="AK249" i="2"/>
  <c r="AK250" i="2"/>
  <c r="AK251" i="2"/>
  <c r="AK252" i="2"/>
  <c r="AK253" i="2"/>
  <c r="AK254" i="2"/>
  <c r="AK255" i="2"/>
  <c r="AK256" i="2"/>
  <c r="AK257" i="2"/>
  <c r="AK258" i="2"/>
  <c r="AK259" i="2"/>
  <c r="AK260" i="2"/>
  <c r="AK261" i="2"/>
  <c r="AK262" i="2"/>
  <c r="AK263" i="2"/>
  <c r="AK264" i="2"/>
  <c r="AK265" i="2"/>
  <c r="AK266" i="2"/>
  <c r="AK267" i="2"/>
  <c r="AK268" i="2"/>
  <c r="AK269" i="2"/>
  <c r="AK270" i="2"/>
  <c r="AK271" i="2"/>
  <c r="AK272" i="2"/>
  <c r="AK273" i="2"/>
  <c r="AK274" i="2"/>
  <c r="AK275" i="2"/>
  <c r="AK276" i="2"/>
  <c r="AK277" i="2"/>
  <c r="AK278" i="2"/>
  <c r="AK279" i="2"/>
  <c r="AK280" i="2"/>
  <c r="AK281" i="2"/>
  <c r="AK282" i="2"/>
  <c r="AK283" i="2"/>
  <c r="AK284" i="2"/>
  <c r="AK285" i="2"/>
  <c r="AK286" i="2"/>
  <c r="AK287" i="2"/>
  <c r="AK288" i="2"/>
  <c r="AK289" i="2"/>
  <c r="AK290" i="2"/>
  <c r="AK291" i="2"/>
  <c r="AK292" i="2"/>
  <c r="AK293" i="2"/>
  <c r="AK294" i="2"/>
  <c r="AK295" i="2"/>
  <c r="AK296" i="2"/>
  <c r="AK297" i="2"/>
  <c r="AK298" i="2"/>
  <c r="AK299" i="2"/>
  <c r="AK300" i="2"/>
  <c r="AK301" i="2"/>
  <c r="AK302" i="2"/>
  <c r="AK303" i="2"/>
  <c r="AK304" i="2"/>
  <c r="AK305" i="2"/>
  <c r="AK306" i="2"/>
  <c r="AK307" i="2"/>
  <c r="AK308" i="2"/>
  <c r="AK309" i="2"/>
  <c r="AK310" i="2"/>
  <c r="AK311" i="2"/>
  <c r="AK312" i="2"/>
  <c r="AK313" i="2"/>
  <c r="AK314" i="2"/>
  <c r="AK315" i="2"/>
  <c r="AK316" i="2"/>
  <c r="AK317" i="2"/>
  <c r="AK318" i="2"/>
  <c r="AK319" i="2"/>
  <c r="AK320" i="2"/>
  <c r="AK321" i="2"/>
  <c r="AK322" i="2"/>
  <c r="AK323" i="2"/>
  <c r="AK324" i="2"/>
  <c r="AK325" i="2"/>
  <c r="AK326" i="2"/>
  <c r="AK327" i="2"/>
  <c r="AK328" i="2"/>
  <c r="AK329" i="2"/>
  <c r="AK330" i="2"/>
  <c r="AK331" i="2"/>
  <c r="AK332" i="2"/>
  <c r="AK333" i="2"/>
  <c r="AK334" i="2"/>
  <c r="AK335" i="2"/>
  <c r="AK336" i="2"/>
  <c r="AK337" i="2"/>
  <c r="AK338" i="2"/>
  <c r="AK339" i="2"/>
  <c r="AK340" i="2"/>
  <c r="AK341" i="2"/>
  <c r="AK342" i="2"/>
  <c r="AK343" i="2"/>
  <c r="AK344" i="2"/>
  <c r="AK345" i="2"/>
  <c r="AK346" i="2"/>
  <c r="AK347" i="2"/>
  <c r="AK348" i="2"/>
  <c r="AK349" i="2"/>
  <c r="AK350" i="2"/>
  <c r="AK351" i="2"/>
  <c r="AK352" i="2"/>
  <c r="AK353" i="2"/>
  <c r="AK354" i="2"/>
  <c r="AK355" i="2"/>
  <c r="AK356" i="2"/>
  <c r="AK357" i="2"/>
  <c r="AK358" i="2"/>
  <c r="AK359" i="2"/>
  <c r="AK360" i="2"/>
  <c r="AK361" i="2"/>
  <c r="AK362" i="2"/>
  <c r="AK363" i="2"/>
  <c r="AK364" i="2"/>
  <c r="AK365" i="2"/>
  <c r="AK366" i="2"/>
  <c r="AK367" i="2"/>
  <c r="AK368" i="2"/>
  <c r="AK369" i="2"/>
  <c r="AK370" i="2"/>
  <c r="AK371" i="2"/>
  <c r="AK372" i="2"/>
  <c r="AK373" i="2"/>
  <c r="AK374" i="2"/>
  <c r="AK375" i="2"/>
  <c r="AK376" i="2"/>
  <c r="AK377" i="2"/>
  <c r="AK378" i="2"/>
  <c r="AK379" i="2"/>
  <c r="AK380" i="2"/>
  <c r="AK381" i="2"/>
  <c r="AK382" i="2"/>
  <c r="AK383" i="2"/>
  <c r="AK384" i="2"/>
  <c r="AK385" i="2"/>
  <c r="AK386" i="2"/>
  <c r="AK387" i="2"/>
  <c r="AK388" i="2"/>
  <c r="AK389" i="2"/>
  <c r="AK390" i="2"/>
  <c r="AK391" i="2"/>
  <c r="AK392" i="2"/>
  <c r="AK393" i="2"/>
  <c r="AK394" i="2"/>
  <c r="AK395" i="2"/>
  <c r="AK396" i="2"/>
  <c r="AK397" i="2"/>
  <c r="AK398" i="2"/>
  <c r="AK399" i="2"/>
  <c r="AK400" i="2"/>
  <c r="AK401" i="2"/>
  <c r="AK402" i="2"/>
  <c r="AK403" i="2"/>
  <c r="AK404" i="2"/>
  <c r="AK405" i="2"/>
  <c r="AK406" i="2"/>
  <c r="AK407" i="2"/>
  <c r="AK408" i="2"/>
  <c r="AK409" i="2"/>
  <c r="AK410" i="2"/>
  <c r="AK411" i="2"/>
  <c r="AK412" i="2"/>
  <c r="AK413" i="2"/>
  <c r="AK414" i="2"/>
  <c r="AK415" i="2"/>
  <c r="AK416" i="2"/>
  <c r="AK417" i="2"/>
  <c r="AK418" i="2"/>
  <c r="AK419" i="2"/>
  <c r="AK420" i="2"/>
  <c r="AK421" i="2"/>
  <c r="AK422" i="2"/>
  <c r="AK423" i="2"/>
  <c r="AK424" i="2"/>
  <c r="AK425" i="2"/>
  <c r="AK426" i="2"/>
  <c r="AK427" i="2"/>
  <c r="AK428" i="2"/>
  <c r="AK429" i="2"/>
  <c r="AK430" i="2"/>
  <c r="AK431" i="2"/>
  <c r="AK432" i="2"/>
  <c r="AK433" i="2"/>
  <c r="AK434" i="2"/>
  <c r="AK435" i="2"/>
  <c r="AK436" i="2"/>
  <c r="AK437" i="2"/>
  <c r="AK438" i="2"/>
  <c r="AK439" i="2"/>
  <c r="AK440" i="2"/>
  <c r="AK441" i="2"/>
  <c r="AK442" i="2"/>
  <c r="AK443" i="2"/>
  <c r="AK444" i="2"/>
  <c r="AK445" i="2"/>
  <c r="AK446" i="2"/>
  <c r="AK447" i="2"/>
  <c r="AK448" i="2"/>
  <c r="AK449" i="2"/>
  <c r="AK450" i="2"/>
  <c r="AK451" i="2"/>
  <c r="AK452" i="2"/>
  <c r="AK453" i="2"/>
  <c r="AK454" i="2"/>
  <c r="AK455" i="2"/>
  <c r="AK456" i="2"/>
  <c r="AK457" i="2"/>
  <c r="AK458" i="2"/>
  <c r="AK459" i="2"/>
  <c r="AK460" i="2"/>
  <c r="AK461" i="2"/>
  <c r="AK462" i="2"/>
  <c r="AK463" i="2"/>
  <c r="AK464" i="2"/>
  <c r="AK465" i="2"/>
  <c r="AK466" i="2"/>
  <c r="AK467" i="2"/>
  <c r="AK468" i="2"/>
  <c r="AK469" i="2"/>
  <c r="AK470" i="2"/>
  <c r="AK471" i="2"/>
  <c r="AK472" i="2"/>
  <c r="AK473" i="2"/>
  <c r="AK474" i="2"/>
  <c r="AK475" i="2"/>
  <c r="AK476" i="2"/>
  <c r="AK477" i="2"/>
  <c r="AK478" i="2"/>
  <c r="AK479" i="2"/>
  <c r="AK480" i="2"/>
  <c r="AK481" i="2"/>
  <c r="AK482" i="2"/>
  <c r="AK483" i="2"/>
  <c r="AK484" i="2"/>
  <c r="AK485" i="2"/>
  <c r="AK486" i="2"/>
  <c r="AK487" i="2"/>
  <c r="AK488" i="2"/>
  <c r="AK489" i="2"/>
  <c r="AK490" i="2"/>
  <c r="AK491" i="2"/>
  <c r="AK492" i="2"/>
  <c r="AK493" i="2"/>
  <c r="AK494" i="2"/>
  <c r="AK495" i="2"/>
  <c r="AK496" i="2"/>
  <c r="AK497" i="2"/>
  <c r="AK498" i="2"/>
  <c r="AK499" i="2"/>
  <c r="AK500" i="2"/>
  <c r="AK501" i="2"/>
  <c r="AK502" i="2"/>
  <c r="AK503" i="2"/>
  <c r="AK504" i="2"/>
  <c r="AK505" i="2"/>
  <c r="AK506" i="2"/>
  <c r="AK507" i="2"/>
  <c r="AK508" i="2"/>
  <c r="AK509" i="2"/>
  <c r="AK510" i="2"/>
  <c r="AK511" i="2"/>
  <c r="AK512" i="2"/>
  <c r="AK513" i="2"/>
  <c r="AK514" i="2"/>
  <c r="AK515" i="2"/>
  <c r="AK516" i="2"/>
  <c r="AK517" i="2"/>
  <c r="AK518" i="2"/>
  <c r="AK519" i="2"/>
  <c r="AK520" i="2"/>
  <c r="AK521" i="2"/>
  <c r="AK522" i="2"/>
  <c r="AK523" i="2"/>
  <c r="AK524" i="2"/>
  <c r="AK525" i="2"/>
  <c r="AK526" i="2"/>
  <c r="AK527" i="2"/>
  <c r="AK528" i="2"/>
  <c r="AK529" i="2"/>
  <c r="AK530" i="2"/>
  <c r="AK531" i="2"/>
  <c r="AK532" i="2"/>
  <c r="AK533" i="2"/>
  <c r="AK534" i="2"/>
  <c r="AK535" i="2"/>
  <c r="AK536" i="2"/>
  <c r="AK537" i="2"/>
  <c r="AK538" i="2"/>
  <c r="AK539" i="2"/>
  <c r="AK540" i="2"/>
  <c r="AK541" i="2"/>
  <c r="AK542" i="2"/>
  <c r="AK543" i="2"/>
  <c r="AK544" i="2"/>
  <c r="AK545" i="2"/>
  <c r="AK546" i="2"/>
  <c r="AK547" i="2"/>
  <c r="AK548" i="2"/>
  <c r="AK549" i="2"/>
  <c r="AK550" i="2"/>
  <c r="AK551" i="2"/>
  <c r="AK552" i="2"/>
  <c r="AK553" i="2"/>
  <c r="AK554" i="2"/>
  <c r="AK555" i="2"/>
  <c r="AK556" i="2"/>
  <c r="AK557" i="2"/>
  <c r="AK558" i="2"/>
  <c r="AK559" i="2"/>
  <c r="AK560" i="2"/>
  <c r="AK561" i="2"/>
  <c r="AK562" i="2"/>
  <c r="AK563" i="2"/>
  <c r="AK564" i="2"/>
  <c r="AK565" i="2"/>
  <c r="AK566" i="2"/>
  <c r="AK567" i="2"/>
  <c r="AK568" i="2"/>
  <c r="AK569" i="2"/>
  <c r="AK570" i="2"/>
  <c r="AK571" i="2"/>
  <c r="AK572" i="2"/>
  <c r="AK573" i="2"/>
  <c r="AK574" i="2"/>
  <c r="AK575" i="2"/>
  <c r="AK576" i="2"/>
  <c r="AK577" i="2"/>
  <c r="AK578" i="2"/>
  <c r="AK579" i="2"/>
  <c r="AK580" i="2"/>
  <c r="AK581" i="2"/>
  <c r="AK582" i="2"/>
  <c r="AK583" i="2"/>
  <c r="AK584" i="2"/>
  <c r="AK585" i="2"/>
  <c r="AK586" i="2"/>
  <c r="AK587" i="2"/>
  <c r="AK588" i="2"/>
  <c r="AK589" i="2"/>
  <c r="AK590" i="2"/>
  <c r="AK591" i="2"/>
  <c r="AK592" i="2"/>
  <c r="AK593" i="2"/>
  <c r="AK594" i="2"/>
  <c r="AK595" i="2"/>
  <c r="AK596" i="2"/>
  <c r="AK597" i="2"/>
  <c r="AK598" i="2"/>
  <c r="AK599" i="2"/>
  <c r="AK600" i="2"/>
  <c r="AK601" i="2"/>
  <c r="AK602" i="2"/>
  <c r="AK603" i="2"/>
  <c r="AK604" i="2"/>
  <c r="AK605" i="2"/>
  <c r="AK606" i="2"/>
  <c r="AK607" i="2"/>
  <c r="AK608" i="2"/>
  <c r="AK609" i="2"/>
  <c r="AK610" i="2"/>
  <c r="AK611" i="2"/>
  <c r="AK612" i="2"/>
  <c r="AK613" i="2"/>
  <c r="AK614" i="2"/>
  <c r="AK615" i="2"/>
  <c r="AK616" i="2"/>
  <c r="AK617" i="2"/>
  <c r="AK618" i="2"/>
  <c r="AK619" i="2"/>
  <c r="AK620" i="2"/>
  <c r="AK621" i="2"/>
  <c r="AK622" i="2"/>
  <c r="AK623" i="2"/>
  <c r="AK624" i="2"/>
  <c r="AK625" i="2"/>
  <c r="AK626" i="2"/>
  <c r="AK627" i="2"/>
  <c r="AK628" i="2"/>
  <c r="AK629" i="2"/>
  <c r="AK630" i="2"/>
  <c r="AK631" i="2"/>
  <c r="AK632" i="2"/>
  <c r="AK633" i="2"/>
  <c r="AK634" i="2"/>
  <c r="AK635" i="2"/>
  <c r="AK636" i="2"/>
  <c r="AK637" i="2"/>
  <c r="AK638" i="2"/>
  <c r="AK639" i="2"/>
  <c r="AK640" i="2"/>
  <c r="AK641" i="2"/>
  <c r="AK642" i="2"/>
  <c r="AK643" i="2"/>
  <c r="AK644" i="2"/>
  <c r="AK645" i="2"/>
  <c r="AK646" i="2"/>
  <c r="AK647" i="2"/>
  <c r="AK648" i="2"/>
  <c r="AK649" i="2"/>
  <c r="AK650" i="2"/>
  <c r="AK651" i="2"/>
  <c r="AK652" i="2"/>
  <c r="AK653" i="2"/>
  <c r="AK654" i="2"/>
  <c r="AK655" i="2"/>
  <c r="AK656" i="2"/>
  <c r="AK657" i="2"/>
  <c r="AK658" i="2"/>
  <c r="AK659" i="2"/>
  <c r="AK660" i="2"/>
  <c r="AK661" i="2"/>
  <c r="AK662" i="2"/>
  <c r="AK663" i="2"/>
  <c r="AK664" i="2"/>
  <c r="AK665" i="2"/>
  <c r="AK666" i="2"/>
  <c r="AK667" i="2"/>
  <c r="AK668" i="2"/>
  <c r="AK669" i="2"/>
  <c r="AK670" i="2"/>
  <c r="AK671" i="2"/>
  <c r="AK672" i="2"/>
  <c r="AK673" i="2"/>
  <c r="AK674" i="2"/>
  <c r="AK675" i="2"/>
  <c r="AK676" i="2"/>
  <c r="AK677" i="2"/>
  <c r="AK678" i="2"/>
  <c r="AK679" i="2"/>
  <c r="AK680" i="2"/>
  <c r="AK681" i="2"/>
  <c r="AK682" i="2"/>
  <c r="AK683" i="2"/>
  <c r="AK684" i="2"/>
  <c r="AK685" i="2"/>
  <c r="AK686" i="2"/>
  <c r="AK687" i="2"/>
  <c r="AK688" i="2"/>
  <c r="AK689" i="2"/>
  <c r="AK690" i="2"/>
  <c r="AK691" i="2"/>
  <c r="AK692" i="2"/>
  <c r="AK693" i="2"/>
  <c r="AK694" i="2"/>
  <c r="AK695" i="2"/>
  <c r="AK696" i="2"/>
  <c r="AK697" i="2"/>
  <c r="AK698" i="2"/>
  <c r="AK699" i="2"/>
  <c r="AK700" i="2"/>
  <c r="AK701" i="2"/>
  <c r="AK702" i="2"/>
  <c r="AK703" i="2"/>
  <c r="AK704" i="2"/>
  <c r="AK705" i="2"/>
  <c r="AK706" i="2"/>
  <c r="AK707" i="2"/>
  <c r="AK708" i="2"/>
  <c r="AK709" i="2"/>
  <c r="AK710" i="2"/>
  <c r="AK711" i="2"/>
  <c r="AK712" i="2"/>
  <c r="AK713" i="2"/>
  <c r="AK714" i="2"/>
  <c r="AK715" i="2"/>
  <c r="AK716" i="2"/>
  <c r="AK717" i="2"/>
  <c r="AK718" i="2"/>
  <c r="AK719" i="2"/>
  <c r="AK720" i="2"/>
  <c r="AK721" i="2"/>
  <c r="AK722" i="2"/>
  <c r="AK723" i="2"/>
  <c r="AK724" i="2"/>
  <c r="AK725" i="2"/>
  <c r="AK726" i="2"/>
  <c r="AK727" i="2"/>
  <c r="AK728" i="2"/>
  <c r="AK729" i="2"/>
  <c r="AK730" i="2"/>
  <c r="AK731" i="2"/>
  <c r="AK732" i="2"/>
  <c r="AK733" i="2"/>
  <c r="AK734" i="2"/>
  <c r="AK735" i="2"/>
  <c r="AK736" i="2"/>
  <c r="AK737" i="2"/>
  <c r="AK738" i="2"/>
  <c r="AK739" i="2"/>
  <c r="AK740" i="2"/>
  <c r="AK741" i="2"/>
  <c r="AK742" i="2"/>
  <c r="AK743" i="2"/>
  <c r="AK744" i="2"/>
  <c r="AK745" i="2"/>
  <c r="AK746" i="2"/>
  <c r="AK747" i="2"/>
  <c r="AK748" i="2"/>
  <c r="AK749" i="2"/>
  <c r="AK750" i="2"/>
  <c r="AK751" i="2"/>
  <c r="AK752" i="2"/>
  <c r="AK753" i="2"/>
  <c r="AK754" i="2"/>
  <c r="AK755" i="2"/>
  <c r="AK756" i="2"/>
  <c r="AK757" i="2"/>
  <c r="AK758" i="2"/>
  <c r="AK759" i="2"/>
  <c r="AK760" i="2"/>
  <c r="AK761" i="2"/>
  <c r="AK762" i="2"/>
  <c r="AK763" i="2"/>
  <c r="AK764" i="2"/>
  <c r="AK765" i="2"/>
  <c r="AK766" i="2"/>
  <c r="AK767" i="2"/>
  <c r="AK768" i="2"/>
  <c r="AK769" i="2"/>
  <c r="AK770" i="2"/>
  <c r="AK771" i="2"/>
  <c r="AK772" i="2"/>
  <c r="AK773" i="2"/>
  <c r="AK774" i="2"/>
  <c r="AK775" i="2"/>
  <c r="AK776" i="2"/>
  <c r="AK777" i="2"/>
  <c r="AK778" i="2"/>
  <c r="AK779" i="2"/>
  <c r="AK780" i="2"/>
  <c r="AK781" i="2"/>
  <c r="AK782" i="2"/>
  <c r="AK783" i="2"/>
  <c r="AK784" i="2"/>
  <c r="AK785" i="2"/>
  <c r="AK786" i="2"/>
  <c r="AK787" i="2"/>
  <c r="AK788" i="2"/>
  <c r="AK789" i="2"/>
  <c r="AK790" i="2"/>
  <c r="AK791" i="2"/>
  <c r="AK792" i="2"/>
  <c r="AK793" i="2"/>
  <c r="AK794" i="2"/>
  <c r="AK795" i="2"/>
  <c r="AK796" i="2"/>
  <c r="AK797" i="2"/>
  <c r="AK798" i="2"/>
  <c r="AK799" i="2"/>
  <c r="AK800" i="2"/>
  <c r="AK801" i="2"/>
  <c r="AK802" i="2"/>
  <c r="AK803" i="2"/>
  <c r="AK804" i="2"/>
  <c r="AK805" i="2"/>
  <c r="AK806" i="2"/>
  <c r="AK807" i="2"/>
  <c r="AK808" i="2"/>
  <c r="AK809" i="2"/>
  <c r="AK810" i="2"/>
  <c r="AK811" i="2"/>
  <c r="AK812" i="2"/>
  <c r="AK813" i="2"/>
  <c r="AK814" i="2"/>
  <c r="AK815" i="2"/>
  <c r="AK816" i="2"/>
  <c r="AK817" i="2"/>
  <c r="AK818" i="2"/>
  <c r="AK819" i="2"/>
  <c r="AK820" i="2"/>
  <c r="AK821" i="2"/>
  <c r="AK822" i="2"/>
  <c r="AK823" i="2"/>
  <c r="AK824" i="2"/>
  <c r="AK825" i="2"/>
  <c r="AK826" i="2"/>
  <c r="AK827" i="2"/>
  <c r="AK828" i="2"/>
  <c r="AK829" i="2"/>
  <c r="AK830" i="2"/>
  <c r="AK831" i="2"/>
  <c r="AK832" i="2"/>
  <c r="AK833" i="2"/>
  <c r="AK834" i="2"/>
  <c r="AK835" i="2"/>
  <c r="AK836" i="2"/>
  <c r="AK837" i="2"/>
  <c r="AK838" i="2"/>
  <c r="AK839" i="2"/>
  <c r="AK840" i="2"/>
  <c r="AK841" i="2"/>
  <c r="AK842" i="2"/>
  <c r="AK843" i="2"/>
  <c r="AK844" i="2"/>
  <c r="AK845" i="2"/>
  <c r="AK846" i="2"/>
  <c r="AK847" i="2"/>
  <c r="AK848" i="2"/>
  <c r="AK849" i="2"/>
  <c r="AK850" i="2"/>
  <c r="AK851" i="2"/>
  <c r="AK852" i="2"/>
  <c r="AK853" i="2"/>
  <c r="AK854" i="2"/>
  <c r="AK855" i="2"/>
  <c r="AK856" i="2"/>
  <c r="AK857" i="2"/>
  <c r="AK858" i="2"/>
  <c r="AK859" i="2"/>
  <c r="AK860" i="2"/>
  <c r="AK861" i="2"/>
  <c r="AK862" i="2"/>
  <c r="AK863" i="2"/>
  <c r="AK864" i="2"/>
  <c r="AK865" i="2"/>
  <c r="AK866" i="2"/>
  <c r="AK867" i="2"/>
  <c r="AK868" i="2"/>
  <c r="AK869" i="2"/>
  <c r="AK870" i="2"/>
  <c r="AK871" i="2"/>
  <c r="AK872" i="2"/>
  <c r="AK873" i="2"/>
  <c r="AK874" i="2"/>
  <c r="AK875" i="2"/>
  <c r="AK876" i="2"/>
  <c r="AK877" i="2"/>
  <c r="AK878" i="2"/>
  <c r="AK879" i="2"/>
  <c r="AK880" i="2"/>
  <c r="AK881" i="2"/>
  <c r="AK882" i="2"/>
  <c r="AK883" i="2"/>
  <c r="AK884" i="2"/>
  <c r="AK885" i="2"/>
  <c r="AK886" i="2"/>
  <c r="AK887" i="2"/>
  <c r="AK888" i="2"/>
  <c r="AK889" i="2"/>
  <c r="AK890" i="2"/>
  <c r="AK891" i="2"/>
  <c r="AK892" i="2"/>
  <c r="AK893" i="2"/>
  <c r="AK894" i="2"/>
  <c r="AK895" i="2"/>
  <c r="AK896" i="2"/>
  <c r="AK897" i="2"/>
  <c r="AK898" i="2"/>
  <c r="AK899" i="2"/>
  <c r="AK900" i="2"/>
  <c r="AK901" i="2"/>
  <c r="AK902" i="2"/>
  <c r="AK903" i="2"/>
  <c r="AK904" i="2"/>
  <c r="AK905" i="2"/>
  <c r="AK906" i="2"/>
  <c r="AK907" i="2"/>
  <c r="AK908" i="2"/>
  <c r="AK909" i="2"/>
  <c r="AK910" i="2"/>
  <c r="AK911" i="2"/>
  <c r="AK912" i="2"/>
  <c r="AK913" i="2"/>
  <c r="AK914" i="2"/>
  <c r="AK915" i="2"/>
  <c r="AK916" i="2"/>
  <c r="AK917" i="2"/>
  <c r="AK918" i="2"/>
  <c r="AK919" i="2"/>
  <c r="AK920" i="2"/>
  <c r="AK921" i="2"/>
  <c r="AK922" i="2"/>
  <c r="AK923" i="2"/>
  <c r="AK924" i="2"/>
  <c r="AK925" i="2"/>
  <c r="AK926" i="2"/>
  <c r="AK927" i="2"/>
  <c r="AK928" i="2"/>
  <c r="AK929" i="2"/>
  <c r="AK930" i="2"/>
  <c r="AK931" i="2"/>
  <c r="AK932" i="2"/>
  <c r="AK933" i="2"/>
  <c r="AK934" i="2"/>
  <c r="AK935" i="2"/>
  <c r="AK936" i="2"/>
  <c r="AK937" i="2"/>
  <c r="AK938" i="2"/>
  <c r="AK939" i="2"/>
  <c r="AK940" i="2"/>
  <c r="AK941" i="2"/>
  <c r="AK942" i="2"/>
  <c r="AK943" i="2"/>
  <c r="AK944" i="2"/>
  <c r="AK945" i="2"/>
  <c r="AK946" i="2"/>
  <c r="AK947" i="2"/>
  <c r="AK948" i="2"/>
  <c r="AK949" i="2"/>
  <c r="AK950" i="2"/>
  <c r="AK951" i="2"/>
  <c r="AK952" i="2"/>
  <c r="AK953" i="2"/>
  <c r="AK954" i="2"/>
  <c r="AK955" i="2"/>
  <c r="AK956" i="2"/>
  <c r="AK957" i="2"/>
  <c r="AK958" i="2"/>
  <c r="AK959" i="2"/>
  <c r="AK960" i="2"/>
  <c r="AK961" i="2"/>
  <c r="AK962" i="2"/>
  <c r="AK963" i="2"/>
  <c r="AK964" i="2"/>
  <c r="AK965" i="2"/>
  <c r="AK966" i="2"/>
  <c r="AK967" i="2"/>
  <c r="AK968" i="2"/>
  <c r="AK969" i="2"/>
  <c r="AK970" i="2"/>
  <c r="AK971" i="2"/>
  <c r="AK972" i="2"/>
  <c r="AK973" i="2"/>
  <c r="AK974" i="2"/>
  <c r="AK975" i="2"/>
  <c r="AK976" i="2"/>
  <c r="AK977" i="2"/>
  <c r="AK978" i="2"/>
  <c r="AK979" i="2"/>
  <c r="AK980" i="2"/>
  <c r="AK981" i="2"/>
  <c r="AK982" i="2"/>
  <c r="AK983" i="2"/>
  <c r="AK984" i="2"/>
  <c r="AK985" i="2"/>
  <c r="AK986" i="2"/>
  <c r="AK987" i="2"/>
  <c r="AK988" i="2"/>
  <c r="AK989" i="2"/>
  <c r="AK990" i="2"/>
  <c r="AK991" i="2"/>
  <c r="AK992" i="2"/>
  <c r="AK993" i="2"/>
  <c r="AK994" i="2"/>
  <c r="AK995" i="2"/>
  <c r="AK996" i="2"/>
  <c r="AK997" i="2"/>
  <c r="AK998" i="2"/>
  <c r="AK999" i="2"/>
  <c r="AK1000" i="2"/>
  <c r="AK1001" i="2"/>
  <c r="AK1002" i="2"/>
  <c r="AK1003" i="2"/>
  <c r="AK1004" i="2"/>
  <c r="AK1005" i="2"/>
  <c r="AK1006" i="2"/>
  <c r="AK1007" i="2"/>
  <c r="AK1008" i="2"/>
  <c r="AK1009" i="2"/>
  <c r="AK1010" i="2"/>
  <c r="AK1011" i="2"/>
  <c r="AK1012" i="2"/>
  <c r="AK1013" i="2"/>
  <c r="AK1014" i="2"/>
  <c r="AK1015" i="2"/>
  <c r="AK1016" i="2"/>
  <c r="AK1017" i="2"/>
  <c r="AK1018" i="2"/>
  <c r="AK1019" i="2"/>
  <c r="AK1020" i="2"/>
  <c r="AK1021" i="2"/>
  <c r="AK1022" i="2"/>
  <c r="AK1023" i="2"/>
  <c r="AK1024" i="2"/>
  <c r="AK1025" i="2"/>
  <c r="AK1026" i="2"/>
  <c r="AK1027" i="2"/>
  <c r="AK1028" i="2"/>
  <c r="AK1029" i="2"/>
  <c r="AK1030" i="2"/>
  <c r="AK1031" i="2"/>
  <c r="AK1032" i="2"/>
  <c r="AK1033" i="2"/>
  <c r="AK1034" i="2"/>
  <c r="AK1035" i="2"/>
  <c r="AK1036" i="2"/>
  <c r="AK1037" i="2"/>
  <c r="AK1038" i="2"/>
  <c r="AK1039" i="2"/>
  <c r="AK1040" i="2"/>
  <c r="AK1041" i="2"/>
  <c r="AK1042" i="2"/>
  <c r="AK1043" i="2"/>
  <c r="AK1044" i="2"/>
  <c r="AK1045" i="2"/>
  <c r="AK1046" i="2"/>
  <c r="AK1047" i="2"/>
  <c r="AK1048" i="2"/>
  <c r="AK1049" i="2"/>
  <c r="AK1050" i="2"/>
  <c r="AK1051" i="2"/>
  <c r="AK1052" i="2"/>
  <c r="AK1053" i="2"/>
  <c r="AK1054" i="2"/>
  <c r="AK1055" i="2"/>
  <c r="AK1056" i="2"/>
  <c r="AK1057" i="2"/>
  <c r="AK1058" i="2"/>
  <c r="AK1059" i="2"/>
  <c r="AK1060" i="2"/>
  <c r="AK1061" i="2"/>
  <c r="AK1062" i="2"/>
  <c r="AK1063" i="2"/>
  <c r="AK1064" i="2"/>
  <c r="AK1065" i="2"/>
  <c r="AK1066" i="2"/>
  <c r="AK1067" i="2"/>
  <c r="AK1068" i="2"/>
  <c r="AK1069" i="2"/>
  <c r="AK1070" i="2"/>
  <c r="AK1071" i="2"/>
  <c r="AK1072" i="2"/>
  <c r="AK1073" i="2"/>
  <c r="AK1074" i="2"/>
  <c r="AK1075" i="2"/>
  <c r="AK1076" i="2"/>
  <c r="AK1077" i="2"/>
  <c r="AK1078" i="2"/>
  <c r="AK1079" i="2"/>
  <c r="AK1080" i="2"/>
  <c r="AK1081" i="2"/>
  <c r="AK1082" i="2"/>
  <c r="AK1083" i="2"/>
  <c r="AK1084" i="2"/>
  <c r="AK1085" i="2"/>
  <c r="AK1086" i="2"/>
  <c r="AK1087" i="2"/>
  <c r="AK1088" i="2"/>
  <c r="AK1089" i="2"/>
  <c r="AK1090" i="2"/>
  <c r="AK1091" i="2"/>
  <c r="AK1092" i="2"/>
  <c r="AK1093" i="2"/>
  <c r="AK1094" i="2"/>
  <c r="AK1095" i="2"/>
  <c r="AK1096" i="2"/>
  <c r="AK1097" i="2"/>
  <c r="AK1098" i="2"/>
  <c r="AK1099" i="2"/>
  <c r="AK1100" i="2"/>
  <c r="AK1101" i="2"/>
  <c r="AK1102" i="2"/>
  <c r="AK1103" i="2"/>
  <c r="AK1104" i="2"/>
  <c r="AK1105" i="2"/>
  <c r="AK1106" i="2"/>
  <c r="AK1107" i="2"/>
  <c r="AK1108" i="2"/>
  <c r="AK1109" i="2"/>
  <c r="AK1110" i="2"/>
  <c r="AK1111" i="2"/>
  <c r="AK1112" i="2"/>
  <c r="AK1113" i="2"/>
  <c r="AK1114" i="2"/>
  <c r="AK1115" i="2"/>
  <c r="AK1116" i="2"/>
  <c r="AK1117" i="2"/>
  <c r="AK1118" i="2"/>
  <c r="AK1119" i="2"/>
  <c r="AK1120" i="2"/>
  <c r="AK1121" i="2"/>
  <c r="AK1122" i="2"/>
  <c r="AK1123" i="2"/>
  <c r="AK1124" i="2"/>
  <c r="AK1125" i="2"/>
  <c r="AK1126" i="2"/>
  <c r="AK1127" i="2"/>
  <c r="AK1128" i="2"/>
  <c r="AK1129" i="2"/>
  <c r="AK1130" i="2"/>
  <c r="AK1131" i="2"/>
  <c r="AK1132" i="2"/>
  <c r="AK1133" i="2"/>
  <c r="AK1134" i="2"/>
  <c r="AK1135" i="2"/>
  <c r="AK1136" i="2"/>
  <c r="AK1137" i="2"/>
  <c r="AK1138" i="2"/>
  <c r="AK1139" i="2"/>
  <c r="AK1140" i="2"/>
  <c r="AK1141" i="2"/>
  <c r="AK1142" i="2"/>
  <c r="AK1143" i="2"/>
  <c r="AK1144" i="2"/>
  <c r="AK1145" i="2"/>
  <c r="AK1146" i="2"/>
  <c r="AK1147" i="2"/>
  <c r="AK1148" i="2"/>
  <c r="AK1149" i="2"/>
  <c r="AK1150" i="2"/>
  <c r="AK1151" i="2"/>
  <c r="AK1152" i="2"/>
  <c r="AK1153" i="2"/>
  <c r="AK1154" i="2"/>
  <c r="AK1155" i="2"/>
  <c r="AK1156" i="2"/>
  <c r="AK1157" i="2"/>
  <c r="AK1158" i="2"/>
  <c r="AK1159" i="2"/>
  <c r="AK1160" i="2"/>
  <c r="AK1161" i="2"/>
  <c r="AK1162" i="2"/>
  <c r="AK1163" i="2"/>
  <c r="AK1164" i="2"/>
  <c r="AK1165" i="2"/>
  <c r="AK1166" i="2"/>
  <c r="AK1167" i="2"/>
  <c r="AK1168" i="2"/>
  <c r="AK1169" i="2"/>
  <c r="AK1170" i="2"/>
  <c r="AK1171" i="2"/>
  <c r="AK1172" i="2"/>
  <c r="AK1173" i="2"/>
  <c r="AK1174" i="2"/>
  <c r="AK1175" i="2"/>
  <c r="AK1176" i="2"/>
  <c r="AK1177" i="2"/>
  <c r="AK1178" i="2"/>
  <c r="AK1179" i="2"/>
  <c r="AK1180" i="2"/>
  <c r="AK1181" i="2"/>
  <c r="AK1182" i="2"/>
  <c r="AK1183" i="2"/>
  <c r="AK1184" i="2"/>
  <c r="AK1185" i="2"/>
  <c r="AK1186" i="2"/>
  <c r="AK1187" i="2"/>
  <c r="AK1188" i="2"/>
  <c r="AK1189" i="2"/>
  <c r="AK1190" i="2"/>
  <c r="AK1191" i="2"/>
  <c r="AK1192" i="2"/>
  <c r="AK1193" i="2"/>
  <c r="AK1194" i="2"/>
  <c r="AK1195" i="2"/>
  <c r="AK1196" i="2"/>
  <c r="AK1197" i="2"/>
  <c r="AK1198" i="2"/>
  <c r="AK1199" i="2"/>
  <c r="AK1200" i="2"/>
  <c r="AK1201" i="2"/>
  <c r="AK1202" i="2"/>
  <c r="AK1203" i="2"/>
  <c r="AK1204" i="2"/>
  <c r="AK1205" i="2"/>
  <c r="AK1206" i="2"/>
  <c r="AK1207" i="2"/>
  <c r="AK1208" i="2"/>
  <c r="AK1209" i="2"/>
  <c r="AK1210" i="2"/>
  <c r="AK1211" i="2"/>
  <c r="AK1212" i="2"/>
  <c r="AK1213" i="2"/>
  <c r="AK1214" i="2"/>
  <c r="AK1215" i="2"/>
  <c r="AK1216" i="2"/>
  <c r="AK1217" i="2"/>
  <c r="AK1218" i="2"/>
  <c r="AK1219" i="2"/>
  <c r="AK1220" i="2"/>
  <c r="AK1221" i="2"/>
  <c r="AK1222" i="2"/>
  <c r="AK1223" i="2"/>
  <c r="AK1224" i="2"/>
  <c r="AK1225" i="2"/>
  <c r="AK1226" i="2"/>
  <c r="AK1227" i="2"/>
  <c r="AK1228" i="2"/>
  <c r="AK1229" i="2"/>
  <c r="AK1230" i="2"/>
  <c r="AK1231" i="2"/>
  <c r="AK1232" i="2"/>
  <c r="AK1233" i="2"/>
  <c r="AK1234" i="2"/>
  <c r="AK1235" i="2"/>
  <c r="AK1236" i="2"/>
  <c r="AK1237" i="2"/>
  <c r="AK1238" i="2"/>
  <c r="AK1239" i="2"/>
  <c r="AK1240" i="2"/>
  <c r="AK1241" i="2"/>
  <c r="AK1242" i="2"/>
  <c r="AK1243" i="2"/>
  <c r="AK1244" i="2"/>
  <c r="AK1245" i="2"/>
  <c r="AK1246" i="2"/>
  <c r="AK1247" i="2"/>
  <c r="AK1248" i="2"/>
  <c r="AK1249" i="2"/>
  <c r="AK1250" i="2"/>
  <c r="AK1251" i="2"/>
  <c r="AK1252" i="2"/>
  <c r="AK1253" i="2"/>
  <c r="AK1254" i="2"/>
  <c r="AK1255" i="2"/>
  <c r="AK1256" i="2"/>
  <c r="AK1257" i="2"/>
  <c r="AK1258" i="2"/>
  <c r="AK1259" i="2"/>
  <c r="AK1260" i="2"/>
  <c r="AK1261" i="2"/>
  <c r="AK1262" i="2"/>
  <c r="AK1263" i="2"/>
  <c r="AK1264" i="2"/>
  <c r="AK1265" i="2"/>
  <c r="AK1266" i="2"/>
  <c r="AK1267" i="2"/>
  <c r="AK1268" i="2"/>
  <c r="AK1269" i="2"/>
  <c r="AK1270" i="2"/>
  <c r="AK1271" i="2"/>
  <c r="AK1272" i="2"/>
  <c r="AK1273" i="2"/>
  <c r="AK1274" i="2"/>
  <c r="AK1275" i="2"/>
  <c r="AK1276" i="2"/>
  <c r="AK1277" i="2"/>
  <c r="AK1278" i="2"/>
  <c r="AK1279" i="2"/>
  <c r="AK1280" i="2"/>
  <c r="AK1281" i="2"/>
  <c r="AK1282" i="2"/>
  <c r="AK1283" i="2"/>
  <c r="AK1284" i="2"/>
  <c r="AK1285" i="2"/>
  <c r="AK1286" i="2"/>
  <c r="AK1287" i="2"/>
  <c r="AK1288" i="2"/>
  <c r="AK1289" i="2"/>
  <c r="AK1290" i="2"/>
  <c r="AK1291" i="2"/>
  <c r="AK1292" i="2"/>
  <c r="AK1293" i="2"/>
  <c r="AK1294" i="2"/>
  <c r="AK1295" i="2"/>
  <c r="AK1296" i="2"/>
  <c r="AK1297" i="2"/>
  <c r="AK1298" i="2"/>
  <c r="AK1299" i="2"/>
  <c r="AK1300" i="2"/>
  <c r="AK1301" i="2"/>
  <c r="AK1302" i="2"/>
  <c r="AK1303" i="2"/>
  <c r="AK1304" i="2"/>
  <c r="AK1305" i="2"/>
  <c r="AK1306" i="2"/>
  <c r="AK1307" i="2"/>
  <c r="AK1308" i="2"/>
  <c r="AK1309" i="2"/>
  <c r="AK1310" i="2"/>
  <c r="AK1311" i="2"/>
  <c r="AK1312" i="2"/>
  <c r="AK1313" i="2"/>
  <c r="AK1314" i="2"/>
  <c r="AK1315" i="2"/>
  <c r="AK1316" i="2"/>
  <c r="AK1317" i="2"/>
  <c r="AK1318" i="2"/>
  <c r="AK1319" i="2"/>
  <c r="AK1320" i="2"/>
  <c r="AK1321" i="2"/>
  <c r="AK1322" i="2"/>
  <c r="AK1323" i="2"/>
  <c r="AK1324" i="2"/>
  <c r="AK1325" i="2"/>
  <c r="AK1326" i="2"/>
  <c r="AK1327" i="2"/>
  <c r="AK1328" i="2"/>
  <c r="AK1329" i="2"/>
  <c r="AK1330" i="2"/>
  <c r="AK1331" i="2"/>
  <c r="AK1332" i="2"/>
  <c r="AK1333" i="2"/>
  <c r="AK1334" i="2"/>
  <c r="AK1335" i="2"/>
  <c r="AK1336" i="2"/>
  <c r="AK1337" i="2"/>
  <c r="AK1338" i="2"/>
  <c r="AK1339" i="2"/>
  <c r="AK1340" i="2"/>
  <c r="AK1341" i="2"/>
  <c r="AK1342" i="2"/>
  <c r="AK1343" i="2"/>
  <c r="AK1344" i="2"/>
  <c r="AK1345" i="2"/>
  <c r="AK1346" i="2"/>
  <c r="AK1347" i="2"/>
  <c r="AK1348" i="2"/>
  <c r="AK1349" i="2"/>
  <c r="AK1350" i="2"/>
  <c r="AK1351" i="2"/>
  <c r="AK1352" i="2"/>
  <c r="AK1353" i="2"/>
  <c r="AK1354" i="2"/>
  <c r="AK1355" i="2"/>
  <c r="AK1356" i="2"/>
  <c r="AK1357" i="2"/>
  <c r="AK1358" i="2"/>
  <c r="AK1359" i="2"/>
  <c r="AK1360" i="2"/>
  <c r="AK1361" i="2"/>
  <c r="AK1362" i="2"/>
  <c r="AK1363" i="2"/>
  <c r="AK1364" i="2"/>
  <c r="AK1365" i="2"/>
  <c r="AK1366" i="2"/>
  <c r="AK1367" i="2"/>
  <c r="AK1368" i="2"/>
  <c r="AK1369" i="2"/>
  <c r="AK1370" i="2"/>
  <c r="AK1371" i="2"/>
  <c r="AK1372" i="2"/>
  <c r="AK1373" i="2"/>
  <c r="AK1374" i="2"/>
  <c r="AK1375" i="2"/>
  <c r="AK1376" i="2"/>
  <c r="AK1377" i="2"/>
  <c r="AK1378" i="2"/>
  <c r="AK1379" i="2"/>
  <c r="AK1380" i="2"/>
  <c r="AK1381" i="2"/>
  <c r="AK1382" i="2"/>
  <c r="AK1383" i="2"/>
  <c r="AK1384" i="2"/>
  <c r="AK1385" i="2"/>
  <c r="AK1386" i="2"/>
  <c r="AK1387" i="2"/>
  <c r="AK1388" i="2"/>
  <c r="AK1389" i="2"/>
  <c r="AK1390" i="2"/>
  <c r="AK1391" i="2"/>
  <c r="AK1392" i="2"/>
  <c r="AK1393" i="2"/>
  <c r="AK1394" i="2"/>
  <c r="AK1395" i="2"/>
  <c r="AK1396" i="2"/>
  <c r="AK1397" i="2"/>
  <c r="AK1398" i="2"/>
  <c r="AK1399" i="2"/>
  <c r="AK1400" i="2"/>
  <c r="AK1401" i="2"/>
  <c r="AK1402" i="2"/>
  <c r="AK1403" i="2"/>
  <c r="AK1404" i="2"/>
  <c r="AK1405" i="2"/>
  <c r="AK1406" i="2"/>
  <c r="AK1407" i="2"/>
  <c r="AK1408" i="2"/>
  <c r="AK1409" i="2"/>
  <c r="AK1410" i="2"/>
  <c r="AK1411" i="2"/>
  <c r="AK1412" i="2"/>
  <c r="AK1413" i="2"/>
  <c r="AK1414" i="2"/>
  <c r="AK1415" i="2"/>
  <c r="AK1416" i="2"/>
  <c r="AK1417" i="2"/>
  <c r="AK1418" i="2"/>
  <c r="AK1419" i="2"/>
  <c r="AK1420" i="2"/>
  <c r="AK1421" i="2"/>
  <c r="AK1422" i="2"/>
  <c r="AK1423" i="2"/>
  <c r="AK1424" i="2"/>
  <c r="AK1425" i="2"/>
  <c r="AK1426" i="2"/>
  <c r="AK1427" i="2"/>
  <c r="AK1428" i="2"/>
  <c r="AK1429" i="2"/>
  <c r="AK1430" i="2"/>
  <c r="AK1431" i="2"/>
  <c r="AK1432" i="2"/>
  <c r="AK1433" i="2"/>
  <c r="AK1434" i="2"/>
  <c r="AK1435" i="2"/>
  <c r="AK1436" i="2"/>
  <c r="AK1437" i="2"/>
  <c r="AK1438" i="2"/>
  <c r="AK1439" i="2"/>
  <c r="AK1440" i="2"/>
  <c r="AK1441" i="2"/>
  <c r="AK1442" i="2"/>
  <c r="AK1443" i="2"/>
  <c r="AK1444" i="2"/>
  <c r="AK1445" i="2"/>
  <c r="AK1446" i="2"/>
  <c r="AK1447" i="2"/>
  <c r="AK1448" i="2"/>
  <c r="AK1449" i="2"/>
  <c r="AK1450" i="2"/>
  <c r="AK1451" i="2"/>
  <c r="AK1452" i="2"/>
  <c r="AK1453" i="2"/>
  <c r="AK1454" i="2"/>
  <c r="AK1455" i="2"/>
  <c r="AK1456" i="2"/>
  <c r="AK1457" i="2"/>
  <c r="AK1458" i="2"/>
  <c r="AK1459" i="2"/>
  <c r="AK1460" i="2"/>
  <c r="AK1461" i="2"/>
  <c r="AK1462" i="2"/>
  <c r="AK1463" i="2"/>
  <c r="AK1464" i="2"/>
  <c r="AK1465" i="2"/>
  <c r="AK1466" i="2"/>
  <c r="AK1467" i="2"/>
  <c r="AK1468" i="2"/>
  <c r="AK1469" i="2"/>
  <c r="AK1470" i="2"/>
  <c r="AK1471" i="2"/>
  <c r="AK1472" i="2"/>
  <c r="AK1473" i="2"/>
  <c r="AK1474" i="2"/>
  <c r="AK1475" i="2"/>
  <c r="AK1476" i="2"/>
  <c r="AK1477" i="2"/>
  <c r="AK1478" i="2"/>
  <c r="AK1479" i="2"/>
  <c r="AK1480" i="2"/>
  <c r="AK1481" i="2"/>
  <c r="AK1482" i="2"/>
  <c r="AK1483" i="2"/>
  <c r="AK1484" i="2"/>
  <c r="AK1485" i="2"/>
  <c r="AK1486" i="2"/>
  <c r="AK1487" i="2"/>
  <c r="AK1488" i="2"/>
  <c r="AK1489" i="2"/>
  <c r="AK1490" i="2"/>
  <c r="AK1491" i="2"/>
  <c r="AK1492" i="2"/>
  <c r="AK1493" i="2"/>
  <c r="AK1494" i="2"/>
  <c r="AK1495" i="2"/>
  <c r="AK1496" i="2"/>
  <c r="AK1497" i="2"/>
  <c r="AK1498" i="2"/>
  <c r="AK1499" i="2"/>
  <c r="AK1500" i="2"/>
  <c r="AK1501" i="2"/>
  <c r="AK1502" i="2"/>
  <c r="AK1503" i="2"/>
  <c r="AK1504" i="2"/>
  <c r="AK1505" i="2"/>
  <c r="AK1506" i="2"/>
  <c r="AK1507" i="2"/>
  <c r="AK1508" i="2"/>
  <c r="AK1509" i="2"/>
  <c r="AK1510" i="2"/>
  <c r="AK1511" i="2"/>
  <c r="AK1512" i="2"/>
  <c r="AK1513" i="2"/>
  <c r="AK1514" i="2"/>
  <c r="AK1515" i="2"/>
  <c r="AK1516" i="2"/>
  <c r="AK1517" i="2"/>
  <c r="AK1518" i="2"/>
  <c r="AK1519" i="2"/>
  <c r="AK1520" i="2"/>
  <c r="AK1521" i="2"/>
  <c r="AK1522" i="2"/>
  <c r="AK1523" i="2"/>
  <c r="AK1524" i="2"/>
  <c r="AK1525" i="2"/>
  <c r="AK1526" i="2"/>
  <c r="AK1527" i="2"/>
  <c r="AK1528" i="2"/>
  <c r="AK1529" i="2"/>
  <c r="AK1530" i="2"/>
  <c r="AK1531" i="2"/>
  <c r="AK1532" i="2"/>
  <c r="AK1533" i="2"/>
  <c r="AK1534" i="2"/>
  <c r="AK1535" i="2"/>
  <c r="AK1536" i="2"/>
  <c r="AK1537" i="2"/>
  <c r="AK1538" i="2"/>
  <c r="AK1539" i="2"/>
  <c r="AK1540" i="2"/>
  <c r="AK1541" i="2"/>
  <c r="AK1542" i="2"/>
  <c r="AK1543" i="2"/>
  <c r="AK1544" i="2"/>
  <c r="AK1545" i="2"/>
  <c r="AK1546" i="2"/>
  <c r="AK1547" i="2"/>
  <c r="AK1548" i="2"/>
  <c r="AK1549" i="2"/>
  <c r="AK1550" i="2"/>
  <c r="AK1551" i="2"/>
  <c r="AK1552" i="2"/>
  <c r="AK1553" i="2"/>
  <c r="AK1554" i="2"/>
  <c r="AK1555" i="2"/>
  <c r="AK1556" i="2"/>
  <c r="AK1557" i="2"/>
  <c r="AK1558" i="2"/>
  <c r="AK1559" i="2"/>
  <c r="AK1560" i="2"/>
  <c r="AK1561" i="2"/>
  <c r="AK1562" i="2"/>
  <c r="AK1563" i="2"/>
  <c r="AK1564" i="2"/>
  <c r="AK1565" i="2"/>
  <c r="AK1566" i="2"/>
  <c r="AK1567" i="2"/>
  <c r="AK1568" i="2"/>
  <c r="AK1569" i="2"/>
  <c r="AK1570" i="2"/>
  <c r="AK1571" i="2"/>
  <c r="AK1572" i="2"/>
  <c r="AK1573" i="2"/>
  <c r="AK1574" i="2"/>
  <c r="AK1575" i="2"/>
  <c r="AK1576" i="2"/>
  <c r="AK1577" i="2"/>
  <c r="AK1578" i="2"/>
  <c r="AK1579" i="2"/>
  <c r="AK1580" i="2"/>
  <c r="AK1581" i="2"/>
  <c r="AK1582" i="2"/>
  <c r="AK1583" i="2"/>
  <c r="AK1584" i="2"/>
  <c r="AK1585" i="2"/>
  <c r="AK1586" i="2"/>
  <c r="AK1587" i="2"/>
  <c r="AK1588" i="2"/>
  <c r="AK1589" i="2"/>
  <c r="AK1590" i="2"/>
  <c r="AK1591" i="2"/>
  <c r="AK1592" i="2"/>
  <c r="AK1593" i="2"/>
  <c r="AK1594" i="2"/>
  <c r="AK1595" i="2"/>
  <c r="AK1596" i="2"/>
  <c r="AK1597" i="2"/>
  <c r="AK1598" i="2"/>
  <c r="AK1599" i="2"/>
  <c r="AK1600" i="2"/>
  <c r="AK1601" i="2"/>
  <c r="AK1602" i="2"/>
  <c r="AK1603" i="2"/>
  <c r="AK1604" i="2"/>
  <c r="AK1605" i="2"/>
  <c r="AK1606" i="2"/>
  <c r="AK1607" i="2"/>
  <c r="AK1608" i="2"/>
  <c r="AK1609" i="2"/>
  <c r="AK1610" i="2"/>
  <c r="AK1611" i="2"/>
  <c r="AK1612" i="2"/>
  <c r="AK1613" i="2"/>
  <c r="AK1614" i="2"/>
  <c r="AK1615" i="2"/>
  <c r="AK1616" i="2"/>
  <c r="AK1617" i="2"/>
  <c r="AK1618" i="2"/>
  <c r="AK1619" i="2"/>
  <c r="AK1620" i="2"/>
  <c r="AK1621" i="2"/>
  <c r="AK1622" i="2"/>
  <c r="AK1623" i="2"/>
  <c r="AK1624" i="2"/>
  <c r="AK1625" i="2"/>
  <c r="AK1626" i="2"/>
  <c r="AK1627" i="2"/>
  <c r="AK1628" i="2"/>
  <c r="AK1629" i="2"/>
  <c r="AK1630" i="2"/>
  <c r="AK1631" i="2"/>
  <c r="AK1632" i="2"/>
  <c r="AK1633" i="2"/>
  <c r="AK1634" i="2"/>
  <c r="AK1635" i="2"/>
  <c r="AK1636" i="2"/>
  <c r="AK1637" i="2"/>
  <c r="AK1638" i="2"/>
  <c r="AK1639" i="2"/>
  <c r="AK1640" i="2"/>
  <c r="AK1641" i="2"/>
  <c r="AK1642" i="2"/>
  <c r="AK1643" i="2"/>
  <c r="AK1644" i="2"/>
  <c r="AK1645" i="2"/>
  <c r="AK1646" i="2"/>
  <c r="AK1647" i="2"/>
  <c r="AK1648" i="2"/>
  <c r="AK1649" i="2"/>
  <c r="AK1650" i="2"/>
  <c r="AK1651" i="2"/>
  <c r="AK1652" i="2"/>
  <c r="AK1653" i="2"/>
  <c r="AK1654" i="2"/>
  <c r="AK1655" i="2"/>
  <c r="AK1656" i="2"/>
  <c r="AK1657" i="2"/>
  <c r="AK1658" i="2"/>
  <c r="AK1659" i="2"/>
  <c r="AK1660" i="2"/>
  <c r="AK1661" i="2"/>
  <c r="AK1662" i="2"/>
  <c r="AK1663" i="2"/>
  <c r="AK1664" i="2"/>
  <c r="AK1665" i="2"/>
  <c r="AK1666" i="2"/>
  <c r="AK1667" i="2"/>
  <c r="AK1668" i="2"/>
  <c r="AK1669" i="2"/>
  <c r="AK1670" i="2"/>
  <c r="AK1671" i="2"/>
  <c r="AK1672" i="2"/>
  <c r="AK1673" i="2"/>
  <c r="AK1674" i="2"/>
  <c r="AK1675" i="2"/>
  <c r="AK1676" i="2"/>
  <c r="AK1677" i="2"/>
  <c r="AK1678" i="2"/>
  <c r="AK1679" i="2"/>
  <c r="AK1680" i="2"/>
  <c r="AK1681" i="2"/>
  <c r="AK1682" i="2"/>
  <c r="AK1683" i="2"/>
  <c r="AK1684" i="2"/>
  <c r="AK1685" i="2"/>
  <c r="AK1686" i="2"/>
  <c r="AK1687" i="2"/>
  <c r="AK1688" i="2"/>
  <c r="AK1689" i="2"/>
  <c r="AK1690" i="2"/>
  <c r="AK1691" i="2"/>
  <c r="AK1692" i="2"/>
  <c r="AK1693" i="2"/>
  <c r="AK1694" i="2"/>
  <c r="AK1695" i="2"/>
  <c r="AK1696" i="2"/>
  <c r="AK1697" i="2"/>
  <c r="AK1698" i="2"/>
  <c r="AK1699" i="2"/>
  <c r="AK1700" i="2"/>
  <c r="AK1701" i="2"/>
  <c r="AK1702" i="2"/>
  <c r="AK1703" i="2"/>
  <c r="AK1704" i="2"/>
  <c r="AK1705" i="2"/>
  <c r="AK1706" i="2"/>
  <c r="AK1707" i="2"/>
  <c r="AK1708" i="2"/>
  <c r="AK1709" i="2"/>
  <c r="AK1710" i="2"/>
  <c r="AK1711" i="2"/>
  <c r="AK1712" i="2"/>
  <c r="AK1713" i="2"/>
  <c r="AK1714" i="2"/>
  <c r="AK1715" i="2"/>
  <c r="AK1716" i="2"/>
  <c r="AK1717" i="2"/>
  <c r="AK1718" i="2"/>
  <c r="AK1719" i="2"/>
  <c r="AK1720" i="2"/>
  <c r="AK1721" i="2"/>
  <c r="AK1722" i="2"/>
  <c r="AK1723" i="2"/>
  <c r="AK1724" i="2"/>
  <c r="AK1725" i="2"/>
  <c r="AK1726" i="2"/>
  <c r="AK1727" i="2"/>
  <c r="AK1728" i="2"/>
  <c r="AK1729" i="2"/>
  <c r="AK1730" i="2"/>
  <c r="AK1731" i="2"/>
  <c r="AK1732" i="2"/>
  <c r="AK1733" i="2"/>
  <c r="AK1734" i="2"/>
  <c r="AK1735" i="2"/>
  <c r="AK1736" i="2"/>
  <c r="AK1737" i="2"/>
  <c r="AK1738" i="2"/>
  <c r="AK1739" i="2"/>
  <c r="AK1740" i="2"/>
  <c r="AK1741" i="2"/>
  <c r="AK1742" i="2"/>
  <c r="AK1743" i="2"/>
  <c r="AK1744" i="2"/>
  <c r="AK1745" i="2"/>
  <c r="AK1746" i="2"/>
  <c r="AK1747" i="2"/>
  <c r="AK1748" i="2"/>
  <c r="AK1749" i="2"/>
  <c r="AK1750" i="2"/>
  <c r="AK1751" i="2"/>
  <c r="AK1752" i="2"/>
  <c r="AK1753" i="2"/>
  <c r="AK1754" i="2"/>
  <c r="AK1755" i="2"/>
  <c r="AK1756" i="2"/>
  <c r="AK1757" i="2"/>
  <c r="AK1758" i="2"/>
  <c r="AK1759" i="2"/>
  <c r="AK1760" i="2"/>
  <c r="AK1761" i="2"/>
  <c r="AK1762" i="2"/>
  <c r="AK1763" i="2"/>
  <c r="AK1764" i="2"/>
  <c r="AK1765" i="2"/>
  <c r="AK1766" i="2"/>
  <c r="AK1767" i="2"/>
  <c r="AK1768" i="2"/>
  <c r="AK1769" i="2"/>
  <c r="AK1770" i="2"/>
  <c r="AK1771" i="2"/>
  <c r="AK1772" i="2"/>
  <c r="AK1773" i="2"/>
  <c r="AK1774" i="2"/>
  <c r="AK1775" i="2"/>
  <c r="AK1776" i="2"/>
  <c r="AK1777" i="2"/>
  <c r="AK1778" i="2"/>
  <c r="AK1779" i="2"/>
  <c r="AK1780" i="2"/>
  <c r="AK1781" i="2"/>
  <c r="AK1782" i="2"/>
  <c r="AK1783" i="2"/>
  <c r="AK1784" i="2"/>
  <c r="AK1785" i="2"/>
  <c r="AK1786" i="2"/>
  <c r="AK1787" i="2"/>
  <c r="AK1788" i="2"/>
  <c r="AK1789" i="2"/>
  <c r="AK1790" i="2"/>
  <c r="AK1791" i="2"/>
  <c r="AK1792" i="2"/>
  <c r="AK1793" i="2"/>
  <c r="AK1794" i="2"/>
  <c r="AK1795" i="2"/>
  <c r="AK1796" i="2"/>
  <c r="AK1797" i="2"/>
  <c r="AK1798" i="2"/>
  <c r="AK1799" i="2"/>
  <c r="AK1800" i="2"/>
  <c r="AK1801" i="2"/>
  <c r="AK1802" i="2"/>
  <c r="AK1803" i="2"/>
  <c r="AK1804" i="2"/>
  <c r="AK1805" i="2"/>
  <c r="AK1806" i="2"/>
  <c r="AK1807" i="2"/>
  <c r="AK1808" i="2"/>
  <c r="AK1809" i="2"/>
  <c r="AK1810" i="2"/>
  <c r="AK1811" i="2"/>
  <c r="AK1812" i="2"/>
  <c r="AK1813" i="2"/>
  <c r="AK1814" i="2"/>
  <c r="AK1815" i="2"/>
  <c r="AK1816" i="2"/>
  <c r="AK1817" i="2"/>
  <c r="AK1818" i="2"/>
  <c r="AK1819" i="2"/>
  <c r="AK1820" i="2"/>
  <c r="AK1821" i="2"/>
  <c r="AK1822" i="2"/>
  <c r="AK1823" i="2"/>
  <c r="AK1824" i="2"/>
  <c r="AK1825" i="2"/>
  <c r="AK1826" i="2"/>
  <c r="AK1827" i="2"/>
  <c r="AK1828" i="2"/>
  <c r="AK1829" i="2"/>
  <c r="AK1830" i="2"/>
  <c r="AK1831" i="2"/>
  <c r="AK1832" i="2"/>
  <c r="AK1833" i="2"/>
  <c r="AK1834" i="2"/>
  <c r="AK1835" i="2"/>
  <c r="AK1836" i="2"/>
  <c r="AK1837" i="2"/>
  <c r="AK1838" i="2"/>
  <c r="AK1839" i="2"/>
  <c r="AK1840" i="2"/>
  <c r="AK1841" i="2"/>
  <c r="AK1842" i="2"/>
  <c r="AK1843" i="2"/>
  <c r="AK1844" i="2"/>
  <c r="AK1845" i="2"/>
  <c r="AK1846" i="2"/>
  <c r="AK1847" i="2"/>
  <c r="AK1848" i="2"/>
  <c r="AK1849" i="2"/>
  <c r="AK1850" i="2"/>
  <c r="AK1851" i="2"/>
  <c r="AK1852" i="2"/>
  <c r="AK1853" i="2"/>
  <c r="AK1854" i="2"/>
  <c r="AK1855" i="2"/>
  <c r="AK1856" i="2"/>
  <c r="AK1857" i="2"/>
  <c r="AK1858" i="2"/>
  <c r="AK1859" i="2"/>
  <c r="AK1860" i="2"/>
  <c r="AK1861" i="2"/>
  <c r="AK1862" i="2"/>
  <c r="AK1863" i="2"/>
  <c r="AK1864" i="2"/>
  <c r="AK1865" i="2"/>
  <c r="AK1866" i="2"/>
  <c r="AK1867" i="2"/>
  <c r="AK1868" i="2"/>
  <c r="AK1869" i="2"/>
  <c r="AK1870" i="2"/>
  <c r="AK1871" i="2"/>
  <c r="AK1872" i="2"/>
  <c r="AK1873" i="2"/>
  <c r="AK1874" i="2"/>
  <c r="AK1875" i="2"/>
  <c r="AK1876" i="2"/>
  <c r="AK1877" i="2"/>
  <c r="AK1878" i="2"/>
  <c r="AK1879" i="2"/>
  <c r="AK1880" i="2"/>
  <c r="AK1881" i="2"/>
  <c r="AK1882" i="2"/>
  <c r="AK1883" i="2"/>
  <c r="AK1884" i="2"/>
  <c r="AK1885" i="2"/>
  <c r="AK1886" i="2"/>
  <c r="AK1887" i="2"/>
  <c r="AK1888" i="2"/>
  <c r="AK1889" i="2"/>
  <c r="AK1890" i="2"/>
  <c r="AK1891" i="2"/>
  <c r="AK1892" i="2"/>
  <c r="AK1893" i="2"/>
  <c r="AK1894" i="2"/>
  <c r="AK1895" i="2"/>
  <c r="AK1896" i="2"/>
  <c r="AK1897" i="2"/>
  <c r="AK1898" i="2"/>
  <c r="AK1899" i="2"/>
  <c r="AK1900" i="2"/>
  <c r="AK1901" i="2"/>
  <c r="AK1902" i="2"/>
  <c r="AK1903" i="2"/>
  <c r="AK1904" i="2"/>
  <c r="AK1905" i="2"/>
  <c r="AK1906" i="2"/>
  <c r="AK1907" i="2"/>
  <c r="AK1908" i="2"/>
  <c r="AK1909" i="2"/>
  <c r="AK1910" i="2"/>
  <c r="AK1911" i="2"/>
  <c r="AK1912" i="2"/>
  <c r="AK1913" i="2"/>
  <c r="AK1914" i="2"/>
  <c r="AK1915" i="2"/>
  <c r="AK1916" i="2"/>
  <c r="AK1917" i="2"/>
  <c r="AK1918" i="2"/>
  <c r="AK1919" i="2"/>
  <c r="AK1920" i="2"/>
  <c r="AK1921" i="2"/>
  <c r="AK1922" i="2"/>
  <c r="AK1923" i="2"/>
  <c r="AK1924" i="2"/>
  <c r="AK1925" i="2"/>
  <c r="AK1926" i="2"/>
  <c r="AK1927" i="2"/>
  <c r="AK1928" i="2"/>
  <c r="AK1929" i="2"/>
  <c r="AK1930" i="2"/>
  <c r="AK1931" i="2"/>
  <c r="AK1932" i="2"/>
  <c r="AK1933" i="2"/>
  <c r="AK1934" i="2"/>
  <c r="AK1935" i="2"/>
  <c r="AK1936" i="2"/>
  <c r="AK1937" i="2"/>
  <c r="AK1938" i="2"/>
  <c r="AK1939" i="2"/>
  <c r="AK1940" i="2"/>
  <c r="AK1941" i="2"/>
  <c r="AK1942" i="2"/>
  <c r="AK1943" i="2"/>
  <c r="AK1944" i="2"/>
  <c r="AK1945" i="2"/>
  <c r="AK1946" i="2"/>
  <c r="AK1947" i="2"/>
  <c r="AK1948" i="2"/>
  <c r="AK1949" i="2"/>
  <c r="AK1950" i="2"/>
  <c r="AK1951" i="2"/>
  <c r="AK1952" i="2"/>
  <c r="AK1953" i="2"/>
  <c r="AK1954" i="2"/>
  <c r="AK1955" i="2"/>
  <c r="AK1956" i="2"/>
  <c r="AK1957" i="2"/>
  <c r="AK1958" i="2"/>
  <c r="AK1959" i="2"/>
  <c r="AK1960" i="2"/>
  <c r="AK1961" i="2"/>
  <c r="AK1962" i="2"/>
  <c r="AK1963" i="2"/>
  <c r="AK1964" i="2"/>
  <c r="AK1965" i="2"/>
  <c r="AK1966" i="2"/>
  <c r="AK1967" i="2"/>
  <c r="AK1968" i="2"/>
  <c r="AK1969" i="2"/>
  <c r="AK1970" i="2"/>
  <c r="AK1971" i="2"/>
  <c r="AK1972" i="2"/>
  <c r="AK1973" i="2"/>
  <c r="AK1974" i="2"/>
  <c r="AK1975" i="2"/>
  <c r="AK1976" i="2"/>
  <c r="AK1977" i="2"/>
  <c r="AK1978" i="2"/>
  <c r="AK1979" i="2"/>
  <c r="AK1980" i="2"/>
  <c r="AK1981" i="2"/>
  <c r="AK1982" i="2"/>
  <c r="AK1983" i="2"/>
  <c r="AK1984" i="2"/>
  <c r="AK1985" i="2"/>
  <c r="AK1986" i="2"/>
  <c r="AK1987" i="2"/>
  <c r="AK1988" i="2"/>
  <c r="AK1989" i="2"/>
  <c r="AK1990" i="2"/>
  <c r="AK1991" i="2"/>
  <c r="AK1992" i="2"/>
  <c r="AK1993" i="2"/>
  <c r="AK1994" i="2"/>
  <c r="AK1995" i="2"/>
  <c r="AK1996" i="2"/>
  <c r="AK1997" i="2"/>
  <c r="AK1998" i="2"/>
  <c r="AK1999" i="2"/>
  <c r="AK2000" i="2"/>
  <c r="AK2001" i="2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43" i="2"/>
  <c r="AP44" i="2"/>
  <c r="AP45" i="2"/>
  <c r="AP46" i="2"/>
  <c r="AP47" i="2"/>
  <c r="AP48" i="2"/>
  <c r="AP49" i="2"/>
  <c r="AP50" i="2"/>
  <c r="AP51" i="2"/>
  <c r="AP52" i="2"/>
  <c r="AP53" i="2"/>
  <c r="AP54" i="2"/>
  <c r="AP55" i="2"/>
  <c r="AP56" i="2"/>
  <c r="AP57" i="2"/>
  <c r="AP58" i="2"/>
  <c r="AP59" i="2"/>
  <c r="AP60" i="2"/>
  <c r="AP61" i="2"/>
  <c r="AP62" i="2"/>
  <c r="AP63" i="2"/>
  <c r="AP64" i="2"/>
  <c r="AP65" i="2"/>
  <c r="AP66" i="2"/>
  <c r="AP67" i="2"/>
  <c r="AP68" i="2"/>
  <c r="AP69" i="2"/>
  <c r="AP70" i="2"/>
  <c r="AP71" i="2"/>
  <c r="AP72" i="2"/>
  <c r="AP73" i="2"/>
  <c r="AP74" i="2"/>
  <c r="AP75" i="2"/>
  <c r="AP76" i="2"/>
  <c r="AP77" i="2"/>
  <c r="AP78" i="2"/>
  <c r="AP79" i="2"/>
  <c r="AP80" i="2"/>
  <c r="AP81" i="2"/>
  <c r="AP82" i="2"/>
  <c r="AP83" i="2"/>
  <c r="AP84" i="2"/>
  <c r="AP85" i="2"/>
  <c r="AP86" i="2"/>
  <c r="AP87" i="2"/>
  <c r="AP88" i="2"/>
  <c r="AP89" i="2"/>
  <c r="AP90" i="2"/>
  <c r="AP91" i="2"/>
  <c r="AP92" i="2"/>
  <c r="AP93" i="2"/>
  <c r="AP94" i="2"/>
  <c r="AP95" i="2"/>
  <c r="AP96" i="2"/>
  <c r="AP97" i="2"/>
  <c r="AP98" i="2"/>
  <c r="AP99" i="2"/>
  <c r="AP100" i="2"/>
  <c r="AP101" i="2"/>
  <c r="AP102" i="2"/>
  <c r="AP103" i="2"/>
  <c r="AP104" i="2"/>
  <c r="AP105" i="2"/>
  <c r="AP106" i="2"/>
  <c r="AP107" i="2"/>
  <c r="AP108" i="2"/>
  <c r="AP109" i="2"/>
  <c r="AP110" i="2"/>
  <c r="AP111" i="2"/>
  <c r="AP112" i="2"/>
  <c r="AP113" i="2"/>
  <c r="AP114" i="2"/>
  <c r="AP115" i="2"/>
  <c r="AP116" i="2"/>
  <c r="AP117" i="2"/>
  <c r="AP118" i="2"/>
  <c r="AP119" i="2"/>
  <c r="AP120" i="2"/>
  <c r="AP121" i="2"/>
  <c r="AP122" i="2"/>
  <c r="AP123" i="2"/>
  <c r="AP124" i="2"/>
  <c r="AP125" i="2"/>
  <c r="AP126" i="2"/>
  <c r="AP127" i="2"/>
  <c r="AP128" i="2"/>
  <c r="AP129" i="2"/>
  <c r="AP130" i="2"/>
  <c r="AP131" i="2"/>
  <c r="AP132" i="2"/>
  <c r="AP133" i="2"/>
  <c r="AP134" i="2"/>
  <c r="AP135" i="2"/>
  <c r="AP136" i="2"/>
  <c r="AP137" i="2"/>
  <c r="AP138" i="2"/>
  <c r="AP139" i="2"/>
  <c r="AP140" i="2"/>
  <c r="AP141" i="2"/>
  <c r="AP142" i="2"/>
  <c r="AP143" i="2"/>
  <c r="AP144" i="2"/>
  <c r="AP145" i="2"/>
  <c r="AP146" i="2"/>
  <c r="AP147" i="2"/>
  <c r="AP148" i="2"/>
  <c r="AP149" i="2"/>
  <c r="AP150" i="2"/>
  <c r="AP151" i="2"/>
  <c r="AP152" i="2"/>
  <c r="AP153" i="2"/>
  <c r="AP154" i="2"/>
  <c r="AP155" i="2"/>
  <c r="AP156" i="2"/>
  <c r="AP157" i="2"/>
  <c r="AP158" i="2"/>
  <c r="AP159" i="2"/>
  <c r="AP160" i="2"/>
  <c r="AP161" i="2"/>
  <c r="AP162" i="2"/>
  <c r="AP163" i="2"/>
  <c r="AP164" i="2"/>
  <c r="AP165" i="2"/>
  <c r="AP166" i="2"/>
  <c r="AP167" i="2"/>
  <c r="AP168" i="2"/>
  <c r="AP169" i="2"/>
  <c r="AP170" i="2"/>
  <c r="AP171" i="2"/>
  <c r="AP172" i="2"/>
  <c r="AP173" i="2"/>
  <c r="AP174" i="2"/>
  <c r="AP175" i="2"/>
  <c r="AP176" i="2"/>
  <c r="AP177" i="2"/>
  <c r="AP178" i="2"/>
  <c r="AP179" i="2"/>
  <c r="AP180" i="2"/>
  <c r="AP181" i="2"/>
  <c r="AP182" i="2"/>
  <c r="AP183" i="2"/>
  <c r="AP184" i="2"/>
  <c r="AP185" i="2"/>
  <c r="AP186" i="2"/>
  <c r="AP187" i="2"/>
  <c r="AP188" i="2"/>
  <c r="AP189" i="2"/>
  <c r="AP190" i="2"/>
  <c r="AP191" i="2"/>
  <c r="AP192" i="2"/>
  <c r="AP193" i="2"/>
  <c r="AP194" i="2"/>
  <c r="AP195" i="2"/>
  <c r="AP196" i="2"/>
  <c r="AP197" i="2"/>
  <c r="AP198" i="2"/>
  <c r="AP199" i="2"/>
  <c r="AP200" i="2"/>
  <c r="AP201" i="2"/>
  <c r="AP202" i="2"/>
  <c r="AP203" i="2"/>
  <c r="AP204" i="2"/>
  <c r="AP205" i="2"/>
  <c r="AP206" i="2"/>
  <c r="AP207" i="2"/>
  <c r="AP208" i="2"/>
  <c r="AP209" i="2"/>
  <c r="AP210" i="2"/>
  <c r="AP211" i="2"/>
  <c r="AP212" i="2"/>
  <c r="AP213" i="2"/>
  <c r="AP214" i="2"/>
  <c r="AP215" i="2"/>
  <c r="AP216" i="2"/>
  <c r="AP217" i="2"/>
  <c r="AP218" i="2"/>
  <c r="AP219" i="2"/>
  <c r="AP220" i="2"/>
  <c r="AP221" i="2"/>
  <c r="AP222" i="2"/>
  <c r="AP223" i="2"/>
  <c r="AP224" i="2"/>
  <c r="AP225" i="2"/>
  <c r="AP226" i="2"/>
  <c r="AP227" i="2"/>
  <c r="AP228" i="2"/>
  <c r="AP229" i="2"/>
  <c r="AP230" i="2"/>
  <c r="AP231" i="2"/>
  <c r="AP232" i="2"/>
  <c r="AP233" i="2"/>
  <c r="AP234" i="2"/>
  <c r="AP235" i="2"/>
  <c r="AP236" i="2"/>
  <c r="AP237" i="2"/>
  <c r="AP238" i="2"/>
  <c r="AP239" i="2"/>
  <c r="AP240" i="2"/>
  <c r="AP241" i="2"/>
  <c r="AP242" i="2"/>
  <c r="AP243" i="2"/>
  <c r="AP244" i="2"/>
  <c r="AP245" i="2"/>
  <c r="AP246" i="2"/>
  <c r="AP247" i="2"/>
  <c r="AP248" i="2"/>
  <c r="AP249" i="2"/>
  <c r="AP250" i="2"/>
  <c r="AP251" i="2"/>
  <c r="AP252" i="2"/>
  <c r="AP253" i="2"/>
  <c r="AP254" i="2"/>
  <c r="AP255" i="2"/>
  <c r="AP256" i="2"/>
  <c r="AP257" i="2"/>
  <c r="AP258" i="2"/>
  <c r="AP259" i="2"/>
  <c r="AP260" i="2"/>
  <c r="AP261" i="2"/>
  <c r="AP262" i="2"/>
  <c r="AP263" i="2"/>
  <c r="AP264" i="2"/>
  <c r="AP265" i="2"/>
  <c r="AP266" i="2"/>
  <c r="AP267" i="2"/>
  <c r="AP268" i="2"/>
  <c r="AP269" i="2"/>
  <c r="AP270" i="2"/>
  <c r="AP271" i="2"/>
  <c r="AP272" i="2"/>
  <c r="AP273" i="2"/>
  <c r="AP274" i="2"/>
  <c r="AP275" i="2"/>
  <c r="AP276" i="2"/>
  <c r="AP277" i="2"/>
  <c r="AP278" i="2"/>
  <c r="AP279" i="2"/>
  <c r="AP280" i="2"/>
  <c r="AP281" i="2"/>
  <c r="AP282" i="2"/>
  <c r="AP283" i="2"/>
  <c r="AP284" i="2"/>
  <c r="AP285" i="2"/>
  <c r="AP286" i="2"/>
  <c r="AP287" i="2"/>
  <c r="AP288" i="2"/>
  <c r="AP289" i="2"/>
  <c r="AP290" i="2"/>
  <c r="AP291" i="2"/>
  <c r="AP292" i="2"/>
  <c r="AP293" i="2"/>
  <c r="AP294" i="2"/>
  <c r="AP295" i="2"/>
  <c r="AP296" i="2"/>
  <c r="AP297" i="2"/>
  <c r="AP298" i="2"/>
  <c r="AP299" i="2"/>
  <c r="AP300" i="2"/>
  <c r="AP301" i="2"/>
  <c r="AP302" i="2"/>
  <c r="AP303" i="2"/>
  <c r="AP304" i="2"/>
  <c r="AP305" i="2"/>
  <c r="AP306" i="2"/>
  <c r="AP307" i="2"/>
  <c r="AP308" i="2"/>
  <c r="AP309" i="2"/>
  <c r="AP310" i="2"/>
  <c r="AP311" i="2"/>
  <c r="AP312" i="2"/>
  <c r="AP313" i="2"/>
  <c r="AP314" i="2"/>
  <c r="AP315" i="2"/>
  <c r="AP316" i="2"/>
  <c r="AP317" i="2"/>
  <c r="AP318" i="2"/>
  <c r="AP319" i="2"/>
  <c r="AP320" i="2"/>
  <c r="AP321" i="2"/>
  <c r="AP322" i="2"/>
  <c r="AP323" i="2"/>
  <c r="AP324" i="2"/>
  <c r="AP325" i="2"/>
  <c r="AP326" i="2"/>
  <c r="AP327" i="2"/>
  <c r="AP328" i="2"/>
  <c r="AP329" i="2"/>
  <c r="AP330" i="2"/>
  <c r="AP331" i="2"/>
  <c r="AP332" i="2"/>
  <c r="AP333" i="2"/>
  <c r="AP334" i="2"/>
  <c r="AP335" i="2"/>
  <c r="AP336" i="2"/>
  <c r="AP337" i="2"/>
  <c r="AP338" i="2"/>
  <c r="AP339" i="2"/>
  <c r="AP340" i="2"/>
  <c r="AP341" i="2"/>
  <c r="AP342" i="2"/>
  <c r="AP343" i="2"/>
  <c r="AP344" i="2"/>
  <c r="AP345" i="2"/>
  <c r="AP346" i="2"/>
  <c r="AP347" i="2"/>
  <c r="AP348" i="2"/>
  <c r="AP349" i="2"/>
  <c r="AP350" i="2"/>
  <c r="AP351" i="2"/>
  <c r="AP352" i="2"/>
  <c r="AP353" i="2"/>
  <c r="AP354" i="2"/>
  <c r="AP355" i="2"/>
  <c r="AP356" i="2"/>
  <c r="AP357" i="2"/>
  <c r="AP358" i="2"/>
  <c r="AP359" i="2"/>
  <c r="AP360" i="2"/>
  <c r="AP361" i="2"/>
  <c r="AP362" i="2"/>
  <c r="AP363" i="2"/>
  <c r="AP364" i="2"/>
  <c r="AP365" i="2"/>
  <c r="AP366" i="2"/>
  <c r="AP367" i="2"/>
  <c r="AP368" i="2"/>
  <c r="AP369" i="2"/>
  <c r="AP370" i="2"/>
  <c r="AP371" i="2"/>
  <c r="AP372" i="2"/>
  <c r="AP373" i="2"/>
  <c r="AP374" i="2"/>
  <c r="AP375" i="2"/>
  <c r="AP376" i="2"/>
  <c r="AP377" i="2"/>
  <c r="AP378" i="2"/>
  <c r="AP379" i="2"/>
  <c r="AP380" i="2"/>
  <c r="AP381" i="2"/>
  <c r="AP382" i="2"/>
  <c r="AP383" i="2"/>
  <c r="AP384" i="2"/>
  <c r="AP385" i="2"/>
  <c r="AP386" i="2"/>
  <c r="AP387" i="2"/>
  <c r="AP388" i="2"/>
  <c r="AP389" i="2"/>
  <c r="AP390" i="2"/>
  <c r="AP391" i="2"/>
  <c r="AP392" i="2"/>
  <c r="AP393" i="2"/>
  <c r="AP394" i="2"/>
  <c r="AP395" i="2"/>
  <c r="AP396" i="2"/>
  <c r="AP397" i="2"/>
  <c r="AP398" i="2"/>
  <c r="AP399" i="2"/>
  <c r="AP400" i="2"/>
  <c r="AP401" i="2"/>
  <c r="AP402" i="2"/>
  <c r="AP403" i="2"/>
  <c r="AP404" i="2"/>
  <c r="AP405" i="2"/>
  <c r="AP406" i="2"/>
  <c r="AP407" i="2"/>
  <c r="AP408" i="2"/>
  <c r="AP409" i="2"/>
  <c r="AP410" i="2"/>
  <c r="AP411" i="2"/>
  <c r="AP412" i="2"/>
  <c r="AP413" i="2"/>
  <c r="AP414" i="2"/>
  <c r="AP415" i="2"/>
  <c r="AP416" i="2"/>
  <c r="AP417" i="2"/>
  <c r="AP418" i="2"/>
  <c r="AP419" i="2"/>
  <c r="AP420" i="2"/>
  <c r="AP421" i="2"/>
  <c r="AP422" i="2"/>
  <c r="AP423" i="2"/>
  <c r="AP424" i="2"/>
  <c r="AP425" i="2"/>
  <c r="AP426" i="2"/>
  <c r="AP427" i="2"/>
  <c r="AP428" i="2"/>
  <c r="AP429" i="2"/>
  <c r="AP430" i="2"/>
  <c r="AP431" i="2"/>
  <c r="AP432" i="2"/>
  <c r="AP433" i="2"/>
  <c r="AP434" i="2"/>
  <c r="AP435" i="2"/>
  <c r="AP436" i="2"/>
  <c r="AP437" i="2"/>
  <c r="AP438" i="2"/>
  <c r="AP439" i="2"/>
  <c r="AP440" i="2"/>
  <c r="AP441" i="2"/>
  <c r="AP442" i="2"/>
  <c r="AP443" i="2"/>
  <c r="AP444" i="2"/>
  <c r="AP445" i="2"/>
  <c r="AP446" i="2"/>
  <c r="AP447" i="2"/>
  <c r="AP448" i="2"/>
  <c r="AP449" i="2"/>
  <c r="AP450" i="2"/>
  <c r="AP451" i="2"/>
  <c r="AP452" i="2"/>
  <c r="AP453" i="2"/>
  <c r="AP454" i="2"/>
  <c r="AP455" i="2"/>
  <c r="AP456" i="2"/>
  <c r="AP457" i="2"/>
  <c r="AP458" i="2"/>
  <c r="AP459" i="2"/>
  <c r="AP460" i="2"/>
  <c r="AP461" i="2"/>
  <c r="AP462" i="2"/>
  <c r="AP463" i="2"/>
  <c r="AP464" i="2"/>
  <c r="AP465" i="2"/>
  <c r="AP466" i="2"/>
  <c r="AP467" i="2"/>
  <c r="AP468" i="2"/>
  <c r="AP469" i="2"/>
  <c r="AP470" i="2"/>
  <c r="AP471" i="2"/>
  <c r="AP472" i="2"/>
  <c r="AP473" i="2"/>
  <c r="AP474" i="2"/>
  <c r="AP475" i="2"/>
  <c r="AP476" i="2"/>
  <c r="AP477" i="2"/>
  <c r="AP478" i="2"/>
  <c r="AP479" i="2"/>
  <c r="AP480" i="2"/>
  <c r="AP481" i="2"/>
  <c r="AP482" i="2"/>
  <c r="AP483" i="2"/>
  <c r="AP484" i="2"/>
  <c r="AP485" i="2"/>
  <c r="AP486" i="2"/>
  <c r="AP487" i="2"/>
  <c r="AP488" i="2"/>
  <c r="AP489" i="2"/>
  <c r="AP490" i="2"/>
  <c r="AP491" i="2"/>
  <c r="AP492" i="2"/>
  <c r="AP493" i="2"/>
  <c r="AP494" i="2"/>
  <c r="AP495" i="2"/>
  <c r="AP496" i="2"/>
  <c r="AP497" i="2"/>
  <c r="AP498" i="2"/>
  <c r="AP499" i="2"/>
  <c r="AP500" i="2"/>
  <c r="AP501" i="2"/>
  <c r="AP502" i="2"/>
  <c r="AP503" i="2"/>
  <c r="AP504" i="2"/>
  <c r="AP505" i="2"/>
  <c r="AP506" i="2"/>
  <c r="AP507" i="2"/>
  <c r="AP508" i="2"/>
  <c r="AP509" i="2"/>
  <c r="AP510" i="2"/>
  <c r="AP511" i="2"/>
  <c r="AP512" i="2"/>
  <c r="AP513" i="2"/>
  <c r="AP514" i="2"/>
  <c r="AP515" i="2"/>
  <c r="AP516" i="2"/>
  <c r="AP517" i="2"/>
  <c r="AP518" i="2"/>
  <c r="AP519" i="2"/>
  <c r="AP520" i="2"/>
  <c r="AP521" i="2"/>
  <c r="AP522" i="2"/>
  <c r="AP523" i="2"/>
  <c r="AP524" i="2"/>
  <c r="AP525" i="2"/>
  <c r="AP526" i="2"/>
  <c r="AP527" i="2"/>
  <c r="AP528" i="2"/>
  <c r="AP529" i="2"/>
  <c r="AP530" i="2"/>
  <c r="AP531" i="2"/>
  <c r="AP532" i="2"/>
  <c r="AP533" i="2"/>
  <c r="AP534" i="2"/>
  <c r="AP535" i="2"/>
  <c r="AP536" i="2"/>
  <c r="AP537" i="2"/>
  <c r="AP538" i="2"/>
  <c r="AP539" i="2"/>
  <c r="AP540" i="2"/>
  <c r="AP541" i="2"/>
  <c r="AP542" i="2"/>
  <c r="AP543" i="2"/>
  <c r="AP544" i="2"/>
  <c r="AP545" i="2"/>
  <c r="AP546" i="2"/>
  <c r="AP547" i="2"/>
  <c r="AP548" i="2"/>
  <c r="AP549" i="2"/>
  <c r="AP550" i="2"/>
  <c r="AP551" i="2"/>
  <c r="AP552" i="2"/>
  <c r="AP553" i="2"/>
  <c r="AP554" i="2"/>
  <c r="AP555" i="2"/>
  <c r="AP556" i="2"/>
  <c r="AP557" i="2"/>
  <c r="AP558" i="2"/>
  <c r="AP559" i="2"/>
  <c r="AP560" i="2"/>
  <c r="AP561" i="2"/>
  <c r="AP562" i="2"/>
  <c r="AP563" i="2"/>
  <c r="AP564" i="2"/>
  <c r="AP565" i="2"/>
  <c r="AP566" i="2"/>
  <c r="AP567" i="2"/>
  <c r="AP568" i="2"/>
  <c r="AP569" i="2"/>
  <c r="AP570" i="2"/>
  <c r="AP571" i="2"/>
  <c r="AP572" i="2"/>
  <c r="AP573" i="2"/>
  <c r="AP574" i="2"/>
  <c r="AP575" i="2"/>
  <c r="AP576" i="2"/>
  <c r="AP577" i="2"/>
  <c r="AP578" i="2"/>
  <c r="AP579" i="2"/>
  <c r="AP580" i="2"/>
  <c r="AP581" i="2"/>
  <c r="AP582" i="2"/>
  <c r="AP583" i="2"/>
  <c r="AP584" i="2"/>
  <c r="AP585" i="2"/>
  <c r="AP586" i="2"/>
  <c r="AP587" i="2"/>
  <c r="AP588" i="2"/>
  <c r="AP589" i="2"/>
  <c r="AP590" i="2"/>
  <c r="AP591" i="2"/>
  <c r="AP592" i="2"/>
  <c r="AP593" i="2"/>
  <c r="AP594" i="2"/>
  <c r="AP595" i="2"/>
  <c r="AP596" i="2"/>
  <c r="AP597" i="2"/>
  <c r="AP598" i="2"/>
  <c r="AP599" i="2"/>
  <c r="AP600" i="2"/>
  <c r="AP601" i="2"/>
  <c r="AP602" i="2"/>
  <c r="AP603" i="2"/>
  <c r="AP604" i="2"/>
  <c r="AP605" i="2"/>
  <c r="AP606" i="2"/>
  <c r="AP607" i="2"/>
  <c r="AP608" i="2"/>
  <c r="AP609" i="2"/>
  <c r="AP610" i="2"/>
  <c r="AP611" i="2"/>
  <c r="AP612" i="2"/>
  <c r="AP613" i="2"/>
  <c r="AP614" i="2"/>
  <c r="AP615" i="2"/>
  <c r="AP616" i="2"/>
  <c r="AP617" i="2"/>
  <c r="AP618" i="2"/>
  <c r="AP619" i="2"/>
  <c r="AP620" i="2"/>
  <c r="AP621" i="2"/>
  <c r="AP622" i="2"/>
  <c r="AP623" i="2"/>
  <c r="AP624" i="2"/>
  <c r="AP625" i="2"/>
  <c r="AP626" i="2"/>
  <c r="AP627" i="2"/>
  <c r="AP628" i="2"/>
  <c r="AP629" i="2"/>
  <c r="AP630" i="2"/>
  <c r="AP631" i="2"/>
  <c r="AP632" i="2"/>
  <c r="AP633" i="2"/>
  <c r="AP634" i="2"/>
  <c r="AP635" i="2"/>
  <c r="AP636" i="2"/>
  <c r="AP637" i="2"/>
  <c r="AP638" i="2"/>
  <c r="AP639" i="2"/>
  <c r="AP640" i="2"/>
  <c r="AP641" i="2"/>
  <c r="AP642" i="2"/>
  <c r="AP643" i="2"/>
  <c r="AP644" i="2"/>
  <c r="AP645" i="2"/>
  <c r="AP646" i="2"/>
  <c r="AP647" i="2"/>
  <c r="AP648" i="2"/>
  <c r="AP649" i="2"/>
  <c r="AP650" i="2"/>
  <c r="AP651" i="2"/>
  <c r="AP652" i="2"/>
  <c r="AP653" i="2"/>
  <c r="AP654" i="2"/>
  <c r="AP655" i="2"/>
  <c r="AP656" i="2"/>
  <c r="AP657" i="2"/>
  <c r="AP658" i="2"/>
  <c r="AP659" i="2"/>
  <c r="AP660" i="2"/>
  <c r="AP661" i="2"/>
  <c r="AP662" i="2"/>
  <c r="AP663" i="2"/>
  <c r="AP664" i="2"/>
  <c r="AP665" i="2"/>
  <c r="AP666" i="2"/>
  <c r="AP667" i="2"/>
  <c r="AP668" i="2"/>
  <c r="AP669" i="2"/>
  <c r="AP670" i="2"/>
  <c r="AP671" i="2"/>
  <c r="AP672" i="2"/>
  <c r="AP673" i="2"/>
  <c r="AP674" i="2"/>
  <c r="AP675" i="2"/>
  <c r="AP676" i="2"/>
  <c r="AP677" i="2"/>
  <c r="AP678" i="2"/>
  <c r="AP679" i="2"/>
  <c r="AP680" i="2"/>
  <c r="AP681" i="2"/>
  <c r="AP682" i="2"/>
  <c r="AP683" i="2"/>
  <c r="AP684" i="2"/>
  <c r="AP685" i="2"/>
  <c r="AP686" i="2"/>
  <c r="AP687" i="2"/>
  <c r="AP688" i="2"/>
  <c r="AP689" i="2"/>
  <c r="AP690" i="2"/>
  <c r="AP691" i="2"/>
  <c r="AP692" i="2"/>
  <c r="AP693" i="2"/>
  <c r="AP694" i="2"/>
  <c r="AP695" i="2"/>
  <c r="AP696" i="2"/>
  <c r="AP697" i="2"/>
  <c r="AP698" i="2"/>
  <c r="AP699" i="2"/>
  <c r="AP700" i="2"/>
  <c r="AP701" i="2"/>
  <c r="AP702" i="2"/>
  <c r="AP703" i="2"/>
  <c r="AP704" i="2"/>
  <c r="AP705" i="2"/>
  <c r="AP706" i="2"/>
  <c r="AP707" i="2"/>
  <c r="AP708" i="2"/>
  <c r="AP709" i="2"/>
  <c r="AP710" i="2"/>
  <c r="AP711" i="2"/>
  <c r="AP712" i="2"/>
  <c r="AP713" i="2"/>
  <c r="AP714" i="2"/>
  <c r="AP715" i="2"/>
  <c r="AP716" i="2"/>
  <c r="AP717" i="2"/>
  <c r="AP718" i="2"/>
  <c r="AP719" i="2"/>
  <c r="AP720" i="2"/>
  <c r="AP721" i="2"/>
  <c r="AP722" i="2"/>
  <c r="AP723" i="2"/>
  <c r="AP724" i="2"/>
  <c r="AP725" i="2"/>
  <c r="AP726" i="2"/>
  <c r="AP727" i="2"/>
  <c r="AP728" i="2"/>
  <c r="AP729" i="2"/>
  <c r="AP730" i="2"/>
  <c r="AP731" i="2"/>
  <c r="AP732" i="2"/>
  <c r="AP733" i="2"/>
  <c r="AP734" i="2"/>
  <c r="AP735" i="2"/>
  <c r="AP736" i="2"/>
  <c r="AP737" i="2"/>
  <c r="AP738" i="2"/>
  <c r="AP739" i="2"/>
  <c r="AP740" i="2"/>
  <c r="AP741" i="2"/>
  <c r="AP742" i="2"/>
  <c r="AP743" i="2"/>
  <c r="AP744" i="2"/>
  <c r="AP745" i="2"/>
  <c r="AP746" i="2"/>
  <c r="AP747" i="2"/>
  <c r="AP748" i="2"/>
  <c r="AP749" i="2"/>
  <c r="AP750" i="2"/>
  <c r="AP751" i="2"/>
  <c r="AP752" i="2"/>
  <c r="AP753" i="2"/>
  <c r="AP754" i="2"/>
  <c r="AP755" i="2"/>
  <c r="AP756" i="2"/>
  <c r="AP757" i="2"/>
  <c r="AP758" i="2"/>
  <c r="AP759" i="2"/>
  <c r="AP760" i="2"/>
  <c r="AP761" i="2"/>
  <c r="AP762" i="2"/>
  <c r="AP763" i="2"/>
  <c r="AP764" i="2"/>
  <c r="AP765" i="2"/>
  <c r="AP766" i="2"/>
  <c r="AP767" i="2"/>
  <c r="AP768" i="2"/>
  <c r="AP769" i="2"/>
  <c r="AP770" i="2"/>
  <c r="AP771" i="2"/>
  <c r="AP772" i="2"/>
  <c r="AP773" i="2"/>
  <c r="AP774" i="2"/>
  <c r="AP775" i="2"/>
  <c r="AP776" i="2"/>
  <c r="AP777" i="2"/>
  <c r="AP778" i="2"/>
  <c r="AP779" i="2"/>
  <c r="AP780" i="2"/>
  <c r="AP781" i="2"/>
  <c r="AP782" i="2"/>
  <c r="AP783" i="2"/>
  <c r="AP784" i="2"/>
  <c r="AP785" i="2"/>
  <c r="AP786" i="2"/>
  <c r="AP787" i="2"/>
  <c r="AP788" i="2"/>
  <c r="AP789" i="2"/>
  <c r="AP790" i="2"/>
  <c r="AP791" i="2"/>
  <c r="AP792" i="2"/>
  <c r="AP793" i="2"/>
  <c r="AP794" i="2"/>
  <c r="AP795" i="2"/>
  <c r="AP796" i="2"/>
  <c r="AP797" i="2"/>
  <c r="AP798" i="2"/>
  <c r="AP799" i="2"/>
  <c r="AP800" i="2"/>
  <c r="AP801" i="2"/>
  <c r="AP802" i="2"/>
  <c r="AP803" i="2"/>
  <c r="AP804" i="2"/>
  <c r="AP805" i="2"/>
  <c r="AP806" i="2"/>
  <c r="AP807" i="2"/>
  <c r="AP808" i="2"/>
  <c r="AP809" i="2"/>
  <c r="AP810" i="2"/>
  <c r="AP811" i="2"/>
  <c r="AP812" i="2"/>
  <c r="AP813" i="2"/>
  <c r="AP814" i="2"/>
  <c r="AP815" i="2"/>
  <c r="AP816" i="2"/>
  <c r="AP817" i="2"/>
  <c r="AP818" i="2"/>
  <c r="AP819" i="2"/>
  <c r="AP820" i="2"/>
  <c r="AP821" i="2"/>
  <c r="AP822" i="2"/>
  <c r="AP823" i="2"/>
  <c r="AP824" i="2"/>
  <c r="AP825" i="2"/>
  <c r="AP826" i="2"/>
  <c r="AP827" i="2"/>
  <c r="AP828" i="2"/>
  <c r="AP829" i="2"/>
  <c r="AP830" i="2"/>
  <c r="AP831" i="2"/>
  <c r="AP832" i="2"/>
  <c r="AP833" i="2"/>
  <c r="AP834" i="2"/>
  <c r="AP835" i="2"/>
  <c r="AP836" i="2"/>
  <c r="AP837" i="2"/>
  <c r="AP838" i="2"/>
  <c r="AP839" i="2"/>
  <c r="AP840" i="2"/>
  <c r="AP841" i="2"/>
  <c r="AP842" i="2"/>
  <c r="AP843" i="2"/>
  <c r="AP844" i="2"/>
  <c r="AP845" i="2"/>
  <c r="AP846" i="2"/>
  <c r="AP847" i="2"/>
  <c r="AP848" i="2"/>
  <c r="AP849" i="2"/>
  <c r="AP850" i="2"/>
  <c r="AP851" i="2"/>
  <c r="AP852" i="2"/>
  <c r="AP853" i="2"/>
  <c r="AP854" i="2"/>
  <c r="AP855" i="2"/>
  <c r="AP856" i="2"/>
  <c r="AP857" i="2"/>
  <c r="AP858" i="2"/>
  <c r="AP859" i="2"/>
  <c r="AP860" i="2"/>
  <c r="AP861" i="2"/>
  <c r="AP862" i="2"/>
  <c r="AP863" i="2"/>
  <c r="AP864" i="2"/>
  <c r="AP865" i="2"/>
  <c r="AP866" i="2"/>
  <c r="AP867" i="2"/>
  <c r="AP868" i="2"/>
  <c r="AP869" i="2"/>
  <c r="AP870" i="2"/>
  <c r="AP871" i="2"/>
  <c r="AP872" i="2"/>
  <c r="AP873" i="2"/>
  <c r="AP874" i="2"/>
  <c r="AP875" i="2"/>
  <c r="AP876" i="2"/>
  <c r="AP877" i="2"/>
  <c r="AP878" i="2"/>
  <c r="AP879" i="2"/>
  <c r="AP880" i="2"/>
  <c r="AP881" i="2"/>
  <c r="AP882" i="2"/>
  <c r="AP883" i="2"/>
  <c r="AP884" i="2"/>
  <c r="AP885" i="2"/>
  <c r="AP886" i="2"/>
  <c r="AP887" i="2"/>
  <c r="AP888" i="2"/>
  <c r="AP889" i="2"/>
  <c r="AP890" i="2"/>
  <c r="AP891" i="2"/>
  <c r="AP892" i="2"/>
  <c r="AP893" i="2"/>
  <c r="AP894" i="2"/>
  <c r="AP895" i="2"/>
  <c r="AP896" i="2"/>
  <c r="AP897" i="2"/>
  <c r="AP898" i="2"/>
  <c r="AP899" i="2"/>
  <c r="AP900" i="2"/>
  <c r="AP901" i="2"/>
  <c r="AP902" i="2"/>
  <c r="AP903" i="2"/>
  <c r="AP904" i="2"/>
  <c r="AP905" i="2"/>
  <c r="AP906" i="2"/>
  <c r="AP907" i="2"/>
  <c r="AP908" i="2"/>
  <c r="AP909" i="2"/>
  <c r="AP910" i="2"/>
  <c r="AP911" i="2"/>
  <c r="AP912" i="2"/>
  <c r="AP913" i="2"/>
  <c r="AP914" i="2"/>
  <c r="AP915" i="2"/>
  <c r="AP916" i="2"/>
  <c r="AP917" i="2"/>
  <c r="AP918" i="2"/>
  <c r="AP919" i="2"/>
  <c r="AP920" i="2"/>
  <c r="AP921" i="2"/>
  <c r="AP922" i="2"/>
  <c r="AP923" i="2"/>
  <c r="AP924" i="2"/>
  <c r="AP925" i="2"/>
  <c r="AP926" i="2"/>
  <c r="AP927" i="2"/>
  <c r="AP928" i="2"/>
  <c r="AP929" i="2"/>
  <c r="AP930" i="2"/>
  <c r="AP931" i="2"/>
  <c r="AP932" i="2"/>
  <c r="AP933" i="2"/>
  <c r="AP934" i="2"/>
  <c r="AP935" i="2"/>
  <c r="AP936" i="2"/>
  <c r="AP937" i="2"/>
  <c r="AP938" i="2"/>
  <c r="AP939" i="2"/>
  <c r="AP940" i="2"/>
  <c r="AP941" i="2"/>
  <c r="AP942" i="2"/>
  <c r="AP943" i="2"/>
  <c r="AP944" i="2"/>
  <c r="AP945" i="2"/>
  <c r="AP946" i="2"/>
  <c r="AP947" i="2"/>
  <c r="AP948" i="2"/>
  <c r="AP949" i="2"/>
  <c r="AP950" i="2"/>
  <c r="AP951" i="2"/>
  <c r="AP952" i="2"/>
  <c r="AP953" i="2"/>
  <c r="AP954" i="2"/>
  <c r="AP955" i="2"/>
  <c r="AP956" i="2"/>
  <c r="AP957" i="2"/>
  <c r="AP958" i="2"/>
  <c r="AP959" i="2"/>
  <c r="AP960" i="2"/>
  <c r="AP961" i="2"/>
  <c r="AP962" i="2"/>
  <c r="AP963" i="2"/>
  <c r="AP964" i="2"/>
  <c r="AP965" i="2"/>
  <c r="AP966" i="2"/>
  <c r="AP967" i="2"/>
  <c r="AP968" i="2"/>
  <c r="AP969" i="2"/>
  <c r="AP970" i="2"/>
  <c r="AP971" i="2"/>
  <c r="AP972" i="2"/>
  <c r="AP973" i="2"/>
  <c r="AP974" i="2"/>
  <c r="AP975" i="2"/>
  <c r="AP976" i="2"/>
  <c r="AP977" i="2"/>
  <c r="AP978" i="2"/>
  <c r="AP979" i="2"/>
  <c r="AP980" i="2"/>
  <c r="AP981" i="2"/>
  <c r="AP982" i="2"/>
  <c r="AP983" i="2"/>
  <c r="AP984" i="2"/>
  <c r="AP985" i="2"/>
  <c r="AP986" i="2"/>
  <c r="AP987" i="2"/>
  <c r="AP988" i="2"/>
  <c r="AP989" i="2"/>
  <c r="AP990" i="2"/>
  <c r="AP991" i="2"/>
  <c r="AP992" i="2"/>
  <c r="AP993" i="2"/>
  <c r="AP994" i="2"/>
  <c r="AP995" i="2"/>
  <c r="AP996" i="2"/>
  <c r="AP997" i="2"/>
  <c r="AP998" i="2"/>
  <c r="AP999" i="2"/>
  <c r="AP1000" i="2"/>
  <c r="AP1001" i="2"/>
  <c r="AP1002" i="2"/>
  <c r="AP1003" i="2"/>
  <c r="AP1004" i="2"/>
  <c r="AP1005" i="2"/>
  <c r="AP1006" i="2"/>
  <c r="AP1007" i="2"/>
  <c r="AP1008" i="2"/>
  <c r="AP1009" i="2"/>
  <c r="AP1010" i="2"/>
  <c r="AP1011" i="2"/>
  <c r="AP1012" i="2"/>
  <c r="AP1013" i="2"/>
  <c r="AP1014" i="2"/>
  <c r="AP1015" i="2"/>
  <c r="AP1016" i="2"/>
  <c r="AP1017" i="2"/>
  <c r="AP1018" i="2"/>
  <c r="AP1019" i="2"/>
  <c r="AP1020" i="2"/>
  <c r="AP1021" i="2"/>
  <c r="AP1022" i="2"/>
  <c r="AP1023" i="2"/>
  <c r="AP1024" i="2"/>
  <c r="AP1025" i="2"/>
  <c r="AP1026" i="2"/>
  <c r="AP1027" i="2"/>
  <c r="AP1028" i="2"/>
  <c r="AP1029" i="2"/>
  <c r="AP1030" i="2"/>
  <c r="AP1031" i="2"/>
  <c r="AP1032" i="2"/>
  <c r="AP1033" i="2"/>
  <c r="AP1034" i="2"/>
  <c r="AP1035" i="2"/>
  <c r="AP1036" i="2"/>
  <c r="AP1037" i="2"/>
  <c r="AP1038" i="2"/>
  <c r="AP1039" i="2"/>
  <c r="AP1040" i="2"/>
  <c r="AP1041" i="2"/>
  <c r="AP1042" i="2"/>
  <c r="AP1043" i="2"/>
  <c r="AP1044" i="2"/>
  <c r="AP1045" i="2"/>
  <c r="AP1046" i="2"/>
  <c r="AP1047" i="2"/>
  <c r="AP1048" i="2"/>
  <c r="AP1049" i="2"/>
  <c r="AP1050" i="2"/>
  <c r="AP1051" i="2"/>
  <c r="AP1052" i="2"/>
  <c r="AP1053" i="2"/>
  <c r="AP1054" i="2"/>
  <c r="AP1055" i="2"/>
  <c r="AP1056" i="2"/>
  <c r="AP1057" i="2"/>
  <c r="AP1058" i="2"/>
  <c r="AP1059" i="2"/>
  <c r="AP1060" i="2"/>
  <c r="AP1061" i="2"/>
  <c r="AP1062" i="2"/>
  <c r="AP1063" i="2"/>
  <c r="AP1064" i="2"/>
  <c r="AP1065" i="2"/>
  <c r="AP1066" i="2"/>
  <c r="AP1067" i="2"/>
  <c r="AP1068" i="2"/>
  <c r="AP1069" i="2"/>
  <c r="AP1070" i="2"/>
  <c r="AP1071" i="2"/>
  <c r="AP1072" i="2"/>
  <c r="AP1073" i="2"/>
  <c r="AP1074" i="2"/>
  <c r="AP1075" i="2"/>
  <c r="AP1076" i="2"/>
  <c r="AP1077" i="2"/>
  <c r="AP1078" i="2"/>
  <c r="AP1079" i="2"/>
  <c r="AP1080" i="2"/>
  <c r="AP1081" i="2"/>
  <c r="AP1082" i="2"/>
  <c r="AP1083" i="2"/>
  <c r="AP1084" i="2"/>
  <c r="AP1085" i="2"/>
  <c r="AP1086" i="2"/>
  <c r="AP1087" i="2"/>
  <c r="AP1088" i="2"/>
  <c r="AP1089" i="2"/>
  <c r="AP1090" i="2"/>
  <c r="AP1091" i="2"/>
  <c r="AP1092" i="2"/>
  <c r="AP1093" i="2"/>
  <c r="AP1094" i="2"/>
  <c r="AP1095" i="2"/>
  <c r="AP1096" i="2"/>
  <c r="AP1097" i="2"/>
  <c r="AP1098" i="2"/>
  <c r="AP1099" i="2"/>
  <c r="AP1100" i="2"/>
  <c r="AP1101" i="2"/>
  <c r="AP1102" i="2"/>
  <c r="AP1103" i="2"/>
  <c r="AP1104" i="2"/>
  <c r="AP1105" i="2"/>
  <c r="AP1106" i="2"/>
  <c r="AP1107" i="2"/>
  <c r="AP1108" i="2"/>
  <c r="AP1109" i="2"/>
  <c r="AP1110" i="2"/>
  <c r="AP1111" i="2"/>
  <c r="AP1112" i="2"/>
  <c r="AP1113" i="2"/>
  <c r="AP1114" i="2"/>
  <c r="AP1115" i="2"/>
  <c r="AP1116" i="2"/>
  <c r="AP1117" i="2"/>
  <c r="AP1118" i="2"/>
  <c r="AP1119" i="2"/>
  <c r="AP1120" i="2"/>
  <c r="AP1121" i="2"/>
  <c r="AP1122" i="2"/>
  <c r="AP1123" i="2"/>
  <c r="AP1124" i="2"/>
  <c r="AP1125" i="2"/>
  <c r="AP1126" i="2"/>
  <c r="AP1127" i="2"/>
  <c r="AP1128" i="2"/>
  <c r="AP1129" i="2"/>
  <c r="AP1130" i="2"/>
  <c r="AP1131" i="2"/>
  <c r="AP1132" i="2"/>
  <c r="AP1133" i="2"/>
  <c r="AP1134" i="2"/>
  <c r="AP1135" i="2"/>
  <c r="AP1136" i="2"/>
  <c r="AP1137" i="2"/>
  <c r="AP1138" i="2"/>
  <c r="AP1139" i="2"/>
  <c r="AP1140" i="2"/>
  <c r="AP1141" i="2"/>
  <c r="AP1142" i="2"/>
  <c r="AP1143" i="2"/>
  <c r="AP1144" i="2"/>
  <c r="AP1145" i="2"/>
  <c r="AP1146" i="2"/>
  <c r="AP1147" i="2"/>
  <c r="AP1148" i="2"/>
  <c r="AP1149" i="2"/>
  <c r="AP1150" i="2"/>
  <c r="AP1151" i="2"/>
  <c r="AP1152" i="2"/>
  <c r="AP1153" i="2"/>
  <c r="AP1154" i="2"/>
  <c r="AP1155" i="2"/>
  <c r="AP1156" i="2"/>
  <c r="AP1157" i="2"/>
  <c r="AP1158" i="2"/>
  <c r="AP1159" i="2"/>
  <c r="AP1160" i="2"/>
  <c r="AP1161" i="2"/>
  <c r="AP1162" i="2"/>
  <c r="AP1163" i="2"/>
  <c r="AP1164" i="2"/>
  <c r="AP1165" i="2"/>
  <c r="AP1166" i="2"/>
  <c r="AP1167" i="2"/>
  <c r="AP1168" i="2"/>
  <c r="AP1169" i="2"/>
  <c r="AP1170" i="2"/>
  <c r="AP1171" i="2"/>
  <c r="AP1172" i="2"/>
  <c r="AP1173" i="2"/>
  <c r="AP1174" i="2"/>
  <c r="AP1175" i="2"/>
  <c r="AP1176" i="2"/>
  <c r="AP1177" i="2"/>
  <c r="AP1178" i="2"/>
  <c r="AP1179" i="2"/>
  <c r="AP1180" i="2"/>
  <c r="AP1181" i="2"/>
  <c r="AP1182" i="2"/>
  <c r="AP1183" i="2"/>
  <c r="AP1184" i="2"/>
  <c r="AP1185" i="2"/>
  <c r="AP1186" i="2"/>
  <c r="AP1187" i="2"/>
  <c r="AP1188" i="2"/>
  <c r="AP1189" i="2"/>
  <c r="AP1190" i="2"/>
  <c r="AP1191" i="2"/>
  <c r="AP1192" i="2"/>
  <c r="AP1193" i="2"/>
  <c r="AP1194" i="2"/>
  <c r="AP1195" i="2"/>
  <c r="AP1196" i="2"/>
  <c r="AP1197" i="2"/>
  <c r="AP1198" i="2"/>
  <c r="AP1199" i="2"/>
  <c r="AP1200" i="2"/>
  <c r="AP1201" i="2"/>
  <c r="AP1202" i="2"/>
  <c r="AP1203" i="2"/>
  <c r="AP1204" i="2"/>
  <c r="AP1205" i="2"/>
  <c r="AP1206" i="2"/>
  <c r="AP1207" i="2"/>
  <c r="AP1208" i="2"/>
  <c r="AP1209" i="2"/>
  <c r="AP1210" i="2"/>
  <c r="AP1211" i="2"/>
  <c r="AP1212" i="2"/>
  <c r="AP1213" i="2"/>
  <c r="AP1214" i="2"/>
  <c r="AP1215" i="2"/>
  <c r="AP1216" i="2"/>
  <c r="AP1217" i="2"/>
  <c r="AP1218" i="2"/>
  <c r="AP1219" i="2"/>
  <c r="AP1220" i="2"/>
  <c r="AP1221" i="2"/>
  <c r="AP1222" i="2"/>
  <c r="AP1223" i="2"/>
  <c r="AP1224" i="2"/>
  <c r="AP1225" i="2"/>
  <c r="AP1226" i="2"/>
  <c r="AP1227" i="2"/>
  <c r="AP1228" i="2"/>
  <c r="AP1229" i="2"/>
  <c r="AP1230" i="2"/>
  <c r="AP1231" i="2"/>
  <c r="AP1232" i="2"/>
  <c r="AP1233" i="2"/>
  <c r="AP1234" i="2"/>
  <c r="AP1235" i="2"/>
  <c r="AP1236" i="2"/>
  <c r="AP1237" i="2"/>
  <c r="AP1238" i="2"/>
  <c r="AP1239" i="2"/>
  <c r="AP1240" i="2"/>
  <c r="AP1241" i="2"/>
  <c r="AP1242" i="2"/>
  <c r="AP1243" i="2"/>
  <c r="AP1244" i="2"/>
  <c r="AP1245" i="2"/>
  <c r="AP1246" i="2"/>
  <c r="AP1247" i="2"/>
  <c r="AP1248" i="2"/>
  <c r="AP1249" i="2"/>
  <c r="AP1250" i="2"/>
  <c r="AP1251" i="2"/>
  <c r="AP1252" i="2"/>
  <c r="AP1253" i="2"/>
  <c r="AP1254" i="2"/>
  <c r="AP1255" i="2"/>
  <c r="AP1256" i="2"/>
  <c r="AP1257" i="2"/>
  <c r="AP1258" i="2"/>
  <c r="AP1259" i="2"/>
  <c r="AP1260" i="2"/>
  <c r="AP1261" i="2"/>
  <c r="AP1262" i="2"/>
  <c r="AP1263" i="2"/>
  <c r="AP1264" i="2"/>
  <c r="AP1265" i="2"/>
  <c r="AP1266" i="2"/>
  <c r="AP1267" i="2"/>
  <c r="AP1268" i="2"/>
  <c r="AP1269" i="2"/>
  <c r="AP1270" i="2"/>
  <c r="AP1271" i="2"/>
  <c r="AP1272" i="2"/>
  <c r="AP1273" i="2"/>
  <c r="AP1274" i="2"/>
  <c r="AP1275" i="2"/>
  <c r="AP1276" i="2"/>
  <c r="AP1277" i="2"/>
  <c r="AP1278" i="2"/>
  <c r="AP1279" i="2"/>
  <c r="AP1280" i="2"/>
  <c r="AP1281" i="2"/>
  <c r="AP1282" i="2"/>
  <c r="AP1283" i="2"/>
  <c r="AP1284" i="2"/>
  <c r="AP1285" i="2"/>
  <c r="AP1286" i="2"/>
  <c r="AP1287" i="2"/>
  <c r="AP1288" i="2"/>
  <c r="AP1289" i="2"/>
  <c r="AP1290" i="2"/>
  <c r="AP1291" i="2"/>
  <c r="AP1292" i="2"/>
  <c r="AP1293" i="2"/>
  <c r="AP1294" i="2"/>
  <c r="AP1295" i="2"/>
  <c r="AP1296" i="2"/>
  <c r="AP1297" i="2"/>
  <c r="AP1298" i="2"/>
  <c r="AP1299" i="2"/>
  <c r="AP1300" i="2"/>
  <c r="AP1301" i="2"/>
  <c r="AP1302" i="2"/>
  <c r="AP1303" i="2"/>
  <c r="AP1304" i="2"/>
  <c r="AP1305" i="2"/>
  <c r="AP1306" i="2"/>
  <c r="AP1307" i="2"/>
  <c r="AP1308" i="2"/>
  <c r="AP1309" i="2"/>
  <c r="AP1310" i="2"/>
  <c r="AP1311" i="2"/>
  <c r="AP1312" i="2"/>
  <c r="AP1313" i="2"/>
  <c r="AP1314" i="2"/>
  <c r="AP1315" i="2"/>
  <c r="AP1316" i="2"/>
  <c r="AP1317" i="2"/>
  <c r="AP1318" i="2"/>
  <c r="AP1319" i="2"/>
  <c r="AP1320" i="2"/>
  <c r="AP1321" i="2"/>
  <c r="AP1322" i="2"/>
  <c r="AP1323" i="2"/>
  <c r="AP1324" i="2"/>
  <c r="AP1325" i="2"/>
  <c r="AP1326" i="2"/>
  <c r="AP1327" i="2"/>
  <c r="AP1328" i="2"/>
  <c r="AP1329" i="2"/>
  <c r="AP1330" i="2"/>
  <c r="AP1331" i="2"/>
  <c r="AP1332" i="2"/>
  <c r="AP1333" i="2"/>
  <c r="AP1334" i="2"/>
  <c r="AP1335" i="2"/>
  <c r="AP1336" i="2"/>
  <c r="AP1337" i="2"/>
  <c r="AP1338" i="2"/>
  <c r="AP1339" i="2"/>
  <c r="AP1340" i="2"/>
  <c r="AP1341" i="2"/>
  <c r="AP1342" i="2"/>
  <c r="AP1343" i="2"/>
  <c r="AP1344" i="2"/>
  <c r="AP1345" i="2"/>
  <c r="AP1346" i="2"/>
  <c r="AP1347" i="2"/>
  <c r="AP1348" i="2"/>
  <c r="AP1349" i="2"/>
  <c r="AP1350" i="2"/>
  <c r="AP1351" i="2"/>
  <c r="AP1352" i="2"/>
  <c r="AP1353" i="2"/>
  <c r="AP1354" i="2"/>
  <c r="AP1355" i="2"/>
  <c r="AP1356" i="2"/>
  <c r="AP1357" i="2"/>
  <c r="AP1358" i="2"/>
  <c r="AP1359" i="2"/>
  <c r="AP1360" i="2"/>
  <c r="AP1361" i="2"/>
  <c r="AP1362" i="2"/>
  <c r="AP1363" i="2"/>
  <c r="AP1364" i="2"/>
  <c r="AP1365" i="2"/>
  <c r="AP1366" i="2"/>
  <c r="AP1367" i="2"/>
  <c r="AP1368" i="2"/>
  <c r="AP1369" i="2"/>
  <c r="AP1370" i="2"/>
  <c r="AP1371" i="2"/>
  <c r="AP1372" i="2"/>
  <c r="AP1373" i="2"/>
  <c r="AP1374" i="2"/>
  <c r="AP1375" i="2"/>
  <c r="AP1376" i="2"/>
  <c r="AP1377" i="2"/>
  <c r="AP1378" i="2"/>
  <c r="AP1379" i="2"/>
  <c r="AP1380" i="2"/>
  <c r="AP1381" i="2"/>
  <c r="AP1382" i="2"/>
  <c r="AP1383" i="2"/>
  <c r="AP1384" i="2"/>
  <c r="AP1385" i="2"/>
  <c r="AP1386" i="2"/>
  <c r="AP1387" i="2"/>
  <c r="AP1388" i="2"/>
  <c r="AP1389" i="2"/>
  <c r="AP1390" i="2"/>
  <c r="AP1391" i="2"/>
  <c r="AP1392" i="2"/>
  <c r="AP1393" i="2"/>
  <c r="AP1394" i="2"/>
  <c r="AP1395" i="2"/>
  <c r="AP1396" i="2"/>
  <c r="AP1397" i="2"/>
  <c r="AP1398" i="2"/>
  <c r="AP1399" i="2"/>
  <c r="AP1400" i="2"/>
  <c r="AP1401" i="2"/>
  <c r="AP1402" i="2"/>
  <c r="AP1403" i="2"/>
  <c r="AP1404" i="2"/>
  <c r="AP1405" i="2"/>
  <c r="AP1406" i="2"/>
  <c r="AP1407" i="2"/>
  <c r="AP1408" i="2"/>
  <c r="AP1409" i="2"/>
  <c r="AP1410" i="2"/>
  <c r="AP1411" i="2"/>
  <c r="AP1412" i="2"/>
  <c r="AP1413" i="2"/>
  <c r="AP1414" i="2"/>
  <c r="AP1415" i="2"/>
  <c r="AP1416" i="2"/>
  <c r="AP1417" i="2"/>
  <c r="AP1418" i="2"/>
  <c r="AP1419" i="2"/>
  <c r="AP1420" i="2"/>
  <c r="AP1421" i="2"/>
  <c r="AP1422" i="2"/>
  <c r="AP1423" i="2"/>
  <c r="AP1424" i="2"/>
  <c r="AP1425" i="2"/>
  <c r="AP1426" i="2"/>
  <c r="AP1427" i="2"/>
  <c r="AP1428" i="2"/>
  <c r="AP1429" i="2"/>
  <c r="AP1430" i="2"/>
  <c r="AP1431" i="2"/>
  <c r="AP1432" i="2"/>
  <c r="AP1433" i="2"/>
  <c r="AP1434" i="2"/>
  <c r="AP1435" i="2"/>
  <c r="AP1436" i="2"/>
  <c r="AP1437" i="2"/>
  <c r="AP1438" i="2"/>
  <c r="AP1439" i="2"/>
  <c r="AP1440" i="2"/>
  <c r="AP1441" i="2"/>
  <c r="AP1442" i="2"/>
  <c r="AP1443" i="2"/>
  <c r="AP1444" i="2"/>
  <c r="AP1445" i="2"/>
  <c r="AP1446" i="2"/>
  <c r="AP1447" i="2"/>
  <c r="AP1448" i="2"/>
  <c r="AP1449" i="2"/>
  <c r="AP1450" i="2"/>
  <c r="AP1451" i="2"/>
  <c r="AP1452" i="2"/>
  <c r="AP1453" i="2"/>
  <c r="AP1454" i="2"/>
  <c r="AP1455" i="2"/>
  <c r="AP1456" i="2"/>
  <c r="AP1457" i="2"/>
  <c r="AP1458" i="2"/>
  <c r="AP1459" i="2"/>
  <c r="AP1460" i="2"/>
  <c r="AP1461" i="2"/>
  <c r="AP1462" i="2"/>
  <c r="AP1463" i="2"/>
  <c r="AP1464" i="2"/>
  <c r="AP1465" i="2"/>
  <c r="AP1466" i="2"/>
  <c r="AP1467" i="2"/>
  <c r="AP1468" i="2"/>
  <c r="AP1469" i="2"/>
  <c r="AP1470" i="2"/>
  <c r="AP1471" i="2"/>
  <c r="AP1472" i="2"/>
  <c r="AP1473" i="2"/>
  <c r="AP1474" i="2"/>
  <c r="AP1475" i="2"/>
  <c r="AP1476" i="2"/>
  <c r="AP1477" i="2"/>
  <c r="AP1478" i="2"/>
  <c r="AP1479" i="2"/>
  <c r="AP1480" i="2"/>
  <c r="AP1481" i="2"/>
  <c r="AP1482" i="2"/>
  <c r="AP1483" i="2"/>
  <c r="AP1484" i="2"/>
  <c r="AP1485" i="2"/>
  <c r="AP1486" i="2"/>
  <c r="AP1487" i="2"/>
  <c r="AP1488" i="2"/>
  <c r="AP1489" i="2"/>
  <c r="AP1490" i="2"/>
  <c r="AP1491" i="2"/>
  <c r="AP1492" i="2"/>
  <c r="AP1493" i="2"/>
  <c r="AP1494" i="2"/>
  <c r="AP1495" i="2"/>
  <c r="AP1496" i="2"/>
  <c r="AP1497" i="2"/>
  <c r="AP1498" i="2"/>
  <c r="AP1499" i="2"/>
  <c r="AP1500" i="2"/>
  <c r="AP1501" i="2"/>
  <c r="AP1502" i="2"/>
  <c r="AP1503" i="2"/>
  <c r="AP1504" i="2"/>
  <c r="AP1505" i="2"/>
  <c r="AP1506" i="2"/>
  <c r="AP1507" i="2"/>
  <c r="AP1508" i="2"/>
  <c r="AP1509" i="2"/>
  <c r="AP1510" i="2"/>
  <c r="AP1511" i="2"/>
  <c r="AP1512" i="2"/>
  <c r="AP1513" i="2"/>
  <c r="AP1514" i="2"/>
  <c r="AP1515" i="2"/>
  <c r="AP1516" i="2"/>
  <c r="AP1517" i="2"/>
  <c r="AP1518" i="2"/>
  <c r="AP1519" i="2"/>
  <c r="AP1520" i="2"/>
  <c r="AP1521" i="2"/>
  <c r="AP1522" i="2"/>
  <c r="AP1523" i="2"/>
  <c r="AP1524" i="2"/>
  <c r="AP1525" i="2"/>
  <c r="AP1526" i="2"/>
  <c r="AP1527" i="2"/>
  <c r="AP1528" i="2"/>
  <c r="AP1529" i="2"/>
  <c r="AP1530" i="2"/>
  <c r="AP1531" i="2"/>
  <c r="AP1532" i="2"/>
  <c r="AP1533" i="2"/>
  <c r="AP1534" i="2"/>
  <c r="AP1535" i="2"/>
  <c r="AP1536" i="2"/>
  <c r="AP1537" i="2"/>
  <c r="AP1538" i="2"/>
  <c r="AP1539" i="2"/>
  <c r="AP1540" i="2"/>
  <c r="AP1541" i="2"/>
  <c r="AP1542" i="2"/>
  <c r="AP1543" i="2"/>
  <c r="AP1544" i="2"/>
  <c r="AP1545" i="2"/>
  <c r="AP1546" i="2"/>
  <c r="AP1547" i="2"/>
  <c r="AP1548" i="2"/>
  <c r="AP1549" i="2"/>
  <c r="AP1550" i="2"/>
  <c r="AP1551" i="2"/>
  <c r="AP1552" i="2"/>
  <c r="AP1553" i="2"/>
  <c r="AP1554" i="2"/>
  <c r="AP1555" i="2"/>
  <c r="AP1556" i="2"/>
  <c r="AP1557" i="2"/>
  <c r="AP1558" i="2"/>
  <c r="AP1559" i="2"/>
  <c r="AP1560" i="2"/>
  <c r="AP1561" i="2"/>
  <c r="AP1562" i="2"/>
  <c r="AP1563" i="2"/>
  <c r="AP1564" i="2"/>
  <c r="AP1565" i="2"/>
  <c r="AP1566" i="2"/>
  <c r="AP1567" i="2"/>
  <c r="AP1568" i="2"/>
  <c r="AP1569" i="2"/>
  <c r="AP1570" i="2"/>
  <c r="AP1571" i="2"/>
  <c r="AP1572" i="2"/>
  <c r="AP1573" i="2"/>
  <c r="AP1574" i="2"/>
  <c r="AP1575" i="2"/>
  <c r="AP1576" i="2"/>
  <c r="AP1577" i="2"/>
  <c r="AP1578" i="2"/>
  <c r="AP1579" i="2"/>
  <c r="AP1580" i="2"/>
  <c r="AP1581" i="2"/>
  <c r="AP1582" i="2"/>
  <c r="AP1583" i="2"/>
  <c r="AP1584" i="2"/>
  <c r="AP1585" i="2"/>
  <c r="AP1586" i="2"/>
  <c r="AP1587" i="2"/>
  <c r="AP1588" i="2"/>
  <c r="AP1589" i="2"/>
  <c r="AP1590" i="2"/>
  <c r="AP1591" i="2"/>
  <c r="AP1592" i="2"/>
  <c r="AP1593" i="2"/>
  <c r="AP1594" i="2"/>
  <c r="AP1595" i="2"/>
  <c r="AP1596" i="2"/>
  <c r="AP1597" i="2"/>
  <c r="AP1598" i="2"/>
  <c r="AP1599" i="2"/>
  <c r="AP1600" i="2"/>
  <c r="AP1601" i="2"/>
  <c r="AP1602" i="2"/>
  <c r="AP1603" i="2"/>
  <c r="AP1604" i="2"/>
  <c r="AP1605" i="2"/>
  <c r="AP1606" i="2"/>
  <c r="AP1607" i="2"/>
  <c r="AP1608" i="2"/>
  <c r="AP1609" i="2"/>
  <c r="AP1610" i="2"/>
  <c r="AP1611" i="2"/>
  <c r="AP1612" i="2"/>
  <c r="AP1613" i="2"/>
  <c r="AP1614" i="2"/>
  <c r="AP1615" i="2"/>
  <c r="AP1616" i="2"/>
  <c r="AP1617" i="2"/>
  <c r="AP1618" i="2"/>
  <c r="AP1619" i="2"/>
  <c r="AP1620" i="2"/>
  <c r="AP1621" i="2"/>
  <c r="AP1622" i="2"/>
  <c r="AP1623" i="2"/>
  <c r="AP1624" i="2"/>
  <c r="AP1625" i="2"/>
  <c r="AP1626" i="2"/>
  <c r="AP1627" i="2"/>
  <c r="AP1628" i="2"/>
  <c r="AP1629" i="2"/>
  <c r="AP1630" i="2"/>
  <c r="AP1631" i="2"/>
  <c r="AP1632" i="2"/>
  <c r="AP1633" i="2"/>
  <c r="AP1634" i="2"/>
  <c r="AP1635" i="2"/>
  <c r="AP1636" i="2"/>
  <c r="AP1637" i="2"/>
  <c r="AP1638" i="2"/>
  <c r="AP1639" i="2"/>
  <c r="AP1640" i="2"/>
  <c r="AP1641" i="2"/>
  <c r="AP1642" i="2"/>
  <c r="AP1643" i="2"/>
  <c r="AP1644" i="2"/>
  <c r="AP1645" i="2"/>
  <c r="AP1646" i="2"/>
  <c r="AP1647" i="2"/>
  <c r="AP1648" i="2"/>
  <c r="AP1649" i="2"/>
  <c r="AP1650" i="2"/>
  <c r="AP1651" i="2"/>
  <c r="AP1652" i="2"/>
  <c r="AP1653" i="2"/>
  <c r="AP1654" i="2"/>
  <c r="AP1655" i="2"/>
  <c r="AP1656" i="2"/>
  <c r="AP1657" i="2"/>
  <c r="AP1658" i="2"/>
  <c r="AP1659" i="2"/>
  <c r="AP1660" i="2"/>
  <c r="AP1661" i="2"/>
  <c r="AP1662" i="2"/>
  <c r="AP1663" i="2"/>
  <c r="AP1664" i="2"/>
  <c r="AP1665" i="2"/>
  <c r="AP1666" i="2"/>
  <c r="AP1667" i="2"/>
  <c r="AP1668" i="2"/>
  <c r="AP1669" i="2"/>
  <c r="AP1670" i="2"/>
  <c r="AP1671" i="2"/>
  <c r="AP1672" i="2"/>
  <c r="AP1673" i="2"/>
  <c r="AP1674" i="2"/>
  <c r="AP1675" i="2"/>
  <c r="AP1676" i="2"/>
  <c r="AP1677" i="2"/>
  <c r="AP1678" i="2"/>
  <c r="AP1679" i="2"/>
  <c r="AP1680" i="2"/>
  <c r="AP1681" i="2"/>
  <c r="AP1682" i="2"/>
  <c r="AP1683" i="2"/>
  <c r="AP1684" i="2"/>
  <c r="AP1685" i="2"/>
  <c r="AP1686" i="2"/>
  <c r="AP1687" i="2"/>
  <c r="AP1688" i="2"/>
  <c r="AP1689" i="2"/>
  <c r="AP1690" i="2"/>
  <c r="AP1691" i="2"/>
  <c r="AP1692" i="2"/>
  <c r="AP1693" i="2"/>
  <c r="AP1694" i="2"/>
  <c r="AP1695" i="2"/>
  <c r="AP1696" i="2"/>
  <c r="AP1697" i="2"/>
  <c r="AP1698" i="2"/>
  <c r="AP1699" i="2"/>
  <c r="AP1700" i="2"/>
  <c r="AP1701" i="2"/>
  <c r="AP1702" i="2"/>
  <c r="AP1703" i="2"/>
  <c r="AP1704" i="2"/>
  <c r="AP1705" i="2"/>
  <c r="AP1706" i="2"/>
  <c r="AP1707" i="2"/>
  <c r="AP1708" i="2"/>
  <c r="AP1709" i="2"/>
  <c r="AP1710" i="2"/>
  <c r="AP1711" i="2"/>
  <c r="AP1712" i="2"/>
  <c r="AP1713" i="2"/>
  <c r="AP1714" i="2"/>
  <c r="AP1715" i="2"/>
  <c r="AP1716" i="2"/>
  <c r="AP1717" i="2"/>
  <c r="AP1718" i="2"/>
  <c r="AP1719" i="2"/>
  <c r="AP1720" i="2"/>
  <c r="AP1721" i="2"/>
  <c r="AP1722" i="2"/>
  <c r="AP1723" i="2"/>
  <c r="AP1724" i="2"/>
  <c r="AP1725" i="2"/>
  <c r="AP1726" i="2"/>
  <c r="AP1727" i="2"/>
  <c r="AP1728" i="2"/>
  <c r="AP1729" i="2"/>
  <c r="AP1730" i="2"/>
  <c r="AP1731" i="2"/>
  <c r="AP1732" i="2"/>
  <c r="AP1733" i="2"/>
  <c r="AP1734" i="2"/>
  <c r="AP1735" i="2"/>
  <c r="AP1736" i="2"/>
  <c r="AP1737" i="2"/>
  <c r="AP1738" i="2"/>
  <c r="AP1739" i="2"/>
  <c r="AP1740" i="2"/>
  <c r="AP1741" i="2"/>
  <c r="AP1742" i="2"/>
  <c r="AP1743" i="2"/>
  <c r="AP1744" i="2"/>
  <c r="AP1745" i="2"/>
  <c r="AP1746" i="2"/>
  <c r="AP1747" i="2"/>
  <c r="AP1748" i="2"/>
  <c r="AP1749" i="2"/>
  <c r="AP1750" i="2"/>
  <c r="AP1751" i="2"/>
  <c r="AP1752" i="2"/>
  <c r="AP1753" i="2"/>
  <c r="AP1754" i="2"/>
  <c r="AP1755" i="2"/>
  <c r="AP1756" i="2"/>
  <c r="AP1757" i="2"/>
  <c r="AP1758" i="2"/>
  <c r="AP1759" i="2"/>
  <c r="AP1760" i="2"/>
  <c r="AP1761" i="2"/>
  <c r="AP1762" i="2"/>
  <c r="AP1763" i="2"/>
  <c r="AP1764" i="2"/>
  <c r="AP1765" i="2"/>
  <c r="AP1766" i="2"/>
  <c r="AP1767" i="2"/>
  <c r="AP1768" i="2"/>
  <c r="AP1769" i="2"/>
  <c r="AP1770" i="2"/>
  <c r="AP1771" i="2"/>
  <c r="AP1772" i="2"/>
  <c r="AP1773" i="2"/>
  <c r="AP1774" i="2"/>
  <c r="AP1775" i="2"/>
  <c r="AP1776" i="2"/>
  <c r="AP1777" i="2"/>
  <c r="AP1778" i="2"/>
  <c r="AP1779" i="2"/>
  <c r="AP1780" i="2"/>
  <c r="AP1781" i="2"/>
  <c r="AP1782" i="2"/>
  <c r="AP1783" i="2"/>
  <c r="AP1784" i="2"/>
  <c r="AP1785" i="2"/>
  <c r="AP1786" i="2"/>
  <c r="AP1787" i="2"/>
  <c r="AP1788" i="2"/>
  <c r="AP1789" i="2"/>
  <c r="AP1790" i="2"/>
  <c r="AP1791" i="2"/>
  <c r="AP1792" i="2"/>
  <c r="AP1793" i="2"/>
  <c r="AP1794" i="2"/>
  <c r="AP1795" i="2"/>
  <c r="AP1796" i="2"/>
  <c r="AP1797" i="2"/>
  <c r="AP1798" i="2"/>
  <c r="AP1799" i="2"/>
  <c r="AP1800" i="2"/>
  <c r="AP1801" i="2"/>
  <c r="AP1802" i="2"/>
  <c r="AP1803" i="2"/>
  <c r="AP1804" i="2"/>
  <c r="AP1805" i="2"/>
  <c r="AP1806" i="2"/>
  <c r="AP1807" i="2"/>
  <c r="AP1808" i="2"/>
  <c r="AP1809" i="2"/>
  <c r="AP1810" i="2"/>
  <c r="AP1811" i="2"/>
  <c r="AP1812" i="2"/>
  <c r="AP1813" i="2"/>
  <c r="AP1814" i="2"/>
  <c r="AP1815" i="2"/>
  <c r="AP1816" i="2"/>
  <c r="AP1817" i="2"/>
  <c r="AP1818" i="2"/>
  <c r="AP1819" i="2"/>
  <c r="AP1820" i="2"/>
  <c r="AP1821" i="2"/>
  <c r="AP1822" i="2"/>
  <c r="AP1823" i="2"/>
  <c r="AP1824" i="2"/>
  <c r="AP1825" i="2"/>
  <c r="AP1826" i="2"/>
  <c r="AP1827" i="2"/>
  <c r="AP1828" i="2"/>
  <c r="AP1829" i="2"/>
  <c r="AP1830" i="2"/>
  <c r="AP1831" i="2"/>
  <c r="AP1832" i="2"/>
  <c r="AP1833" i="2"/>
  <c r="AP1834" i="2"/>
  <c r="AP1835" i="2"/>
  <c r="AP1836" i="2"/>
  <c r="AP1837" i="2"/>
  <c r="AP1838" i="2"/>
  <c r="AP1839" i="2"/>
  <c r="AP1840" i="2"/>
  <c r="AP1841" i="2"/>
  <c r="AP1842" i="2"/>
  <c r="AP1843" i="2"/>
  <c r="AP1844" i="2"/>
  <c r="AP1845" i="2"/>
  <c r="AP1846" i="2"/>
  <c r="AP1847" i="2"/>
  <c r="AP1848" i="2"/>
  <c r="AP1849" i="2"/>
  <c r="AP1850" i="2"/>
  <c r="AP1851" i="2"/>
  <c r="AP1852" i="2"/>
  <c r="AP1853" i="2"/>
  <c r="AP1854" i="2"/>
  <c r="AP1855" i="2"/>
  <c r="AP1856" i="2"/>
  <c r="AP1857" i="2"/>
  <c r="AP1858" i="2"/>
  <c r="AP1859" i="2"/>
  <c r="AP1860" i="2"/>
  <c r="AP1861" i="2"/>
  <c r="AP1862" i="2"/>
  <c r="AP1863" i="2"/>
  <c r="AP1864" i="2"/>
  <c r="AP1865" i="2"/>
  <c r="AP1866" i="2"/>
  <c r="AP1867" i="2"/>
  <c r="AP1868" i="2"/>
  <c r="AP1869" i="2"/>
  <c r="AP1870" i="2"/>
  <c r="AP1871" i="2"/>
  <c r="AP1872" i="2"/>
  <c r="AP1873" i="2"/>
  <c r="AP1874" i="2"/>
  <c r="AP1875" i="2"/>
  <c r="AP1876" i="2"/>
  <c r="AP1877" i="2"/>
  <c r="AP1878" i="2"/>
  <c r="AP1879" i="2"/>
  <c r="AP1880" i="2"/>
  <c r="AP1881" i="2"/>
  <c r="AP1882" i="2"/>
  <c r="AP1883" i="2"/>
  <c r="AP1884" i="2"/>
  <c r="AP1885" i="2"/>
  <c r="AP1886" i="2"/>
  <c r="AP1887" i="2"/>
  <c r="AP1888" i="2"/>
  <c r="AP1889" i="2"/>
  <c r="AP1890" i="2"/>
  <c r="AP1891" i="2"/>
  <c r="AP1892" i="2"/>
  <c r="AP1893" i="2"/>
  <c r="AP1894" i="2"/>
  <c r="AP1895" i="2"/>
  <c r="AP1896" i="2"/>
  <c r="AP1897" i="2"/>
  <c r="AP1898" i="2"/>
  <c r="AP1899" i="2"/>
  <c r="AP1900" i="2"/>
  <c r="AP1901" i="2"/>
  <c r="AP1902" i="2"/>
  <c r="AP1903" i="2"/>
  <c r="AP1904" i="2"/>
  <c r="AP1905" i="2"/>
  <c r="AP1906" i="2"/>
  <c r="AP1907" i="2"/>
  <c r="AP1908" i="2"/>
  <c r="AP1909" i="2"/>
  <c r="AP1910" i="2"/>
  <c r="AP1911" i="2"/>
  <c r="AP1912" i="2"/>
  <c r="AP1913" i="2"/>
  <c r="AP1914" i="2"/>
  <c r="AP1915" i="2"/>
  <c r="AP1916" i="2"/>
  <c r="AP1917" i="2"/>
  <c r="AP1918" i="2"/>
  <c r="AP1919" i="2"/>
  <c r="AP1920" i="2"/>
  <c r="AP1921" i="2"/>
  <c r="AP1922" i="2"/>
  <c r="AP1923" i="2"/>
  <c r="AP1924" i="2"/>
  <c r="AP1925" i="2"/>
  <c r="AP1926" i="2"/>
  <c r="AP1927" i="2"/>
  <c r="AP1928" i="2"/>
  <c r="AP1929" i="2"/>
  <c r="AP1930" i="2"/>
  <c r="AP1931" i="2"/>
  <c r="AP1932" i="2"/>
  <c r="AP1933" i="2"/>
  <c r="AP1934" i="2"/>
  <c r="AP1935" i="2"/>
  <c r="AP1936" i="2"/>
  <c r="AP1937" i="2"/>
  <c r="AP1938" i="2"/>
  <c r="AP1939" i="2"/>
  <c r="AP1940" i="2"/>
  <c r="AP1941" i="2"/>
  <c r="AP1942" i="2"/>
  <c r="AP1943" i="2"/>
  <c r="AP1944" i="2"/>
  <c r="AP1945" i="2"/>
  <c r="AP1946" i="2"/>
  <c r="AP1947" i="2"/>
  <c r="AP1948" i="2"/>
  <c r="AP1949" i="2"/>
  <c r="AP1950" i="2"/>
  <c r="AP1951" i="2"/>
  <c r="AP1952" i="2"/>
  <c r="AP1953" i="2"/>
  <c r="AP1954" i="2"/>
  <c r="AP1955" i="2"/>
  <c r="AP1956" i="2"/>
  <c r="AP1957" i="2"/>
  <c r="AP1958" i="2"/>
  <c r="AP1959" i="2"/>
  <c r="AP1960" i="2"/>
  <c r="AP1961" i="2"/>
  <c r="AP1962" i="2"/>
  <c r="AP1963" i="2"/>
  <c r="AP1964" i="2"/>
  <c r="AP1965" i="2"/>
  <c r="AP1966" i="2"/>
  <c r="AP1967" i="2"/>
  <c r="AP1968" i="2"/>
  <c r="AP1969" i="2"/>
  <c r="AP1970" i="2"/>
  <c r="AP1971" i="2"/>
  <c r="AP1972" i="2"/>
  <c r="AP1973" i="2"/>
  <c r="AP1974" i="2"/>
  <c r="AP1975" i="2"/>
  <c r="AP1976" i="2"/>
  <c r="AP1977" i="2"/>
  <c r="AP1978" i="2"/>
  <c r="AP1979" i="2"/>
  <c r="AP1980" i="2"/>
  <c r="AP1981" i="2"/>
  <c r="AP1982" i="2"/>
  <c r="AP1983" i="2"/>
  <c r="AP1984" i="2"/>
  <c r="AP1985" i="2"/>
  <c r="AP1986" i="2"/>
  <c r="AP1987" i="2"/>
  <c r="AP1988" i="2"/>
  <c r="AP1989" i="2"/>
  <c r="AP1990" i="2"/>
  <c r="AP1991" i="2"/>
  <c r="AP1992" i="2"/>
  <c r="AP1993" i="2"/>
  <c r="AP1994" i="2"/>
  <c r="AP1995" i="2"/>
  <c r="AP1996" i="2"/>
  <c r="AP1997" i="2"/>
  <c r="AP1998" i="2"/>
  <c r="AP1999" i="2"/>
  <c r="AP2000" i="2"/>
  <c r="AP2001" i="2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M92" i="2"/>
  <c r="AM93" i="2"/>
  <c r="AM94" i="2"/>
  <c r="AM95" i="2"/>
  <c r="AM96" i="2"/>
  <c r="AM97" i="2"/>
  <c r="AM98" i="2"/>
  <c r="AM99" i="2"/>
  <c r="AM100" i="2"/>
  <c r="AM101" i="2"/>
  <c r="AM102" i="2"/>
  <c r="AM103" i="2"/>
  <c r="AM104" i="2"/>
  <c r="AM105" i="2"/>
  <c r="AM106" i="2"/>
  <c r="AM107" i="2"/>
  <c r="AM108" i="2"/>
  <c r="AM109" i="2"/>
  <c r="AM110" i="2"/>
  <c r="AM111" i="2"/>
  <c r="AM112" i="2"/>
  <c r="AM113" i="2"/>
  <c r="AM114" i="2"/>
  <c r="AM115" i="2"/>
  <c r="AM116" i="2"/>
  <c r="AM117" i="2"/>
  <c r="AM118" i="2"/>
  <c r="AM119" i="2"/>
  <c r="AM120" i="2"/>
  <c r="AM121" i="2"/>
  <c r="AM122" i="2"/>
  <c r="AM123" i="2"/>
  <c r="AM124" i="2"/>
  <c r="AM125" i="2"/>
  <c r="AM126" i="2"/>
  <c r="AM127" i="2"/>
  <c r="AM128" i="2"/>
  <c r="AM129" i="2"/>
  <c r="AM130" i="2"/>
  <c r="AM131" i="2"/>
  <c r="AM132" i="2"/>
  <c r="AM133" i="2"/>
  <c r="AM134" i="2"/>
  <c r="AM135" i="2"/>
  <c r="AM136" i="2"/>
  <c r="AM137" i="2"/>
  <c r="AM138" i="2"/>
  <c r="AM139" i="2"/>
  <c r="AM140" i="2"/>
  <c r="AM141" i="2"/>
  <c r="AM142" i="2"/>
  <c r="AM143" i="2"/>
  <c r="AM144" i="2"/>
  <c r="AM145" i="2"/>
  <c r="AM146" i="2"/>
  <c r="AM147" i="2"/>
  <c r="AM148" i="2"/>
  <c r="AM149" i="2"/>
  <c r="AM150" i="2"/>
  <c r="AM151" i="2"/>
  <c r="AM152" i="2"/>
  <c r="AM153" i="2"/>
  <c r="AM154" i="2"/>
  <c r="AM155" i="2"/>
  <c r="AM156" i="2"/>
  <c r="AM157" i="2"/>
  <c r="AM158" i="2"/>
  <c r="AM159" i="2"/>
  <c r="AM160" i="2"/>
  <c r="AM161" i="2"/>
  <c r="AM162" i="2"/>
  <c r="AM163" i="2"/>
  <c r="AM164" i="2"/>
  <c r="AM165" i="2"/>
  <c r="AM166" i="2"/>
  <c r="AM167" i="2"/>
  <c r="AM168" i="2"/>
  <c r="AM169" i="2"/>
  <c r="AM170" i="2"/>
  <c r="AM171" i="2"/>
  <c r="AM172" i="2"/>
  <c r="AM173" i="2"/>
  <c r="AM174" i="2"/>
  <c r="AM175" i="2"/>
  <c r="AM176" i="2"/>
  <c r="AM177" i="2"/>
  <c r="AM178" i="2"/>
  <c r="AM179" i="2"/>
  <c r="AM180" i="2"/>
  <c r="AM181" i="2"/>
  <c r="AM182" i="2"/>
  <c r="AM183" i="2"/>
  <c r="AM184" i="2"/>
  <c r="AM185" i="2"/>
  <c r="AM186" i="2"/>
  <c r="AM187" i="2"/>
  <c r="AM188" i="2"/>
  <c r="AM189" i="2"/>
  <c r="AM190" i="2"/>
  <c r="AM191" i="2"/>
  <c r="AM192" i="2"/>
  <c r="AM193" i="2"/>
  <c r="AM194" i="2"/>
  <c r="AM195" i="2"/>
  <c r="AM196" i="2"/>
  <c r="AM197" i="2"/>
  <c r="AM198" i="2"/>
  <c r="AM199" i="2"/>
  <c r="AM200" i="2"/>
  <c r="AM201" i="2"/>
  <c r="AM202" i="2"/>
  <c r="AM203" i="2"/>
  <c r="AM204" i="2"/>
  <c r="AM205" i="2"/>
  <c r="AM206" i="2"/>
  <c r="AM207" i="2"/>
  <c r="AM208" i="2"/>
  <c r="AM209" i="2"/>
  <c r="AM210" i="2"/>
  <c r="AM211" i="2"/>
  <c r="AM212" i="2"/>
  <c r="AM213" i="2"/>
  <c r="AM214" i="2"/>
  <c r="AM215" i="2"/>
  <c r="AM216" i="2"/>
  <c r="AM217" i="2"/>
  <c r="AM218" i="2"/>
  <c r="AM219" i="2"/>
  <c r="AM220" i="2"/>
  <c r="AM221" i="2"/>
  <c r="AM222" i="2"/>
  <c r="AM223" i="2"/>
  <c r="AM224" i="2"/>
  <c r="AM225" i="2"/>
  <c r="AM226" i="2"/>
  <c r="AM227" i="2"/>
  <c r="AM228" i="2"/>
  <c r="AM229" i="2"/>
  <c r="AM230" i="2"/>
  <c r="AM231" i="2"/>
  <c r="AM232" i="2"/>
  <c r="AM233" i="2"/>
  <c r="AM234" i="2"/>
  <c r="AM235" i="2"/>
  <c r="AM236" i="2"/>
  <c r="AM237" i="2"/>
  <c r="AM238" i="2"/>
  <c r="AM239" i="2"/>
  <c r="AM240" i="2"/>
  <c r="AM241" i="2"/>
  <c r="AM242" i="2"/>
  <c r="AM243" i="2"/>
  <c r="AM244" i="2"/>
  <c r="AM245" i="2"/>
  <c r="AM246" i="2"/>
  <c r="AM247" i="2"/>
  <c r="AM248" i="2"/>
  <c r="AM249" i="2"/>
  <c r="AM250" i="2"/>
  <c r="AM251" i="2"/>
  <c r="AM252" i="2"/>
  <c r="AM253" i="2"/>
  <c r="AM254" i="2"/>
  <c r="AM255" i="2"/>
  <c r="AM256" i="2"/>
  <c r="AM257" i="2"/>
  <c r="AM258" i="2"/>
  <c r="AM259" i="2"/>
  <c r="AM260" i="2"/>
  <c r="AM261" i="2"/>
  <c r="AM262" i="2"/>
  <c r="AM263" i="2"/>
  <c r="AM264" i="2"/>
  <c r="AM265" i="2"/>
  <c r="AM266" i="2"/>
  <c r="AM267" i="2"/>
  <c r="AM268" i="2"/>
  <c r="AM269" i="2"/>
  <c r="AM270" i="2"/>
  <c r="AM271" i="2"/>
  <c r="AM272" i="2"/>
  <c r="AM273" i="2"/>
  <c r="AM274" i="2"/>
  <c r="AM275" i="2"/>
  <c r="AM276" i="2"/>
  <c r="AM277" i="2"/>
  <c r="AM278" i="2"/>
  <c r="AM279" i="2"/>
  <c r="AM280" i="2"/>
  <c r="AM281" i="2"/>
  <c r="AM282" i="2"/>
  <c r="AM283" i="2"/>
  <c r="AM284" i="2"/>
  <c r="AM285" i="2"/>
  <c r="AM286" i="2"/>
  <c r="AM287" i="2"/>
  <c r="AM288" i="2"/>
  <c r="AM289" i="2"/>
  <c r="AM290" i="2"/>
  <c r="AM291" i="2"/>
  <c r="AM292" i="2"/>
  <c r="AM293" i="2"/>
  <c r="AM294" i="2"/>
  <c r="AM295" i="2"/>
  <c r="AM296" i="2"/>
  <c r="AM297" i="2"/>
  <c r="AM298" i="2"/>
  <c r="AM299" i="2"/>
  <c r="AM300" i="2"/>
  <c r="AM301" i="2"/>
  <c r="AM302" i="2"/>
  <c r="AM303" i="2"/>
  <c r="AM304" i="2"/>
  <c r="AM305" i="2"/>
  <c r="AM306" i="2"/>
  <c r="AM307" i="2"/>
  <c r="AM308" i="2"/>
  <c r="AM309" i="2"/>
  <c r="AM310" i="2"/>
  <c r="AM311" i="2"/>
  <c r="AM312" i="2"/>
  <c r="AM313" i="2"/>
  <c r="AM314" i="2"/>
  <c r="AM315" i="2"/>
  <c r="AM316" i="2"/>
  <c r="AM317" i="2"/>
  <c r="AM318" i="2"/>
  <c r="AM319" i="2"/>
  <c r="AM320" i="2"/>
  <c r="AM321" i="2"/>
  <c r="AM322" i="2"/>
  <c r="AM323" i="2"/>
  <c r="AM324" i="2"/>
  <c r="AM325" i="2"/>
  <c r="AM326" i="2"/>
  <c r="AM327" i="2"/>
  <c r="AM328" i="2"/>
  <c r="AM329" i="2"/>
  <c r="AM330" i="2"/>
  <c r="AM331" i="2"/>
  <c r="AM332" i="2"/>
  <c r="AM333" i="2"/>
  <c r="AM334" i="2"/>
  <c r="AM335" i="2"/>
  <c r="AM336" i="2"/>
  <c r="AM337" i="2"/>
  <c r="AM338" i="2"/>
  <c r="AM339" i="2"/>
  <c r="AM340" i="2"/>
  <c r="AM341" i="2"/>
  <c r="AM342" i="2"/>
  <c r="AM343" i="2"/>
  <c r="AM344" i="2"/>
  <c r="AM345" i="2"/>
  <c r="AM346" i="2"/>
  <c r="AM347" i="2"/>
  <c r="AM348" i="2"/>
  <c r="AM349" i="2"/>
  <c r="AM350" i="2"/>
  <c r="AM351" i="2"/>
  <c r="AM352" i="2"/>
  <c r="AM353" i="2"/>
  <c r="AM354" i="2"/>
  <c r="AM355" i="2"/>
  <c r="AM356" i="2"/>
  <c r="AM357" i="2"/>
  <c r="AM358" i="2"/>
  <c r="AM359" i="2"/>
  <c r="AM360" i="2"/>
  <c r="AM361" i="2"/>
  <c r="AM362" i="2"/>
  <c r="AM363" i="2"/>
  <c r="AM364" i="2"/>
  <c r="AM365" i="2"/>
  <c r="AM366" i="2"/>
  <c r="AM367" i="2"/>
  <c r="AM368" i="2"/>
  <c r="AM369" i="2"/>
  <c r="AM370" i="2"/>
  <c r="AM371" i="2"/>
  <c r="AM372" i="2"/>
  <c r="AM373" i="2"/>
  <c r="AM374" i="2"/>
  <c r="AM375" i="2"/>
  <c r="AM376" i="2"/>
  <c r="AM377" i="2"/>
  <c r="AM378" i="2"/>
  <c r="AM379" i="2"/>
  <c r="AM380" i="2"/>
  <c r="AM381" i="2"/>
  <c r="AM382" i="2"/>
  <c r="AM383" i="2"/>
  <c r="AM384" i="2"/>
  <c r="AM385" i="2"/>
  <c r="AM386" i="2"/>
  <c r="AM387" i="2"/>
  <c r="AM388" i="2"/>
  <c r="AM389" i="2"/>
  <c r="AM390" i="2"/>
  <c r="AM391" i="2"/>
  <c r="AM392" i="2"/>
  <c r="AM393" i="2"/>
  <c r="AM394" i="2"/>
  <c r="AM395" i="2"/>
  <c r="AM396" i="2"/>
  <c r="AM397" i="2"/>
  <c r="AM398" i="2"/>
  <c r="AM399" i="2"/>
  <c r="AM400" i="2"/>
  <c r="AM401" i="2"/>
  <c r="AM402" i="2"/>
  <c r="AM403" i="2"/>
  <c r="AM404" i="2"/>
  <c r="AM405" i="2"/>
  <c r="AM406" i="2"/>
  <c r="AM407" i="2"/>
  <c r="AM408" i="2"/>
  <c r="AM409" i="2"/>
  <c r="AM410" i="2"/>
  <c r="AM411" i="2"/>
  <c r="AM412" i="2"/>
  <c r="AM413" i="2"/>
  <c r="AM414" i="2"/>
  <c r="AM415" i="2"/>
  <c r="AM416" i="2"/>
  <c r="AM417" i="2"/>
  <c r="AM418" i="2"/>
  <c r="AM419" i="2"/>
  <c r="AM420" i="2"/>
  <c r="AM421" i="2"/>
  <c r="AM422" i="2"/>
  <c r="AM423" i="2"/>
  <c r="AM424" i="2"/>
  <c r="AM425" i="2"/>
  <c r="AM426" i="2"/>
  <c r="AM427" i="2"/>
  <c r="AM428" i="2"/>
  <c r="AM429" i="2"/>
  <c r="AM430" i="2"/>
  <c r="AM431" i="2"/>
  <c r="AM432" i="2"/>
  <c r="AM433" i="2"/>
  <c r="AM434" i="2"/>
  <c r="AM435" i="2"/>
  <c r="AM436" i="2"/>
  <c r="AM437" i="2"/>
  <c r="AM438" i="2"/>
  <c r="AM439" i="2"/>
  <c r="AM440" i="2"/>
  <c r="AM441" i="2"/>
  <c r="AM442" i="2"/>
  <c r="AM443" i="2"/>
  <c r="AM444" i="2"/>
  <c r="AM445" i="2"/>
  <c r="AM446" i="2"/>
  <c r="AM447" i="2"/>
  <c r="AM448" i="2"/>
  <c r="AM449" i="2"/>
  <c r="AM450" i="2"/>
  <c r="AM451" i="2"/>
  <c r="AM452" i="2"/>
  <c r="AM453" i="2"/>
  <c r="AM454" i="2"/>
  <c r="AM455" i="2"/>
  <c r="AM456" i="2"/>
  <c r="AM457" i="2"/>
  <c r="AM458" i="2"/>
  <c r="AM459" i="2"/>
  <c r="AM460" i="2"/>
  <c r="AM461" i="2"/>
  <c r="AM462" i="2"/>
  <c r="AM463" i="2"/>
  <c r="AM464" i="2"/>
  <c r="AM465" i="2"/>
  <c r="AM466" i="2"/>
  <c r="AM467" i="2"/>
  <c r="AM468" i="2"/>
  <c r="AM469" i="2"/>
  <c r="AM470" i="2"/>
  <c r="AM471" i="2"/>
  <c r="AM472" i="2"/>
  <c r="AM473" i="2"/>
  <c r="AM474" i="2"/>
  <c r="AM475" i="2"/>
  <c r="AM476" i="2"/>
  <c r="AM477" i="2"/>
  <c r="AM478" i="2"/>
  <c r="AM479" i="2"/>
  <c r="AM480" i="2"/>
  <c r="AM481" i="2"/>
  <c r="AM482" i="2"/>
  <c r="AM483" i="2"/>
  <c r="AM484" i="2"/>
  <c r="AM485" i="2"/>
  <c r="AM486" i="2"/>
  <c r="AM487" i="2"/>
  <c r="AM488" i="2"/>
  <c r="AM489" i="2"/>
  <c r="AM490" i="2"/>
  <c r="AM491" i="2"/>
  <c r="AM492" i="2"/>
  <c r="AM493" i="2"/>
  <c r="AM494" i="2"/>
  <c r="AM495" i="2"/>
  <c r="AM496" i="2"/>
  <c r="AM497" i="2"/>
  <c r="AM498" i="2"/>
  <c r="AM499" i="2"/>
  <c r="AM500" i="2"/>
  <c r="AM501" i="2"/>
  <c r="AM502" i="2"/>
  <c r="AM503" i="2"/>
  <c r="AM504" i="2"/>
  <c r="AM505" i="2"/>
  <c r="AM506" i="2"/>
  <c r="AM507" i="2"/>
  <c r="AM508" i="2"/>
  <c r="AM509" i="2"/>
  <c r="AM510" i="2"/>
  <c r="AM511" i="2"/>
  <c r="AM512" i="2"/>
  <c r="AM513" i="2"/>
  <c r="AM514" i="2"/>
  <c r="AM515" i="2"/>
  <c r="AM516" i="2"/>
  <c r="AM517" i="2"/>
  <c r="AM518" i="2"/>
  <c r="AM519" i="2"/>
  <c r="AM520" i="2"/>
  <c r="AM521" i="2"/>
  <c r="AM522" i="2"/>
  <c r="AM523" i="2"/>
  <c r="AM524" i="2"/>
  <c r="AM525" i="2"/>
  <c r="AM526" i="2"/>
  <c r="AM527" i="2"/>
  <c r="AM528" i="2"/>
  <c r="AM529" i="2"/>
  <c r="AM530" i="2"/>
  <c r="AM531" i="2"/>
  <c r="AM532" i="2"/>
  <c r="AM533" i="2"/>
  <c r="AM534" i="2"/>
  <c r="AM535" i="2"/>
  <c r="AM536" i="2"/>
  <c r="AM537" i="2"/>
  <c r="AM538" i="2"/>
  <c r="AM539" i="2"/>
  <c r="AM540" i="2"/>
  <c r="AM541" i="2"/>
  <c r="AM542" i="2"/>
  <c r="AM543" i="2"/>
  <c r="AM544" i="2"/>
  <c r="AM545" i="2"/>
  <c r="AM546" i="2"/>
  <c r="AM547" i="2"/>
  <c r="AM548" i="2"/>
  <c r="AM549" i="2"/>
  <c r="AM550" i="2"/>
  <c r="AM551" i="2"/>
  <c r="AM552" i="2"/>
  <c r="AM553" i="2"/>
  <c r="AM554" i="2"/>
  <c r="AM555" i="2"/>
  <c r="AM556" i="2"/>
  <c r="AM557" i="2"/>
  <c r="AM558" i="2"/>
  <c r="AM559" i="2"/>
  <c r="AM560" i="2"/>
  <c r="AM561" i="2"/>
  <c r="AM562" i="2"/>
  <c r="AM563" i="2"/>
  <c r="AM564" i="2"/>
  <c r="AM565" i="2"/>
  <c r="AM566" i="2"/>
  <c r="AM567" i="2"/>
  <c r="AM568" i="2"/>
  <c r="AM569" i="2"/>
  <c r="AM570" i="2"/>
  <c r="AM571" i="2"/>
  <c r="AM572" i="2"/>
  <c r="AM573" i="2"/>
  <c r="AM574" i="2"/>
  <c r="AM575" i="2"/>
  <c r="AM576" i="2"/>
  <c r="AM577" i="2"/>
  <c r="AM578" i="2"/>
  <c r="AM579" i="2"/>
  <c r="AM580" i="2"/>
  <c r="AM581" i="2"/>
  <c r="AM582" i="2"/>
  <c r="AM583" i="2"/>
  <c r="AM584" i="2"/>
  <c r="AM585" i="2"/>
  <c r="AM586" i="2"/>
  <c r="AM587" i="2"/>
  <c r="AM588" i="2"/>
  <c r="AM589" i="2"/>
  <c r="AM590" i="2"/>
  <c r="AM591" i="2"/>
  <c r="AM592" i="2"/>
  <c r="AM593" i="2"/>
  <c r="AM594" i="2"/>
  <c r="AM595" i="2"/>
  <c r="AM596" i="2"/>
  <c r="AM597" i="2"/>
  <c r="AM598" i="2"/>
  <c r="AM599" i="2"/>
  <c r="AM600" i="2"/>
  <c r="AM601" i="2"/>
  <c r="AM602" i="2"/>
  <c r="AM603" i="2"/>
  <c r="AM604" i="2"/>
  <c r="AM605" i="2"/>
  <c r="AM606" i="2"/>
  <c r="AM607" i="2"/>
  <c r="AM608" i="2"/>
  <c r="AM609" i="2"/>
  <c r="AM610" i="2"/>
  <c r="AM611" i="2"/>
  <c r="AM612" i="2"/>
  <c r="AM613" i="2"/>
  <c r="AM614" i="2"/>
  <c r="AM615" i="2"/>
  <c r="AM616" i="2"/>
  <c r="AM617" i="2"/>
  <c r="AM618" i="2"/>
  <c r="AM619" i="2"/>
  <c r="AM620" i="2"/>
  <c r="AM621" i="2"/>
  <c r="AM622" i="2"/>
  <c r="AM623" i="2"/>
  <c r="AM624" i="2"/>
  <c r="AM625" i="2"/>
  <c r="AM626" i="2"/>
  <c r="AM627" i="2"/>
  <c r="AM628" i="2"/>
  <c r="AM629" i="2"/>
  <c r="AM630" i="2"/>
  <c r="AM631" i="2"/>
  <c r="AM632" i="2"/>
  <c r="AM633" i="2"/>
  <c r="AM634" i="2"/>
  <c r="AM635" i="2"/>
  <c r="AM636" i="2"/>
  <c r="AM637" i="2"/>
  <c r="AM638" i="2"/>
  <c r="AM639" i="2"/>
  <c r="AM640" i="2"/>
  <c r="AM641" i="2"/>
  <c r="AM642" i="2"/>
  <c r="AM643" i="2"/>
  <c r="AM644" i="2"/>
  <c r="AM645" i="2"/>
  <c r="AM646" i="2"/>
  <c r="AM647" i="2"/>
  <c r="AM648" i="2"/>
  <c r="AM649" i="2"/>
  <c r="AM650" i="2"/>
  <c r="AM651" i="2"/>
  <c r="AM652" i="2"/>
  <c r="AM653" i="2"/>
  <c r="AM654" i="2"/>
  <c r="AM655" i="2"/>
  <c r="AM656" i="2"/>
  <c r="AM657" i="2"/>
  <c r="AM658" i="2"/>
  <c r="AM659" i="2"/>
  <c r="AM660" i="2"/>
  <c r="AM661" i="2"/>
  <c r="AM662" i="2"/>
  <c r="AM663" i="2"/>
  <c r="AM664" i="2"/>
  <c r="AM665" i="2"/>
  <c r="AM666" i="2"/>
  <c r="AM667" i="2"/>
  <c r="AM668" i="2"/>
  <c r="AM669" i="2"/>
  <c r="AM670" i="2"/>
  <c r="AM671" i="2"/>
  <c r="AM672" i="2"/>
  <c r="AM673" i="2"/>
  <c r="AM674" i="2"/>
  <c r="AM675" i="2"/>
  <c r="AM676" i="2"/>
  <c r="AM677" i="2"/>
  <c r="AM678" i="2"/>
  <c r="AM679" i="2"/>
  <c r="AM680" i="2"/>
  <c r="AM681" i="2"/>
  <c r="AM682" i="2"/>
  <c r="AM683" i="2"/>
  <c r="AM684" i="2"/>
  <c r="AM685" i="2"/>
  <c r="AM686" i="2"/>
  <c r="AM687" i="2"/>
  <c r="AM688" i="2"/>
  <c r="AM689" i="2"/>
  <c r="AM690" i="2"/>
  <c r="AM691" i="2"/>
  <c r="AM692" i="2"/>
  <c r="AM693" i="2"/>
  <c r="AM694" i="2"/>
  <c r="AM695" i="2"/>
  <c r="AM696" i="2"/>
  <c r="AM697" i="2"/>
  <c r="AM698" i="2"/>
  <c r="AM699" i="2"/>
  <c r="AM700" i="2"/>
  <c r="AM701" i="2"/>
  <c r="AM702" i="2"/>
  <c r="AM703" i="2"/>
  <c r="AM704" i="2"/>
  <c r="AM705" i="2"/>
  <c r="AM706" i="2"/>
  <c r="AM707" i="2"/>
  <c r="AM708" i="2"/>
  <c r="AM709" i="2"/>
  <c r="AM710" i="2"/>
  <c r="AM711" i="2"/>
  <c r="AM712" i="2"/>
  <c r="AM713" i="2"/>
  <c r="AM714" i="2"/>
  <c r="AM715" i="2"/>
  <c r="AM716" i="2"/>
  <c r="AM717" i="2"/>
  <c r="AM718" i="2"/>
  <c r="AM719" i="2"/>
  <c r="AM720" i="2"/>
  <c r="AM721" i="2"/>
  <c r="AM722" i="2"/>
  <c r="AM723" i="2"/>
  <c r="AM724" i="2"/>
  <c r="AM725" i="2"/>
  <c r="AM726" i="2"/>
  <c r="AM727" i="2"/>
  <c r="AM728" i="2"/>
  <c r="AM729" i="2"/>
  <c r="AM730" i="2"/>
  <c r="AM731" i="2"/>
  <c r="AM732" i="2"/>
  <c r="AM733" i="2"/>
  <c r="AM734" i="2"/>
  <c r="AM735" i="2"/>
  <c r="AM736" i="2"/>
  <c r="AM737" i="2"/>
  <c r="AM738" i="2"/>
  <c r="AM739" i="2"/>
  <c r="AM740" i="2"/>
  <c r="AM741" i="2"/>
  <c r="AM742" i="2"/>
  <c r="AM743" i="2"/>
  <c r="AM744" i="2"/>
  <c r="AM745" i="2"/>
  <c r="AM746" i="2"/>
  <c r="AM747" i="2"/>
  <c r="AM748" i="2"/>
  <c r="AM749" i="2"/>
  <c r="AM750" i="2"/>
  <c r="AM751" i="2"/>
  <c r="AM752" i="2"/>
  <c r="AM753" i="2"/>
  <c r="AM754" i="2"/>
  <c r="AM755" i="2"/>
  <c r="AM756" i="2"/>
  <c r="AM757" i="2"/>
  <c r="AM758" i="2"/>
  <c r="AM759" i="2"/>
  <c r="AM760" i="2"/>
  <c r="AM761" i="2"/>
  <c r="AM762" i="2"/>
  <c r="AM763" i="2"/>
  <c r="AM764" i="2"/>
  <c r="AM765" i="2"/>
  <c r="AM766" i="2"/>
  <c r="AM767" i="2"/>
  <c r="AM768" i="2"/>
  <c r="AM769" i="2"/>
  <c r="AM770" i="2"/>
  <c r="AM771" i="2"/>
  <c r="AM772" i="2"/>
  <c r="AM773" i="2"/>
  <c r="AM774" i="2"/>
  <c r="AM775" i="2"/>
  <c r="AM776" i="2"/>
  <c r="AM777" i="2"/>
  <c r="AM778" i="2"/>
  <c r="AM779" i="2"/>
  <c r="AM780" i="2"/>
  <c r="AM781" i="2"/>
  <c r="AM782" i="2"/>
  <c r="AM783" i="2"/>
  <c r="AM784" i="2"/>
  <c r="AM785" i="2"/>
  <c r="AM786" i="2"/>
  <c r="AM787" i="2"/>
  <c r="AM788" i="2"/>
  <c r="AM789" i="2"/>
  <c r="AM790" i="2"/>
  <c r="AM791" i="2"/>
  <c r="AM792" i="2"/>
  <c r="AM793" i="2"/>
  <c r="AM794" i="2"/>
  <c r="AM795" i="2"/>
  <c r="AM796" i="2"/>
  <c r="AM797" i="2"/>
  <c r="AM798" i="2"/>
  <c r="AM799" i="2"/>
  <c r="AM800" i="2"/>
  <c r="AM801" i="2"/>
  <c r="AM802" i="2"/>
  <c r="AM803" i="2"/>
  <c r="AM804" i="2"/>
  <c r="AM805" i="2"/>
  <c r="AM806" i="2"/>
  <c r="AM807" i="2"/>
  <c r="AM808" i="2"/>
  <c r="AM809" i="2"/>
  <c r="AM810" i="2"/>
  <c r="AM811" i="2"/>
  <c r="AM812" i="2"/>
  <c r="AM813" i="2"/>
  <c r="AM814" i="2"/>
  <c r="AM815" i="2"/>
  <c r="AM816" i="2"/>
  <c r="AM817" i="2"/>
  <c r="AM818" i="2"/>
  <c r="AM819" i="2"/>
  <c r="AM820" i="2"/>
  <c r="AM821" i="2"/>
  <c r="AM822" i="2"/>
  <c r="AM823" i="2"/>
  <c r="AM824" i="2"/>
  <c r="AM825" i="2"/>
  <c r="AM826" i="2"/>
  <c r="AM827" i="2"/>
  <c r="AM828" i="2"/>
  <c r="AM829" i="2"/>
  <c r="AM830" i="2"/>
  <c r="AM831" i="2"/>
  <c r="AM832" i="2"/>
  <c r="AM833" i="2"/>
  <c r="AM834" i="2"/>
  <c r="AM835" i="2"/>
  <c r="AM836" i="2"/>
  <c r="AM837" i="2"/>
  <c r="AM838" i="2"/>
  <c r="AM839" i="2"/>
  <c r="AM840" i="2"/>
  <c r="AM841" i="2"/>
  <c r="AM842" i="2"/>
  <c r="AM843" i="2"/>
  <c r="AM844" i="2"/>
  <c r="AM845" i="2"/>
  <c r="AM846" i="2"/>
  <c r="AM847" i="2"/>
  <c r="AM848" i="2"/>
  <c r="AM849" i="2"/>
  <c r="AM850" i="2"/>
  <c r="AM851" i="2"/>
  <c r="AM852" i="2"/>
  <c r="AM853" i="2"/>
  <c r="AM854" i="2"/>
  <c r="AM855" i="2"/>
  <c r="AM856" i="2"/>
  <c r="AM857" i="2"/>
  <c r="AM858" i="2"/>
  <c r="AM859" i="2"/>
  <c r="AM860" i="2"/>
  <c r="AM861" i="2"/>
  <c r="AM862" i="2"/>
  <c r="AM863" i="2"/>
  <c r="AM864" i="2"/>
  <c r="AM865" i="2"/>
  <c r="AM866" i="2"/>
  <c r="AM867" i="2"/>
  <c r="AM868" i="2"/>
  <c r="AM869" i="2"/>
  <c r="AM870" i="2"/>
  <c r="AM871" i="2"/>
  <c r="AM872" i="2"/>
  <c r="AM873" i="2"/>
  <c r="AM874" i="2"/>
  <c r="AM875" i="2"/>
  <c r="AM876" i="2"/>
  <c r="AM877" i="2"/>
  <c r="AM878" i="2"/>
  <c r="AM879" i="2"/>
  <c r="AM880" i="2"/>
  <c r="AM881" i="2"/>
  <c r="AM882" i="2"/>
  <c r="AM883" i="2"/>
  <c r="AM884" i="2"/>
  <c r="AM885" i="2"/>
  <c r="AM886" i="2"/>
  <c r="AM887" i="2"/>
  <c r="AM888" i="2"/>
  <c r="AM889" i="2"/>
  <c r="AM890" i="2"/>
  <c r="AM891" i="2"/>
  <c r="AM892" i="2"/>
  <c r="AM893" i="2"/>
  <c r="AM894" i="2"/>
  <c r="AM895" i="2"/>
  <c r="AM896" i="2"/>
  <c r="AM897" i="2"/>
  <c r="AM898" i="2"/>
  <c r="AM899" i="2"/>
  <c r="AM900" i="2"/>
  <c r="AM901" i="2"/>
  <c r="AM902" i="2"/>
  <c r="AM903" i="2"/>
  <c r="AM904" i="2"/>
  <c r="AM905" i="2"/>
  <c r="AM906" i="2"/>
  <c r="AM907" i="2"/>
  <c r="AM908" i="2"/>
  <c r="AM909" i="2"/>
  <c r="AM910" i="2"/>
  <c r="AM911" i="2"/>
  <c r="AM912" i="2"/>
  <c r="AM913" i="2"/>
  <c r="AM914" i="2"/>
  <c r="AM915" i="2"/>
  <c r="AM916" i="2"/>
  <c r="AM917" i="2"/>
  <c r="AM918" i="2"/>
  <c r="AM919" i="2"/>
  <c r="AM920" i="2"/>
  <c r="AM921" i="2"/>
  <c r="AM922" i="2"/>
  <c r="AM923" i="2"/>
  <c r="AM924" i="2"/>
  <c r="AM925" i="2"/>
  <c r="AM926" i="2"/>
  <c r="AM927" i="2"/>
  <c r="AM928" i="2"/>
  <c r="AM929" i="2"/>
  <c r="AM930" i="2"/>
  <c r="AM931" i="2"/>
  <c r="AM932" i="2"/>
  <c r="AM933" i="2"/>
  <c r="AM934" i="2"/>
  <c r="AM935" i="2"/>
  <c r="AM936" i="2"/>
  <c r="AM937" i="2"/>
  <c r="AM938" i="2"/>
  <c r="AM939" i="2"/>
  <c r="AM940" i="2"/>
  <c r="AM941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5" i="2"/>
  <c r="AM976" i="2"/>
  <c r="AM977" i="2"/>
  <c r="AM978" i="2"/>
  <c r="AM979" i="2"/>
  <c r="AM980" i="2"/>
  <c r="AM981" i="2"/>
  <c r="AM982" i="2"/>
  <c r="AM983" i="2"/>
  <c r="AM984" i="2"/>
  <c r="AM985" i="2"/>
  <c r="AM986" i="2"/>
  <c r="AM987" i="2"/>
  <c r="AM988" i="2"/>
  <c r="AM989" i="2"/>
  <c r="AM990" i="2"/>
  <c r="AM991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7" i="2"/>
  <c r="AM1008" i="2"/>
  <c r="AM1009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2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4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6" i="2"/>
  <c r="AM1137" i="2"/>
  <c r="AM1138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7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0" i="2"/>
  <c r="AM1181" i="2"/>
  <c r="AM1182" i="2"/>
  <c r="AM1183" i="2"/>
  <c r="AM1184" i="2"/>
  <c r="AM1185" i="2"/>
  <c r="AM1186" i="2"/>
  <c r="AM1187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6" i="2"/>
  <c r="AM1217" i="2"/>
  <c r="AM1218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6" i="2"/>
  <c r="AM1317" i="2"/>
  <c r="AM1318" i="2"/>
  <c r="AM1319" i="2"/>
  <c r="AM1320" i="2"/>
  <c r="AM1321" i="2"/>
  <c r="AM1322" i="2"/>
  <c r="AM1323" i="2"/>
  <c r="AM1324" i="2"/>
  <c r="AM1325" i="2"/>
  <c r="AM1326" i="2"/>
  <c r="AM1327" i="2"/>
  <c r="AM1328" i="2"/>
  <c r="AM1329" i="2"/>
  <c r="AM1330" i="2"/>
  <c r="AM1331" i="2"/>
  <c r="AM1332" i="2"/>
  <c r="AM1333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3" i="2"/>
  <c r="AM1364" i="2"/>
  <c r="AM1365" i="2"/>
  <c r="AM1366" i="2"/>
  <c r="AM1367" i="2"/>
  <c r="AM1368" i="2"/>
  <c r="AM1369" i="2"/>
  <c r="AM1370" i="2"/>
  <c r="AM1371" i="2"/>
  <c r="AM1372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5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8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3" i="2"/>
  <c r="AM1414" i="2"/>
  <c r="AM1415" i="2"/>
  <c r="AM1416" i="2"/>
  <c r="AM1417" i="2"/>
  <c r="AM1418" i="2"/>
  <c r="AM1419" i="2"/>
  <c r="AM1420" i="2"/>
  <c r="AM1421" i="2"/>
  <c r="AM1422" i="2"/>
  <c r="AM1423" i="2"/>
  <c r="AM1424" i="2"/>
  <c r="AM1425" i="2"/>
  <c r="AM1426" i="2"/>
  <c r="AM1427" i="2"/>
  <c r="AM1428" i="2"/>
  <c r="AM1429" i="2"/>
  <c r="AM1430" i="2"/>
  <c r="AM1431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4" i="2"/>
  <c r="AM1455" i="2"/>
  <c r="AM1456" i="2"/>
  <c r="AM1457" i="2"/>
  <c r="AM1458" i="2"/>
  <c r="AM1459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1" i="2"/>
  <c r="AM1472" i="2"/>
  <c r="AM1473" i="2"/>
  <c r="AM1474" i="2"/>
  <c r="AM1475" i="2"/>
  <c r="AM1476" i="2"/>
  <c r="AM1477" i="2"/>
  <c r="AM1478" i="2"/>
  <c r="AM1479" i="2"/>
  <c r="AM1480" i="2"/>
  <c r="AM1481" i="2"/>
  <c r="AM1482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0" i="2"/>
  <c r="AM1521" i="2"/>
  <c r="AM1522" i="2"/>
  <c r="AM1523" i="2"/>
  <c r="AM1524" i="2"/>
  <c r="AM1525" i="2"/>
  <c r="AM1526" i="2"/>
  <c r="AM1527" i="2"/>
  <c r="AM1528" i="2"/>
  <c r="AM1529" i="2"/>
  <c r="AM1530" i="2"/>
  <c r="AM1531" i="2"/>
  <c r="AM1532" i="2"/>
  <c r="AM1533" i="2"/>
  <c r="AM1534" i="2"/>
  <c r="AM1535" i="2"/>
  <c r="AM1536" i="2"/>
  <c r="AM1537" i="2"/>
  <c r="AM1538" i="2"/>
  <c r="AM1539" i="2"/>
  <c r="AM1540" i="2"/>
  <c r="AM1541" i="2"/>
  <c r="AM1542" i="2"/>
  <c r="AM1543" i="2"/>
  <c r="AM1544" i="2"/>
  <c r="AM1545" i="2"/>
  <c r="AM1546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0" i="2"/>
  <c r="AM1571" i="2"/>
  <c r="AM1572" i="2"/>
  <c r="AM1573" i="2"/>
  <c r="AM1574" i="2"/>
  <c r="AM1575" i="2"/>
  <c r="AM1576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89" i="2"/>
  <c r="AM1590" i="2"/>
  <c r="AM1591" i="2"/>
  <c r="AM1592" i="2"/>
  <c r="AM1593" i="2"/>
  <c r="AM1594" i="2"/>
  <c r="AM1595" i="2"/>
  <c r="AM1596" i="2"/>
  <c r="AM1597" i="2"/>
  <c r="AM1598" i="2"/>
  <c r="AM1599" i="2"/>
  <c r="AM1600" i="2"/>
  <c r="AM1601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19" i="2"/>
  <c r="AM1620" i="2"/>
  <c r="AM1621" i="2"/>
  <c r="AM1622" i="2"/>
  <c r="AM1623" i="2"/>
  <c r="AM1624" i="2"/>
  <c r="AM1625" i="2"/>
  <c r="AM1626" i="2"/>
  <c r="AM1627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6" i="2"/>
  <c r="AM1657" i="2"/>
  <c r="AM1658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5" i="2"/>
  <c r="AM1896" i="2"/>
  <c r="AM1897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09" i="2"/>
  <c r="AM1910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4" i="2"/>
  <c r="AM1925" i="2"/>
  <c r="AM1926" i="2"/>
  <c r="AM1927" i="2"/>
  <c r="AM1928" i="2"/>
  <c r="AM1929" i="2"/>
  <c r="AM1930" i="2"/>
  <c r="AM1931" i="2"/>
  <c r="AM1932" i="2"/>
  <c r="AM1933" i="2"/>
  <c r="AM1934" i="2"/>
  <c r="AM1935" i="2"/>
  <c r="AM1936" i="2"/>
  <c r="AM1937" i="2"/>
  <c r="AM1938" i="2"/>
  <c r="AM1939" i="2"/>
  <c r="AM1940" i="2"/>
  <c r="AM1941" i="2"/>
  <c r="AM1942" i="2"/>
  <c r="AM1943" i="2"/>
  <c r="AM1944" i="2"/>
  <c r="AM1945" i="2"/>
  <c r="AM1946" i="2"/>
  <c r="AM1947" i="2"/>
  <c r="AM1948" i="2"/>
  <c r="AM1949" i="2"/>
  <c r="AM1950" i="2"/>
  <c r="AM1951" i="2"/>
  <c r="AM1952" i="2"/>
  <c r="AM1953" i="2"/>
  <c r="AM1954" i="2"/>
  <c r="AM1955" i="2"/>
  <c r="AM1956" i="2"/>
  <c r="AM1957" i="2"/>
  <c r="AM1958" i="2"/>
  <c r="AM1959" i="2"/>
  <c r="AM1960" i="2"/>
  <c r="AM1961" i="2"/>
  <c r="AM1962" i="2"/>
  <c r="AM1963" i="2"/>
  <c r="AM1964" i="2"/>
  <c r="AM1965" i="2"/>
  <c r="AM1966" i="2"/>
  <c r="AM1967" i="2"/>
  <c r="AM1968" i="2"/>
  <c r="AM1969" i="2"/>
  <c r="AM1970" i="2"/>
  <c r="AM1971" i="2"/>
  <c r="AM1972" i="2"/>
  <c r="AM1973" i="2"/>
  <c r="AM1974" i="2"/>
  <c r="AM1975" i="2"/>
  <c r="AM1976" i="2"/>
  <c r="AM1977" i="2"/>
  <c r="AM1978" i="2"/>
  <c r="AM1979" i="2"/>
  <c r="AM1980" i="2"/>
  <c r="AM1981" i="2"/>
  <c r="AM1982" i="2"/>
  <c r="AM1983" i="2"/>
  <c r="AM1984" i="2"/>
  <c r="AM1985" i="2"/>
  <c r="AM1986" i="2"/>
  <c r="AM1987" i="2"/>
  <c r="AM1988" i="2"/>
  <c r="AM1989" i="2"/>
  <c r="AM1990" i="2"/>
  <c r="AM1991" i="2"/>
  <c r="AM1992" i="2"/>
  <c r="AM1993" i="2"/>
  <c r="AM1994" i="2"/>
  <c r="AM1995" i="2"/>
  <c r="AM1996" i="2"/>
  <c r="AM1997" i="2"/>
  <c r="AM1998" i="2"/>
  <c r="AM1999" i="2"/>
  <c r="AM2000" i="2"/>
  <c r="AM2001" i="2"/>
  <c r="AJ2" i="2"/>
  <c r="AO2" i="2" s="1"/>
  <c r="AJ3" i="2"/>
  <c r="AO3" i="2" s="1"/>
  <c r="AJ4" i="2"/>
  <c r="AO4" i="2" s="1"/>
  <c r="AJ5" i="2"/>
  <c r="AO5" i="2" s="1"/>
  <c r="AJ6" i="2"/>
  <c r="AO6" i="2" s="1"/>
  <c r="AJ7" i="2"/>
  <c r="AO7" i="2" s="1"/>
  <c r="AJ8" i="2"/>
  <c r="AO8" i="2" s="1"/>
  <c r="AJ9" i="2"/>
  <c r="AO9" i="2" s="1"/>
  <c r="AJ10" i="2"/>
  <c r="AO10" i="2" s="1"/>
  <c r="AJ11" i="2"/>
  <c r="AO11" i="2" s="1"/>
  <c r="AJ12" i="2"/>
  <c r="AO12" i="2" s="1"/>
  <c r="AJ13" i="2"/>
  <c r="AO13" i="2" s="1"/>
  <c r="AJ14" i="2"/>
  <c r="AO14" i="2" s="1"/>
  <c r="AJ15" i="2"/>
  <c r="AO15" i="2" s="1"/>
  <c r="AJ16" i="2"/>
  <c r="AO16" i="2" s="1"/>
  <c r="AJ17" i="2"/>
  <c r="AO17" i="2" s="1"/>
  <c r="AJ18" i="2"/>
  <c r="AO18" i="2" s="1"/>
  <c r="AJ19" i="2"/>
  <c r="AO19" i="2" s="1"/>
  <c r="AJ20" i="2"/>
  <c r="AO20" i="2" s="1"/>
  <c r="AJ21" i="2"/>
  <c r="AO21" i="2" s="1"/>
  <c r="AJ22" i="2"/>
  <c r="AO22" i="2" s="1"/>
  <c r="AJ23" i="2"/>
  <c r="AO23" i="2" s="1"/>
  <c r="AJ24" i="2"/>
  <c r="AO24" i="2" s="1"/>
  <c r="AJ25" i="2"/>
  <c r="AO25" i="2" s="1"/>
  <c r="AJ26" i="2"/>
  <c r="AO26" i="2" s="1"/>
  <c r="AJ27" i="2"/>
  <c r="AO27" i="2" s="1"/>
  <c r="AJ28" i="2"/>
  <c r="AO28" i="2" s="1"/>
  <c r="AJ29" i="2"/>
  <c r="AO29" i="2" s="1"/>
  <c r="AJ30" i="2"/>
  <c r="AO30" i="2" s="1"/>
  <c r="AJ31" i="2"/>
  <c r="AO31" i="2" s="1"/>
  <c r="AJ32" i="2"/>
  <c r="AO32" i="2" s="1"/>
  <c r="AJ33" i="2"/>
  <c r="AO33" i="2" s="1"/>
  <c r="AJ34" i="2"/>
  <c r="AO34" i="2" s="1"/>
  <c r="AJ35" i="2"/>
  <c r="AO35" i="2" s="1"/>
  <c r="AJ36" i="2"/>
  <c r="AO36" i="2" s="1"/>
  <c r="AJ37" i="2"/>
  <c r="AO37" i="2" s="1"/>
  <c r="AJ38" i="2"/>
  <c r="AO38" i="2" s="1"/>
  <c r="AJ39" i="2"/>
  <c r="AO39" i="2" s="1"/>
  <c r="AJ40" i="2"/>
  <c r="AO40" i="2" s="1"/>
  <c r="AJ41" i="2"/>
  <c r="AO41" i="2" s="1"/>
  <c r="AJ42" i="2"/>
  <c r="AO42" i="2" s="1"/>
  <c r="AJ43" i="2"/>
  <c r="AO43" i="2" s="1"/>
  <c r="AJ44" i="2"/>
  <c r="AO44" i="2" s="1"/>
  <c r="AJ45" i="2"/>
  <c r="AO45" i="2" s="1"/>
  <c r="AJ46" i="2"/>
  <c r="AO46" i="2" s="1"/>
  <c r="AJ47" i="2"/>
  <c r="AO47" i="2" s="1"/>
  <c r="AJ48" i="2"/>
  <c r="AO48" i="2" s="1"/>
  <c r="AJ49" i="2"/>
  <c r="AO49" i="2" s="1"/>
  <c r="AJ50" i="2"/>
  <c r="AO50" i="2" s="1"/>
  <c r="AJ51" i="2"/>
  <c r="AO51" i="2" s="1"/>
  <c r="AJ52" i="2"/>
  <c r="AO52" i="2" s="1"/>
  <c r="AJ53" i="2"/>
  <c r="AO53" i="2" s="1"/>
  <c r="AJ54" i="2"/>
  <c r="AO54" i="2" s="1"/>
  <c r="AJ55" i="2"/>
  <c r="AO55" i="2" s="1"/>
  <c r="AJ56" i="2"/>
  <c r="AO56" i="2" s="1"/>
  <c r="AJ57" i="2"/>
  <c r="AO57" i="2" s="1"/>
  <c r="AJ58" i="2"/>
  <c r="AO58" i="2" s="1"/>
  <c r="AJ59" i="2"/>
  <c r="AO59" i="2" s="1"/>
  <c r="AJ60" i="2"/>
  <c r="AO60" i="2" s="1"/>
  <c r="AJ61" i="2"/>
  <c r="AO61" i="2" s="1"/>
  <c r="AJ62" i="2"/>
  <c r="AO62" i="2" s="1"/>
  <c r="AJ63" i="2"/>
  <c r="AO63" i="2" s="1"/>
  <c r="AJ64" i="2"/>
  <c r="AO64" i="2" s="1"/>
  <c r="AJ65" i="2"/>
  <c r="AO65" i="2" s="1"/>
  <c r="AJ66" i="2"/>
  <c r="AO66" i="2" s="1"/>
  <c r="AJ67" i="2"/>
  <c r="AO67" i="2" s="1"/>
  <c r="AJ68" i="2"/>
  <c r="AO68" i="2" s="1"/>
  <c r="AJ69" i="2"/>
  <c r="AO69" i="2" s="1"/>
  <c r="AJ70" i="2"/>
  <c r="AO70" i="2" s="1"/>
  <c r="AJ71" i="2"/>
  <c r="AO71" i="2" s="1"/>
  <c r="AJ72" i="2"/>
  <c r="AO72" i="2" s="1"/>
  <c r="AJ73" i="2"/>
  <c r="AO73" i="2" s="1"/>
  <c r="AJ74" i="2"/>
  <c r="AO74" i="2" s="1"/>
  <c r="AJ75" i="2"/>
  <c r="AO75" i="2" s="1"/>
  <c r="AJ76" i="2"/>
  <c r="AO76" i="2" s="1"/>
  <c r="AJ77" i="2"/>
  <c r="AO77" i="2" s="1"/>
  <c r="AJ78" i="2"/>
  <c r="AO78" i="2" s="1"/>
  <c r="AJ79" i="2"/>
  <c r="AO79" i="2" s="1"/>
  <c r="AJ80" i="2"/>
  <c r="AO80" i="2" s="1"/>
  <c r="AJ81" i="2"/>
  <c r="AO81" i="2" s="1"/>
  <c r="AJ82" i="2"/>
  <c r="AO82" i="2" s="1"/>
  <c r="AJ83" i="2"/>
  <c r="AO83" i="2" s="1"/>
  <c r="AJ84" i="2"/>
  <c r="AO84" i="2" s="1"/>
  <c r="AJ85" i="2"/>
  <c r="AO85" i="2" s="1"/>
  <c r="AJ86" i="2"/>
  <c r="AO86" i="2" s="1"/>
  <c r="AJ87" i="2"/>
  <c r="AO87" i="2" s="1"/>
  <c r="AJ88" i="2"/>
  <c r="AO88" i="2" s="1"/>
  <c r="AJ89" i="2"/>
  <c r="AO89" i="2" s="1"/>
  <c r="AJ90" i="2"/>
  <c r="AO90" i="2" s="1"/>
  <c r="AJ91" i="2"/>
  <c r="AO91" i="2" s="1"/>
  <c r="AJ92" i="2"/>
  <c r="AO92" i="2" s="1"/>
  <c r="AJ93" i="2"/>
  <c r="AO93" i="2" s="1"/>
  <c r="AJ94" i="2"/>
  <c r="AO94" i="2" s="1"/>
  <c r="AJ95" i="2"/>
  <c r="AO95" i="2" s="1"/>
  <c r="AJ96" i="2"/>
  <c r="AO96" i="2" s="1"/>
  <c r="AJ97" i="2"/>
  <c r="AO97" i="2" s="1"/>
  <c r="AJ98" i="2"/>
  <c r="AO98" i="2" s="1"/>
  <c r="AJ99" i="2"/>
  <c r="AO99" i="2" s="1"/>
  <c r="AJ100" i="2"/>
  <c r="AO100" i="2" s="1"/>
  <c r="AJ101" i="2"/>
  <c r="AO101" i="2" s="1"/>
  <c r="AJ102" i="2"/>
  <c r="AO102" i="2" s="1"/>
  <c r="AJ103" i="2"/>
  <c r="AO103" i="2" s="1"/>
  <c r="AJ104" i="2"/>
  <c r="AO104" i="2" s="1"/>
  <c r="AJ105" i="2"/>
  <c r="AO105" i="2" s="1"/>
  <c r="AJ106" i="2"/>
  <c r="AO106" i="2" s="1"/>
  <c r="AJ107" i="2"/>
  <c r="AO107" i="2" s="1"/>
  <c r="AJ108" i="2"/>
  <c r="AO108" i="2" s="1"/>
  <c r="AJ109" i="2"/>
  <c r="AO109" i="2" s="1"/>
  <c r="AJ110" i="2"/>
  <c r="AO110" i="2" s="1"/>
  <c r="AJ111" i="2"/>
  <c r="AO111" i="2" s="1"/>
  <c r="AJ112" i="2"/>
  <c r="AO112" i="2" s="1"/>
  <c r="AJ113" i="2"/>
  <c r="AO113" i="2" s="1"/>
  <c r="AJ114" i="2"/>
  <c r="AO114" i="2" s="1"/>
  <c r="AJ115" i="2"/>
  <c r="AO115" i="2" s="1"/>
  <c r="AJ116" i="2"/>
  <c r="AO116" i="2" s="1"/>
  <c r="AJ117" i="2"/>
  <c r="AO117" i="2" s="1"/>
  <c r="AJ118" i="2"/>
  <c r="AO118" i="2" s="1"/>
  <c r="AJ119" i="2"/>
  <c r="AO119" i="2" s="1"/>
  <c r="AJ120" i="2"/>
  <c r="AO120" i="2" s="1"/>
  <c r="AJ121" i="2"/>
  <c r="AO121" i="2" s="1"/>
  <c r="AJ122" i="2"/>
  <c r="AO122" i="2" s="1"/>
  <c r="AJ123" i="2"/>
  <c r="AO123" i="2" s="1"/>
  <c r="AJ124" i="2"/>
  <c r="AO124" i="2" s="1"/>
  <c r="AJ125" i="2"/>
  <c r="AO125" i="2" s="1"/>
  <c r="AJ126" i="2"/>
  <c r="AO126" i="2" s="1"/>
  <c r="AJ127" i="2"/>
  <c r="AO127" i="2" s="1"/>
  <c r="AJ128" i="2"/>
  <c r="AO128" i="2" s="1"/>
  <c r="AJ129" i="2"/>
  <c r="AO129" i="2" s="1"/>
  <c r="AJ130" i="2"/>
  <c r="AO130" i="2" s="1"/>
  <c r="AJ131" i="2"/>
  <c r="AO131" i="2" s="1"/>
  <c r="AJ132" i="2"/>
  <c r="AO132" i="2" s="1"/>
  <c r="AJ133" i="2"/>
  <c r="AO133" i="2" s="1"/>
  <c r="AJ134" i="2"/>
  <c r="AO134" i="2" s="1"/>
  <c r="AJ135" i="2"/>
  <c r="AO135" i="2" s="1"/>
  <c r="AJ136" i="2"/>
  <c r="AO136" i="2" s="1"/>
  <c r="AJ137" i="2"/>
  <c r="AO137" i="2" s="1"/>
  <c r="AJ138" i="2"/>
  <c r="AO138" i="2" s="1"/>
  <c r="AJ139" i="2"/>
  <c r="AO139" i="2" s="1"/>
  <c r="AJ140" i="2"/>
  <c r="AO140" i="2" s="1"/>
  <c r="AJ141" i="2"/>
  <c r="AO141" i="2" s="1"/>
  <c r="AJ142" i="2"/>
  <c r="AO142" i="2" s="1"/>
  <c r="AJ143" i="2"/>
  <c r="AO143" i="2" s="1"/>
  <c r="AJ144" i="2"/>
  <c r="AO144" i="2" s="1"/>
  <c r="AJ145" i="2"/>
  <c r="AO145" i="2" s="1"/>
  <c r="AJ146" i="2"/>
  <c r="AO146" i="2" s="1"/>
  <c r="AJ147" i="2"/>
  <c r="AO147" i="2" s="1"/>
  <c r="AJ148" i="2"/>
  <c r="AO148" i="2" s="1"/>
  <c r="AJ149" i="2"/>
  <c r="AO149" i="2" s="1"/>
  <c r="AJ150" i="2"/>
  <c r="AO150" i="2" s="1"/>
  <c r="AJ151" i="2"/>
  <c r="AO151" i="2" s="1"/>
  <c r="AJ152" i="2"/>
  <c r="AO152" i="2" s="1"/>
  <c r="AJ153" i="2"/>
  <c r="AO153" i="2" s="1"/>
  <c r="AJ154" i="2"/>
  <c r="AO154" i="2" s="1"/>
  <c r="AJ155" i="2"/>
  <c r="AO155" i="2" s="1"/>
  <c r="AJ156" i="2"/>
  <c r="AO156" i="2" s="1"/>
  <c r="AJ157" i="2"/>
  <c r="AO157" i="2" s="1"/>
  <c r="AJ158" i="2"/>
  <c r="AO158" i="2" s="1"/>
  <c r="AJ159" i="2"/>
  <c r="AO159" i="2" s="1"/>
  <c r="AJ160" i="2"/>
  <c r="AO160" i="2" s="1"/>
  <c r="AJ161" i="2"/>
  <c r="AO161" i="2" s="1"/>
  <c r="AJ162" i="2"/>
  <c r="AO162" i="2" s="1"/>
  <c r="AJ163" i="2"/>
  <c r="AO163" i="2" s="1"/>
  <c r="AJ164" i="2"/>
  <c r="AO164" i="2" s="1"/>
  <c r="AJ165" i="2"/>
  <c r="AO165" i="2" s="1"/>
  <c r="AJ166" i="2"/>
  <c r="AO166" i="2" s="1"/>
  <c r="AJ167" i="2"/>
  <c r="AO167" i="2" s="1"/>
  <c r="AJ168" i="2"/>
  <c r="AO168" i="2" s="1"/>
  <c r="AJ169" i="2"/>
  <c r="AO169" i="2" s="1"/>
  <c r="AJ170" i="2"/>
  <c r="AO170" i="2" s="1"/>
  <c r="AJ171" i="2"/>
  <c r="AO171" i="2" s="1"/>
  <c r="AJ172" i="2"/>
  <c r="AO172" i="2" s="1"/>
  <c r="AJ173" i="2"/>
  <c r="AO173" i="2" s="1"/>
  <c r="AJ174" i="2"/>
  <c r="AO174" i="2" s="1"/>
  <c r="AJ175" i="2"/>
  <c r="AO175" i="2" s="1"/>
  <c r="AJ176" i="2"/>
  <c r="AO176" i="2" s="1"/>
  <c r="AJ177" i="2"/>
  <c r="AO177" i="2" s="1"/>
  <c r="AJ178" i="2"/>
  <c r="AO178" i="2" s="1"/>
  <c r="AJ179" i="2"/>
  <c r="AO179" i="2" s="1"/>
  <c r="AJ180" i="2"/>
  <c r="AO180" i="2" s="1"/>
  <c r="AJ181" i="2"/>
  <c r="AO181" i="2" s="1"/>
  <c r="AJ182" i="2"/>
  <c r="AO182" i="2" s="1"/>
  <c r="AJ183" i="2"/>
  <c r="AO183" i="2" s="1"/>
  <c r="AJ184" i="2"/>
  <c r="AO184" i="2" s="1"/>
  <c r="AJ185" i="2"/>
  <c r="AO185" i="2" s="1"/>
  <c r="AJ186" i="2"/>
  <c r="AO186" i="2" s="1"/>
  <c r="AJ187" i="2"/>
  <c r="AO187" i="2" s="1"/>
  <c r="AJ188" i="2"/>
  <c r="AO188" i="2" s="1"/>
  <c r="AJ189" i="2"/>
  <c r="AO189" i="2" s="1"/>
  <c r="AJ190" i="2"/>
  <c r="AO190" i="2" s="1"/>
  <c r="AJ191" i="2"/>
  <c r="AO191" i="2" s="1"/>
  <c r="AJ192" i="2"/>
  <c r="AO192" i="2" s="1"/>
  <c r="AJ193" i="2"/>
  <c r="AO193" i="2" s="1"/>
  <c r="AJ194" i="2"/>
  <c r="AO194" i="2" s="1"/>
  <c r="AJ195" i="2"/>
  <c r="AO195" i="2" s="1"/>
  <c r="AJ196" i="2"/>
  <c r="AO196" i="2" s="1"/>
  <c r="AJ197" i="2"/>
  <c r="AO197" i="2" s="1"/>
  <c r="AJ198" i="2"/>
  <c r="AO198" i="2" s="1"/>
  <c r="AJ199" i="2"/>
  <c r="AO199" i="2" s="1"/>
  <c r="AJ200" i="2"/>
  <c r="AO200" i="2" s="1"/>
  <c r="AJ201" i="2"/>
  <c r="AO201" i="2" s="1"/>
  <c r="AJ202" i="2"/>
  <c r="AO202" i="2" s="1"/>
  <c r="AJ203" i="2"/>
  <c r="AO203" i="2" s="1"/>
  <c r="AJ204" i="2"/>
  <c r="AO204" i="2" s="1"/>
  <c r="AJ205" i="2"/>
  <c r="AO205" i="2" s="1"/>
  <c r="AJ206" i="2"/>
  <c r="AO206" i="2" s="1"/>
  <c r="AJ207" i="2"/>
  <c r="AO207" i="2" s="1"/>
  <c r="AJ208" i="2"/>
  <c r="AO208" i="2" s="1"/>
  <c r="AJ209" i="2"/>
  <c r="AO209" i="2" s="1"/>
  <c r="AJ210" i="2"/>
  <c r="AO210" i="2" s="1"/>
  <c r="AJ211" i="2"/>
  <c r="AO211" i="2" s="1"/>
  <c r="AJ212" i="2"/>
  <c r="AO212" i="2" s="1"/>
  <c r="AJ213" i="2"/>
  <c r="AO213" i="2" s="1"/>
  <c r="AJ214" i="2"/>
  <c r="AO214" i="2" s="1"/>
  <c r="AJ215" i="2"/>
  <c r="AO215" i="2" s="1"/>
  <c r="AJ216" i="2"/>
  <c r="AO216" i="2" s="1"/>
  <c r="AJ217" i="2"/>
  <c r="AO217" i="2" s="1"/>
  <c r="AJ218" i="2"/>
  <c r="AO218" i="2" s="1"/>
  <c r="AJ219" i="2"/>
  <c r="AO219" i="2" s="1"/>
  <c r="AJ220" i="2"/>
  <c r="AO220" i="2" s="1"/>
  <c r="AJ221" i="2"/>
  <c r="AO221" i="2" s="1"/>
  <c r="AJ222" i="2"/>
  <c r="AO222" i="2" s="1"/>
  <c r="AJ223" i="2"/>
  <c r="AO223" i="2" s="1"/>
  <c r="AJ224" i="2"/>
  <c r="AO224" i="2" s="1"/>
  <c r="AJ225" i="2"/>
  <c r="AO225" i="2" s="1"/>
  <c r="AJ226" i="2"/>
  <c r="AO226" i="2" s="1"/>
  <c r="AJ227" i="2"/>
  <c r="AO227" i="2" s="1"/>
  <c r="AJ228" i="2"/>
  <c r="AO228" i="2" s="1"/>
  <c r="AJ229" i="2"/>
  <c r="AO229" i="2" s="1"/>
  <c r="AJ230" i="2"/>
  <c r="AO230" i="2" s="1"/>
  <c r="AJ231" i="2"/>
  <c r="AO231" i="2" s="1"/>
  <c r="AJ232" i="2"/>
  <c r="AO232" i="2" s="1"/>
  <c r="AJ233" i="2"/>
  <c r="AO233" i="2" s="1"/>
  <c r="AJ234" i="2"/>
  <c r="AO234" i="2" s="1"/>
  <c r="AJ235" i="2"/>
  <c r="AO235" i="2" s="1"/>
  <c r="AJ236" i="2"/>
  <c r="AO236" i="2" s="1"/>
  <c r="AJ237" i="2"/>
  <c r="AO237" i="2" s="1"/>
  <c r="AJ238" i="2"/>
  <c r="AO238" i="2" s="1"/>
  <c r="AJ239" i="2"/>
  <c r="AO239" i="2" s="1"/>
  <c r="AJ240" i="2"/>
  <c r="AO240" i="2" s="1"/>
  <c r="AJ241" i="2"/>
  <c r="AO241" i="2" s="1"/>
  <c r="AJ242" i="2"/>
  <c r="AO242" i="2" s="1"/>
  <c r="AJ243" i="2"/>
  <c r="AO243" i="2" s="1"/>
  <c r="AJ244" i="2"/>
  <c r="AO244" i="2" s="1"/>
  <c r="AJ245" i="2"/>
  <c r="AO245" i="2" s="1"/>
  <c r="AJ246" i="2"/>
  <c r="AO246" i="2" s="1"/>
  <c r="AJ247" i="2"/>
  <c r="AO247" i="2" s="1"/>
  <c r="AJ248" i="2"/>
  <c r="AO248" i="2" s="1"/>
  <c r="AJ249" i="2"/>
  <c r="AO249" i="2" s="1"/>
  <c r="AJ250" i="2"/>
  <c r="AO250" i="2" s="1"/>
  <c r="AJ251" i="2"/>
  <c r="AO251" i="2" s="1"/>
  <c r="AJ252" i="2"/>
  <c r="AO252" i="2" s="1"/>
  <c r="AJ253" i="2"/>
  <c r="AO253" i="2" s="1"/>
  <c r="AJ254" i="2"/>
  <c r="AO254" i="2" s="1"/>
  <c r="AJ255" i="2"/>
  <c r="AO255" i="2" s="1"/>
  <c r="AJ256" i="2"/>
  <c r="AO256" i="2" s="1"/>
  <c r="AJ257" i="2"/>
  <c r="AO257" i="2" s="1"/>
  <c r="AJ258" i="2"/>
  <c r="AO258" i="2" s="1"/>
  <c r="AJ259" i="2"/>
  <c r="AO259" i="2" s="1"/>
  <c r="AJ260" i="2"/>
  <c r="AO260" i="2" s="1"/>
  <c r="AJ261" i="2"/>
  <c r="AO261" i="2" s="1"/>
  <c r="AJ262" i="2"/>
  <c r="AO262" i="2" s="1"/>
  <c r="AJ263" i="2"/>
  <c r="AO263" i="2" s="1"/>
  <c r="AJ264" i="2"/>
  <c r="AO264" i="2" s="1"/>
  <c r="AJ265" i="2"/>
  <c r="AO265" i="2" s="1"/>
  <c r="AJ266" i="2"/>
  <c r="AO266" i="2" s="1"/>
  <c r="AJ267" i="2"/>
  <c r="AO267" i="2" s="1"/>
  <c r="AJ268" i="2"/>
  <c r="AO268" i="2" s="1"/>
  <c r="AJ269" i="2"/>
  <c r="AO269" i="2" s="1"/>
  <c r="AJ270" i="2"/>
  <c r="AO270" i="2" s="1"/>
  <c r="AJ271" i="2"/>
  <c r="AO271" i="2" s="1"/>
  <c r="AJ272" i="2"/>
  <c r="AO272" i="2" s="1"/>
  <c r="AJ273" i="2"/>
  <c r="AO273" i="2" s="1"/>
  <c r="AJ274" i="2"/>
  <c r="AO274" i="2" s="1"/>
  <c r="AJ275" i="2"/>
  <c r="AO275" i="2" s="1"/>
  <c r="AJ276" i="2"/>
  <c r="AO276" i="2" s="1"/>
  <c r="AJ277" i="2"/>
  <c r="AO277" i="2" s="1"/>
  <c r="AJ278" i="2"/>
  <c r="AO278" i="2" s="1"/>
  <c r="AJ279" i="2"/>
  <c r="AO279" i="2" s="1"/>
  <c r="AJ280" i="2"/>
  <c r="AO280" i="2" s="1"/>
  <c r="AJ281" i="2"/>
  <c r="AO281" i="2" s="1"/>
  <c r="AJ282" i="2"/>
  <c r="AO282" i="2" s="1"/>
  <c r="AJ283" i="2"/>
  <c r="AO283" i="2" s="1"/>
  <c r="AJ284" i="2"/>
  <c r="AO284" i="2" s="1"/>
  <c r="AJ285" i="2"/>
  <c r="AO285" i="2" s="1"/>
  <c r="AJ286" i="2"/>
  <c r="AO286" i="2" s="1"/>
  <c r="AJ287" i="2"/>
  <c r="AO287" i="2" s="1"/>
  <c r="AJ288" i="2"/>
  <c r="AO288" i="2" s="1"/>
  <c r="AJ289" i="2"/>
  <c r="AO289" i="2" s="1"/>
  <c r="AJ290" i="2"/>
  <c r="AO290" i="2" s="1"/>
  <c r="AJ291" i="2"/>
  <c r="AO291" i="2" s="1"/>
  <c r="AJ292" i="2"/>
  <c r="AO292" i="2" s="1"/>
  <c r="AJ293" i="2"/>
  <c r="AO293" i="2" s="1"/>
  <c r="AJ294" i="2"/>
  <c r="AO294" i="2" s="1"/>
  <c r="AJ295" i="2"/>
  <c r="AO295" i="2" s="1"/>
  <c r="AJ296" i="2"/>
  <c r="AO296" i="2" s="1"/>
  <c r="AJ297" i="2"/>
  <c r="AO297" i="2" s="1"/>
  <c r="AJ298" i="2"/>
  <c r="AO298" i="2" s="1"/>
  <c r="AJ299" i="2"/>
  <c r="AO299" i="2" s="1"/>
  <c r="AJ300" i="2"/>
  <c r="AO300" i="2" s="1"/>
  <c r="AJ301" i="2"/>
  <c r="AO301" i="2" s="1"/>
  <c r="AJ302" i="2"/>
  <c r="AO302" i="2" s="1"/>
  <c r="AJ303" i="2"/>
  <c r="AO303" i="2" s="1"/>
  <c r="AJ304" i="2"/>
  <c r="AO304" i="2" s="1"/>
  <c r="AJ305" i="2"/>
  <c r="AO305" i="2" s="1"/>
  <c r="AJ306" i="2"/>
  <c r="AO306" i="2" s="1"/>
  <c r="AJ307" i="2"/>
  <c r="AO307" i="2" s="1"/>
  <c r="AJ308" i="2"/>
  <c r="AO308" i="2" s="1"/>
  <c r="AJ309" i="2"/>
  <c r="AO309" i="2" s="1"/>
  <c r="AJ310" i="2"/>
  <c r="AO310" i="2" s="1"/>
  <c r="AJ311" i="2"/>
  <c r="AO311" i="2" s="1"/>
  <c r="AJ312" i="2"/>
  <c r="AO312" i="2" s="1"/>
  <c r="AJ313" i="2"/>
  <c r="AO313" i="2" s="1"/>
  <c r="AJ314" i="2"/>
  <c r="AO314" i="2" s="1"/>
  <c r="AJ315" i="2"/>
  <c r="AO315" i="2" s="1"/>
  <c r="AJ316" i="2"/>
  <c r="AO316" i="2" s="1"/>
  <c r="AJ317" i="2"/>
  <c r="AO317" i="2" s="1"/>
  <c r="AJ318" i="2"/>
  <c r="AO318" i="2" s="1"/>
  <c r="AJ319" i="2"/>
  <c r="AO319" i="2" s="1"/>
  <c r="AJ320" i="2"/>
  <c r="AO320" i="2" s="1"/>
  <c r="AJ321" i="2"/>
  <c r="AO321" i="2" s="1"/>
  <c r="AJ322" i="2"/>
  <c r="AO322" i="2" s="1"/>
  <c r="AJ323" i="2"/>
  <c r="AO323" i="2" s="1"/>
  <c r="AJ324" i="2"/>
  <c r="AO324" i="2" s="1"/>
  <c r="AJ325" i="2"/>
  <c r="AO325" i="2" s="1"/>
  <c r="AJ326" i="2"/>
  <c r="AO326" i="2" s="1"/>
  <c r="AJ327" i="2"/>
  <c r="AO327" i="2" s="1"/>
  <c r="AJ328" i="2"/>
  <c r="AO328" i="2" s="1"/>
  <c r="AJ329" i="2"/>
  <c r="AO329" i="2" s="1"/>
  <c r="AJ330" i="2"/>
  <c r="AO330" i="2" s="1"/>
  <c r="AJ331" i="2"/>
  <c r="AO331" i="2" s="1"/>
  <c r="AJ332" i="2"/>
  <c r="AO332" i="2" s="1"/>
  <c r="AJ333" i="2"/>
  <c r="AO333" i="2" s="1"/>
  <c r="AJ334" i="2"/>
  <c r="AO334" i="2" s="1"/>
  <c r="AJ335" i="2"/>
  <c r="AO335" i="2" s="1"/>
  <c r="AJ336" i="2"/>
  <c r="AO336" i="2" s="1"/>
  <c r="AJ337" i="2"/>
  <c r="AO337" i="2" s="1"/>
  <c r="AJ338" i="2"/>
  <c r="AO338" i="2" s="1"/>
  <c r="AJ339" i="2"/>
  <c r="AO339" i="2" s="1"/>
  <c r="AJ340" i="2"/>
  <c r="AO340" i="2" s="1"/>
  <c r="AJ341" i="2"/>
  <c r="AO341" i="2" s="1"/>
  <c r="AJ342" i="2"/>
  <c r="AO342" i="2" s="1"/>
  <c r="AJ343" i="2"/>
  <c r="AO343" i="2" s="1"/>
  <c r="AJ344" i="2"/>
  <c r="AO344" i="2" s="1"/>
  <c r="AJ345" i="2"/>
  <c r="AO345" i="2" s="1"/>
  <c r="AJ346" i="2"/>
  <c r="AO346" i="2" s="1"/>
  <c r="AJ347" i="2"/>
  <c r="AO347" i="2" s="1"/>
  <c r="AJ348" i="2"/>
  <c r="AO348" i="2" s="1"/>
  <c r="AJ349" i="2"/>
  <c r="AO349" i="2" s="1"/>
  <c r="AJ350" i="2"/>
  <c r="AO350" i="2" s="1"/>
  <c r="AJ351" i="2"/>
  <c r="AO351" i="2" s="1"/>
  <c r="AJ352" i="2"/>
  <c r="AO352" i="2" s="1"/>
  <c r="AJ353" i="2"/>
  <c r="AO353" i="2" s="1"/>
  <c r="AJ354" i="2"/>
  <c r="AO354" i="2" s="1"/>
  <c r="AJ355" i="2"/>
  <c r="AO355" i="2" s="1"/>
  <c r="AJ356" i="2"/>
  <c r="AO356" i="2" s="1"/>
  <c r="AJ357" i="2"/>
  <c r="AO357" i="2" s="1"/>
  <c r="AJ358" i="2"/>
  <c r="AO358" i="2" s="1"/>
  <c r="AJ359" i="2"/>
  <c r="AO359" i="2" s="1"/>
  <c r="AJ360" i="2"/>
  <c r="AO360" i="2" s="1"/>
  <c r="AJ361" i="2"/>
  <c r="AO361" i="2" s="1"/>
  <c r="AJ362" i="2"/>
  <c r="AO362" i="2" s="1"/>
  <c r="AJ363" i="2"/>
  <c r="AO363" i="2" s="1"/>
  <c r="AJ364" i="2"/>
  <c r="AO364" i="2" s="1"/>
  <c r="AJ365" i="2"/>
  <c r="AO365" i="2" s="1"/>
  <c r="AJ366" i="2"/>
  <c r="AO366" i="2" s="1"/>
  <c r="AJ367" i="2"/>
  <c r="AO367" i="2" s="1"/>
  <c r="AJ368" i="2"/>
  <c r="AO368" i="2" s="1"/>
  <c r="AJ369" i="2"/>
  <c r="AO369" i="2" s="1"/>
  <c r="AJ370" i="2"/>
  <c r="AO370" i="2" s="1"/>
  <c r="AJ371" i="2"/>
  <c r="AO371" i="2" s="1"/>
  <c r="AJ372" i="2"/>
  <c r="AO372" i="2" s="1"/>
  <c r="AJ373" i="2"/>
  <c r="AO373" i="2" s="1"/>
  <c r="AJ374" i="2"/>
  <c r="AO374" i="2" s="1"/>
  <c r="AJ375" i="2"/>
  <c r="AO375" i="2" s="1"/>
  <c r="AJ376" i="2"/>
  <c r="AO376" i="2" s="1"/>
  <c r="AJ377" i="2"/>
  <c r="AO377" i="2" s="1"/>
  <c r="AJ378" i="2"/>
  <c r="AO378" i="2" s="1"/>
  <c r="AJ379" i="2"/>
  <c r="AO379" i="2" s="1"/>
  <c r="AJ380" i="2"/>
  <c r="AO380" i="2" s="1"/>
  <c r="AJ381" i="2"/>
  <c r="AO381" i="2" s="1"/>
  <c r="AJ382" i="2"/>
  <c r="AO382" i="2" s="1"/>
  <c r="AJ383" i="2"/>
  <c r="AO383" i="2" s="1"/>
  <c r="AJ384" i="2"/>
  <c r="AO384" i="2" s="1"/>
  <c r="AJ385" i="2"/>
  <c r="AO385" i="2" s="1"/>
  <c r="AJ386" i="2"/>
  <c r="AO386" i="2" s="1"/>
  <c r="AJ387" i="2"/>
  <c r="AO387" i="2" s="1"/>
  <c r="AJ388" i="2"/>
  <c r="AO388" i="2" s="1"/>
  <c r="AJ389" i="2"/>
  <c r="AO389" i="2" s="1"/>
  <c r="AJ390" i="2"/>
  <c r="AO390" i="2" s="1"/>
  <c r="AJ391" i="2"/>
  <c r="AO391" i="2" s="1"/>
  <c r="AJ392" i="2"/>
  <c r="AO392" i="2" s="1"/>
  <c r="AJ393" i="2"/>
  <c r="AO393" i="2" s="1"/>
  <c r="AJ394" i="2"/>
  <c r="AO394" i="2" s="1"/>
  <c r="AJ395" i="2"/>
  <c r="AO395" i="2" s="1"/>
  <c r="AJ396" i="2"/>
  <c r="AO396" i="2" s="1"/>
  <c r="AJ397" i="2"/>
  <c r="AO397" i="2" s="1"/>
  <c r="AJ398" i="2"/>
  <c r="AO398" i="2" s="1"/>
  <c r="AJ399" i="2"/>
  <c r="AO399" i="2" s="1"/>
  <c r="AJ400" i="2"/>
  <c r="AO400" i="2" s="1"/>
  <c r="AJ401" i="2"/>
  <c r="AO401" i="2" s="1"/>
  <c r="AJ402" i="2"/>
  <c r="AO402" i="2" s="1"/>
  <c r="AJ403" i="2"/>
  <c r="AO403" i="2" s="1"/>
  <c r="AJ404" i="2"/>
  <c r="AO404" i="2" s="1"/>
  <c r="AJ405" i="2"/>
  <c r="AO405" i="2" s="1"/>
  <c r="AJ406" i="2"/>
  <c r="AO406" i="2" s="1"/>
  <c r="AJ407" i="2"/>
  <c r="AO407" i="2" s="1"/>
  <c r="AJ408" i="2"/>
  <c r="AO408" i="2" s="1"/>
  <c r="AJ409" i="2"/>
  <c r="AO409" i="2" s="1"/>
  <c r="AJ410" i="2"/>
  <c r="AO410" i="2" s="1"/>
  <c r="AJ411" i="2"/>
  <c r="AO411" i="2" s="1"/>
  <c r="AJ412" i="2"/>
  <c r="AO412" i="2" s="1"/>
  <c r="AJ413" i="2"/>
  <c r="AO413" i="2" s="1"/>
  <c r="AJ414" i="2"/>
  <c r="AO414" i="2" s="1"/>
  <c r="AJ415" i="2"/>
  <c r="AO415" i="2" s="1"/>
  <c r="AJ416" i="2"/>
  <c r="AO416" i="2" s="1"/>
  <c r="AJ417" i="2"/>
  <c r="AO417" i="2" s="1"/>
  <c r="AJ418" i="2"/>
  <c r="AO418" i="2" s="1"/>
  <c r="AJ419" i="2"/>
  <c r="AO419" i="2" s="1"/>
  <c r="AJ420" i="2"/>
  <c r="AO420" i="2" s="1"/>
  <c r="AJ421" i="2"/>
  <c r="AO421" i="2" s="1"/>
  <c r="AJ422" i="2"/>
  <c r="AO422" i="2" s="1"/>
  <c r="AJ423" i="2"/>
  <c r="AO423" i="2" s="1"/>
  <c r="AJ424" i="2"/>
  <c r="AO424" i="2" s="1"/>
  <c r="AJ425" i="2"/>
  <c r="AO425" i="2" s="1"/>
  <c r="AJ426" i="2"/>
  <c r="AO426" i="2" s="1"/>
  <c r="AJ427" i="2"/>
  <c r="AO427" i="2" s="1"/>
  <c r="AJ428" i="2"/>
  <c r="AO428" i="2" s="1"/>
  <c r="AJ429" i="2"/>
  <c r="AO429" i="2" s="1"/>
  <c r="AJ430" i="2"/>
  <c r="AO430" i="2" s="1"/>
  <c r="AJ431" i="2"/>
  <c r="AO431" i="2" s="1"/>
  <c r="AJ432" i="2"/>
  <c r="AO432" i="2" s="1"/>
  <c r="AJ433" i="2"/>
  <c r="AO433" i="2" s="1"/>
  <c r="AJ434" i="2"/>
  <c r="AO434" i="2" s="1"/>
  <c r="AJ435" i="2"/>
  <c r="AO435" i="2" s="1"/>
  <c r="AJ436" i="2"/>
  <c r="AO436" i="2" s="1"/>
  <c r="AJ437" i="2"/>
  <c r="AO437" i="2" s="1"/>
  <c r="AJ438" i="2"/>
  <c r="AO438" i="2" s="1"/>
  <c r="AJ439" i="2"/>
  <c r="AO439" i="2" s="1"/>
  <c r="AJ440" i="2"/>
  <c r="AO440" i="2" s="1"/>
  <c r="AJ441" i="2"/>
  <c r="AO441" i="2" s="1"/>
  <c r="AJ442" i="2"/>
  <c r="AO442" i="2" s="1"/>
  <c r="AJ443" i="2"/>
  <c r="AO443" i="2" s="1"/>
  <c r="AJ444" i="2"/>
  <c r="AO444" i="2" s="1"/>
  <c r="AJ445" i="2"/>
  <c r="AO445" i="2" s="1"/>
  <c r="AJ446" i="2"/>
  <c r="AO446" i="2" s="1"/>
  <c r="AJ447" i="2"/>
  <c r="AO447" i="2" s="1"/>
  <c r="AJ448" i="2"/>
  <c r="AO448" i="2" s="1"/>
  <c r="AJ449" i="2"/>
  <c r="AO449" i="2" s="1"/>
  <c r="AJ450" i="2"/>
  <c r="AO450" i="2" s="1"/>
  <c r="AJ451" i="2"/>
  <c r="AO451" i="2" s="1"/>
  <c r="AJ452" i="2"/>
  <c r="AO452" i="2" s="1"/>
  <c r="AJ453" i="2"/>
  <c r="AO453" i="2" s="1"/>
  <c r="AJ454" i="2"/>
  <c r="AO454" i="2" s="1"/>
  <c r="AJ455" i="2"/>
  <c r="AO455" i="2" s="1"/>
  <c r="AJ456" i="2"/>
  <c r="AO456" i="2" s="1"/>
  <c r="AJ457" i="2"/>
  <c r="AO457" i="2" s="1"/>
  <c r="AJ458" i="2"/>
  <c r="AO458" i="2" s="1"/>
  <c r="AJ459" i="2"/>
  <c r="AO459" i="2" s="1"/>
  <c r="AJ460" i="2"/>
  <c r="AO460" i="2" s="1"/>
  <c r="AJ461" i="2"/>
  <c r="AO461" i="2" s="1"/>
  <c r="AJ462" i="2"/>
  <c r="AO462" i="2" s="1"/>
  <c r="AJ463" i="2"/>
  <c r="AO463" i="2" s="1"/>
  <c r="AJ464" i="2"/>
  <c r="AO464" i="2" s="1"/>
  <c r="AJ465" i="2"/>
  <c r="AO465" i="2" s="1"/>
  <c r="AJ466" i="2"/>
  <c r="AO466" i="2" s="1"/>
  <c r="AJ467" i="2"/>
  <c r="AO467" i="2" s="1"/>
  <c r="AJ468" i="2"/>
  <c r="AO468" i="2" s="1"/>
  <c r="AJ469" i="2"/>
  <c r="AO469" i="2" s="1"/>
  <c r="AJ470" i="2"/>
  <c r="AO470" i="2" s="1"/>
  <c r="AJ471" i="2"/>
  <c r="AO471" i="2" s="1"/>
  <c r="AJ472" i="2"/>
  <c r="AO472" i="2" s="1"/>
  <c r="AJ473" i="2"/>
  <c r="AO473" i="2" s="1"/>
  <c r="AJ474" i="2"/>
  <c r="AO474" i="2" s="1"/>
  <c r="AJ475" i="2"/>
  <c r="AO475" i="2" s="1"/>
  <c r="AJ476" i="2"/>
  <c r="AO476" i="2" s="1"/>
  <c r="AJ477" i="2"/>
  <c r="AO477" i="2" s="1"/>
  <c r="AJ478" i="2"/>
  <c r="AO478" i="2" s="1"/>
  <c r="AJ479" i="2"/>
  <c r="AO479" i="2" s="1"/>
  <c r="AJ480" i="2"/>
  <c r="AO480" i="2" s="1"/>
  <c r="AJ481" i="2"/>
  <c r="AO481" i="2" s="1"/>
  <c r="AJ482" i="2"/>
  <c r="AO482" i="2" s="1"/>
  <c r="AJ483" i="2"/>
  <c r="AO483" i="2" s="1"/>
  <c r="AJ484" i="2"/>
  <c r="AO484" i="2" s="1"/>
  <c r="AJ485" i="2"/>
  <c r="AO485" i="2" s="1"/>
  <c r="AJ486" i="2"/>
  <c r="AO486" i="2" s="1"/>
  <c r="AJ487" i="2"/>
  <c r="AO487" i="2" s="1"/>
  <c r="AJ488" i="2"/>
  <c r="AO488" i="2" s="1"/>
  <c r="AJ489" i="2"/>
  <c r="AO489" i="2" s="1"/>
  <c r="AJ490" i="2"/>
  <c r="AO490" i="2" s="1"/>
  <c r="AJ491" i="2"/>
  <c r="AO491" i="2" s="1"/>
  <c r="AJ492" i="2"/>
  <c r="AO492" i="2" s="1"/>
  <c r="AJ493" i="2"/>
  <c r="AO493" i="2" s="1"/>
  <c r="AJ494" i="2"/>
  <c r="AO494" i="2" s="1"/>
  <c r="AJ495" i="2"/>
  <c r="AO495" i="2" s="1"/>
  <c r="AJ496" i="2"/>
  <c r="AO496" i="2" s="1"/>
  <c r="AJ497" i="2"/>
  <c r="AO497" i="2" s="1"/>
  <c r="AJ498" i="2"/>
  <c r="AO498" i="2" s="1"/>
  <c r="AJ499" i="2"/>
  <c r="AO499" i="2" s="1"/>
  <c r="AJ500" i="2"/>
  <c r="AO500" i="2" s="1"/>
  <c r="AJ501" i="2"/>
  <c r="AO501" i="2" s="1"/>
  <c r="AJ502" i="2"/>
  <c r="AO502" i="2" s="1"/>
  <c r="AJ503" i="2"/>
  <c r="AO503" i="2" s="1"/>
  <c r="AJ504" i="2"/>
  <c r="AO504" i="2" s="1"/>
  <c r="AJ505" i="2"/>
  <c r="AO505" i="2" s="1"/>
  <c r="AJ506" i="2"/>
  <c r="AO506" i="2" s="1"/>
  <c r="AJ507" i="2"/>
  <c r="AO507" i="2" s="1"/>
  <c r="AJ508" i="2"/>
  <c r="AO508" i="2" s="1"/>
  <c r="AJ509" i="2"/>
  <c r="AO509" i="2" s="1"/>
  <c r="AJ510" i="2"/>
  <c r="AO510" i="2" s="1"/>
  <c r="AJ511" i="2"/>
  <c r="AO511" i="2" s="1"/>
  <c r="AJ512" i="2"/>
  <c r="AO512" i="2" s="1"/>
  <c r="AJ513" i="2"/>
  <c r="AO513" i="2" s="1"/>
  <c r="AJ514" i="2"/>
  <c r="AO514" i="2" s="1"/>
  <c r="AJ515" i="2"/>
  <c r="AO515" i="2" s="1"/>
  <c r="AJ516" i="2"/>
  <c r="AO516" i="2" s="1"/>
  <c r="AJ517" i="2"/>
  <c r="AO517" i="2" s="1"/>
  <c r="AJ518" i="2"/>
  <c r="AO518" i="2" s="1"/>
  <c r="AJ519" i="2"/>
  <c r="AO519" i="2" s="1"/>
  <c r="AJ520" i="2"/>
  <c r="AO520" i="2" s="1"/>
  <c r="AJ521" i="2"/>
  <c r="AO521" i="2" s="1"/>
  <c r="AJ522" i="2"/>
  <c r="AO522" i="2" s="1"/>
  <c r="AJ523" i="2"/>
  <c r="AO523" i="2" s="1"/>
  <c r="AJ524" i="2"/>
  <c r="AO524" i="2" s="1"/>
  <c r="AJ525" i="2"/>
  <c r="AO525" i="2" s="1"/>
  <c r="AJ526" i="2"/>
  <c r="AO526" i="2" s="1"/>
  <c r="AJ527" i="2"/>
  <c r="AO527" i="2" s="1"/>
  <c r="AJ528" i="2"/>
  <c r="AO528" i="2" s="1"/>
  <c r="AJ529" i="2"/>
  <c r="AO529" i="2" s="1"/>
  <c r="AJ530" i="2"/>
  <c r="AO530" i="2" s="1"/>
  <c r="AJ531" i="2"/>
  <c r="AO531" i="2" s="1"/>
  <c r="AJ532" i="2"/>
  <c r="AO532" i="2" s="1"/>
  <c r="AJ533" i="2"/>
  <c r="AO533" i="2" s="1"/>
  <c r="AJ534" i="2"/>
  <c r="AO534" i="2" s="1"/>
  <c r="AJ535" i="2"/>
  <c r="AO535" i="2" s="1"/>
  <c r="AJ536" i="2"/>
  <c r="AO536" i="2" s="1"/>
  <c r="AJ537" i="2"/>
  <c r="AO537" i="2" s="1"/>
  <c r="AJ538" i="2"/>
  <c r="AO538" i="2" s="1"/>
  <c r="AJ539" i="2"/>
  <c r="AO539" i="2" s="1"/>
  <c r="AJ540" i="2"/>
  <c r="AO540" i="2" s="1"/>
  <c r="AJ541" i="2"/>
  <c r="AO541" i="2" s="1"/>
  <c r="AJ542" i="2"/>
  <c r="AO542" i="2" s="1"/>
  <c r="AJ543" i="2"/>
  <c r="AO543" i="2" s="1"/>
  <c r="AJ544" i="2"/>
  <c r="AO544" i="2" s="1"/>
  <c r="AJ545" i="2"/>
  <c r="AO545" i="2" s="1"/>
  <c r="AJ546" i="2"/>
  <c r="AO546" i="2" s="1"/>
  <c r="AJ547" i="2"/>
  <c r="AO547" i="2" s="1"/>
  <c r="AJ548" i="2"/>
  <c r="AO548" i="2" s="1"/>
  <c r="AJ549" i="2"/>
  <c r="AO549" i="2" s="1"/>
  <c r="AJ550" i="2"/>
  <c r="AO550" i="2" s="1"/>
  <c r="AJ551" i="2"/>
  <c r="AO551" i="2" s="1"/>
  <c r="AJ552" i="2"/>
  <c r="AO552" i="2" s="1"/>
  <c r="AJ553" i="2"/>
  <c r="AO553" i="2" s="1"/>
  <c r="AJ554" i="2"/>
  <c r="AO554" i="2" s="1"/>
  <c r="AJ555" i="2"/>
  <c r="AO555" i="2" s="1"/>
  <c r="AJ556" i="2"/>
  <c r="AO556" i="2" s="1"/>
  <c r="AJ557" i="2"/>
  <c r="AO557" i="2" s="1"/>
  <c r="AJ558" i="2"/>
  <c r="AO558" i="2" s="1"/>
  <c r="AJ559" i="2"/>
  <c r="AO559" i="2" s="1"/>
  <c r="AJ560" i="2"/>
  <c r="AO560" i="2" s="1"/>
  <c r="AJ561" i="2"/>
  <c r="AO561" i="2" s="1"/>
  <c r="AJ562" i="2"/>
  <c r="AO562" i="2" s="1"/>
  <c r="AJ563" i="2"/>
  <c r="AO563" i="2" s="1"/>
  <c r="AJ564" i="2"/>
  <c r="AO564" i="2" s="1"/>
  <c r="AJ565" i="2"/>
  <c r="AO565" i="2" s="1"/>
  <c r="AJ566" i="2"/>
  <c r="AO566" i="2" s="1"/>
  <c r="AJ567" i="2"/>
  <c r="AO567" i="2" s="1"/>
  <c r="AJ568" i="2"/>
  <c r="AO568" i="2" s="1"/>
  <c r="AJ569" i="2"/>
  <c r="AO569" i="2" s="1"/>
  <c r="AJ570" i="2"/>
  <c r="AO570" i="2" s="1"/>
  <c r="AJ571" i="2"/>
  <c r="AO571" i="2" s="1"/>
  <c r="AJ572" i="2"/>
  <c r="AO572" i="2" s="1"/>
  <c r="AJ573" i="2"/>
  <c r="AO573" i="2" s="1"/>
  <c r="AJ574" i="2"/>
  <c r="AO574" i="2" s="1"/>
  <c r="AJ575" i="2"/>
  <c r="AO575" i="2" s="1"/>
  <c r="AJ576" i="2"/>
  <c r="AO576" i="2" s="1"/>
  <c r="AJ577" i="2"/>
  <c r="AO577" i="2" s="1"/>
  <c r="AJ578" i="2"/>
  <c r="AO578" i="2" s="1"/>
  <c r="AJ579" i="2"/>
  <c r="AO579" i="2" s="1"/>
  <c r="AJ580" i="2"/>
  <c r="AO580" i="2" s="1"/>
  <c r="AJ581" i="2"/>
  <c r="AO581" i="2" s="1"/>
  <c r="AJ582" i="2"/>
  <c r="AO582" i="2" s="1"/>
  <c r="AJ583" i="2"/>
  <c r="AO583" i="2" s="1"/>
  <c r="AJ584" i="2"/>
  <c r="AO584" i="2" s="1"/>
  <c r="AJ585" i="2"/>
  <c r="AO585" i="2" s="1"/>
  <c r="AJ586" i="2"/>
  <c r="AO586" i="2" s="1"/>
  <c r="AJ587" i="2"/>
  <c r="AO587" i="2" s="1"/>
  <c r="AJ588" i="2"/>
  <c r="AO588" i="2" s="1"/>
  <c r="AJ589" i="2"/>
  <c r="AO589" i="2" s="1"/>
  <c r="AJ590" i="2"/>
  <c r="AO590" i="2" s="1"/>
  <c r="AJ591" i="2"/>
  <c r="AO591" i="2" s="1"/>
  <c r="AJ592" i="2"/>
  <c r="AO592" i="2" s="1"/>
  <c r="AJ593" i="2"/>
  <c r="AO593" i="2" s="1"/>
  <c r="AJ594" i="2"/>
  <c r="AO594" i="2" s="1"/>
  <c r="AJ595" i="2"/>
  <c r="AO595" i="2" s="1"/>
  <c r="AJ596" i="2"/>
  <c r="AO596" i="2" s="1"/>
  <c r="AJ597" i="2"/>
  <c r="AO597" i="2" s="1"/>
  <c r="AJ598" i="2"/>
  <c r="AO598" i="2" s="1"/>
  <c r="AJ599" i="2"/>
  <c r="AO599" i="2" s="1"/>
  <c r="AJ600" i="2"/>
  <c r="AO600" i="2" s="1"/>
  <c r="AJ601" i="2"/>
  <c r="AO601" i="2" s="1"/>
  <c r="AJ602" i="2"/>
  <c r="AO602" i="2" s="1"/>
  <c r="AJ603" i="2"/>
  <c r="AO603" i="2" s="1"/>
  <c r="AJ604" i="2"/>
  <c r="AO604" i="2" s="1"/>
  <c r="AJ605" i="2"/>
  <c r="AO605" i="2" s="1"/>
  <c r="AJ606" i="2"/>
  <c r="AO606" i="2" s="1"/>
  <c r="AJ607" i="2"/>
  <c r="AO607" i="2" s="1"/>
  <c r="AJ608" i="2"/>
  <c r="AO608" i="2" s="1"/>
  <c r="AJ609" i="2"/>
  <c r="AO609" i="2" s="1"/>
  <c r="AJ610" i="2"/>
  <c r="AO610" i="2" s="1"/>
  <c r="AJ611" i="2"/>
  <c r="AO611" i="2" s="1"/>
  <c r="AJ612" i="2"/>
  <c r="AO612" i="2" s="1"/>
  <c r="AJ613" i="2"/>
  <c r="AO613" i="2" s="1"/>
  <c r="AJ614" i="2"/>
  <c r="AO614" i="2" s="1"/>
  <c r="AJ615" i="2"/>
  <c r="AO615" i="2" s="1"/>
  <c r="AJ616" i="2"/>
  <c r="AO616" i="2" s="1"/>
  <c r="AJ617" i="2"/>
  <c r="AO617" i="2" s="1"/>
  <c r="AJ618" i="2"/>
  <c r="AO618" i="2" s="1"/>
  <c r="AJ619" i="2"/>
  <c r="AO619" i="2" s="1"/>
  <c r="AJ620" i="2"/>
  <c r="AO620" i="2" s="1"/>
  <c r="AJ621" i="2"/>
  <c r="AO621" i="2" s="1"/>
  <c r="AJ622" i="2"/>
  <c r="AO622" i="2" s="1"/>
  <c r="AJ623" i="2"/>
  <c r="AO623" i="2" s="1"/>
  <c r="AJ624" i="2"/>
  <c r="AO624" i="2" s="1"/>
  <c r="AJ625" i="2"/>
  <c r="AO625" i="2" s="1"/>
  <c r="AJ626" i="2"/>
  <c r="AO626" i="2" s="1"/>
  <c r="AJ627" i="2"/>
  <c r="AO627" i="2" s="1"/>
  <c r="AJ628" i="2"/>
  <c r="AO628" i="2" s="1"/>
  <c r="AJ629" i="2"/>
  <c r="AO629" i="2" s="1"/>
  <c r="AJ630" i="2"/>
  <c r="AO630" i="2" s="1"/>
  <c r="AJ631" i="2"/>
  <c r="AO631" i="2" s="1"/>
  <c r="AJ632" i="2"/>
  <c r="AO632" i="2" s="1"/>
  <c r="AJ633" i="2"/>
  <c r="AO633" i="2" s="1"/>
  <c r="AJ634" i="2"/>
  <c r="AO634" i="2" s="1"/>
  <c r="AJ635" i="2"/>
  <c r="AO635" i="2" s="1"/>
  <c r="AJ636" i="2"/>
  <c r="AO636" i="2" s="1"/>
  <c r="AJ637" i="2"/>
  <c r="AO637" i="2" s="1"/>
  <c r="AJ638" i="2"/>
  <c r="AO638" i="2" s="1"/>
  <c r="AJ639" i="2"/>
  <c r="AO639" i="2" s="1"/>
  <c r="AJ640" i="2"/>
  <c r="AO640" i="2" s="1"/>
  <c r="AJ641" i="2"/>
  <c r="AO641" i="2" s="1"/>
  <c r="AJ642" i="2"/>
  <c r="AO642" i="2" s="1"/>
  <c r="AJ643" i="2"/>
  <c r="AO643" i="2" s="1"/>
  <c r="AJ644" i="2"/>
  <c r="AO644" i="2" s="1"/>
  <c r="AJ645" i="2"/>
  <c r="AO645" i="2" s="1"/>
  <c r="AJ646" i="2"/>
  <c r="AO646" i="2" s="1"/>
  <c r="AJ647" i="2"/>
  <c r="AO647" i="2" s="1"/>
  <c r="AJ648" i="2"/>
  <c r="AO648" i="2" s="1"/>
  <c r="AJ649" i="2"/>
  <c r="AO649" i="2" s="1"/>
  <c r="AJ650" i="2"/>
  <c r="AO650" i="2" s="1"/>
  <c r="AJ651" i="2"/>
  <c r="AO651" i="2" s="1"/>
  <c r="AJ652" i="2"/>
  <c r="AO652" i="2" s="1"/>
  <c r="AJ653" i="2"/>
  <c r="AO653" i="2" s="1"/>
  <c r="AJ654" i="2"/>
  <c r="AO654" i="2" s="1"/>
  <c r="AJ655" i="2"/>
  <c r="AO655" i="2" s="1"/>
  <c r="AJ656" i="2"/>
  <c r="AO656" i="2" s="1"/>
  <c r="AJ657" i="2"/>
  <c r="AO657" i="2" s="1"/>
  <c r="AJ658" i="2"/>
  <c r="AO658" i="2" s="1"/>
  <c r="AJ659" i="2"/>
  <c r="AO659" i="2" s="1"/>
  <c r="AJ660" i="2"/>
  <c r="AO660" i="2" s="1"/>
  <c r="AJ661" i="2"/>
  <c r="AO661" i="2" s="1"/>
  <c r="AJ662" i="2"/>
  <c r="AO662" i="2" s="1"/>
  <c r="AJ663" i="2"/>
  <c r="AO663" i="2" s="1"/>
  <c r="AJ664" i="2"/>
  <c r="AO664" i="2" s="1"/>
  <c r="AJ665" i="2"/>
  <c r="AO665" i="2" s="1"/>
  <c r="AJ666" i="2"/>
  <c r="AO666" i="2" s="1"/>
  <c r="AJ667" i="2"/>
  <c r="AO667" i="2" s="1"/>
  <c r="AJ668" i="2"/>
  <c r="AO668" i="2" s="1"/>
  <c r="AJ669" i="2"/>
  <c r="AO669" i="2" s="1"/>
  <c r="AJ670" i="2"/>
  <c r="AO670" i="2" s="1"/>
  <c r="AJ671" i="2"/>
  <c r="AO671" i="2" s="1"/>
  <c r="AJ672" i="2"/>
  <c r="AO672" i="2" s="1"/>
  <c r="AJ673" i="2"/>
  <c r="AO673" i="2" s="1"/>
  <c r="AJ674" i="2"/>
  <c r="AO674" i="2" s="1"/>
  <c r="AJ675" i="2"/>
  <c r="AO675" i="2" s="1"/>
  <c r="AJ676" i="2"/>
  <c r="AO676" i="2" s="1"/>
  <c r="AJ677" i="2"/>
  <c r="AO677" i="2" s="1"/>
  <c r="AJ678" i="2"/>
  <c r="AO678" i="2" s="1"/>
  <c r="AJ679" i="2"/>
  <c r="AO679" i="2" s="1"/>
  <c r="AJ680" i="2"/>
  <c r="AO680" i="2" s="1"/>
  <c r="AJ681" i="2"/>
  <c r="AO681" i="2" s="1"/>
  <c r="AJ682" i="2"/>
  <c r="AO682" i="2" s="1"/>
  <c r="AJ683" i="2"/>
  <c r="AO683" i="2" s="1"/>
  <c r="AJ684" i="2"/>
  <c r="AO684" i="2" s="1"/>
  <c r="AJ685" i="2"/>
  <c r="AO685" i="2" s="1"/>
  <c r="AJ686" i="2"/>
  <c r="AO686" i="2" s="1"/>
  <c r="AJ687" i="2"/>
  <c r="AO687" i="2" s="1"/>
  <c r="AJ688" i="2"/>
  <c r="AO688" i="2" s="1"/>
  <c r="AJ689" i="2"/>
  <c r="AO689" i="2" s="1"/>
  <c r="AJ690" i="2"/>
  <c r="AO690" i="2" s="1"/>
  <c r="AJ691" i="2"/>
  <c r="AO691" i="2" s="1"/>
  <c r="AJ692" i="2"/>
  <c r="AO692" i="2" s="1"/>
  <c r="AJ693" i="2"/>
  <c r="AO693" i="2" s="1"/>
  <c r="AJ694" i="2"/>
  <c r="AO694" i="2" s="1"/>
  <c r="AJ695" i="2"/>
  <c r="AO695" i="2" s="1"/>
  <c r="AJ696" i="2"/>
  <c r="AO696" i="2" s="1"/>
  <c r="AJ697" i="2"/>
  <c r="AO697" i="2" s="1"/>
  <c r="AJ698" i="2"/>
  <c r="AO698" i="2" s="1"/>
  <c r="AJ699" i="2"/>
  <c r="AO699" i="2" s="1"/>
  <c r="AJ700" i="2"/>
  <c r="AO700" i="2" s="1"/>
  <c r="AJ701" i="2"/>
  <c r="AO701" i="2" s="1"/>
  <c r="AJ702" i="2"/>
  <c r="AO702" i="2" s="1"/>
  <c r="AJ703" i="2"/>
  <c r="AO703" i="2" s="1"/>
  <c r="AJ704" i="2"/>
  <c r="AO704" i="2" s="1"/>
  <c r="AJ705" i="2"/>
  <c r="AO705" i="2" s="1"/>
  <c r="AJ706" i="2"/>
  <c r="AO706" i="2" s="1"/>
  <c r="AJ707" i="2"/>
  <c r="AO707" i="2" s="1"/>
  <c r="AJ708" i="2"/>
  <c r="AO708" i="2" s="1"/>
  <c r="AJ709" i="2"/>
  <c r="AO709" i="2" s="1"/>
  <c r="AJ710" i="2"/>
  <c r="AO710" i="2" s="1"/>
  <c r="AJ711" i="2"/>
  <c r="AO711" i="2" s="1"/>
  <c r="AJ712" i="2"/>
  <c r="AO712" i="2" s="1"/>
  <c r="AJ713" i="2"/>
  <c r="AO713" i="2" s="1"/>
  <c r="AJ714" i="2"/>
  <c r="AO714" i="2" s="1"/>
  <c r="AJ715" i="2"/>
  <c r="AO715" i="2" s="1"/>
  <c r="AJ716" i="2"/>
  <c r="AO716" i="2" s="1"/>
  <c r="AJ717" i="2"/>
  <c r="AO717" i="2" s="1"/>
  <c r="AJ718" i="2"/>
  <c r="AO718" i="2" s="1"/>
  <c r="AJ719" i="2"/>
  <c r="AO719" i="2" s="1"/>
  <c r="AJ720" i="2"/>
  <c r="AO720" i="2" s="1"/>
  <c r="AJ721" i="2"/>
  <c r="AO721" i="2" s="1"/>
  <c r="AJ722" i="2"/>
  <c r="AO722" i="2" s="1"/>
  <c r="AJ723" i="2"/>
  <c r="AO723" i="2" s="1"/>
  <c r="AJ724" i="2"/>
  <c r="AO724" i="2" s="1"/>
  <c r="AJ725" i="2"/>
  <c r="AO725" i="2" s="1"/>
  <c r="AJ726" i="2"/>
  <c r="AO726" i="2" s="1"/>
  <c r="AJ727" i="2"/>
  <c r="AO727" i="2" s="1"/>
  <c r="AJ728" i="2"/>
  <c r="AO728" i="2" s="1"/>
  <c r="AJ729" i="2"/>
  <c r="AO729" i="2" s="1"/>
  <c r="AJ730" i="2"/>
  <c r="AO730" i="2" s="1"/>
  <c r="AJ731" i="2"/>
  <c r="AO731" i="2" s="1"/>
  <c r="AJ732" i="2"/>
  <c r="AO732" i="2" s="1"/>
  <c r="AJ733" i="2"/>
  <c r="AO733" i="2" s="1"/>
  <c r="AJ734" i="2"/>
  <c r="AO734" i="2" s="1"/>
  <c r="AJ735" i="2"/>
  <c r="AO735" i="2" s="1"/>
  <c r="AJ736" i="2"/>
  <c r="AO736" i="2" s="1"/>
  <c r="AJ737" i="2"/>
  <c r="AO737" i="2" s="1"/>
  <c r="AJ738" i="2"/>
  <c r="AO738" i="2" s="1"/>
  <c r="AJ739" i="2"/>
  <c r="AO739" i="2" s="1"/>
  <c r="AJ740" i="2"/>
  <c r="AO740" i="2" s="1"/>
  <c r="AJ741" i="2"/>
  <c r="AO741" i="2" s="1"/>
  <c r="AJ742" i="2"/>
  <c r="AO742" i="2" s="1"/>
  <c r="AJ743" i="2"/>
  <c r="AO743" i="2" s="1"/>
  <c r="AJ744" i="2"/>
  <c r="AO744" i="2" s="1"/>
  <c r="AJ745" i="2"/>
  <c r="AO745" i="2" s="1"/>
  <c r="AJ746" i="2"/>
  <c r="AO746" i="2" s="1"/>
  <c r="AJ747" i="2"/>
  <c r="AO747" i="2" s="1"/>
  <c r="AJ748" i="2"/>
  <c r="AO748" i="2" s="1"/>
  <c r="AJ749" i="2"/>
  <c r="AO749" i="2" s="1"/>
  <c r="AJ750" i="2"/>
  <c r="AO750" i="2" s="1"/>
  <c r="AJ751" i="2"/>
  <c r="AO751" i="2" s="1"/>
  <c r="AJ752" i="2"/>
  <c r="AO752" i="2" s="1"/>
  <c r="AJ753" i="2"/>
  <c r="AO753" i="2" s="1"/>
  <c r="AJ754" i="2"/>
  <c r="AO754" i="2" s="1"/>
  <c r="AJ755" i="2"/>
  <c r="AO755" i="2" s="1"/>
  <c r="AJ756" i="2"/>
  <c r="AO756" i="2" s="1"/>
  <c r="AJ757" i="2"/>
  <c r="AO757" i="2" s="1"/>
  <c r="AJ758" i="2"/>
  <c r="AO758" i="2" s="1"/>
  <c r="AJ759" i="2"/>
  <c r="AO759" i="2" s="1"/>
  <c r="AJ760" i="2"/>
  <c r="AO760" i="2" s="1"/>
  <c r="AJ761" i="2"/>
  <c r="AO761" i="2" s="1"/>
  <c r="AJ762" i="2"/>
  <c r="AO762" i="2" s="1"/>
  <c r="AJ763" i="2"/>
  <c r="AO763" i="2" s="1"/>
  <c r="AJ764" i="2"/>
  <c r="AO764" i="2" s="1"/>
  <c r="AJ765" i="2"/>
  <c r="AO765" i="2" s="1"/>
  <c r="AJ766" i="2"/>
  <c r="AO766" i="2" s="1"/>
  <c r="AJ767" i="2"/>
  <c r="AO767" i="2" s="1"/>
  <c r="AJ768" i="2"/>
  <c r="AO768" i="2" s="1"/>
  <c r="AJ769" i="2"/>
  <c r="AO769" i="2" s="1"/>
  <c r="AJ770" i="2"/>
  <c r="AO770" i="2" s="1"/>
  <c r="AJ771" i="2"/>
  <c r="AO771" i="2" s="1"/>
  <c r="AJ772" i="2"/>
  <c r="AO772" i="2" s="1"/>
  <c r="AJ773" i="2"/>
  <c r="AO773" i="2" s="1"/>
  <c r="AJ774" i="2"/>
  <c r="AO774" i="2" s="1"/>
  <c r="AJ775" i="2"/>
  <c r="AO775" i="2" s="1"/>
  <c r="AJ776" i="2"/>
  <c r="AO776" i="2" s="1"/>
  <c r="AJ777" i="2"/>
  <c r="AO777" i="2" s="1"/>
  <c r="AJ778" i="2"/>
  <c r="AO778" i="2" s="1"/>
  <c r="AJ779" i="2"/>
  <c r="AO779" i="2" s="1"/>
  <c r="AJ780" i="2"/>
  <c r="AO780" i="2" s="1"/>
  <c r="AJ781" i="2"/>
  <c r="AO781" i="2" s="1"/>
  <c r="AJ782" i="2"/>
  <c r="AO782" i="2" s="1"/>
  <c r="AJ783" i="2"/>
  <c r="AO783" i="2" s="1"/>
  <c r="AJ784" i="2"/>
  <c r="AO784" i="2" s="1"/>
  <c r="AJ785" i="2"/>
  <c r="AO785" i="2" s="1"/>
  <c r="AJ786" i="2"/>
  <c r="AO786" i="2" s="1"/>
  <c r="AJ787" i="2"/>
  <c r="AO787" i="2" s="1"/>
  <c r="AJ788" i="2"/>
  <c r="AO788" i="2" s="1"/>
  <c r="AJ789" i="2"/>
  <c r="AO789" i="2" s="1"/>
  <c r="AJ790" i="2"/>
  <c r="AO790" i="2" s="1"/>
  <c r="AJ791" i="2"/>
  <c r="AO791" i="2" s="1"/>
  <c r="AJ792" i="2"/>
  <c r="AO792" i="2" s="1"/>
  <c r="AJ793" i="2"/>
  <c r="AO793" i="2" s="1"/>
  <c r="AJ794" i="2"/>
  <c r="AO794" i="2" s="1"/>
  <c r="AJ795" i="2"/>
  <c r="AO795" i="2" s="1"/>
  <c r="AJ796" i="2"/>
  <c r="AO796" i="2" s="1"/>
  <c r="AJ797" i="2"/>
  <c r="AO797" i="2" s="1"/>
  <c r="AJ798" i="2"/>
  <c r="AO798" i="2" s="1"/>
  <c r="AJ799" i="2"/>
  <c r="AO799" i="2" s="1"/>
  <c r="AJ800" i="2"/>
  <c r="AO800" i="2" s="1"/>
  <c r="AJ801" i="2"/>
  <c r="AO801" i="2" s="1"/>
  <c r="AJ802" i="2"/>
  <c r="AO802" i="2" s="1"/>
  <c r="AJ803" i="2"/>
  <c r="AO803" i="2" s="1"/>
  <c r="AJ804" i="2"/>
  <c r="AO804" i="2" s="1"/>
  <c r="AJ805" i="2"/>
  <c r="AO805" i="2" s="1"/>
  <c r="AJ806" i="2"/>
  <c r="AO806" i="2" s="1"/>
  <c r="AJ807" i="2"/>
  <c r="AO807" i="2" s="1"/>
  <c r="AJ808" i="2"/>
  <c r="AO808" i="2" s="1"/>
  <c r="AJ809" i="2"/>
  <c r="AO809" i="2" s="1"/>
  <c r="AJ810" i="2"/>
  <c r="AO810" i="2" s="1"/>
  <c r="AJ811" i="2"/>
  <c r="AO811" i="2" s="1"/>
  <c r="AJ812" i="2"/>
  <c r="AO812" i="2" s="1"/>
  <c r="AJ813" i="2"/>
  <c r="AO813" i="2" s="1"/>
  <c r="AJ814" i="2"/>
  <c r="AO814" i="2" s="1"/>
  <c r="AJ815" i="2"/>
  <c r="AO815" i="2" s="1"/>
  <c r="AJ816" i="2"/>
  <c r="AO816" i="2" s="1"/>
  <c r="AJ817" i="2"/>
  <c r="AO817" i="2" s="1"/>
  <c r="AJ818" i="2"/>
  <c r="AO818" i="2" s="1"/>
  <c r="AJ819" i="2"/>
  <c r="AO819" i="2" s="1"/>
  <c r="AJ820" i="2"/>
  <c r="AO820" i="2" s="1"/>
  <c r="AJ821" i="2"/>
  <c r="AO821" i="2" s="1"/>
  <c r="AJ822" i="2"/>
  <c r="AO822" i="2" s="1"/>
  <c r="AJ823" i="2"/>
  <c r="AO823" i="2" s="1"/>
  <c r="AJ824" i="2"/>
  <c r="AO824" i="2" s="1"/>
  <c r="AJ825" i="2"/>
  <c r="AO825" i="2" s="1"/>
  <c r="AJ826" i="2"/>
  <c r="AO826" i="2" s="1"/>
  <c r="AJ827" i="2"/>
  <c r="AO827" i="2" s="1"/>
  <c r="AJ828" i="2"/>
  <c r="AO828" i="2" s="1"/>
  <c r="AJ829" i="2"/>
  <c r="AO829" i="2" s="1"/>
  <c r="AJ830" i="2"/>
  <c r="AO830" i="2" s="1"/>
  <c r="AJ831" i="2"/>
  <c r="AO831" i="2" s="1"/>
  <c r="AJ832" i="2"/>
  <c r="AO832" i="2" s="1"/>
  <c r="AJ833" i="2"/>
  <c r="AO833" i="2" s="1"/>
  <c r="AJ834" i="2"/>
  <c r="AO834" i="2" s="1"/>
  <c r="AJ835" i="2"/>
  <c r="AO835" i="2" s="1"/>
  <c r="AJ836" i="2"/>
  <c r="AO836" i="2" s="1"/>
  <c r="AJ837" i="2"/>
  <c r="AO837" i="2" s="1"/>
  <c r="AJ838" i="2"/>
  <c r="AO838" i="2" s="1"/>
  <c r="AJ839" i="2"/>
  <c r="AO839" i="2" s="1"/>
  <c r="AJ840" i="2"/>
  <c r="AO840" i="2" s="1"/>
  <c r="AJ841" i="2"/>
  <c r="AO841" i="2" s="1"/>
  <c r="AJ842" i="2"/>
  <c r="AO842" i="2" s="1"/>
  <c r="AJ843" i="2"/>
  <c r="AO843" i="2" s="1"/>
  <c r="AJ844" i="2"/>
  <c r="AO844" i="2" s="1"/>
  <c r="AJ845" i="2"/>
  <c r="AO845" i="2" s="1"/>
  <c r="AJ846" i="2"/>
  <c r="AO846" i="2" s="1"/>
  <c r="AJ847" i="2"/>
  <c r="AO847" i="2" s="1"/>
  <c r="AJ848" i="2"/>
  <c r="AO848" i="2" s="1"/>
  <c r="AJ849" i="2"/>
  <c r="AO849" i="2" s="1"/>
  <c r="AJ850" i="2"/>
  <c r="AO850" i="2" s="1"/>
  <c r="AJ851" i="2"/>
  <c r="AO851" i="2" s="1"/>
  <c r="AJ852" i="2"/>
  <c r="AO852" i="2" s="1"/>
  <c r="AJ853" i="2"/>
  <c r="AO853" i="2" s="1"/>
  <c r="AJ854" i="2"/>
  <c r="AO854" i="2" s="1"/>
  <c r="AJ855" i="2"/>
  <c r="AO855" i="2" s="1"/>
  <c r="AJ856" i="2"/>
  <c r="AO856" i="2" s="1"/>
  <c r="AJ857" i="2"/>
  <c r="AO857" i="2" s="1"/>
  <c r="AJ858" i="2"/>
  <c r="AO858" i="2" s="1"/>
  <c r="AJ859" i="2"/>
  <c r="AO859" i="2" s="1"/>
  <c r="AJ860" i="2"/>
  <c r="AO860" i="2" s="1"/>
  <c r="AJ861" i="2"/>
  <c r="AO861" i="2" s="1"/>
  <c r="AJ862" i="2"/>
  <c r="AO862" i="2" s="1"/>
  <c r="AJ863" i="2"/>
  <c r="AO863" i="2" s="1"/>
  <c r="AJ864" i="2"/>
  <c r="AO864" i="2" s="1"/>
  <c r="AJ865" i="2"/>
  <c r="AO865" i="2" s="1"/>
  <c r="AJ866" i="2"/>
  <c r="AO866" i="2" s="1"/>
  <c r="AJ867" i="2"/>
  <c r="AO867" i="2" s="1"/>
  <c r="AJ868" i="2"/>
  <c r="AO868" i="2" s="1"/>
  <c r="AJ869" i="2"/>
  <c r="AO869" i="2" s="1"/>
  <c r="AJ870" i="2"/>
  <c r="AO870" i="2" s="1"/>
  <c r="AJ871" i="2"/>
  <c r="AO871" i="2" s="1"/>
  <c r="AJ872" i="2"/>
  <c r="AO872" i="2" s="1"/>
  <c r="AJ873" i="2"/>
  <c r="AO873" i="2" s="1"/>
  <c r="AJ874" i="2"/>
  <c r="AO874" i="2" s="1"/>
  <c r="AJ875" i="2"/>
  <c r="AO875" i="2" s="1"/>
  <c r="AJ876" i="2"/>
  <c r="AO876" i="2" s="1"/>
  <c r="AJ877" i="2"/>
  <c r="AO877" i="2" s="1"/>
  <c r="AJ878" i="2"/>
  <c r="AO878" i="2" s="1"/>
  <c r="AJ879" i="2"/>
  <c r="AO879" i="2" s="1"/>
  <c r="AJ880" i="2"/>
  <c r="AO880" i="2" s="1"/>
  <c r="AJ881" i="2"/>
  <c r="AO881" i="2" s="1"/>
  <c r="AJ882" i="2"/>
  <c r="AO882" i="2" s="1"/>
  <c r="AJ883" i="2"/>
  <c r="AO883" i="2" s="1"/>
  <c r="AJ884" i="2"/>
  <c r="AO884" i="2" s="1"/>
  <c r="AJ885" i="2"/>
  <c r="AO885" i="2" s="1"/>
  <c r="AJ886" i="2"/>
  <c r="AO886" i="2" s="1"/>
  <c r="AJ887" i="2"/>
  <c r="AO887" i="2" s="1"/>
  <c r="AJ888" i="2"/>
  <c r="AO888" i="2" s="1"/>
  <c r="AJ889" i="2"/>
  <c r="AO889" i="2" s="1"/>
  <c r="AJ890" i="2"/>
  <c r="AO890" i="2" s="1"/>
  <c r="AJ891" i="2"/>
  <c r="AO891" i="2" s="1"/>
  <c r="AJ892" i="2"/>
  <c r="AO892" i="2" s="1"/>
  <c r="AJ893" i="2"/>
  <c r="AO893" i="2" s="1"/>
  <c r="AJ894" i="2"/>
  <c r="AO894" i="2" s="1"/>
  <c r="AJ895" i="2"/>
  <c r="AO895" i="2" s="1"/>
  <c r="AJ896" i="2"/>
  <c r="AO896" i="2" s="1"/>
  <c r="AJ897" i="2"/>
  <c r="AO897" i="2" s="1"/>
  <c r="AJ898" i="2"/>
  <c r="AO898" i="2" s="1"/>
  <c r="AJ899" i="2"/>
  <c r="AO899" i="2" s="1"/>
  <c r="AJ900" i="2"/>
  <c r="AO900" i="2" s="1"/>
  <c r="AJ901" i="2"/>
  <c r="AO901" i="2" s="1"/>
  <c r="AJ902" i="2"/>
  <c r="AO902" i="2" s="1"/>
  <c r="AJ903" i="2"/>
  <c r="AO903" i="2" s="1"/>
  <c r="AJ904" i="2"/>
  <c r="AO904" i="2" s="1"/>
  <c r="AJ905" i="2"/>
  <c r="AO905" i="2" s="1"/>
  <c r="AJ906" i="2"/>
  <c r="AO906" i="2" s="1"/>
  <c r="AJ907" i="2"/>
  <c r="AO907" i="2" s="1"/>
  <c r="AJ908" i="2"/>
  <c r="AO908" i="2" s="1"/>
  <c r="AJ909" i="2"/>
  <c r="AO909" i="2" s="1"/>
  <c r="AJ910" i="2"/>
  <c r="AO910" i="2" s="1"/>
  <c r="AJ911" i="2"/>
  <c r="AO911" i="2" s="1"/>
  <c r="AJ912" i="2"/>
  <c r="AO912" i="2" s="1"/>
  <c r="AJ913" i="2"/>
  <c r="AO913" i="2" s="1"/>
  <c r="AJ914" i="2"/>
  <c r="AO914" i="2" s="1"/>
  <c r="AJ915" i="2"/>
  <c r="AO915" i="2" s="1"/>
  <c r="AJ916" i="2"/>
  <c r="AO916" i="2" s="1"/>
  <c r="AJ917" i="2"/>
  <c r="AO917" i="2" s="1"/>
  <c r="AJ918" i="2"/>
  <c r="AO918" i="2" s="1"/>
  <c r="AJ919" i="2"/>
  <c r="AO919" i="2" s="1"/>
  <c r="AJ920" i="2"/>
  <c r="AO920" i="2" s="1"/>
  <c r="AJ921" i="2"/>
  <c r="AO921" i="2" s="1"/>
  <c r="AJ922" i="2"/>
  <c r="AO922" i="2" s="1"/>
  <c r="AJ923" i="2"/>
  <c r="AO923" i="2" s="1"/>
  <c r="AJ924" i="2"/>
  <c r="AO924" i="2" s="1"/>
  <c r="AJ925" i="2"/>
  <c r="AO925" i="2" s="1"/>
  <c r="AJ926" i="2"/>
  <c r="AO926" i="2" s="1"/>
  <c r="AJ927" i="2"/>
  <c r="AO927" i="2" s="1"/>
  <c r="AJ928" i="2"/>
  <c r="AO928" i="2" s="1"/>
  <c r="AJ929" i="2"/>
  <c r="AO929" i="2" s="1"/>
  <c r="AJ930" i="2"/>
  <c r="AO930" i="2" s="1"/>
  <c r="AJ931" i="2"/>
  <c r="AO931" i="2" s="1"/>
  <c r="AJ932" i="2"/>
  <c r="AO932" i="2" s="1"/>
  <c r="AJ933" i="2"/>
  <c r="AO933" i="2" s="1"/>
  <c r="AJ934" i="2"/>
  <c r="AO934" i="2" s="1"/>
  <c r="AJ935" i="2"/>
  <c r="AO935" i="2" s="1"/>
  <c r="AJ936" i="2"/>
  <c r="AO936" i="2" s="1"/>
  <c r="AJ937" i="2"/>
  <c r="AO937" i="2" s="1"/>
  <c r="AJ938" i="2"/>
  <c r="AO938" i="2" s="1"/>
  <c r="AJ939" i="2"/>
  <c r="AO939" i="2" s="1"/>
  <c r="AJ940" i="2"/>
  <c r="AO940" i="2" s="1"/>
  <c r="AJ941" i="2"/>
  <c r="AO941" i="2" s="1"/>
  <c r="AJ942" i="2"/>
  <c r="AO942" i="2" s="1"/>
  <c r="AJ943" i="2"/>
  <c r="AO943" i="2" s="1"/>
  <c r="AJ944" i="2"/>
  <c r="AO944" i="2" s="1"/>
  <c r="AJ945" i="2"/>
  <c r="AO945" i="2" s="1"/>
  <c r="AJ946" i="2"/>
  <c r="AO946" i="2" s="1"/>
  <c r="AJ947" i="2"/>
  <c r="AO947" i="2" s="1"/>
  <c r="AJ948" i="2"/>
  <c r="AO948" i="2" s="1"/>
  <c r="AJ949" i="2"/>
  <c r="AO949" i="2" s="1"/>
  <c r="AJ950" i="2"/>
  <c r="AO950" i="2" s="1"/>
  <c r="AJ951" i="2"/>
  <c r="AO951" i="2" s="1"/>
  <c r="AJ952" i="2"/>
  <c r="AO952" i="2" s="1"/>
  <c r="AJ953" i="2"/>
  <c r="AO953" i="2" s="1"/>
  <c r="AJ954" i="2"/>
  <c r="AO954" i="2" s="1"/>
  <c r="AJ955" i="2"/>
  <c r="AO955" i="2" s="1"/>
  <c r="AJ956" i="2"/>
  <c r="AO956" i="2" s="1"/>
  <c r="AJ957" i="2"/>
  <c r="AO957" i="2" s="1"/>
  <c r="AJ958" i="2"/>
  <c r="AO958" i="2" s="1"/>
  <c r="AJ959" i="2"/>
  <c r="AO959" i="2" s="1"/>
  <c r="AJ960" i="2"/>
  <c r="AO960" i="2" s="1"/>
  <c r="AJ961" i="2"/>
  <c r="AO961" i="2" s="1"/>
  <c r="AJ962" i="2"/>
  <c r="AO962" i="2" s="1"/>
  <c r="AJ963" i="2"/>
  <c r="AO963" i="2" s="1"/>
  <c r="AJ964" i="2"/>
  <c r="AO964" i="2" s="1"/>
  <c r="AJ965" i="2"/>
  <c r="AO965" i="2" s="1"/>
  <c r="AJ966" i="2"/>
  <c r="AO966" i="2" s="1"/>
  <c r="AJ967" i="2"/>
  <c r="AO967" i="2" s="1"/>
  <c r="AJ968" i="2"/>
  <c r="AO968" i="2" s="1"/>
  <c r="AJ969" i="2"/>
  <c r="AO969" i="2" s="1"/>
  <c r="AJ970" i="2"/>
  <c r="AO970" i="2" s="1"/>
  <c r="AJ971" i="2"/>
  <c r="AO971" i="2" s="1"/>
  <c r="AJ972" i="2"/>
  <c r="AO972" i="2" s="1"/>
  <c r="AJ973" i="2"/>
  <c r="AO973" i="2" s="1"/>
  <c r="AJ974" i="2"/>
  <c r="AO974" i="2" s="1"/>
  <c r="AJ975" i="2"/>
  <c r="AO975" i="2" s="1"/>
  <c r="AJ976" i="2"/>
  <c r="AO976" i="2" s="1"/>
  <c r="AJ977" i="2"/>
  <c r="AO977" i="2" s="1"/>
  <c r="AJ978" i="2"/>
  <c r="AO978" i="2" s="1"/>
  <c r="AJ979" i="2"/>
  <c r="AO979" i="2" s="1"/>
  <c r="AJ980" i="2"/>
  <c r="AO980" i="2" s="1"/>
  <c r="AJ981" i="2"/>
  <c r="AO981" i="2" s="1"/>
  <c r="AJ982" i="2"/>
  <c r="AO982" i="2" s="1"/>
  <c r="AJ983" i="2"/>
  <c r="AO983" i="2" s="1"/>
  <c r="AJ984" i="2"/>
  <c r="AO984" i="2" s="1"/>
  <c r="AJ985" i="2"/>
  <c r="AO985" i="2" s="1"/>
  <c r="AJ986" i="2"/>
  <c r="AO986" i="2" s="1"/>
  <c r="AJ987" i="2"/>
  <c r="AO987" i="2" s="1"/>
  <c r="AJ988" i="2"/>
  <c r="AO988" i="2" s="1"/>
  <c r="AJ989" i="2"/>
  <c r="AO989" i="2" s="1"/>
  <c r="AJ990" i="2"/>
  <c r="AO990" i="2" s="1"/>
  <c r="AJ991" i="2"/>
  <c r="AO991" i="2" s="1"/>
  <c r="AJ992" i="2"/>
  <c r="AO992" i="2" s="1"/>
  <c r="AJ993" i="2"/>
  <c r="AO993" i="2" s="1"/>
  <c r="AJ994" i="2"/>
  <c r="AO994" i="2" s="1"/>
  <c r="AJ995" i="2"/>
  <c r="AO995" i="2" s="1"/>
  <c r="AJ996" i="2"/>
  <c r="AO996" i="2" s="1"/>
  <c r="AJ997" i="2"/>
  <c r="AO997" i="2" s="1"/>
  <c r="AJ998" i="2"/>
  <c r="AO998" i="2" s="1"/>
  <c r="AJ999" i="2"/>
  <c r="AO999" i="2" s="1"/>
  <c r="AJ1000" i="2"/>
  <c r="AO1000" i="2" s="1"/>
  <c r="AJ1001" i="2"/>
  <c r="AO1001" i="2" s="1"/>
  <c r="AJ1002" i="2"/>
  <c r="AO1002" i="2" s="1"/>
  <c r="AJ1003" i="2"/>
  <c r="AO1003" i="2" s="1"/>
  <c r="AJ1004" i="2"/>
  <c r="AO1004" i="2" s="1"/>
  <c r="AJ1005" i="2"/>
  <c r="AO1005" i="2" s="1"/>
  <c r="AJ1006" i="2"/>
  <c r="AO1006" i="2" s="1"/>
  <c r="AJ1007" i="2"/>
  <c r="AO1007" i="2" s="1"/>
  <c r="AJ1008" i="2"/>
  <c r="AO1008" i="2" s="1"/>
  <c r="AJ1009" i="2"/>
  <c r="AO1009" i="2" s="1"/>
  <c r="AJ1010" i="2"/>
  <c r="AO1010" i="2" s="1"/>
  <c r="AJ1011" i="2"/>
  <c r="AO1011" i="2" s="1"/>
  <c r="AJ1012" i="2"/>
  <c r="AO1012" i="2" s="1"/>
  <c r="AJ1013" i="2"/>
  <c r="AO1013" i="2" s="1"/>
  <c r="AJ1014" i="2"/>
  <c r="AO1014" i="2" s="1"/>
  <c r="AJ1015" i="2"/>
  <c r="AO1015" i="2" s="1"/>
  <c r="AJ1016" i="2"/>
  <c r="AO1016" i="2" s="1"/>
  <c r="AJ1017" i="2"/>
  <c r="AO1017" i="2" s="1"/>
  <c r="AJ1018" i="2"/>
  <c r="AO1018" i="2" s="1"/>
  <c r="AJ1019" i="2"/>
  <c r="AO1019" i="2" s="1"/>
  <c r="AJ1020" i="2"/>
  <c r="AO1020" i="2" s="1"/>
  <c r="AJ1021" i="2"/>
  <c r="AO1021" i="2" s="1"/>
  <c r="AJ1022" i="2"/>
  <c r="AO1022" i="2" s="1"/>
  <c r="AJ1023" i="2"/>
  <c r="AO1023" i="2" s="1"/>
  <c r="AJ1024" i="2"/>
  <c r="AO1024" i="2" s="1"/>
  <c r="AJ1025" i="2"/>
  <c r="AO1025" i="2" s="1"/>
  <c r="AJ1026" i="2"/>
  <c r="AO1026" i="2" s="1"/>
  <c r="AJ1027" i="2"/>
  <c r="AO1027" i="2" s="1"/>
  <c r="AJ1028" i="2"/>
  <c r="AO1028" i="2" s="1"/>
  <c r="AJ1029" i="2"/>
  <c r="AO1029" i="2" s="1"/>
  <c r="AJ1030" i="2"/>
  <c r="AO1030" i="2" s="1"/>
  <c r="AJ1031" i="2"/>
  <c r="AO1031" i="2" s="1"/>
  <c r="AJ1032" i="2"/>
  <c r="AO1032" i="2" s="1"/>
  <c r="AJ1033" i="2"/>
  <c r="AO1033" i="2" s="1"/>
  <c r="AJ1034" i="2"/>
  <c r="AO1034" i="2" s="1"/>
  <c r="AJ1035" i="2"/>
  <c r="AO1035" i="2" s="1"/>
  <c r="AJ1036" i="2"/>
  <c r="AO1036" i="2" s="1"/>
  <c r="AJ1037" i="2"/>
  <c r="AO1037" i="2" s="1"/>
  <c r="AJ1038" i="2"/>
  <c r="AO1038" i="2" s="1"/>
  <c r="AJ1039" i="2"/>
  <c r="AO1039" i="2" s="1"/>
  <c r="AJ1040" i="2"/>
  <c r="AO1040" i="2" s="1"/>
  <c r="AJ1041" i="2"/>
  <c r="AO1041" i="2" s="1"/>
  <c r="AJ1042" i="2"/>
  <c r="AO1042" i="2" s="1"/>
  <c r="AJ1043" i="2"/>
  <c r="AO1043" i="2" s="1"/>
  <c r="AJ1044" i="2"/>
  <c r="AO1044" i="2" s="1"/>
  <c r="AJ1045" i="2"/>
  <c r="AO1045" i="2" s="1"/>
  <c r="AJ1046" i="2"/>
  <c r="AO1046" i="2" s="1"/>
  <c r="AJ1047" i="2"/>
  <c r="AO1047" i="2" s="1"/>
  <c r="AJ1048" i="2"/>
  <c r="AO1048" i="2" s="1"/>
  <c r="AJ1049" i="2"/>
  <c r="AO1049" i="2" s="1"/>
  <c r="AJ1050" i="2"/>
  <c r="AO1050" i="2" s="1"/>
  <c r="AJ1051" i="2"/>
  <c r="AO1051" i="2" s="1"/>
  <c r="AJ1052" i="2"/>
  <c r="AO1052" i="2" s="1"/>
  <c r="AJ1053" i="2"/>
  <c r="AO1053" i="2" s="1"/>
  <c r="AJ1054" i="2"/>
  <c r="AO1054" i="2" s="1"/>
  <c r="AJ1055" i="2"/>
  <c r="AO1055" i="2" s="1"/>
  <c r="AJ1056" i="2"/>
  <c r="AO1056" i="2" s="1"/>
  <c r="AJ1057" i="2"/>
  <c r="AO1057" i="2" s="1"/>
  <c r="AJ1058" i="2"/>
  <c r="AO1058" i="2" s="1"/>
  <c r="AJ1059" i="2"/>
  <c r="AO1059" i="2" s="1"/>
  <c r="AJ1060" i="2"/>
  <c r="AO1060" i="2" s="1"/>
  <c r="AJ1061" i="2"/>
  <c r="AO1061" i="2" s="1"/>
  <c r="AJ1062" i="2"/>
  <c r="AO1062" i="2" s="1"/>
  <c r="AJ1063" i="2"/>
  <c r="AO1063" i="2" s="1"/>
  <c r="AJ1064" i="2"/>
  <c r="AO1064" i="2" s="1"/>
  <c r="AJ1065" i="2"/>
  <c r="AO1065" i="2" s="1"/>
  <c r="AJ1066" i="2"/>
  <c r="AO1066" i="2" s="1"/>
  <c r="AJ1067" i="2"/>
  <c r="AO1067" i="2" s="1"/>
  <c r="AJ1068" i="2"/>
  <c r="AO1068" i="2" s="1"/>
  <c r="AJ1069" i="2"/>
  <c r="AO1069" i="2" s="1"/>
  <c r="AJ1070" i="2"/>
  <c r="AO1070" i="2" s="1"/>
  <c r="AJ1071" i="2"/>
  <c r="AO1071" i="2" s="1"/>
  <c r="AJ1072" i="2"/>
  <c r="AO1072" i="2" s="1"/>
  <c r="AJ1073" i="2"/>
  <c r="AO1073" i="2" s="1"/>
  <c r="AJ1074" i="2"/>
  <c r="AO1074" i="2" s="1"/>
  <c r="AJ1075" i="2"/>
  <c r="AO1075" i="2" s="1"/>
  <c r="AJ1076" i="2"/>
  <c r="AO1076" i="2" s="1"/>
  <c r="AJ1077" i="2"/>
  <c r="AO1077" i="2" s="1"/>
  <c r="AJ1078" i="2"/>
  <c r="AO1078" i="2" s="1"/>
  <c r="AJ1079" i="2"/>
  <c r="AO1079" i="2" s="1"/>
  <c r="AJ1080" i="2"/>
  <c r="AO1080" i="2" s="1"/>
  <c r="AJ1081" i="2"/>
  <c r="AO1081" i="2" s="1"/>
  <c r="AJ1082" i="2"/>
  <c r="AO1082" i="2" s="1"/>
  <c r="AJ1083" i="2"/>
  <c r="AO1083" i="2" s="1"/>
  <c r="AJ1084" i="2"/>
  <c r="AO1084" i="2" s="1"/>
  <c r="AJ1085" i="2"/>
  <c r="AO1085" i="2" s="1"/>
  <c r="AJ1086" i="2"/>
  <c r="AO1086" i="2" s="1"/>
  <c r="AJ1087" i="2"/>
  <c r="AO1087" i="2" s="1"/>
  <c r="AJ1088" i="2"/>
  <c r="AO1088" i="2" s="1"/>
  <c r="AJ1089" i="2"/>
  <c r="AO1089" i="2" s="1"/>
  <c r="AJ1090" i="2"/>
  <c r="AO1090" i="2" s="1"/>
  <c r="AJ1091" i="2"/>
  <c r="AO1091" i="2" s="1"/>
  <c r="AJ1092" i="2"/>
  <c r="AO1092" i="2" s="1"/>
  <c r="AJ1093" i="2"/>
  <c r="AO1093" i="2" s="1"/>
  <c r="AJ1094" i="2"/>
  <c r="AO1094" i="2" s="1"/>
  <c r="AJ1095" i="2"/>
  <c r="AO1095" i="2" s="1"/>
  <c r="AJ1096" i="2"/>
  <c r="AO1096" i="2" s="1"/>
  <c r="AJ1097" i="2"/>
  <c r="AO1097" i="2" s="1"/>
  <c r="AJ1098" i="2"/>
  <c r="AO1098" i="2" s="1"/>
  <c r="AJ1099" i="2"/>
  <c r="AO1099" i="2" s="1"/>
  <c r="AJ1100" i="2"/>
  <c r="AO1100" i="2" s="1"/>
  <c r="AJ1101" i="2"/>
  <c r="AO1101" i="2" s="1"/>
  <c r="AJ1102" i="2"/>
  <c r="AO1102" i="2" s="1"/>
  <c r="AJ1103" i="2"/>
  <c r="AO1103" i="2" s="1"/>
  <c r="AJ1104" i="2"/>
  <c r="AO1104" i="2" s="1"/>
  <c r="AJ1105" i="2"/>
  <c r="AO1105" i="2" s="1"/>
  <c r="AJ1106" i="2"/>
  <c r="AO1106" i="2" s="1"/>
  <c r="AJ1107" i="2"/>
  <c r="AO1107" i="2" s="1"/>
  <c r="AJ1108" i="2"/>
  <c r="AO1108" i="2" s="1"/>
  <c r="AJ1109" i="2"/>
  <c r="AO1109" i="2" s="1"/>
  <c r="AJ1110" i="2"/>
  <c r="AO1110" i="2" s="1"/>
  <c r="AJ1111" i="2"/>
  <c r="AO1111" i="2" s="1"/>
  <c r="AJ1112" i="2"/>
  <c r="AO1112" i="2" s="1"/>
  <c r="AJ1113" i="2"/>
  <c r="AO1113" i="2" s="1"/>
  <c r="AJ1114" i="2"/>
  <c r="AO1114" i="2" s="1"/>
  <c r="AJ1115" i="2"/>
  <c r="AO1115" i="2" s="1"/>
  <c r="AJ1116" i="2"/>
  <c r="AO1116" i="2" s="1"/>
  <c r="AJ1117" i="2"/>
  <c r="AO1117" i="2" s="1"/>
  <c r="AJ1118" i="2"/>
  <c r="AO1118" i="2" s="1"/>
  <c r="AJ1119" i="2"/>
  <c r="AO1119" i="2" s="1"/>
  <c r="AJ1120" i="2"/>
  <c r="AO1120" i="2" s="1"/>
  <c r="AJ1121" i="2"/>
  <c r="AO1121" i="2" s="1"/>
  <c r="AJ1122" i="2"/>
  <c r="AO1122" i="2" s="1"/>
  <c r="AJ1123" i="2"/>
  <c r="AO1123" i="2" s="1"/>
  <c r="AJ1124" i="2"/>
  <c r="AO1124" i="2" s="1"/>
  <c r="AJ1125" i="2"/>
  <c r="AO1125" i="2" s="1"/>
  <c r="AJ1126" i="2"/>
  <c r="AO1126" i="2" s="1"/>
  <c r="AJ1127" i="2"/>
  <c r="AO1127" i="2" s="1"/>
  <c r="AJ1128" i="2"/>
  <c r="AO1128" i="2" s="1"/>
  <c r="AJ1129" i="2"/>
  <c r="AO1129" i="2" s="1"/>
  <c r="AJ1130" i="2"/>
  <c r="AO1130" i="2" s="1"/>
  <c r="AJ1131" i="2"/>
  <c r="AO1131" i="2" s="1"/>
  <c r="AJ1132" i="2"/>
  <c r="AO1132" i="2" s="1"/>
  <c r="AJ1133" i="2"/>
  <c r="AO1133" i="2" s="1"/>
  <c r="AJ1134" i="2"/>
  <c r="AO1134" i="2" s="1"/>
  <c r="AJ1135" i="2"/>
  <c r="AO1135" i="2" s="1"/>
  <c r="AJ1136" i="2"/>
  <c r="AO1136" i="2" s="1"/>
  <c r="AJ1137" i="2"/>
  <c r="AO1137" i="2" s="1"/>
  <c r="AJ1138" i="2"/>
  <c r="AO1138" i="2" s="1"/>
  <c r="AJ1139" i="2"/>
  <c r="AO1139" i="2" s="1"/>
  <c r="AJ1140" i="2"/>
  <c r="AO1140" i="2" s="1"/>
  <c r="AJ1141" i="2"/>
  <c r="AO1141" i="2" s="1"/>
  <c r="AJ1142" i="2"/>
  <c r="AO1142" i="2" s="1"/>
  <c r="AJ1143" i="2"/>
  <c r="AO1143" i="2" s="1"/>
  <c r="AJ1144" i="2"/>
  <c r="AO1144" i="2" s="1"/>
  <c r="AJ1145" i="2"/>
  <c r="AO1145" i="2" s="1"/>
  <c r="AJ1146" i="2"/>
  <c r="AO1146" i="2" s="1"/>
  <c r="AJ1147" i="2"/>
  <c r="AO1147" i="2" s="1"/>
  <c r="AJ1148" i="2"/>
  <c r="AO1148" i="2" s="1"/>
  <c r="AJ1149" i="2"/>
  <c r="AO1149" i="2" s="1"/>
  <c r="AJ1150" i="2"/>
  <c r="AO1150" i="2" s="1"/>
  <c r="AJ1151" i="2"/>
  <c r="AO1151" i="2" s="1"/>
  <c r="AJ1152" i="2"/>
  <c r="AO1152" i="2" s="1"/>
  <c r="AJ1153" i="2"/>
  <c r="AO1153" i="2" s="1"/>
  <c r="AJ1154" i="2"/>
  <c r="AO1154" i="2" s="1"/>
  <c r="AJ1155" i="2"/>
  <c r="AO1155" i="2" s="1"/>
  <c r="AJ1156" i="2"/>
  <c r="AO1156" i="2" s="1"/>
  <c r="AJ1157" i="2"/>
  <c r="AO1157" i="2" s="1"/>
  <c r="AJ1158" i="2"/>
  <c r="AO1158" i="2" s="1"/>
  <c r="AJ1159" i="2"/>
  <c r="AO1159" i="2" s="1"/>
  <c r="AJ1160" i="2"/>
  <c r="AO1160" i="2" s="1"/>
  <c r="AJ1161" i="2"/>
  <c r="AO1161" i="2" s="1"/>
  <c r="AJ1162" i="2"/>
  <c r="AO1162" i="2" s="1"/>
  <c r="AJ1163" i="2"/>
  <c r="AO1163" i="2" s="1"/>
  <c r="AJ1164" i="2"/>
  <c r="AO1164" i="2" s="1"/>
  <c r="AJ1165" i="2"/>
  <c r="AO1165" i="2" s="1"/>
  <c r="AJ1166" i="2"/>
  <c r="AO1166" i="2" s="1"/>
  <c r="AJ1167" i="2"/>
  <c r="AO1167" i="2" s="1"/>
  <c r="AJ1168" i="2"/>
  <c r="AO1168" i="2" s="1"/>
  <c r="AJ1169" i="2"/>
  <c r="AO1169" i="2" s="1"/>
  <c r="AJ1170" i="2"/>
  <c r="AO1170" i="2" s="1"/>
  <c r="AJ1171" i="2"/>
  <c r="AO1171" i="2" s="1"/>
  <c r="AJ1172" i="2"/>
  <c r="AO1172" i="2" s="1"/>
  <c r="AJ1173" i="2"/>
  <c r="AO1173" i="2" s="1"/>
  <c r="AJ1174" i="2"/>
  <c r="AO1174" i="2" s="1"/>
  <c r="AJ1175" i="2"/>
  <c r="AO1175" i="2" s="1"/>
  <c r="AJ1176" i="2"/>
  <c r="AO1176" i="2" s="1"/>
  <c r="AJ1177" i="2"/>
  <c r="AO1177" i="2" s="1"/>
  <c r="AJ1178" i="2"/>
  <c r="AO1178" i="2" s="1"/>
  <c r="AJ1179" i="2"/>
  <c r="AO1179" i="2" s="1"/>
  <c r="AJ1180" i="2"/>
  <c r="AO1180" i="2" s="1"/>
  <c r="AJ1181" i="2"/>
  <c r="AO1181" i="2" s="1"/>
  <c r="AJ1182" i="2"/>
  <c r="AO1182" i="2" s="1"/>
  <c r="AJ1183" i="2"/>
  <c r="AO1183" i="2" s="1"/>
  <c r="AJ1184" i="2"/>
  <c r="AO1184" i="2" s="1"/>
  <c r="AJ1185" i="2"/>
  <c r="AO1185" i="2" s="1"/>
  <c r="AJ1186" i="2"/>
  <c r="AO1186" i="2" s="1"/>
  <c r="AJ1187" i="2"/>
  <c r="AO1187" i="2" s="1"/>
  <c r="AJ1188" i="2"/>
  <c r="AO1188" i="2" s="1"/>
  <c r="AJ1189" i="2"/>
  <c r="AO1189" i="2" s="1"/>
  <c r="AJ1190" i="2"/>
  <c r="AO1190" i="2" s="1"/>
  <c r="AJ1191" i="2"/>
  <c r="AO1191" i="2" s="1"/>
  <c r="AJ1192" i="2"/>
  <c r="AO1192" i="2" s="1"/>
  <c r="AJ1193" i="2"/>
  <c r="AO1193" i="2" s="1"/>
  <c r="AJ1194" i="2"/>
  <c r="AO1194" i="2" s="1"/>
  <c r="AJ1195" i="2"/>
  <c r="AO1195" i="2" s="1"/>
  <c r="AJ1196" i="2"/>
  <c r="AO1196" i="2" s="1"/>
  <c r="AJ1197" i="2"/>
  <c r="AO1197" i="2" s="1"/>
  <c r="AJ1198" i="2"/>
  <c r="AO1198" i="2" s="1"/>
  <c r="AJ1199" i="2"/>
  <c r="AO1199" i="2" s="1"/>
  <c r="AJ1200" i="2"/>
  <c r="AO1200" i="2" s="1"/>
  <c r="AJ1201" i="2"/>
  <c r="AO1201" i="2" s="1"/>
  <c r="AJ1202" i="2"/>
  <c r="AO1202" i="2" s="1"/>
  <c r="AJ1203" i="2"/>
  <c r="AO1203" i="2" s="1"/>
  <c r="AJ1204" i="2"/>
  <c r="AO1204" i="2" s="1"/>
  <c r="AJ1205" i="2"/>
  <c r="AO1205" i="2" s="1"/>
  <c r="AJ1206" i="2"/>
  <c r="AO1206" i="2" s="1"/>
  <c r="AJ1207" i="2"/>
  <c r="AO1207" i="2" s="1"/>
  <c r="AJ1208" i="2"/>
  <c r="AO1208" i="2" s="1"/>
  <c r="AJ1209" i="2"/>
  <c r="AO1209" i="2" s="1"/>
  <c r="AJ1210" i="2"/>
  <c r="AO1210" i="2" s="1"/>
  <c r="AJ1211" i="2"/>
  <c r="AO1211" i="2" s="1"/>
  <c r="AJ1212" i="2"/>
  <c r="AO1212" i="2" s="1"/>
  <c r="AJ1213" i="2"/>
  <c r="AO1213" i="2" s="1"/>
  <c r="AJ1214" i="2"/>
  <c r="AO1214" i="2" s="1"/>
  <c r="AJ1215" i="2"/>
  <c r="AO1215" i="2" s="1"/>
  <c r="AJ1216" i="2"/>
  <c r="AO1216" i="2" s="1"/>
  <c r="AJ1217" i="2"/>
  <c r="AO1217" i="2" s="1"/>
  <c r="AJ1218" i="2"/>
  <c r="AO1218" i="2" s="1"/>
  <c r="AJ1219" i="2"/>
  <c r="AO1219" i="2" s="1"/>
  <c r="AJ1220" i="2"/>
  <c r="AO1220" i="2" s="1"/>
  <c r="AJ1221" i="2"/>
  <c r="AO1221" i="2" s="1"/>
  <c r="AJ1222" i="2"/>
  <c r="AO1222" i="2" s="1"/>
  <c r="AJ1223" i="2"/>
  <c r="AO1223" i="2" s="1"/>
  <c r="AJ1224" i="2"/>
  <c r="AO1224" i="2" s="1"/>
  <c r="AJ1225" i="2"/>
  <c r="AO1225" i="2" s="1"/>
  <c r="AJ1226" i="2"/>
  <c r="AO1226" i="2" s="1"/>
  <c r="AJ1227" i="2"/>
  <c r="AO1227" i="2" s="1"/>
  <c r="AJ1228" i="2"/>
  <c r="AO1228" i="2" s="1"/>
  <c r="AJ1229" i="2"/>
  <c r="AO1229" i="2" s="1"/>
  <c r="AJ1230" i="2"/>
  <c r="AO1230" i="2" s="1"/>
  <c r="AJ1231" i="2"/>
  <c r="AO1231" i="2" s="1"/>
  <c r="AJ1232" i="2"/>
  <c r="AO1232" i="2" s="1"/>
  <c r="AJ1233" i="2"/>
  <c r="AO1233" i="2" s="1"/>
  <c r="AJ1234" i="2"/>
  <c r="AO1234" i="2" s="1"/>
  <c r="AJ1235" i="2"/>
  <c r="AO1235" i="2" s="1"/>
  <c r="AJ1236" i="2"/>
  <c r="AO1236" i="2" s="1"/>
  <c r="AJ1237" i="2"/>
  <c r="AO1237" i="2" s="1"/>
  <c r="AJ1238" i="2"/>
  <c r="AO1238" i="2" s="1"/>
  <c r="AJ1239" i="2"/>
  <c r="AO1239" i="2" s="1"/>
  <c r="AJ1240" i="2"/>
  <c r="AO1240" i="2" s="1"/>
  <c r="AJ1241" i="2"/>
  <c r="AO1241" i="2" s="1"/>
  <c r="AJ1242" i="2"/>
  <c r="AO1242" i="2" s="1"/>
  <c r="AJ1243" i="2"/>
  <c r="AO1243" i="2" s="1"/>
  <c r="AJ1244" i="2"/>
  <c r="AO1244" i="2" s="1"/>
  <c r="AJ1245" i="2"/>
  <c r="AO1245" i="2" s="1"/>
  <c r="AJ1246" i="2"/>
  <c r="AO1246" i="2" s="1"/>
  <c r="AJ1247" i="2"/>
  <c r="AO1247" i="2" s="1"/>
  <c r="AJ1248" i="2"/>
  <c r="AO1248" i="2" s="1"/>
  <c r="AJ1249" i="2"/>
  <c r="AO1249" i="2" s="1"/>
  <c r="AJ1250" i="2"/>
  <c r="AO1250" i="2" s="1"/>
  <c r="AJ1251" i="2"/>
  <c r="AO1251" i="2" s="1"/>
  <c r="AJ1252" i="2"/>
  <c r="AO1252" i="2" s="1"/>
  <c r="AJ1253" i="2"/>
  <c r="AO1253" i="2" s="1"/>
  <c r="AJ1254" i="2"/>
  <c r="AO1254" i="2" s="1"/>
  <c r="AJ1255" i="2"/>
  <c r="AO1255" i="2" s="1"/>
  <c r="AJ1256" i="2"/>
  <c r="AO1256" i="2" s="1"/>
  <c r="AJ1257" i="2"/>
  <c r="AO1257" i="2" s="1"/>
  <c r="AJ1258" i="2"/>
  <c r="AO1258" i="2" s="1"/>
  <c r="AJ1259" i="2"/>
  <c r="AO1259" i="2" s="1"/>
  <c r="AJ1260" i="2"/>
  <c r="AO1260" i="2" s="1"/>
  <c r="AJ1261" i="2"/>
  <c r="AO1261" i="2" s="1"/>
  <c r="AJ1262" i="2"/>
  <c r="AO1262" i="2" s="1"/>
  <c r="AJ1263" i="2"/>
  <c r="AO1263" i="2" s="1"/>
  <c r="AJ1264" i="2"/>
  <c r="AO1264" i="2" s="1"/>
  <c r="AJ1265" i="2"/>
  <c r="AO1265" i="2" s="1"/>
  <c r="AJ1266" i="2"/>
  <c r="AO1266" i="2" s="1"/>
  <c r="AJ1267" i="2"/>
  <c r="AO1267" i="2" s="1"/>
  <c r="AJ1268" i="2"/>
  <c r="AO1268" i="2" s="1"/>
  <c r="AJ1269" i="2"/>
  <c r="AO1269" i="2" s="1"/>
  <c r="AJ1270" i="2"/>
  <c r="AO1270" i="2" s="1"/>
  <c r="AJ1271" i="2"/>
  <c r="AO1271" i="2" s="1"/>
  <c r="AJ1272" i="2"/>
  <c r="AO1272" i="2" s="1"/>
  <c r="AJ1273" i="2"/>
  <c r="AO1273" i="2" s="1"/>
  <c r="AJ1274" i="2"/>
  <c r="AO1274" i="2" s="1"/>
  <c r="AJ1275" i="2"/>
  <c r="AO1275" i="2" s="1"/>
  <c r="AJ1276" i="2"/>
  <c r="AO1276" i="2" s="1"/>
  <c r="AJ1277" i="2"/>
  <c r="AO1277" i="2" s="1"/>
  <c r="AJ1278" i="2"/>
  <c r="AO1278" i="2" s="1"/>
  <c r="AJ1279" i="2"/>
  <c r="AO1279" i="2" s="1"/>
  <c r="AJ1280" i="2"/>
  <c r="AO1280" i="2" s="1"/>
  <c r="AJ1281" i="2"/>
  <c r="AO1281" i="2" s="1"/>
  <c r="AJ1282" i="2"/>
  <c r="AO1282" i="2" s="1"/>
  <c r="AJ1283" i="2"/>
  <c r="AO1283" i="2" s="1"/>
  <c r="AJ1284" i="2"/>
  <c r="AO1284" i="2" s="1"/>
  <c r="AJ1285" i="2"/>
  <c r="AO1285" i="2" s="1"/>
  <c r="AJ1286" i="2"/>
  <c r="AO1286" i="2" s="1"/>
  <c r="AJ1287" i="2"/>
  <c r="AO1287" i="2" s="1"/>
  <c r="AJ1288" i="2"/>
  <c r="AO1288" i="2" s="1"/>
  <c r="AJ1289" i="2"/>
  <c r="AO1289" i="2" s="1"/>
  <c r="AJ1290" i="2"/>
  <c r="AO1290" i="2" s="1"/>
  <c r="AJ1291" i="2"/>
  <c r="AO1291" i="2" s="1"/>
  <c r="AJ1292" i="2"/>
  <c r="AO1292" i="2" s="1"/>
  <c r="AJ1293" i="2"/>
  <c r="AO1293" i="2" s="1"/>
  <c r="AJ1294" i="2"/>
  <c r="AO1294" i="2" s="1"/>
  <c r="AJ1295" i="2"/>
  <c r="AO1295" i="2" s="1"/>
  <c r="AJ1296" i="2"/>
  <c r="AO1296" i="2" s="1"/>
  <c r="AJ1297" i="2"/>
  <c r="AO1297" i="2" s="1"/>
  <c r="AJ1298" i="2"/>
  <c r="AO1298" i="2" s="1"/>
  <c r="AJ1299" i="2"/>
  <c r="AO1299" i="2" s="1"/>
  <c r="AJ1300" i="2"/>
  <c r="AO1300" i="2" s="1"/>
  <c r="AJ1301" i="2"/>
  <c r="AO1301" i="2" s="1"/>
  <c r="AJ1302" i="2"/>
  <c r="AO1302" i="2" s="1"/>
  <c r="AJ1303" i="2"/>
  <c r="AO1303" i="2" s="1"/>
  <c r="AJ1304" i="2"/>
  <c r="AO1304" i="2" s="1"/>
  <c r="AJ1305" i="2"/>
  <c r="AO1305" i="2" s="1"/>
  <c r="AJ1306" i="2"/>
  <c r="AO1306" i="2" s="1"/>
  <c r="AJ1307" i="2"/>
  <c r="AO1307" i="2" s="1"/>
  <c r="AJ1308" i="2"/>
  <c r="AO1308" i="2" s="1"/>
  <c r="AJ1309" i="2"/>
  <c r="AO1309" i="2" s="1"/>
  <c r="AJ1310" i="2"/>
  <c r="AO1310" i="2" s="1"/>
  <c r="AJ1311" i="2"/>
  <c r="AO1311" i="2" s="1"/>
  <c r="AJ1312" i="2"/>
  <c r="AO1312" i="2" s="1"/>
  <c r="AJ1313" i="2"/>
  <c r="AO1313" i="2" s="1"/>
  <c r="AJ1314" i="2"/>
  <c r="AO1314" i="2" s="1"/>
  <c r="AJ1315" i="2"/>
  <c r="AO1315" i="2" s="1"/>
  <c r="AJ1316" i="2"/>
  <c r="AO1316" i="2" s="1"/>
  <c r="AJ1317" i="2"/>
  <c r="AO1317" i="2" s="1"/>
  <c r="AJ1318" i="2"/>
  <c r="AO1318" i="2" s="1"/>
  <c r="AJ1319" i="2"/>
  <c r="AO1319" i="2" s="1"/>
  <c r="AJ1320" i="2"/>
  <c r="AO1320" i="2" s="1"/>
  <c r="AJ1321" i="2"/>
  <c r="AO1321" i="2" s="1"/>
  <c r="AJ1322" i="2"/>
  <c r="AO1322" i="2" s="1"/>
  <c r="AJ1323" i="2"/>
  <c r="AO1323" i="2" s="1"/>
  <c r="AJ1324" i="2"/>
  <c r="AO1324" i="2" s="1"/>
  <c r="AJ1325" i="2"/>
  <c r="AO1325" i="2" s="1"/>
  <c r="AJ1326" i="2"/>
  <c r="AO1326" i="2" s="1"/>
  <c r="AJ1327" i="2"/>
  <c r="AO1327" i="2" s="1"/>
  <c r="AJ1328" i="2"/>
  <c r="AO1328" i="2" s="1"/>
  <c r="AJ1329" i="2"/>
  <c r="AO1329" i="2" s="1"/>
  <c r="AJ1330" i="2"/>
  <c r="AO1330" i="2" s="1"/>
  <c r="AJ1331" i="2"/>
  <c r="AO1331" i="2" s="1"/>
  <c r="AJ1332" i="2"/>
  <c r="AO1332" i="2" s="1"/>
  <c r="AJ1333" i="2"/>
  <c r="AO1333" i="2" s="1"/>
  <c r="AJ1334" i="2"/>
  <c r="AO1334" i="2" s="1"/>
  <c r="AJ1335" i="2"/>
  <c r="AO1335" i="2" s="1"/>
  <c r="AJ1336" i="2"/>
  <c r="AO1336" i="2" s="1"/>
  <c r="AJ1337" i="2"/>
  <c r="AO1337" i="2" s="1"/>
  <c r="AJ1338" i="2"/>
  <c r="AO1338" i="2" s="1"/>
  <c r="AJ1339" i="2"/>
  <c r="AO1339" i="2" s="1"/>
  <c r="AJ1340" i="2"/>
  <c r="AO1340" i="2" s="1"/>
  <c r="AJ1341" i="2"/>
  <c r="AO1341" i="2" s="1"/>
  <c r="AJ1342" i="2"/>
  <c r="AO1342" i="2" s="1"/>
  <c r="AJ1343" i="2"/>
  <c r="AO1343" i="2" s="1"/>
  <c r="AJ1344" i="2"/>
  <c r="AO1344" i="2" s="1"/>
  <c r="AJ1345" i="2"/>
  <c r="AO1345" i="2" s="1"/>
  <c r="AJ1346" i="2"/>
  <c r="AO1346" i="2" s="1"/>
  <c r="AJ1347" i="2"/>
  <c r="AO1347" i="2" s="1"/>
  <c r="AJ1348" i="2"/>
  <c r="AO1348" i="2" s="1"/>
  <c r="AJ1349" i="2"/>
  <c r="AO1349" i="2" s="1"/>
  <c r="AJ1350" i="2"/>
  <c r="AO1350" i="2" s="1"/>
  <c r="AJ1351" i="2"/>
  <c r="AO1351" i="2" s="1"/>
  <c r="AJ1352" i="2"/>
  <c r="AO1352" i="2" s="1"/>
  <c r="AJ1353" i="2"/>
  <c r="AO1353" i="2" s="1"/>
  <c r="AJ1354" i="2"/>
  <c r="AO1354" i="2" s="1"/>
  <c r="AJ1355" i="2"/>
  <c r="AO1355" i="2" s="1"/>
  <c r="AJ1356" i="2"/>
  <c r="AO1356" i="2" s="1"/>
  <c r="AJ1357" i="2"/>
  <c r="AO1357" i="2" s="1"/>
  <c r="AJ1358" i="2"/>
  <c r="AO1358" i="2" s="1"/>
  <c r="AJ1359" i="2"/>
  <c r="AO1359" i="2" s="1"/>
  <c r="AJ1360" i="2"/>
  <c r="AO1360" i="2" s="1"/>
  <c r="AJ1361" i="2"/>
  <c r="AO1361" i="2" s="1"/>
  <c r="AJ1362" i="2"/>
  <c r="AO1362" i="2" s="1"/>
  <c r="AJ1363" i="2"/>
  <c r="AO1363" i="2" s="1"/>
  <c r="AJ1364" i="2"/>
  <c r="AO1364" i="2" s="1"/>
  <c r="AJ1365" i="2"/>
  <c r="AO1365" i="2" s="1"/>
  <c r="AJ1366" i="2"/>
  <c r="AO1366" i="2" s="1"/>
  <c r="AJ1367" i="2"/>
  <c r="AO1367" i="2" s="1"/>
  <c r="AJ1368" i="2"/>
  <c r="AO1368" i="2" s="1"/>
  <c r="AJ1369" i="2"/>
  <c r="AO1369" i="2" s="1"/>
  <c r="AJ1370" i="2"/>
  <c r="AO1370" i="2" s="1"/>
  <c r="AJ1371" i="2"/>
  <c r="AO1371" i="2" s="1"/>
  <c r="AJ1372" i="2"/>
  <c r="AO1372" i="2" s="1"/>
  <c r="AJ1373" i="2"/>
  <c r="AO1373" i="2" s="1"/>
  <c r="AJ1374" i="2"/>
  <c r="AO1374" i="2" s="1"/>
  <c r="AJ1375" i="2"/>
  <c r="AO1375" i="2" s="1"/>
  <c r="AJ1376" i="2"/>
  <c r="AO1376" i="2" s="1"/>
  <c r="AJ1377" i="2"/>
  <c r="AO1377" i="2" s="1"/>
  <c r="AJ1378" i="2"/>
  <c r="AO1378" i="2" s="1"/>
  <c r="AJ1379" i="2"/>
  <c r="AO1379" i="2" s="1"/>
  <c r="AJ1380" i="2"/>
  <c r="AO1380" i="2" s="1"/>
  <c r="AJ1381" i="2"/>
  <c r="AO1381" i="2" s="1"/>
  <c r="AJ1382" i="2"/>
  <c r="AO1382" i="2" s="1"/>
  <c r="AJ1383" i="2"/>
  <c r="AO1383" i="2" s="1"/>
  <c r="AJ1384" i="2"/>
  <c r="AO1384" i="2" s="1"/>
  <c r="AJ1385" i="2"/>
  <c r="AO1385" i="2" s="1"/>
  <c r="AJ1386" i="2"/>
  <c r="AO1386" i="2" s="1"/>
  <c r="AJ1387" i="2"/>
  <c r="AO1387" i="2" s="1"/>
  <c r="AJ1388" i="2"/>
  <c r="AO1388" i="2" s="1"/>
  <c r="AJ1389" i="2"/>
  <c r="AO1389" i="2" s="1"/>
  <c r="AJ1390" i="2"/>
  <c r="AO1390" i="2" s="1"/>
  <c r="AJ1391" i="2"/>
  <c r="AO1391" i="2" s="1"/>
  <c r="AJ1392" i="2"/>
  <c r="AO1392" i="2" s="1"/>
  <c r="AJ1393" i="2"/>
  <c r="AO1393" i="2" s="1"/>
  <c r="AJ1394" i="2"/>
  <c r="AO1394" i="2" s="1"/>
  <c r="AJ1395" i="2"/>
  <c r="AO1395" i="2" s="1"/>
  <c r="AJ1396" i="2"/>
  <c r="AO1396" i="2" s="1"/>
  <c r="AJ1397" i="2"/>
  <c r="AO1397" i="2" s="1"/>
  <c r="AJ1398" i="2"/>
  <c r="AO1398" i="2" s="1"/>
  <c r="AJ1399" i="2"/>
  <c r="AO1399" i="2" s="1"/>
  <c r="AJ1400" i="2"/>
  <c r="AO1400" i="2" s="1"/>
  <c r="AJ1401" i="2"/>
  <c r="AO1401" i="2" s="1"/>
  <c r="AJ1402" i="2"/>
  <c r="AO1402" i="2" s="1"/>
  <c r="AJ1403" i="2"/>
  <c r="AO1403" i="2" s="1"/>
  <c r="AJ1404" i="2"/>
  <c r="AO1404" i="2" s="1"/>
  <c r="AJ1405" i="2"/>
  <c r="AO1405" i="2" s="1"/>
  <c r="AJ1406" i="2"/>
  <c r="AO1406" i="2" s="1"/>
  <c r="AJ1407" i="2"/>
  <c r="AO1407" i="2" s="1"/>
  <c r="AJ1408" i="2"/>
  <c r="AO1408" i="2" s="1"/>
  <c r="AJ1409" i="2"/>
  <c r="AO1409" i="2" s="1"/>
  <c r="AJ1410" i="2"/>
  <c r="AO1410" i="2" s="1"/>
  <c r="AJ1411" i="2"/>
  <c r="AO1411" i="2" s="1"/>
  <c r="AJ1412" i="2"/>
  <c r="AO1412" i="2" s="1"/>
  <c r="AJ1413" i="2"/>
  <c r="AO1413" i="2" s="1"/>
  <c r="AJ1414" i="2"/>
  <c r="AO1414" i="2" s="1"/>
  <c r="AJ1415" i="2"/>
  <c r="AO1415" i="2" s="1"/>
  <c r="AJ1416" i="2"/>
  <c r="AO1416" i="2" s="1"/>
  <c r="AJ1417" i="2"/>
  <c r="AO1417" i="2" s="1"/>
  <c r="AJ1418" i="2"/>
  <c r="AO1418" i="2" s="1"/>
  <c r="AJ1419" i="2"/>
  <c r="AO1419" i="2" s="1"/>
  <c r="AJ1420" i="2"/>
  <c r="AO1420" i="2" s="1"/>
  <c r="AJ1421" i="2"/>
  <c r="AO1421" i="2" s="1"/>
  <c r="AJ1422" i="2"/>
  <c r="AO1422" i="2" s="1"/>
  <c r="AJ1423" i="2"/>
  <c r="AO1423" i="2" s="1"/>
  <c r="AJ1424" i="2"/>
  <c r="AO1424" i="2" s="1"/>
  <c r="AJ1425" i="2"/>
  <c r="AO1425" i="2" s="1"/>
  <c r="AJ1426" i="2"/>
  <c r="AO1426" i="2" s="1"/>
  <c r="AJ1427" i="2"/>
  <c r="AO1427" i="2" s="1"/>
  <c r="AJ1428" i="2"/>
  <c r="AO1428" i="2" s="1"/>
  <c r="AJ1429" i="2"/>
  <c r="AO1429" i="2" s="1"/>
  <c r="AJ1430" i="2"/>
  <c r="AO1430" i="2" s="1"/>
  <c r="AJ1431" i="2"/>
  <c r="AO1431" i="2" s="1"/>
  <c r="AJ1432" i="2"/>
  <c r="AO1432" i="2" s="1"/>
  <c r="AJ1433" i="2"/>
  <c r="AO1433" i="2" s="1"/>
  <c r="AJ1434" i="2"/>
  <c r="AO1434" i="2" s="1"/>
  <c r="AJ1435" i="2"/>
  <c r="AO1435" i="2" s="1"/>
  <c r="AJ1436" i="2"/>
  <c r="AO1436" i="2" s="1"/>
  <c r="AJ1437" i="2"/>
  <c r="AO1437" i="2" s="1"/>
  <c r="AJ1438" i="2"/>
  <c r="AO1438" i="2" s="1"/>
  <c r="AJ1439" i="2"/>
  <c r="AO1439" i="2" s="1"/>
  <c r="AJ1440" i="2"/>
  <c r="AO1440" i="2" s="1"/>
  <c r="AJ1441" i="2"/>
  <c r="AO1441" i="2" s="1"/>
  <c r="AJ1442" i="2"/>
  <c r="AO1442" i="2" s="1"/>
  <c r="AJ1443" i="2"/>
  <c r="AO1443" i="2" s="1"/>
  <c r="AJ1444" i="2"/>
  <c r="AO1444" i="2" s="1"/>
  <c r="AJ1445" i="2"/>
  <c r="AO1445" i="2" s="1"/>
  <c r="AJ1446" i="2"/>
  <c r="AO1446" i="2" s="1"/>
  <c r="AJ1447" i="2"/>
  <c r="AO1447" i="2" s="1"/>
  <c r="AJ1448" i="2"/>
  <c r="AO1448" i="2" s="1"/>
  <c r="AJ1449" i="2"/>
  <c r="AO1449" i="2" s="1"/>
  <c r="AJ1450" i="2"/>
  <c r="AO1450" i="2" s="1"/>
  <c r="AJ1451" i="2"/>
  <c r="AO1451" i="2" s="1"/>
  <c r="AJ1452" i="2"/>
  <c r="AO1452" i="2" s="1"/>
  <c r="AJ1453" i="2"/>
  <c r="AO1453" i="2" s="1"/>
  <c r="AJ1454" i="2"/>
  <c r="AO1454" i="2" s="1"/>
  <c r="AJ1455" i="2"/>
  <c r="AO1455" i="2" s="1"/>
  <c r="AJ1456" i="2"/>
  <c r="AO1456" i="2" s="1"/>
  <c r="AJ1457" i="2"/>
  <c r="AO1457" i="2" s="1"/>
  <c r="AJ1458" i="2"/>
  <c r="AO1458" i="2" s="1"/>
  <c r="AJ1459" i="2"/>
  <c r="AO1459" i="2" s="1"/>
  <c r="AJ1460" i="2"/>
  <c r="AO1460" i="2" s="1"/>
  <c r="AJ1461" i="2"/>
  <c r="AO1461" i="2" s="1"/>
  <c r="AJ1462" i="2"/>
  <c r="AO1462" i="2" s="1"/>
  <c r="AJ1463" i="2"/>
  <c r="AO1463" i="2" s="1"/>
  <c r="AJ1464" i="2"/>
  <c r="AO1464" i="2" s="1"/>
  <c r="AJ1465" i="2"/>
  <c r="AO1465" i="2" s="1"/>
  <c r="AJ1466" i="2"/>
  <c r="AO1466" i="2" s="1"/>
  <c r="AJ1467" i="2"/>
  <c r="AO1467" i="2" s="1"/>
  <c r="AJ1468" i="2"/>
  <c r="AO1468" i="2" s="1"/>
  <c r="AJ1469" i="2"/>
  <c r="AO1469" i="2" s="1"/>
  <c r="AJ1470" i="2"/>
  <c r="AO1470" i="2" s="1"/>
  <c r="AJ1471" i="2"/>
  <c r="AO1471" i="2" s="1"/>
  <c r="AJ1472" i="2"/>
  <c r="AO1472" i="2" s="1"/>
  <c r="AJ1473" i="2"/>
  <c r="AO1473" i="2" s="1"/>
  <c r="AJ1474" i="2"/>
  <c r="AO1474" i="2" s="1"/>
  <c r="AJ1475" i="2"/>
  <c r="AO1475" i="2" s="1"/>
  <c r="AJ1476" i="2"/>
  <c r="AO1476" i="2" s="1"/>
  <c r="AJ1477" i="2"/>
  <c r="AO1477" i="2" s="1"/>
  <c r="AJ1478" i="2"/>
  <c r="AO1478" i="2" s="1"/>
  <c r="AJ1479" i="2"/>
  <c r="AO1479" i="2" s="1"/>
  <c r="AJ1480" i="2"/>
  <c r="AO1480" i="2" s="1"/>
  <c r="AJ1481" i="2"/>
  <c r="AO1481" i="2" s="1"/>
  <c r="AJ1482" i="2"/>
  <c r="AO1482" i="2" s="1"/>
  <c r="AJ1483" i="2"/>
  <c r="AO1483" i="2" s="1"/>
  <c r="AJ1484" i="2"/>
  <c r="AO1484" i="2" s="1"/>
  <c r="AJ1485" i="2"/>
  <c r="AO1485" i="2" s="1"/>
  <c r="AJ1486" i="2"/>
  <c r="AO1486" i="2" s="1"/>
  <c r="AJ1487" i="2"/>
  <c r="AO1487" i="2" s="1"/>
  <c r="AJ1488" i="2"/>
  <c r="AO1488" i="2" s="1"/>
  <c r="AJ1489" i="2"/>
  <c r="AO1489" i="2" s="1"/>
  <c r="AJ1490" i="2"/>
  <c r="AO1490" i="2" s="1"/>
  <c r="AJ1491" i="2"/>
  <c r="AO1491" i="2" s="1"/>
  <c r="AJ1492" i="2"/>
  <c r="AO1492" i="2" s="1"/>
  <c r="AJ1493" i="2"/>
  <c r="AO1493" i="2" s="1"/>
  <c r="AJ1494" i="2"/>
  <c r="AO1494" i="2" s="1"/>
  <c r="AJ1495" i="2"/>
  <c r="AO1495" i="2" s="1"/>
  <c r="AJ1496" i="2"/>
  <c r="AO1496" i="2" s="1"/>
  <c r="AJ1497" i="2"/>
  <c r="AO1497" i="2" s="1"/>
  <c r="AJ1498" i="2"/>
  <c r="AO1498" i="2" s="1"/>
  <c r="AJ1499" i="2"/>
  <c r="AO1499" i="2" s="1"/>
  <c r="AJ1500" i="2"/>
  <c r="AO1500" i="2" s="1"/>
  <c r="AJ1501" i="2"/>
  <c r="AO1501" i="2" s="1"/>
  <c r="AJ1502" i="2"/>
  <c r="AO1502" i="2" s="1"/>
  <c r="AJ1503" i="2"/>
  <c r="AO1503" i="2" s="1"/>
  <c r="AJ1504" i="2"/>
  <c r="AO1504" i="2" s="1"/>
  <c r="AJ1505" i="2"/>
  <c r="AO1505" i="2" s="1"/>
  <c r="AJ1506" i="2"/>
  <c r="AO1506" i="2" s="1"/>
  <c r="AJ1507" i="2"/>
  <c r="AO1507" i="2" s="1"/>
  <c r="AJ1508" i="2"/>
  <c r="AO1508" i="2" s="1"/>
  <c r="AJ1509" i="2"/>
  <c r="AO1509" i="2" s="1"/>
  <c r="AJ1510" i="2"/>
  <c r="AO1510" i="2" s="1"/>
  <c r="AJ1511" i="2"/>
  <c r="AO1511" i="2" s="1"/>
  <c r="AJ1512" i="2"/>
  <c r="AO1512" i="2" s="1"/>
  <c r="AJ1513" i="2"/>
  <c r="AO1513" i="2" s="1"/>
  <c r="AJ1514" i="2"/>
  <c r="AO1514" i="2" s="1"/>
  <c r="AJ1515" i="2"/>
  <c r="AO1515" i="2" s="1"/>
  <c r="AJ1516" i="2"/>
  <c r="AO1516" i="2" s="1"/>
  <c r="AJ1517" i="2"/>
  <c r="AO1517" i="2" s="1"/>
  <c r="AJ1518" i="2"/>
  <c r="AO1518" i="2" s="1"/>
  <c r="AJ1519" i="2"/>
  <c r="AO1519" i="2" s="1"/>
  <c r="AJ1520" i="2"/>
  <c r="AO1520" i="2" s="1"/>
  <c r="AJ1521" i="2"/>
  <c r="AO1521" i="2" s="1"/>
  <c r="AJ1522" i="2"/>
  <c r="AO1522" i="2" s="1"/>
  <c r="AJ1523" i="2"/>
  <c r="AO1523" i="2" s="1"/>
  <c r="AJ1524" i="2"/>
  <c r="AO1524" i="2" s="1"/>
  <c r="AJ1525" i="2"/>
  <c r="AO1525" i="2" s="1"/>
  <c r="AJ1526" i="2"/>
  <c r="AO1526" i="2" s="1"/>
  <c r="AJ1527" i="2"/>
  <c r="AO1527" i="2" s="1"/>
  <c r="AJ1528" i="2"/>
  <c r="AO1528" i="2" s="1"/>
  <c r="AJ1529" i="2"/>
  <c r="AO1529" i="2" s="1"/>
  <c r="AJ1530" i="2"/>
  <c r="AO1530" i="2" s="1"/>
  <c r="AJ1531" i="2"/>
  <c r="AO1531" i="2" s="1"/>
  <c r="AJ1532" i="2"/>
  <c r="AO1532" i="2" s="1"/>
  <c r="AJ1533" i="2"/>
  <c r="AO1533" i="2" s="1"/>
  <c r="AJ1534" i="2"/>
  <c r="AO1534" i="2" s="1"/>
  <c r="AJ1535" i="2"/>
  <c r="AO1535" i="2" s="1"/>
  <c r="AJ1536" i="2"/>
  <c r="AO1536" i="2" s="1"/>
  <c r="AJ1537" i="2"/>
  <c r="AO1537" i="2" s="1"/>
  <c r="AJ1538" i="2"/>
  <c r="AO1538" i="2" s="1"/>
  <c r="AJ1539" i="2"/>
  <c r="AO1539" i="2" s="1"/>
  <c r="AJ1540" i="2"/>
  <c r="AO1540" i="2" s="1"/>
  <c r="AJ1541" i="2"/>
  <c r="AO1541" i="2" s="1"/>
  <c r="AJ1542" i="2"/>
  <c r="AO1542" i="2" s="1"/>
  <c r="AJ1543" i="2"/>
  <c r="AO1543" i="2" s="1"/>
  <c r="AJ1544" i="2"/>
  <c r="AO1544" i="2" s="1"/>
  <c r="AJ1545" i="2"/>
  <c r="AO1545" i="2" s="1"/>
  <c r="AJ1546" i="2"/>
  <c r="AO1546" i="2" s="1"/>
  <c r="AJ1547" i="2"/>
  <c r="AO1547" i="2" s="1"/>
  <c r="AJ1548" i="2"/>
  <c r="AO1548" i="2" s="1"/>
  <c r="AJ1549" i="2"/>
  <c r="AO1549" i="2" s="1"/>
  <c r="AJ1550" i="2"/>
  <c r="AO1550" i="2" s="1"/>
  <c r="AJ1551" i="2"/>
  <c r="AO1551" i="2" s="1"/>
  <c r="AJ1552" i="2"/>
  <c r="AO1552" i="2" s="1"/>
  <c r="AJ1553" i="2"/>
  <c r="AO1553" i="2" s="1"/>
  <c r="AJ1554" i="2"/>
  <c r="AO1554" i="2" s="1"/>
  <c r="AJ1555" i="2"/>
  <c r="AO1555" i="2" s="1"/>
  <c r="AJ1556" i="2"/>
  <c r="AO1556" i="2" s="1"/>
  <c r="AJ1557" i="2"/>
  <c r="AO1557" i="2" s="1"/>
  <c r="AJ1558" i="2"/>
  <c r="AO1558" i="2" s="1"/>
  <c r="AJ1559" i="2"/>
  <c r="AO1559" i="2" s="1"/>
  <c r="AJ1560" i="2"/>
  <c r="AO1560" i="2" s="1"/>
  <c r="AJ1561" i="2"/>
  <c r="AO1561" i="2" s="1"/>
  <c r="AJ1562" i="2"/>
  <c r="AO1562" i="2" s="1"/>
  <c r="AJ1563" i="2"/>
  <c r="AO1563" i="2" s="1"/>
  <c r="AJ1564" i="2"/>
  <c r="AO1564" i="2" s="1"/>
  <c r="AJ1565" i="2"/>
  <c r="AO1565" i="2" s="1"/>
  <c r="AJ1566" i="2"/>
  <c r="AO1566" i="2" s="1"/>
  <c r="AJ1567" i="2"/>
  <c r="AO1567" i="2" s="1"/>
  <c r="AJ1568" i="2"/>
  <c r="AO1568" i="2" s="1"/>
  <c r="AJ1569" i="2"/>
  <c r="AO1569" i="2" s="1"/>
  <c r="AJ1570" i="2"/>
  <c r="AO1570" i="2" s="1"/>
  <c r="AJ1571" i="2"/>
  <c r="AO1571" i="2" s="1"/>
  <c r="AJ1572" i="2"/>
  <c r="AO1572" i="2" s="1"/>
  <c r="AJ1573" i="2"/>
  <c r="AO1573" i="2" s="1"/>
  <c r="AJ1574" i="2"/>
  <c r="AO1574" i="2" s="1"/>
  <c r="AJ1575" i="2"/>
  <c r="AO1575" i="2" s="1"/>
  <c r="AJ1576" i="2"/>
  <c r="AO1576" i="2" s="1"/>
  <c r="AJ1577" i="2"/>
  <c r="AO1577" i="2" s="1"/>
  <c r="AJ1578" i="2"/>
  <c r="AO1578" i="2" s="1"/>
  <c r="AJ1579" i="2"/>
  <c r="AO1579" i="2" s="1"/>
  <c r="AJ1580" i="2"/>
  <c r="AO1580" i="2" s="1"/>
  <c r="AJ1581" i="2"/>
  <c r="AO1581" i="2" s="1"/>
  <c r="AJ1582" i="2"/>
  <c r="AO1582" i="2" s="1"/>
  <c r="AJ1583" i="2"/>
  <c r="AO1583" i="2" s="1"/>
  <c r="AJ1584" i="2"/>
  <c r="AO1584" i="2" s="1"/>
  <c r="AJ1585" i="2"/>
  <c r="AO1585" i="2" s="1"/>
  <c r="AJ1586" i="2"/>
  <c r="AO1586" i="2" s="1"/>
  <c r="AJ1587" i="2"/>
  <c r="AO1587" i="2" s="1"/>
  <c r="AJ1588" i="2"/>
  <c r="AO1588" i="2" s="1"/>
  <c r="AJ1589" i="2"/>
  <c r="AO1589" i="2" s="1"/>
  <c r="AJ1590" i="2"/>
  <c r="AO1590" i="2" s="1"/>
  <c r="AJ1591" i="2"/>
  <c r="AO1591" i="2" s="1"/>
  <c r="AJ1592" i="2"/>
  <c r="AO1592" i="2" s="1"/>
  <c r="AJ1593" i="2"/>
  <c r="AO1593" i="2" s="1"/>
  <c r="AJ1594" i="2"/>
  <c r="AO1594" i="2" s="1"/>
  <c r="AJ1595" i="2"/>
  <c r="AO1595" i="2" s="1"/>
  <c r="AJ1596" i="2"/>
  <c r="AO1596" i="2" s="1"/>
  <c r="AJ1597" i="2"/>
  <c r="AO1597" i="2" s="1"/>
  <c r="AJ1598" i="2"/>
  <c r="AO1598" i="2" s="1"/>
  <c r="AJ1599" i="2"/>
  <c r="AO1599" i="2" s="1"/>
  <c r="AJ1600" i="2"/>
  <c r="AO1600" i="2" s="1"/>
  <c r="AJ1601" i="2"/>
  <c r="AO1601" i="2" s="1"/>
  <c r="AJ1602" i="2"/>
  <c r="AO1602" i="2" s="1"/>
  <c r="AJ1603" i="2"/>
  <c r="AO1603" i="2" s="1"/>
  <c r="AJ1604" i="2"/>
  <c r="AO1604" i="2" s="1"/>
  <c r="AJ1605" i="2"/>
  <c r="AO1605" i="2" s="1"/>
  <c r="AJ1606" i="2"/>
  <c r="AO1606" i="2" s="1"/>
  <c r="AJ1607" i="2"/>
  <c r="AO1607" i="2" s="1"/>
  <c r="AJ1608" i="2"/>
  <c r="AO1608" i="2" s="1"/>
  <c r="AJ1609" i="2"/>
  <c r="AO1609" i="2" s="1"/>
  <c r="AJ1610" i="2"/>
  <c r="AO1610" i="2" s="1"/>
  <c r="AJ1611" i="2"/>
  <c r="AO1611" i="2" s="1"/>
  <c r="AJ1612" i="2"/>
  <c r="AO1612" i="2" s="1"/>
  <c r="AJ1613" i="2"/>
  <c r="AO1613" i="2" s="1"/>
  <c r="AJ1614" i="2"/>
  <c r="AO1614" i="2" s="1"/>
  <c r="AJ1615" i="2"/>
  <c r="AO1615" i="2" s="1"/>
  <c r="AJ1616" i="2"/>
  <c r="AO1616" i="2" s="1"/>
  <c r="AJ1617" i="2"/>
  <c r="AO1617" i="2" s="1"/>
  <c r="AJ1618" i="2"/>
  <c r="AO1618" i="2" s="1"/>
  <c r="AJ1619" i="2"/>
  <c r="AO1619" i="2" s="1"/>
  <c r="AJ1620" i="2"/>
  <c r="AO1620" i="2" s="1"/>
  <c r="AJ1621" i="2"/>
  <c r="AO1621" i="2" s="1"/>
  <c r="AJ1622" i="2"/>
  <c r="AO1622" i="2" s="1"/>
  <c r="AJ1623" i="2"/>
  <c r="AO1623" i="2" s="1"/>
  <c r="AJ1624" i="2"/>
  <c r="AO1624" i="2" s="1"/>
  <c r="AJ1625" i="2"/>
  <c r="AO1625" i="2" s="1"/>
  <c r="AJ1626" i="2"/>
  <c r="AO1626" i="2" s="1"/>
  <c r="AJ1627" i="2"/>
  <c r="AO1627" i="2" s="1"/>
  <c r="AJ1628" i="2"/>
  <c r="AO1628" i="2" s="1"/>
  <c r="AJ1629" i="2"/>
  <c r="AO1629" i="2" s="1"/>
  <c r="AJ1630" i="2"/>
  <c r="AO1630" i="2" s="1"/>
  <c r="AJ1631" i="2"/>
  <c r="AO1631" i="2" s="1"/>
  <c r="AJ1632" i="2"/>
  <c r="AO1632" i="2" s="1"/>
  <c r="AJ1633" i="2"/>
  <c r="AO1633" i="2" s="1"/>
  <c r="AJ1634" i="2"/>
  <c r="AO1634" i="2" s="1"/>
  <c r="AJ1635" i="2"/>
  <c r="AO1635" i="2" s="1"/>
  <c r="AJ1636" i="2"/>
  <c r="AO1636" i="2" s="1"/>
  <c r="AJ1637" i="2"/>
  <c r="AO1637" i="2" s="1"/>
  <c r="AJ1638" i="2"/>
  <c r="AO1638" i="2" s="1"/>
  <c r="AJ1639" i="2"/>
  <c r="AO1639" i="2" s="1"/>
  <c r="AJ1640" i="2"/>
  <c r="AO1640" i="2" s="1"/>
  <c r="AJ1641" i="2"/>
  <c r="AO1641" i="2" s="1"/>
  <c r="AJ1642" i="2"/>
  <c r="AO1642" i="2" s="1"/>
  <c r="AJ1643" i="2"/>
  <c r="AO1643" i="2" s="1"/>
  <c r="AJ1644" i="2"/>
  <c r="AO1644" i="2" s="1"/>
  <c r="AJ1645" i="2"/>
  <c r="AO1645" i="2" s="1"/>
  <c r="AJ1646" i="2"/>
  <c r="AO1646" i="2" s="1"/>
  <c r="AJ1647" i="2"/>
  <c r="AO1647" i="2" s="1"/>
  <c r="AJ1648" i="2"/>
  <c r="AO1648" i="2" s="1"/>
  <c r="AJ1649" i="2"/>
  <c r="AO1649" i="2" s="1"/>
  <c r="AJ1650" i="2"/>
  <c r="AO1650" i="2" s="1"/>
  <c r="AJ1651" i="2"/>
  <c r="AO1651" i="2" s="1"/>
  <c r="AJ1652" i="2"/>
  <c r="AO1652" i="2" s="1"/>
  <c r="AJ1653" i="2"/>
  <c r="AO1653" i="2" s="1"/>
  <c r="AJ1654" i="2"/>
  <c r="AO1654" i="2" s="1"/>
  <c r="AJ1655" i="2"/>
  <c r="AO1655" i="2" s="1"/>
  <c r="AJ1656" i="2"/>
  <c r="AO1656" i="2" s="1"/>
  <c r="AJ1657" i="2"/>
  <c r="AO1657" i="2" s="1"/>
  <c r="AJ1658" i="2"/>
  <c r="AO1658" i="2" s="1"/>
  <c r="AJ1659" i="2"/>
  <c r="AO1659" i="2" s="1"/>
  <c r="AJ1660" i="2"/>
  <c r="AO1660" i="2" s="1"/>
  <c r="AJ1661" i="2"/>
  <c r="AO1661" i="2" s="1"/>
  <c r="AJ1662" i="2"/>
  <c r="AO1662" i="2" s="1"/>
  <c r="AJ1663" i="2"/>
  <c r="AO1663" i="2" s="1"/>
  <c r="AJ1664" i="2"/>
  <c r="AO1664" i="2" s="1"/>
  <c r="AJ1665" i="2"/>
  <c r="AO1665" i="2" s="1"/>
  <c r="AJ1666" i="2"/>
  <c r="AO1666" i="2" s="1"/>
  <c r="AJ1667" i="2"/>
  <c r="AO1667" i="2" s="1"/>
  <c r="AJ1668" i="2"/>
  <c r="AO1668" i="2" s="1"/>
  <c r="AJ1669" i="2"/>
  <c r="AO1669" i="2" s="1"/>
  <c r="AJ1670" i="2"/>
  <c r="AO1670" i="2" s="1"/>
  <c r="AJ1671" i="2"/>
  <c r="AO1671" i="2" s="1"/>
  <c r="AJ1672" i="2"/>
  <c r="AO1672" i="2" s="1"/>
  <c r="AJ1673" i="2"/>
  <c r="AO1673" i="2" s="1"/>
  <c r="AJ1674" i="2"/>
  <c r="AO1674" i="2" s="1"/>
  <c r="AJ1675" i="2"/>
  <c r="AO1675" i="2" s="1"/>
  <c r="AJ1676" i="2"/>
  <c r="AO1676" i="2" s="1"/>
  <c r="AJ1677" i="2"/>
  <c r="AO1677" i="2" s="1"/>
  <c r="AJ1678" i="2"/>
  <c r="AO1678" i="2" s="1"/>
  <c r="AJ1679" i="2"/>
  <c r="AO1679" i="2" s="1"/>
  <c r="AJ1680" i="2"/>
  <c r="AO1680" i="2" s="1"/>
  <c r="AJ1681" i="2"/>
  <c r="AO1681" i="2" s="1"/>
  <c r="AJ1682" i="2"/>
  <c r="AO1682" i="2" s="1"/>
  <c r="AJ1683" i="2"/>
  <c r="AO1683" i="2" s="1"/>
  <c r="AJ1684" i="2"/>
  <c r="AO1684" i="2" s="1"/>
  <c r="AJ1685" i="2"/>
  <c r="AO1685" i="2" s="1"/>
  <c r="AJ1686" i="2"/>
  <c r="AO1686" i="2" s="1"/>
  <c r="AJ1687" i="2"/>
  <c r="AO1687" i="2" s="1"/>
  <c r="AJ1688" i="2"/>
  <c r="AO1688" i="2" s="1"/>
  <c r="AJ1689" i="2"/>
  <c r="AO1689" i="2" s="1"/>
  <c r="AJ1690" i="2"/>
  <c r="AO1690" i="2" s="1"/>
  <c r="AJ1691" i="2"/>
  <c r="AO1691" i="2" s="1"/>
  <c r="AJ1692" i="2"/>
  <c r="AO1692" i="2" s="1"/>
  <c r="AJ1693" i="2"/>
  <c r="AO1693" i="2" s="1"/>
  <c r="AJ1694" i="2"/>
  <c r="AO1694" i="2" s="1"/>
  <c r="AJ1695" i="2"/>
  <c r="AO1695" i="2" s="1"/>
  <c r="AJ1696" i="2"/>
  <c r="AO1696" i="2" s="1"/>
  <c r="AJ1697" i="2"/>
  <c r="AO1697" i="2" s="1"/>
  <c r="AJ1698" i="2"/>
  <c r="AO1698" i="2" s="1"/>
  <c r="AJ1699" i="2"/>
  <c r="AO1699" i="2" s="1"/>
  <c r="AJ1700" i="2"/>
  <c r="AO1700" i="2" s="1"/>
  <c r="AJ1701" i="2"/>
  <c r="AO1701" i="2" s="1"/>
  <c r="AJ1702" i="2"/>
  <c r="AO1702" i="2" s="1"/>
  <c r="AJ1703" i="2"/>
  <c r="AO1703" i="2" s="1"/>
  <c r="AJ1704" i="2"/>
  <c r="AO1704" i="2" s="1"/>
  <c r="AJ1705" i="2"/>
  <c r="AO1705" i="2" s="1"/>
  <c r="AJ1706" i="2"/>
  <c r="AO1706" i="2" s="1"/>
  <c r="AJ1707" i="2"/>
  <c r="AO1707" i="2" s="1"/>
  <c r="AJ1708" i="2"/>
  <c r="AO1708" i="2" s="1"/>
  <c r="AJ1709" i="2"/>
  <c r="AO1709" i="2" s="1"/>
  <c r="AJ1710" i="2"/>
  <c r="AO1710" i="2" s="1"/>
  <c r="AJ1711" i="2"/>
  <c r="AO1711" i="2" s="1"/>
  <c r="AJ1712" i="2"/>
  <c r="AO1712" i="2" s="1"/>
  <c r="AJ1713" i="2"/>
  <c r="AO1713" i="2" s="1"/>
  <c r="AJ1714" i="2"/>
  <c r="AO1714" i="2" s="1"/>
  <c r="AJ1715" i="2"/>
  <c r="AO1715" i="2" s="1"/>
  <c r="AJ1716" i="2"/>
  <c r="AO1716" i="2" s="1"/>
  <c r="AJ1717" i="2"/>
  <c r="AO1717" i="2" s="1"/>
  <c r="AJ1718" i="2"/>
  <c r="AO1718" i="2" s="1"/>
  <c r="AJ1719" i="2"/>
  <c r="AO1719" i="2" s="1"/>
  <c r="AJ1720" i="2"/>
  <c r="AO1720" i="2" s="1"/>
  <c r="AJ1721" i="2"/>
  <c r="AO1721" i="2" s="1"/>
  <c r="AJ1722" i="2"/>
  <c r="AO1722" i="2" s="1"/>
  <c r="AJ1723" i="2"/>
  <c r="AO1723" i="2" s="1"/>
  <c r="AJ1724" i="2"/>
  <c r="AO1724" i="2" s="1"/>
  <c r="AJ1725" i="2"/>
  <c r="AO1725" i="2" s="1"/>
  <c r="AJ1726" i="2"/>
  <c r="AO1726" i="2" s="1"/>
  <c r="AJ1727" i="2"/>
  <c r="AO1727" i="2" s="1"/>
  <c r="AJ1728" i="2"/>
  <c r="AO1728" i="2" s="1"/>
  <c r="AJ1729" i="2"/>
  <c r="AO1729" i="2" s="1"/>
  <c r="AJ1730" i="2"/>
  <c r="AO1730" i="2" s="1"/>
  <c r="AJ1731" i="2"/>
  <c r="AO1731" i="2" s="1"/>
  <c r="AJ1732" i="2"/>
  <c r="AO1732" i="2" s="1"/>
  <c r="AJ1733" i="2"/>
  <c r="AO1733" i="2" s="1"/>
  <c r="AJ1734" i="2"/>
  <c r="AO1734" i="2" s="1"/>
  <c r="AJ1735" i="2"/>
  <c r="AO1735" i="2" s="1"/>
  <c r="AJ1736" i="2"/>
  <c r="AO1736" i="2" s="1"/>
  <c r="AJ1737" i="2"/>
  <c r="AO1737" i="2" s="1"/>
  <c r="AJ1738" i="2"/>
  <c r="AO1738" i="2" s="1"/>
  <c r="AJ1739" i="2"/>
  <c r="AO1739" i="2" s="1"/>
  <c r="AJ1740" i="2"/>
  <c r="AO1740" i="2" s="1"/>
  <c r="AJ1741" i="2"/>
  <c r="AO1741" i="2" s="1"/>
  <c r="AJ1742" i="2"/>
  <c r="AO1742" i="2" s="1"/>
  <c r="AJ1743" i="2"/>
  <c r="AO1743" i="2" s="1"/>
  <c r="AJ1744" i="2"/>
  <c r="AO1744" i="2" s="1"/>
  <c r="AJ1745" i="2"/>
  <c r="AO1745" i="2" s="1"/>
  <c r="AJ1746" i="2"/>
  <c r="AO1746" i="2" s="1"/>
  <c r="AJ1747" i="2"/>
  <c r="AO1747" i="2" s="1"/>
  <c r="AJ1748" i="2"/>
  <c r="AO1748" i="2" s="1"/>
  <c r="AJ1749" i="2"/>
  <c r="AO1749" i="2" s="1"/>
  <c r="AJ1750" i="2"/>
  <c r="AO1750" i="2" s="1"/>
  <c r="AJ1751" i="2"/>
  <c r="AO1751" i="2" s="1"/>
  <c r="AJ1752" i="2"/>
  <c r="AO1752" i="2" s="1"/>
  <c r="AJ1753" i="2"/>
  <c r="AO1753" i="2" s="1"/>
  <c r="AJ1754" i="2"/>
  <c r="AO1754" i="2" s="1"/>
  <c r="AJ1755" i="2"/>
  <c r="AO1755" i="2" s="1"/>
  <c r="AJ1756" i="2"/>
  <c r="AO1756" i="2" s="1"/>
  <c r="AJ1757" i="2"/>
  <c r="AO1757" i="2" s="1"/>
  <c r="AJ1758" i="2"/>
  <c r="AO1758" i="2" s="1"/>
  <c r="AJ1759" i="2"/>
  <c r="AO1759" i="2" s="1"/>
  <c r="AJ1760" i="2"/>
  <c r="AO1760" i="2" s="1"/>
  <c r="AJ1761" i="2"/>
  <c r="AO1761" i="2" s="1"/>
  <c r="AJ1762" i="2"/>
  <c r="AO1762" i="2" s="1"/>
  <c r="AJ1763" i="2"/>
  <c r="AO1763" i="2" s="1"/>
  <c r="AJ1764" i="2"/>
  <c r="AO1764" i="2" s="1"/>
  <c r="AJ1765" i="2"/>
  <c r="AO1765" i="2" s="1"/>
  <c r="AJ1766" i="2"/>
  <c r="AO1766" i="2" s="1"/>
  <c r="AJ1767" i="2"/>
  <c r="AO1767" i="2" s="1"/>
  <c r="AJ1768" i="2"/>
  <c r="AO1768" i="2" s="1"/>
  <c r="AJ1769" i="2"/>
  <c r="AO1769" i="2" s="1"/>
  <c r="AJ1770" i="2"/>
  <c r="AO1770" i="2" s="1"/>
  <c r="AJ1771" i="2"/>
  <c r="AO1771" i="2" s="1"/>
  <c r="AJ1772" i="2"/>
  <c r="AO1772" i="2" s="1"/>
  <c r="AJ1773" i="2"/>
  <c r="AO1773" i="2" s="1"/>
  <c r="AJ1774" i="2"/>
  <c r="AO1774" i="2" s="1"/>
  <c r="AJ1775" i="2"/>
  <c r="AO1775" i="2" s="1"/>
  <c r="AJ1776" i="2"/>
  <c r="AO1776" i="2" s="1"/>
  <c r="AJ1777" i="2"/>
  <c r="AO1777" i="2" s="1"/>
  <c r="AJ1778" i="2"/>
  <c r="AO1778" i="2" s="1"/>
  <c r="AJ1779" i="2"/>
  <c r="AO1779" i="2" s="1"/>
  <c r="AJ1780" i="2"/>
  <c r="AO1780" i="2" s="1"/>
  <c r="AJ1781" i="2"/>
  <c r="AO1781" i="2" s="1"/>
  <c r="AJ1782" i="2"/>
  <c r="AO1782" i="2" s="1"/>
  <c r="AJ1783" i="2"/>
  <c r="AO1783" i="2" s="1"/>
  <c r="AJ1784" i="2"/>
  <c r="AO1784" i="2" s="1"/>
  <c r="AJ1785" i="2"/>
  <c r="AO1785" i="2" s="1"/>
  <c r="AJ1786" i="2"/>
  <c r="AO1786" i="2" s="1"/>
  <c r="AJ1787" i="2"/>
  <c r="AO1787" i="2" s="1"/>
  <c r="AJ1788" i="2"/>
  <c r="AO1788" i="2" s="1"/>
  <c r="AJ1789" i="2"/>
  <c r="AO1789" i="2" s="1"/>
  <c r="AJ1790" i="2"/>
  <c r="AO1790" i="2" s="1"/>
  <c r="AJ1791" i="2"/>
  <c r="AO1791" i="2" s="1"/>
  <c r="AJ1792" i="2"/>
  <c r="AO1792" i="2" s="1"/>
  <c r="AJ1793" i="2"/>
  <c r="AO1793" i="2" s="1"/>
  <c r="AJ1794" i="2"/>
  <c r="AO1794" i="2" s="1"/>
  <c r="AJ1795" i="2"/>
  <c r="AO1795" i="2" s="1"/>
  <c r="AJ1796" i="2"/>
  <c r="AO1796" i="2" s="1"/>
  <c r="AJ1797" i="2"/>
  <c r="AO1797" i="2" s="1"/>
  <c r="AJ1798" i="2"/>
  <c r="AO1798" i="2" s="1"/>
  <c r="AJ1799" i="2"/>
  <c r="AO1799" i="2" s="1"/>
  <c r="AJ1800" i="2"/>
  <c r="AO1800" i="2" s="1"/>
  <c r="AJ1801" i="2"/>
  <c r="AO1801" i="2" s="1"/>
  <c r="AJ1802" i="2"/>
  <c r="AO1802" i="2" s="1"/>
  <c r="AJ1803" i="2"/>
  <c r="AO1803" i="2" s="1"/>
  <c r="AJ1804" i="2"/>
  <c r="AO1804" i="2" s="1"/>
  <c r="AJ1805" i="2"/>
  <c r="AO1805" i="2" s="1"/>
  <c r="AJ1806" i="2"/>
  <c r="AO1806" i="2" s="1"/>
  <c r="AJ1807" i="2"/>
  <c r="AO1807" i="2" s="1"/>
  <c r="AJ1808" i="2"/>
  <c r="AO1808" i="2" s="1"/>
  <c r="AJ1809" i="2"/>
  <c r="AO1809" i="2" s="1"/>
  <c r="AJ1810" i="2"/>
  <c r="AO1810" i="2" s="1"/>
  <c r="AJ1811" i="2"/>
  <c r="AO1811" i="2" s="1"/>
  <c r="AJ1812" i="2"/>
  <c r="AO1812" i="2" s="1"/>
  <c r="AJ1813" i="2"/>
  <c r="AO1813" i="2" s="1"/>
  <c r="AJ1814" i="2"/>
  <c r="AO1814" i="2" s="1"/>
  <c r="AJ1815" i="2"/>
  <c r="AO1815" i="2" s="1"/>
  <c r="AJ1816" i="2"/>
  <c r="AO1816" i="2" s="1"/>
  <c r="AJ1817" i="2"/>
  <c r="AO1817" i="2" s="1"/>
  <c r="AJ1818" i="2"/>
  <c r="AO1818" i="2" s="1"/>
  <c r="AJ1819" i="2"/>
  <c r="AO1819" i="2" s="1"/>
  <c r="AJ1820" i="2"/>
  <c r="AO1820" i="2" s="1"/>
  <c r="AJ1821" i="2"/>
  <c r="AO1821" i="2" s="1"/>
  <c r="AJ1822" i="2"/>
  <c r="AO1822" i="2" s="1"/>
  <c r="AJ1823" i="2"/>
  <c r="AO1823" i="2" s="1"/>
  <c r="AJ1824" i="2"/>
  <c r="AO1824" i="2" s="1"/>
  <c r="AJ1825" i="2"/>
  <c r="AO1825" i="2" s="1"/>
  <c r="AJ1826" i="2"/>
  <c r="AO1826" i="2" s="1"/>
  <c r="AJ1827" i="2"/>
  <c r="AO1827" i="2" s="1"/>
  <c r="AJ1828" i="2"/>
  <c r="AO1828" i="2" s="1"/>
  <c r="AJ1829" i="2"/>
  <c r="AO1829" i="2" s="1"/>
  <c r="AJ1830" i="2"/>
  <c r="AO1830" i="2" s="1"/>
  <c r="AJ1831" i="2"/>
  <c r="AO1831" i="2" s="1"/>
  <c r="AJ1832" i="2"/>
  <c r="AO1832" i="2" s="1"/>
  <c r="AJ1833" i="2"/>
  <c r="AO1833" i="2" s="1"/>
  <c r="AJ1834" i="2"/>
  <c r="AO1834" i="2" s="1"/>
  <c r="AJ1835" i="2"/>
  <c r="AO1835" i="2" s="1"/>
  <c r="AJ1836" i="2"/>
  <c r="AO1836" i="2" s="1"/>
  <c r="AJ1837" i="2"/>
  <c r="AO1837" i="2" s="1"/>
  <c r="AJ1838" i="2"/>
  <c r="AO1838" i="2" s="1"/>
  <c r="AJ1839" i="2"/>
  <c r="AO1839" i="2" s="1"/>
  <c r="AJ1840" i="2"/>
  <c r="AO1840" i="2" s="1"/>
  <c r="AJ1841" i="2"/>
  <c r="AO1841" i="2" s="1"/>
  <c r="AJ1842" i="2"/>
  <c r="AO1842" i="2" s="1"/>
  <c r="AJ1843" i="2"/>
  <c r="AO1843" i="2" s="1"/>
  <c r="AJ1844" i="2"/>
  <c r="AO1844" i="2" s="1"/>
  <c r="AJ1845" i="2"/>
  <c r="AO1845" i="2" s="1"/>
  <c r="AJ1846" i="2"/>
  <c r="AO1846" i="2" s="1"/>
  <c r="AJ1847" i="2"/>
  <c r="AO1847" i="2" s="1"/>
  <c r="AJ1848" i="2"/>
  <c r="AO1848" i="2" s="1"/>
  <c r="AJ1849" i="2"/>
  <c r="AO1849" i="2" s="1"/>
  <c r="AJ1850" i="2"/>
  <c r="AO1850" i="2" s="1"/>
  <c r="AJ1851" i="2"/>
  <c r="AO1851" i="2" s="1"/>
  <c r="AJ1852" i="2"/>
  <c r="AO1852" i="2" s="1"/>
  <c r="AJ1853" i="2"/>
  <c r="AO1853" i="2" s="1"/>
  <c r="AJ1854" i="2"/>
  <c r="AO1854" i="2" s="1"/>
  <c r="AJ1855" i="2"/>
  <c r="AO1855" i="2" s="1"/>
  <c r="AJ1856" i="2"/>
  <c r="AO1856" i="2" s="1"/>
  <c r="AJ1857" i="2"/>
  <c r="AO1857" i="2" s="1"/>
  <c r="AJ1858" i="2"/>
  <c r="AO1858" i="2" s="1"/>
  <c r="AJ1859" i="2"/>
  <c r="AO1859" i="2" s="1"/>
  <c r="AJ1860" i="2"/>
  <c r="AO1860" i="2" s="1"/>
  <c r="AJ1861" i="2"/>
  <c r="AO1861" i="2" s="1"/>
  <c r="AJ1862" i="2"/>
  <c r="AO1862" i="2" s="1"/>
  <c r="AJ1863" i="2"/>
  <c r="AO1863" i="2" s="1"/>
  <c r="AJ1864" i="2"/>
  <c r="AO1864" i="2" s="1"/>
  <c r="AJ1865" i="2"/>
  <c r="AO1865" i="2" s="1"/>
  <c r="AJ1866" i="2"/>
  <c r="AO1866" i="2" s="1"/>
  <c r="AJ1867" i="2"/>
  <c r="AO1867" i="2" s="1"/>
  <c r="AJ1868" i="2"/>
  <c r="AO1868" i="2" s="1"/>
  <c r="AJ1869" i="2"/>
  <c r="AO1869" i="2" s="1"/>
  <c r="AJ1870" i="2"/>
  <c r="AO1870" i="2" s="1"/>
  <c r="AJ1871" i="2"/>
  <c r="AO1871" i="2" s="1"/>
  <c r="AJ1872" i="2"/>
  <c r="AO1872" i="2" s="1"/>
  <c r="AJ1873" i="2"/>
  <c r="AO1873" i="2" s="1"/>
  <c r="AJ1874" i="2"/>
  <c r="AO1874" i="2" s="1"/>
  <c r="AJ1875" i="2"/>
  <c r="AO1875" i="2" s="1"/>
  <c r="AJ1876" i="2"/>
  <c r="AO1876" i="2" s="1"/>
  <c r="AJ1877" i="2"/>
  <c r="AO1877" i="2" s="1"/>
  <c r="AJ1878" i="2"/>
  <c r="AO1878" i="2" s="1"/>
  <c r="AJ1879" i="2"/>
  <c r="AO1879" i="2" s="1"/>
  <c r="AJ1880" i="2"/>
  <c r="AO1880" i="2" s="1"/>
  <c r="AJ1881" i="2"/>
  <c r="AO1881" i="2" s="1"/>
  <c r="AJ1882" i="2"/>
  <c r="AO1882" i="2" s="1"/>
  <c r="AJ1883" i="2"/>
  <c r="AO1883" i="2" s="1"/>
  <c r="AJ1884" i="2"/>
  <c r="AO1884" i="2" s="1"/>
  <c r="AJ1885" i="2"/>
  <c r="AO1885" i="2" s="1"/>
  <c r="AJ1886" i="2"/>
  <c r="AO1886" i="2" s="1"/>
  <c r="AJ1887" i="2"/>
  <c r="AO1887" i="2" s="1"/>
  <c r="AJ1888" i="2"/>
  <c r="AO1888" i="2" s="1"/>
  <c r="AJ1889" i="2"/>
  <c r="AO1889" i="2" s="1"/>
  <c r="AJ1890" i="2"/>
  <c r="AO1890" i="2" s="1"/>
  <c r="AJ1891" i="2"/>
  <c r="AO1891" i="2" s="1"/>
  <c r="AJ1892" i="2"/>
  <c r="AO1892" i="2" s="1"/>
  <c r="AJ1893" i="2"/>
  <c r="AO1893" i="2" s="1"/>
  <c r="AJ1894" i="2"/>
  <c r="AO1894" i="2" s="1"/>
  <c r="AJ1895" i="2"/>
  <c r="AO1895" i="2" s="1"/>
  <c r="AJ1896" i="2"/>
  <c r="AO1896" i="2" s="1"/>
  <c r="AJ1897" i="2"/>
  <c r="AO1897" i="2" s="1"/>
  <c r="AJ1898" i="2"/>
  <c r="AO1898" i="2" s="1"/>
  <c r="AJ1899" i="2"/>
  <c r="AO1899" i="2" s="1"/>
  <c r="AJ1900" i="2"/>
  <c r="AO1900" i="2" s="1"/>
  <c r="AJ1901" i="2"/>
  <c r="AO1901" i="2" s="1"/>
  <c r="AJ1902" i="2"/>
  <c r="AO1902" i="2" s="1"/>
  <c r="AJ1903" i="2"/>
  <c r="AO1903" i="2" s="1"/>
  <c r="AJ1904" i="2"/>
  <c r="AO1904" i="2" s="1"/>
  <c r="AJ1905" i="2"/>
  <c r="AO1905" i="2" s="1"/>
  <c r="AJ1906" i="2"/>
  <c r="AO1906" i="2" s="1"/>
  <c r="AJ1907" i="2"/>
  <c r="AO1907" i="2" s="1"/>
  <c r="AJ1908" i="2"/>
  <c r="AO1908" i="2" s="1"/>
  <c r="AJ1909" i="2"/>
  <c r="AO1909" i="2" s="1"/>
  <c r="AJ1910" i="2"/>
  <c r="AO1910" i="2" s="1"/>
  <c r="AJ1911" i="2"/>
  <c r="AO1911" i="2" s="1"/>
  <c r="AJ1912" i="2"/>
  <c r="AO1912" i="2" s="1"/>
  <c r="AJ1913" i="2"/>
  <c r="AO1913" i="2" s="1"/>
  <c r="AJ1914" i="2"/>
  <c r="AO1914" i="2" s="1"/>
  <c r="AJ1915" i="2"/>
  <c r="AO1915" i="2" s="1"/>
  <c r="AJ1916" i="2"/>
  <c r="AO1916" i="2" s="1"/>
  <c r="AJ1917" i="2"/>
  <c r="AO1917" i="2" s="1"/>
  <c r="AJ1918" i="2"/>
  <c r="AO1918" i="2" s="1"/>
  <c r="AJ1919" i="2"/>
  <c r="AO1919" i="2" s="1"/>
  <c r="AJ1920" i="2"/>
  <c r="AO1920" i="2" s="1"/>
  <c r="AJ1921" i="2"/>
  <c r="AO1921" i="2" s="1"/>
  <c r="AJ1922" i="2"/>
  <c r="AO1922" i="2" s="1"/>
  <c r="AJ1923" i="2"/>
  <c r="AO1923" i="2" s="1"/>
  <c r="AJ1924" i="2"/>
  <c r="AO1924" i="2" s="1"/>
  <c r="AJ1925" i="2"/>
  <c r="AO1925" i="2" s="1"/>
  <c r="AJ1926" i="2"/>
  <c r="AO1926" i="2" s="1"/>
  <c r="AJ1927" i="2"/>
  <c r="AO1927" i="2" s="1"/>
  <c r="AJ1928" i="2"/>
  <c r="AO1928" i="2" s="1"/>
  <c r="AJ1929" i="2"/>
  <c r="AO1929" i="2" s="1"/>
  <c r="AJ1930" i="2"/>
  <c r="AO1930" i="2" s="1"/>
  <c r="AJ1931" i="2"/>
  <c r="AO1931" i="2" s="1"/>
  <c r="AJ1932" i="2"/>
  <c r="AO1932" i="2" s="1"/>
  <c r="AJ1933" i="2"/>
  <c r="AO1933" i="2" s="1"/>
  <c r="AJ1934" i="2"/>
  <c r="AO1934" i="2" s="1"/>
  <c r="AJ1935" i="2"/>
  <c r="AO1935" i="2" s="1"/>
  <c r="AJ1936" i="2"/>
  <c r="AO1936" i="2" s="1"/>
  <c r="AJ1937" i="2"/>
  <c r="AO1937" i="2" s="1"/>
  <c r="AJ1938" i="2"/>
  <c r="AO1938" i="2" s="1"/>
  <c r="AJ1939" i="2"/>
  <c r="AO1939" i="2" s="1"/>
  <c r="AJ1940" i="2"/>
  <c r="AO1940" i="2" s="1"/>
  <c r="AJ1941" i="2"/>
  <c r="AO1941" i="2" s="1"/>
  <c r="AJ1942" i="2"/>
  <c r="AO1942" i="2" s="1"/>
  <c r="AJ1943" i="2"/>
  <c r="AO1943" i="2" s="1"/>
  <c r="AJ1944" i="2"/>
  <c r="AO1944" i="2" s="1"/>
  <c r="AJ1945" i="2"/>
  <c r="AO1945" i="2" s="1"/>
  <c r="AJ1946" i="2"/>
  <c r="AO1946" i="2" s="1"/>
  <c r="AJ1947" i="2"/>
  <c r="AO1947" i="2" s="1"/>
  <c r="AJ1948" i="2"/>
  <c r="AO1948" i="2" s="1"/>
  <c r="AJ1949" i="2"/>
  <c r="AO1949" i="2" s="1"/>
  <c r="AJ1950" i="2"/>
  <c r="AO1950" i="2" s="1"/>
  <c r="AJ1951" i="2"/>
  <c r="AO1951" i="2" s="1"/>
  <c r="AJ1952" i="2"/>
  <c r="AO1952" i="2" s="1"/>
  <c r="AJ1953" i="2"/>
  <c r="AO1953" i="2" s="1"/>
  <c r="AJ1954" i="2"/>
  <c r="AO1954" i="2" s="1"/>
  <c r="AJ1955" i="2"/>
  <c r="AO1955" i="2" s="1"/>
  <c r="AJ1956" i="2"/>
  <c r="AO1956" i="2" s="1"/>
  <c r="AJ1957" i="2"/>
  <c r="AO1957" i="2" s="1"/>
  <c r="AJ1958" i="2"/>
  <c r="AO1958" i="2" s="1"/>
  <c r="AJ1959" i="2"/>
  <c r="AO1959" i="2" s="1"/>
  <c r="AJ1960" i="2"/>
  <c r="AO1960" i="2" s="1"/>
  <c r="AJ1961" i="2"/>
  <c r="AO1961" i="2" s="1"/>
  <c r="AJ1962" i="2"/>
  <c r="AO1962" i="2" s="1"/>
  <c r="AJ1963" i="2"/>
  <c r="AO1963" i="2" s="1"/>
  <c r="AJ1964" i="2"/>
  <c r="AO1964" i="2" s="1"/>
  <c r="AJ1965" i="2"/>
  <c r="AO1965" i="2" s="1"/>
  <c r="AJ1966" i="2"/>
  <c r="AO1966" i="2" s="1"/>
  <c r="AJ1967" i="2"/>
  <c r="AO1967" i="2" s="1"/>
  <c r="AJ1968" i="2"/>
  <c r="AO1968" i="2" s="1"/>
  <c r="AJ1969" i="2"/>
  <c r="AO1969" i="2" s="1"/>
  <c r="AJ1970" i="2"/>
  <c r="AO1970" i="2" s="1"/>
  <c r="AJ1971" i="2"/>
  <c r="AO1971" i="2" s="1"/>
  <c r="AJ1972" i="2"/>
  <c r="AO1972" i="2" s="1"/>
  <c r="AJ1973" i="2"/>
  <c r="AO1973" i="2" s="1"/>
  <c r="AJ1974" i="2"/>
  <c r="AO1974" i="2" s="1"/>
  <c r="AJ1975" i="2"/>
  <c r="AO1975" i="2" s="1"/>
  <c r="AJ1976" i="2"/>
  <c r="AO1976" i="2" s="1"/>
  <c r="AJ1977" i="2"/>
  <c r="AO1977" i="2" s="1"/>
  <c r="AJ1978" i="2"/>
  <c r="AO1978" i="2" s="1"/>
  <c r="AJ1979" i="2"/>
  <c r="AO1979" i="2" s="1"/>
  <c r="AJ1980" i="2"/>
  <c r="AO1980" i="2" s="1"/>
  <c r="AJ1981" i="2"/>
  <c r="AO1981" i="2" s="1"/>
  <c r="AJ1982" i="2"/>
  <c r="AO1982" i="2" s="1"/>
  <c r="AJ1983" i="2"/>
  <c r="AO1983" i="2" s="1"/>
  <c r="AJ1984" i="2"/>
  <c r="AO1984" i="2" s="1"/>
  <c r="AJ1985" i="2"/>
  <c r="AO1985" i="2" s="1"/>
  <c r="AJ1986" i="2"/>
  <c r="AO1986" i="2" s="1"/>
  <c r="AJ1987" i="2"/>
  <c r="AO1987" i="2" s="1"/>
  <c r="AJ1988" i="2"/>
  <c r="AO1988" i="2" s="1"/>
  <c r="AJ1989" i="2"/>
  <c r="AO1989" i="2" s="1"/>
  <c r="AJ1990" i="2"/>
  <c r="AO1990" i="2" s="1"/>
  <c r="AJ1991" i="2"/>
  <c r="AO1991" i="2" s="1"/>
  <c r="AJ1992" i="2"/>
  <c r="AO1992" i="2" s="1"/>
  <c r="AJ1993" i="2"/>
  <c r="AO1993" i="2" s="1"/>
  <c r="AJ1994" i="2"/>
  <c r="AO1994" i="2" s="1"/>
  <c r="AJ1995" i="2"/>
  <c r="AO1995" i="2" s="1"/>
  <c r="AJ1996" i="2"/>
  <c r="AO1996" i="2" s="1"/>
  <c r="AJ1997" i="2"/>
  <c r="AO1997" i="2" s="1"/>
  <c r="AJ1998" i="2"/>
  <c r="AO1998" i="2" s="1"/>
  <c r="AJ1999" i="2"/>
  <c r="AO1999" i="2" s="1"/>
  <c r="AJ2000" i="2"/>
  <c r="AO2000" i="2" s="1"/>
  <c r="AJ2001" i="2"/>
  <c r="AO2001" i="2" s="1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N35" i="2"/>
  <c r="AN36" i="2"/>
  <c r="AN37" i="2"/>
  <c r="AN38" i="2"/>
  <c r="AN39" i="2"/>
  <c r="AN40" i="2"/>
  <c r="AN41" i="2"/>
  <c r="AN42" i="2"/>
  <c r="AN43" i="2"/>
  <c r="AN44" i="2"/>
  <c r="AN45" i="2"/>
  <c r="AN46" i="2"/>
  <c r="AN47" i="2"/>
  <c r="AN48" i="2"/>
  <c r="AN49" i="2"/>
  <c r="AN50" i="2"/>
  <c r="AN51" i="2"/>
  <c r="AN52" i="2"/>
  <c r="AN53" i="2"/>
  <c r="AN54" i="2"/>
  <c r="AN55" i="2"/>
  <c r="AN56" i="2"/>
  <c r="AN57" i="2"/>
  <c r="AN58" i="2"/>
  <c r="AN59" i="2"/>
  <c r="AN60" i="2"/>
  <c r="AN61" i="2"/>
  <c r="AN62" i="2"/>
  <c r="AN63" i="2"/>
  <c r="AN64" i="2"/>
  <c r="AN65" i="2"/>
  <c r="AN66" i="2"/>
  <c r="AN67" i="2"/>
  <c r="AN68" i="2"/>
  <c r="AN69" i="2"/>
  <c r="AN70" i="2"/>
  <c r="AN71" i="2"/>
  <c r="AN72" i="2"/>
  <c r="AN73" i="2"/>
  <c r="AN74" i="2"/>
  <c r="AN75" i="2"/>
  <c r="AN76" i="2"/>
  <c r="AN77" i="2"/>
  <c r="AN78" i="2"/>
  <c r="AN79" i="2"/>
  <c r="AN80" i="2"/>
  <c r="AN81" i="2"/>
  <c r="AN82" i="2"/>
  <c r="AN83" i="2"/>
  <c r="AN84" i="2"/>
  <c r="AN85" i="2"/>
  <c r="AN86" i="2"/>
  <c r="AN87" i="2"/>
  <c r="AN88" i="2"/>
  <c r="AN89" i="2"/>
  <c r="AN90" i="2"/>
  <c r="AN91" i="2"/>
  <c r="AN92" i="2"/>
  <c r="AN93" i="2"/>
  <c r="AN94" i="2"/>
  <c r="AN95" i="2"/>
  <c r="AN96" i="2"/>
  <c r="AN97" i="2"/>
  <c r="AN98" i="2"/>
  <c r="AN99" i="2"/>
  <c r="AN100" i="2"/>
  <c r="AN101" i="2"/>
  <c r="AN102" i="2"/>
  <c r="AN103" i="2"/>
  <c r="AN104" i="2"/>
  <c r="AN105" i="2"/>
  <c r="AN106" i="2"/>
  <c r="AN107" i="2"/>
  <c r="AN108" i="2"/>
  <c r="AN109" i="2"/>
  <c r="AN110" i="2"/>
  <c r="AN111" i="2"/>
  <c r="AN112" i="2"/>
  <c r="AN113" i="2"/>
  <c r="AN114" i="2"/>
  <c r="AN115" i="2"/>
  <c r="AN116" i="2"/>
  <c r="AN117" i="2"/>
  <c r="AN118" i="2"/>
  <c r="AN119" i="2"/>
  <c r="AN120" i="2"/>
  <c r="AN121" i="2"/>
  <c r="AN122" i="2"/>
  <c r="AN123" i="2"/>
  <c r="AN124" i="2"/>
  <c r="AN125" i="2"/>
  <c r="AN126" i="2"/>
  <c r="AN127" i="2"/>
  <c r="AN128" i="2"/>
  <c r="AN129" i="2"/>
  <c r="AN130" i="2"/>
  <c r="AN131" i="2"/>
  <c r="AN132" i="2"/>
  <c r="AN133" i="2"/>
  <c r="AN134" i="2"/>
  <c r="AN135" i="2"/>
  <c r="AN136" i="2"/>
  <c r="AN137" i="2"/>
  <c r="AN138" i="2"/>
  <c r="AN139" i="2"/>
  <c r="AN140" i="2"/>
  <c r="AN141" i="2"/>
  <c r="AN142" i="2"/>
  <c r="AN143" i="2"/>
  <c r="AN144" i="2"/>
  <c r="AN145" i="2"/>
  <c r="AN146" i="2"/>
  <c r="AN147" i="2"/>
  <c r="AN148" i="2"/>
  <c r="AN149" i="2"/>
  <c r="AN150" i="2"/>
  <c r="AN151" i="2"/>
  <c r="AN152" i="2"/>
  <c r="AN153" i="2"/>
  <c r="AN154" i="2"/>
  <c r="AN155" i="2"/>
  <c r="AN156" i="2"/>
  <c r="AN157" i="2"/>
  <c r="AN158" i="2"/>
  <c r="AN159" i="2"/>
  <c r="AN160" i="2"/>
  <c r="AN161" i="2"/>
  <c r="AN162" i="2"/>
  <c r="AN163" i="2"/>
  <c r="AN164" i="2"/>
  <c r="AN165" i="2"/>
  <c r="AN166" i="2"/>
  <c r="AN167" i="2"/>
  <c r="AN168" i="2"/>
  <c r="AN169" i="2"/>
  <c r="AN170" i="2"/>
  <c r="AN171" i="2"/>
  <c r="AN172" i="2"/>
  <c r="AN173" i="2"/>
  <c r="AN174" i="2"/>
  <c r="AN175" i="2"/>
  <c r="AN176" i="2"/>
  <c r="AN177" i="2"/>
  <c r="AN178" i="2"/>
  <c r="AN179" i="2"/>
  <c r="AN180" i="2"/>
  <c r="AN181" i="2"/>
  <c r="AN182" i="2"/>
  <c r="AN183" i="2"/>
  <c r="AN184" i="2"/>
  <c r="AN185" i="2"/>
  <c r="AN186" i="2"/>
  <c r="AN187" i="2"/>
  <c r="AN188" i="2"/>
  <c r="AN189" i="2"/>
  <c r="AN190" i="2"/>
  <c r="AN191" i="2"/>
  <c r="AN192" i="2"/>
  <c r="AN193" i="2"/>
  <c r="AN194" i="2"/>
  <c r="AN195" i="2"/>
  <c r="AN196" i="2"/>
  <c r="AN197" i="2"/>
  <c r="AN198" i="2"/>
  <c r="AN199" i="2"/>
  <c r="AN200" i="2"/>
  <c r="AN201" i="2"/>
  <c r="AN202" i="2"/>
  <c r="AN203" i="2"/>
  <c r="AN204" i="2"/>
  <c r="AN205" i="2"/>
  <c r="AN206" i="2"/>
  <c r="AN207" i="2"/>
  <c r="AN208" i="2"/>
  <c r="AN209" i="2"/>
  <c r="AN210" i="2"/>
  <c r="AN211" i="2"/>
  <c r="AN212" i="2"/>
  <c r="AN213" i="2"/>
  <c r="AN214" i="2"/>
  <c r="AN215" i="2"/>
  <c r="AN216" i="2"/>
  <c r="AN217" i="2"/>
  <c r="AN218" i="2"/>
  <c r="AN219" i="2"/>
  <c r="AN220" i="2"/>
  <c r="AN221" i="2"/>
  <c r="AN222" i="2"/>
  <c r="AN223" i="2"/>
  <c r="AN224" i="2"/>
  <c r="AN225" i="2"/>
  <c r="AN226" i="2"/>
  <c r="AN227" i="2"/>
  <c r="AN228" i="2"/>
  <c r="AN229" i="2"/>
  <c r="AN230" i="2"/>
  <c r="AN231" i="2"/>
  <c r="AN232" i="2"/>
  <c r="AN233" i="2"/>
  <c r="AN234" i="2"/>
  <c r="AN235" i="2"/>
  <c r="AN236" i="2"/>
  <c r="AN237" i="2"/>
  <c r="AN238" i="2"/>
  <c r="AN239" i="2"/>
  <c r="AN240" i="2"/>
  <c r="AN241" i="2"/>
  <c r="AN242" i="2"/>
  <c r="AN243" i="2"/>
  <c r="AN244" i="2"/>
  <c r="AN245" i="2"/>
  <c r="AN246" i="2"/>
  <c r="AN247" i="2"/>
  <c r="AN248" i="2"/>
  <c r="AN249" i="2"/>
  <c r="AN250" i="2"/>
  <c r="AN251" i="2"/>
  <c r="AN252" i="2"/>
  <c r="AN253" i="2"/>
  <c r="AN254" i="2"/>
  <c r="AN255" i="2"/>
  <c r="AN256" i="2"/>
  <c r="AN257" i="2"/>
  <c r="AN258" i="2"/>
  <c r="AN259" i="2"/>
  <c r="AN260" i="2"/>
  <c r="AN261" i="2"/>
  <c r="AN262" i="2"/>
  <c r="AN263" i="2"/>
  <c r="AN264" i="2"/>
  <c r="AN265" i="2"/>
  <c r="AN266" i="2"/>
  <c r="AN267" i="2"/>
  <c r="AN268" i="2"/>
  <c r="AN269" i="2"/>
  <c r="AN270" i="2"/>
  <c r="AN271" i="2"/>
  <c r="AN272" i="2"/>
  <c r="AN273" i="2"/>
  <c r="AN274" i="2"/>
  <c r="AN275" i="2"/>
  <c r="AN276" i="2"/>
  <c r="AN277" i="2"/>
  <c r="AN278" i="2"/>
  <c r="AN279" i="2"/>
  <c r="AN280" i="2"/>
  <c r="AN281" i="2"/>
  <c r="AN282" i="2"/>
  <c r="AN283" i="2"/>
  <c r="AN284" i="2"/>
  <c r="AN285" i="2"/>
  <c r="AN286" i="2"/>
  <c r="AN287" i="2"/>
  <c r="AN288" i="2"/>
  <c r="AN289" i="2"/>
  <c r="AN290" i="2"/>
  <c r="AN291" i="2"/>
  <c r="AN292" i="2"/>
  <c r="AN293" i="2"/>
  <c r="AN294" i="2"/>
  <c r="AN295" i="2"/>
  <c r="AN296" i="2"/>
  <c r="AN297" i="2"/>
  <c r="AN298" i="2"/>
  <c r="AN299" i="2"/>
  <c r="AN300" i="2"/>
  <c r="AN301" i="2"/>
  <c r="AN302" i="2"/>
  <c r="AN303" i="2"/>
  <c r="AN304" i="2"/>
  <c r="AN305" i="2"/>
  <c r="AN306" i="2"/>
  <c r="AN307" i="2"/>
  <c r="AN308" i="2"/>
  <c r="AN309" i="2"/>
  <c r="AN310" i="2"/>
  <c r="AN311" i="2"/>
  <c r="AN312" i="2"/>
  <c r="AN313" i="2"/>
  <c r="AN314" i="2"/>
  <c r="AN315" i="2"/>
  <c r="AN316" i="2"/>
  <c r="AN317" i="2"/>
  <c r="AN318" i="2"/>
  <c r="AN319" i="2"/>
  <c r="AN320" i="2"/>
  <c r="AN321" i="2"/>
  <c r="AN322" i="2"/>
  <c r="AN323" i="2"/>
  <c r="AN324" i="2"/>
  <c r="AN325" i="2"/>
  <c r="AN326" i="2"/>
  <c r="AN327" i="2"/>
  <c r="AN328" i="2"/>
  <c r="AN329" i="2"/>
  <c r="AN330" i="2"/>
  <c r="AN331" i="2"/>
  <c r="AN332" i="2"/>
  <c r="AN333" i="2"/>
  <c r="AN334" i="2"/>
  <c r="AN335" i="2"/>
  <c r="AN336" i="2"/>
  <c r="AN337" i="2"/>
  <c r="AN338" i="2"/>
  <c r="AN339" i="2"/>
  <c r="AN340" i="2"/>
  <c r="AN341" i="2"/>
  <c r="AN342" i="2"/>
  <c r="AN343" i="2"/>
  <c r="AN344" i="2"/>
  <c r="AN345" i="2"/>
  <c r="AN346" i="2"/>
  <c r="AN347" i="2"/>
  <c r="AN348" i="2"/>
  <c r="AN349" i="2"/>
  <c r="AN350" i="2"/>
  <c r="AN351" i="2"/>
  <c r="AN352" i="2"/>
  <c r="AN353" i="2"/>
  <c r="AN354" i="2"/>
  <c r="AN355" i="2"/>
  <c r="AN356" i="2"/>
  <c r="AN357" i="2"/>
  <c r="AN358" i="2"/>
  <c r="AN359" i="2"/>
  <c r="AN360" i="2"/>
  <c r="AN361" i="2"/>
  <c r="AN362" i="2"/>
  <c r="AN363" i="2"/>
  <c r="AN364" i="2"/>
  <c r="AN365" i="2"/>
  <c r="AN366" i="2"/>
  <c r="AN367" i="2"/>
  <c r="AN368" i="2"/>
  <c r="AN369" i="2"/>
  <c r="AN370" i="2"/>
  <c r="AN371" i="2"/>
  <c r="AN372" i="2"/>
  <c r="AN373" i="2"/>
  <c r="AN374" i="2"/>
  <c r="AN375" i="2"/>
  <c r="AN376" i="2"/>
  <c r="AN377" i="2"/>
  <c r="AN378" i="2"/>
  <c r="AN379" i="2"/>
  <c r="AN380" i="2"/>
  <c r="AN381" i="2"/>
  <c r="AN382" i="2"/>
  <c r="AN383" i="2"/>
  <c r="AN384" i="2"/>
  <c r="AN385" i="2"/>
  <c r="AN386" i="2"/>
  <c r="AN387" i="2"/>
  <c r="AN388" i="2"/>
  <c r="AN389" i="2"/>
  <c r="AN390" i="2"/>
  <c r="AN391" i="2"/>
  <c r="AN392" i="2"/>
  <c r="AN393" i="2"/>
  <c r="AN394" i="2"/>
  <c r="AN395" i="2"/>
  <c r="AN396" i="2"/>
  <c r="AN397" i="2"/>
  <c r="AN398" i="2"/>
  <c r="AN399" i="2"/>
  <c r="AN400" i="2"/>
  <c r="AN401" i="2"/>
  <c r="AN402" i="2"/>
  <c r="AN403" i="2"/>
  <c r="AN404" i="2"/>
  <c r="AN405" i="2"/>
  <c r="AN406" i="2"/>
  <c r="AN407" i="2"/>
  <c r="AN408" i="2"/>
  <c r="AN409" i="2"/>
  <c r="AN410" i="2"/>
  <c r="AN411" i="2"/>
  <c r="AN412" i="2"/>
  <c r="AN413" i="2"/>
  <c r="AN414" i="2"/>
  <c r="AN415" i="2"/>
  <c r="AN416" i="2"/>
  <c r="AN417" i="2"/>
  <c r="AN418" i="2"/>
  <c r="AN419" i="2"/>
  <c r="AN420" i="2"/>
  <c r="AN421" i="2"/>
  <c r="AN422" i="2"/>
  <c r="AN423" i="2"/>
  <c r="AN424" i="2"/>
  <c r="AN425" i="2"/>
  <c r="AN426" i="2"/>
  <c r="AN427" i="2"/>
  <c r="AN428" i="2"/>
  <c r="AN429" i="2"/>
  <c r="AN430" i="2"/>
  <c r="AN431" i="2"/>
  <c r="AN432" i="2"/>
  <c r="AN433" i="2"/>
  <c r="AN434" i="2"/>
  <c r="AN435" i="2"/>
  <c r="AN436" i="2"/>
  <c r="AN437" i="2"/>
  <c r="AN438" i="2"/>
  <c r="AN439" i="2"/>
  <c r="AN440" i="2"/>
  <c r="AN441" i="2"/>
  <c r="AN442" i="2"/>
  <c r="AN443" i="2"/>
  <c r="AN444" i="2"/>
  <c r="AN445" i="2"/>
  <c r="AN446" i="2"/>
  <c r="AN447" i="2"/>
  <c r="AN448" i="2"/>
  <c r="AN449" i="2"/>
  <c r="AN450" i="2"/>
  <c r="AN451" i="2"/>
  <c r="AN452" i="2"/>
  <c r="AN453" i="2"/>
  <c r="AN454" i="2"/>
  <c r="AN455" i="2"/>
  <c r="AN456" i="2"/>
  <c r="AN457" i="2"/>
  <c r="AN458" i="2"/>
  <c r="AN459" i="2"/>
  <c r="AN460" i="2"/>
  <c r="AN461" i="2"/>
  <c r="AN462" i="2"/>
  <c r="AN463" i="2"/>
  <c r="AN464" i="2"/>
  <c r="AN465" i="2"/>
  <c r="AN466" i="2"/>
  <c r="AN467" i="2"/>
  <c r="AN468" i="2"/>
  <c r="AN469" i="2"/>
  <c r="AN470" i="2"/>
  <c r="AN471" i="2"/>
  <c r="AN472" i="2"/>
  <c r="AN473" i="2"/>
  <c r="AN474" i="2"/>
  <c r="AN475" i="2"/>
  <c r="AN476" i="2"/>
  <c r="AN477" i="2"/>
  <c r="AN478" i="2"/>
  <c r="AN479" i="2"/>
  <c r="AN480" i="2"/>
  <c r="AN481" i="2"/>
  <c r="AN482" i="2"/>
  <c r="AN483" i="2"/>
  <c r="AN484" i="2"/>
  <c r="AN485" i="2"/>
  <c r="AN486" i="2"/>
  <c r="AN487" i="2"/>
  <c r="AN488" i="2"/>
  <c r="AN489" i="2"/>
  <c r="AN490" i="2"/>
  <c r="AN491" i="2"/>
  <c r="AN492" i="2"/>
  <c r="AN493" i="2"/>
  <c r="AN494" i="2"/>
  <c r="AN495" i="2"/>
  <c r="AN496" i="2"/>
  <c r="AN497" i="2"/>
  <c r="AN498" i="2"/>
  <c r="AN499" i="2"/>
  <c r="AN500" i="2"/>
  <c r="AN501" i="2"/>
  <c r="AN502" i="2"/>
  <c r="AN503" i="2"/>
  <c r="AN504" i="2"/>
  <c r="AN505" i="2"/>
  <c r="AN506" i="2"/>
  <c r="AN507" i="2"/>
  <c r="AN508" i="2"/>
  <c r="AN509" i="2"/>
  <c r="AN510" i="2"/>
  <c r="AN511" i="2"/>
  <c r="AN512" i="2"/>
  <c r="AN513" i="2"/>
  <c r="AN514" i="2"/>
  <c r="AN515" i="2"/>
  <c r="AN516" i="2"/>
  <c r="AN517" i="2"/>
  <c r="AN518" i="2"/>
  <c r="AN519" i="2"/>
  <c r="AN520" i="2"/>
  <c r="AN521" i="2"/>
  <c r="AN522" i="2"/>
  <c r="AN523" i="2"/>
  <c r="AN524" i="2"/>
  <c r="AN525" i="2"/>
  <c r="AN526" i="2"/>
  <c r="AN527" i="2"/>
  <c r="AN528" i="2"/>
  <c r="AN529" i="2"/>
  <c r="AN530" i="2"/>
  <c r="AN531" i="2"/>
  <c r="AN532" i="2"/>
  <c r="AN533" i="2"/>
  <c r="AN534" i="2"/>
  <c r="AN535" i="2"/>
  <c r="AN536" i="2"/>
  <c r="AN537" i="2"/>
  <c r="AN538" i="2"/>
  <c r="AN539" i="2"/>
  <c r="AN540" i="2"/>
  <c r="AN541" i="2"/>
  <c r="AN542" i="2"/>
  <c r="AN543" i="2"/>
  <c r="AN544" i="2"/>
  <c r="AN545" i="2"/>
  <c r="AN546" i="2"/>
  <c r="AN547" i="2"/>
  <c r="AN548" i="2"/>
  <c r="AN549" i="2"/>
  <c r="AN550" i="2"/>
  <c r="AN551" i="2"/>
  <c r="AN552" i="2"/>
  <c r="AN553" i="2"/>
  <c r="AN554" i="2"/>
  <c r="AN555" i="2"/>
  <c r="AN556" i="2"/>
  <c r="AN557" i="2"/>
  <c r="AN558" i="2"/>
  <c r="AN559" i="2"/>
  <c r="AN560" i="2"/>
  <c r="AN561" i="2"/>
  <c r="AN562" i="2"/>
  <c r="AN563" i="2"/>
  <c r="AN564" i="2"/>
  <c r="AN565" i="2"/>
  <c r="AN566" i="2"/>
  <c r="AN567" i="2"/>
  <c r="AN568" i="2"/>
  <c r="AN569" i="2"/>
  <c r="AN570" i="2"/>
  <c r="AN571" i="2"/>
  <c r="AN572" i="2"/>
  <c r="AN573" i="2"/>
  <c r="AN574" i="2"/>
  <c r="AN575" i="2"/>
  <c r="AN576" i="2"/>
  <c r="AN577" i="2"/>
  <c r="AN578" i="2"/>
  <c r="AN579" i="2"/>
  <c r="AN580" i="2"/>
  <c r="AN581" i="2"/>
  <c r="AN582" i="2"/>
  <c r="AN583" i="2"/>
  <c r="AN584" i="2"/>
  <c r="AN585" i="2"/>
  <c r="AN586" i="2"/>
  <c r="AN587" i="2"/>
  <c r="AN588" i="2"/>
  <c r="AN589" i="2"/>
  <c r="AN590" i="2"/>
  <c r="AN591" i="2"/>
  <c r="AN592" i="2"/>
  <c r="AN593" i="2"/>
  <c r="AN594" i="2"/>
  <c r="AN595" i="2"/>
  <c r="AN596" i="2"/>
  <c r="AN597" i="2"/>
  <c r="AN598" i="2"/>
  <c r="AN599" i="2"/>
  <c r="AN600" i="2"/>
  <c r="AN601" i="2"/>
  <c r="AN602" i="2"/>
  <c r="AN603" i="2"/>
  <c r="AN604" i="2"/>
  <c r="AN605" i="2"/>
  <c r="AN606" i="2"/>
  <c r="AN607" i="2"/>
  <c r="AN608" i="2"/>
  <c r="AN609" i="2"/>
  <c r="AN610" i="2"/>
  <c r="AN611" i="2"/>
  <c r="AN612" i="2"/>
  <c r="AN613" i="2"/>
  <c r="AN614" i="2"/>
  <c r="AN615" i="2"/>
  <c r="AN616" i="2"/>
  <c r="AN617" i="2"/>
  <c r="AN618" i="2"/>
  <c r="AN619" i="2"/>
  <c r="AN620" i="2"/>
  <c r="AN621" i="2"/>
  <c r="AN622" i="2"/>
  <c r="AN623" i="2"/>
  <c r="AN624" i="2"/>
  <c r="AN625" i="2"/>
  <c r="AN626" i="2"/>
  <c r="AN627" i="2"/>
  <c r="AN628" i="2"/>
  <c r="AN629" i="2"/>
  <c r="AN630" i="2"/>
  <c r="AN631" i="2"/>
  <c r="AN632" i="2"/>
  <c r="AN633" i="2"/>
  <c r="AN634" i="2"/>
  <c r="AN635" i="2"/>
  <c r="AN636" i="2"/>
  <c r="AN637" i="2"/>
  <c r="AN638" i="2"/>
  <c r="AN639" i="2"/>
  <c r="AN640" i="2"/>
  <c r="AN641" i="2"/>
  <c r="AN642" i="2"/>
  <c r="AN643" i="2"/>
  <c r="AN644" i="2"/>
  <c r="AN645" i="2"/>
  <c r="AN646" i="2"/>
  <c r="AN647" i="2"/>
  <c r="AN648" i="2"/>
  <c r="AN649" i="2"/>
  <c r="AN650" i="2"/>
  <c r="AN651" i="2"/>
  <c r="AN652" i="2"/>
  <c r="AN653" i="2"/>
  <c r="AN654" i="2"/>
  <c r="AN655" i="2"/>
  <c r="AN656" i="2"/>
  <c r="AN657" i="2"/>
  <c r="AN658" i="2"/>
  <c r="AN659" i="2"/>
  <c r="AN660" i="2"/>
  <c r="AN661" i="2"/>
  <c r="AN662" i="2"/>
  <c r="AN663" i="2"/>
  <c r="AN664" i="2"/>
  <c r="AN665" i="2"/>
  <c r="AN666" i="2"/>
  <c r="AN667" i="2"/>
  <c r="AN668" i="2"/>
  <c r="AN669" i="2"/>
  <c r="AN670" i="2"/>
  <c r="AN671" i="2"/>
  <c r="AN672" i="2"/>
  <c r="AN673" i="2"/>
  <c r="AN674" i="2"/>
  <c r="AN675" i="2"/>
  <c r="AN676" i="2"/>
  <c r="AN677" i="2"/>
  <c r="AN678" i="2"/>
  <c r="AN679" i="2"/>
  <c r="AN680" i="2"/>
  <c r="AN681" i="2"/>
  <c r="AN682" i="2"/>
  <c r="AN683" i="2"/>
  <c r="AN684" i="2"/>
  <c r="AN685" i="2"/>
  <c r="AN686" i="2"/>
  <c r="AN687" i="2"/>
  <c r="AN688" i="2"/>
  <c r="AN689" i="2"/>
  <c r="AN690" i="2"/>
  <c r="AN691" i="2"/>
  <c r="AN692" i="2"/>
  <c r="AN693" i="2"/>
  <c r="AN694" i="2"/>
  <c r="AN695" i="2"/>
  <c r="AN696" i="2"/>
  <c r="AN697" i="2"/>
  <c r="AN698" i="2"/>
  <c r="AN699" i="2"/>
  <c r="AN700" i="2"/>
  <c r="AN701" i="2"/>
  <c r="AN702" i="2"/>
  <c r="AN703" i="2"/>
  <c r="AN704" i="2"/>
  <c r="AN705" i="2"/>
  <c r="AN706" i="2"/>
  <c r="AN707" i="2"/>
  <c r="AN708" i="2"/>
  <c r="AN709" i="2"/>
  <c r="AN710" i="2"/>
  <c r="AN711" i="2"/>
  <c r="AN712" i="2"/>
  <c r="AN713" i="2"/>
  <c r="AN714" i="2"/>
  <c r="AN715" i="2"/>
  <c r="AN716" i="2"/>
  <c r="AN717" i="2"/>
  <c r="AN718" i="2"/>
  <c r="AN719" i="2"/>
  <c r="AN720" i="2"/>
  <c r="AN721" i="2"/>
  <c r="AN722" i="2"/>
  <c r="AN723" i="2"/>
  <c r="AN724" i="2"/>
  <c r="AN725" i="2"/>
  <c r="AN726" i="2"/>
  <c r="AN727" i="2"/>
  <c r="AN728" i="2"/>
  <c r="AN729" i="2"/>
  <c r="AN730" i="2"/>
  <c r="AN731" i="2"/>
  <c r="AN732" i="2"/>
  <c r="AN733" i="2"/>
  <c r="AN734" i="2"/>
  <c r="AN735" i="2"/>
  <c r="AN736" i="2"/>
  <c r="AN737" i="2"/>
  <c r="AN738" i="2"/>
  <c r="AN739" i="2"/>
  <c r="AN740" i="2"/>
  <c r="AN741" i="2"/>
  <c r="AN742" i="2"/>
  <c r="AN743" i="2"/>
  <c r="AN744" i="2"/>
  <c r="AN745" i="2"/>
  <c r="AN746" i="2"/>
  <c r="AN747" i="2"/>
  <c r="AN748" i="2"/>
  <c r="AN749" i="2"/>
  <c r="AN750" i="2"/>
  <c r="AN751" i="2"/>
  <c r="AN752" i="2"/>
  <c r="AN753" i="2"/>
  <c r="AN754" i="2"/>
  <c r="AN755" i="2"/>
  <c r="AN756" i="2"/>
  <c r="AN757" i="2"/>
  <c r="AN758" i="2"/>
  <c r="AN759" i="2"/>
  <c r="AN760" i="2"/>
  <c r="AN761" i="2"/>
  <c r="AN762" i="2"/>
  <c r="AN763" i="2"/>
  <c r="AN764" i="2"/>
  <c r="AN765" i="2"/>
  <c r="AN766" i="2"/>
  <c r="AN767" i="2"/>
  <c r="AN768" i="2"/>
  <c r="AN769" i="2"/>
  <c r="AN770" i="2"/>
  <c r="AN771" i="2"/>
  <c r="AN772" i="2"/>
  <c r="AN773" i="2"/>
  <c r="AN774" i="2"/>
  <c r="AN775" i="2"/>
  <c r="AN776" i="2"/>
  <c r="AN777" i="2"/>
  <c r="AN778" i="2"/>
  <c r="AN779" i="2"/>
  <c r="AN780" i="2"/>
  <c r="AN781" i="2"/>
  <c r="AN782" i="2"/>
  <c r="AN783" i="2"/>
  <c r="AN784" i="2"/>
  <c r="AN785" i="2"/>
  <c r="AN786" i="2"/>
  <c r="AN787" i="2"/>
  <c r="AN788" i="2"/>
  <c r="AN789" i="2"/>
  <c r="AN790" i="2"/>
  <c r="AN791" i="2"/>
  <c r="AN792" i="2"/>
  <c r="AN793" i="2"/>
  <c r="AN794" i="2"/>
  <c r="AN795" i="2"/>
  <c r="AN796" i="2"/>
  <c r="AN797" i="2"/>
  <c r="AN798" i="2"/>
  <c r="AN799" i="2"/>
  <c r="AN800" i="2"/>
  <c r="AN801" i="2"/>
  <c r="AN802" i="2"/>
  <c r="AN803" i="2"/>
  <c r="AN804" i="2"/>
  <c r="AN805" i="2"/>
  <c r="AN806" i="2"/>
  <c r="AN807" i="2"/>
  <c r="AN808" i="2"/>
  <c r="AN809" i="2"/>
  <c r="AN810" i="2"/>
  <c r="AN811" i="2"/>
  <c r="AN812" i="2"/>
  <c r="AN813" i="2"/>
  <c r="AN814" i="2"/>
  <c r="AN815" i="2"/>
  <c r="AN816" i="2"/>
  <c r="AN817" i="2"/>
  <c r="AN818" i="2"/>
  <c r="AN819" i="2"/>
  <c r="AN820" i="2"/>
  <c r="AN821" i="2"/>
  <c r="AN822" i="2"/>
  <c r="AN823" i="2"/>
  <c r="AN824" i="2"/>
  <c r="AN825" i="2"/>
  <c r="AN826" i="2"/>
  <c r="AN827" i="2"/>
  <c r="AN828" i="2"/>
  <c r="AN829" i="2"/>
  <c r="AN830" i="2"/>
  <c r="AN831" i="2"/>
  <c r="AN832" i="2"/>
  <c r="AN833" i="2"/>
  <c r="AN834" i="2"/>
  <c r="AN835" i="2"/>
  <c r="AN836" i="2"/>
  <c r="AN837" i="2"/>
  <c r="AN838" i="2"/>
  <c r="AN839" i="2"/>
  <c r="AN840" i="2"/>
  <c r="AN841" i="2"/>
  <c r="AN842" i="2"/>
  <c r="AN843" i="2"/>
  <c r="AN844" i="2"/>
  <c r="AN845" i="2"/>
  <c r="AN846" i="2"/>
  <c r="AN847" i="2"/>
  <c r="AN848" i="2"/>
  <c r="AN849" i="2"/>
  <c r="AN850" i="2"/>
  <c r="AN851" i="2"/>
  <c r="AN852" i="2"/>
  <c r="AN853" i="2"/>
  <c r="AN854" i="2"/>
  <c r="AN855" i="2"/>
  <c r="AN856" i="2"/>
  <c r="AN857" i="2"/>
  <c r="AN858" i="2"/>
  <c r="AN859" i="2"/>
  <c r="AN860" i="2"/>
  <c r="AN861" i="2"/>
  <c r="AN862" i="2"/>
  <c r="AN863" i="2"/>
  <c r="AN864" i="2"/>
  <c r="AN865" i="2"/>
  <c r="AN866" i="2"/>
  <c r="AN867" i="2"/>
  <c r="AN868" i="2"/>
  <c r="AN869" i="2"/>
  <c r="AN870" i="2"/>
  <c r="AN871" i="2"/>
  <c r="AN872" i="2"/>
  <c r="AN873" i="2"/>
  <c r="AN874" i="2"/>
  <c r="AN875" i="2"/>
  <c r="AN876" i="2"/>
  <c r="AN877" i="2"/>
  <c r="AN878" i="2"/>
  <c r="AN879" i="2"/>
  <c r="AN880" i="2"/>
  <c r="AN881" i="2"/>
  <c r="AN882" i="2"/>
  <c r="AN883" i="2"/>
  <c r="AN884" i="2"/>
  <c r="AN885" i="2"/>
  <c r="AN886" i="2"/>
  <c r="AN887" i="2"/>
  <c r="AN888" i="2"/>
  <c r="AN889" i="2"/>
  <c r="AN890" i="2"/>
  <c r="AN891" i="2"/>
  <c r="AN892" i="2"/>
  <c r="AN893" i="2"/>
  <c r="AN894" i="2"/>
  <c r="AN895" i="2"/>
  <c r="AN896" i="2"/>
  <c r="AN897" i="2"/>
  <c r="AN898" i="2"/>
  <c r="AN899" i="2"/>
  <c r="AN900" i="2"/>
  <c r="AN901" i="2"/>
  <c r="AN902" i="2"/>
  <c r="AN903" i="2"/>
  <c r="AN904" i="2"/>
  <c r="AN905" i="2"/>
  <c r="AN906" i="2"/>
  <c r="AN907" i="2"/>
  <c r="AN908" i="2"/>
  <c r="AN909" i="2"/>
  <c r="AN910" i="2"/>
  <c r="AN911" i="2"/>
  <c r="AN912" i="2"/>
  <c r="AN913" i="2"/>
  <c r="AN914" i="2"/>
  <c r="AN915" i="2"/>
  <c r="AN916" i="2"/>
  <c r="AN917" i="2"/>
  <c r="AN918" i="2"/>
  <c r="AN919" i="2"/>
  <c r="AN920" i="2"/>
  <c r="AN921" i="2"/>
  <c r="AN922" i="2"/>
  <c r="AN923" i="2"/>
  <c r="AN924" i="2"/>
  <c r="AN925" i="2"/>
  <c r="AN926" i="2"/>
  <c r="AN927" i="2"/>
  <c r="AN928" i="2"/>
  <c r="AN929" i="2"/>
  <c r="AN930" i="2"/>
  <c r="AN931" i="2"/>
  <c r="AN932" i="2"/>
  <c r="AN933" i="2"/>
  <c r="AN934" i="2"/>
  <c r="AN935" i="2"/>
  <c r="AN936" i="2"/>
  <c r="AN937" i="2"/>
  <c r="AN938" i="2"/>
  <c r="AN939" i="2"/>
  <c r="AN940" i="2"/>
  <c r="AN941" i="2"/>
  <c r="AN942" i="2"/>
  <c r="AN943" i="2"/>
  <c r="AN944" i="2"/>
  <c r="AN945" i="2"/>
  <c r="AN946" i="2"/>
  <c r="AN947" i="2"/>
  <c r="AN948" i="2"/>
  <c r="AN949" i="2"/>
  <c r="AN950" i="2"/>
  <c r="AN951" i="2"/>
  <c r="AN952" i="2"/>
  <c r="AN953" i="2"/>
  <c r="AN954" i="2"/>
  <c r="AN955" i="2"/>
  <c r="AN956" i="2"/>
  <c r="AN957" i="2"/>
  <c r="AN958" i="2"/>
  <c r="AN959" i="2"/>
  <c r="AN960" i="2"/>
  <c r="AN961" i="2"/>
  <c r="AN962" i="2"/>
  <c r="AN963" i="2"/>
  <c r="AN964" i="2"/>
  <c r="AN965" i="2"/>
  <c r="AN966" i="2"/>
  <c r="AN967" i="2"/>
  <c r="AN968" i="2"/>
  <c r="AN969" i="2"/>
  <c r="AN970" i="2"/>
  <c r="AN971" i="2"/>
  <c r="AN972" i="2"/>
  <c r="AN973" i="2"/>
  <c r="AN974" i="2"/>
  <c r="AN975" i="2"/>
  <c r="AN976" i="2"/>
  <c r="AN977" i="2"/>
  <c r="AN978" i="2"/>
  <c r="AN979" i="2"/>
  <c r="AN980" i="2"/>
  <c r="AN981" i="2"/>
  <c r="AN982" i="2"/>
  <c r="AN983" i="2"/>
  <c r="AN984" i="2"/>
  <c r="AN985" i="2"/>
  <c r="AN986" i="2"/>
  <c r="AN987" i="2"/>
  <c r="AN988" i="2"/>
  <c r="AN989" i="2"/>
  <c r="AN990" i="2"/>
  <c r="AN991" i="2"/>
  <c r="AN992" i="2"/>
  <c r="AN993" i="2"/>
  <c r="AN994" i="2"/>
  <c r="AN995" i="2"/>
  <c r="AN996" i="2"/>
  <c r="AN997" i="2"/>
  <c r="AN998" i="2"/>
  <c r="AN999" i="2"/>
  <c r="AN1000" i="2"/>
  <c r="AN1001" i="2"/>
  <c r="AN1002" i="2"/>
  <c r="AN1003" i="2"/>
  <c r="AN1004" i="2"/>
  <c r="AN1005" i="2"/>
  <c r="AN1006" i="2"/>
  <c r="AN1007" i="2"/>
  <c r="AN1008" i="2"/>
  <c r="AN1009" i="2"/>
  <c r="AN1010" i="2"/>
  <c r="AN1011" i="2"/>
  <c r="AN1012" i="2"/>
  <c r="AN1013" i="2"/>
  <c r="AN1014" i="2"/>
  <c r="AN1015" i="2"/>
  <c r="AN1016" i="2"/>
  <c r="AN1017" i="2"/>
  <c r="AN1018" i="2"/>
  <c r="AN1019" i="2"/>
  <c r="AN1020" i="2"/>
  <c r="AN1021" i="2"/>
  <c r="AN1022" i="2"/>
  <c r="AN1023" i="2"/>
  <c r="AN1024" i="2"/>
  <c r="AN1025" i="2"/>
  <c r="AN1026" i="2"/>
  <c r="AN1027" i="2"/>
  <c r="AN1028" i="2"/>
  <c r="AN1029" i="2"/>
  <c r="AN1030" i="2"/>
  <c r="AN1031" i="2"/>
  <c r="AN1032" i="2"/>
  <c r="AN1033" i="2"/>
  <c r="AN1034" i="2"/>
  <c r="AN1035" i="2"/>
  <c r="AN1036" i="2"/>
  <c r="AN1037" i="2"/>
  <c r="AN1038" i="2"/>
  <c r="AN1039" i="2"/>
  <c r="AN1040" i="2"/>
  <c r="AN1041" i="2"/>
  <c r="AN1042" i="2"/>
  <c r="AN1043" i="2"/>
  <c r="AN1044" i="2"/>
  <c r="AN1045" i="2"/>
  <c r="AN1046" i="2"/>
  <c r="AN1047" i="2"/>
  <c r="AN1048" i="2"/>
  <c r="AN1049" i="2"/>
  <c r="AN1050" i="2"/>
  <c r="AN1051" i="2"/>
  <c r="AN1052" i="2"/>
  <c r="AN1053" i="2"/>
  <c r="AN1054" i="2"/>
  <c r="AN1055" i="2"/>
  <c r="AN1056" i="2"/>
  <c r="AN1057" i="2"/>
  <c r="AN1058" i="2"/>
  <c r="AN1059" i="2"/>
  <c r="AN1060" i="2"/>
  <c r="AN1061" i="2"/>
  <c r="AN1062" i="2"/>
  <c r="AN1063" i="2"/>
  <c r="AN1064" i="2"/>
  <c r="AN1065" i="2"/>
  <c r="AN1066" i="2"/>
  <c r="AN1067" i="2"/>
  <c r="AN1068" i="2"/>
  <c r="AN1069" i="2"/>
  <c r="AN1070" i="2"/>
  <c r="AN1071" i="2"/>
  <c r="AN1072" i="2"/>
  <c r="AN1073" i="2"/>
  <c r="AN1074" i="2"/>
  <c r="AN1075" i="2"/>
  <c r="AN1076" i="2"/>
  <c r="AN1077" i="2"/>
  <c r="AN1078" i="2"/>
  <c r="AN1079" i="2"/>
  <c r="AN1080" i="2"/>
  <c r="AN1081" i="2"/>
  <c r="AN1082" i="2"/>
  <c r="AN1083" i="2"/>
  <c r="AN1084" i="2"/>
  <c r="AN1085" i="2"/>
  <c r="AN1086" i="2"/>
  <c r="AN1087" i="2"/>
  <c r="AN1088" i="2"/>
  <c r="AN1089" i="2"/>
  <c r="AN1090" i="2"/>
  <c r="AN1091" i="2"/>
  <c r="AN1092" i="2"/>
  <c r="AN1093" i="2"/>
  <c r="AN1094" i="2"/>
  <c r="AN1095" i="2"/>
  <c r="AN1096" i="2"/>
  <c r="AN1097" i="2"/>
  <c r="AN1098" i="2"/>
  <c r="AN1099" i="2"/>
  <c r="AN1100" i="2"/>
  <c r="AN1101" i="2"/>
  <c r="AN1102" i="2"/>
  <c r="AN1103" i="2"/>
  <c r="AN1104" i="2"/>
  <c r="AN1105" i="2"/>
  <c r="AN1106" i="2"/>
  <c r="AN1107" i="2"/>
  <c r="AN1108" i="2"/>
  <c r="AN1109" i="2"/>
  <c r="AN1110" i="2"/>
  <c r="AN1111" i="2"/>
  <c r="AN1112" i="2"/>
  <c r="AN1113" i="2"/>
  <c r="AN1114" i="2"/>
  <c r="AN1115" i="2"/>
  <c r="AN1116" i="2"/>
  <c r="AN1117" i="2"/>
  <c r="AN1118" i="2"/>
  <c r="AN1119" i="2"/>
  <c r="AN1120" i="2"/>
  <c r="AN1121" i="2"/>
  <c r="AN1122" i="2"/>
  <c r="AN1123" i="2"/>
  <c r="AN1124" i="2"/>
  <c r="AN1125" i="2"/>
  <c r="AN1126" i="2"/>
  <c r="AN1127" i="2"/>
  <c r="AN1128" i="2"/>
  <c r="AN1129" i="2"/>
  <c r="AN1130" i="2"/>
  <c r="AN1131" i="2"/>
  <c r="AN1132" i="2"/>
  <c r="AN1133" i="2"/>
  <c r="AN1134" i="2"/>
  <c r="AN1135" i="2"/>
  <c r="AN1136" i="2"/>
  <c r="AN1137" i="2"/>
  <c r="AN1138" i="2"/>
  <c r="AN1139" i="2"/>
  <c r="AN1140" i="2"/>
  <c r="AN1141" i="2"/>
  <c r="AN1142" i="2"/>
  <c r="AN1143" i="2"/>
  <c r="AN1144" i="2"/>
  <c r="AN1145" i="2"/>
  <c r="AN1146" i="2"/>
  <c r="AN1147" i="2"/>
  <c r="AN1148" i="2"/>
  <c r="AN1149" i="2"/>
  <c r="AN1150" i="2"/>
  <c r="AN1151" i="2"/>
  <c r="AN1152" i="2"/>
  <c r="AN1153" i="2"/>
  <c r="AN1154" i="2"/>
  <c r="AN1155" i="2"/>
  <c r="AN1156" i="2"/>
  <c r="AN1157" i="2"/>
  <c r="AN1158" i="2"/>
  <c r="AN1159" i="2"/>
  <c r="AN1160" i="2"/>
  <c r="AN1161" i="2"/>
  <c r="AN1162" i="2"/>
  <c r="AN1163" i="2"/>
  <c r="AN1164" i="2"/>
  <c r="AN1165" i="2"/>
  <c r="AN1166" i="2"/>
  <c r="AN1167" i="2"/>
  <c r="AN1168" i="2"/>
  <c r="AN1169" i="2"/>
  <c r="AN1170" i="2"/>
  <c r="AN1171" i="2"/>
  <c r="AN1172" i="2"/>
  <c r="AN1173" i="2"/>
  <c r="AN1174" i="2"/>
  <c r="AN1175" i="2"/>
  <c r="AN1176" i="2"/>
  <c r="AN1177" i="2"/>
  <c r="AN1178" i="2"/>
  <c r="AN1179" i="2"/>
  <c r="AN1180" i="2"/>
  <c r="AN1181" i="2"/>
  <c r="AN1182" i="2"/>
  <c r="AN1183" i="2"/>
  <c r="AN1184" i="2"/>
  <c r="AN1185" i="2"/>
  <c r="AN1186" i="2"/>
  <c r="AN1187" i="2"/>
  <c r="AN1188" i="2"/>
  <c r="AN1189" i="2"/>
  <c r="AN1190" i="2"/>
  <c r="AN1191" i="2"/>
  <c r="AN1192" i="2"/>
  <c r="AN1193" i="2"/>
  <c r="AN1194" i="2"/>
  <c r="AN1195" i="2"/>
  <c r="AN1196" i="2"/>
  <c r="AN1197" i="2"/>
  <c r="AN1198" i="2"/>
  <c r="AN1199" i="2"/>
  <c r="AN1200" i="2"/>
  <c r="AN1201" i="2"/>
  <c r="AN1202" i="2"/>
  <c r="AN1203" i="2"/>
  <c r="AN1204" i="2"/>
  <c r="AN1205" i="2"/>
  <c r="AN1206" i="2"/>
  <c r="AN1207" i="2"/>
  <c r="AN1208" i="2"/>
  <c r="AN1209" i="2"/>
  <c r="AN1210" i="2"/>
  <c r="AN1211" i="2"/>
  <c r="AN1212" i="2"/>
  <c r="AN1213" i="2"/>
  <c r="AN1214" i="2"/>
  <c r="AN1215" i="2"/>
  <c r="AN1216" i="2"/>
  <c r="AN1217" i="2"/>
  <c r="AN1218" i="2"/>
  <c r="AN1219" i="2"/>
  <c r="AN1220" i="2"/>
  <c r="AN1221" i="2"/>
  <c r="AN1222" i="2"/>
  <c r="AN1223" i="2"/>
  <c r="AN1224" i="2"/>
  <c r="AN1225" i="2"/>
  <c r="AN1226" i="2"/>
  <c r="AN1227" i="2"/>
  <c r="AN1228" i="2"/>
  <c r="AN1229" i="2"/>
  <c r="AN1230" i="2"/>
  <c r="AN1231" i="2"/>
  <c r="AN1232" i="2"/>
  <c r="AN1233" i="2"/>
  <c r="AN1234" i="2"/>
  <c r="AN1235" i="2"/>
  <c r="AN1236" i="2"/>
  <c r="AN1237" i="2"/>
  <c r="AN1238" i="2"/>
  <c r="AN1239" i="2"/>
  <c r="AN1240" i="2"/>
  <c r="AN1241" i="2"/>
  <c r="AN1242" i="2"/>
  <c r="AN1243" i="2"/>
  <c r="AN1244" i="2"/>
  <c r="AN1245" i="2"/>
  <c r="AN1246" i="2"/>
  <c r="AN1247" i="2"/>
  <c r="AN1248" i="2"/>
  <c r="AN1249" i="2"/>
  <c r="AN1250" i="2"/>
  <c r="AN1251" i="2"/>
  <c r="AN1252" i="2"/>
  <c r="AN1253" i="2"/>
  <c r="AN1254" i="2"/>
  <c r="AN1255" i="2"/>
  <c r="AN1256" i="2"/>
  <c r="AN1257" i="2"/>
  <c r="AN1258" i="2"/>
  <c r="AN1259" i="2"/>
  <c r="AN1260" i="2"/>
  <c r="AN1261" i="2"/>
  <c r="AN1262" i="2"/>
  <c r="AN1263" i="2"/>
  <c r="AN1264" i="2"/>
  <c r="AN1265" i="2"/>
  <c r="AN1266" i="2"/>
  <c r="AN1267" i="2"/>
  <c r="AN1268" i="2"/>
  <c r="AN1269" i="2"/>
  <c r="AN1270" i="2"/>
  <c r="AN1271" i="2"/>
  <c r="AN1272" i="2"/>
  <c r="AN1273" i="2"/>
  <c r="AN1274" i="2"/>
  <c r="AN1275" i="2"/>
  <c r="AN1276" i="2"/>
  <c r="AN1277" i="2"/>
  <c r="AN1278" i="2"/>
  <c r="AN1279" i="2"/>
  <c r="AN1280" i="2"/>
  <c r="AN1281" i="2"/>
  <c r="AN1282" i="2"/>
  <c r="AN1283" i="2"/>
  <c r="AN1284" i="2"/>
  <c r="AN1285" i="2"/>
  <c r="AN1286" i="2"/>
  <c r="AN1287" i="2"/>
  <c r="AN1288" i="2"/>
  <c r="AN1289" i="2"/>
  <c r="AN1290" i="2"/>
  <c r="AN1291" i="2"/>
  <c r="AN1292" i="2"/>
  <c r="AN1293" i="2"/>
  <c r="AN1294" i="2"/>
  <c r="AN1295" i="2"/>
  <c r="AN1296" i="2"/>
  <c r="AN1297" i="2"/>
  <c r="AN1298" i="2"/>
  <c r="AN1299" i="2"/>
  <c r="AN1300" i="2"/>
  <c r="AN1301" i="2"/>
  <c r="AN1302" i="2"/>
  <c r="AN1303" i="2"/>
  <c r="AN1304" i="2"/>
  <c r="AN1305" i="2"/>
  <c r="AN1306" i="2"/>
  <c r="AN1307" i="2"/>
  <c r="AN1308" i="2"/>
  <c r="AN1309" i="2"/>
  <c r="AN1310" i="2"/>
  <c r="AN1311" i="2"/>
  <c r="AN1312" i="2"/>
  <c r="AN1313" i="2"/>
  <c r="AN1314" i="2"/>
  <c r="AN1315" i="2"/>
  <c r="AN1316" i="2"/>
  <c r="AN1317" i="2"/>
  <c r="AN1318" i="2"/>
  <c r="AN1319" i="2"/>
  <c r="AN1320" i="2"/>
  <c r="AN1321" i="2"/>
  <c r="AN1322" i="2"/>
  <c r="AN1323" i="2"/>
  <c r="AN1324" i="2"/>
  <c r="AN1325" i="2"/>
  <c r="AN1326" i="2"/>
  <c r="AN1327" i="2"/>
  <c r="AN1328" i="2"/>
  <c r="AN1329" i="2"/>
  <c r="AN1330" i="2"/>
  <c r="AN1331" i="2"/>
  <c r="AN1332" i="2"/>
  <c r="AN1333" i="2"/>
  <c r="AN1334" i="2"/>
  <c r="AN1335" i="2"/>
  <c r="AN1336" i="2"/>
  <c r="AN1337" i="2"/>
  <c r="AN1338" i="2"/>
  <c r="AN1339" i="2"/>
  <c r="AN1340" i="2"/>
  <c r="AN1341" i="2"/>
  <c r="AN1342" i="2"/>
  <c r="AN1343" i="2"/>
  <c r="AN1344" i="2"/>
  <c r="AN1345" i="2"/>
  <c r="AN1346" i="2"/>
  <c r="AN1347" i="2"/>
  <c r="AN1348" i="2"/>
  <c r="AN1349" i="2"/>
  <c r="AN1350" i="2"/>
  <c r="AN1351" i="2"/>
  <c r="AN1352" i="2"/>
  <c r="AN1353" i="2"/>
  <c r="AN1354" i="2"/>
  <c r="AN1355" i="2"/>
  <c r="AN1356" i="2"/>
  <c r="AN1357" i="2"/>
  <c r="AN1358" i="2"/>
  <c r="AN1359" i="2"/>
  <c r="AN1360" i="2"/>
  <c r="AN1361" i="2"/>
  <c r="AN1362" i="2"/>
  <c r="AN1363" i="2"/>
  <c r="AN1364" i="2"/>
  <c r="AN1365" i="2"/>
  <c r="AN1366" i="2"/>
  <c r="AN1367" i="2"/>
  <c r="AN1368" i="2"/>
  <c r="AN1369" i="2"/>
  <c r="AN1370" i="2"/>
  <c r="AN1371" i="2"/>
  <c r="AN1372" i="2"/>
  <c r="AN1373" i="2"/>
  <c r="AN1374" i="2"/>
  <c r="AN1375" i="2"/>
  <c r="AN1376" i="2"/>
  <c r="AN1377" i="2"/>
  <c r="AN1378" i="2"/>
  <c r="AN1379" i="2"/>
  <c r="AN1380" i="2"/>
  <c r="AN1381" i="2"/>
  <c r="AN1382" i="2"/>
  <c r="AN1383" i="2"/>
  <c r="AN1384" i="2"/>
  <c r="AN1385" i="2"/>
  <c r="AN1386" i="2"/>
  <c r="AN1387" i="2"/>
  <c r="AN1388" i="2"/>
  <c r="AN1389" i="2"/>
  <c r="AN1390" i="2"/>
  <c r="AN1391" i="2"/>
  <c r="AN1392" i="2"/>
  <c r="AN1393" i="2"/>
  <c r="AN1394" i="2"/>
  <c r="AN1395" i="2"/>
  <c r="AN1396" i="2"/>
  <c r="AN1397" i="2"/>
  <c r="AN1398" i="2"/>
  <c r="AN1399" i="2"/>
  <c r="AN1400" i="2"/>
  <c r="AN1401" i="2"/>
  <c r="AN1402" i="2"/>
  <c r="AN1403" i="2"/>
  <c r="AN1404" i="2"/>
  <c r="AN1405" i="2"/>
  <c r="AN1406" i="2"/>
  <c r="AN1407" i="2"/>
  <c r="AN1408" i="2"/>
  <c r="AN1409" i="2"/>
  <c r="AN1410" i="2"/>
  <c r="AN1411" i="2"/>
  <c r="AN1412" i="2"/>
  <c r="AN1413" i="2"/>
  <c r="AN1414" i="2"/>
  <c r="AN1415" i="2"/>
  <c r="AN1416" i="2"/>
  <c r="AN1417" i="2"/>
  <c r="AN1418" i="2"/>
  <c r="AN1419" i="2"/>
  <c r="AN1420" i="2"/>
  <c r="AN1421" i="2"/>
  <c r="AN1422" i="2"/>
  <c r="AN1423" i="2"/>
  <c r="AN1424" i="2"/>
  <c r="AN1425" i="2"/>
  <c r="AN1426" i="2"/>
  <c r="AN1427" i="2"/>
  <c r="AN1428" i="2"/>
  <c r="AN1429" i="2"/>
  <c r="AN1430" i="2"/>
  <c r="AN1431" i="2"/>
  <c r="AN1432" i="2"/>
  <c r="AN1433" i="2"/>
  <c r="AN1434" i="2"/>
  <c r="AN1435" i="2"/>
  <c r="AN1436" i="2"/>
  <c r="AN1437" i="2"/>
  <c r="AN1438" i="2"/>
  <c r="AN1439" i="2"/>
  <c r="AN1440" i="2"/>
  <c r="AN1441" i="2"/>
  <c r="AN1442" i="2"/>
  <c r="AN1443" i="2"/>
  <c r="AN1444" i="2"/>
  <c r="AN1445" i="2"/>
  <c r="AN1446" i="2"/>
  <c r="AN1447" i="2"/>
  <c r="AN1448" i="2"/>
  <c r="AN1449" i="2"/>
  <c r="AN1450" i="2"/>
  <c r="AN1451" i="2"/>
  <c r="AN1452" i="2"/>
  <c r="AN1453" i="2"/>
  <c r="AN1454" i="2"/>
  <c r="AN1455" i="2"/>
  <c r="AN1456" i="2"/>
  <c r="AN1457" i="2"/>
  <c r="AN1458" i="2"/>
  <c r="AN1459" i="2"/>
  <c r="AN1460" i="2"/>
  <c r="AN1461" i="2"/>
  <c r="AN1462" i="2"/>
  <c r="AN1463" i="2"/>
  <c r="AN1464" i="2"/>
  <c r="AN1465" i="2"/>
  <c r="AN1466" i="2"/>
  <c r="AN1467" i="2"/>
  <c r="AN1468" i="2"/>
  <c r="AN1469" i="2"/>
  <c r="AN1470" i="2"/>
  <c r="AN1471" i="2"/>
  <c r="AN1472" i="2"/>
  <c r="AN1473" i="2"/>
  <c r="AN1474" i="2"/>
  <c r="AN1475" i="2"/>
  <c r="AN1476" i="2"/>
  <c r="AN1477" i="2"/>
  <c r="AN1478" i="2"/>
  <c r="AN1479" i="2"/>
  <c r="AN1480" i="2"/>
  <c r="AN1481" i="2"/>
  <c r="AN1482" i="2"/>
  <c r="AN1483" i="2"/>
  <c r="AN1484" i="2"/>
  <c r="AN1485" i="2"/>
  <c r="AN1486" i="2"/>
  <c r="AN1487" i="2"/>
  <c r="AN1488" i="2"/>
  <c r="AN1489" i="2"/>
  <c r="AN1490" i="2"/>
  <c r="AN1491" i="2"/>
  <c r="AN1492" i="2"/>
  <c r="AN1493" i="2"/>
  <c r="AN1494" i="2"/>
  <c r="AN1495" i="2"/>
  <c r="AN1496" i="2"/>
  <c r="AN1497" i="2"/>
  <c r="AN1498" i="2"/>
  <c r="AN1499" i="2"/>
  <c r="AN1500" i="2"/>
  <c r="AN1501" i="2"/>
  <c r="AN1502" i="2"/>
  <c r="AN1503" i="2"/>
  <c r="AN1504" i="2"/>
  <c r="AN1505" i="2"/>
  <c r="AN1506" i="2"/>
  <c r="AN1507" i="2"/>
  <c r="AN1508" i="2"/>
  <c r="AN1509" i="2"/>
  <c r="AN1510" i="2"/>
  <c r="AN1511" i="2"/>
  <c r="AN1512" i="2"/>
  <c r="AN1513" i="2"/>
  <c r="AN1514" i="2"/>
  <c r="AN1515" i="2"/>
  <c r="AN1516" i="2"/>
  <c r="AN1517" i="2"/>
  <c r="AN1518" i="2"/>
  <c r="AN1519" i="2"/>
  <c r="AN1520" i="2"/>
  <c r="AN1521" i="2"/>
  <c r="AN1522" i="2"/>
  <c r="AN1523" i="2"/>
  <c r="AN1524" i="2"/>
  <c r="AN1525" i="2"/>
  <c r="AN1526" i="2"/>
  <c r="AN1527" i="2"/>
  <c r="AN1528" i="2"/>
  <c r="AN1529" i="2"/>
  <c r="AN1530" i="2"/>
  <c r="AN1531" i="2"/>
  <c r="AN1532" i="2"/>
  <c r="AN1533" i="2"/>
  <c r="AN1534" i="2"/>
  <c r="AN1535" i="2"/>
  <c r="AN1536" i="2"/>
  <c r="AN1537" i="2"/>
  <c r="AN1538" i="2"/>
  <c r="AN1539" i="2"/>
  <c r="AN1540" i="2"/>
  <c r="AN1541" i="2"/>
  <c r="AN1542" i="2"/>
  <c r="AN1543" i="2"/>
  <c r="AN1544" i="2"/>
  <c r="AN1545" i="2"/>
  <c r="AN1546" i="2"/>
  <c r="AN1547" i="2"/>
  <c r="AN1548" i="2"/>
  <c r="AN1549" i="2"/>
  <c r="AN1550" i="2"/>
  <c r="AN1551" i="2"/>
  <c r="AN1552" i="2"/>
  <c r="AN1553" i="2"/>
  <c r="AN1554" i="2"/>
  <c r="AN1555" i="2"/>
  <c r="AN1556" i="2"/>
  <c r="AN1557" i="2"/>
  <c r="AN1558" i="2"/>
  <c r="AN1559" i="2"/>
  <c r="AN1560" i="2"/>
  <c r="AN1561" i="2"/>
  <c r="AN1562" i="2"/>
  <c r="AN1563" i="2"/>
  <c r="AN1564" i="2"/>
  <c r="AN1565" i="2"/>
  <c r="AN1566" i="2"/>
  <c r="AN1567" i="2"/>
  <c r="AN1568" i="2"/>
  <c r="AN1569" i="2"/>
  <c r="AN1570" i="2"/>
  <c r="AN1571" i="2"/>
  <c r="AN1572" i="2"/>
  <c r="AN1573" i="2"/>
  <c r="AN1574" i="2"/>
  <c r="AN1575" i="2"/>
  <c r="AN1576" i="2"/>
  <c r="AN1577" i="2"/>
  <c r="AN1578" i="2"/>
  <c r="AN1579" i="2"/>
  <c r="AN1580" i="2"/>
  <c r="AN1581" i="2"/>
  <c r="AN1582" i="2"/>
  <c r="AN1583" i="2"/>
  <c r="AN1584" i="2"/>
  <c r="AN1585" i="2"/>
  <c r="AN1586" i="2"/>
  <c r="AN1587" i="2"/>
  <c r="AN1588" i="2"/>
  <c r="AN1589" i="2"/>
  <c r="AN1590" i="2"/>
  <c r="AN1591" i="2"/>
  <c r="AN1592" i="2"/>
  <c r="AN1593" i="2"/>
  <c r="AN1594" i="2"/>
  <c r="AN1595" i="2"/>
  <c r="AN1596" i="2"/>
  <c r="AN1597" i="2"/>
  <c r="AN1598" i="2"/>
  <c r="AN1599" i="2"/>
  <c r="AN1600" i="2"/>
  <c r="AN1601" i="2"/>
  <c r="AN1602" i="2"/>
  <c r="AN1603" i="2"/>
  <c r="AN1604" i="2"/>
  <c r="AN1605" i="2"/>
  <c r="AN1606" i="2"/>
  <c r="AN1607" i="2"/>
  <c r="AN1608" i="2"/>
  <c r="AN1609" i="2"/>
  <c r="AN1610" i="2"/>
  <c r="AN1611" i="2"/>
  <c r="AN1612" i="2"/>
  <c r="AN1613" i="2"/>
  <c r="AN1614" i="2"/>
  <c r="AN1615" i="2"/>
  <c r="AN1616" i="2"/>
  <c r="AN1617" i="2"/>
  <c r="AN1618" i="2"/>
  <c r="AN1619" i="2"/>
  <c r="AN1620" i="2"/>
  <c r="AN1621" i="2"/>
  <c r="AN1622" i="2"/>
  <c r="AN1623" i="2"/>
  <c r="AN1624" i="2"/>
  <c r="AN1625" i="2"/>
  <c r="AN1626" i="2"/>
  <c r="AN1627" i="2"/>
  <c r="AN1628" i="2"/>
  <c r="AN1629" i="2"/>
  <c r="AN1630" i="2"/>
  <c r="AN1631" i="2"/>
  <c r="AN1632" i="2"/>
  <c r="AN1633" i="2"/>
  <c r="AN1634" i="2"/>
  <c r="AN1635" i="2"/>
  <c r="AN1636" i="2"/>
  <c r="AN1637" i="2"/>
  <c r="AN1638" i="2"/>
  <c r="AN1639" i="2"/>
  <c r="AN1640" i="2"/>
  <c r="AN1641" i="2"/>
  <c r="AN1642" i="2"/>
  <c r="AN1643" i="2"/>
  <c r="AN1644" i="2"/>
  <c r="AN1645" i="2"/>
  <c r="AN1646" i="2"/>
  <c r="AN1647" i="2"/>
  <c r="AN1648" i="2"/>
  <c r="AN1649" i="2"/>
  <c r="AN1650" i="2"/>
  <c r="AN1651" i="2"/>
  <c r="AN1652" i="2"/>
  <c r="AN1653" i="2"/>
  <c r="AN1654" i="2"/>
  <c r="AN1655" i="2"/>
  <c r="AN1656" i="2"/>
  <c r="AN1657" i="2"/>
  <c r="AN1658" i="2"/>
  <c r="AN1659" i="2"/>
  <c r="AN1660" i="2"/>
  <c r="AN1661" i="2"/>
  <c r="AN1662" i="2"/>
  <c r="AN1663" i="2"/>
  <c r="AN1664" i="2"/>
  <c r="AN1665" i="2"/>
  <c r="AN1666" i="2"/>
  <c r="AN1667" i="2"/>
  <c r="AN1668" i="2"/>
  <c r="AN1669" i="2"/>
  <c r="AN1670" i="2"/>
  <c r="AN1671" i="2"/>
  <c r="AN1672" i="2"/>
  <c r="AN1673" i="2"/>
  <c r="AN1674" i="2"/>
  <c r="AN1675" i="2"/>
  <c r="AN1676" i="2"/>
  <c r="AN1677" i="2"/>
  <c r="AN1678" i="2"/>
  <c r="AN1679" i="2"/>
  <c r="AN1680" i="2"/>
  <c r="AN1681" i="2"/>
  <c r="AN1682" i="2"/>
  <c r="AN1683" i="2"/>
  <c r="AN1684" i="2"/>
  <c r="AN1685" i="2"/>
  <c r="AN1686" i="2"/>
  <c r="AN1687" i="2"/>
  <c r="AN1688" i="2"/>
  <c r="AN1689" i="2"/>
  <c r="AN1690" i="2"/>
  <c r="AN1691" i="2"/>
  <c r="AN1692" i="2"/>
  <c r="AN1693" i="2"/>
  <c r="AN1694" i="2"/>
  <c r="AN1695" i="2"/>
  <c r="AN1696" i="2"/>
  <c r="AN1697" i="2"/>
  <c r="AN1698" i="2"/>
  <c r="AN1699" i="2"/>
  <c r="AN1700" i="2"/>
  <c r="AN1701" i="2"/>
  <c r="AN1702" i="2"/>
  <c r="AN1703" i="2"/>
  <c r="AN1704" i="2"/>
  <c r="AN1705" i="2"/>
  <c r="AN1706" i="2"/>
  <c r="AN1707" i="2"/>
  <c r="AN1708" i="2"/>
  <c r="AN1709" i="2"/>
  <c r="AN1710" i="2"/>
  <c r="AN1711" i="2"/>
  <c r="AN1712" i="2"/>
  <c r="AN1713" i="2"/>
  <c r="AN1714" i="2"/>
  <c r="AN1715" i="2"/>
  <c r="AN1716" i="2"/>
  <c r="AN1717" i="2"/>
  <c r="AN1718" i="2"/>
  <c r="AN1719" i="2"/>
  <c r="AN1720" i="2"/>
  <c r="AN1721" i="2"/>
  <c r="AN1722" i="2"/>
  <c r="AN1723" i="2"/>
  <c r="AN1724" i="2"/>
  <c r="AN1725" i="2"/>
  <c r="AN1726" i="2"/>
  <c r="AN1727" i="2"/>
  <c r="AN1728" i="2"/>
  <c r="AN1729" i="2"/>
  <c r="AN1730" i="2"/>
  <c r="AN1731" i="2"/>
  <c r="AN1732" i="2"/>
  <c r="AN1733" i="2"/>
  <c r="AN1734" i="2"/>
  <c r="AN1735" i="2"/>
  <c r="AN1736" i="2"/>
  <c r="AN1737" i="2"/>
  <c r="AN1738" i="2"/>
  <c r="AN1739" i="2"/>
  <c r="AN1740" i="2"/>
  <c r="AN1741" i="2"/>
  <c r="AN1742" i="2"/>
  <c r="AN1743" i="2"/>
  <c r="AN1744" i="2"/>
  <c r="AN1745" i="2"/>
  <c r="AN1746" i="2"/>
  <c r="AN1747" i="2"/>
  <c r="AN1748" i="2"/>
  <c r="AN1749" i="2"/>
  <c r="AN1750" i="2"/>
  <c r="AN1751" i="2"/>
  <c r="AN1752" i="2"/>
  <c r="AN1753" i="2"/>
  <c r="AN1754" i="2"/>
  <c r="AN1755" i="2"/>
  <c r="AN1756" i="2"/>
  <c r="AN1757" i="2"/>
  <c r="AN1758" i="2"/>
  <c r="AN1759" i="2"/>
  <c r="AN1760" i="2"/>
  <c r="AN1761" i="2"/>
  <c r="AN1762" i="2"/>
  <c r="AN1763" i="2"/>
  <c r="AN1764" i="2"/>
  <c r="AN1765" i="2"/>
  <c r="AN1766" i="2"/>
  <c r="AN1767" i="2"/>
  <c r="AN1768" i="2"/>
  <c r="AN1769" i="2"/>
  <c r="AN1770" i="2"/>
  <c r="AN1771" i="2"/>
  <c r="AN1772" i="2"/>
  <c r="AN1773" i="2"/>
  <c r="AN1774" i="2"/>
  <c r="AN1775" i="2"/>
  <c r="AN1776" i="2"/>
  <c r="AN1777" i="2"/>
  <c r="AN1778" i="2"/>
  <c r="AN1779" i="2"/>
  <c r="AN1780" i="2"/>
  <c r="AN1781" i="2"/>
  <c r="AN1782" i="2"/>
  <c r="AN1783" i="2"/>
  <c r="AN1784" i="2"/>
  <c r="AN1785" i="2"/>
  <c r="AN1786" i="2"/>
  <c r="AN1787" i="2"/>
  <c r="AN1788" i="2"/>
  <c r="AN1789" i="2"/>
  <c r="AN1790" i="2"/>
  <c r="AN1791" i="2"/>
  <c r="AN1792" i="2"/>
  <c r="AN1793" i="2"/>
  <c r="AN1794" i="2"/>
  <c r="AN1795" i="2"/>
  <c r="AN1796" i="2"/>
  <c r="AN1797" i="2"/>
  <c r="AN1798" i="2"/>
  <c r="AN1799" i="2"/>
  <c r="AN1800" i="2"/>
  <c r="AN1801" i="2"/>
  <c r="AN1802" i="2"/>
  <c r="AN1803" i="2"/>
  <c r="AN1804" i="2"/>
  <c r="AN1805" i="2"/>
  <c r="AN1806" i="2"/>
  <c r="AN1807" i="2"/>
  <c r="AN1808" i="2"/>
  <c r="AN1809" i="2"/>
  <c r="AN1810" i="2"/>
  <c r="AN1811" i="2"/>
  <c r="AN1812" i="2"/>
  <c r="AN1813" i="2"/>
  <c r="AN1814" i="2"/>
  <c r="AN1815" i="2"/>
  <c r="AN1816" i="2"/>
  <c r="AN1817" i="2"/>
  <c r="AN1818" i="2"/>
  <c r="AN1819" i="2"/>
  <c r="AN1820" i="2"/>
  <c r="AN1821" i="2"/>
  <c r="AN1822" i="2"/>
  <c r="AN1823" i="2"/>
  <c r="AN1824" i="2"/>
  <c r="AN1825" i="2"/>
  <c r="AN1826" i="2"/>
  <c r="AN1827" i="2"/>
  <c r="AN1828" i="2"/>
  <c r="AN1829" i="2"/>
  <c r="AN1830" i="2"/>
  <c r="AN1831" i="2"/>
  <c r="AN1832" i="2"/>
  <c r="AN1833" i="2"/>
  <c r="AN1834" i="2"/>
  <c r="AN1835" i="2"/>
  <c r="AN1836" i="2"/>
  <c r="AN1837" i="2"/>
  <c r="AN1838" i="2"/>
  <c r="AN1839" i="2"/>
  <c r="AN1840" i="2"/>
  <c r="AN1841" i="2"/>
  <c r="AN1842" i="2"/>
  <c r="AN1843" i="2"/>
  <c r="AN1844" i="2"/>
  <c r="AN1845" i="2"/>
  <c r="AN1846" i="2"/>
  <c r="AN1847" i="2"/>
  <c r="AN1848" i="2"/>
  <c r="AN1849" i="2"/>
  <c r="AN1850" i="2"/>
  <c r="AN1851" i="2"/>
  <c r="AN1852" i="2"/>
  <c r="AN1853" i="2"/>
  <c r="AN1854" i="2"/>
  <c r="AN1855" i="2"/>
  <c r="AN1856" i="2"/>
  <c r="AN1857" i="2"/>
  <c r="AN1858" i="2"/>
  <c r="AN1859" i="2"/>
  <c r="AN1860" i="2"/>
  <c r="AN1861" i="2"/>
  <c r="AN1862" i="2"/>
  <c r="AN1863" i="2"/>
  <c r="AN1864" i="2"/>
  <c r="AN1865" i="2"/>
  <c r="AN1866" i="2"/>
  <c r="AN1867" i="2"/>
  <c r="AN1868" i="2"/>
  <c r="AN1869" i="2"/>
  <c r="AN1870" i="2"/>
  <c r="AN1871" i="2"/>
  <c r="AN1872" i="2"/>
  <c r="AN1873" i="2"/>
  <c r="AN1874" i="2"/>
  <c r="AN1875" i="2"/>
  <c r="AN1876" i="2"/>
  <c r="AN1877" i="2"/>
  <c r="AN1878" i="2"/>
  <c r="AN1879" i="2"/>
  <c r="AN1880" i="2"/>
  <c r="AN1881" i="2"/>
  <c r="AN1882" i="2"/>
  <c r="AN1883" i="2"/>
  <c r="AN1884" i="2"/>
  <c r="AN1885" i="2"/>
  <c r="AN1886" i="2"/>
  <c r="AN1887" i="2"/>
  <c r="AN1888" i="2"/>
  <c r="AN1889" i="2"/>
  <c r="AN1890" i="2"/>
  <c r="AN1891" i="2"/>
  <c r="AN1892" i="2"/>
  <c r="AN1893" i="2"/>
  <c r="AN1894" i="2"/>
  <c r="AN1895" i="2"/>
  <c r="AN1896" i="2"/>
  <c r="AN1897" i="2"/>
  <c r="AN1898" i="2"/>
  <c r="AN1899" i="2"/>
  <c r="AN1900" i="2"/>
  <c r="AN1901" i="2"/>
  <c r="AN1902" i="2"/>
  <c r="AN1903" i="2"/>
  <c r="AN1904" i="2"/>
  <c r="AN1905" i="2"/>
  <c r="AN1906" i="2"/>
  <c r="AN1907" i="2"/>
  <c r="AN1908" i="2"/>
  <c r="AN1909" i="2"/>
  <c r="AN1910" i="2"/>
  <c r="AN1911" i="2"/>
  <c r="AN1912" i="2"/>
  <c r="AN1913" i="2"/>
  <c r="AN1914" i="2"/>
  <c r="AN1915" i="2"/>
  <c r="AN1916" i="2"/>
  <c r="AN1917" i="2"/>
  <c r="AN1918" i="2"/>
  <c r="AN1919" i="2"/>
  <c r="AN1920" i="2"/>
  <c r="AN1921" i="2"/>
  <c r="AN1922" i="2"/>
  <c r="AN1923" i="2"/>
  <c r="AN1924" i="2"/>
  <c r="AN1925" i="2"/>
  <c r="AN1926" i="2"/>
  <c r="AN1927" i="2"/>
  <c r="AN1928" i="2"/>
  <c r="AN1929" i="2"/>
  <c r="AN1930" i="2"/>
  <c r="AN1931" i="2"/>
  <c r="AN1932" i="2"/>
  <c r="AN1933" i="2"/>
  <c r="AN1934" i="2"/>
  <c r="AN1935" i="2"/>
  <c r="AN1936" i="2"/>
  <c r="AN1937" i="2"/>
  <c r="AN1938" i="2"/>
  <c r="AN1939" i="2"/>
  <c r="AN1940" i="2"/>
  <c r="AN1941" i="2"/>
  <c r="AN1942" i="2"/>
  <c r="AN1943" i="2"/>
  <c r="AN1944" i="2"/>
  <c r="AN1945" i="2"/>
  <c r="AN1946" i="2"/>
  <c r="AN1947" i="2"/>
  <c r="AN1948" i="2"/>
  <c r="AN1949" i="2"/>
  <c r="AN1950" i="2"/>
  <c r="AN1951" i="2"/>
  <c r="AN1952" i="2"/>
  <c r="AN1953" i="2"/>
  <c r="AN1954" i="2"/>
  <c r="AN1955" i="2"/>
  <c r="AN1956" i="2"/>
  <c r="AN1957" i="2"/>
  <c r="AN1958" i="2"/>
  <c r="AN1959" i="2"/>
  <c r="AN1960" i="2"/>
  <c r="AN1961" i="2"/>
  <c r="AN1962" i="2"/>
  <c r="AN1963" i="2"/>
  <c r="AN1964" i="2"/>
  <c r="AN1965" i="2"/>
  <c r="AN1966" i="2"/>
  <c r="AN1967" i="2"/>
  <c r="AN1968" i="2"/>
  <c r="AN1969" i="2"/>
  <c r="AN1970" i="2"/>
  <c r="AN1971" i="2"/>
  <c r="AN1972" i="2"/>
  <c r="AN1973" i="2"/>
  <c r="AN1974" i="2"/>
  <c r="AN1975" i="2"/>
  <c r="AN1976" i="2"/>
  <c r="AN1977" i="2"/>
  <c r="AN1978" i="2"/>
  <c r="AN1979" i="2"/>
  <c r="AN1980" i="2"/>
  <c r="AN1981" i="2"/>
  <c r="AN1982" i="2"/>
  <c r="AN1983" i="2"/>
  <c r="AN1984" i="2"/>
  <c r="AN1985" i="2"/>
  <c r="AN1986" i="2"/>
  <c r="AN1987" i="2"/>
  <c r="AN1988" i="2"/>
  <c r="AN1989" i="2"/>
  <c r="AN1990" i="2"/>
  <c r="AN1991" i="2"/>
  <c r="AN1992" i="2"/>
  <c r="AN1993" i="2"/>
  <c r="AN1994" i="2"/>
  <c r="AN1995" i="2"/>
  <c r="AN1996" i="2"/>
  <c r="AN1997" i="2"/>
  <c r="AN1998" i="2"/>
  <c r="AN1999" i="2"/>
  <c r="AN2000" i="2"/>
  <c r="AN2001" i="2"/>
  <c r="AW17" i="2"/>
  <c r="AW7" i="2"/>
  <c r="AV28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X35" i="2"/>
  <c r="AX36" i="2"/>
  <c r="AX37" i="2"/>
  <c r="AX38" i="2"/>
  <c r="AX39" i="2"/>
  <c r="AX40" i="2"/>
  <c r="AX41" i="2"/>
  <c r="AX42" i="2"/>
  <c r="AX43" i="2"/>
  <c r="AX44" i="2"/>
  <c r="AX45" i="2"/>
  <c r="AX46" i="2"/>
  <c r="AX47" i="2"/>
  <c r="AX48" i="2"/>
  <c r="AX49" i="2"/>
  <c r="AX50" i="2"/>
  <c r="AX51" i="2"/>
  <c r="AX52" i="2"/>
  <c r="AX53" i="2"/>
  <c r="AX54" i="2"/>
  <c r="AX55" i="2"/>
  <c r="AX56" i="2"/>
  <c r="AX57" i="2"/>
  <c r="AX58" i="2"/>
  <c r="AX59" i="2"/>
  <c r="AX60" i="2"/>
  <c r="AX61" i="2"/>
  <c r="AX62" i="2"/>
  <c r="AX63" i="2"/>
  <c r="AX64" i="2"/>
  <c r="AX65" i="2"/>
  <c r="AX66" i="2"/>
  <c r="AX67" i="2"/>
  <c r="AX68" i="2"/>
  <c r="AX69" i="2"/>
  <c r="AX70" i="2"/>
  <c r="AX71" i="2"/>
  <c r="AX72" i="2"/>
  <c r="AX73" i="2"/>
  <c r="AX74" i="2"/>
  <c r="AX75" i="2"/>
  <c r="AX76" i="2"/>
  <c r="AX77" i="2"/>
  <c r="AX78" i="2"/>
  <c r="AX79" i="2"/>
  <c r="AX80" i="2"/>
  <c r="AX81" i="2"/>
  <c r="AX82" i="2"/>
  <c r="AX83" i="2"/>
  <c r="AX84" i="2"/>
  <c r="AX85" i="2"/>
  <c r="AX86" i="2"/>
  <c r="AX87" i="2"/>
  <c r="AX88" i="2"/>
  <c r="AX89" i="2"/>
  <c r="AX90" i="2"/>
  <c r="AX91" i="2"/>
  <c r="AX92" i="2"/>
  <c r="AX93" i="2"/>
  <c r="AX94" i="2"/>
  <c r="AX95" i="2"/>
  <c r="AX96" i="2"/>
  <c r="AX97" i="2"/>
  <c r="AX98" i="2"/>
  <c r="AX99" i="2"/>
  <c r="AX100" i="2"/>
  <c r="AX101" i="2"/>
  <c r="AX102" i="2"/>
  <c r="AX103" i="2"/>
  <c r="AX104" i="2"/>
  <c r="AX105" i="2"/>
  <c r="AX106" i="2"/>
  <c r="AX107" i="2"/>
  <c r="AX108" i="2"/>
  <c r="AX109" i="2"/>
  <c r="AX110" i="2"/>
  <c r="AX111" i="2"/>
  <c r="AX112" i="2"/>
  <c r="AX113" i="2"/>
  <c r="AX114" i="2"/>
  <c r="AX115" i="2"/>
  <c r="AX116" i="2"/>
  <c r="AX117" i="2"/>
  <c r="AX118" i="2"/>
  <c r="AX119" i="2"/>
  <c r="AX120" i="2"/>
  <c r="AX121" i="2"/>
  <c r="AX122" i="2"/>
  <c r="AX123" i="2"/>
  <c r="AX124" i="2"/>
  <c r="AX125" i="2"/>
  <c r="AX126" i="2"/>
  <c r="AX127" i="2"/>
  <c r="AX128" i="2"/>
  <c r="AX129" i="2"/>
  <c r="AX130" i="2"/>
  <c r="AX131" i="2"/>
  <c r="AX132" i="2"/>
  <c r="AX133" i="2"/>
  <c r="AX134" i="2"/>
  <c r="AX135" i="2"/>
  <c r="AX136" i="2"/>
  <c r="AX137" i="2"/>
  <c r="AX138" i="2"/>
  <c r="AX139" i="2"/>
  <c r="AX140" i="2"/>
  <c r="AX141" i="2"/>
  <c r="AX142" i="2"/>
  <c r="AX143" i="2"/>
  <c r="AX144" i="2"/>
  <c r="AX145" i="2"/>
  <c r="AX146" i="2"/>
  <c r="AX147" i="2"/>
  <c r="AX148" i="2"/>
  <c r="AX149" i="2"/>
  <c r="AX150" i="2"/>
  <c r="AX151" i="2"/>
  <c r="AX152" i="2"/>
  <c r="AX153" i="2"/>
  <c r="AX154" i="2"/>
  <c r="AX155" i="2"/>
  <c r="AX156" i="2"/>
  <c r="AX157" i="2"/>
  <c r="AX158" i="2"/>
  <c r="AX159" i="2"/>
  <c r="AX160" i="2"/>
  <c r="AX161" i="2"/>
  <c r="AX162" i="2"/>
  <c r="AX163" i="2"/>
  <c r="AX164" i="2"/>
  <c r="AX165" i="2"/>
  <c r="AX166" i="2"/>
  <c r="AX167" i="2"/>
  <c r="AX168" i="2"/>
  <c r="AX169" i="2"/>
  <c r="AX170" i="2"/>
  <c r="AX171" i="2"/>
  <c r="AX172" i="2"/>
  <c r="AX173" i="2"/>
  <c r="AX174" i="2"/>
  <c r="AX175" i="2"/>
  <c r="AX176" i="2"/>
  <c r="AX177" i="2"/>
  <c r="AX178" i="2"/>
  <c r="AX179" i="2"/>
  <c r="AX180" i="2"/>
  <c r="AX181" i="2"/>
  <c r="AX182" i="2"/>
  <c r="AX183" i="2"/>
  <c r="AX184" i="2"/>
  <c r="AX185" i="2"/>
  <c r="AX186" i="2"/>
  <c r="AX187" i="2"/>
  <c r="AX188" i="2"/>
  <c r="AX189" i="2"/>
  <c r="AX190" i="2"/>
  <c r="AX191" i="2"/>
  <c r="AX192" i="2"/>
  <c r="AX193" i="2"/>
  <c r="AX194" i="2"/>
  <c r="AX195" i="2"/>
  <c r="AX196" i="2"/>
  <c r="AX197" i="2"/>
  <c r="AX198" i="2"/>
  <c r="AX199" i="2"/>
  <c r="AX200" i="2"/>
  <c r="AX201" i="2"/>
  <c r="AX202" i="2"/>
  <c r="AX203" i="2"/>
  <c r="AX204" i="2"/>
  <c r="AX205" i="2"/>
  <c r="AX206" i="2"/>
  <c r="AX207" i="2"/>
  <c r="AX208" i="2"/>
  <c r="AX209" i="2"/>
  <c r="AX210" i="2"/>
  <c r="AX211" i="2"/>
  <c r="AX212" i="2"/>
  <c r="AX213" i="2"/>
  <c r="AX214" i="2"/>
  <c r="AX215" i="2"/>
  <c r="AX216" i="2"/>
  <c r="AX217" i="2"/>
  <c r="AX218" i="2"/>
  <c r="AX219" i="2"/>
  <c r="AX220" i="2"/>
  <c r="AX221" i="2"/>
  <c r="AX222" i="2"/>
  <c r="AX223" i="2"/>
  <c r="AX224" i="2"/>
  <c r="AX225" i="2"/>
  <c r="AX226" i="2"/>
  <c r="AX227" i="2"/>
  <c r="AX228" i="2"/>
  <c r="AX229" i="2"/>
  <c r="AX230" i="2"/>
  <c r="AX231" i="2"/>
  <c r="AX232" i="2"/>
  <c r="AX233" i="2"/>
  <c r="AX234" i="2"/>
  <c r="AX235" i="2"/>
  <c r="AX236" i="2"/>
  <c r="AX237" i="2"/>
  <c r="AX238" i="2"/>
  <c r="AX239" i="2"/>
  <c r="AX240" i="2"/>
  <c r="AX241" i="2"/>
  <c r="AX242" i="2"/>
  <c r="AX243" i="2"/>
  <c r="AX244" i="2"/>
  <c r="AX245" i="2"/>
  <c r="AX246" i="2"/>
  <c r="AX247" i="2"/>
  <c r="AX248" i="2"/>
  <c r="AX249" i="2"/>
  <c r="AX250" i="2"/>
  <c r="AX251" i="2"/>
  <c r="AX252" i="2"/>
  <c r="AX253" i="2"/>
  <c r="AX254" i="2"/>
  <c r="AX255" i="2"/>
  <c r="AX256" i="2"/>
  <c r="AX257" i="2"/>
  <c r="AX258" i="2"/>
  <c r="AX259" i="2"/>
  <c r="AX260" i="2"/>
  <c r="AX261" i="2"/>
  <c r="AX262" i="2"/>
  <c r="AX263" i="2"/>
  <c r="AX264" i="2"/>
  <c r="AX265" i="2"/>
  <c r="AX266" i="2"/>
  <c r="AX267" i="2"/>
  <c r="AX268" i="2"/>
  <c r="AX269" i="2"/>
  <c r="AX270" i="2"/>
  <c r="AX271" i="2"/>
  <c r="AX272" i="2"/>
  <c r="AX273" i="2"/>
  <c r="AX274" i="2"/>
  <c r="AX275" i="2"/>
  <c r="AX276" i="2"/>
  <c r="AX277" i="2"/>
  <c r="AX278" i="2"/>
  <c r="AX279" i="2"/>
  <c r="AX280" i="2"/>
  <c r="AX281" i="2"/>
  <c r="AX282" i="2"/>
  <c r="AX283" i="2"/>
  <c r="AX284" i="2"/>
  <c r="AX285" i="2"/>
  <c r="AX286" i="2"/>
  <c r="AX287" i="2"/>
  <c r="AX288" i="2"/>
  <c r="AX289" i="2"/>
  <c r="AX290" i="2"/>
  <c r="AX291" i="2"/>
  <c r="AX292" i="2"/>
  <c r="AX293" i="2"/>
  <c r="AX294" i="2"/>
  <c r="AX295" i="2"/>
  <c r="AX296" i="2"/>
  <c r="AX297" i="2"/>
  <c r="AX298" i="2"/>
  <c r="AX299" i="2"/>
  <c r="AX300" i="2"/>
  <c r="AX301" i="2"/>
  <c r="AX302" i="2"/>
  <c r="AX303" i="2"/>
  <c r="AX304" i="2"/>
  <c r="AX305" i="2"/>
  <c r="AX306" i="2"/>
  <c r="AX307" i="2"/>
  <c r="AX308" i="2"/>
  <c r="AX309" i="2"/>
  <c r="AX310" i="2"/>
  <c r="AX311" i="2"/>
  <c r="AX312" i="2"/>
  <c r="AX313" i="2"/>
  <c r="AX314" i="2"/>
  <c r="AX315" i="2"/>
  <c r="AX316" i="2"/>
  <c r="AX317" i="2"/>
  <c r="AX318" i="2"/>
  <c r="AX319" i="2"/>
  <c r="AX320" i="2"/>
  <c r="AX321" i="2"/>
  <c r="AX322" i="2"/>
  <c r="AX323" i="2"/>
  <c r="AX324" i="2"/>
  <c r="AX325" i="2"/>
  <c r="AX326" i="2"/>
  <c r="AX327" i="2"/>
  <c r="AX328" i="2"/>
  <c r="AX329" i="2"/>
  <c r="AX330" i="2"/>
  <c r="AX331" i="2"/>
  <c r="AX332" i="2"/>
  <c r="AX333" i="2"/>
  <c r="AX334" i="2"/>
  <c r="AX335" i="2"/>
  <c r="AX336" i="2"/>
  <c r="AX337" i="2"/>
  <c r="AX338" i="2"/>
  <c r="AX339" i="2"/>
  <c r="AX340" i="2"/>
  <c r="AX341" i="2"/>
  <c r="AX342" i="2"/>
  <c r="AX343" i="2"/>
  <c r="AX344" i="2"/>
  <c r="AX345" i="2"/>
  <c r="AX346" i="2"/>
  <c r="AX347" i="2"/>
  <c r="AX348" i="2"/>
  <c r="AX349" i="2"/>
  <c r="AX350" i="2"/>
  <c r="AX351" i="2"/>
  <c r="AX352" i="2"/>
  <c r="AX353" i="2"/>
  <c r="AX354" i="2"/>
  <c r="AX355" i="2"/>
  <c r="AX356" i="2"/>
  <c r="AX357" i="2"/>
  <c r="AX358" i="2"/>
  <c r="AX359" i="2"/>
  <c r="AX360" i="2"/>
  <c r="AX361" i="2"/>
  <c r="AX362" i="2"/>
  <c r="AX363" i="2"/>
  <c r="AX364" i="2"/>
  <c r="AX365" i="2"/>
  <c r="AX366" i="2"/>
  <c r="AX367" i="2"/>
  <c r="AX368" i="2"/>
  <c r="AX369" i="2"/>
  <c r="AX370" i="2"/>
  <c r="AX371" i="2"/>
  <c r="AX372" i="2"/>
  <c r="AX373" i="2"/>
  <c r="AX374" i="2"/>
  <c r="AX375" i="2"/>
  <c r="AX376" i="2"/>
  <c r="AX377" i="2"/>
  <c r="AX378" i="2"/>
  <c r="AX379" i="2"/>
  <c r="AX380" i="2"/>
  <c r="AX381" i="2"/>
  <c r="AX382" i="2"/>
  <c r="AX383" i="2"/>
  <c r="AX384" i="2"/>
  <c r="AX385" i="2"/>
  <c r="AX386" i="2"/>
  <c r="AX387" i="2"/>
  <c r="AX388" i="2"/>
  <c r="AX389" i="2"/>
  <c r="AX390" i="2"/>
  <c r="AX391" i="2"/>
  <c r="AX392" i="2"/>
  <c r="AX393" i="2"/>
  <c r="AX394" i="2"/>
  <c r="AX395" i="2"/>
  <c r="AX396" i="2"/>
  <c r="AX397" i="2"/>
  <c r="AX398" i="2"/>
  <c r="AX399" i="2"/>
  <c r="AX400" i="2"/>
  <c r="AX401" i="2"/>
  <c r="AX402" i="2"/>
  <c r="AX403" i="2"/>
  <c r="AX404" i="2"/>
  <c r="AX405" i="2"/>
  <c r="AX406" i="2"/>
  <c r="AX407" i="2"/>
  <c r="AX408" i="2"/>
  <c r="AX409" i="2"/>
  <c r="AX410" i="2"/>
  <c r="AX411" i="2"/>
  <c r="AX412" i="2"/>
  <c r="AX413" i="2"/>
  <c r="AX414" i="2"/>
  <c r="AX415" i="2"/>
  <c r="AX416" i="2"/>
  <c r="AX417" i="2"/>
  <c r="AX418" i="2"/>
  <c r="AX419" i="2"/>
  <c r="AX420" i="2"/>
  <c r="AX421" i="2"/>
  <c r="AX422" i="2"/>
  <c r="AX423" i="2"/>
  <c r="AX424" i="2"/>
  <c r="AX425" i="2"/>
  <c r="AX426" i="2"/>
  <c r="AX427" i="2"/>
  <c r="AX428" i="2"/>
  <c r="AX429" i="2"/>
  <c r="AX430" i="2"/>
  <c r="AX431" i="2"/>
  <c r="AX432" i="2"/>
  <c r="AX433" i="2"/>
  <c r="AX434" i="2"/>
  <c r="AX435" i="2"/>
  <c r="AX436" i="2"/>
  <c r="AX437" i="2"/>
  <c r="AX438" i="2"/>
  <c r="AX439" i="2"/>
  <c r="AX440" i="2"/>
  <c r="AX441" i="2"/>
  <c r="AX442" i="2"/>
  <c r="AX443" i="2"/>
  <c r="AX444" i="2"/>
  <c r="AX445" i="2"/>
  <c r="AX446" i="2"/>
  <c r="AX447" i="2"/>
  <c r="AX448" i="2"/>
  <c r="AX449" i="2"/>
  <c r="AX450" i="2"/>
  <c r="AX451" i="2"/>
  <c r="AX452" i="2"/>
  <c r="AX453" i="2"/>
  <c r="AX454" i="2"/>
  <c r="AX455" i="2"/>
  <c r="AX456" i="2"/>
  <c r="AX457" i="2"/>
  <c r="AX458" i="2"/>
  <c r="AX459" i="2"/>
  <c r="AX460" i="2"/>
  <c r="AX461" i="2"/>
  <c r="AX462" i="2"/>
  <c r="AX463" i="2"/>
  <c r="AX464" i="2"/>
  <c r="AX465" i="2"/>
  <c r="AX466" i="2"/>
  <c r="AX467" i="2"/>
  <c r="AX468" i="2"/>
  <c r="AX469" i="2"/>
  <c r="AX470" i="2"/>
  <c r="AX471" i="2"/>
  <c r="AX472" i="2"/>
  <c r="AX473" i="2"/>
  <c r="AX474" i="2"/>
  <c r="AX475" i="2"/>
  <c r="AX476" i="2"/>
  <c r="AX477" i="2"/>
  <c r="AX478" i="2"/>
  <c r="AX479" i="2"/>
  <c r="AX480" i="2"/>
  <c r="AX481" i="2"/>
  <c r="AX482" i="2"/>
  <c r="AX483" i="2"/>
  <c r="AX484" i="2"/>
  <c r="AX485" i="2"/>
  <c r="AX486" i="2"/>
  <c r="AX487" i="2"/>
  <c r="AX488" i="2"/>
  <c r="AX489" i="2"/>
  <c r="AX490" i="2"/>
  <c r="AX491" i="2"/>
  <c r="AX492" i="2"/>
  <c r="AX493" i="2"/>
  <c r="AX494" i="2"/>
  <c r="AX495" i="2"/>
  <c r="AX496" i="2"/>
  <c r="AX497" i="2"/>
  <c r="AX498" i="2"/>
  <c r="AX499" i="2"/>
  <c r="AX500" i="2"/>
  <c r="AX501" i="2"/>
  <c r="AX502" i="2"/>
  <c r="AX503" i="2"/>
  <c r="AX504" i="2"/>
  <c r="AX505" i="2"/>
  <c r="AX506" i="2"/>
  <c r="AX507" i="2"/>
  <c r="AX508" i="2"/>
  <c r="AX509" i="2"/>
  <c r="AX510" i="2"/>
  <c r="AX511" i="2"/>
  <c r="AX512" i="2"/>
  <c r="AX513" i="2"/>
  <c r="AX514" i="2"/>
  <c r="AX515" i="2"/>
  <c r="AX516" i="2"/>
  <c r="AX517" i="2"/>
  <c r="AX518" i="2"/>
  <c r="AX519" i="2"/>
  <c r="AX520" i="2"/>
  <c r="AX521" i="2"/>
  <c r="AX522" i="2"/>
  <c r="AX523" i="2"/>
  <c r="AX524" i="2"/>
  <c r="AX525" i="2"/>
  <c r="AX526" i="2"/>
  <c r="AX527" i="2"/>
  <c r="AX528" i="2"/>
  <c r="AX529" i="2"/>
  <c r="AX530" i="2"/>
  <c r="AX531" i="2"/>
  <c r="AX532" i="2"/>
  <c r="AX533" i="2"/>
  <c r="AX534" i="2"/>
  <c r="AX535" i="2"/>
  <c r="AX536" i="2"/>
  <c r="AX537" i="2"/>
  <c r="AX538" i="2"/>
  <c r="AX539" i="2"/>
  <c r="AX540" i="2"/>
  <c r="AX541" i="2"/>
  <c r="AX542" i="2"/>
  <c r="AX543" i="2"/>
  <c r="AX544" i="2"/>
  <c r="AX545" i="2"/>
  <c r="AX546" i="2"/>
  <c r="AX547" i="2"/>
  <c r="AX548" i="2"/>
  <c r="AX549" i="2"/>
  <c r="AX550" i="2"/>
  <c r="AX551" i="2"/>
  <c r="AX552" i="2"/>
  <c r="AX553" i="2"/>
  <c r="AX554" i="2"/>
  <c r="AX555" i="2"/>
  <c r="AX556" i="2"/>
  <c r="AX557" i="2"/>
  <c r="AX558" i="2"/>
  <c r="AX559" i="2"/>
  <c r="AX560" i="2"/>
  <c r="AX561" i="2"/>
  <c r="AX562" i="2"/>
  <c r="AX563" i="2"/>
  <c r="AX564" i="2"/>
  <c r="AX565" i="2"/>
  <c r="AX566" i="2"/>
  <c r="AX567" i="2"/>
  <c r="AX568" i="2"/>
  <c r="AX569" i="2"/>
  <c r="AX570" i="2"/>
  <c r="AX571" i="2"/>
  <c r="AX572" i="2"/>
  <c r="AX573" i="2"/>
  <c r="AX574" i="2"/>
  <c r="AX575" i="2"/>
  <c r="AX576" i="2"/>
  <c r="AX577" i="2"/>
  <c r="AX578" i="2"/>
  <c r="AX579" i="2"/>
  <c r="AX580" i="2"/>
  <c r="AX581" i="2"/>
  <c r="AX582" i="2"/>
  <c r="AX583" i="2"/>
  <c r="AX584" i="2"/>
  <c r="AX585" i="2"/>
  <c r="AX586" i="2"/>
  <c r="AX587" i="2"/>
  <c r="AX588" i="2"/>
  <c r="AX589" i="2"/>
  <c r="AX590" i="2"/>
  <c r="AX591" i="2"/>
  <c r="AX592" i="2"/>
  <c r="AX593" i="2"/>
  <c r="AX594" i="2"/>
  <c r="AX595" i="2"/>
  <c r="AX596" i="2"/>
  <c r="AX597" i="2"/>
  <c r="AX598" i="2"/>
  <c r="AX599" i="2"/>
  <c r="AX600" i="2"/>
  <c r="AX601" i="2"/>
  <c r="AX602" i="2"/>
  <c r="AX603" i="2"/>
  <c r="AX604" i="2"/>
  <c r="AX605" i="2"/>
  <c r="AX606" i="2"/>
  <c r="AX607" i="2"/>
  <c r="AX608" i="2"/>
  <c r="AX609" i="2"/>
  <c r="AX610" i="2"/>
  <c r="AX611" i="2"/>
  <c r="AX612" i="2"/>
  <c r="AX613" i="2"/>
  <c r="AX614" i="2"/>
  <c r="AX615" i="2"/>
  <c r="AX616" i="2"/>
  <c r="AX617" i="2"/>
  <c r="AX618" i="2"/>
  <c r="AX619" i="2"/>
  <c r="AX620" i="2"/>
  <c r="AX621" i="2"/>
  <c r="AX622" i="2"/>
  <c r="AX623" i="2"/>
  <c r="AX624" i="2"/>
  <c r="AX625" i="2"/>
  <c r="AX626" i="2"/>
  <c r="AX627" i="2"/>
  <c r="AX628" i="2"/>
  <c r="AX629" i="2"/>
  <c r="AX630" i="2"/>
  <c r="AX631" i="2"/>
  <c r="AX632" i="2"/>
  <c r="AX633" i="2"/>
  <c r="AX634" i="2"/>
  <c r="AX635" i="2"/>
  <c r="AX636" i="2"/>
  <c r="AX637" i="2"/>
  <c r="AX638" i="2"/>
  <c r="AX639" i="2"/>
  <c r="AX640" i="2"/>
  <c r="AX641" i="2"/>
  <c r="AX642" i="2"/>
  <c r="AX643" i="2"/>
  <c r="AX644" i="2"/>
  <c r="AX645" i="2"/>
  <c r="AX646" i="2"/>
  <c r="AX647" i="2"/>
  <c r="AX648" i="2"/>
  <c r="AX649" i="2"/>
  <c r="AX650" i="2"/>
  <c r="AX651" i="2"/>
  <c r="AX652" i="2"/>
  <c r="AX653" i="2"/>
  <c r="AX654" i="2"/>
  <c r="AX655" i="2"/>
  <c r="AX656" i="2"/>
  <c r="AX657" i="2"/>
  <c r="AX658" i="2"/>
  <c r="AX659" i="2"/>
  <c r="AX660" i="2"/>
  <c r="AX661" i="2"/>
  <c r="AX662" i="2"/>
  <c r="AX663" i="2"/>
  <c r="AX664" i="2"/>
  <c r="AX665" i="2"/>
  <c r="AX666" i="2"/>
  <c r="AX667" i="2"/>
  <c r="AX668" i="2"/>
  <c r="AX669" i="2"/>
  <c r="AX670" i="2"/>
  <c r="AX671" i="2"/>
  <c r="AX672" i="2"/>
  <c r="AX673" i="2"/>
  <c r="AX674" i="2"/>
  <c r="AX675" i="2"/>
  <c r="AX676" i="2"/>
  <c r="AX677" i="2"/>
  <c r="AX678" i="2"/>
  <c r="AX679" i="2"/>
  <c r="AX680" i="2"/>
  <c r="AX681" i="2"/>
  <c r="AX682" i="2"/>
  <c r="AX683" i="2"/>
  <c r="AX684" i="2"/>
  <c r="AX685" i="2"/>
  <c r="AX686" i="2"/>
  <c r="AX687" i="2"/>
  <c r="AX688" i="2"/>
  <c r="AX689" i="2"/>
  <c r="AX690" i="2"/>
  <c r="AX691" i="2"/>
  <c r="AX692" i="2"/>
  <c r="AX693" i="2"/>
  <c r="AX694" i="2"/>
  <c r="AX695" i="2"/>
  <c r="AX696" i="2"/>
  <c r="AX697" i="2"/>
  <c r="AX698" i="2"/>
  <c r="AX699" i="2"/>
  <c r="AX700" i="2"/>
  <c r="AX701" i="2"/>
  <c r="AX702" i="2"/>
  <c r="AX703" i="2"/>
  <c r="AX704" i="2"/>
  <c r="AX705" i="2"/>
  <c r="AX706" i="2"/>
  <c r="AX707" i="2"/>
  <c r="AX708" i="2"/>
  <c r="AX709" i="2"/>
  <c r="AX710" i="2"/>
  <c r="AX711" i="2"/>
  <c r="AX712" i="2"/>
  <c r="AX713" i="2"/>
  <c r="AX714" i="2"/>
  <c r="AX715" i="2"/>
  <c r="AX716" i="2"/>
  <c r="AX717" i="2"/>
  <c r="AX718" i="2"/>
  <c r="AX719" i="2"/>
  <c r="AX720" i="2"/>
  <c r="AX721" i="2"/>
  <c r="AX722" i="2"/>
  <c r="AX723" i="2"/>
  <c r="AX724" i="2"/>
  <c r="AX725" i="2"/>
  <c r="AX726" i="2"/>
  <c r="AX727" i="2"/>
  <c r="AX728" i="2"/>
  <c r="AX729" i="2"/>
  <c r="AX730" i="2"/>
  <c r="AX731" i="2"/>
  <c r="AX732" i="2"/>
  <c r="AX733" i="2"/>
  <c r="AX734" i="2"/>
  <c r="AX735" i="2"/>
  <c r="AX736" i="2"/>
  <c r="AX737" i="2"/>
  <c r="AX738" i="2"/>
  <c r="AX739" i="2"/>
  <c r="AX740" i="2"/>
  <c r="AX741" i="2"/>
  <c r="AX742" i="2"/>
  <c r="AX743" i="2"/>
  <c r="AX744" i="2"/>
  <c r="AX745" i="2"/>
  <c r="AX746" i="2"/>
  <c r="AX747" i="2"/>
  <c r="AX748" i="2"/>
  <c r="AX749" i="2"/>
  <c r="AX750" i="2"/>
  <c r="AX751" i="2"/>
  <c r="AX752" i="2"/>
  <c r="AX753" i="2"/>
  <c r="AX754" i="2"/>
  <c r="AX755" i="2"/>
  <c r="AX756" i="2"/>
  <c r="AX757" i="2"/>
  <c r="AX758" i="2"/>
  <c r="AX759" i="2"/>
  <c r="AX760" i="2"/>
  <c r="AX761" i="2"/>
  <c r="AX762" i="2"/>
  <c r="AX763" i="2"/>
  <c r="AX764" i="2"/>
  <c r="AX765" i="2"/>
  <c r="AX766" i="2"/>
  <c r="AX767" i="2"/>
  <c r="AX768" i="2"/>
  <c r="AX769" i="2"/>
  <c r="AX770" i="2"/>
  <c r="AX771" i="2"/>
  <c r="AX772" i="2"/>
  <c r="AX773" i="2"/>
  <c r="AX774" i="2"/>
  <c r="AX775" i="2"/>
  <c r="AX776" i="2"/>
  <c r="AX777" i="2"/>
  <c r="AX778" i="2"/>
  <c r="AX779" i="2"/>
  <c r="AX780" i="2"/>
  <c r="AX781" i="2"/>
  <c r="AX782" i="2"/>
  <c r="AX783" i="2"/>
  <c r="AX784" i="2"/>
  <c r="AX785" i="2"/>
  <c r="AX786" i="2"/>
  <c r="AX787" i="2"/>
  <c r="AX788" i="2"/>
  <c r="AX789" i="2"/>
  <c r="AX790" i="2"/>
  <c r="AX791" i="2"/>
  <c r="AX792" i="2"/>
  <c r="AX793" i="2"/>
  <c r="AX794" i="2"/>
  <c r="AX795" i="2"/>
  <c r="AX796" i="2"/>
  <c r="AX797" i="2"/>
  <c r="AX798" i="2"/>
  <c r="AX799" i="2"/>
  <c r="AX800" i="2"/>
  <c r="AX801" i="2"/>
  <c r="AX802" i="2"/>
  <c r="AX803" i="2"/>
  <c r="AX804" i="2"/>
  <c r="AX805" i="2"/>
  <c r="AX806" i="2"/>
  <c r="AX807" i="2"/>
  <c r="AX808" i="2"/>
  <c r="AX809" i="2"/>
  <c r="AX810" i="2"/>
  <c r="AX811" i="2"/>
  <c r="AX812" i="2"/>
  <c r="AX813" i="2"/>
  <c r="AX814" i="2"/>
  <c r="AX815" i="2"/>
  <c r="AX816" i="2"/>
  <c r="AX817" i="2"/>
  <c r="AX818" i="2"/>
  <c r="AX819" i="2"/>
  <c r="AX820" i="2"/>
  <c r="AX821" i="2"/>
  <c r="AX822" i="2"/>
  <c r="AX823" i="2"/>
  <c r="AX824" i="2"/>
  <c r="AX825" i="2"/>
  <c r="AX826" i="2"/>
  <c r="AX827" i="2"/>
  <c r="AX828" i="2"/>
  <c r="AX829" i="2"/>
  <c r="AX830" i="2"/>
  <c r="AX831" i="2"/>
  <c r="AX832" i="2"/>
  <c r="AX833" i="2"/>
  <c r="AX834" i="2"/>
  <c r="AX835" i="2"/>
  <c r="AX836" i="2"/>
  <c r="AX837" i="2"/>
  <c r="AX838" i="2"/>
  <c r="AX839" i="2"/>
  <c r="AX840" i="2"/>
  <c r="AX841" i="2"/>
  <c r="AX842" i="2"/>
  <c r="AX843" i="2"/>
  <c r="AX844" i="2"/>
  <c r="AX845" i="2"/>
  <c r="AX846" i="2"/>
  <c r="AX847" i="2"/>
  <c r="AX848" i="2"/>
  <c r="AX849" i="2"/>
  <c r="AX850" i="2"/>
  <c r="AX851" i="2"/>
  <c r="AX852" i="2"/>
  <c r="AX853" i="2"/>
  <c r="AX854" i="2"/>
  <c r="AX855" i="2"/>
  <c r="AX856" i="2"/>
  <c r="AX857" i="2"/>
  <c r="AX858" i="2"/>
  <c r="AX859" i="2"/>
  <c r="AX860" i="2"/>
  <c r="AX861" i="2"/>
  <c r="AX862" i="2"/>
  <c r="AX863" i="2"/>
  <c r="AX864" i="2"/>
  <c r="AX865" i="2"/>
  <c r="AX866" i="2"/>
  <c r="AX867" i="2"/>
  <c r="AX868" i="2"/>
  <c r="AX869" i="2"/>
  <c r="AX870" i="2"/>
  <c r="AX871" i="2"/>
  <c r="AX872" i="2"/>
  <c r="AX873" i="2"/>
  <c r="AX874" i="2"/>
  <c r="AX875" i="2"/>
  <c r="AX876" i="2"/>
  <c r="AX877" i="2"/>
  <c r="AX878" i="2"/>
  <c r="AX879" i="2"/>
  <c r="AX880" i="2"/>
  <c r="AX881" i="2"/>
  <c r="AX882" i="2"/>
  <c r="AX883" i="2"/>
  <c r="AX884" i="2"/>
  <c r="AX885" i="2"/>
  <c r="AX886" i="2"/>
  <c r="AX887" i="2"/>
  <c r="AX888" i="2"/>
  <c r="AX889" i="2"/>
  <c r="AX890" i="2"/>
  <c r="AX891" i="2"/>
  <c r="AX892" i="2"/>
  <c r="AX893" i="2"/>
  <c r="AX894" i="2"/>
  <c r="AX895" i="2"/>
  <c r="AX896" i="2"/>
  <c r="AX897" i="2"/>
  <c r="AX898" i="2"/>
  <c r="AX899" i="2"/>
  <c r="AX900" i="2"/>
  <c r="AX901" i="2"/>
  <c r="AX902" i="2"/>
  <c r="AX903" i="2"/>
  <c r="AX904" i="2"/>
  <c r="AX905" i="2"/>
  <c r="AX906" i="2"/>
  <c r="AX907" i="2"/>
  <c r="AX908" i="2"/>
  <c r="AX909" i="2"/>
  <c r="AX910" i="2"/>
  <c r="AX911" i="2"/>
  <c r="AX912" i="2"/>
  <c r="AX913" i="2"/>
  <c r="AX914" i="2"/>
  <c r="AX915" i="2"/>
  <c r="AX916" i="2"/>
  <c r="AX917" i="2"/>
  <c r="AX918" i="2"/>
  <c r="AX919" i="2"/>
  <c r="AX920" i="2"/>
  <c r="AX921" i="2"/>
  <c r="AX922" i="2"/>
  <c r="AX923" i="2"/>
  <c r="AX924" i="2"/>
  <c r="AX925" i="2"/>
  <c r="AX926" i="2"/>
  <c r="AX927" i="2"/>
  <c r="AX928" i="2"/>
  <c r="AX929" i="2"/>
  <c r="AX930" i="2"/>
  <c r="AX931" i="2"/>
  <c r="AX932" i="2"/>
  <c r="AX933" i="2"/>
  <c r="AX934" i="2"/>
  <c r="AX935" i="2"/>
  <c r="AX936" i="2"/>
  <c r="AX937" i="2"/>
  <c r="AX938" i="2"/>
  <c r="AX939" i="2"/>
  <c r="AX940" i="2"/>
  <c r="AX941" i="2"/>
  <c r="AX942" i="2"/>
  <c r="AX943" i="2"/>
  <c r="AX944" i="2"/>
  <c r="AX945" i="2"/>
  <c r="AX946" i="2"/>
  <c r="AX947" i="2"/>
  <c r="AX948" i="2"/>
  <c r="AX949" i="2"/>
  <c r="AX950" i="2"/>
  <c r="AX951" i="2"/>
  <c r="AX952" i="2"/>
  <c r="AX953" i="2"/>
  <c r="AX954" i="2"/>
  <c r="AX955" i="2"/>
  <c r="AX956" i="2"/>
  <c r="AX957" i="2"/>
  <c r="AX958" i="2"/>
  <c r="AX959" i="2"/>
  <c r="AX960" i="2"/>
  <c r="AX961" i="2"/>
  <c r="AX962" i="2"/>
  <c r="AX963" i="2"/>
  <c r="AX964" i="2"/>
  <c r="AX965" i="2"/>
  <c r="AX966" i="2"/>
  <c r="AX967" i="2"/>
  <c r="AX968" i="2"/>
  <c r="AX969" i="2"/>
  <c r="AX970" i="2"/>
  <c r="AX971" i="2"/>
  <c r="AX972" i="2"/>
  <c r="AX973" i="2"/>
  <c r="AX974" i="2"/>
  <c r="AX975" i="2"/>
  <c r="AX976" i="2"/>
  <c r="AX977" i="2"/>
  <c r="AX978" i="2"/>
  <c r="AX979" i="2"/>
  <c r="AX980" i="2"/>
  <c r="AX981" i="2"/>
  <c r="AX982" i="2"/>
  <c r="AX983" i="2"/>
  <c r="AX984" i="2"/>
  <c r="AX985" i="2"/>
  <c r="AX986" i="2"/>
  <c r="AX987" i="2"/>
  <c r="AX988" i="2"/>
  <c r="AX989" i="2"/>
  <c r="AX990" i="2"/>
  <c r="AX991" i="2"/>
  <c r="AX992" i="2"/>
  <c r="AX993" i="2"/>
  <c r="AX994" i="2"/>
  <c r="AX995" i="2"/>
  <c r="AX996" i="2"/>
  <c r="AX997" i="2"/>
  <c r="AX998" i="2"/>
  <c r="AX999" i="2"/>
  <c r="AX1000" i="2"/>
  <c r="AX1001" i="2"/>
  <c r="AX1002" i="2"/>
  <c r="AX1003" i="2"/>
  <c r="AX1004" i="2"/>
  <c r="AX1005" i="2"/>
  <c r="AX1006" i="2"/>
  <c r="AX1007" i="2"/>
  <c r="AX1008" i="2"/>
  <c r="AX1009" i="2"/>
  <c r="AX1010" i="2"/>
  <c r="AX1011" i="2"/>
  <c r="AX1012" i="2"/>
  <c r="AX1013" i="2"/>
  <c r="AX1014" i="2"/>
  <c r="AX1015" i="2"/>
  <c r="AX1016" i="2"/>
  <c r="AX1017" i="2"/>
  <c r="AX1018" i="2"/>
  <c r="AX1019" i="2"/>
  <c r="AX1020" i="2"/>
  <c r="AX1021" i="2"/>
  <c r="AX1022" i="2"/>
  <c r="AX1023" i="2"/>
  <c r="AX1024" i="2"/>
  <c r="AX1025" i="2"/>
  <c r="AX1026" i="2"/>
  <c r="AX1027" i="2"/>
  <c r="AX1028" i="2"/>
  <c r="AX1029" i="2"/>
  <c r="AX1030" i="2"/>
  <c r="AX1031" i="2"/>
  <c r="AX1032" i="2"/>
  <c r="AX1033" i="2"/>
  <c r="AX1034" i="2"/>
  <c r="AX1035" i="2"/>
  <c r="AX1036" i="2"/>
  <c r="AX1037" i="2"/>
  <c r="AX1038" i="2"/>
  <c r="AX1039" i="2"/>
  <c r="AX1040" i="2"/>
  <c r="AX1041" i="2"/>
  <c r="AX1042" i="2"/>
  <c r="AX1043" i="2"/>
  <c r="AX1044" i="2"/>
  <c r="AX1045" i="2"/>
  <c r="AX1046" i="2"/>
  <c r="AX1047" i="2"/>
  <c r="AX1048" i="2"/>
  <c r="AX1049" i="2"/>
  <c r="AX1050" i="2"/>
  <c r="AX1051" i="2"/>
  <c r="AX1052" i="2"/>
  <c r="AX1053" i="2"/>
  <c r="AX1054" i="2"/>
  <c r="AX1055" i="2"/>
  <c r="AX1056" i="2"/>
  <c r="AX1057" i="2"/>
  <c r="AX1058" i="2"/>
  <c r="AX1059" i="2"/>
  <c r="AX1060" i="2"/>
  <c r="AX1061" i="2"/>
  <c r="AX1062" i="2"/>
  <c r="AX1063" i="2"/>
  <c r="AX1064" i="2"/>
  <c r="AX1065" i="2"/>
  <c r="AX1066" i="2"/>
  <c r="AX1067" i="2"/>
  <c r="AX1068" i="2"/>
  <c r="AX1069" i="2"/>
  <c r="AX1070" i="2"/>
  <c r="AX1071" i="2"/>
  <c r="AX1072" i="2"/>
  <c r="AX1073" i="2"/>
  <c r="AX1074" i="2"/>
  <c r="AX1075" i="2"/>
  <c r="AX1076" i="2"/>
  <c r="AX1077" i="2"/>
  <c r="AX1078" i="2"/>
  <c r="AX1079" i="2"/>
  <c r="AX1080" i="2"/>
  <c r="AX1081" i="2"/>
  <c r="AX1082" i="2"/>
  <c r="AX1083" i="2"/>
  <c r="AX1084" i="2"/>
  <c r="AX1085" i="2"/>
  <c r="AX1086" i="2"/>
  <c r="AX1087" i="2"/>
  <c r="AX1088" i="2"/>
  <c r="AX1089" i="2"/>
  <c r="AX1090" i="2"/>
  <c r="AX1091" i="2"/>
  <c r="AX1092" i="2"/>
  <c r="AX1093" i="2"/>
  <c r="AX1094" i="2"/>
  <c r="AX1095" i="2"/>
  <c r="AX1096" i="2"/>
  <c r="AX1097" i="2"/>
  <c r="AX1098" i="2"/>
  <c r="AX1099" i="2"/>
  <c r="AX1100" i="2"/>
  <c r="AX1101" i="2"/>
  <c r="AX1102" i="2"/>
  <c r="AX1103" i="2"/>
  <c r="AX1104" i="2"/>
  <c r="AX1105" i="2"/>
  <c r="AX1106" i="2"/>
  <c r="AX1107" i="2"/>
  <c r="AX1108" i="2"/>
  <c r="AX1109" i="2"/>
  <c r="AX1110" i="2"/>
  <c r="AX1111" i="2"/>
  <c r="AX1112" i="2"/>
  <c r="AX1113" i="2"/>
  <c r="AX1114" i="2"/>
  <c r="AX1115" i="2"/>
  <c r="AX1116" i="2"/>
  <c r="AX1117" i="2"/>
  <c r="AX1118" i="2"/>
  <c r="AX1119" i="2"/>
  <c r="AX1120" i="2"/>
  <c r="AX1121" i="2"/>
  <c r="AX1122" i="2"/>
  <c r="AX1123" i="2"/>
  <c r="AX1124" i="2"/>
  <c r="AX1125" i="2"/>
  <c r="AX1126" i="2"/>
  <c r="AX1127" i="2"/>
  <c r="AX1128" i="2"/>
  <c r="AX1129" i="2"/>
  <c r="AX1130" i="2"/>
  <c r="AX1131" i="2"/>
  <c r="AX1132" i="2"/>
  <c r="AX1133" i="2"/>
  <c r="AX1134" i="2"/>
  <c r="AX1135" i="2"/>
  <c r="AX1136" i="2"/>
  <c r="AX1137" i="2"/>
  <c r="AX1138" i="2"/>
  <c r="AX1139" i="2"/>
  <c r="AX1140" i="2"/>
  <c r="AX1141" i="2"/>
  <c r="AX1142" i="2"/>
  <c r="AX1143" i="2"/>
  <c r="AX1144" i="2"/>
  <c r="AX1145" i="2"/>
  <c r="AX1146" i="2"/>
  <c r="AX1147" i="2"/>
  <c r="AX1148" i="2"/>
  <c r="AX1149" i="2"/>
  <c r="AX1150" i="2"/>
  <c r="AX1151" i="2"/>
  <c r="AX1152" i="2"/>
  <c r="AX1153" i="2"/>
  <c r="AX1154" i="2"/>
  <c r="AX1155" i="2"/>
  <c r="AX1156" i="2"/>
  <c r="AX1157" i="2"/>
  <c r="AX1158" i="2"/>
  <c r="AX1159" i="2"/>
  <c r="AX1160" i="2"/>
  <c r="AX1161" i="2"/>
  <c r="AX1162" i="2"/>
  <c r="AX1163" i="2"/>
  <c r="AX1164" i="2"/>
  <c r="AX1165" i="2"/>
  <c r="AX1166" i="2"/>
  <c r="AX1167" i="2"/>
  <c r="AX1168" i="2"/>
  <c r="AX1169" i="2"/>
  <c r="AX1170" i="2"/>
  <c r="AX1171" i="2"/>
  <c r="AX1172" i="2"/>
  <c r="AX1173" i="2"/>
  <c r="AX1174" i="2"/>
  <c r="AX1175" i="2"/>
  <c r="AX1176" i="2"/>
  <c r="AX1177" i="2"/>
  <c r="AX1178" i="2"/>
  <c r="AX1179" i="2"/>
  <c r="AX1180" i="2"/>
  <c r="AX1181" i="2"/>
  <c r="AX1182" i="2"/>
  <c r="AX1183" i="2"/>
  <c r="AX1184" i="2"/>
  <c r="AX1185" i="2"/>
  <c r="AX1186" i="2"/>
  <c r="AX1187" i="2"/>
  <c r="AX1188" i="2"/>
  <c r="AX1189" i="2"/>
  <c r="AX1190" i="2"/>
  <c r="AX1191" i="2"/>
  <c r="AX1192" i="2"/>
  <c r="AX1193" i="2"/>
  <c r="AX1194" i="2"/>
  <c r="AX1195" i="2"/>
  <c r="AX1196" i="2"/>
  <c r="AX1197" i="2"/>
  <c r="AX1198" i="2"/>
  <c r="AX1199" i="2"/>
  <c r="AX1200" i="2"/>
  <c r="AX1201" i="2"/>
  <c r="AX1202" i="2"/>
  <c r="AX1203" i="2"/>
  <c r="AX1204" i="2"/>
  <c r="AX1205" i="2"/>
  <c r="AX1206" i="2"/>
  <c r="AX1207" i="2"/>
  <c r="AX1208" i="2"/>
  <c r="AX1209" i="2"/>
  <c r="AX1210" i="2"/>
  <c r="AX1211" i="2"/>
  <c r="AX1212" i="2"/>
  <c r="AX1213" i="2"/>
  <c r="AX1214" i="2"/>
  <c r="AX1215" i="2"/>
  <c r="AX1216" i="2"/>
  <c r="AX1217" i="2"/>
  <c r="AX1218" i="2"/>
  <c r="AX1219" i="2"/>
  <c r="AX1220" i="2"/>
  <c r="AX1221" i="2"/>
  <c r="AX1222" i="2"/>
  <c r="AX1223" i="2"/>
  <c r="AX1224" i="2"/>
  <c r="AX1225" i="2"/>
  <c r="AX1226" i="2"/>
  <c r="AX1227" i="2"/>
  <c r="AX1228" i="2"/>
  <c r="AX1229" i="2"/>
  <c r="AX1230" i="2"/>
  <c r="AX1231" i="2"/>
  <c r="AX1232" i="2"/>
  <c r="AX1233" i="2"/>
  <c r="AX1234" i="2"/>
  <c r="AX1235" i="2"/>
  <c r="AX1236" i="2"/>
  <c r="AX1237" i="2"/>
  <c r="AX1238" i="2"/>
  <c r="AX1239" i="2"/>
  <c r="AX1240" i="2"/>
  <c r="AX1241" i="2"/>
  <c r="AX1242" i="2"/>
  <c r="AX1243" i="2"/>
  <c r="AX1244" i="2"/>
  <c r="AX1245" i="2"/>
  <c r="AX1246" i="2"/>
  <c r="AX1247" i="2"/>
  <c r="AX1248" i="2"/>
  <c r="AX1249" i="2"/>
  <c r="AX1250" i="2"/>
  <c r="AX1251" i="2"/>
  <c r="AX1252" i="2"/>
  <c r="AX1253" i="2"/>
  <c r="AX1254" i="2"/>
  <c r="AX1255" i="2"/>
  <c r="AX1256" i="2"/>
  <c r="AX1257" i="2"/>
  <c r="AX1258" i="2"/>
  <c r="AX1259" i="2"/>
  <c r="AX1260" i="2"/>
  <c r="AX1261" i="2"/>
  <c r="AX1262" i="2"/>
  <c r="AX1263" i="2"/>
  <c r="AX1264" i="2"/>
  <c r="AX1265" i="2"/>
  <c r="AX1266" i="2"/>
  <c r="AX1267" i="2"/>
  <c r="AX1268" i="2"/>
  <c r="AX1269" i="2"/>
  <c r="AX1270" i="2"/>
  <c r="AX1271" i="2"/>
  <c r="AX1272" i="2"/>
  <c r="AX1273" i="2"/>
  <c r="AX1274" i="2"/>
  <c r="AX1275" i="2"/>
  <c r="AX1276" i="2"/>
  <c r="AX1277" i="2"/>
  <c r="AX1278" i="2"/>
  <c r="AX1279" i="2"/>
  <c r="AX1280" i="2"/>
  <c r="AX1281" i="2"/>
  <c r="AX1282" i="2"/>
  <c r="AX1283" i="2"/>
  <c r="AX1284" i="2"/>
  <c r="AX1285" i="2"/>
  <c r="AX1286" i="2"/>
  <c r="AX1287" i="2"/>
  <c r="AX1288" i="2"/>
  <c r="AX1289" i="2"/>
  <c r="AX1290" i="2"/>
  <c r="AX1291" i="2"/>
  <c r="AX1292" i="2"/>
  <c r="AX1293" i="2"/>
  <c r="AX1294" i="2"/>
  <c r="AX1295" i="2"/>
  <c r="AX1296" i="2"/>
  <c r="AX1297" i="2"/>
  <c r="AX1298" i="2"/>
  <c r="AX1299" i="2"/>
  <c r="AX1300" i="2"/>
  <c r="AX1301" i="2"/>
  <c r="AX1302" i="2"/>
  <c r="AX1303" i="2"/>
  <c r="AX1304" i="2"/>
  <c r="AX1305" i="2"/>
  <c r="AX1306" i="2"/>
  <c r="AX1307" i="2"/>
  <c r="AX1308" i="2"/>
  <c r="AX1309" i="2"/>
  <c r="AX1310" i="2"/>
  <c r="AX1311" i="2"/>
  <c r="AX1312" i="2"/>
  <c r="AX1313" i="2"/>
  <c r="AX1314" i="2"/>
  <c r="AX1315" i="2"/>
  <c r="AX1316" i="2"/>
  <c r="AX1317" i="2"/>
  <c r="AX1318" i="2"/>
  <c r="AX1319" i="2"/>
  <c r="AX1320" i="2"/>
  <c r="AX1321" i="2"/>
  <c r="AX1322" i="2"/>
  <c r="AX1323" i="2"/>
  <c r="AX1324" i="2"/>
  <c r="AX1325" i="2"/>
  <c r="AX1326" i="2"/>
  <c r="AX1327" i="2"/>
  <c r="AX1328" i="2"/>
  <c r="AX1329" i="2"/>
  <c r="AX1330" i="2"/>
  <c r="AX1331" i="2"/>
  <c r="AX1332" i="2"/>
  <c r="AX1333" i="2"/>
  <c r="AX1334" i="2"/>
  <c r="AX1335" i="2"/>
  <c r="AX1336" i="2"/>
  <c r="AX1337" i="2"/>
  <c r="AX1338" i="2"/>
  <c r="AX1339" i="2"/>
  <c r="AX1340" i="2"/>
  <c r="AX1341" i="2"/>
  <c r="AX1342" i="2"/>
  <c r="AX1343" i="2"/>
  <c r="AX1344" i="2"/>
  <c r="AX1345" i="2"/>
  <c r="AX1346" i="2"/>
  <c r="AX1347" i="2"/>
  <c r="AX1348" i="2"/>
  <c r="AX1349" i="2"/>
  <c r="AX1350" i="2"/>
  <c r="AX1351" i="2"/>
  <c r="AX1352" i="2"/>
  <c r="AX1353" i="2"/>
  <c r="AX1354" i="2"/>
  <c r="AX1355" i="2"/>
  <c r="AX1356" i="2"/>
  <c r="AX1357" i="2"/>
  <c r="AX1358" i="2"/>
  <c r="AX1359" i="2"/>
  <c r="AX1360" i="2"/>
  <c r="AX1361" i="2"/>
  <c r="AX1362" i="2"/>
  <c r="AX1363" i="2"/>
  <c r="AX1364" i="2"/>
  <c r="AX1365" i="2"/>
  <c r="AX1366" i="2"/>
  <c r="AX1367" i="2"/>
  <c r="AX1368" i="2"/>
  <c r="AX1369" i="2"/>
  <c r="AX1370" i="2"/>
  <c r="AX1371" i="2"/>
  <c r="AX1372" i="2"/>
  <c r="AX1373" i="2"/>
  <c r="AX1374" i="2"/>
  <c r="AX1375" i="2"/>
  <c r="AX1376" i="2"/>
  <c r="AX1377" i="2"/>
  <c r="AX1378" i="2"/>
  <c r="AX1379" i="2"/>
  <c r="AX1380" i="2"/>
  <c r="AX1381" i="2"/>
  <c r="AX1382" i="2"/>
  <c r="AX1383" i="2"/>
  <c r="AX1384" i="2"/>
  <c r="AX1385" i="2"/>
  <c r="AX1386" i="2"/>
  <c r="AX1387" i="2"/>
  <c r="AX1388" i="2"/>
  <c r="AX1389" i="2"/>
  <c r="AX1390" i="2"/>
  <c r="AX1391" i="2"/>
  <c r="AX1392" i="2"/>
  <c r="AX1393" i="2"/>
  <c r="AX1394" i="2"/>
  <c r="AX1395" i="2"/>
  <c r="AX1396" i="2"/>
  <c r="AX1397" i="2"/>
  <c r="AX1398" i="2"/>
  <c r="AX1399" i="2"/>
  <c r="AX1400" i="2"/>
  <c r="AX1401" i="2"/>
  <c r="AX1402" i="2"/>
  <c r="AX1403" i="2"/>
  <c r="AX1404" i="2"/>
  <c r="AX1405" i="2"/>
  <c r="AX1406" i="2"/>
  <c r="AX1407" i="2"/>
  <c r="AX1408" i="2"/>
  <c r="AX1409" i="2"/>
  <c r="AX1410" i="2"/>
  <c r="AX1411" i="2"/>
  <c r="AX1412" i="2"/>
  <c r="AX1413" i="2"/>
  <c r="AX1414" i="2"/>
  <c r="AX1415" i="2"/>
  <c r="AX1416" i="2"/>
  <c r="AX1417" i="2"/>
  <c r="AX1418" i="2"/>
  <c r="AX1419" i="2"/>
  <c r="AX1420" i="2"/>
  <c r="AX1421" i="2"/>
  <c r="AX1422" i="2"/>
  <c r="AX1423" i="2"/>
  <c r="AX1424" i="2"/>
  <c r="AX1425" i="2"/>
  <c r="AX1426" i="2"/>
  <c r="AX1427" i="2"/>
  <c r="AX1428" i="2"/>
  <c r="AX1429" i="2"/>
  <c r="AX1430" i="2"/>
  <c r="AX1431" i="2"/>
  <c r="AX1432" i="2"/>
  <c r="AX1433" i="2"/>
  <c r="AX1434" i="2"/>
  <c r="AX1435" i="2"/>
  <c r="AX1436" i="2"/>
  <c r="AX1437" i="2"/>
  <c r="AX1438" i="2"/>
  <c r="AX1439" i="2"/>
  <c r="AX1440" i="2"/>
  <c r="AX1441" i="2"/>
  <c r="AX1442" i="2"/>
  <c r="AX1443" i="2"/>
  <c r="AX1444" i="2"/>
  <c r="AX1445" i="2"/>
  <c r="AX1446" i="2"/>
  <c r="AX1447" i="2"/>
  <c r="AX1448" i="2"/>
  <c r="AX1449" i="2"/>
  <c r="AX1450" i="2"/>
  <c r="AX1451" i="2"/>
  <c r="AX1452" i="2"/>
  <c r="AX1453" i="2"/>
  <c r="AX1454" i="2"/>
  <c r="AX1455" i="2"/>
  <c r="AX1456" i="2"/>
  <c r="AX1457" i="2"/>
  <c r="AX1458" i="2"/>
  <c r="AX1459" i="2"/>
  <c r="AX1460" i="2"/>
  <c r="AX1461" i="2"/>
  <c r="AX1462" i="2"/>
  <c r="AX1463" i="2"/>
  <c r="AX1464" i="2"/>
  <c r="AX1465" i="2"/>
  <c r="AX1466" i="2"/>
  <c r="AX1467" i="2"/>
  <c r="AX1468" i="2"/>
  <c r="AX1469" i="2"/>
  <c r="AX1470" i="2"/>
  <c r="AX1471" i="2"/>
  <c r="AX1472" i="2"/>
  <c r="AX1473" i="2"/>
  <c r="AX1474" i="2"/>
  <c r="AX1475" i="2"/>
  <c r="AX1476" i="2"/>
  <c r="AX1477" i="2"/>
  <c r="AX1478" i="2"/>
  <c r="AX1479" i="2"/>
  <c r="AX1480" i="2"/>
  <c r="AX1481" i="2"/>
  <c r="AX1482" i="2"/>
  <c r="AX1483" i="2"/>
  <c r="AX1484" i="2"/>
  <c r="AX1485" i="2"/>
  <c r="AX1486" i="2"/>
  <c r="AX1487" i="2"/>
  <c r="AX1488" i="2"/>
  <c r="AX1489" i="2"/>
  <c r="AX1490" i="2"/>
  <c r="AX1491" i="2"/>
  <c r="AX1492" i="2"/>
  <c r="AX1493" i="2"/>
  <c r="AX1494" i="2"/>
  <c r="AX1495" i="2"/>
  <c r="AX1496" i="2"/>
  <c r="AX1497" i="2"/>
  <c r="AX1498" i="2"/>
  <c r="AX1499" i="2"/>
  <c r="AX1500" i="2"/>
  <c r="AX1501" i="2"/>
  <c r="AX1502" i="2"/>
  <c r="AX1503" i="2"/>
  <c r="AX1504" i="2"/>
  <c r="AX1505" i="2"/>
  <c r="AX1506" i="2"/>
  <c r="AX1507" i="2"/>
  <c r="AX1508" i="2"/>
  <c r="AX1509" i="2"/>
  <c r="AX1510" i="2"/>
  <c r="AX1511" i="2"/>
  <c r="AX1512" i="2"/>
  <c r="AX1513" i="2"/>
  <c r="AX1514" i="2"/>
  <c r="AX1515" i="2"/>
  <c r="AX1516" i="2"/>
  <c r="AX1517" i="2"/>
  <c r="AX1518" i="2"/>
  <c r="AX1519" i="2"/>
  <c r="AX1520" i="2"/>
  <c r="AX1521" i="2"/>
  <c r="AX1522" i="2"/>
  <c r="AX1523" i="2"/>
  <c r="AX1524" i="2"/>
  <c r="AX1525" i="2"/>
  <c r="AX1526" i="2"/>
  <c r="AX1527" i="2"/>
  <c r="AX1528" i="2"/>
  <c r="AX1529" i="2"/>
  <c r="AX1530" i="2"/>
  <c r="AX1531" i="2"/>
  <c r="AX1532" i="2"/>
  <c r="AX1533" i="2"/>
  <c r="AX1534" i="2"/>
  <c r="AX1535" i="2"/>
  <c r="AX1536" i="2"/>
  <c r="AX1537" i="2"/>
  <c r="AX1538" i="2"/>
  <c r="AX1539" i="2"/>
  <c r="AX1540" i="2"/>
  <c r="AX1541" i="2"/>
  <c r="AX1542" i="2"/>
  <c r="AX1543" i="2"/>
  <c r="AX1544" i="2"/>
  <c r="AX1545" i="2"/>
  <c r="AX1546" i="2"/>
  <c r="AX1547" i="2"/>
  <c r="AX1548" i="2"/>
  <c r="AX1549" i="2"/>
  <c r="AX1550" i="2"/>
  <c r="AX1551" i="2"/>
  <c r="AX1552" i="2"/>
  <c r="AX1553" i="2"/>
  <c r="AX1554" i="2"/>
  <c r="AX1555" i="2"/>
  <c r="AX1556" i="2"/>
  <c r="AX1557" i="2"/>
  <c r="AX1558" i="2"/>
  <c r="AX1559" i="2"/>
  <c r="AX1560" i="2"/>
  <c r="AX1561" i="2"/>
  <c r="AX1562" i="2"/>
  <c r="AX1563" i="2"/>
  <c r="AX1564" i="2"/>
  <c r="AX1565" i="2"/>
  <c r="AX1566" i="2"/>
  <c r="AX1567" i="2"/>
  <c r="AX1568" i="2"/>
  <c r="AX1569" i="2"/>
  <c r="AX1570" i="2"/>
  <c r="AX1571" i="2"/>
  <c r="AX1572" i="2"/>
  <c r="AX1573" i="2"/>
  <c r="AX1574" i="2"/>
  <c r="AX1575" i="2"/>
  <c r="AX1576" i="2"/>
  <c r="AX1577" i="2"/>
  <c r="AX1578" i="2"/>
  <c r="AX1579" i="2"/>
  <c r="AX1580" i="2"/>
  <c r="AX1581" i="2"/>
  <c r="AX1582" i="2"/>
  <c r="AX1583" i="2"/>
  <c r="AX1584" i="2"/>
  <c r="AX1585" i="2"/>
  <c r="AX1586" i="2"/>
  <c r="AX1587" i="2"/>
  <c r="AX1588" i="2"/>
  <c r="AX1589" i="2"/>
  <c r="AX1590" i="2"/>
  <c r="AX1591" i="2"/>
  <c r="AX1592" i="2"/>
  <c r="AX1593" i="2"/>
  <c r="AX1594" i="2"/>
  <c r="AX1595" i="2"/>
  <c r="AX1596" i="2"/>
  <c r="AX1597" i="2"/>
  <c r="AX1598" i="2"/>
  <c r="AX1599" i="2"/>
  <c r="AX1600" i="2"/>
  <c r="AX1601" i="2"/>
  <c r="AX1602" i="2"/>
  <c r="AX1603" i="2"/>
  <c r="AX1604" i="2"/>
  <c r="AX1605" i="2"/>
  <c r="AX1606" i="2"/>
  <c r="AX1607" i="2"/>
  <c r="AX1608" i="2"/>
  <c r="AX1609" i="2"/>
  <c r="AX1610" i="2"/>
  <c r="AX1611" i="2"/>
  <c r="AX1612" i="2"/>
  <c r="AX1613" i="2"/>
  <c r="AX1614" i="2"/>
  <c r="AX1615" i="2"/>
  <c r="AX1616" i="2"/>
  <c r="AX1617" i="2"/>
  <c r="AX1618" i="2"/>
  <c r="AX1619" i="2"/>
  <c r="AX1620" i="2"/>
  <c r="AX1621" i="2"/>
  <c r="AX1622" i="2"/>
  <c r="AX1623" i="2"/>
  <c r="AX1624" i="2"/>
  <c r="AX1625" i="2"/>
  <c r="AX1626" i="2"/>
  <c r="AX1627" i="2"/>
  <c r="AX1628" i="2"/>
  <c r="AX1629" i="2"/>
  <c r="AX1630" i="2"/>
  <c r="AX1631" i="2"/>
  <c r="AX1632" i="2"/>
  <c r="AX1633" i="2"/>
  <c r="AX1634" i="2"/>
  <c r="AX1635" i="2"/>
  <c r="AX1636" i="2"/>
  <c r="AX1637" i="2"/>
  <c r="AX1638" i="2"/>
  <c r="AX1639" i="2"/>
  <c r="AX1640" i="2"/>
  <c r="AX1641" i="2"/>
  <c r="AX1642" i="2"/>
  <c r="AX1643" i="2"/>
  <c r="AX1644" i="2"/>
  <c r="AX1645" i="2"/>
  <c r="AX1646" i="2"/>
  <c r="AX1647" i="2"/>
  <c r="AX1648" i="2"/>
  <c r="AX1649" i="2"/>
  <c r="AX1650" i="2"/>
  <c r="AX1651" i="2"/>
  <c r="AX1652" i="2"/>
  <c r="AX1653" i="2"/>
  <c r="AX1654" i="2"/>
  <c r="AX1655" i="2"/>
  <c r="AX1656" i="2"/>
  <c r="AX1657" i="2"/>
  <c r="AX1658" i="2"/>
  <c r="AX1659" i="2"/>
  <c r="AX1660" i="2"/>
  <c r="AX1661" i="2"/>
  <c r="AX1662" i="2"/>
  <c r="AX1663" i="2"/>
  <c r="AX1664" i="2"/>
  <c r="AX1665" i="2"/>
  <c r="AX1666" i="2"/>
  <c r="AX1667" i="2"/>
  <c r="AX1668" i="2"/>
  <c r="AX1669" i="2"/>
  <c r="AX1670" i="2"/>
  <c r="AX1671" i="2"/>
  <c r="AX1672" i="2"/>
  <c r="AX1673" i="2"/>
  <c r="AX1674" i="2"/>
  <c r="AX1675" i="2"/>
  <c r="AX1676" i="2"/>
  <c r="AX1677" i="2"/>
  <c r="AX1678" i="2"/>
  <c r="AX1679" i="2"/>
  <c r="AX1680" i="2"/>
  <c r="AX1681" i="2"/>
  <c r="AX1682" i="2"/>
  <c r="AX1683" i="2"/>
  <c r="AX1684" i="2"/>
  <c r="AX1685" i="2"/>
  <c r="AX1686" i="2"/>
  <c r="AX1687" i="2"/>
  <c r="AX1688" i="2"/>
  <c r="AX1689" i="2"/>
  <c r="AX1690" i="2"/>
  <c r="AX1691" i="2"/>
  <c r="AX1692" i="2"/>
  <c r="AX1693" i="2"/>
  <c r="AX1694" i="2"/>
  <c r="AX1695" i="2"/>
  <c r="AX1696" i="2"/>
  <c r="AX1697" i="2"/>
  <c r="AX1698" i="2"/>
  <c r="AX1699" i="2"/>
  <c r="AX1700" i="2"/>
  <c r="AX1701" i="2"/>
  <c r="AX1702" i="2"/>
  <c r="AX1703" i="2"/>
  <c r="AX1704" i="2"/>
  <c r="AX1705" i="2"/>
  <c r="AX1706" i="2"/>
  <c r="AX1707" i="2"/>
  <c r="AX1708" i="2"/>
  <c r="AX1709" i="2"/>
  <c r="AX1710" i="2"/>
  <c r="AX1711" i="2"/>
  <c r="AX1712" i="2"/>
  <c r="AX1713" i="2"/>
  <c r="AX1714" i="2"/>
  <c r="AX1715" i="2"/>
  <c r="AX1716" i="2"/>
  <c r="AX1717" i="2"/>
  <c r="AX1718" i="2"/>
  <c r="AX1719" i="2"/>
  <c r="AX1720" i="2"/>
  <c r="AX1721" i="2"/>
  <c r="AX1722" i="2"/>
  <c r="AX1723" i="2"/>
  <c r="AX1724" i="2"/>
  <c r="AX1725" i="2"/>
  <c r="AX1726" i="2"/>
  <c r="AX1727" i="2"/>
  <c r="AX1728" i="2"/>
  <c r="AX1729" i="2"/>
  <c r="AX1730" i="2"/>
  <c r="AX1731" i="2"/>
  <c r="AX1732" i="2"/>
  <c r="AX1733" i="2"/>
  <c r="AX1734" i="2"/>
  <c r="AX1735" i="2"/>
  <c r="AX1736" i="2"/>
  <c r="AX1737" i="2"/>
  <c r="AX1738" i="2"/>
  <c r="AX1739" i="2"/>
  <c r="AX1740" i="2"/>
  <c r="AX1741" i="2"/>
  <c r="AX1742" i="2"/>
  <c r="AX1743" i="2"/>
  <c r="AX1744" i="2"/>
  <c r="AX1745" i="2"/>
  <c r="AX1746" i="2"/>
  <c r="AX1747" i="2"/>
  <c r="AX1748" i="2"/>
  <c r="AX1749" i="2"/>
  <c r="AX1750" i="2"/>
  <c r="AX1751" i="2"/>
  <c r="AX1752" i="2"/>
  <c r="AX1753" i="2"/>
  <c r="AX1754" i="2"/>
  <c r="AX1755" i="2"/>
  <c r="AX1756" i="2"/>
  <c r="AX1757" i="2"/>
  <c r="AX1758" i="2"/>
  <c r="AX1759" i="2"/>
  <c r="AX1760" i="2"/>
  <c r="AX1761" i="2"/>
  <c r="AX1762" i="2"/>
  <c r="AX1763" i="2"/>
  <c r="AX1764" i="2"/>
  <c r="AX1765" i="2"/>
  <c r="AX1766" i="2"/>
  <c r="AX1767" i="2"/>
  <c r="AX1768" i="2"/>
  <c r="AX1769" i="2"/>
  <c r="AX1770" i="2"/>
  <c r="AX1771" i="2"/>
  <c r="AX1772" i="2"/>
  <c r="AX1773" i="2"/>
  <c r="AX1774" i="2"/>
  <c r="AX1775" i="2"/>
  <c r="AX1776" i="2"/>
  <c r="AX1777" i="2"/>
  <c r="AX1778" i="2"/>
  <c r="AX1779" i="2"/>
  <c r="AX1780" i="2"/>
  <c r="AX1781" i="2"/>
  <c r="AX1782" i="2"/>
  <c r="AX1783" i="2"/>
  <c r="AX1784" i="2"/>
  <c r="AX1785" i="2"/>
  <c r="AX1786" i="2"/>
  <c r="AX1787" i="2"/>
  <c r="AX1788" i="2"/>
  <c r="AX1789" i="2"/>
  <c r="AX1790" i="2"/>
  <c r="AX1791" i="2"/>
  <c r="AX1792" i="2"/>
  <c r="AX1793" i="2"/>
  <c r="AX1794" i="2"/>
  <c r="AX1795" i="2"/>
  <c r="AX1796" i="2"/>
  <c r="AX1797" i="2"/>
  <c r="AX1798" i="2"/>
  <c r="AX1799" i="2"/>
  <c r="AX1800" i="2"/>
  <c r="AX1801" i="2"/>
  <c r="AX1802" i="2"/>
  <c r="AX1803" i="2"/>
  <c r="AX1804" i="2"/>
  <c r="AX1805" i="2"/>
  <c r="AX1806" i="2"/>
  <c r="AX1807" i="2"/>
  <c r="AX1808" i="2"/>
  <c r="AX1809" i="2"/>
  <c r="AX1810" i="2"/>
  <c r="AX1811" i="2"/>
  <c r="AX1812" i="2"/>
  <c r="AX1813" i="2"/>
  <c r="AX1814" i="2"/>
  <c r="AX1815" i="2"/>
  <c r="AX1816" i="2"/>
  <c r="AX1817" i="2"/>
  <c r="AX1818" i="2"/>
  <c r="AX1819" i="2"/>
  <c r="AX1820" i="2"/>
  <c r="AX1821" i="2"/>
  <c r="AX1822" i="2"/>
  <c r="AX1823" i="2"/>
  <c r="AX1824" i="2"/>
  <c r="AX1825" i="2"/>
  <c r="AX1826" i="2"/>
  <c r="AX1827" i="2"/>
  <c r="AX1828" i="2"/>
  <c r="AX1829" i="2"/>
  <c r="AX1830" i="2"/>
  <c r="AX1831" i="2"/>
  <c r="AX1832" i="2"/>
  <c r="AX1833" i="2"/>
  <c r="AX1834" i="2"/>
  <c r="AX1835" i="2"/>
  <c r="AX1836" i="2"/>
  <c r="AX1837" i="2"/>
  <c r="AX1838" i="2"/>
  <c r="AX1839" i="2"/>
  <c r="AX1840" i="2"/>
  <c r="AX1841" i="2"/>
  <c r="AX1842" i="2"/>
  <c r="AX1843" i="2"/>
  <c r="AX1844" i="2"/>
  <c r="AX1845" i="2"/>
  <c r="AX1846" i="2"/>
  <c r="AX1847" i="2"/>
  <c r="AX1848" i="2"/>
  <c r="AX1849" i="2"/>
  <c r="AX1850" i="2"/>
  <c r="AX1851" i="2"/>
  <c r="AX1852" i="2"/>
  <c r="AX1853" i="2"/>
  <c r="AX1854" i="2"/>
  <c r="AX1855" i="2"/>
  <c r="AX1856" i="2"/>
  <c r="AX1857" i="2"/>
  <c r="AX1858" i="2"/>
  <c r="AX1859" i="2"/>
  <c r="AX1860" i="2"/>
  <c r="AX1861" i="2"/>
  <c r="AX1862" i="2"/>
  <c r="AX1863" i="2"/>
  <c r="AX1864" i="2"/>
  <c r="AX1865" i="2"/>
  <c r="AX1866" i="2"/>
  <c r="AX1867" i="2"/>
  <c r="AX1868" i="2"/>
  <c r="AX1869" i="2"/>
  <c r="AX1870" i="2"/>
  <c r="AX1871" i="2"/>
  <c r="AX1872" i="2"/>
  <c r="AX1873" i="2"/>
  <c r="AX1874" i="2"/>
  <c r="AX1875" i="2"/>
  <c r="AX1876" i="2"/>
  <c r="AX1877" i="2"/>
  <c r="AX1878" i="2"/>
  <c r="AX1879" i="2"/>
  <c r="AX1880" i="2"/>
  <c r="AX1881" i="2"/>
  <c r="AX1882" i="2"/>
  <c r="AX1883" i="2"/>
  <c r="AX1884" i="2"/>
  <c r="AX1885" i="2"/>
  <c r="AX1886" i="2"/>
  <c r="AX1887" i="2"/>
  <c r="AX1888" i="2"/>
  <c r="AX1889" i="2"/>
  <c r="AX1890" i="2"/>
  <c r="AX1891" i="2"/>
  <c r="AX1892" i="2"/>
  <c r="AX1893" i="2"/>
  <c r="AX1894" i="2"/>
  <c r="AX1895" i="2"/>
  <c r="AX1896" i="2"/>
  <c r="AX1897" i="2"/>
  <c r="AX1898" i="2"/>
  <c r="AX1899" i="2"/>
  <c r="AX1900" i="2"/>
  <c r="AX1901" i="2"/>
  <c r="AX1902" i="2"/>
  <c r="AX1903" i="2"/>
  <c r="AX1904" i="2"/>
  <c r="AX1905" i="2"/>
  <c r="AX1906" i="2"/>
  <c r="AX1907" i="2"/>
  <c r="AX1908" i="2"/>
  <c r="AX1909" i="2"/>
  <c r="AX1910" i="2"/>
  <c r="AX1911" i="2"/>
  <c r="AX1912" i="2"/>
  <c r="AX1913" i="2"/>
  <c r="AX1914" i="2"/>
  <c r="AX1915" i="2"/>
  <c r="AX1916" i="2"/>
  <c r="AX1917" i="2"/>
  <c r="AX1918" i="2"/>
  <c r="AX1919" i="2"/>
  <c r="AX1920" i="2"/>
  <c r="AX1921" i="2"/>
  <c r="AX1922" i="2"/>
  <c r="AX1923" i="2"/>
  <c r="AX1924" i="2"/>
  <c r="AX1925" i="2"/>
  <c r="AX1926" i="2"/>
  <c r="AX1927" i="2"/>
  <c r="AX1928" i="2"/>
  <c r="AX1929" i="2"/>
  <c r="AX1930" i="2"/>
  <c r="AX1931" i="2"/>
  <c r="AX1932" i="2"/>
  <c r="AX1933" i="2"/>
  <c r="AX1934" i="2"/>
  <c r="AX1935" i="2"/>
  <c r="AX1936" i="2"/>
  <c r="AX1937" i="2"/>
  <c r="AX1938" i="2"/>
  <c r="AX1939" i="2"/>
  <c r="AX1940" i="2"/>
  <c r="AX1941" i="2"/>
  <c r="AX1942" i="2"/>
  <c r="AX1943" i="2"/>
  <c r="AX1944" i="2"/>
  <c r="AX1945" i="2"/>
  <c r="AX1946" i="2"/>
  <c r="AX1947" i="2"/>
  <c r="AX1948" i="2"/>
  <c r="AX1949" i="2"/>
  <c r="AX1950" i="2"/>
  <c r="AX1951" i="2"/>
  <c r="AX1952" i="2"/>
  <c r="AX1953" i="2"/>
  <c r="AX1954" i="2"/>
  <c r="AX1955" i="2"/>
  <c r="AX1956" i="2"/>
  <c r="AX1957" i="2"/>
  <c r="AX1958" i="2"/>
  <c r="AX1959" i="2"/>
  <c r="AX1960" i="2"/>
  <c r="AX1961" i="2"/>
  <c r="AX1962" i="2"/>
  <c r="AX1963" i="2"/>
  <c r="AX1964" i="2"/>
  <c r="AX1965" i="2"/>
  <c r="AX1966" i="2"/>
  <c r="AX1967" i="2"/>
  <c r="AX1968" i="2"/>
  <c r="AX1969" i="2"/>
  <c r="AX1970" i="2"/>
  <c r="AX1971" i="2"/>
  <c r="AX1972" i="2"/>
  <c r="AX1973" i="2"/>
  <c r="AX1974" i="2"/>
  <c r="AX1975" i="2"/>
  <c r="AX1976" i="2"/>
  <c r="AX1977" i="2"/>
  <c r="AX1978" i="2"/>
  <c r="AX1979" i="2"/>
  <c r="AX1980" i="2"/>
  <c r="AX1981" i="2"/>
  <c r="AX1982" i="2"/>
  <c r="AX1983" i="2"/>
  <c r="AX1984" i="2"/>
  <c r="AX1985" i="2"/>
  <c r="AX1986" i="2"/>
  <c r="AX1987" i="2"/>
  <c r="AX1988" i="2"/>
  <c r="AX1989" i="2"/>
  <c r="AX1990" i="2"/>
  <c r="AX1991" i="2"/>
  <c r="AX1992" i="2"/>
  <c r="AX1993" i="2"/>
  <c r="AX1994" i="2"/>
  <c r="AX1995" i="2"/>
  <c r="AX1996" i="2"/>
  <c r="AX1997" i="2"/>
  <c r="AX1998" i="2"/>
  <c r="AX1999" i="2"/>
  <c r="AX2000" i="2"/>
  <c r="AX2001" i="2"/>
  <c r="AX2" i="2"/>
  <c r="AW3" i="2"/>
  <c r="AW4" i="2"/>
  <c r="AW5" i="2"/>
  <c r="AW6" i="2"/>
  <c r="AW8" i="2"/>
  <c r="AW9" i="2"/>
  <c r="AW10" i="2"/>
  <c r="AW11" i="2"/>
  <c r="AW12" i="2"/>
  <c r="AW13" i="2"/>
  <c r="AW14" i="2"/>
  <c r="AW15" i="2"/>
  <c r="AW16" i="2"/>
  <c r="AW18" i="2"/>
  <c r="AW19" i="2"/>
  <c r="AW20" i="2"/>
  <c r="AW21" i="2"/>
  <c r="AW22" i="2"/>
  <c r="AW23" i="2"/>
  <c r="AW24" i="2"/>
  <c r="AW25" i="2"/>
  <c r="AW26" i="2"/>
  <c r="AW27" i="2"/>
  <c r="AW28" i="2"/>
  <c r="AW29" i="2"/>
  <c r="AW30" i="2"/>
  <c r="AW31" i="2"/>
  <c r="AW32" i="2"/>
  <c r="AW33" i="2"/>
  <c r="AW34" i="2"/>
  <c r="AW35" i="2"/>
  <c r="AW36" i="2"/>
  <c r="AW37" i="2"/>
  <c r="AW38" i="2"/>
  <c r="AW39" i="2"/>
  <c r="AW40" i="2"/>
  <c r="AW41" i="2"/>
  <c r="AW42" i="2"/>
  <c r="AW43" i="2"/>
  <c r="AW44" i="2"/>
  <c r="AW45" i="2"/>
  <c r="AW46" i="2"/>
  <c r="AW47" i="2"/>
  <c r="AW48" i="2"/>
  <c r="AW49" i="2"/>
  <c r="AW50" i="2"/>
  <c r="AW51" i="2"/>
  <c r="AW52" i="2"/>
  <c r="AW53" i="2"/>
  <c r="AW54" i="2"/>
  <c r="AW55" i="2"/>
  <c r="AW56" i="2"/>
  <c r="AW57" i="2"/>
  <c r="AW58" i="2"/>
  <c r="AW59" i="2"/>
  <c r="AW60" i="2"/>
  <c r="AW61" i="2"/>
  <c r="AW62" i="2"/>
  <c r="AW63" i="2"/>
  <c r="AW64" i="2"/>
  <c r="AW65" i="2"/>
  <c r="AW66" i="2"/>
  <c r="AW67" i="2"/>
  <c r="AW68" i="2"/>
  <c r="AW69" i="2"/>
  <c r="AW70" i="2"/>
  <c r="AW71" i="2"/>
  <c r="AW72" i="2"/>
  <c r="AW73" i="2"/>
  <c r="AW74" i="2"/>
  <c r="AW75" i="2"/>
  <c r="AW76" i="2"/>
  <c r="AW77" i="2"/>
  <c r="AW78" i="2"/>
  <c r="AW79" i="2"/>
  <c r="AW80" i="2"/>
  <c r="AW81" i="2"/>
  <c r="AW82" i="2"/>
  <c r="AW83" i="2"/>
  <c r="AW84" i="2"/>
  <c r="AW85" i="2"/>
  <c r="AW86" i="2"/>
  <c r="AW87" i="2"/>
  <c r="AW88" i="2"/>
  <c r="AW89" i="2"/>
  <c r="AW90" i="2"/>
  <c r="AW91" i="2"/>
  <c r="AW92" i="2"/>
  <c r="AW93" i="2"/>
  <c r="AW94" i="2"/>
  <c r="AW95" i="2"/>
  <c r="AW96" i="2"/>
  <c r="AW97" i="2"/>
  <c r="AW98" i="2"/>
  <c r="AW99" i="2"/>
  <c r="AW100" i="2"/>
  <c r="AW101" i="2"/>
  <c r="AW102" i="2"/>
  <c r="AW103" i="2"/>
  <c r="AW104" i="2"/>
  <c r="AW105" i="2"/>
  <c r="AW106" i="2"/>
  <c r="AW107" i="2"/>
  <c r="AW108" i="2"/>
  <c r="AW109" i="2"/>
  <c r="AW110" i="2"/>
  <c r="AW111" i="2"/>
  <c r="AW112" i="2"/>
  <c r="AW113" i="2"/>
  <c r="AW114" i="2"/>
  <c r="AW115" i="2"/>
  <c r="AW116" i="2"/>
  <c r="AW117" i="2"/>
  <c r="AW118" i="2"/>
  <c r="AW119" i="2"/>
  <c r="AW120" i="2"/>
  <c r="AW121" i="2"/>
  <c r="AW122" i="2"/>
  <c r="AW123" i="2"/>
  <c r="AW124" i="2"/>
  <c r="AW125" i="2"/>
  <c r="AW126" i="2"/>
  <c r="AW127" i="2"/>
  <c r="AW128" i="2"/>
  <c r="AW129" i="2"/>
  <c r="AW130" i="2"/>
  <c r="AW131" i="2"/>
  <c r="AW132" i="2"/>
  <c r="AW133" i="2"/>
  <c r="AW134" i="2"/>
  <c r="AW135" i="2"/>
  <c r="AW136" i="2"/>
  <c r="AW137" i="2"/>
  <c r="AW138" i="2"/>
  <c r="AW139" i="2"/>
  <c r="AW140" i="2"/>
  <c r="AW141" i="2"/>
  <c r="AW142" i="2"/>
  <c r="AW143" i="2"/>
  <c r="AW144" i="2"/>
  <c r="AW145" i="2"/>
  <c r="AW146" i="2"/>
  <c r="AW147" i="2"/>
  <c r="AW148" i="2"/>
  <c r="AW149" i="2"/>
  <c r="AW150" i="2"/>
  <c r="AW151" i="2"/>
  <c r="AW152" i="2"/>
  <c r="AW153" i="2"/>
  <c r="AW154" i="2"/>
  <c r="AW155" i="2"/>
  <c r="AW156" i="2"/>
  <c r="AW157" i="2"/>
  <c r="AW158" i="2"/>
  <c r="AW159" i="2"/>
  <c r="AW160" i="2"/>
  <c r="AW161" i="2"/>
  <c r="AW162" i="2"/>
  <c r="AW163" i="2"/>
  <c r="AW164" i="2"/>
  <c r="AW165" i="2"/>
  <c r="AW166" i="2"/>
  <c r="AW167" i="2"/>
  <c r="AW168" i="2"/>
  <c r="AW169" i="2"/>
  <c r="AW170" i="2"/>
  <c r="AW171" i="2"/>
  <c r="AW172" i="2"/>
  <c r="AW173" i="2"/>
  <c r="AW174" i="2"/>
  <c r="AW175" i="2"/>
  <c r="AW176" i="2"/>
  <c r="AW177" i="2"/>
  <c r="AW178" i="2"/>
  <c r="AW179" i="2"/>
  <c r="AW180" i="2"/>
  <c r="AW181" i="2"/>
  <c r="AW182" i="2"/>
  <c r="AW183" i="2"/>
  <c r="AW184" i="2"/>
  <c r="AW185" i="2"/>
  <c r="AW186" i="2"/>
  <c r="AW187" i="2"/>
  <c r="AW188" i="2"/>
  <c r="AW189" i="2"/>
  <c r="AW190" i="2"/>
  <c r="AW191" i="2"/>
  <c r="AW192" i="2"/>
  <c r="AW193" i="2"/>
  <c r="AW194" i="2"/>
  <c r="AW195" i="2"/>
  <c r="AW196" i="2"/>
  <c r="AW197" i="2"/>
  <c r="AW198" i="2"/>
  <c r="AW199" i="2"/>
  <c r="AW200" i="2"/>
  <c r="AW201" i="2"/>
  <c r="AW202" i="2"/>
  <c r="AW203" i="2"/>
  <c r="AW204" i="2"/>
  <c r="AW205" i="2"/>
  <c r="AW206" i="2"/>
  <c r="AW207" i="2"/>
  <c r="AW208" i="2"/>
  <c r="AW209" i="2"/>
  <c r="AW210" i="2"/>
  <c r="AW211" i="2"/>
  <c r="AW212" i="2"/>
  <c r="AW213" i="2"/>
  <c r="AW214" i="2"/>
  <c r="AW215" i="2"/>
  <c r="AW216" i="2"/>
  <c r="AW217" i="2"/>
  <c r="AW218" i="2"/>
  <c r="AW219" i="2"/>
  <c r="AW220" i="2"/>
  <c r="AW221" i="2"/>
  <c r="AW222" i="2"/>
  <c r="AW223" i="2"/>
  <c r="AW224" i="2"/>
  <c r="AW225" i="2"/>
  <c r="AW226" i="2"/>
  <c r="AW227" i="2"/>
  <c r="AW228" i="2"/>
  <c r="AW229" i="2"/>
  <c r="AW230" i="2"/>
  <c r="AW231" i="2"/>
  <c r="AW232" i="2"/>
  <c r="AW233" i="2"/>
  <c r="AW234" i="2"/>
  <c r="AW235" i="2"/>
  <c r="AW236" i="2"/>
  <c r="AW237" i="2"/>
  <c r="AW238" i="2"/>
  <c r="AW239" i="2"/>
  <c r="AW240" i="2"/>
  <c r="AW241" i="2"/>
  <c r="AW242" i="2"/>
  <c r="AW243" i="2"/>
  <c r="AW244" i="2"/>
  <c r="AW245" i="2"/>
  <c r="AW246" i="2"/>
  <c r="AW247" i="2"/>
  <c r="AW248" i="2"/>
  <c r="AW249" i="2"/>
  <c r="AW250" i="2"/>
  <c r="AW251" i="2"/>
  <c r="AW252" i="2"/>
  <c r="AW253" i="2"/>
  <c r="AW254" i="2"/>
  <c r="AW255" i="2"/>
  <c r="AW256" i="2"/>
  <c r="AW257" i="2"/>
  <c r="AW258" i="2"/>
  <c r="AW259" i="2"/>
  <c r="AW260" i="2"/>
  <c r="AW261" i="2"/>
  <c r="AW262" i="2"/>
  <c r="AW263" i="2"/>
  <c r="AW264" i="2"/>
  <c r="AW265" i="2"/>
  <c r="AW266" i="2"/>
  <c r="AW267" i="2"/>
  <c r="AW268" i="2"/>
  <c r="AW269" i="2"/>
  <c r="AW270" i="2"/>
  <c r="AW271" i="2"/>
  <c r="AW272" i="2"/>
  <c r="AW273" i="2"/>
  <c r="AW274" i="2"/>
  <c r="AW275" i="2"/>
  <c r="AW276" i="2"/>
  <c r="AW277" i="2"/>
  <c r="AW278" i="2"/>
  <c r="AW279" i="2"/>
  <c r="AW280" i="2"/>
  <c r="AW281" i="2"/>
  <c r="AW282" i="2"/>
  <c r="AW283" i="2"/>
  <c r="AW284" i="2"/>
  <c r="AW285" i="2"/>
  <c r="AW286" i="2"/>
  <c r="AW287" i="2"/>
  <c r="AW288" i="2"/>
  <c r="AW289" i="2"/>
  <c r="AW290" i="2"/>
  <c r="AW291" i="2"/>
  <c r="AW292" i="2"/>
  <c r="AW293" i="2"/>
  <c r="AW294" i="2"/>
  <c r="AW295" i="2"/>
  <c r="AW296" i="2"/>
  <c r="AW297" i="2"/>
  <c r="AW298" i="2"/>
  <c r="AW299" i="2"/>
  <c r="AW300" i="2"/>
  <c r="AW301" i="2"/>
  <c r="AW302" i="2"/>
  <c r="AW303" i="2"/>
  <c r="AW304" i="2"/>
  <c r="AW305" i="2"/>
  <c r="AW306" i="2"/>
  <c r="AW307" i="2"/>
  <c r="AW308" i="2"/>
  <c r="AW309" i="2"/>
  <c r="AW310" i="2"/>
  <c r="AW311" i="2"/>
  <c r="AW312" i="2"/>
  <c r="AW313" i="2"/>
  <c r="AW314" i="2"/>
  <c r="AW315" i="2"/>
  <c r="AW316" i="2"/>
  <c r="AW317" i="2"/>
  <c r="AW318" i="2"/>
  <c r="AW319" i="2"/>
  <c r="AW320" i="2"/>
  <c r="AW321" i="2"/>
  <c r="AW322" i="2"/>
  <c r="AW323" i="2"/>
  <c r="AW324" i="2"/>
  <c r="AW325" i="2"/>
  <c r="AW326" i="2"/>
  <c r="AW327" i="2"/>
  <c r="AW328" i="2"/>
  <c r="AW329" i="2"/>
  <c r="AW330" i="2"/>
  <c r="AW331" i="2"/>
  <c r="AW332" i="2"/>
  <c r="AW333" i="2"/>
  <c r="AW334" i="2"/>
  <c r="AW335" i="2"/>
  <c r="AW336" i="2"/>
  <c r="AW337" i="2"/>
  <c r="AW338" i="2"/>
  <c r="AW339" i="2"/>
  <c r="AW340" i="2"/>
  <c r="AW341" i="2"/>
  <c r="AW342" i="2"/>
  <c r="AW343" i="2"/>
  <c r="AW344" i="2"/>
  <c r="AW345" i="2"/>
  <c r="AW346" i="2"/>
  <c r="AW347" i="2"/>
  <c r="AW348" i="2"/>
  <c r="AW349" i="2"/>
  <c r="AW350" i="2"/>
  <c r="AW351" i="2"/>
  <c r="AW352" i="2"/>
  <c r="AW353" i="2"/>
  <c r="AW354" i="2"/>
  <c r="AW355" i="2"/>
  <c r="AW356" i="2"/>
  <c r="AW357" i="2"/>
  <c r="AW358" i="2"/>
  <c r="AW359" i="2"/>
  <c r="AW360" i="2"/>
  <c r="AW361" i="2"/>
  <c r="AW362" i="2"/>
  <c r="AW363" i="2"/>
  <c r="AW364" i="2"/>
  <c r="AW365" i="2"/>
  <c r="AW366" i="2"/>
  <c r="AW367" i="2"/>
  <c r="AW368" i="2"/>
  <c r="AW369" i="2"/>
  <c r="AW370" i="2"/>
  <c r="AW371" i="2"/>
  <c r="AW372" i="2"/>
  <c r="AW373" i="2"/>
  <c r="AW374" i="2"/>
  <c r="AW375" i="2"/>
  <c r="AW376" i="2"/>
  <c r="AW377" i="2"/>
  <c r="AW378" i="2"/>
  <c r="AW379" i="2"/>
  <c r="AW380" i="2"/>
  <c r="AW381" i="2"/>
  <c r="AW382" i="2"/>
  <c r="AW383" i="2"/>
  <c r="AW384" i="2"/>
  <c r="AW385" i="2"/>
  <c r="AW386" i="2"/>
  <c r="AW387" i="2"/>
  <c r="AW388" i="2"/>
  <c r="AW389" i="2"/>
  <c r="AW390" i="2"/>
  <c r="AW391" i="2"/>
  <c r="AW392" i="2"/>
  <c r="AW393" i="2"/>
  <c r="AW394" i="2"/>
  <c r="AW395" i="2"/>
  <c r="AW396" i="2"/>
  <c r="AW397" i="2"/>
  <c r="AW398" i="2"/>
  <c r="AW399" i="2"/>
  <c r="AW400" i="2"/>
  <c r="AW401" i="2"/>
  <c r="AW402" i="2"/>
  <c r="AW403" i="2"/>
  <c r="AW404" i="2"/>
  <c r="AW405" i="2"/>
  <c r="AW406" i="2"/>
  <c r="AW407" i="2"/>
  <c r="AW408" i="2"/>
  <c r="AW409" i="2"/>
  <c r="AW410" i="2"/>
  <c r="AW411" i="2"/>
  <c r="AW412" i="2"/>
  <c r="AW413" i="2"/>
  <c r="AW414" i="2"/>
  <c r="AW415" i="2"/>
  <c r="AW416" i="2"/>
  <c r="AW417" i="2"/>
  <c r="AW418" i="2"/>
  <c r="AW419" i="2"/>
  <c r="AW420" i="2"/>
  <c r="AW421" i="2"/>
  <c r="AW422" i="2"/>
  <c r="AW423" i="2"/>
  <c r="AW424" i="2"/>
  <c r="AW425" i="2"/>
  <c r="AW426" i="2"/>
  <c r="AW427" i="2"/>
  <c r="AW428" i="2"/>
  <c r="AW429" i="2"/>
  <c r="AW430" i="2"/>
  <c r="AW431" i="2"/>
  <c r="AW432" i="2"/>
  <c r="AW433" i="2"/>
  <c r="AW434" i="2"/>
  <c r="AW435" i="2"/>
  <c r="AW436" i="2"/>
  <c r="AW437" i="2"/>
  <c r="AW438" i="2"/>
  <c r="AW439" i="2"/>
  <c r="AW440" i="2"/>
  <c r="AW441" i="2"/>
  <c r="AW442" i="2"/>
  <c r="AW443" i="2"/>
  <c r="AW444" i="2"/>
  <c r="AW445" i="2"/>
  <c r="AW446" i="2"/>
  <c r="AW447" i="2"/>
  <c r="AW448" i="2"/>
  <c r="AW449" i="2"/>
  <c r="AW450" i="2"/>
  <c r="AW451" i="2"/>
  <c r="AW452" i="2"/>
  <c r="AW453" i="2"/>
  <c r="AW454" i="2"/>
  <c r="AW455" i="2"/>
  <c r="AW456" i="2"/>
  <c r="AW457" i="2"/>
  <c r="AW458" i="2"/>
  <c r="AW459" i="2"/>
  <c r="AW460" i="2"/>
  <c r="AW461" i="2"/>
  <c r="AW462" i="2"/>
  <c r="AW463" i="2"/>
  <c r="AW464" i="2"/>
  <c r="AW465" i="2"/>
  <c r="AW466" i="2"/>
  <c r="AW467" i="2"/>
  <c r="AW468" i="2"/>
  <c r="AW469" i="2"/>
  <c r="AW470" i="2"/>
  <c r="AW471" i="2"/>
  <c r="AW472" i="2"/>
  <c r="AW473" i="2"/>
  <c r="AW474" i="2"/>
  <c r="AW475" i="2"/>
  <c r="AW476" i="2"/>
  <c r="AW477" i="2"/>
  <c r="AW478" i="2"/>
  <c r="AW479" i="2"/>
  <c r="AW480" i="2"/>
  <c r="AW481" i="2"/>
  <c r="AW482" i="2"/>
  <c r="AW483" i="2"/>
  <c r="AW484" i="2"/>
  <c r="AW485" i="2"/>
  <c r="AW486" i="2"/>
  <c r="AW487" i="2"/>
  <c r="AW488" i="2"/>
  <c r="AW489" i="2"/>
  <c r="AW490" i="2"/>
  <c r="AW491" i="2"/>
  <c r="AW492" i="2"/>
  <c r="AW493" i="2"/>
  <c r="AW494" i="2"/>
  <c r="AW495" i="2"/>
  <c r="AW496" i="2"/>
  <c r="AW497" i="2"/>
  <c r="AW498" i="2"/>
  <c r="AW499" i="2"/>
  <c r="AW500" i="2"/>
  <c r="AW501" i="2"/>
  <c r="AW502" i="2"/>
  <c r="AW503" i="2"/>
  <c r="AW504" i="2"/>
  <c r="AW505" i="2"/>
  <c r="AW506" i="2"/>
  <c r="AW507" i="2"/>
  <c r="AW508" i="2"/>
  <c r="AW509" i="2"/>
  <c r="AW510" i="2"/>
  <c r="AW511" i="2"/>
  <c r="AW512" i="2"/>
  <c r="AW513" i="2"/>
  <c r="AW514" i="2"/>
  <c r="AW515" i="2"/>
  <c r="AW516" i="2"/>
  <c r="AW517" i="2"/>
  <c r="AW518" i="2"/>
  <c r="AW519" i="2"/>
  <c r="AW520" i="2"/>
  <c r="AW521" i="2"/>
  <c r="AW522" i="2"/>
  <c r="AW523" i="2"/>
  <c r="AW524" i="2"/>
  <c r="AW525" i="2"/>
  <c r="AW526" i="2"/>
  <c r="AW527" i="2"/>
  <c r="AW528" i="2"/>
  <c r="AW529" i="2"/>
  <c r="AW530" i="2"/>
  <c r="AW531" i="2"/>
  <c r="AW532" i="2"/>
  <c r="AW533" i="2"/>
  <c r="AW534" i="2"/>
  <c r="AW535" i="2"/>
  <c r="AW536" i="2"/>
  <c r="AW537" i="2"/>
  <c r="AW538" i="2"/>
  <c r="AW539" i="2"/>
  <c r="AW540" i="2"/>
  <c r="AW541" i="2"/>
  <c r="AW542" i="2"/>
  <c r="AW543" i="2"/>
  <c r="AW544" i="2"/>
  <c r="AW545" i="2"/>
  <c r="AW546" i="2"/>
  <c r="AW547" i="2"/>
  <c r="AW548" i="2"/>
  <c r="AW549" i="2"/>
  <c r="AW550" i="2"/>
  <c r="AW551" i="2"/>
  <c r="AW552" i="2"/>
  <c r="AW553" i="2"/>
  <c r="AW554" i="2"/>
  <c r="AW555" i="2"/>
  <c r="AW556" i="2"/>
  <c r="AW557" i="2"/>
  <c r="AW558" i="2"/>
  <c r="AW559" i="2"/>
  <c r="AW560" i="2"/>
  <c r="AW561" i="2"/>
  <c r="AW562" i="2"/>
  <c r="AW563" i="2"/>
  <c r="AW564" i="2"/>
  <c r="AW565" i="2"/>
  <c r="AW566" i="2"/>
  <c r="AW567" i="2"/>
  <c r="AW568" i="2"/>
  <c r="AW569" i="2"/>
  <c r="AW570" i="2"/>
  <c r="AW571" i="2"/>
  <c r="AW572" i="2"/>
  <c r="AW573" i="2"/>
  <c r="AW574" i="2"/>
  <c r="AW575" i="2"/>
  <c r="AW576" i="2"/>
  <c r="AW577" i="2"/>
  <c r="AW578" i="2"/>
  <c r="AW579" i="2"/>
  <c r="AW580" i="2"/>
  <c r="AW581" i="2"/>
  <c r="AW582" i="2"/>
  <c r="AW583" i="2"/>
  <c r="AW584" i="2"/>
  <c r="AW585" i="2"/>
  <c r="AW586" i="2"/>
  <c r="AW587" i="2"/>
  <c r="AW588" i="2"/>
  <c r="AW589" i="2"/>
  <c r="AW590" i="2"/>
  <c r="AW591" i="2"/>
  <c r="AW592" i="2"/>
  <c r="AW593" i="2"/>
  <c r="AW594" i="2"/>
  <c r="AW595" i="2"/>
  <c r="AW596" i="2"/>
  <c r="AW597" i="2"/>
  <c r="AW598" i="2"/>
  <c r="AW599" i="2"/>
  <c r="AW600" i="2"/>
  <c r="AW601" i="2"/>
  <c r="AW602" i="2"/>
  <c r="AW603" i="2"/>
  <c r="AW604" i="2"/>
  <c r="AW605" i="2"/>
  <c r="AW606" i="2"/>
  <c r="AW607" i="2"/>
  <c r="AW608" i="2"/>
  <c r="AW609" i="2"/>
  <c r="AW610" i="2"/>
  <c r="AW611" i="2"/>
  <c r="AW612" i="2"/>
  <c r="AW613" i="2"/>
  <c r="AW614" i="2"/>
  <c r="AW615" i="2"/>
  <c r="AW616" i="2"/>
  <c r="AW617" i="2"/>
  <c r="AW618" i="2"/>
  <c r="AW619" i="2"/>
  <c r="AW620" i="2"/>
  <c r="AW621" i="2"/>
  <c r="AW622" i="2"/>
  <c r="AW623" i="2"/>
  <c r="AW624" i="2"/>
  <c r="AW625" i="2"/>
  <c r="AW626" i="2"/>
  <c r="AW627" i="2"/>
  <c r="AW628" i="2"/>
  <c r="AW629" i="2"/>
  <c r="AW630" i="2"/>
  <c r="AW631" i="2"/>
  <c r="AW632" i="2"/>
  <c r="AW633" i="2"/>
  <c r="AW634" i="2"/>
  <c r="AW635" i="2"/>
  <c r="AW636" i="2"/>
  <c r="AW637" i="2"/>
  <c r="AW638" i="2"/>
  <c r="AW639" i="2"/>
  <c r="AW640" i="2"/>
  <c r="AW641" i="2"/>
  <c r="AW642" i="2"/>
  <c r="AW643" i="2"/>
  <c r="AW644" i="2"/>
  <c r="AW645" i="2"/>
  <c r="AW646" i="2"/>
  <c r="AW647" i="2"/>
  <c r="AW648" i="2"/>
  <c r="AW649" i="2"/>
  <c r="AW650" i="2"/>
  <c r="AW651" i="2"/>
  <c r="AW652" i="2"/>
  <c r="AW653" i="2"/>
  <c r="AW654" i="2"/>
  <c r="AW655" i="2"/>
  <c r="AW656" i="2"/>
  <c r="AW657" i="2"/>
  <c r="AW658" i="2"/>
  <c r="AW659" i="2"/>
  <c r="AW660" i="2"/>
  <c r="AW661" i="2"/>
  <c r="AW662" i="2"/>
  <c r="AW663" i="2"/>
  <c r="AW664" i="2"/>
  <c r="AW665" i="2"/>
  <c r="AW666" i="2"/>
  <c r="AW667" i="2"/>
  <c r="AW668" i="2"/>
  <c r="AW669" i="2"/>
  <c r="AW670" i="2"/>
  <c r="AW671" i="2"/>
  <c r="AW672" i="2"/>
  <c r="AW673" i="2"/>
  <c r="AW674" i="2"/>
  <c r="AW675" i="2"/>
  <c r="AW676" i="2"/>
  <c r="AW677" i="2"/>
  <c r="AW678" i="2"/>
  <c r="AW679" i="2"/>
  <c r="AW680" i="2"/>
  <c r="AW681" i="2"/>
  <c r="AW682" i="2"/>
  <c r="AW683" i="2"/>
  <c r="AW684" i="2"/>
  <c r="AW685" i="2"/>
  <c r="AW686" i="2"/>
  <c r="AW687" i="2"/>
  <c r="AW688" i="2"/>
  <c r="AW689" i="2"/>
  <c r="AW690" i="2"/>
  <c r="AW691" i="2"/>
  <c r="AW692" i="2"/>
  <c r="AW693" i="2"/>
  <c r="AW694" i="2"/>
  <c r="AW695" i="2"/>
  <c r="AW696" i="2"/>
  <c r="AW697" i="2"/>
  <c r="AW698" i="2"/>
  <c r="AW699" i="2"/>
  <c r="AW700" i="2"/>
  <c r="AW701" i="2"/>
  <c r="AW702" i="2"/>
  <c r="AW703" i="2"/>
  <c r="AW704" i="2"/>
  <c r="AW705" i="2"/>
  <c r="AW706" i="2"/>
  <c r="AW707" i="2"/>
  <c r="AW708" i="2"/>
  <c r="AW709" i="2"/>
  <c r="AW710" i="2"/>
  <c r="AW711" i="2"/>
  <c r="AW712" i="2"/>
  <c r="AW713" i="2"/>
  <c r="AW714" i="2"/>
  <c r="AW715" i="2"/>
  <c r="AW716" i="2"/>
  <c r="AW717" i="2"/>
  <c r="AW718" i="2"/>
  <c r="AW719" i="2"/>
  <c r="AW720" i="2"/>
  <c r="AW721" i="2"/>
  <c r="AW722" i="2"/>
  <c r="AW723" i="2"/>
  <c r="AW724" i="2"/>
  <c r="AW725" i="2"/>
  <c r="AW726" i="2"/>
  <c r="AW727" i="2"/>
  <c r="AW728" i="2"/>
  <c r="AW729" i="2"/>
  <c r="AW730" i="2"/>
  <c r="AW731" i="2"/>
  <c r="AW732" i="2"/>
  <c r="AW733" i="2"/>
  <c r="AW734" i="2"/>
  <c r="AW735" i="2"/>
  <c r="AW736" i="2"/>
  <c r="AW737" i="2"/>
  <c r="AW738" i="2"/>
  <c r="AW739" i="2"/>
  <c r="AW740" i="2"/>
  <c r="AW741" i="2"/>
  <c r="AW742" i="2"/>
  <c r="AW743" i="2"/>
  <c r="AW744" i="2"/>
  <c r="AW745" i="2"/>
  <c r="AW746" i="2"/>
  <c r="AW747" i="2"/>
  <c r="AW748" i="2"/>
  <c r="AW749" i="2"/>
  <c r="AW750" i="2"/>
  <c r="AW751" i="2"/>
  <c r="AW752" i="2"/>
  <c r="AW753" i="2"/>
  <c r="AW754" i="2"/>
  <c r="AW755" i="2"/>
  <c r="AW756" i="2"/>
  <c r="AW757" i="2"/>
  <c r="AW758" i="2"/>
  <c r="AW759" i="2"/>
  <c r="AW760" i="2"/>
  <c r="AW761" i="2"/>
  <c r="AW762" i="2"/>
  <c r="AW763" i="2"/>
  <c r="AW764" i="2"/>
  <c r="AW765" i="2"/>
  <c r="AW766" i="2"/>
  <c r="AW767" i="2"/>
  <c r="AW768" i="2"/>
  <c r="AW769" i="2"/>
  <c r="AW770" i="2"/>
  <c r="AW771" i="2"/>
  <c r="AW772" i="2"/>
  <c r="AW773" i="2"/>
  <c r="AW774" i="2"/>
  <c r="AW775" i="2"/>
  <c r="AW776" i="2"/>
  <c r="AW777" i="2"/>
  <c r="AW778" i="2"/>
  <c r="AW779" i="2"/>
  <c r="AW780" i="2"/>
  <c r="AW781" i="2"/>
  <c r="AW782" i="2"/>
  <c r="AW783" i="2"/>
  <c r="AW784" i="2"/>
  <c r="AW785" i="2"/>
  <c r="AW786" i="2"/>
  <c r="AW787" i="2"/>
  <c r="AW788" i="2"/>
  <c r="AW789" i="2"/>
  <c r="AW790" i="2"/>
  <c r="AW791" i="2"/>
  <c r="AW792" i="2"/>
  <c r="AW793" i="2"/>
  <c r="AW794" i="2"/>
  <c r="AW795" i="2"/>
  <c r="AW796" i="2"/>
  <c r="AW797" i="2"/>
  <c r="AW798" i="2"/>
  <c r="AW799" i="2"/>
  <c r="AW800" i="2"/>
  <c r="AW801" i="2"/>
  <c r="AW802" i="2"/>
  <c r="AW803" i="2"/>
  <c r="AW804" i="2"/>
  <c r="AW805" i="2"/>
  <c r="AW806" i="2"/>
  <c r="AW807" i="2"/>
  <c r="AW808" i="2"/>
  <c r="AW809" i="2"/>
  <c r="AW810" i="2"/>
  <c r="AW811" i="2"/>
  <c r="AW812" i="2"/>
  <c r="AW813" i="2"/>
  <c r="AW814" i="2"/>
  <c r="AW815" i="2"/>
  <c r="AW816" i="2"/>
  <c r="AW817" i="2"/>
  <c r="AW818" i="2"/>
  <c r="AW819" i="2"/>
  <c r="AW820" i="2"/>
  <c r="AW821" i="2"/>
  <c r="AW822" i="2"/>
  <c r="AW823" i="2"/>
  <c r="AW824" i="2"/>
  <c r="AW825" i="2"/>
  <c r="AW826" i="2"/>
  <c r="AW827" i="2"/>
  <c r="AW828" i="2"/>
  <c r="AW829" i="2"/>
  <c r="AW830" i="2"/>
  <c r="AW831" i="2"/>
  <c r="AW832" i="2"/>
  <c r="AW833" i="2"/>
  <c r="AW834" i="2"/>
  <c r="AW835" i="2"/>
  <c r="AW836" i="2"/>
  <c r="AW837" i="2"/>
  <c r="AW838" i="2"/>
  <c r="AW839" i="2"/>
  <c r="AW840" i="2"/>
  <c r="AW841" i="2"/>
  <c r="AW842" i="2"/>
  <c r="AW843" i="2"/>
  <c r="AW844" i="2"/>
  <c r="AW845" i="2"/>
  <c r="AW846" i="2"/>
  <c r="AW847" i="2"/>
  <c r="AW848" i="2"/>
  <c r="AW849" i="2"/>
  <c r="AW850" i="2"/>
  <c r="AW851" i="2"/>
  <c r="AW852" i="2"/>
  <c r="AW853" i="2"/>
  <c r="AW854" i="2"/>
  <c r="AW855" i="2"/>
  <c r="AW856" i="2"/>
  <c r="AW857" i="2"/>
  <c r="AW858" i="2"/>
  <c r="AW859" i="2"/>
  <c r="AW860" i="2"/>
  <c r="AW861" i="2"/>
  <c r="AW862" i="2"/>
  <c r="AW863" i="2"/>
  <c r="AW864" i="2"/>
  <c r="AW865" i="2"/>
  <c r="AW866" i="2"/>
  <c r="AW867" i="2"/>
  <c r="AW868" i="2"/>
  <c r="AW869" i="2"/>
  <c r="AW870" i="2"/>
  <c r="AW871" i="2"/>
  <c r="AW872" i="2"/>
  <c r="AW873" i="2"/>
  <c r="AW874" i="2"/>
  <c r="AW875" i="2"/>
  <c r="AW876" i="2"/>
  <c r="AW877" i="2"/>
  <c r="AW878" i="2"/>
  <c r="AW879" i="2"/>
  <c r="AW880" i="2"/>
  <c r="AW881" i="2"/>
  <c r="AW882" i="2"/>
  <c r="AW883" i="2"/>
  <c r="AW884" i="2"/>
  <c r="AW885" i="2"/>
  <c r="AW886" i="2"/>
  <c r="AW887" i="2"/>
  <c r="AW888" i="2"/>
  <c r="AW889" i="2"/>
  <c r="AW890" i="2"/>
  <c r="AW891" i="2"/>
  <c r="AW892" i="2"/>
  <c r="AW893" i="2"/>
  <c r="AW894" i="2"/>
  <c r="AW895" i="2"/>
  <c r="AW896" i="2"/>
  <c r="AW897" i="2"/>
  <c r="AW898" i="2"/>
  <c r="AW899" i="2"/>
  <c r="AW900" i="2"/>
  <c r="AW901" i="2"/>
  <c r="AW902" i="2"/>
  <c r="AW903" i="2"/>
  <c r="AW904" i="2"/>
  <c r="AW905" i="2"/>
  <c r="AW906" i="2"/>
  <c r="AW907" i="2"/>
  <c r="AW908" i="2"/>
  <c r="AW909" i="2"/>
  <c r="AW910" i="2"/>
  <c r="AW911" i="2"/>
  <c r="AW912" i="2"/>
  <c r="AW913" i="2"/>
  <c r="AW914" i="2"/>
  <c r="AW915" i="2"/>
  <c r="AW916" i="2"/>
  <c r="AW917" i="2"/>
  <c r="AW918" i="2"/>
  <c r="AW919" i="2"/>
  <c r="AW920" i="2"/>
  <c r="AW921" i="2"/>
  <c r="AW922" i="2"/>
  <c r="AW923" i="2"/>
  <c r="AW924" i="2"/>
  <c r="AW925" i="2"/>
  <c r="AW926" i="2"/>
  <c r="AW927" i="2"/>
  <c r="AW928" i="2"/>
  <c r="AW929" i="2"/>
  <c r="AW930" i="2"/>
  <c r="AW931" i="2"/>
  <c r="AW932" i="2"/>
  <c r="AW933" i="2"/>
  <c r="AW934" i="2"/>
  <c r="AW935" i="2"/>
  <c r="AW936" i="2"/>
  <c r="AW937" i="2"/>
  <c r="AW938" i="2"/>
  <c r="AW939" i="2"/>
  <c r="AW940" i="2"/>
  <c r="AW941" i="2"/>
  <c r="AW942" i="2"/>
  <c r="AW943" i="2"/>
  <c r="AW944" i="2"/>
  <c r="AW945" i="2"/>
  <c r="AW946" i="2"/>
  <c r="AW947" i="2"/>
  <c r="AW948" i="2"/>
  <c r="AW949" i="2"/>
  <c r="AW950" i="2"/>
  <c r="AW951" i="2"/>
  <c r="AW952" i="2"/>
  <c r="AW953" i="2"/>
  <c r="AW954" i="2"/>
  <c r="AW955" i="2"/>
  <c r="AW956" i="2"/>
  <c r="AW957" i="2"/>
  <c r="AW958" i="2"/>
  <c r="AW959" i="2"/>
  <c r="AW960" i="2"/>
  <c r="AW961" i="2"/>
  <c r="AW962" i="2"/>
  <c r="AW963" i="2"/>
  <c r="AW964" i="2"/>
  <c r="AW965" i="2"/>
  <c r="AW966" i="2"/>
  <c r="AW967" i="2"/>
  <c r="AW968" i="2"/>
  <c r="AW969" i="2"/>
  <c r="AW970" i="2"/>
  <c r="AW971" i="2"/>
  <c r="AW972" i="2"/>
  <c r="AW973" i="2"/>
  <c r="AW974" i="2"/>
  <c r="AW975" i="2"/>
  <c r="AW976" i="2"/>
  <c r="AW977" i="2"/>
  <c r="AW978" i="2"/>
  <c r="AW979" i="2"/>
  <c r="AW980" i="2"/>
  <c r="AW981" i="2"/>
  <c r="AW982" i="2"/>
  <c r="AW983" i="2"/>
  <c r="AW984" i="2"/>
  <c r="AW985" i="2"/>
  <c r="AW986" i="2"/>
  <c r="AW987" i="2"/>
  <c r="AW988" i="2"/>
  <c r="AW989" i="2"/>
  <c r="AW990" i="2"/>
  <c r="AW991" i="2"/>
  <c r="AW992" i="2"/>
  <c r="AW993" i="2"/>
  <c r="AW994" i="2"/>
  <c r="AW995" i="2"/>
  <c r="AW996" i="2"/>
  <c r="AW997" i="2"/>
  <c r="AW998" i="2"/>
  <c r="AW999" i="2"/>
  <c r="AW1000" i="2"/>
  <c r="AW1001" i="2"/>
  <c r="AW1002" i="2"/>
  <c r="AW1003" i="2"/>
  <c r="AW1004" i="2"/>
  <c r="AW1005" i="2"/>
  <c r="AW1006" i="2"/>
  <c r="AW1007" i="2"/>
  <c r="AW1008" i="2"/>
  <c r="AW1009" i="2"/>
  <c r="AW1010" i="2"/>
  <c r="AW1011" i="2"/>
  <c r="AW1012" i="2"/>
  <c r="AW1013" i="2"/>
  <c r="AW1014" i="2"/>
  <c r="AW1015" i="2"/>
  <c r="AW1016" i="2"/>
  <c r="AW1017" i="2"/>
  <c r="AW1018" i="2"/>
  <c r="AW1019" i="2"/>
  <c r="AW1020" i="2"/>
  <c r="AW1021" i="2"/>
  <c r="AW1022" i="2"/>
  <c r="AW1023" i="2"/>
  <c r="AW1024" i="2"/>
  <c r="AW1025" i="2"/>
  <c r="AW1026" i="2"/>
  <c r="AW1027" i="2"/>
  <c r="AW1028" i="2"/>
  <c r="AW1029" i="2"/>
  <c r="AW1030" i="2"/>
  <c r="AW1031" i="2"/>
  <c r="AW1032" i="2"/>
  <c r="AW1033" i="2"/>
  <c r="AW1034" i="2"/>
  <c r="AW1035" i="2"/>
  <c r="AW1036" i="2"/>
  <c r="AW1037" i="2"/>
  <c r="AW1038" i="2"/>
  <c r="AW1039" i="2"/>
  <c r="AW1040" i="2"/>
  <c r="AW1041" i="2"/>
  <c r="AW1042" i="2"/>
  <c r="AW1043" i="2"/>
  <c r="AW1044" i="2"/>
  <c r="AW1045" i="2"/>
  <c r="AW1046" i="2"/>
  <c r="AW1047" i="2"/>
  <c r="AW1048" i="2"/>
  <c r="AW1049" i="2"/>
  <c r="AW1050" i="2"/>
  <c r="AW1051" i="2"/>
  <c r="AW1052" i="2"/>
  <c r="AW1053" i="2"/>
  <c r="AW1054" i="2"/>
  <c r="AW1055" i="2"/>
  <c r="AW1056" i="2"/>
  <c r="AW1057" i="2"/>
  <c r="AW1058" i="2"/>
  <c r="AW1059" i="2"/>
  <c r="AW1060" i="2"/>
  <c r="AW1061" i="2"/>
  <c r="AW1062" i="2"/>
  <c r="AW1063" i="2"/>
  <c r="AW1064" i="2"/>
  <c r="AW1065" i="2"/>
  <c r="AW1066" i="2"/>
  <c r="AW1067" i="2"/>
  <c r="AW1068" i="2"/>
  <c r="AW1069" i="2"/>
  <c r="AW1070" i="2"/>
  <c r="AW1071" i="2"/>
  <c r="AW1072" i="2"/>
  <c r="AW1073" i="2"/>
  <c r="AW1074" i="2"/>
  <c r="AW1075" i="2"/>
  <c r="AW1076" i="2"/>
  <c r="AW1077" i="2"/>
  <c r="AW1078" i="2"/>
  <c r="AW1079" i="2"/>
  <c r="AW1080" i="2"/>
  <c r="AW1081" i="2"/>
  <c r="AW1082" i="2"/>
  <c r="AW1083" i="2"/>
  <c r="AW1084" i="2"/>
  <c r="AW1085" i="2"/>
  <c r="AW1086" i="2"/>
  <c r="AW1087" i="2"/>
  <c r="AW1088" i="2"/>
  <c r="AW1089" i="2"/>
  <c r="AW1090" i="2"/>
  <c r="AW1091" i="2"/>
  <c r="AW1092" i="2"/>
  <c r="AW1093" i="2"/>
  <c r="AW1094" i="2"/>
  <c r="AW1095" i="2"/>
  <c r="AW1096" i="2"/>
  <c r="AW1097" i="2"/>
  <c r="AW1098" i="2"/>
  <c r="AW1099" i="2"/>
  <c r="AW1100" i="2"/>
  <c r="AW1101" i="2"/>
  <c r="AW1102" i="2"/>
  <c r="AW1103" i="2"/>
  <c r="AW1104" i="2"/>
  <c r="AW1105" i="2"/>
  <c r="AW1106" i="2"/>
  <c r="AW1107" i="2"/>
  <c r="AW1108" i="2"/>
  <c r="AW1109" i="2"/>
  <c r="AW1110" i="2"/>
  <c r="AW1111" i="2"/>
  <c r="AW1112" i="2"/>
  <c r="AW1113" i="2"/>
  <c r="AW1114" i="2"/>
  <c r="AW1115" i="2"/>
  <c r="AW1116" i="2"/>
  <c r="AW1117" i="2"/>
  <c r="AW1118" i="2"/>
  <c r="AW1119" i="2"/>
  <c r="AW1120" i="2"/>
  <c r="AW1121" i="2"/>
  <c r="AW1122" i="2"/>
  <c r="AW1123" i="2"/>
  <c r="AW1124" i="2"/>
  <c r="AW1125" i="2"/>
  <c r="AW1126" i="2"/>
  <c r="AW1127" i="2"/>
  <c r="AW1128" i="2"/>
  <c r="AW1129" i="2"/>
  <c r="AW1130" i="2"/>
  <c r="AW1131" i="2"/>
  <c r="AW1132" i="2"/>
  <c r="AW1133" i="2"/>
  <c r="AW1134" i="2"/>
  <c r="AW1135" i="2"/>
  <c r="AW1136" i="2"/>
  <c r="AW1137" i="2"/>
  <c r="AW1138" i="2"/>
  <c r="AW1139" i="2"/>
  <c r="AW1140" i="2"/>
  <c r="AW1141" i="2"/>
  <c r="AW1142" i="2"/>
  <c r="AW1143" i="2"/>
  <c r="AW1144" i="2"/>
  <c r="AW1145" i="2"/>
  <c r="AW1146" i="2"/>
  <c r="AW1147" i="2"/>
  <c r="AW1148" i="2"/>
  <c r="AW1149" i="2"/>
  <c r="AW1150" i="2"/>
  <c r="AW1151" i="2"/>
  <c r="AW1152" i="2"/>
  <c r="AW1153" i="2"/>
  <c r="AW1154" i="2"/>
  <c r="AW1155" i="2"/>
  <c r="AW1156" i="2"/>
  <c r="AW1157" i="2"/>
  <c r="AW1158" i="2"/>
  <c r="AW1159" i="2"/>
  <c r="AW1160" i="2"/>
  <c r="AW1161" i="2"/>
  <c r="AW1162" i="2"/>
  <c r="AW1163" i="2"/>
  <c r="AW1164" i="2"/>
  <c r="AW1165" i="2"/>
  <c r="AW1166" i="2"/>
  <c r="AW1167" i="2"/>
  <c r="AW1168" i="2"/>
  <c r="AW1169" i="2"/>
  <c r="AW1170" i="2"/>
  <c r="AW1171" i="2"/>
  <c r="AW1172" i="2"/>
  <c r="AW1173" i="2"/>
  <c r="AW1174" i="2"/>
  <c r="AW1175" i="2"/>
  <c r="AW1176" i="2"/>
  <c r="AW1177" i="2"/>
  <c r="AW1178" i="2"/>
  <c r="AW1179" i="2"/>
  <c r="AW1180" i="2"/>
  <c r="AW1181" i="2"/>
  <c r="AW1182" i="2"/>
  <c r="AW1183" i="2"/>
  <c r="AW1184" i="2"/>
  <c r="AW1185" i="2"/>
  <c r="AW1186" i="2"/>
  <c r="AW1187" i="2"/>
  <c r="AW1188" i="2"/>
  <c r="AW1189" i="2"/>
  <c r="AW1190" i="2"/>
  <c r="AW1191" i="2"/>
  <c r="AW1192" i="2"/>
  <c r="AW1193" i="2"/>
  <c r="AW1194" i="2"/>
  <c r="AW1195" i="2"/>
  <c r="AW1196" i="2"/>
  <c r="AW1197" i="2"/>
  <c r="AW1198" i="2"/>
  <c r="AW1199" i="2"/>
  <c r="AW1200" i="2"/>
  <c r="AW1201" i="2"/>
  <c r="AW1202" i="2"/>
  <c r="AW1203" i="2"/>
  <c r="AW1204" i="2"/>
  <c r="AW1205" i="2"/>
  <c r="AW1206" i="2"/>
  <c r="AW1207" i="2"/>
  <c r="AW1208" i="2"/>
  <c r="AW1209" i="2"/>
  <c r="AW1210" i="2"/>
  <c r="AW1211" i="2"/>
  <c r="AW1212" i="2"/>
  <c r="AW1213" i="2"/>
  <c r="AW1214" i="2"/>
  <c r="AW1215" i="2"/>
  <c r="AW1216" i="2"/>
  <c r="AW1217" i="2"/>
  <c r="AW1218" i="2"/>
  <c r="AW1219" i="2"/>
  <c r="AW1220" i="2"/>
  <c r="AW1221" i="2"/>
  <c r="AW1222" i="2"/>
  <c r="AW1223" i="2"/>
  <c r="AW1224" i="2"/>
  <c r="AW1225" i="2"/>
  <c r="AW1226" i="2"/>
  <c r="AW1227" i="2"/>
  <c r="AW1228" i="2"/>
  <c r="AW1229" i="2"/>
  <c r="AW1230" i="2"/>
  <c r="AW1231" i="2"/>
  <c r="AW1232" i="2"/>
  <c r="AW1233" i="2"/>
  <c r="AW1234" i="2"/>
  <c r="AW1235" i="2"/>
  <c r="AW1236" i="2"/>
  <c r="AW1237" i="2"/>
  <c r="AW1238" i="2"/>
  <c r="AW1239" i="2"/>
  <c r="AW1240" i="2"/>
  <c r="AW1241" i="2"/>
  <c r="AW1242" i="2"/>
  <c r="AW1243" i="2"/>
  <c r="AW1244" i="2"/>
  <c r="AW1245" i="2"/>
  <c r="AW1246" i="2"/>
  <c r="AW1247" i="2"/>
  <c r="AW1248" i="2"/>
  <c r="AW1249" i="2"/>
  <c r="AW1250" i="2"/>
  <c r="AW1251" i="2"/>
  <c r="AW1252" i="2"/>
  <c r="AW1253" i="2"/>
  <c r="AW1254" i="2"/>
  <c r="AW1255" i="2"/>
  <c r="AW1256" i="2"/>
  <c r="AW1257" i="2"/>
  <c r="AW1258" i="2"/>
  <c r="AW1259" i="2"/>
  <c r="AW1260" i="2"/>
  <c r="AW1261" i="2"/>
  <c r="AW1262" i="2"/>
  <c r="AW1263" i="2"/>
  <c r="AW1264" i="2"/>
  <c r="AW1265" i="2"/>
  <c r="AW1266" i="2"/>
  <c r="AW1267" i="2"/>
  <c r="AW1268" i="2"/>
  <c r="AW1269" i="2"/>
  <c r="AW1270" i="2"/>
  <c r="AW1271" i="2"/>
  <c r="AW1272" i="2"/>
  <c r="AW1273" i="2"/>
  <c r="AW1274" i="2"/>
  <c r="AW1275" i="2"/>
  <c r="AW1276" i="2"/>
  <c r="AW1277" i="2"/>
  <c r="AW1278" i="2"/>
  <c r="AW1279" i="2"/>
  <c r="AW1280" i="2"/>
  <c r="AW1281" i="2"/>
  <c r="AW1282" i="2"/>
  <c r="AW1283" i="2"/>
  <c r="AW1284" i="2"/>
  <c r="AW1285" i="2"/>
  <c r="AW1286" i="2"/>
  <c r="AW1287" i="2"/>
  <c r="AW1288" i="2"/>
  <c r="AW1289" i="2"/>
  <c r="AW1290" i="2"/>
  <c r="AW1291" i="2"/>
  <c r="AW1292" i="2"/>
  <c r="AW1293" i="2"/>
  <c r="AW1294" i="2"/>
  <c r="AW1295" i="2"/>
  <c r="AW1296" i="2"/>
  <c r="AW1297" i="2"/>
  <c r="AW1298" i="2"/>
  <c r="AW1299" i="2"/>
  <c r="AW1300" i="2"/>
  <c r="AW1301" i="2"/>
  <c r="AW1302" i="2"/>
  <c r="AW1303" i="2"/>
  <c r="AW1304" i="2"/>
  <c r="AW1305" i="2"/>
  <c r="AW1306" i="2"/>
  <c r="AW1307" i="2"/>
  <c r="AW1308" i="2"/>
  <c r="AW1309" i="2"/>
  <c r="AW1310" i="2"/>
  <c r="AW1311" i="2"/>
  <c r="AW1312" i="2"/>
  <c r="AW1313" i="2"/>
  <c r="AW1314" i="2"/>
  <c r="AW1315" i="2"/>
  <c r="AW1316" i="2"/>
  <c r="AW1317" i="2"/>
  <c r="AW1318" i="2"/>
  <c r="AW1319" i="2"/>
  <c r="AW1320" i="2"/>
  <c r="AW1321" i="2"/>
  <c r="AW1322" i="2"/>
  <c r="AW1323" i="2"/>
  <c r="AW1324" i="2"/>
  <c r="AW1325" i="2"/>
  <c r="AW1326" i="2"/>
  <c r="AW1327" i="2"/>
  <c r="AW1328" i="2"/>
  <c r="AW1329" i="2"/>
  <c r="AW1330" i="2"/>
  <c r="AW1331" i="2"/>
  <c r="AW1332" i="2"/>
  <c r="AW1333" i="2"/>
  <c r="AW1334" i="2"/>
  <c r="AW1335" i="2"/>
  <c r="AW1336" i="2"/>
  <c r="AW1337" i="2"/>
  <c r="AW1338" i="2"/>
  <c r="AW1339" i="2"/>
  <c r="AW1340" i="2"/>
  <c r="AW1341" i="2"/>
  <c r="AW1342" i="2"/>
  <c r="AW1343" i="2"/>
  <c r="AW1344" i="2"/>
  <c r="AW1345" i="2"/>
  <c r="AW1346" i="2"/>
  <c r="AW1347" i="2"/>
  <c r="AW1348" i="2"/>
  <c r="AW1349" i="2"/>
  <c r="AW1350" i="2"/>
  <c r="AW1351" i="2"/>
  <c r="AW1352" i="2"/>
  <c r="AW1353" i="2"/>
  <c r="AW1354" i="2"/>
  <c r="AW1355" i="2"/>
  <c r="AW1356" i="2"/>
  <c r="AW1357" i="2"/>
  <c r="AW1358" i="2"/>
  <c r="AW1359" i="2"/>
  <c r="AW1360" i="2"/>
  <c r="AW1361" i="2"/>
  <c r="AW1362" i="2"/>
  <c r="AW1363" i="2"/>
  <c r="AW1364" i="2"/>
  <c r="AW1365" i="2"/>
  <c r="AW1366" i="2"/>
  <c r="AW1367" i="2"/>
  <c r="AW1368" i="2"/>
  <c r="AW1369" i="2"/>
  <c r="AW1370" i="2"/>
  <c r="AW1371" i="2"/>
  <c r="AW1372" i="2"/>
  <c r="AW1373" i="2"/>
  <c r="AW1374" i="2"/>
  <c r="AW1375" i="2"/>
  <c r="AW1376" i="2"/>
  <c r="AW1377" i="2"/>
  <c r="AW1378" i="2"/>
  <c r="AW1379" i="2"/>
  <c r="AW1380" i="2"/>
  <c r="AW1381" i="2"/>
  <c r="AW1382" i="2"/>
  <c r="AW1383" i="2"/>
  <c r="AW1384" i="2"/>
  <c r="AW1385" i="2"/>
  <c r="AW1386" i="2"/>
  <c r="AW1387" i="2"/>
  <c r="AW1388" i="2"/>
  <c r="AW1389" i="2"/>
  <c r="AW1390" i="2"/>
  <c r="AW1391" i="2"/>
  <c r="AW1392" i="2"/>
  <c r="AW1393" i="2"/>
  <c r="AW1394" i="2"/>
  <c r="AW1395" i="2"/>
  <c r="AW1396" i="2"/>
  <c r="AW1397" i="2"/>
  <c r="AW1398" i="2"/>
  <c r="AW1399" i="2"/>
  <c r="AW1400" i="2"/>
  <c r="AW1401" i="2"/>
  <c r="AW1402" i="2"/>
  <c r="AW1403" i="2"/>
  <c r="AW1404" i="2"/>
  <c r="AW1405" i="2"/>
  <c r="AW1406" i="2"/>
  <c r="AW1407" i="2"/>
  <c r="AW1408" i="2"/>
  <c r="AW1409" i="2"/>
  <c r="AW1410" i="2"/>
  <c r="AW1411" i="2"/>
  <c r="AW1412" i="2"/>
  <c r="AW1413" i="2"/>
  <c r="AW1414" i="2"/>
  <c r="AW1415" i="2"/>
  <c r="AW1416" i="2"/>
  <c r="AW1417" i="2"/>
  <c r="AW1418" i="2"/>
  <c r="AW1419" i="2"/>
  <c r="AW1420" i="2"/>
  <c r="AW1421" i="2"/>
  <c r="AW1422" i="2"/>
  <c r="AW1423" i="2"/>
  <c r="AW1424" i="2"/>
  <c r="AW1425" i="2"/>
  <c r="AW1426" i="2"/>
  <c r="AW1427" i="2"/>
  <c r="AW1428" i="2"/>
  <c r="AW1429" i="2"/>
  <c r="AW1430" i="2"/>
  <c r="AW1431" i="2"/>
  <c r="AW1432" i="2"/>
  <c r="AW1433" i="2"/>
  <c r="AW1434" i="2"/>
  <c r="AW1435" i="2"/>
  <c r="AW1436" i="2"/>
  <c r="AW1437" i="2"/>
  <c r="AW1438" i="2"/>
  <c r="AW1439" i="2"/>
  <c r="AW1440" i="2"/>
  <c r="AW1441" i="2"/>
  <c r="AW1442" i="2"/>
  <c r="AW1443" i="2"/>
  <c r="AW1444" i="2"/>
  <c r="AW1445" i="2"/>
  <c r="AW1446" i="2"/>
  <c r="AW1447" i="2"/>
  <c r="AW1448" i="2"/>
  <c r="AW1449" i="2"/>
  <c r="AW1450" i="2"/>
  <c r="AW1451" i="2"/>
  <c r="AW1452" i="2"/>
  <c r="AW1453" i="2"/>
  <c r="AW1454" i="2"/>
  <c r="AW1455" i="2"/>
  <c r="AW1456" i="2"/>
  <c r="AW1457" i="2"/>
  <c r="AW1458" i="2"/>
  <c r="AW1459" i="2"/>
  <c r="AW1460" i="2"/>
  <c r="AW1461" i="2"/>
  <c r="AW1462" i="2"/>
  <c r="AW1463" i="2"/>
  <c r="AW1464" i="2"/>
  <c r="AW1465" i="2"/>
  <c r="AW1466" i="2"/>
  <c r="AW1467" i="2"/>
  <c r="AW1468" i="2"/>
  <c r="AW1469" i="2"/>
  <c r="AW1470" i="2"/>
  <c r="AW1471" i="2"/>
  <c r="AW1472" i="2"/>
  <c r="AW1473" i="2"/>
  <c r="AW1474" i="2"/>
  <c r="AW1475" i="2"/>
  <c r="AW1476" i="2"/>
  <c r="AW1477" i="2"/>
  <c r="AW1478" i="2"/>
  <c r="AW1479" i="2"/>
  <c r="AW1480" i="2"/>
  <c r="AW1481" i="2"/>
  <c r="AW1482" i="2"/>
  <c r="AW1483" i="2"/>
  <c r="AW1484" i="2"/>
  <c r="AW1485" i="2"/>
  <c r="AW1486" i="2"/>
  <c r="AW1487" i="2"/>
  <c r="AW1488" i="2"/>
  <c r="AW1489" i="2"/>
  <c r="AW1490" i="2"/>
  <c r="AW1491" i="2"/>
  <c r="AW1492" i="2"/>
  <c r="AW1493" i="2"/>
  <c r="AW1494" i="2"/>
  <c r="AW1495" i="2"/>
  <c r="AW1496" i="2"/>
  <c r="AW1497" i="2"/>
  <c r="AW1498" i="2"/>
  <c r="AW1499" i="2"/>
  <c r="AW1500" i="2"/>
  <c r="AW1501" i="2"/>
  <c r="AW1502" i="2"/>
  <c r="AW1503" i="2"/>
  <c r="AW1504" i="2"/>
  <c r="AW1505" i="2"/>
  <c r="AW1506" i="2"/>
  <c r="AW1507" i="2"/>
  <c r="AW1508" i="2"/>
  <c r="AW1509" i="2"/>
  <c r="AW1510" i="2"/>
  <c r="AW1511" i="2"/>
  <c r="AW1512" i="2"/>
  <c r="AW1513" i="2"/>
  <c r="AW1514" i="2"/>
  <c r="AW1515" i="2"/>
  <c r="AW1516" i="2"/>
  <c r="AW1517" i="2"/>
  <c r="AW1518" i="2"/>
  <c r="AW1519" i="2"/>
  <c r="AW1520" i="2"/>
  <c r="AW1521" i="2"/>
  <c r="AW1522" i="2"/>
  <c r="AW1523" i="2"/>
  <c r="AW1524" i="2"/>
  <c r="AW1525" i="2"/>
  <c r="AW1526" i="2"/>
  <c r="AW1527" i="2"/>
  <c r="AW1528" i="2"/>
  <c r="AW1529" i="2"/>
  <c r="AW1530" i="2"/>
  <c r="AW1531" i="2"/>
  <c r="AW1532" i="2"/>
  <c r="AW1533" i="2"/>
  <c r="AW1534" i="2"/>
  <c r="AW1535" i="2"/>
  <c r="AW1536" i="2"/>
  <c r="AW1537" i="2"/>
  <c r="AW1538" i="2"/>
  <c r="AW1539" i="2"/>
  <c r="AW1540" i="2"/>
  <c r="AW1541" i="2"/>
  <c r="AW1542" i="2"/>
  <c r="AW1543" i="2"/>
  <c r="AW1544" i="2"/>
  <c r="AW1545" i="2"/>
  <c r="AW1546" i="2"/>
  <c r="AW1547" i="2"/>
  <c r="AW1548" i="2"/>
  <c r="AW1549" i="2"/>
  <c r="AW1550" i="2"/>
  <c r="AW1551" i="2"/>
  <c r="AW1552" i="2"/>
  <c r="AW1553" i="2"/>
  <c r="AW1554" i="2"/>
  <c r="AW1555" i="2"/>
  <c r="AW1556" i="2"/>
  <c r="AW1557" i="2"/>
  <c r="AW1558" i="2"/>
  <c r="AW1559" i="2"/>
  <c r="AW1560" i="2"/>
  <c r="AW1561" i="2"/>
  <c r="AW1562" i="2"/>
  <c r="AW1563" i="2"/>
  <c r="AW1564" i="2"/>
  <c r="AW1565" i="2"/>
  <c r="AW1566" i="2"/>
  <c r="AW1567" i="2"/>
  <c r="AW1568" i="2"/>
  <c r="AW1569" i="2"/>
  <c r="AW1570" i="2"/>
  <c r="AW1571" i="2"/>
  <c r="AW1572" i="2"/>
  <c r="AW1573" i="2"/>
  <c r="AW1574" i="2"/>
  <c r="AW1575" i="2"/>
  <c r="AW1576" i="2"/>
  <c r="AW1577" i="2"/>
  <c r="AW1578" i="2"/>
  <c r="AW1579" i="2"/>
  <c r="AW1580" i="2"/>
  <c r="AW1581" i="2"/>
  <c r="AW1582" i="2"/>
  <c r="AW1583" i="2"/>
  <c r="AW1584" i="2"/>
  <c r="AW1585" i="2"/>
  <c r="AW1586" i="2"/>
  <c r="AW1587" i="2"/>
  <c r="AW1588" i="2"/>
  <c r="AW1589" i="2"/>
  <c r="AW1590" i="2"/>
  <c r="AW1591" i="2"/>
  <c r="AW1592" i="2"/>
  <c r="AW1593" i="2"/>
  <c r="AW1594" i="2"/>
  <c r="AW1595" i="2"/>
  <c r="AW1596" i="2"/>
  <c r="AW1597" i="2"/>
  <c r="AW1598" i="2"/>
  <c r="AW1599" i="2"/>
  <c r="AW1600" i="2"/>
  <c r="AW1601" i="2"/>
  <c r="AW1602" i="2"/>
  <c r="AW1603" i="2"/>
  <c r="AW1604" i="2"/>
  <c r="AW1605" i="2"/>
  <c r="AW1606" i="2"/>
  <c r="AW1607" i="2"/>
  <c r="AW1608" i="2"/>
  <c r="AW1609" i="2"/>
  <c r="AW1610" i="2"/>
  <c r="AW1611" i="2"/>
  <c r="AW1612" i="2"/>
  <c r="AW1613" i="2"/>
  <c r="AW1614" i="2"/>
  <c r="AW1615" i="2"/>
  <c r="AW1616" i="2"/>
  <c r="AW1617" i="2"/>
  <c r="AW1618" i="2"/>
  <c r="AW1619" i="2"/>
  <c r="AW1620" i="2"/>
  <c r="AW1621" i="2"/>
  <c r="AW1622" i="2"/>
  <c r="AW1623" i="2"/>
  <c r="AW1624" i="2"/>
  <c r="AW1625" i="2"/>
  <c r="AW1626" i="2"/>
  <c r="AW1627" i="2"/>
  <c r="AW1628" i="2"/>
  <c r="AW1629" i="2"/>
  <c r="AW1630" i="2"/>
  <c r="AW1631" i="2"/>
  <c r="AW1632" i="2"/>
  <c r="AW1633" i="2"/>
  <c r="AW1634" i="2"/>
  <c r="AW1635" i="2"/>
  <c r="AW1636" i="2"/>
  <c r="AW1637" i="2"/>
  <c r="AW1638" i="2"/>
  <c r="AW1639" i="2"/>
  <c r="AW1640" i="2"/>
  <c r="AW1641" i="2"/>
  <c r="AW1642" i="2"/>
  <c r="AW1643" i="2"/>
  <c r="AW1644" i="2"/>
  <c r="AW1645" i="2"/>
  <c r="AW1646" i="2"/>
  <c r="AW1647" i="2"/>
  <c r="AW1648" i="2"/>
  <c r="AW1649" i="2"/>
  <c r="AW1650" i="2"/>
  <c r="AW1651" i="2"/>
  <c r="AW1652" i="2"/>
  <c r="AW1653" i="2"/>
  <c r="AW1654" i="2"/>
  <c r="AW1655" i="2"/>
  <c r="AW1656" i="2"/>
  <c r="AW1657" i="2"/>
  <c r="AW1658" i="2"/>
  <c r="AW1659" i="2"/>
  <c r="AW1660" i="2"/>
  <c r="AW1661" i="2"/>
  <c r="AW1662" i="2"/>
  <c r="AW1663" i="2"/>
  <c r="AW1664" i="2"/>
  <c r="AW1665" i="2"/>
  <c r="AW1666" i="2"/>
  <c r="AW1667" i="2"/>
  <c r="AW1668" i="2"/>
  <c r="AW1669" i="2"/>
  <c r="AW1670" i="2"/>
  <c r="AW1671" i="2"/>
  <c r="AW1672" i="2"/>
  <c r="AW1673" i="2"/>
  <c r="AW1674" i="2"/>
  <c r="AW1675" i="2"/>
  <c r="AW1676" i="2"/>
  <c r="AW1677" i="2"/>
  <c r="AW1678" i="2"/>
  <c r="AW1679" i="2"/>
  <c r="AW1680" i="2"/>
  <c r="AW1681" i="2"/>
  <c r="AW1682" i="2"/>
  <c r="AW1683" i="2"/>
  <c r="AW1684" i="2"/>
  <c r="AW1685" i="2"/>
  <c r="AW1686" i="2"/>
  <c r="AW1687" i="2"/>
  <c r="AW1688" i="2"/>
  <c r="AW1689" i="2"/>
  <c r="AW1690" i="2"/>
  <c r="AW1691" i="2"/>
  <c r="AW1692" i="2"/>
  <c r="AW1693" i="2"/>
  <c r="AW1694" i="2"/>
  <c r="AW1695" i="2"/>
  <c r="AW1696" i="2"/>
  <c r="AW1697" i="2"/>
  <c r="AW1698" i="2"/>
  <c r="AW1699" i="2"/>
  <c r="AW1700" i="2"/>
  <c r="AW1701" i="2"/>
  <c r="AW1702" i="2"/>
  <c r="AW1703" i="2"/>
  <c r="AW1704" i="2"/>
  <c r="AW1705" i="2"/>
  <c r="AW1706" i="2"/>
  <c r="AW1707" i="2"/>
  <c r="AW1708" i="2"/>
  <c r="AW1709" i="2"/>
  <c r="AW1710" i="2"/>
  <c r="AW1711" i="2"/>
  <c r="AW1712" i="2"/>
  <c r="AW1713" i="2"/>
  <c r="AW1714" i="2"/>
  <c r="AW1715" i="2"/>
  <c r="AW1716" i="2"/>
  <c r="AW1717" i="2"/>
  <c r="AW1718" i="2"/>
  <c r="AW1719" i="2"/>
  <c r="AW1720" i="2"/>
  <c r="AW1721" i="2"/>
  <c r="AW1722" i="2"/>
  <c r="AW1723" i="2"/>
  <c r="AW1724" i="2"/>
  <c r="AW1725" i="2"/>
  <c r="AW1726" i="2"/>
  <c r="AW1727" i="2"/>
  <c r="AW1728" i="2"/>
  <c r="AW1729" i="2"/>
  <c r="AW1730" i="2"/>
  <c r="AW1731" i="2"/>
  <c r="AW1732" i="2"/>
  <c r="AW1733" i="2"/>
  <c r="AW1734" i="2"/>
  <c r="AW1735" i="2"/>
  <c r="AW1736" i="2"/>
  <c r="AW1737" i="2"/>
  <c r="AW1738" i="2"/>
  <c r="AW1739" i="2"/>
  <c r="AW1740" i="2"/>
  <c r="AW1741" i="2"/>
  <c r="AW1742" i="2"/>
  <c r="AW1743" i="2"/>
  <c r="AW1744" i="2"/>
  <c r="AW1745" i="2"/>
  <c r="AW1746" i="2"/>
  <c r="AW1747" i="2"/>
  <c r="AW1748" i="2"/>
  <c r="AW1749" i="2"/>
  <c r="AW1750" i="2"/>
  <c r="AW1751" i="2"/>
  <c r="AW1752" i="2"/>
  <c r="AW1753" i="2"/>
  <c r="AW1754" i="2"/>
  <c r="AW1755" i="2"/>
  <c r="AW1756" i="2"/>
  <c r="AW1757" i="2"/>
  <c r="AW1758" i="2"/>
  <c r="AW1759" i="2"/>
  <c r="AW1760" i="2"/>
  <c r="AW1761" i="2"/>
  <c r="AW1762" i="2"/>
  <c r="AW1763" i="2"/>
  <c r="AW1764" i="2"/>
  <c r="AW1765" i="2"/>
  <c r="AW1766" i="2"/>
  <c r="AW1767" i="2"/>
  <c r="AW1768" i="2"/>
  <c r="AW1769" i="2"/>
  <c r="AW1770" i="2"/>
  <c r="AW1771" i="2"/>
  <c r="AW1772" i="2"/>
  <c r="AW1773" i="2"/>
  <c r="AW1774" i="2"/>
  <c r="AW1775" i="2"/>
  <c r="AW1776" i="2"/>
  <c r="AW1777" i="2"/>
  <c r="AW1778" i="2"/>
  <c r="AW1779" i="2"/>
  <c r="AW1780" i="2"/>
  <c r="AW1781" i="2"/>
  <c r="AW1782" i="2"/>
  <c r="AW1783" i="2"/>
  <c r="AW1784" i="2"/>
  <c r="AW1785" i="2"/>
  <c r="AW1786" i="2"/>
  <c r="AW1787" i="2"/>
  <c r="AW1788" i="2"/>
  <c r="AW1789" i="2"/>
  <c r="AW1790" i="2"/>
  <c r="AW1791" i="2"/>
  <c r="AW1792" i="2"/>
  <c r="AW1793" i="2"/>
  <c r="AW1794" i="2"/>
  <c r="AW1795" i="2"/>
  <c r="AW1796" i="2"/>
  <c r="AW1797" i="2"/>
  <c r="AW1798" i="2"/>
  <c r="AW1799" i="2"/>
  <c r="AW1800" i="2"/>
  <c r="AW1801" i="2"/>
  <c r="AW1802" i="2"/>
  <c r="AW1803" i="2"/>
  <c r="AW1804" i="2"/>
  <c r="AW1805" i="2"/>
  <c r="AW1806" i="2"/>
  <c r="AW1807" i="2"/>
  <c r="AW1808" i="2"/>
  <c r="AW1809" i="2"/>
  <c r="AW1810" i="2"/>
  <c r="AW1811" i="2"/>
  <c r="AW1812" i="2"/>
  <c r="AW1813" i="2"/>
  <c r="AW1814" i="2"/>
  <c r="AW1815" i="2"/>
  <c r="AW1816" i="2"/>
  <c r="AW1817" i="2"/>
  <c r="AW1818" i="2"/>
  <c r="AW1819" i="2"/>
  <c r="AW1820" i="2"/>
  <c r="AW1821" i="2"/>
  <c r="AW1822" i="2"/>
  <c r="AW1823" i="2"/>
  <c r="AW1824" i="2"/>
  <c r="AW1825" i="2"/>
  <c r="AW1826" i="2"/>
  <c r="AW1827" i="2"/>
  <c r="AW1828" i="2"/>
  <c r="AW1829" i="2"/>
  <c r="AW1830" i="2"/>
  <c r="AW1831" i="2"/>
  <c r="AW1832" i="2"/>
  <c r="AW1833" i="2"/>
  <c r="AW1834" i="2"/>
  <c r="AW1835" i="2"/>
  <c r="AW1836" i="2"/>
  <c r="AW1837" i="2"/>
  <c r="AW1838" i="2"/>
  <c r="AW1839" i="2"/>
  <c r="AW1840" i="2"/>
  <c r="AW1841" i="2"/>
  <c r="AW1842" i="2"/>
  <c r="AW1843" i="2"/>
  <c r="AW1844" i="2"/>
  <c r="AW1845" i="2"/>
  <c r="AW1846" i="2"/>
  <c r="AW1847" i="2"/>
  <c r="AW1848" i="2"/>
  <c r="AW1849" i="2"/>
  <c r="AW1850" i="2"/>
  <c r="AW1851" i="2"/>
  <c r="AW1852" i="2"/>
  <c r="AW1853" i="2"/>
  <c r="AW1854" i="2"/>
  <c r="AW1855" i="2"/>
  <c r="AW1856" i="2"/>
  <c r="AW1857" i="2"/>
  <c r="AW1858" i="2"/>
  <c r="AW1859" i="2"/>
  <c r="AW1860" i="2"/>
  <c r="AW1861" i="2"/>
  <c r="AW1862" i="2"/>
  <c r="AW1863" i="2"/>
  <c r="AW1864" i="2"/>
  <c r="AW1865" i="2"/>
  <c r="AW1866" i="2"/>
  <c r="AW1867" i="2"/>
  <c r="AW1868" i="2"/>
  <c r="AW1869" i="2"/>
  <c r="AW1870" i="2"/>
  <c r="AW1871" i="2"/>
  <c r="AW1872" i="2"/>
  <c r="AW1873" i="2"/>
  <c r="AW1874" i="2"/>
  <c r="AW1875" i="2"/>
  <c r="AW1876" i="2"/>
  <c r="AW1877" i="2"/>
  <c r="AW1878" i="2"/>
  <c r="AW1879" i="2"/>
  <c r="AW1880" i="2"/>
  <c r="AW1881" i="2"/>
  <c r="AW1882" i="2"/>
  <c r="AW1883" i="2"/>
  <c r="AW1884" i="2"/>
  <c r="AW1885" i="2"/>
  <c r="AW1886" i="2"/>
  <c r="AW1887" i="2"/>
  <c r="AW1888" i="2"/>
  <c r="AW1889" i="2"/>
  <c r="AW1890" i="2"/>
  <c r="AW1891" i="2"/>
  <c r="AW1892" i="2"/>
  <c r="AW1893" i="2"/>
  <c r="AW1894" i="2"/>
  <c r="AW1895" i="2"/>
  <c r="AW1896" i="2"/>
  <c r="AW1897" i="2"/>
  <c r="AW1898" i="2"/>
  <c r="AW1899" i="2"/>
  <c r="AW1900" i="2"/>
  <c r="AW1901" i="2"/>
  <c r="AW1902" i="2"/>
  <c r="AW1903" i="2"/>
  <c r="AW1904" i="2"/>
  <c r="AW1905" i="2"/>
  <c r="AW1906" i="2"/>
  <c r="AW1907" i="2"/>
  <c r="AW1908" i="2"/>
  <c r="AW1909" i="2"/>
  <c r="AW1910" i="2"/>
  <c r="AW1911" i="2"/>
  <c r="AW1912" i="2"/>
  <c r="AW1913" i="2"/>
  <c r="AW1914" i="2"/>
  <c r="AW1915" i="2"/>
  <c r="AW1916" i="2"/>
  <c r="AW1917" i="2"/>
  <c r="AW1918" i="2"/>
  <c r="AW1919" i="2"/>
  <c r="AW1920" i="2"/>
  <c r="AW1921" i="2"/>
  <c r="AW1922" i="2"/>
  <c r="AW1923" i="2"/>
  <c r="AW1924" i="2"/>
  <c r="AW1925" i="2"/>
  <c r="AW1926" i="2"/>
  <c r="AW1927" i="2"/>
  <c r="AW1928" i="2"/>
  <c r="AW1929" i="2"/>
  <c r="AW1930" i="2"/>
  <c r="AW1931" i="2"/>
  <c r="AW1932" i="2"/>
  <c r="AW1933" i="2"/>
  <c r="AW1934" i="2"/>
  <c r="AW1935" i="2"/>
  <c r="AW1936" i="2"/>
  <c r="AW1937" i="2"/>
  <c r="AW1938" i="2"/>
  <c r="AW1939" i="2"/>
  <c r="AW1940" i="2"/>
  <c r="AW1941" i="2"/>
  <c r="AW1942" i="2"/>
  <c r="AW1943" i="2"/>
  <c r="AW1944" i="2"/>
  <c r="AW1945" i="2"/>
  <c r="AW1946" i="2"/>
  <c r="AW1947" i="2"/>
  <c r="AW1948" i="2"/>
  <c r="AW1949" i="2"/>
  <c r="AW1950" i="2"/>
  <c r="AW1951" i="2"/>
  <c r="AW1952" i="2"/>
  <c r="AW1953" i="2"/>
  <c r="AW1954" i="2"/>
  <c r="AW1955" i="2"/>
  <c r="AW1956" i="2"/>
  <c r="AW1957" i="2"/>
  <c r="AW1958" i="2"/>
  <c r="AW1959" i="2"/>
  <c r="AW1960" i="2"/>
  <c r="AW1961" i="2"/>
  <c r="AW1962" i="2"/>
  <c r="AW1963" i="2"/>
  <c r="AW1964" i="2"/>
  <c r="AW1965" i="2"/>
  <c r="AW1966" i="2"/>
  <c r="AW1967" i="2"/>
  <c r="AW1968" i="2"/>
  <c r="AW1969" i="2"/>
  <c r="AW1970" i="2"/>
  <c r="AW1971" i="2"/>
  <c r="AW1972" i="2"/>
  <c r="AW1973" i="2"/>
  <c r="AW1974" i="2"/>
  <c r="AW1975" i="2"/>
  <c r="AW1976" i="2"/>
  <c r="AW1977" i="2"/>
  <c r="AW1978" i="2"/>
  <c r="AW1979" i="2"/>
  <c r="AW1980" i="2"/>
  <c r="AW1981" i="2"/>
  <c r="AW1982" i="2"/>
  <c r="AW1983" i="2"/>
  <c r="AW1984" i="2"/>
  <c r="AW1985" i="2"/>
  <c r="AW1986" i="2"/>
  <c r="AW1987" i="2"/>
  <c r="AW1988" i="2"/>
  <c r="AW1989" i="2"/>
  <c r="AW1990" i="2"/>
  <c r="AW1991" i="2"/>
  <c r="AW1992" i="2"/>
  <c r="AW1993" i="2"/>
  <c r="AW1994" i="2"/>
  <c r="AW1995" i="2"/>
  <c r="AW1996" i="2"/>
  <c r="AW1997" i="2"/>
  <c r="AW1998" i="2"/>
  <c r="AW1999" i="2"/>
  <c r="AW2000" i="2"/>
  <c r="AW2001" i="2"/>
  <c r="AW2" i="2"/>
  <c r="AV3" i="2"/>
  <c r="AV4" i="2"/>
  <c r="AV5" i="2"/>
  <c r="AV6" i="2"/>
  <c r="AV7" i="2"/>
  <c r="AV8" i="2"/>
  <c r="AV9" i="2"/>
  <c r="AV10" i="2"/>
  <c r="AV11" i="2"/>
  <c r="AV12" i="2"/>
  <c r="AV13" i="2"/>
  <c r="AV14" i="2"/>
  <c r="AV15" i="2"/>
  <c r="AV16" i="2"/>
  <c r="AV17" i="2"/>
  <c r="AV18" i="2"/>
  <c r="AV19" i="2"/>
  <c r="AV20" i="2"/>
  <c r="AV21" i="2"/>
  <c r="AV22" i="2"/>
  <c r="AV23" i="2"/>
  <c r="AV24" i="2"/>
  <c r="AV25" i="2"/>
  <c r="AV26" i="2"/>
  <c r="AV27" i="2"/>
  <c r="AV29" i="2"/>
  <c r="AV30" i="2"/>
  <c r="AV31" i="2"/>
  <c r="AV32" i="2"/>
  <c r="AV33" i="2"/>
  <c r="AV34" i="2"/>
  <c r="AV35" i="2"/>
  <c r="AV36" i="2"/>
  <c r="AV37" i="2"/>
  <c r="AV38" i="2"/>
  <c r="AV39" i="2"/>
  <c r="AV40" i="2"/>
  <c r="AV41" i="2"/>
  <c r="AV42" i="2"/>
  <c r="AV43" i="2"/>
  <c r="AV44" i="2"/>
  <c r="AV45" i="2"/>
  <c r="AV46" i="2"/>
  <c r="AV47" i="2"/>
  <c r="AV48" i="2"/>
  <c r="AV49" i="2"/>
  <c r="AV50" i="2"/>
  <c r="AV51" i="2"/>
  <c r="AV52" i="2"/>
  <c r="AV53" i="2"/>
  <c r="AV54" i="2"/>
  <c r="AV55" i="2"/>
  <c r="AV56" i="2"/>
  <c r="AV57" i="2"/>
  <c r="AV58" i="2"/>
  <c r="AV59" i="2"/>
  <c r="AV60" i="2"/>
  <c r="AV61" i="2"/>
  <c r="AV62" i="2"/>
  <c r="AV63" i="2"/>
  <c r="AV64" i="2"/>
  <c r="AV65" i="2"/>
  <c r="AV66" i="2"/>
  <c r="AV67" i="2"/>
  <c r="AV68" i="2"/>
  <c r="AV69" i="2"/>
  <c r="AV70" i="2"/>
  <c r="AV71" i="2"/>
  <c r="AV72" i="2"/>
  <c r="AV73" i="2"/>
  <c r="AV74" i="2"/>
  <c r="AV75" i="2"/>
  <c r="AV76" i="2"/>
  <c r="AV77" i="2"/>
  <c r="AV78" i="2"/>
  <c r="AV79" i="2"/>
  <c r="AV80" i="2"/>
  <c r="AV81" i="2"/>
  <c r="AV82" i="2"/>
  <c r="AV83" i="2"/>
  <c r="AV84" i="2"/>
  <c r="AV85" i="2"/>
  <c r="AV86" i="2"/>
  <c r="AV87" i="2"/>
  <c r="AV88" i="2"/>
  <c r="AV89" i="2"/>
  <c r="AV90" i="2"/>
  <c r="AV91" i="2"/>
  <c r="AV92" i="2"/>
  <c r="AV93" i="2"/>
  <c r="AV94" i="2"/>
  <c r="AV95" i="2"/>
  <c r="AV96" i="2"/>
  <c r="AV97" i="2"/>
  <c r="AV98" i="2"/>
  <c r="AV99" i="2"/>
  <c r="AV100" i="2"/>
  <c r="AV101" i="2"/>
  <c r="AV102" i="2"/>
  <c r="AV103" i="2"/>
  <c r="AV104" i="2"/>
  <c r="AV105" i="2"/>
  <c r="AV106" i="2"/>
  <c r="AV107" i="2"/>
  <c r="AV108" i="2"/>
  <c r="AV109" i="2"/>
  <c r="AV110" i="2"/>
  <c r="AV111" i="2"/>
  <c r="AV112" i="2"/>
  <c r="AV113" i="2"/>
  <c r="AV114" i="2"/>
  <c r="AV115" i="2"/>
  <c r="AV116" i="2"/>
  <c r="AV117" i="2"/>
  <c r="AV118" i="2"/>
  <c r="AV119" i="2"/>
  <c r="AV120" i="2"/>
  <c r="AV121" i="2"/>
  <c r="AV122" i="2"/>
  <c r="AV123" i="2"/>
  <c r="AV124" i="2"/>
  <c r="AV125" i="2"/>
  <c r="AV126" i="2"/>
  <c r="AV127" i="2"/>
  <c r="AV128" i="2"/>
  <c r="AV129" i="2"/>
  <c r="AV130" i="2"/>
  <c r="AV131" i="2"/>
  <c r="AV132" i="2"/>
  <c r="AV133" i="2"/>
  <c r="AV134" i="2"/>
  <c r="AV135" i="2"/>
  <c r="AV136" i="2"/>
  <c r="AV137" i="2"/>
  <c r="AV138" i="2"/>
  <c r="AV139" i="2"/>
  <c r="AV140" i="2"/>
  <c r="AV141" i="2"/>
  <c r="AV142" i="2"/>
  <c r="AV143" i="2"/>
  <c r="AV144" i="2"/>
  <c r="AV145" i="2"/>
  <c r="AV146" i="2"/>
  <c r="AV147" i="2"/>
  <c r="AV148" i="2"/>
  <c r="AV149" i="2"/>
  <c r="AV150" i="2"/>
  <c r="AV151" i="2"/>
  <c r="AV152" i="2"/>
  <c r="AV153" i="2"/>
  <c r="AV154" i="2"/>
  <c r="AV155" i="2"/>
  <c r="AV156" i="2"/>
  <c r="AV157" i="2"/>
  <c r="AV158" i="2"/>
  <c r="AV159" i="2"/>
  <c r="AV160" i="2"/>
  <c r="AV161" i="2"/>
  <c r="AV162" i="2"/>
  <c r="AV163" i="2"/>
  <c r="AV164" i="2"/>
  <c r="AV165" i="2"/>
  <c r="AV166" i="2"/>
  <c r="AV167" i="2"/>
  <c r="AV168" i="2"/>
  <c r="AV169" i="2"/>
  <c r="AV170" i="2"/>
  <c r="AV171" i="2"/>
  <c r="AV172" i="2"/>
  <c r="AV173" i="2"/>
  <c r="AV174" i="2"/>
  <c r="AV175" i="2"/>
  <c r="AV176" i="2"/>
  <c r="AV177" i="2"/>
  <c r="AV178" i="2"/>
  <c r="AV179" i="2"/>
  <c r="AV180" i="2"/>
  <c r="AV181" i="2"/>
  <c r="AV182" i="2"/>
  <c r="AV183" i="2"/>
  <c r="AV184" i="2"/>
  <c r="AV185" i="2"/>
  <c r="AV186" i="2"/>
  <c r="AV187" i="2"/>
  <c r="AV188" i="2"/>
  <c r="AV189" i="2"/>
  <c r="AV190" i="2"/>
  <c r="AV191" i="2"/>
  <c r="AV192" i="2"/>
  <c r="AV193" i="2"/>
  <c r="AV194" i="2"/>
  <c r="AV195" i="2"/>
  <c r="AV196" i="2"/>
  <c r="AV197" i="2"/>
  <c r="AV198" i="2"/>
  <c r="AV199" i="2"/>
  <c r="AV200" i="2"/>
  <c r="AV201" i="2"/>
  <c r="AV202" i="2"/>
  <c r="AV203" i="2"/>
  <c r="AV204" i="2"/>
  <c r="AV205" i="2"/>
  <c r="AV206" i="2"/>
  <c r="AV207" i="2"/>
  <c r="AV208" i="2"/>
  <c r="AV209" i="2"/>
  <c r="AV210" i="2"/>
  <c r="AV211" i="2"/>
  <c r="AV212" i="2"/>
  <c r="AV213" i="2"/>
  <c r="AV214" i="2"/>
  <c r="AV215" i="2"/>
  <c r="AV216" i="2"/>
  <c r="AV217" i="2"/>
  <c r="AV218" i="2"/>
  <c r="AV219" i="2"/>
  <c r="AV220" i="2"/>
  <c r="AV221" i="2"/>
  <c r="AV222" i="2"/>
  <c r="AV223" i="2"/>
  <c r="AV224" i="2"/>
  <c r="AV225" i="2"/>
  <c r="AV226" i="2"/>
  <c r="AV227" i="2"/>
  <c r="AV228" i="2"/>
  <c r="AV229" i="2"/>
  <c r="AV230" i="2"/>
  <c r="AV231" i="2"/>
  <c r="AV232" i="2"/>
  <c r="AV233" i="2"/>
  <c r="AV234" i="2"/>
  <c r="AV235" i="2"/>
  <c r="AV236" i="2"/>
  <c r="AV237" i="2"/>
  <c r="AV238" i="2"/>
  <c r="AV239" i="2"/>
  <c r="AV240" i="2"/>
  <c r="AV241" i="2"/>
  <c r="AV242" i="2"/>
  <c r="AV243" i="2"/>
  <c r="AV244" i="2"/>
  <c r="AV245" i="2"/>
  <c r="AV246" i="2"/>
  <c r="AV247" i="2"/>
  <c r="AV248" i="2"/>
  <c r="AV249" i="2"/>
  <c r="AV250" i="2"/>
  <c r="AV251" i="2"/>
  <c r="AV252" i="2"/>
  <c r="AV253" i="2"/>
  <c r="AV254" i="2"/>
  <c r="AV255" i="2"/>
  <c r="AV256" i="2"/>
  <c r="AV257" i="2"/>
  <c r="AV258" i="2"/>
  <c r="AV259" i="2"/>
  <c r="AV260" i="2"/>
  <c r="AV261" i="2"/>
  <c r="AV262" i="2"/>
  <c r="AV263" i="2"/>
  <c r="AV264" i="2"/>
  <c r="AV265" i="2"/>
  <c r="AV266" i="2"/>
  <c r="AV267" i="2"/>
  <c r="AV268" i="2"/>
  <c r="AV269" i="2"/>
  <c r="AV270" i="2"/>
  <c r="AV271" i="2"/>
  <c r="AV272" i="2"/>
  <c r="AV273" i="2"/>
  <c r="AV274" i="2"/>
  <c r="AV275" i="2"/>
  <c r="AV276" i="2"/>
  <c r="AV277" i="2"/>
  <c r="AV278" i="2"/>
  <c r="AV279" i="2"/>
  <c r="AV280" i="2"/>
  <c r="AV281" i="2"/>
  <c r="AV282" i="2"/>
  <c r="AV283" i="2"/>
  <c r="AV284" i="2"/>
  <c r="AV285" i="2"/>
  <c r="AV286" i="2"/>
  <c r="AV287" i="2"/>
  <c r="AV288" i="2"/>
  <c r="AV289" i="2"/>
  <c r="AV290" i="2"/>
  <c r="AV291" i="2"/>
  <c r="AV292" i="2"/>
  <c r="AV293" i="2"/>
  <c r="AV294" i="2"/>
  <c r="AV295" i="2"/>
  <c r="AV296" i="2"/>
  <c r="AV297" i="2"/>
  <c r="AV298" i="2"/>
  <c r="AV299" i="2"/>
  <c r="AV300" i="2"/>
  <c r="AV301" i="2"/>
  <c r="AV302" i="2"/>
  <c r="AV303" i="2"/>
  <c r="AV304" i="2"/>
  <c r="AV305" i="2"/>
  <c r="AV306" i="2"/>
  <c r="AV307" i="2"/>
  <c r="AV308" i="2"/>
  <c r="AV309" i="2"/>
  <c r="AV310" i="2"/>
  <c r="AV311" i="2"/>
  <c r="AV312" i="2"/>
  <c r="AV313" i="2"/>
  <c r="AV314" i="2"/>
  <c r="AV315" i="2"/>
  <c r="AV316" i="2"/>
  <c r="AV317" i="2"/>
  <c r="AV318" i="2"/>
  <c r="AV319" i="2"/>
  <c r="AV320" i="2"/>
  <c r="AV321" i="2"/>
  <c r="AV322" i="2"/>
  <c r="AV323" i="2"/>
  <c r="AV324" i="2"/>
  <c r="AV325" i="2"/>
  <c r="AV326" i="2"/>
  <c r="AV327" i="2"/>
  <c r="AV328" i="2"/>
  <c r="AV329" i="2"/>
  <c r="AV330" i="2"/>
  <c r="AV331" i="2"/>
  <c r="AV332" i="2"/>
  <c r="AV333" i="2"/>
  <c r="AV334" i="2"/>
  <c r="AV335" i="2"/>
  <c r="AV336" i="2"/>
  <c r="AV337" i="2"/>
  <c r="AV338" i="2"/>
  <c r="AV339" i="2"/>
  <c r="AV340" i="2"/>
  <c r="AV341" i="2"/>
  <c r="AV342" i="2"/>
  <c r="AV343" i="2"/>
  <c r="AV344" i="2"/>
  <c r="AV345" i="2"/>
  <c r="AV346" i="2"/>
  <c r="AV347" i="2"/>
  <c r="AV348" i="2"/>
  <c r="AV349" i="2"/>
  <c r="AV350" i="2"/>
  <c r="AV351" i="2"/>
  <c r="AV352" i="2"/>
  <c r="AV353" i="2"/>
  <c r="AV354" i="2"/>
  <c r="AV355" i="2"/>
  <c r="AV356" i="2"/>
  <c r="AV357" i="2"/>
  <c r="AV358" i="2"/>
  <c r="AV359" i="2"/>
  <c r="AV360" i="2"/>
  <c r="AV361" i="2"/>
  <c r="AV362" i="2"/>
  <c r="AV363" i="2"/>
  <c r="AV364" i="2"/>
  <c r="AV365" i="2"/>
  <c r="AV366" i="2"/>
  <c r="AV367" i="2"/>
  <c r="AV368" i="2"/>
  <c r="AV369" i="2"/>
  <c r="AV370" i="2"/>
  <c r="AV371" i="2"/>
  <c r="AV372" i="2"/>
  <c r="AV373" i="2"/>
  <c r="AV374" i="2"/>
  <c r="AV375" i="2"/>
  <c r="AV376" i="2"/>
  <c r="AV377" i="2"/>
  <c r="AV378" i="2"/>
  <c r="AV379" i="2"/>
  <c r="AV380" i="2"/>
  <c r="AV381" i="2"/>
  <c r="AV382" i="2"/>
  <c r="AV383" i="2"/>
  <c r="AV384" i="2"/>
  <c r="AV385" i="2"/>
  <c r="AV386" i="2"/>
  <c r="AV387" i="2"/>
  <c r="AV388" i="2"/>
  <c r="AV389" i="2"/>
  <c r="AV390" i="2"/>
  <c r="AV391" i="2"/>
  <c r="AV392" i="2"/>
  <c r="AV393" i="2"/>
  <c r="AV394" i="2"/>
  <c r="AV395" i="2"/>
  <c r="AV396" i="2"/>
  <c r="AV397" i="2"/>
  <c r="AV398" i="2"/>
  <c r="AV399" i="2"/>
  <c r="AV400" i="2"/>
  <c r="AV401" i="2"/>
  <c r="AV402" i="2"/>
  <c r="AV403" i="2"/>
  <c r="AV404" i="2"/>
  <c r="AV405" i="2"/>
  <c r="AV406" i="2"/>
  <c r="AV407" i="2"/>
  <c r="AV408" i="2"/>
  <c r="AV409" i="2"/>
  <c r="AV410" i="2"/>
  <c r="AV411" i="2"/>
  <c r="AV412" i="2"/>
  <c r="AV413" i="2"/>
  <c r="AV414" i="2"/>
  <c r="AV415" i="2"/>
  <c r="AV416" i="2"/>
  <c r="AV417" i="2"/>
  <c r="AV418" i="2"/>
  <c r="AV419" i="2"/>
  <c r="AV420" i="2"/>
  <c r="AV421" i="2"/>
  <c r="AV422" i="2"/>
  <c r="AV423" i="2"/>
  <c r="AV424" i="2"/>
  <c r="AV425" i="2"/>
  <c r="AV426" i="2"/>
  <c r="AV427" i="2"/>
  <c r="AV428" i="2"/>
  <c r="AV429" i="2"/>
  <c r="AV430" i="2"/>
  <c r="AV431" i="2"/>
  <c r="AV432" i="2"/>
  <c r="AV433" i="2"/>
  <c r="AV434" i="2"/>
  <c r="AV435" i="2"/>
  <c r="AV436" i="2"/>
  <c r="AV437" i="2"/>
  <c r="AV438" i="2"/>
  <c r="AV439" i="2"/>
  <c r="AV440" i="2"/>
  <c r="AV441" i="2"/>
  <c r="AV442" i="2"/>
  <c r="AV443" i="2"/>
  <c r="AV444" i="2"/>
  <c r="AV445" i="2"/>
  <c r="AV446" i="2"/>
  <c r="AV447" i="2"/>
  <c r="AV448" i="2"/>
  <c r="AV449" i="2"/>
  <c r="AV450" i="2"/>
  <c r="AV451" i="2"/>
  <c r="AV452" i="2"/>
  <c r="AV453" i="2"/>
  <c r="AV454" i="2"/>
  <c r="AV455" i="2"/>
  <c r="AV456" i="2"/>
  <c r="AV457" i="2"/>
  <c r="AV458" i="2"/>
  <c r="AV459" i="2"/>
  <c r="AV460" i="2"/>
  <c r="AV461" i="2"/>
  <c r="AV462" i="2"/>
  <c r="AV463" i="2"/>
  <c r="AV464" i="2"/>
  <c r="AV465" i="2"/>
  <c r="AV466" i="2"/>
  <c r="AV467" i="2"/>
  <c r="AV468" i="2"/>
  <c r="AV469" i="2"/>
  <c r="AV470" i="2"/>
  <c r="AV471" i="2"/>
  <c r="AV472" i="2"/>
  <c r="AV473" i="2"/>
  <c r="AV474" i="2"/>
  <c r="AV475" i="2"/>
  <c r="AV476" i="2"/>
  <c r="AV477" i="2"/>
  <c r="AV478" i="2"/>
  <c r="AV479" i="2"/>
  <c r="AV480" i="2"/>
  <c r="AV481" i="2"/>
  <c r="AV482" i="2"/>
  <c r="AV483" i="2"/>
  <c r="AV484" i="2"/>
  <c r="AV485" i="2"/>
  <c r="AV486" i="2"/>
  <c r="AV487" i="2"/>
  <c r="AV488" i="2"/>
  <c r="AV489" i="2"/>
  <c r="AV490" i="2"/>
  <c r="AV491" i="2"/>
  <c r="AV492" i="2"/>
  <c r="AV493" i="2"/>
  <c r="AV494" i="2"/>
  <c r="AV495" i="2"/>
  <c r="AV496" i="2"/>
  <c r="AV497" i="2"/>
  <c r="AV498" i="2"/>
  <c r="AV499" i="2"/>
  <c r="AV500" i="2"/>
  <c r="AV501" i="2"/>
  <c r="AV502" i="2"/>
  <c r="AV503" i="2"/>
  <c r="AV504" i="2"/>
  <c r="AV505" i="2"/>
  <c r="AV506" i="2"/>
  <c r="AV507" i="2"/>
  <c r="AV508" i="2"/>
  <c r="AV509" i="2"/>
  <c r="AV510" i="2"/>
  <c r="AV511" i="2"/>
  <c r="AV512" i="2"/>
  <c r="AV513" i="2"/>
  <c r="AV514" i="2"/>
  <c r="AV515" i="2"/>
  <c r="AV516" i="2"/>
  <c r="AV517" i="2"/>
  <c r="AV518" i="2"/>
  <c r="AV519" i="2"/>
  <c r="AV520" i="2"/>
  <c r="AV521" i="2"/>
  <c r="AV522" i="2"/>
  <c r="AV523" i="2"/>
  <c r="AV524" i="2"/>
  <c r="AV525" i="2"/>
  <c r="AV526" i="2"/>
  <c r="AV527" i="2"/>
  <c r="AV528" i="2"/>
  <c r="AV529" i="2"/>
  <c r="AV530" i="2"/>
  <c r="AV531" i="2"/>
  <c r="AV532" i="2"/>
  <c r="AV533" i="2"/>
  <c r="AV534" i="2"/>
  <c r="AV535" i="2"/>
  <c r="AV536" i="2"/>
  <c r="AV537" i="2"/>
  <c r="AV538" i="2"/>
  <c r="AV539" i="2"/>
  <c r="AV540" i="2"/>
  <c r="AV541" i="2"/>
  <c r="AV542" i="2"/>
  <c r="AV543" i="2"/>
  <c r="AV544" i="2"/>
  <c r="AV545" i="2"/>
  <c r="AV546" i="2"/>
  <c r="AV547" i="2"/>
  <c r="AV548" i="2"/>
  <c r="AV549" i="2"/>
  <c r="AV550" i="2"/>
  <c r="AV551" i="2"/>
  <c r="AV552" i="2"/>
  <c r="AV553" i="2"/>
  <c r="AV554" i="2"/>
  <c r="AV555" i="2"/>
  <c r="AV556" i="2"/>
  <c r="AV557" i="2"/>
  <c r="AV558" i="2"/>
  <c r="AV559" i="2"/>
  <c r="AV560" i="2"/>
  <c r="AV561" i="2"/>
  <c r="AV562" i="2"/>
  <c r="AV563" i="2"/>
  <c r="AV564" i="2"/>
  <c r="AV565" i="2"/>
  <c r="AV566" i="2"/>
  <c r="AV567" i="2"/>
  <c r="AV568" i="2"/>
  <c r="AV569" i="2"/>
  <c r="AV570" i="2"/>
  <c r="AV571" i="2"/>
  <c r="AV572" i="2"/>
  <c r="AV573" i="2"/>
  <c r="AV574" i="2"/>
  <c r="AV575" i="2"/>
  <c r="AV576" i="2"/>
  <c r="AV577" i="2"/>
  <c r="AV578" i="2"/>
  <c r="AV579" i="2"/>
  <c r="AV580" i="2"/>
  <c r="AV581" i="2"/>
  <c r="AV582" i="2"/>
  <c r="AV583" i="2"/>
  <c r="AV584" i="2"/>
  <c r="AV585" i="2"/>
  <c r="AV586" i="2"/>
  <c r="AV587" i="2"/>
  <c r="AV588" i="2"/>
  <c r="AV589" i="2"/>
  <c r="AV590" i="2"/>
  <c r="AV591" i="2"/>
  <c r="AV592" i="2"/>
  <c r="AV593" i="2"/>
  <c r="AV594" i="2"/>
  <c r="AV595" i="2"/>
  <c r="AV596" i="2"/>
  <c r="AV597" i="2"/>
  <c r="AV598" i="2"/>
  <c r="AV599" i="2"/>
  <c r="AV600" i="2"/>
  <c r="AV601" i="2"/>
  <c r="AV602" i="2"/>
  <c r="AV603" i="2"/>
  <c r="AV604" i="2"/>
  <c r="AV605" i="2"/>
  <c r="AV606" i="2"/>
  <c r="AV607" i="2"/>
  <c r="AV608" i="2"/>
  <c r="AV609" i="2"/>
  <c r="AV610" i="2"/>
  <c r="AV611" i="2"/>
  <c r="AV612" i="2"/>
  <c r="AV613" i="2"/>
  <c r="AV614" i="2"/>
  <c r="AV615" i="2"/>
  <c r="AV616" i="2"/>
  <c r="AV617" i="2"/>
  <c r="AV618" i="2"/>
  <c r="AV619" i="2"/>
  <c r="AV620" i="2"/>
  <c r="AV621" i="2"/>
  <c r="AV622" i="2"/>
  <c r="AV623" i="2"/>
  <c r="AV624" i="2"/>
  <c r="AV625" i="2"/>
  <c r="AV626" i="2"/>
  <c r="AV627" i="2"/>
  <c r="AV628" i="2"/>
  <c r="AV629" i="2"/>
  <c r="AV630" i="2"/>
  <c r="AV631" i="2"/>
  <c r="AV632" i="2"/>
  <c r="AV633" i="2"/>
  <c r="AV634" i="2"/>
  <c r="AV635" i="2"/>
  <c r="AV636" i="2"/>
  <c r="AV637" i="2"/>
  <c r="AV638" i="2"/>
  <c r="AV639" i="2"/>
  <c r="AV640" i="2"/>
  <c r="AV641" i="2"/>
  <c r="AV642" i="2"/>
  <c r="AV643" i="2"/>
  <c r="AV644" i="2"/>
  <c r="AV645" i="2"/>
  <c r="AV646" i="2"/>
  <c r="AV647" i="2"/>
  <c r="AV648" i="2"/>
  <c r="AV649" i="2"/>
  <c r="AV650" i="2"/>
  <c r="AV651" i="2"/>
  <c r="AV652" i="2"/>
  <c r="AV653" i="2"/>
  <c r="AV654" i="2"/>
  <c r="AV655" i="2"/>
  <c r="AV656" i="2"/>
  <c r="AV657" i="2"/>
  <c r="AV658" i="2"/>
  <c r="AV659" i="2"/>
  <c r="AV660" i="2"/>
  <c r="AV661" i="2"/>
  <c r="AV662" i="2"/>
  <c r="AV663" i="2"/>
  <c r="AV664" i="2"/>
  <c r="AV665" i="2"/>
  <c r="AV666" i="2"/>
  <c r="AV667" i="2"/>
  <c r="AV668" i="2"/>
  <c r="AV669" i="2"/>
  <c r="AV670" i="2"/>
  <c r="AV671" i="2"/>
  <c r="AV672" i="2"/>
  <c r="AV673" i="2"/>
  <c r="AV674" i="2"/>
  <c r="AV675" i="2"/>
  <c r="AV676" i="2"/>
  <c r="AV677" i="2"/>
  <c r="AV678" i="2"/>
  <c r="AV679" i="2"/>
  <c r="AV680" i="2"/>
  <c r="AV681" i="2"/>
  <c r="AV682" i="2"/>
  <c r="AV683" i="2"/>
  <c r="AV684" i="2"/>
  <c r="AV685" i="2"/>
  <c r="AV686" i="2"/>
  <c r="AV687" i="2"/>
  <c r="AV688" i="2"/>
  <c r="AV689" i="2"/>
  <c r="AV690" i="2"/>
  <c r="AV691" i="2"/>
  <c r="AV692" i="2"/>
  <c r="AV693" i="2"/>
  <c r="AV694" i="2"/>
  <c r="AV695" i="2"/>
  <c r="AV696" i="2"/>
  <c r="AV697" i="2"/>
  <c r="AV698" i="2"/>
  <c r="AV699" i="2"/>
  <c r="AV700" i="2"/>
  <c r="AV701" i="2"/>
  <c r="AV702" i="2"/>
  <c r="AV703" i="2"/>
  <c r="AV704" i="2"/>
  <c r="AV705" i="2"/>
  <c r="AV706" i="2"/>
  <c r="AV707" i="2"/>
  <c r="AV708" i="2"/>
  <c r="AV709" i="2"/>
  <c r="AV710" i="2"/>
  <c r="AV711" i="2"/>
  <c r="AV712" i="2"/>
  <c r="AV713" i="2"/>
  <c r="AV714" i="2"/>
  <c r="AV715" i="2"/>
  <c r="AV716" i="2"/>
  <c r="AV717" i="2"/>
  <c r="AV718" i="2"/>
  <c r="AV719" i="2"/>
  <c r="AV720" i="2"/>
  <c r="AV721" i="2"/>
  <c r="AV722" i="2"/>
  <c r="AV723" i="2"/>
  <c r="AV724" i="2"/>
  <c r="AV725" i="2"/>
  <c r="AV726" i="2"/>
  <c r="AV727" i="2"/>
  <c r="AV728" i="2"/>
  <c r="AV729" i="2"/>
  <c r="AV730" i="2"/>
  <c r="AV731" i="2"/>
  <c r="AV732" i="2"/>
  <c r="AV733" i="2"/>
  <c r="AV734" i="2"/>
  <c r="AV735" i="2"/>
  <c r="AV736" i="2"/>
  <c r="AV737" i="2"/>
  <c r="AV738" i="2"/>
  <c r="AV739" i="2"/>
  <c r="AV740" i="2"/>
  <c r="AV741" i="2"/>
  <c r="AV742" i="2"/>
  <c r="AV743" i="2"/>
  <c r="AV744" i="2"/>
  <c r="AV745" i="2"/>
  <c r="AV746" i="2"/>
  <c r="AV747" i="2"/>
  <c r="AV748" i="2"/>
  <c r="AV749" i="2"/>
  <c r="AV750" i="2"/>
  <c r="AV751" i="2"/>
  <c r="AV752" i="2"/>
  <c r="AV753" i="2"/>
  <c r="AV754" i="2"/>
  <c r="AV755" i="2"/>
  <c r="AV756" i="2"/>
  <c r="AV757" i="2"/>
  <c r="AV758" i="2"/>
  <c r="AV759" i="2"/>
  <c r="AV760" i="2"/>
  <c r="AV761" i="2"/>
  <c r="AV762" i="2"/>
  <c r="AV763" i="2"/>
  <c r="AV764" i="2"/>
  <c r="AV765" i="2"/>
  <c r="AV766" i="2"/>
  <c r="AV767" i="2"/>
  <c r="AV768" i="2"/>
  <c r="AV769" i="2"/>
  <c r="AV770" i="2"/>
  <c r="AV771" i="2"/>
  <c r="AV772" i="2"/>
  <c r="AV773" i="2"/>
  <c r="AV774" i="2"/>
  <c r="AV775" i="2"/>
  <c r="AV776" i="2"/>
  <c r="AV777" i="2"/>
  <c r="AV778" i="2"/>
  <c r="AV779" i="2"/>
  <c r="AV780" i="2"/>
  <c r="AV781" i="2"/>
  <c r="AV782" i="2"/>
  <c r="AV783" i="2"/>
  <c r="AV784" i="2"/>
  <c r="AV785" i="2"/>
  <c r="AV786" i="2"/>
  <c r="AV787" i="2"/>
  <c r="AV788" i="2"/>
  <c r="AV789" i="2"/>
  <c r="AV790" i="2"/>
  <c r="AV791" i="2"/>
  <c r="AV792" i="2"/>
  <c r="AV793" i="2"/>
  <c r="AV794" i="2"/>
  <c r="AV795" i="2"/>
  <c r="AV796" i="2"/>
  <c r="AV797" i="2"/>
  <c r="AV798" i="2"/>
  <c r="AV799" i="2"/>
  <c r="AV800" i="2"/>
  <c r="AV801" i="2"/>
  <c r="AV802" i="2"/>
  <c r="AV803" i="2"/>
  <c r="AV804" i="2"/>
  <c r="AV805" i="2"/>
  <c r="AV806" i="2"/>
  <c r="AV807" i="2"/>
  <c r="AV808" i="2"/>
  <c r="AV809" i="2"/>
  <c r="AV810" i="2"/>
  <c r="AV811" i="2"/>
  <c r="AV812" i="2"/>
  <c r="AV813" i="2"/>
  <c r="AV814" i="2"/>
  <c r="AV815" i="2"/>
  <c r="AV816" i="2"/>
  <c r="AV817" i="2"/>
  <c r="AV818" i="2"/>
  <c r="AV819" i="2"/>
  <c r="AV820" i="2"/>
  <c r="AV821" i="2"/>
  <c r="AV822" i="2"/>
  <c r="AV823" i="2"/>
  <c r="AV824" i="2"/>
  <c r="AV825" i="2"/>
  <c r="AV826" i="2"/>
  <c r="AV827" i="2"/>
  <c r="AV828" i="2"/>
  <c r="AV829" i="2"/>
  <c r="AV830" i="2"/>
  <c r="AV831" i="2"/>
  <c r="AV832" i="2"/>
  <c r="AV833" i="2"/>
  <c r="AV834" i="2"/>
  <c r="AV835" i="2"/>
  <c r="AV836" i="2"/>
  <c r="AV837" i="2"/>
  <c r="AV838" i="2"/>
  <c r="AV839" i="2"/>
  <c r="AV840" i="2"/>
  <c r="AV841" i="2"/>
  <c r="AV842" i="2"/>
  <c r="AV843" i="2"/>
  <c r="AV844" i="2"/>
  <c r="AV845" i="2"/>
  <c r="AV846" i="2"/>
  <c r="AV847" i="2"/>
  <c r="AV848" i="2"/>
  <c r="AV849" i="2"/>
  <c r="AV850" i="2"/>
  <c r="AV851" i="2"/>
  <c r="AV852" i="2"/>
  <c r="AV853" i="2"/>
  <c r="AV854" i="2"/>
  <c r="AV855" i="2"/>
  <c r="AV856" i="2"/>
  <c r="AV857" i="2"/>
  <c r="AV858" i="2"/>
  <c r="AV859" i="2"/>
  <c r="AV860" i="2"/>
  <c r="AV861" i="2"/>
  <c r="AV862" i="2"/>
  <c r="AV863" i="2"/>
  <c r="AV864" i="2"/>
  <c r="AV865" i="2"/>
  <c r="AV866" i="2"/>
  <c r="AV867" i="2"/>
  <c r="AV868" i="2"/>
  <c r="AV869" i="2"/>
  <c r="AV870" i="2"/>
  <c r="AV871" i="2"/>
  <c r="AV872" i="2"/>
  <c r="AV873" i="2"/>
  <c r="AV874" i="2"/>
  <c r="AV875" i="2"/>
  <c r="AV876" i="2"/>
  <c r="AV877" i="2"/>
  <c r="AV878" i="2"/>
  <c r="AV879" i="2"/>
  <c r="AV880" i="2"/>
  <c r="AV881" i="2"/>
  <c r="AV882" i="2"/>
  <c r="AV883" i="2"/>
  <c r="AV884" i="2"/>
  <c r="AV885" i="2"/>
  <c r="AV886" i="2"/>
  <c r="AV887" i="2"/>
  <c r="AV888" i="2"/>
  <c r="AV889" i="2"/>
  <c r="AV890" i="2"/>
  <c r="AV891" i="2"/>
  <c r="AV892" i="2"/>
  <c r="AV893" i="2"/>
  <c r="AV894" i="2"/>
  <c r="AV895" i="2"/>
  <c r="AV896" i="2"/>
  <c r="AV897" i="2"/>
  <c r="AV898" i="2"/>
  <c r="AV899" i="2"/>
  <c r="AV900" i="2"/>
  <c r="AV901" i="2"/>
  <c r="AV902" i="2"/>
  <c r="AV903" i="2"/>
  <c r="AV904" i="2"/>
  <c r="AV905" i="2"/>
  <c r="AV906" i="2"/>
  <c r="AV907" i="2"/>
  <c r="AV908" i="2"/>
  <c r="AV909" i="2"/>
  <c r="AV910" i="2"/>
  <c r="AV911" i="2"/>
  <c r="AV912" i="2"/>
  <c r="AV913" i="2"/>
  <c r="AV914" i="2"/>
  <c r="AV915" i="2"/>
  <c r="AV916" i="2"/>
  <c r="AV917" i="2"/>
  <c r="AV918" i="2"/>
  <c r="AV919" i="2"/>
  <c r="AV920" i="2"/>
  <c r="AV921" i="2"/>
  <c r="AV922" i="2"/>
  <c r="AV923" i="2"/>
  <c r="AV924" i="2"/>
  <c r="AV925" i="2"/>
  <c r="AV926" i="2"/>
  <c r="AV927" i="2"/>
  <c r="AV928" i="2"/>
  <c r="AV929" i="2"/>
  <c r="AV930" i="2"/>
  <c r="AV931" i="2"/>
  <c r="AV932" i="2"/>
  <c r="AV933" i="2"/>
  <c r="AV934" i="2"/>
  <c r="AV935" i="2"/>
  <c r="AV936" i="2"/>
  <c r="AV937" i="2"/>
  <c r="AV938" i="2"/>
  <c r="AV939" i="2"/>
  <c r="AV940" i="2"/>
  <c r="AV941" i="2"/>
  <c r="AV942" i="2"/>
  <c r="AV943" i="2"/>
  <c r="AV944" i="2"/>
  <c r="AV945" i="2"/>
  <c r="AV946" i="2"/>
  <c r="AV947" i="2"/>
  <c r="AV948" i="2"/>
  <c r="AV949" i="2"/>
  <c r="AV950" i="2"/>
  <c r="AV951" i="2"/>
  <c r="AV952" i="2"/>
  <c r="AV953" i="2"/>
  <c r="AV954" i="2"/>
  <c r="AV955" i="2"/>
  <c r="AV956" i="2"/>
  <c r="AV957" i="2"/>
  <c r="AV958" i="2"/>
  <c r="AV959" i="2"/>
  <c r="AV960" i="2"/>
  <c r="AV961" i="2"/>
  <c r="AV962" i="2"/>
  <c r="AV963" i="2"/>
  <c r="AV964" i="2"/>
  <c r="AV965" i="2"/>
  <c r="AV966" i="2"/>
  <c r="AV967" i="2"/>
  <c r="AV968" i="2"/>
  <c r="AV969" i="2"/>
  <c r="AV970" i="2"/>
  <c r="AV971" i="2"/>
  <c r="AV972" i="2"/>
  <c r="AV973" i="2"/>
  <c r="AV974" i="2"/>
  <c r="AV975" i="2"/>
  <c r="AV976" i="2"/>
  <c r="AV977" i="2"/>
  <c r="AV978" i="2"/>
  <c r="AV979" i="2"/>
  <c r="AV980" i="2"/>
  <c r="AV981" i="2"/>
  <c r="AV982" i="2"/>
  <c r="AV983" i="2"/>
  <c r="AV984" i="2"/>
  <c r="AV985" i="2"/>
  <c r="AV986" i="2"/>
  <c r="AV987" i="2"/>
  <c r="AV988" i="2"/>
  <c r="AV989" i="2"/>
  <c r="AV990" i="2"/>
  <c r="AV991" i="2"/>
  <c r="AV992" i="2"/>
  <c r="AV993" i="2"/>
  <c r="AV994" i="2"/>
  <c r="AV995" i="2"/>
  <c r="AV996" i="2"/>
  <c r="AV997" i="2"/>
  <c r="AV998" i="2"/>
  <c r="AV999" i="2"/>
  <c r="AV1000" i="2"/>
  <c r="AV1001" i="2"/>
  <c r="AV1002" i="2"/>
  <c r="AV1003" i="2"/>
  <c r="AV1004" i="2"/>
  <c r="AV1005" i="2"/>
  <c r="AV1006" i="2"/>
  <c r="AV1007" i="2"/>
  <c r="AV1008" i="2"/>
  <c r="AV1009" i="2"/>
  <c r="AV1010" i="2"/>
  <c r="AV1011" i="2"/>
  <c r="AV1012" i="2"/>
  <c r="AV1013" i="2"/>
  <c r="AV1014" i="2"/>
  <c r="AV1015" i="2"/>
  <c r="AV1016" i="2"/>
  <c r="AV1017" i="2"/>
  <c r="AV1018" i="2"/>
  <c r="AV1019" i="2"/>
  <c r="AV1020" i="2"/>
  <c r="AV1021" i="2"/>
  <c r="AV1022" i="2"/>
  <c r="AV1023" i="2"/>
  <c r="AV1024" i="2"/>
  <c r="AV1025" i="2"/>
  <c r="AV1026" i="2"/>
  <c r="AV1027" i="2"/>
  <c r="AV1028" i="2"/>
  <c r="AV1029" i="2"/>
  <c r="AV1030" i="2"/>
  <c r="AV1031" i="2"/>
  <c r="AV1032" i="2"/>
  <c r="AV1033" i="2"/>
  <c r="AV1034" i="2"/>
  <c r="AV1035" i="2"/>
  <c r="AV1036" i="2"/>
  <c r="AV1037" i="2"/>
  <c r="AV1038" i="2"/>
  <c r="AV1039" i="2"/>
  <c r="AV1040" i="2"/>
  <c r="AV1041" i="2"/>
  <c r="AV1042" i="2"/>
  <c r="AV1043" i="2"/>
  <c r="AV1044" i="2"/>
  <c r="AV1045" i="2"/>
  <c r="AV1046" i="2"/>
  <c r="AV1047" i="2"/>
  <c r="AV1048" i="2"/>
  <c r="AV1049" i="2"/>
  <c r="AV1050" i="2"/>
  <c r="AV1051" i="2"/>
  <c r="AV1052" i="2"/>
  <c r="AV1053" i="2"/>
  <c r="AV1054" i="2"/>
  <c r="AV1055" i="2"/>
  <c r="AV1056" i="2"/>
  <c r="AV1057" i="2"/>
  <c r="AV1058" i="2"/>
  <c r="AV1059" i="2"/>
  <c r="AV1060" i="2"/>
  <c r="AV1061" i="2"/>
  <c r="AV1062" i="2"/>
  <c r="AV1063" i="2"/>
  <c r="AV1064" i="2"/>
  <c r="AV1065" i="2"/>
  <c r="AV1066" i="2"/>
  <c r="AV1067" i="2"/>
  <c r="AV1068" i="2"/>
  <c r="AV1069" i="2"/>
  <c r="AV1070" i="2"/>
  <c r="AV1071" i="2"/>
  <c r="AV1072" i="2"/>
  <c r="AV1073" i="2"/>
  <c r="AV1074" i="2"/>
  <c r="AV1075" i="2"/>
  <c r="AV1076" i="2"/>
  <c r="AV1077" i="2"/>
  <c r="AV1078" i="2"/>
  <c r="AV1079" i="2"/>
  <c r="AV1080" i="2"/>
  <c r="AV1081" i="2"/>
  <c r="AV1082" i="2"/>
  <c r="AV1083" i="2"/>
  <c r="AV1084" i="2"/>
  <c r="AV1085" i="2"/>
  <c r="AV1086" i="2"/>
  <c r="AV1087" i="2"/>
  <c r="AV1088" i="2"/>
  <c r="AV1089" i="2"/>
  <c r="AV1090" i="2"/>
  <c r="AV1091" i="2"/>
  <c r="AV1092" i="2"/>
  <c r="AV1093" i="2"/>
  <c r="AV1094" i="2"/>
  <c r="AV1095" i="2"/>
  <c r="AV1096" i="2"/>
  <c r="AV1097" i="2"/>
  <c r="AV1098" i="2"/>
  <c r="AV1099" i="2"/>
  <c r="AV1100" i="2"/>
  <c r="AV1101" i="2"/>
  <c r="AV1102" i="2"/>
  <c r="AV1103" i="2"/>
  <c r="AV1104" i="2"/>
  <c r="AV1105" i="2"/>
  <c r="AV1106" i="2"/>
  <c r="AV1107" i="2"/>
  <c r="AV1108" i="2"/>
  <c r="AV1109" i="2"/>
  <c r="AV1110" i="2"/>
  <c r="AV1111" i="2"/>
  <c r="AV1112" i="2"/>
  <c r="AV1113" i="2"/>
  <c r="AV1114" i="2"/>
  <c r="AV1115" i="2"/>
  <c r="AV1116" i="2"/>
  <c r="AV1117" i="2"/>
  <c r="AV1118" i="2"/>
  <c r="AV1119" i="2"/>
  <c r="AV1120" i="2"/>
  <c r="AV1121" i="2"/>
  <c r="AV1122" i="2"/>
  <c r="AV1123" i="2"/>
  <c r="AV1124" i="2"/>
  <c r="AV1125" i="2"/>
  <c r="AV1126" i="2"/>
  <c r="AV1127" i="2"/>
  <c r="AV1128" i="2"/>
  <c r="AV1129" i="2"/>
  <c r="AV1130" i="2"/>
  <c r="AV1131" i="2"/>
  <c r="AV1132" i="2"/>
  <c r="AV1133" i="2"/>
  <c r="AV1134" i="2"/>
  <c r="AV1135" i="2"/>
  <c r="AV1136" i="2"/>
  <c r="AV1137" i="2"/>
  <c r="AV1138" i="2"/>
  <c r="AV1139" i="2"/>
  <c r="AV1140" i="2"/>
  <c r="AV1141" i="2"/>
  <c r="AV1142" i="2"/>
  <c r="AV1143" i="2"/>
  <c r="AV1144" i="2"/>
  <c r="AV1145" i="2"/>
  <c r="AV1146" i="2"/>
  <c r="AV1147" i="2"/>
  <c r="AV1148" i="2"/>
  <c r="AV1149" i="2"/>
  <c r="AV1150" i="2"/>
  <c r="AV1151" i="2"/>
  <c r="AV1152" i="2"/>
  <c r="AV1153" i="2"/>
  <c r="AV1154" i="2"/>
  <c r="AV1155" i="2"/>
  <c r="AV1156" i="2"/>
  <c r="AV1157" i="2"/>
  <c r="AV1158" i="2"/>
  <c r="AV1159" i="2"/>
  <c r="AV1160" i="2"/>
  <c r="AV1161" i="2"/>
  <c r="AV1162" i="2"/>
  <c r="AV1163" i="2"/>
  <c r="AV1164" i="2"/>
  <c r="AV1165" i="2"/>
  <c r="AV1166" i="2"/>
  <c r="AV1167" i="2"/>
  <c r="AV1168" i="2"/>
  <c r="AV1169" i="2"/>
  <c r="AV1170" i="2"/>
  <c r="AV1171" i="2"/>
  <c r="AV1172" i="2"/>
  <c r="AV1173" i="2"/>
  <c r="AV1174" i="2"/>
  <c r="AV1175" i="2"/>
  <c r="AV1176" i="2"/>
  <c r="AV1177" i="2"/>
  <c r="AV1178" i="2"/>
  <c r="AV1179" i="2"/>
  <c r="AV1180" i="2"/>
  <c r="AV1181" i="2"/>
  <c r="AV1182" i="2"/>
  <c r="AV1183" i="2"/>
  <c r="AV1184" i="2"/>
  <c r="AV1185" i="2"/>
  <c r="AV1186" i="2"/>
  <c r="AV1187" i="2"/>
  <c r="AV1188" i="2"/>
  <c r="AV1189" i="2"/>
  <c r="AV1190" i="2"/>
  <c r="AV1191" i="2"/>
  <c r="AV1192" i="2"/>
  <c r="AV1193" i="2"/>
  <c r="AV1194" i="2"/>
  <c r="AV1195" i="2"/>
  <c r="AV1196" i="2"/>
  <c r="AV1197" i="2"/>
  <c r="AV1198" i="2"/>
  <c r="AV1199" i="2"/>
  <c r="AV1200" i="2"/>
  <c r="AV1201" i="2"/>
  <c r="AV1202" i="2"/>
  <c r="AV1203" i="2"/>
  <c r="AV1204" i="2"/>
  <c r="AV1205" i="2"/>
  <c r="AV1206" i="2"/>
  <c r="AV1207" i="2"/>
  <c r="AV1208" i="2"/>
  <c r="AV1209" i="2"/>
  <c r="AV1210" i="2"/>
  <c r="AV1211" i="2"/>
  <c r="AV1212" i="2"/>
  <c r="AV1213" i="2"/>
  <c r="AV1214" i="2"/>
  <c r="AV1215" i="2"/>
  <c r="AV1216" i="2"/>
  <c r="AV1217" i="2"/>
  <c r="AV1218" i="2"/>
  <c r="AV1219" i="2"/>
  <c r="AV1220" i="2"/>
  <c r="AV1221" i="2"/>
  <c r="AV1222" i="2"/>
  <c r="AV1223" i="2"/>
  <c r="AV1224" i="2"/>
  <c r="AV1225" i="2"/>
  <c r="AV1226" i="2"/>
  <c r="AV1227" i="2"/>
  <c r="AV1228" i="2"/>
  <c r="AV1229" i="2"/>
  <c r="AV1230" i="2"/>
  <c r="AV1231" i="2"/>
  <c r="AV1232" i="2"/>
  <c r="AV1233" i="2"/>
  <c r="AV1234" i="2"/>
  <c r="AV1235" i="2"/>
  <c r="AV1236" i="2"/>
  <c r="AV1237" i="2"/>
  <c r="AV1238" i="2"/>
  <c r="AV1239" i="2"/>
  <c r="AV1240" i="2"/>
  <c r="AV1241" i="2"/>
  <c r="AV1242" i="2"/>
  <c r="AV1243" i="2"/>
  <c r="AV1244" i="2"/>
  <c r="AV1245" i="2"/>
  <c r="AV1246" i="2"/>
  <c r="AV1247" i="2"/>
  <c r="AV1248" i="2"/>
  <c r="AV1249" i="2"/>
  <c r="AV1250" i="2"/>
  <c r="AV1251" i="2"/>
  <c r="AV1252" i="2"/>
  <c r="AV1253" i="2"/>
  <c r="AV1254" i="2"/>
  <c r="AV1255" i="2"/>
  <c r="AV1256" i="2"/>
  <c r="AV1257" i="2"/>
  <c r="AV1258" i="2"/>
  <c r="AV1259" i="2"/>
  <c r="AV1260" i="2"/>
  <c r="AV1261" i="2"/>
  <c r="AV1262" i="2"/>
  <c r="AV1263" i="2"/>
  <c r="AV1264" i="2"/>
  <c r="AV1265" i="2"/>
  <c r="AV1266" i="2"/>
  <c r="AV1267" i="2"/>
  <c r="AV1268" i="2"/>
  <c r="AV1269" i="2"/>
  <c r="AV1270" i="2"/>
  <c r="AV1271" i="2"/>
  <c r="AV1272" i="2"/>
  <c r="AV1273" i="2"/>
  <c r="AV1274" i="2"/>
  <c r="AV1275" i="2"/>
  <c r="AV1276" i="2"/>
  <c r="AV1277" i="2"/>
  <c r="AV1278" i="2"/>
  <c r="AV1279" i="2"/>
  <c r="AV1280" i="2"/>
  <c r="AV1281" i="2"/>
  <c r="AV1282" i="2"/>
  <c r="AV1283" i="2"/>
  <c r="AV1284" i="2"/>
  <c r="AV1285" i="2"/>
  <c r="AV1286" i="2"/>
  <c r="AV1287" i="2"/>
  <c r="AV1288" i="2"/>
  <c r="AV1289" i="2"/>
  <c r="AV1290" i="2"/>
  <c r="AV1291" i="2"/>
  <c r="AV1292" i="2"/>
  <c r="AV1293" i="2"/>
  <c r="AV1294" i="2"/>
  <c r="AV1295" i="2"/>
  <c r="AV1296" i="2"/>
  <c r="AV1297" i="2"/>
  <c r="AV1298" i="2"/>
  <c r="AV1299" i="2"/>
  <c r="AV1300" i="2"/>
  <c r="AV1301" i="2"/>
  <c r="AV1302" i="2"/>
  <c r="AV1303" i="2"/>
  <c r="AV1304" i="2"/>
  <c r="AV1305" i="2"/>
  <c r="AV1306" i="2"/>
  <c r="AV1307" i="2"/>
  <c r="AV1308" i="2"/>
  <c r="AV1309" i="2"/>
  <c r="AV1310" i="2"/>
  <c r="AV1311" i="2"/>
  <c r="AV1312" i="2"/>
  <c r="AV1313" i="2"/>
  <c r="AV1314" i="2"/>
  <c r="AV1315" i="2"/>
  <c r="AV1316" i="2"/>
  <c r="AV1317" i="2"/>
  <c r="AV1318" i="2"/>
  <c r="AV1319" i="2"/>
  <c r="AV1320" i="2"/>
  <c r="AV1321" i="2"/>
  <c r="AV1322" i="2"/>
  <c r="AV1323" i="2"/>
  <c r="AV1324" i="2"/>
  <c r="AV1325" i="2"/>
  <c r="AV1326" i="2"/>
  <c r="AV1327" i="2"/>
  <c r="AV1328" i="2"/>
  <c r="AV1329" i="2"/>
  <c r="AV1330" i="2"/>
  <c r="AV1331" i="2"/>
  <c r="AV1332" i="2"/>
  <c r="AV1333" i="2"/>
  <c r="AV1334" i="2"/>
  <c r="AV1335" i="2"/>
  <c r="AV1336" i="2"/>
  <c r="AV1337" i="2"/>
  <c r="AV1338" i="2"/>
  <c r="AV1339" i="2"/>
  <c r="AV1340" i="2"/>
  <c r="AV1341" i="2"/>
  <c r="AV1342" i="2"/>
  <c r="AV1343" i="2"/>
  <c r="AV1344" i="2"/>
  <c r="AV1345" i="2"/>
  <c r="AV1346" i="2"/>
  <c r="AV1347" i="2"/>
  <c r="AV1348" i="2"/>
  <c r="AV1349" i="2"/>
  <c r="AV1350" i="2"/>
  <c r="AV1351" i="2"/>
  <c r="AV1352" i="2"/>
  <c r="AV1353" i="2"/>
  <c r="AV1354" i="2"/>
  <c r="AV1355" i="2"/>
  <c r="AV1356" i="2"/>
  <c r="AV1357" i="2"/>
  <c r="AV1358" i="2"/>
  <c r="AV1359" i="2"/>
  <c r="AV1360" i="2"/>
  <c r="AV1361" i="2"/>
  <c r="AV1362" i="2"/>
  <c r="AV1363" i="2"/>
  <c r="AV1364" i="2"/>
  <c r="AV1365" i="2"/>
  <c r="AV1366" i="2"/>
  <c r="AV1367" i="2"/>
  <c r="AV1368" i="2"/>
  <c r="AV1369" i="2"/>
  <c r="AV1370" i="2"/>
  <c r="AV1371" i="2"/>
  <c r="AV1372" i="2"/>
  <c r="AV1373" i="2"/>
  <c r="AV1374" i="2"/>
  <c r="AV1375" i="2"/>
  <c r="AV1376" i="2"/>
  <c r="AV1377" i="2"/>
  <c r="AV1378" i="2"/>
  <c r="AV1379" i="2"/>
  <c r="AV1380" i="2"/>
  <c r="AV1381" i="2"/>
  <c r="AV1382" i="2"/>
  <c r="AV1383" i="2"/>
  <c r="AV1384" i="2"/>
  <c r="AV1385" i="2"/>
  <c r="AV1386" i="2"/>
  <c r="AV1387" i="2"/>
  <c r="AV1388" i="2"/>
  <c r="AV1389" i="2"/>
  <c r="AV1390" i="2"/>
  <c r="AV1391" i="2"/>
  <c r="AV1392" i="2"/>
  <c r="AV1393" i="2"/>
  <c r="AV1394" i="2"/>
  <c r="AV1395" i="2"/>
  <c r="AV1396" i="2"/>
  <c r="AV1397" i="2"/>
  <c r="AV1398" i="2"/>
  <c r="AV1399" i="2"/>
  <c r="AV1400" i="2"/>
  <c r="AV1401" i="2"/>
  <c r="AV1402" i="2"/>
  <c r="AV1403" i="2"/>
  <c r="AV1404" i="2"/>
  <c r="AV1405" i="2"/>
  <c r="AV1406" i="2"/>
  <c r="AV1407" i="2"/>
  <c r="AV1408" i="2"/>
  <c r="AV1409" i="2"/>
  <c r="AV1410" i="2"/>
  <c r="AV1411" i="2"/>
  <c r="AV1412" i="2"/>
  <c r="AV1413" i="2"/>
  <c r="AV1414" i="2"/>
  <c r="AV1415" i="2"/>
  <c r="AV1416" i="2"/>
  <c r="AV1417" i="2"/>
  <c r="AV1418" i="2"/>
  <c r="AV1419" i="2"/>
  <c r="AV1420" i="2"/>
  <c r="AV1421" i="2"/>
  <c r="AV1422" i="2"/>
  <c r="AV1423" i="2"/>
  <c r="AV1424" i="2"/>
  <c r="AV1425" i="2"/>
  <c r="AV1426" i="2"/>
  <c r="AV1427" i="2"/>
  <c r="AV1428" i="2"/>
  <c r="AV1429" i="2"/>
  <c r="AV1430" i="2"/>
  <c r="AV1431" i="2"/>
  <c r="AV1432" i="2"/>
  <c r="AV1433" i="2"/>
  <c r="AV1434" i="2"/>
  <c r="AV1435" i="2"/>
  <c r="AV1436" i="2"/>
  <c r="AV1437" i="2"/>
  <c r="AV1438" i="2"/>
  <c r="AV1439" i="2"/>
  <c r="AV1440" i="2"/>
  <c r="AV1441" i="2"/>
  <c r="AV1442" i="2"/>
  <c r="AV1443" i="2"/>
  <c r="AV1444" i="2"/>
  <c r="AV1445" i="2"/>
  <c r="AV1446" i="2"/>
  <c r="AV1447" i="2"/>
  <c r="AV1448" i="2"/>
  <c r="AV1449" i="2"/>
  <c r="AV1450" i="2"/>
  <c r="AV1451" i="2"/>
  <c r="AV1452" i="2"/>
  <c r="AV1453" i="2"/>
  <c r="AV1454" i="2"/>
  <c r="AV1455" i="2"/>
  <c r="AV1456" i="2"/>
  <c r="AV1457" i="2"/>
  <c r="AV1458" i="2"/>
  <c r="AV1459" i="2"/>
  <c r="AV1460" i="2"/>
  <c r="AV1461" i="2"/>
  <c r="AV1462" i="2"/>
  <c r="AV1463" i="2"/>
  <c r="AV1464" i="2"/>
  <c r="AV1465" i="2"/>
  <c r="AV1466" i="2"/>
  <c r="AV1467" i="2"/>
  <c r="AV1468" i="2"/>
  <c r="AV1469" i="2"/>
  <c r="AV1470" i="2"/>
  <c r="AV1471" i="2"/>
  <c r="AV1472" i="2"/>
  <c r="AV1473" i="2"/>
  <c r="AV1474" i="2"/>
  <c r="AV1475" i="2"/>
  <c r="AV1476" i="2"/>
  <c r="AV1477" i="2"/>
  <c r="AV1478" i="2"/>
  <c r="AV1479" i="2"/>
  <c r="AV1480" i="2"/>
  <c r="AV1481" i="2"/>
  <c r="AV1482" i="2"/>
  <c r="AV1483" i="2"/>
  <c r="AV1484" i="2"/>
  <c r="AV1485" i="2"/>
  <c r="AV1486" i="2"/>
  <c r="AV1487" i="2"/>
  <c r="AV1488" i="2"/>
  <c r="AV1489" i="2"/>
  <c r="AV1490" i="2"/>
  <c r="AV1491" i="2"/>
  <c r="AV1492" i="2"/>
  <c r="AV1493" i="2"/>
  <c r="AV1494" i="2"/>
  <c r="AV1495" i="2"/>
  <c r="AV1496" i="2"/>
  <c r="AV1497" i="2"/>
  <c r="AV1498" i="2"/>
  <c r="AV1499" i="2"/>
  <c r="AV1500" i="2"/>
  <c r="AV1501" i="2"/>
  <c r="AV1502" i="2"/>
  <c r="AV1503" i="2"/>
  <c r="AV1504" i="2"/>
  <c r="AV1505" i="2"/>
  <c r="AV1506" i="2"/>
  <c r="AV1507" i="2"/>
  <c r="AV1508" i="2"/>
  <c r="AV1509" i="2"/>
  <c r="AV1510" i="2"/>
  <c r="AV1511" i="2"/>
  <c r="AV1512" i="2"/>
  <c r="AV1513" i="2"/>
  <c r="AV1514" i="2"/>
  <c r="AV1515" i="2"/>
  <c r="AV1516" i="2"/>
  <c r="AV1517" i="2"/>
  <c r="AV1518" i="2"/>
  <c r="AV1519" i="2"/>
  <c r="AV1520" i="2"/>
  <c r="AV1521" i="2"/>
  <c r="AV1522" i="2"/>
  <c r="AV1523" i="2"/>
  <c r="AV1524" i="2"/>
  <c r="AV1525" i="2"/>
  <c r="AV1526" i="2"/>
  <c r="AV1527" i="2"/>
  <c r="AV1528" i="2"/>
  <c r="AV1529" i="2"/>
  <c r="AV1530" i="2"/>
  <c r="AV1531" i="2"/>
  <c r="AV1532" i="2"/>
  <c r="AV1533" i="2"/>
  <c r="AV1534" i="2"/>
  <c r="AV1535" i="2"/>
  <c r="AV1536" i="2"/>
  <c r="AV1537" i="2"/>
  <c r="AV1538" i="2"/>
  <c r="AV1539" i="2"/>
  <c r="AV1540" i="2"/>
  <c r="AV1541" i="2"/>
  <c r="AV1542" i="2"/>
  <c r="AV1543" i="2"/>
  <c r="AV1544" i="2"/>
  <c r="AV1545" i="2"/>
  <c r="AV1546" i="2"/>
  <c r="AV1547" i="2"/>
  <c r="AV1548" i="2"/>
  <c r="AV1549" i="2"/>
  <c r="AV1550" i="2"/>
  <c r="AV1551" i="2"/>
  <c r="AV1552" i="2"/>
  <c r="AV1553" i="2"/>
  <c r="AV1554" i="2"/>
  <c r="AV1555" i="2"/>
  <c r="AV1556" i="2"/>
  <c r="AV1557" i="2"/>
  <c r="AV1558" i="2"/>
  <c r="AV1559" i="2"/>
  <c r="AV1560" i="2"/>
  <c r="AV1561" i="2"/>
  <c r="AV1562" i="2"/>
  <c r="AV1563" i="2"/>
  <c r="AV1564" i="2"/>
  <c r="AV1565" i="2"/>
  <c r="AV1566" i="2"/>
  <c r="AV1567" i="2"/>
  <c r="AV1568" i="2"/>
  <c r="AV1569" i="2"/>
  <c r="AV1570" i="2"/>
  <c r="AV1571" i="2"/>
  <c r="AV1572" i="2"/>
  <c r="AV1573" i="2"/>
  <c r="AV1574" i="2"/>
  <c r="AV1575" i="2"/>
  <c r="AV1576" i="2"/>
  <c r="AV1577" i="2"/>
  <c r="AV1578" i="2"/>
  <c r="AV1579" i="2"/>
  <c r="AV1580" i="2"/>
  <c r="AV1581" i="2"/>
  <c r="AV1582" i="2"/>
  <c r="AV1583" i="2"/>
  <c r="AV1584" i="2"/>
  <c r="AV1585" i="2"/>
  <c r="AV1586" i="2"/>
  <c r="AV1587" i="2"/>
  <c r="AV1588" i="2"/>
  <c r="AV1589" i="2"/>
  <c r="AV1590" i="2"/>
  <c r="AV1591" i="2"/>
  <c r="AV1592" i="2"/>
  <c r="AV1593" i="2"/>
  <c r="AV1594" i="2"/>
  <c r="AV1595" i="2"/>
  <c r="AV1596" i="2"/>
  <c r="AV1597" i="2"/>
  <c r="AV1598" i="2"/>
  <c r="AV1599" i="2"/>
  <c r="AV1600" i="2"/>
  <c r="AV1601" i="2"/>
  <c r="AV1602" i="2"/>
  <c r="AV1603" i="2"/>
  <c r="AV1604" i="2"/>
  <c r="AV1605" i="2"/>
  <c r="AV1606" i="2"/>
  <c r="AV1607" i="2"/>
  <c r="AV1608" i="2"/>
  <c r="AV1609" i="2"/>
  <c r="AV1610" i="2"/>
  <c r="AV1611" i="2"/>
  <c r="AV1612" i="2"/>
  <c r="AV1613" i="2"/>
  <c r="AV1614" i="2"/>
  <c r="AV1615" i="2"/>
  <c r="AV1616" i="2"/>
  <c r="AV1617" i="2"/>
  <c r="AV1618" i="2"/>
  <c r="AV1619" i="2"/>
  <c r="AV1620" i="2"/>
  <c r="AV1621" i="2"/>
  <c r="AV1622" i="2"/>
  <c r="AV1623" i="2"/>
  <c r="AV1624" i="2"/>
  <c r="AV1625" i="2"/>
  <c r="AV1626" i="2"/>
  <c r="AV1627" i="2"/>
  <c r="AV1628" i="2"/>
  <c r="AV1629" i="2"/>
  <c r="AV1630" i="2"/>
  <c r="AV1631" i="2"/>
  <c r="AV1632" i="2"/>
  <c r="AV1633" i="2"/>
  <c r="AV1634" i="2"/>
  <c r="AV1635" i="2"/>
  <c r="AV1636" i="2"/>
  <c r="AV1637" i="2"/>
  <c r="AV1638" i="2"/>
  <c r="AV1639" i="2"/>
  <c r="AV1640" i="2"/>
  <c r="AV1641" i="2"/>
  <c r="AV1642" i="2"/>
  <c r="AV1643" i="2"/>
  <c r="AV1644" i="2"/>
  <c r="AV1645" i="2"/>
  <c r="AV1646" i="2"/>
  <c r="AV1647" i="2"/>
  <c r="AV1648" i="2"/>
  <c r="AV1649" i="2"/>
  <c r="AV1650" i="2"/>
  <c r="AV1651" i="2"/>
  <c r="AV1652" i="2"/>
  <c r="AV1653" i="2"/>
  <c r="AV1654" i="2"/>
  <c r="AV1655" i="2"/>
  <c r="AV1656" i="2"/>
  <c r="AV1657" i="2"/>
  <c r="AV1658" i="2"/>
  <c r="AV1659" i="2"/>
  <c r="AV1660" i="2"/>
  <c r="AV1661" i="2"/>
  <c r="AV1662" i="2"/>
  <c r="AV1663" i="2"/>
  <c r="AV1664" i="2"/>
  <c r="AV1665" i="2"/>
  <c r="AV1666" i="2"/>
  <c r="AV1667" i="2"/>
  <c r="AV1668" i="2"/>
  <c r="AV1669" i="2"/>
  <c r="AV1670" i="2"/>
  <c r="AV1671" i="2"/>
  <c r="AV1672" i="2"/>
  <c r="AV1673" i="2"/>
  <c r="AV1674" i="2"/>
  <c r="AV1675" i="2"/>
  <c r="AV1676" i="2"/>
  <c r="AV1677" i="2"/>
  <c r="AV1678" i="2"/>
  <c r="AV1679" i="2"/>
  <c r="AV1680" i="2"/>
  <c r="AV1681" i="2"/>
  <c r="AV1682" i="2"/>
  <c r="AV1683" i="2"/>
  <c r="AV1684" i="2"/>
  <c r="AV1685" i="2"/>
  <c r="AV1686" i="2"/>
  <c r="AV1687" i="2"/>
  <c r="AV1688" i="2"/>
  <c r="AV1689" i="2"/>
  <c r="AV1690" i="2"/>
  <c r="AV1691" i="2"/>
  <c r="AV1692" i="2"/>
  <c r="AV1693" i="2"/>
  <c r="AV1694" i="2"/>
  <c r="AV1695" i="2"/>
  <c r="AV1696" i="2"/>
  <c r="AV1697" i="2"/>
  <c r="AV1698" i="2"/>
  <c r="AV1699" i="2"/>
  <c r="AV1700" i="2"/>
  <c r="AV1701" i="2"/>
  <c r="AV1702" i="2"/>
  <c r="AV1703" i="2"/>
  <c r="AV1704" i="2"/>
  <c r="AV1705" i="2"/>
  <c r="AV1706" i="2"/>
  <c r="AV1707" i="2"/>
  <c r="AV1708" i="2"/>
  <c r="AV1709" i="2"/>
  <c r="AV1710" i="2"/>
  <c r="AV1711" i="2"/>
  <c r="AV1712" i="2"/>
  <c r="AV1713" i="2"/>
  <c r="AV1714" i="2"/>
  <c r="AV1715" i="2"/>
  <c r="AV1716" i="2"/>
  <c r="AV1717" i="2"/>
  <c r="AV1718" i="2"/>
  <c r="AV1719" i="2"/>
  <c r="AV1720" i="2"/>
  <c r="AV1721" i="2"/>
  <c r="AV1722" i="2"/>
  <c r="AV1723" i="2"/>
  <c r="AV1724" i="2"/>
  <c r="AV1725" i="2"/>
  <c r="AV1726" i="2"/>
  <c r="AV1727" i="2"/>
  <c r="AV1728" i="2"/>
  <c r="AV1729" i="2"/>
  <c r="AV1730" i="2"/>
  <c r="AV1731" i="2"/>
  <c r="AV1732" i="2"/>
  <c r="AV1733" i="2"/>
  <c r="AV1734" i="2"/>
  <c r="AV1735" i="2"/>
  <c r="AV1736" i="2"/>
  <c r="AV1737" i="2"/>
  <c r="AV1738" i="2"/>
  <c r="AV1739" i="2"/>
  <c r="AV1740" i="2"/>
  <c r="AV1741" i="2"/>
  <c r="AV1742" i="2"/>
  <c r="AV1743" i="2"/>
  <c r="AV1744" i="2"/>
  <c r="AV1745" i="2"/>
  <c r="AV1746" i="2"/>
  <c r="AV1747" i="2"/>
  <c r="AV1748" i="2"/>
  <c r="AV1749" i="2"/>
  <c r="AV1750" i="2"/>
  <c r="AV1751" i="2"/>
  <c r="AV1752" i="2"/>
  <c r="AV1753" i="2"/>
  <c r="AV1754" i="2"/>
  <c r="AV1755" i="2"/>
  <c r="AV1756" i="2"/>
  <c r="AV1757" i="2"/>
  <c r="AV1758" i="2"/>
  <c r="AV1759" i="2"/>
  <c r="AV1760" i="2"/>
  <c r="AV1761" i="2"/>
  <c r="AV1762" i="2"/>
  <c r="AV1763" i="2"/>
  <c r="AV1764" i="2"/>
  <c r="AV1765" i="2"/>
  <c r="AV1766" i="2"/>
  <c r="AV1767" i="2"/>
  <c r="AV1768" i="2"/>
  <c r="AV1769" i="2"/>
  <c r="AV1770" i="2"/>
  <c r="AV1771" i="2"/>
  <c r="AV1772" i="2"/>
  <c r="AV1773" i="2"/>
  <c r="AV1774" i="2"/>
  <c r="AV1775" i="2"/>
  <c r="AV1776" i="2"/>
  <c r="AV1777" i="2"/>
  <c r="AV1778" i="2"/>
  <c r="AV1779" i="2"/>
  <c r="AV1780" i="2"/>
  <c r="AV1781" i="2"/>
  <c r="AV1782" i="2"/>
  <c r="AV1783" i="2"/>
  <c r="AV1784" i="2"/>
  <c r="AV1785" i="2"/>
  <c r="AV1786" i="2"/>
  <c r="AV1787" i="2"/>
  <c r="AV1788" i="2"/>
  <c r="AV1789" i="2"/>
  <c r="AV1790" i="2"/>
  <c r="AV1791" i="2"/>
  <c r="AV1792" i="2"/>
  <c r="AV1793" i="2"/>
  <c r="AV1794" i="2"/>
  <c r="AV1795" i="2"/>
  <c r="AV1796" i="2"/>
  <c r="AV1797" i="2"/>
  <c r="AV1798" i="2"/>
  <c r="AV1799" i="2"/>
  <c r="AV1800" i="2"/>
  <c r="AV1801" i="2"/>
  <c r="AV1802" i="2"/>
  <c r="AV1803" i="2"/>
  <c r="AV1804" i="2"/>
  <c r="AV1805" i="2"/>
  <c r="AV1806" i="2"/>
  <c r="AV1807" i="2"/>
  <c r="AV1808" i="2"/>
  <c r="AV1809" i="2"/>
  <c r="AV1810" i="2"/>
  <c r="AV1811" i="2"/>
  <c r="AV1812" i="2"/>
  <c r="AV1813" i="2"/>
  <c r="AV1814" i="2"/>
  <c r="AV1815" i="2"/>
  <c r="AV1816" i="2"/>
  <c r="AV1817" i="2"/>
  <c r="AV1818" i="2"/>
  <c r="AV1819" i="2"/>
  <c r="AV1820" i="2"/>
  <c r="AV1821" i="2"/>
  <c r="AV1822" i="2"/>
  <c r="AV1823" i="2"/>
  <c r="AV1824" i="2"/>
  <c r="AV1825" i="2"/>
  <c r="AV1826" i="2"/>
  <c r="AV1827" i="2"/>
  <c r="AV1828" i="2"/>
  <c r="AV1829" i="2"/>
  <c r="AV1830" i="2"/>
  <c r="AV1831" i="2"/>
  <c r="AV1832" i="2"/>
  <c r="AV1833" i="2"/>
  <c r="AV1834" i="2"/>
  <c r="AV1835" i="2"/>
  <c r="AV1836" i="2"/>
  <c r="AV1837" i="2"/>
  <c r="AV1838" i="2"/>
  <c r="AV1839" i="2"/>
  <c r="AV1840" i="2"/>
  <c r="AV1841" i="2"/>
  <c r="AV1842" i="2"/>
  <c r="AV1843" i="2"/>
  <c r="AV1844" i="2"/>
  <c r="AV1845" i="2"/>
  <c r="AV1846" i="2"/>
  <c r="AV1847" i="2"/>
  <c r="AV1848" i="2"/>
  <c r="AV1849" i="2"/>
  <c r="AV1850" i="2"/>
  <c r="AV1851" i="2"/>
  <c r="AV1852" i="2"/>
  <c r="AV1853" i="2"/>
  <c r="AV1854" i="2"/>
  <c r="AV1855" i="2"/>
  <c r="AV1856" i="2"/>
  <c r="AV1857" i="2"/>
  <c r="AV1858" i="2"/>
  <c r="AV1859" i="2"/>
  <c r="AV1860" i="2"/>
  <c r="AV1861" i="2"/>
  <c r="AV1862" i="2"/>
  <c r="AV1863" i="2"/>
  <c r="AV1864" i="2"/>
  <c r="AV1865" i="2"/>
  <c r="AV1866" i="2"/>
  <c r="AV1867" i="2"/>
  <c r="AV1868" i="2"/>
  <c r="AV1869" i="2"/>
  <c r="AV1870" i="2"/>
  <c r="AV1871" i="2"/>
  <c r="AV1872" i="2"/>
  <c r="AV1873" i="2"/>
  <c r="AV1874" i="2"/>
  <c r="AV1875" i="2"/>
  <c r="AV1876" i="2"/>
  <c r="AV1877" i="2"/>
  <c r="AV1878" i="2"/>
  <c r="AV1879" i="2"/>
  <c r="AV1880" i="2"/>
  <c r="AV1881" i="2"/>
  <c r="AV1882" i="2"/>
  <c r="AV1883" i="2"/>
  <c r="AV1884" i="2"/>
  <c r="AV1885" i="2"/>
  <c r="AV1886" i="2"/>
  <c r="AV1887" i="2"/>
  <c r="AV1888" i="2"/>
  <c r="AV1889" i="2"/>
  <c r="AV1890" i="2"/>
  <c r="AV1891" i="2"/>
  <c r="AV1892" i="2"/>
  <c r="AV1893" i="2"/>
  <c r="AV1894" i="2"/>
  <c r="AV1895" i="2"/>
  <c r="AV1896" i="2"/>
  <c r="AV1897" i="2"/>
  <c r="AV1898" i="2"/>
  <c r="AV1899" i="2"/>
  <c r="AV1900" i="2"/>
  <c r="AV1901" i="2"/>
  <c r="AV1902" i="2"/>
  <c r="AV1903" i="2"/>
  <c r="AV1904" i="2"/>
  <c r="AV1905" i="2"/>
  <c r="AV1906" i="2"/>
  <c r="AV1907" i="2"/>
  <c r="AV1908" i="2"/>
  <c r="AV1909" i="2"/>
  <c r="AV1910" i="2"/>
  <c r="AV1911" i="2"/>
  <c r="AV1912" i="2"/>
  <c r="AV1913" i="2"/>
  <c r="AV1914" i="2"/>
  <c r="AV1915" i="2"/>
  <c r="AV1916" i="2"/>
  <c r="AV1917" i="2"/>
  <c r="AV1918" i="2"/>
  <c r="AV1919" i="2"/>
  <c r="AV1920" i="2"/>
  <c r="AV1921" i="2"/>
  <c r="AV1922" i="2"/>
  <c r="AV1923" i="2"/>
  <c r="AV1924" i="2"/>
  <c r="AV1925" i="2"/>
  <c r="AV1926" i="2"/>
  <c r="AV1927" i="2"/>
  <c r="AV1928" i="2"/>
  <c r="AV1929" i="2"/>
  <c r="AV1930" i="2"/>
  <c r="AV1931" i="2"/>
  <c r="AV1932" i="2"/>
  <c r="AV1933" i="2"/>
  <c r="AV1934" i="2"/>
  <c r="AV1935" i="2"/>
  <c r="AV1936" i="2"/>
  <c r="AV1937" i="2"/>
  <c r="AV1938" i="2"/>
  <c r="AV1939" i="2"/>
  <c r="AV1940" i="2"/>
  <c r="AV1941" i="2"/>
  <c r="AV1942" i="2"/>
  <c r="AV1943" i="2"/>
  <c r="AV1944" i="2"/>
  <c r="AV1945" i="2"/>
  <c r="AV1946" i="2"/>
  <c r="AV1947" i="2"/>
  <c r="AV1948" i="2"/>
  <c r="AV1949" i="2"/>
  <c r="AV1950" i="2"/>
  <c r="AV1951" i="2"/>
  <c r="AV1952" i="2"/>
  <c r="AV1953" i="2"/>
  <c r="AV1954" i="2"/>
  <c r="AV1955" i="2"/>
  <c r="AV1956" i="2"/>
  <c r="AV1957" i="2"/>
  <c r="AV1958" i="2"/>
  <c r="AV1959" i="2"/>
  <c r="AV1960" i="2"/>
  <c r="AV1961" i="2"/>
  <c r="AV1962" i="2"/>
  <c r="AV1963" i="2"/>
  <c r="AV1964" i="2"/>
  <c r="AV1965" i="2"/>
  <c r="AV1966" i="2"/>
  <c r="AV1967" i="2"/>
  <c r="AV1968" i="2"/>
  <c r="AV1969" i="2"/>
  <c r="AV1970" i="2"/>
  <c r="AV1971" i="2"/>
  <c r="AV1972" i="2"/>
  <c r="AV1973" i="2"/>
  <c r="AV1974" i="2"/>
  <c r="AV1975" i="2"/>
  <c r="AV1976" i="2"/>
  <c r="AV1977" i="2"/>
  <c r="AV1978" i="2"/>
  <c r="AV1979" i="2"/>
  <c r="AV1980" i="2"/>
  <c r="AV1981" i="2"/>
  <c r="AV1982" i="2"/>
  <c r="AV1983" i="2"/>
  <c r="AV1984" i="2"/>
  <c r="AV1985" i="2"/>
  <c r="AV1986" i="2"/>
  <c r="AV1987" i="2"/>
  <c r="AV1988" i="2"/>
  <c r="AV1989" i="2"/>
  <c r="AV1990" i="2"/>
  <c r="AV1991" i="2"/>
  <c r="AV1992" i="2"/>
  <c r="AV1993" i="2"/>
  <c r="AV1994" i="2"/>
  <c r="AV1995" i="2"/>
  <c r="AV1996" i="2"/>
  <c r="AV1997" i="2"/>
  <c r="AV1998" i="2"/>
  <c r="AV1999" i="2"/>
  <c r="AV2000" i="2"/>
  <c r="AV2001" i="2"/>
  <c r="AV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U35" i="2"/>
  <c r="AU36" i="2"/>
  <c r="AU37" i="2"/>
  <c r="AU38" i="2"/>
  <c r="AU39" i="2"/>
  <c r="AU40" i="2"/>
  <c r="AU41" i="2"/>
  <c r="AU42" i="2"/>
  <c r="AU43" i="2"/>
  <c r="AU44" i="2"/>
  <c r="AU45" i="2"/>
  <c r="AU46" i="2"/>
  <c r="AU47" i="2"/>
  <c r="AU48" i="2"/>
  <c r="AU49" i="2"/>
  <c r="AU50" i="2"/>
  <c r="AU51" i="2"/>
  <c r="AU52" i="2"/>
  <c r="AU53" i="2"/>
  <c r="AU54" i="2"/>
  <c r="AU55" i="2"/>
  <c r="AU56" i="2"/>
  <c r="AU57" i="2"/>
  <c r="AU58" i="2"/>
  <c r="AU59" i="2"/>
  <c r="AU60" i="2"/>
  <c r="AU61" i="2"/>
  <c r="AU62" i="2"/>
  <c r="AU63" i="2"/>
  <c r="AU64" i="2"/>
  <c r="AU65" i="2"/>
  <c r="AU66" i="2"/>
  <c r="AU67" i="2"/>
  <c r="AU68" i="2"/>
  <c r="AU69" i="2"/>
  <c r="AU70" i="2"/>
  <c r="AU71" i="2"/>
  <c r="AU72" i="2"/>
  <c r="AU73" i="2"/>
  <c r="AU74" i="2"/>
  <c r="AU75" i="2"/>
  <c r="AU76" i="2"/>
  <c r="AU77" i="2"/>
  <c r="AU78" i="2"/>
  <c r="AU79" i="2"/>
  <c r="AU80" i="2"/>
  <c r="AU81" i="2"/>
  <c r="AU82" i="2"/>
  <c r="AU83" i="2"/>
  <c r="AU84" i="2"/>
  <c r="AU85" i="2"/>
  <c r="AU86" i="2"/>
  <c r="AU87" i="2"/>
  <c r="AU88" i="2"/>
  <c r="AU89" i="2"/>
  <c r="AU90" i="2"/>
  <c r="AU91" i="2"/>
  <c r="AU92" i="2"/>
  <c r="AU93" i="2"/>
  <c r="AU94" i="2"/>
  <c r="AU95" i="2"/>
  <c r="AU96" i="2"/>
  <c r="AU97" i="2"/>
  <c r="AU98" i="2"/>
  <c r="AU99" i="2"/>
  <c r="AU100" i="2"/>
  <c r="AU101" i="2"/>
  <c r="AU102" i="2"/>
  <c r="AU103" i="2"/>
  <c r="AU104" i="2"/>
  <c r="AU105" i="2"/>
  <c r="AU106" i="2"/>
  <c r="AU107" i="2"/>
  <c r="AU108" i="2"/>
  <c r="AU109" i="2"/>
  <c r="AU110" i="2"/>
  <c r="AU111" i="2"/>
  <c r="AU112" i="2"/>
  <c r="AU113" i="2"/>
  <c r="AU114" i="2"/>
  <c r="AU115" i="2"/>
  <c r="AU116" i="2"/>
  <c r="AU117" i="2"/>
  <c r="AU118" i="2"/>
  <c r="AU119" i="2"/>
  <c r="AU120" i="2"/>
  <c r="AU121" i="2"/>
  <c r="AU122" i="2"/>
  <c r="AU123" i="2"/>
  <c r="AU124" i="2"/>
  <c r="AU125" i="2"/>
  <c r="AU126" i="2"/>
  <c r="AU127" i="2"/>
  <c r="AU128" i="2"/>
  <c r="AU129" i="2"/>
  <c r="AU130" i="2"/>
  <c r="AU131" i="2"/>
  <c r="AU132" i="2"/>
  <c r="AU133" i="2"/>
  <c r="AU134" i="2"/>
  <c r="AU135" i="2"/>
  <c r="AU136" i="2"/>
  <c r="AU137" i="2"/>
  <c r="AU138" i="2"/>
  <c r="AU139" i="2"/>
  <c r="AU140" i="2"/>
  <c r="AU141" i="2"/>
  <c r="AU142" i="2"/>
  <c r="AU143" i="2"/>
  <c r="AU144" i="2"/>
  <c r="AU145" i="2"/>
  <c r="AU146" i="2"/>
  <c r="AU147" i="2"/>
  <c r="AU148" i="2"/>
  <c r="AU149" i="2"/>
  <c r="AU150" i="2"/>
  <c r="AU151" i="2"/>
  <c r="AU152" i="2"/>
  <c r="AU153" i="2"/>
  <c r="AU154" i="2"/>
  <c r="AU155" i="2"/>
  <c r="AU156" i="2"/>
  <c r="AU157" i="2"/>
  <c r="AU158" i="2"/>
  <c r="AU159" i="2"/>
  <c r="AU160" i="2"/>
  <c r="AU161" i="2"/>
  <c r="AU162" i="2"/>
  <c r="AU163" i="2"/>
  <c r="AU164" i="2"/>
  <c r="AU165" i="2"/>
  <c r="AU166" i="2"/>
  <c r="AU167" i="2"/>
  <c r="AU168" i="2"/>
  <c r="AU169" i="2"/>
  <c r="AU170" i="2"/>
  <c r="AU171" i="2"/>
  <c r="AU172" i="2"/>
  <c r="AU173" i="2"/>
  <c r="AU174" i="2"/>
  <c r="AU175" i="2"/>
  <c r="AU176" i="2"/>
  <c r="AU177" i="2"/>
  <c r="AU178" i="2"/>
  <c r="AU179" i="2"/>
  <c r="AU180" i="2"/>
  <c r="AU181" i="2"/>
  <c r="AU182" i="2"/>
  <c r="AU183" i="2"/>
  <c r="AU184" i="2"/>
  <c r="AU185" i="2"/>
  <c r="AU186" i="2"/>
  <c r="AU187" i="2"/>
  <c r="AU188" i="2"/>
  <c r="AU189" i="2"/>
  <c r="AU190" i="2"/>
  <c r="AU191" i="2"/>
  <c r="AU192" i="2"/>
  <c r="AU193" i="2"/>
  <c r="AU194" i="2"/>
  <c r="AU195" i="2"/>
  <c r="AU196" i="2"/>
  <c r="AU197" i="2"/>
  <c r="AU198" i="2"/>
  <c r="AU199" i="2"/>
  <c r="AU200" i="2"/>
  <c r="AU201" i="2"/>
  <c r="AU202" i="2"/>
  <c r="AU203" i="2"/>
  <c r="AU204" i="2"/>
  <c r="AU205" i="2"/>
  <c r="AU206" i="2"/>
  <c r="AU207" i="2"/>
  <c r="AU208" i="2"/>
  <c r="AU209" i="2"/>
  <c r="AU210" i="2"/>
  <c r="AU211" i="2"/>
  <c r="AU212" i="2"/>
  <c r="AU213" i="2"/>
  <c r="AU214" i="2"/>
  <c r="AU215" i="2"/>
  <c r="AU216" i="2"/>
  <c r="AU217" i="2"/>
  <c r="AU218" i="2"/>
  <c r="AU219" i="2"/>
  <c r="AU220" i="2"/>
  <c r="AU221" i="2"/>
  <c r="AU222" i="2"/>
  <c r="AU223" i="2"/>
  <c r="AU224" i="2"/>
  <c r="AU225" i="2"/>
  <c r="AU226" i="2"/>
  <c r="AU227" i="2"/>
  <c r="AU228" i="2"/>
  <c r="AU229" i="2"/>
  <c r="AU230" i="2"/>
  <c r="AU231" i="2"/>
  <c r="AU232" i="2"/>
  <c r="AU233" i="2"/>
  <c r="AU234" i="2"/>
  <c r="AU235" i="2"/>
  <c r="AU236" i="2"/>
  <c r="AU237" i="2"/>
  <c r="AU238" i="2"/>
  <c r="AU239" i="2"/>
  <c r="AU240" i="2"/>
  <c r="AU241" i="2"/>
  <c r="AU242" i="2"/>
  <c r="AU243" i="2"/>
  <c r="AU244" i="2"/>
  <c r="AU245" i="2"/>
  <c r="AU246" i="2"/>
  <c r="AU247" i="2"/>
  <c r="AU248" i="2"/>
  <c r="AU249" i="2"/>
  <c r="AU250" i="2"/>
  <c r="AU251" i="2"/>
  <c r="AU252" i="2"/>
  <c r="AU253" i="2"/>
  <c r="AU254" i="2"/>
  <c r="AU255" i="2"/>
  <c r="AU256" i="2"/>
  <c r="AU257" i="2"/>
  <c r="AU258" i="2"/>
  <c r="AU259" i="2"/>
  <c r="AU260" i="2"/>
  <c r="AU261" i="2"/>
  <c r="AU262" i="2"/>
  <c r="AU263" i="2"/>
  <c r="AU264" i="2"/>
  <c r="AU265" i="2"/>
  <c r="AU266" i="2"/>
  <c r="AU267" i="2"/>
  <c r="AU268" i="2"/>
  <c r="AU269" i="2"/>
  <c r="AU270" i="2"/>
  <c r="AU271" i="2"/>
  <c r="AU272" i="2"/>
  <c r="AU273" i="2"/>
  <c r="AU274" i="2"/>
  <c r="AU275" i="2"/>
  <c r="AU276" i="2"/>
  <c r="AU277" i="2"/>
  <c r="AU278" i="2"/>
  <c r="AU279" i="2"/>
  <c r="AU280" i="2"/>
  <c r="AU281" i="2"/>
  <c r="AU282" i="2"/>
  <c r="AU283" i="2"/>
  <c r="AU284" i="2"/>
  <c r="AU285" i="2"/>
  <c r="AU286" i="2"/>
  <c r="AU287" i="2"/>
  <c r="AU288" i="2"/>
  <c r="AU289" i="2"/>
  <c r="AU290" i="2"/>
  <c r="AU291" i="2"/>
  <c r="AU292" i="2"/>
  <c r="AU293" i="2"/>
  <c r="AU294" i="2"/>
  <c r="AU295" i="2"/>
  <c r="AU296" i="2"/>
  <c r="AU297" i="2"/>
  <c r="AU298" i="2"/>
  <c r="AU299" i="2"/>
  <c r="AU300" i="2"/>
  <c r="AU301" i="2"/>
  <c r="AU302" i="2"/>
  <c r="AU303" i="2"/>
  <c r="AU304" i="2"/>
  <c r="AU305" i="2"/>
  <c r="AU306" i="2"/>
  <c r="AU307" i="2"/>
  <c r="AU308" i="2"/>
  <c r="AU309" i="2"/>
  <c r="AU310" i="2"/>
  <c r="AU311" i="2"/>
  <c r="AU312" i="2"/>
  <c r="AU313" i="2"/>
  <c r="AU314" i="2"/>
  <c r="AU315" i="2"/>
  <c r="AU316" i="2"/>
  <c r="AU317" i="2"/>
  <c r="AU318" i="2"/>
  <c r="AU319" i="2"/>
  <c r="AU320" i="2"/>
  <c r="AU321" i="2"/>
  <c r="AU322" i="2"/>
  <c r="AU323" i="2"/>
  <c r="AU324" i="2"/>
  <c r="AU325" i="2"/>
  <c r="AU326" i="2"/>
  <c r="AU327" i="2"/>
  <c r="AU328" i="2"/>
  <c r="AU329" i="2"/>
  <c r="AU330" i="2"/>
  <c r="AU331" i="2"/>
  <c r="AU332" i="2"/>
  <c r="AU333" i="2"/>
  <c r="AU334" i="2"/>
  <c r="AU335" i="2"/>
  <c r="AU336" i="2"/>
  <c r="AU337" i="2"/>
  <c r="AU338" i="2"/>
  <c r="AU339" i="2"/>
  <c r="AU340" i="2"/>
  <c r="AU341" i="2"/>
  <c r="AU342" i="2"/>
  <c r="AU343" i="2"/>
  <c r="AU344" i="2"/>
  <c r="AU345" i="2"/>
  <c r="AU346" i="2"/>
  <c r="AU347" i="2"/>
  <c r="AU348" i="2"/>
  <c r="AU349" i="2"/>
  <c r="AU350" i="2"/>
  <c r="AU351" i="2"/>
  <c r="AU352" i="2"/>
  <c r="AU353" i="2"/>
  <c r="AU354" i="2"/>
  <c r="AU355" i="2"/>
  <c r="AU356" i="2"/>
  <c r="AU357" i="2"/>
  <c r="AU358" i="2"/>
  <c r="AU359" i="2"/>
  <c r="AU360" i="2"/>
  <c r="AU361" i="2"/>
  <c r="AU362" i="2"/>
  <c r="AU363" i="2"/>
  <c r="AU364" i="2"/>
  <c r="AU365" i="2"/>
  <c r="AU366" i="2"/>
  <c r="AU367" i="2"/>
  <c r="AU368" i="2"/>
  <c r="AU369" i="2"/>
  <c r="AU370" i="2"/>
  <c r="AU371" i="2"/>
  <c r="AU372" i="2"/>
  <c r="AU373" i="2"/>
  <c r="AU374" i="2"/>
  <c r="AU375" i="2"/>
  <c r="AU376" i="2"/>
  <c r="AU377" i="2"/>
  <c r="AU378" i="2"/>
  <c r="AU379" i="2"/>
  <c r="AU380" i="2"/>
  <c r="AU381" i="2"/>
  <c r="AU382" i="2"/>
  <c r="AU383" i="2"/>
  <c r="AU384" i="2"/>
  <c r="AU385" i="2"/>
  <c r="AU386" i="2"/>
  <c r="AU387" i="2"/>
  <c r="AU388" i="2"/>
  <c r="AU389" i="2"/>
  <c r="AU390" i="2"/>
  <c r="AU391" i="2"/>
  <c r="AU392" i="2"/>
  <c r="AU393" i="2"/>
  <c r="AU394" i="2"/>
  <c r="AU395" i="2"/>
  <c r="AU396" i="2"/>
  <c r="AU397" i="2"/>
  <c r="AU398" i="2"/>
  <c r="AU399" i="2"/>
  <c r="AU400" i="2"/>
  <c r="AU401" i="2"/>
  <c r="AU402" i="2"/>
  <c r="AU403" i="2"/>
  <c r="AU404" i="2"/>
  <c r="AU405" i="2"/>
  <c r="AU406" i="2"/>
  <c r="AU407" i="2"/>
  <c r="AU408" i="2"/>
  <c r="AU409" i="2"/>
  <c r="AU410" i="2"/>
  <c r="AU411" i="2"/>
  <c r="AU412" i="2"/>
  <c r="AU413" i="2"/>
  <c r="AU414" i="2"/>
  <c r="AU415" i="2"/>
  <c r="AU416" i="2"/>
  <c r="AU417" i="2"/>
  <c r="AU418" i="2"/>
  <c r="AU419" i="2"/>
  <c r="AU420" i="2"/>
  <c r="AU421" i="2"/>
  <c r="AU422" i="2"/>
  <c r="AU423" i="2"/>
  <c r="AU424" i="2"/>
  <c r="AU425" i="2"/>
  <c r="AU426" i="2"/>
  <c r="AU427" i="2"/>
  <c r="AU428" i="2"/>
  <c r="AU429" i="2"/>
  <c r="AU430" i="2"/>
  <c r="AU431" i="2"/>
  <c r="AU432" i="2"/>
  <c r="AU433" i="2"/>
  <c r="AU434" i="2"/>
  <c r="AU435" i="2"/>
  <c r="AU436" i="2"/>
  <c r="AU437" i="2"/>
  <c r="AU438" i="2"/>
  <c r="AU439" i="2"/>
  <c r="AU440" i="2"/>
  <c r="AU441" i="2"/>
  <c r="AU442" i="2"/>
  <c r="AU443" i="2"/>
  <c r="AU444" i="2"/>
  <c r="AU445" i="2"/>
  <c r="AU446" i="2"/>
  <c r="AU447" i="2"/>
  <c r="AU448" i="2"/>
  <c r="AU449" i="2"/>
  <c r="AU450" i="2"/>
  <c r="AU451" i="2"/>
  <c r="AU452" i="2"/>
  <c r="AU453" i="2"/>
  <c r="AU454" i="2"/>
  <c r="AU455" i="2"/>
  <c r="AU456" i="2"/>
  <c r="AU457" i="2"/>
  <c r="AU458" i="2"/>
  <c r="AU459" i="2"/>
  <c r="AU460" i="2"/>
  <c r="AU461" i="2"/>
  <c r="AU462" i="2"/>
  <c r="AU463" i="2"/>
  <c r="AU464" i="2"/>
  <c r="AU465" i="2"/>
  <c r="AU466" i="2"/>
  <c r="AU467" i="2"/>
  <c r="AU468" i="2"/>
  <c r="AU469" i="2"/>
  <c r="AU470" i="2"/>
  <c r="AU471" i="2"/>
  <c r="AU472" i="2"/>
  <c r="AU473" i="2"/>
  <c r="AU474" i="2"/>
  <c r="AU475" i="2"/>
  <c r="AU476" i="2"/>
  <c r="AU477" i="2"/>
  <c r="AU478" i="2"/>
  <c r="AU479" i="2"/>
  <c r="AU480" i="2"/>
  <c r="AU481" i="2"/>
  <c r="AU482" i="2"/>
  <c r="AU483" i="2"/>
  <c r="AU484" i="2"/>
  <c r="AU485" i="2"/>
  <c r="AU486" i="2"/>
  <c r="AU487" i="2"/>
  <c r="AU488" i="2"/>
  <c r="AU489" i="2"/>
  <c r="AU490" i="2"/>
  <c r="AU491" i="2"/>
  <c r="AU492" i="2"/>
  <c r="AU493" i="2"/>
  <c r="AU494" i="2"/>
  <c r="AU495" i="2"/>
  <c r="AU496" i="2"/>
  <c r="AU497" i="2"/>
  <c r="AU498" i="2"/>
  <c r="AU499" i="2"/>
  <c r="AU500" i="2"/>
  <c r="AU501" i="2"/>
  <c r="AU502" i="2"/>
  <c r="AU503" i="2"/>
  <c r="AU504" i="2"/>
  <c r="AU505" i="2"/>
  <c r="AU506" i="2"/>
  <c r="AU507" i="2"/>
  <c r="AU508" i="2"/>
  <c r="AU509" i="2"/>
  <c r="AU510" i="2"/>
  <c r="AU511" i="2"/>
  <c r="AU512" i="2"/>
  <c r="AU513" i="2"/>
  <c r="AU514" i="2"/>
  <c r="AU515" i="2"/>
  <c r="AU516" i="2"/>
  <c r="AU517" i="2"/>
  <c r="AU518" i="2"/>
  <c r="AU519" i="2"/>
  <c r="AU520" i="2"/>
  <c r="AU521" i="2"/>
  <c r="AU522" i="2"/>
  <c r="AU523" i="2"/>
  <c r="AU524" i="2"/>
  <c r="AU525" i="2"/>
  <c r="AU526" i="2"/>
  <c r="AU527" i="2"/>
  <c r="AU528" i="2"/>
  <c r="AU529" i="2"/>
  <c r="AU530" i="2"/>
  <c r="AU531" i="2"/>
  <c r="AU532" i="2"/>
  <c r="AU533" i="2"/>
  <c r="AU534" i="2"/>
  <c r="AU535" i="2"/>
  <c r="AU536" i="2"/>
  <c r="AU537" i="2"/>
  <c r="AU538" i="2"/>
  <c r="AU539" i="2"/>
  <c r="AU540" i="2"/>
  <c r="AU541" i="2"/>
  <c r="AU542" i="2"/>
  <c r="AU543" i="2"/>
  <c r="AU544" i="2"/>
  <c r="AU545" i="2"/>
  <c r="AU546" i="2"/>
  <c r="AU547" i="2"/>
  <c r="AU548" i="2"/>
  <c r="AU549" i="2"/>
  <c r="AU550" i="2"/>
  <c r="AU551" i="2"/>
  <c r="AU552" i="2"/>
  <c r="AU553" i="2"/>
  <c r="AU554" i="2"/>
  <c r="AU555" i="2"/>
  <c r="AU556" i="2"/>
  <c r="AU557" i="2"/>
  <c r="AU558" i="2"/>
  <c r="AU559" i="2"/>
  <c r="AU560" i="2"/>
  <c r="AU561" i="2"/>
  <c r="AU562" i="2"/>
  <c r="AU563" i="2"/>
  <c r="AU564" i="2"/>
  <c r="AU565" i="2"/>
  <c r="AU566" i="2"/>
  <c r="AU567" i="2"/>
  <c r="AU568" i="2"/>
  <c r="AU569" i="2"/>
  <c r="AU570" i="2"/>
  <c r="AU571" i="2"/>
  <c r="AU572" i="2"/>
  <c r="AU573" i="2"/>
  <c r="AU574" i="2"/>
  <c r="AU575" i="2"/>
  <c r="AU576" i="2"/>
  <c r="AU577" i="2"/>
  <c r="AU578" i="2"/>
  <c r="AU579" i="2"/>
  <c r="AU580" i="2"/>
  <c r="AU581" i="2"/>
  <c r="AU582" i="2"/>
  <c r="AU583" i="2"/>
  <c r="AU584" i="2"/>
  <c r="AU585" i="2"/>
  <c r="AU586" i="2"/>
  <c r="AU587" i="2"/>
  <c r="AU588" i="2"/>
  <c r="AU589" i="2"/>
  <c r="AU590" i="2"/>
  <c r="AU591" i="2"/>
  <c r="AU592" i="2"/>
  <c r="AU593" i="2"/>
  <c r="AU594" i="2"/>
  <c r="AU595" i="2"/>
  <c r="AU596" i="2"/>
  <c r="AU597" i="2"/>
  <c r="AU598" i="2"/>
  <c r="AU599" i="2"/>
  <c r="AU600" i="2"/>
  <c r="AU601" i="2"/>
  <c r="AU602" i="2"/>
  <c r="AU603" i="2"/>
  <c r="AU604" i="2"/>
  <c r="AU605" i="2"/>
  <c r="AU606" i="2"/>
  <c r="AU607" i="2"/>
  <c r="AU608" i="2"/>
  <c r="AU609" i="2"/>
  <c r="AU610" i="2"/>
  <c r="AU611" i="2"/>
  <c r="AU612" i="2"/>
  <c r="AU613" i="2"/>
  <c r="AU614" i="2"/>
  <c r="AU615" i="2"/>
  <c r="AU616" i="2"/>
  <c r="AU617" i="2"/>
  <c r="AU618" i="2"/>
  <c r="AU619" i="2"/>
  <c r="AU620" i="2"/>
  <c r="AU621" i="2"/>
  <c r="AU622" i="2"/>
  <c r="AU623" i="2"/>
  <c r="AU624" i="2"/>
  <c r="AU625" i="2"/>
  <c r="AU626" i="2"/>
  <c r="AU627" i="2"/>
  <c r="AU628" i="2"/>
  <c r="AU629" i="2"/>
  <c r="AU630" i="2"/>
  <c r="AU631" i="2"/>
  <c r="AU632" i="2"/>
  <c r="AU633" i="2"/>
  <c r="AU634" i="2"/>
  <c r="AU635" i="2"/>
  <c r="AU636" i="2"/>
  <c r="AU637" i="2"/>
  <c r="AU638" i="2"/>
  <c r="AU639" i="2"/>
  <c r="AU640" i="2"/>
  <c r="AU641" i="2"/>
  <c r="AU642" i="2"/>
  <c r="AU643" i="2"/>
  <c r="AU644" i="2"/>
  <c r="AU645" i="2"/>
  <c r="AU646" i="2"/>
  <c r="AU647" i="2"/>
  <c r="AU648" i="2"/>
  <c r="AU649" i="2"/>
  <c r="AU650" i="2"/>
  <c r="AU651" i="2"/>
  <c r="AU652" i="2"/>
  <c r="AU653" i="2"/>
  <c r="AU654" i="2"/>
  <c r="AU655" i="2"/>
  <c r="AU656" i="2"/>
  <c r="AU657" i="2"/>
  <c r="AU658" i="2"/>
  <c r="AU659" i="2"/>
  <c r="AU660" i="2"/>
  <c r="AU661" i="2"/>
  <c r="AU662" i="2"/>
  <c r="AU663" i="2"/>
  <c r="AU664" i="2"/>
  <c r="AU665" i="2"/>
  <c r="AU666" i="2"/>
  <c r="AU667" i="2"/>
  <c r="AU668" i="2"/>
  <c r="AU669" i="2"/>
  <c r="AU670" i="2"/>
  <c r="AU671" i="2"/>
  <c r="AU672" i="2"/>
  <c r="AU673" i="2"/>
  <c r="AU674" i="2"/>
  <c r="AU675" i="2"/>
  <c r="AU676" i="2"/>
  <c r="AU677" i="2"/>
  <c r="AU678" i="2"/>
  <c r="AU679" i="2"/>
  <c r="AU680" i="2"/>
  <c r="AU681" i="2"/>
  <c r="AU682" i="2"/>
  <c r="AU683" i="2"/>
  <c r="AU684" i="2"/>
  <c r="AU685" i="2"/>
  <c r="AU686" i="2"/>
  <c r="AU687" i="2"/>
  <c r="AU688" i="2"/>
  <c r="AU689" i="2"/>
  <c r="AU690" i="2"/>
  <c r="AU691" i="2"/>
  <c r="AU692" i="2"/>
  <c r="AU693" i="2"/>
  <c r="AU694" i="2"/>
  <c r="AU695" i="2"/>
  <c r="AU696" i="2"/>
  <c r="AU697" i="2"/>
  <c r="AU698" i="2"/>
  <c r="AU699" i="2"/>
  <c r="AU700" i="2"/>
  <c r="AU701" i="2"/>
  <c r="AU702" i="2"/>
  <c r="AU703" i="2"/>
  <c r="AU704" i="2"/>
  <c r="AU705" i="2"/>
  <c r="AU706" i="2"/>
  <c r="AU707" i="2"/>
  <c r="AU708" i="2"/>
  <c r="AU709" i="2"/>
  <c r="AU710" i="2"/>
  <c r="AU711" i="2"/>
  <c r="AU712" i="2"/>
  <c r="AU713" i="2"/>
  <c r="AU714" i="2"/>
  <c r="AU715" i="2"/>
  <c r="AU716" i="2"/>
  <c r="AU717" i="2"/>
  <c r="AU718" i="2"/>
  <c r="AU719" i="2"/>
  <c r="AU720" i="2"/>
  <c r="AU721" i="2"/>
  <c r="AU722" i="2"/>
  <c r="AU723" i="2"/>
  <c r="AU724" i="2"/>
  <c r="AU725" i="2"/>
  <c r="AU726" i="2"/>
  <c r="AU727" i="2"/>
  <c r="AU728" i="2"/>
  <c r="AU729" i="2"/>
  <c r="AU730" i="2"/>
  <c r="AU731" i="2"/>
  <c r="AU732" i="2"/>
  <c r="AU733" i="2"/>
  <c r="AU734" i="2"/>
  <c r="AU735" i="2"/>
  <c r="AU736" i="2"/>
  <c r="AU737" i="2"/>
  <c r="AU738" i="2"/>
  <c r="AU739" i="2"/>
  <c r="AU740" i="2"/>
  <c r="AU741" i="2"/>
  <c r="AU742" i="2"/>
  <c r="AU743" i="2"/>
  <c r="AU744" i="2"/>
  <c r="AU745" i="2"/>
  <c r="AU746" i="2"/>
  <c r="AU747" i="2"/>
  <c r="AU748" i="2"/>
  <c r="AU749" i="2"/>
  <c r="AU750" i="2"/>
  <c r="AU751" i="2"/>
  <c r="AU752" i="2"/>
  <c r="AU753" i="2"/>
  <c r="AU754" i="2"/>
  <c r="AU755" i="2"/>
  <c r="AU756" i="2"/>
  <c r="AU757" i="2"/>
  <c r="AU758" i="2"/>
  <c r="AU759" i="2"/>
  <c r="AU760" i="2"/>
  <c r="AU761" i="2"/>
  <c r="AU762" i="2"/>
  <c r="AU763" i="2"/>
  <c r="AU764" i="2"/>
  <c r="AU765" i="2"/>
  <c r="AU766" i="2"/>
  <c r="AU767" i="2"/>
  <c r="AU768" i="2"/>
  <c r="AU769" i="2"/>
  <c r="AU770" i="2"/>
  <c r="AU771" i="2"/>
  <c r="AU772" i="2"/>
  <c r="AU773" i="2"/>
  <c r="AU774" i="2"/>
  <c r="AU775" i="2"/>
  <c r="AU776" i="2"/>
  <c r="AU777" i="2"/>
  <c r="AU778" i="2"/>
  <c r="AU779" i="2"/>
  <c r="AU780" i="2"/>
  <c r="AU781" i="2"/>
  <c r="AU782" i="2"/>
  <c r="AU783" i="2"/>
  <c r="AU784" i="2"/>
  <c r="AU785" i="2"/>
  <c r="AU786" i="2"/>
  <c r="AU787" i="2"/>
  <c r="AU788" i="2"/>
  <c r="AU789" i="2"/>
  <c r="AU790" i="2"/>
  <c r="AU791" i="2"/>
  <c r="AU792" i="2"/>
  <c r="AU793" i="2"/>
  <c r="AU794" i="2"/>
  <c r="AU795" i="2"/>
  <c r="AU796" i="2"/>
  <c r="AU797" i="2"/>
  <c r="AU798" i="2"/>
  <c r="AU799" i="2"/>
  <c r="AU800" i="2"/>
  <c r="AU801" i="2"/>
  <c r="AU802" i="2"/>
  <c r="AU803" i="2"/>
  <c r="AU804" i="2"/>
  <c r="AU805" i="2"/>
  <c r="AU806" i="2"/>
  <c r="AU807" i="2"/>
  <c r="AU808" i="2"/>
  <c r="AU809" i="2"/>
  <c r="AU810" i="2"/>
  <c r="AU811" i="2"/>
  <c r="AU812" i="2"/>
  <c r="AU813" i="2"/>
  <c r="AU814" i="2"/>
  <c r="AU815" i="2"/>
  <c r="AU816" i="2"/>
  <c r="AU817" i="2"/>
  <c r="AU818" i="2"/>
  <c r="AU819" i="2"/>
  <c r="AU820" i="2"/>
  <c r="AU821" i="2"/>
  <c r="AU822" i="2"/>
  <c r="AU823" i="2"/>
  <c r="AU824" i="2"/>
  <c r="AU825" i="2"/>
  <c r="AU826" i="2"/>
  <c r="AU827" i="2"/>
  <c r="AU828" i="2"/>
  <c r="AU829" i="2"/>
  <c r="AU830" i="2"/>
  <c r="AU831" i="2"/>
  <c r="AU832" i="2"/>
  <c r="AU833" i="2"/>
  <c r="AU834" i="2"/>
  <c r="AU835" i="2"/>
  <c r="AU836" i="2"/>
  <c r="AU837" i="2"/>
  <c r="AU838" i="2"/>
  <c r="AU839" i="2"/>
  <c r="AU840" i="2"/>
  <c r="AU841" i="2"/>
  <c r="AU842" i="2"/>
  <c r="AU843" i="2"/>
  <c r="AU844" i="2"/>
  <c r="AU845" i="2"/>
  <c r="AU846" i="2"/>
  <c r="AU847" i="2"/>
  <c r="AU848" i="2"/>
  <c r="AU849" i="2"/>
  <c r="AU850" i="2"/>
  <c r="AU851" i="2"/>
  <c r="AU852" i="2"/>
  <c r="AU853" i="2"/>
  <c r="AU854" i="2"/>
  <c r="AU855" i="2"/>
  <c r="AU856" i="2"/>
  <c r="AU857" i="2"/>
  <c r="AU858" i="2"/>
  <c r="AU859" i="2"/>
  <c r="AU860" i="2"/>
  <c r="AU861" i="2"/>
  <c r="AU862" i="2"/>
  <c r="AU863" i="2"/>
  <c r="AU864" i="2"/>
  <c r="AU865" i="2"/>
  <c r="AU866" i="2"/>
  <c r="AU867" i="2"/>
  <c r="AU868" i="2"/>
  <c r="AU869" i="2"/>
  <c r="AU870" i="2"/>
  <c r="AU871" i="2"/>
  <c r="AU872" i="2"/>
  <c r="AU873" i="2"/>
  <c r="AU874" i="2"/>
  <c r="AU875" i="2"/>
  <c r="AU876" i="2"/>
  <c r="AU877" i="2"/>
  <c r="AU878" i="2"/>
  <c r="AU879" i="2"/>
  <c r="AU880" i="2"/>
  <c r="AU881" i="2"/>
  <c r="AU882" i="2"/>
  <c r="AU883" i="2"/>
  <c r="AU884" i="2"/>
  <c r="AU885" i="2"/>
  <c r="AU886" i="2"/>
  <c r="AU887" i="2"/>
  <c r="AU888" i="2"/>
  <c r="AU889" i="2"/>
  <c r="AU890" i="2"/>
  <c r="AU891" i="2"/>
  <c r="AU892" i="2"/>
  <c r="AU893" i="2"/>
  <c r="AU894" i="2"/>
  <c r="AU895" i="2"/>
  <c r="AU896" i="2"/>
  <c r="AU897" i="2"/>
  <c r="AU898" i="2"/>
  <c r="AU899" i="2"/>
  <c r="AU900" i="2"/>
  <c r="AU901" i="2"/>
  <c r="AU902" i="2"/>
  <c r="AU903" i="2"/>
  <c r="AU904" i="2"/>
  <c r="AU905" i="2"/>
  <c r="AU906" i="2"/>
  <c r="AU907" i="2"/>
  <c r="AU908" i="2"/>
  <c r="AU909" i="2"/>
  <c r="AU910" i="2"/>
  <c r="AU911" i="2"/>
  <c r="AU912" i="2"/>
  <c r="AU913" i="2"/>
  <c r="AU914" i="2"/>
  <c r="AU915" i="2"/>
  <c r="AU916" i="2"/>
  <c r="AU917" i="2"/>
  <c r="AU918" i="2"/>
  <c r="AU919" i="2"/>
  <c r="AU920" i="2"/>
  <c r="AU921" i="2"/>
  <c r="AU922" i="2"/>
  <c r="AU923" i="2"/>
  <c r="AU924" i="2"/>
  <c r="AU925" i="2"/>
  <c r="AU926" i="2"/>
  <c r="AU927" i="2"/>
  <c r="AU928" i="2"/>
  <c r="AU929" i="2"/>
  <c r="AU930" i="2"/>
  <c r="AU931" i="2"/>
  <c r="AU932" i="2"/>
  <c r="AU933" i="2"/>
  <c r="AU934" i="2"/>
  <c r="AU935" i="2"/>
  <c r="AU936" i="2"/>
  <c r="AU937" i="2"/>
  <c r="AU938" i="2"/>
  <c r="AU939" i="2"/>
  <c r="AU940" i="2"/>
  <c r="AU941" i="2"/>
  <c r="AU942" i="2"/>
  <c r="AU943" i="2"/>
  <c r="AU944" i="2"/>
  <c r="AU945" i="2"/>
  <c r="AU946" i="2"/>
  <c r="AU947" i="2"/>
  <c r="AU948" i="2"/>
  <c r="AU949" i="2"/>
  <c r="AU950" i="2"/>
  <c r="AU951" i="2"/>
  <c r="AU952" i="2"/>
  <c r="AU953" i="2"/>
  <c r="AU954" i="2"/>
  <c r="AU955" i="2"/>
  <c r="AU956" i="2"/>
  <c r="AU957" i="2"/>
  <c r="AU958" i="2"/>
  <c r="AU959" i="2"/>
  <c r="AU960" i="2"/>
  <c r="AU961" i="2"/>
  <c r="AU962" i="2"/>
  <c r="AU963" i="2"/>
  <c r="AU964" i="2"/>
  <c r="AU965" i="2"/>
  <c r="AU966" i="2"/>
  <c r="AU967" i="2"/>
  <c r="AU968" i="2"/>
  <c r="AU969" i="2"/>
  <c r="AU970" i="2"/>
  <c r="AU971" i="2"/>
  <c r="AU972" i="2"/>
  <c r="AU973" i="2"/>
  <c r="AU974" i="2"/>
  <c r="AU975" i="2"/>
  <c r="AU976" i="2"/>
  <c r="AU977" i="2"/>
  <c r="AU978" i="2"/>
  <c r="AU979" i="2"/>
  <c r="AU980" i="2"/>
  <c r="AU981" i="2"/>
  <c r="AU982" i="2"/>
  <c r="AU983" i="2"/>
  <c r="AU984" i="2"/>
  <c r="AU985" i="2"/>
  <c r="AU986" i="2"/>
  <c r="AU987" i="2"/>
  <c r="AU988" i="2"/>
  <c r="AU989" i="2"/>
  <c r="AU990" i="2"/>
  <c r="AU991" i="2"/>
  <c r="AU992" i="2"/>
  <c r="AU993" i="2"/>
  <c r="AU994" i="2"/>
  <c r="AU995" i="2"/>
  <c r="AU996" i="2"/>
  <c r="AU997" i="2"/>
  <c r="AU998" i="2"/>
  <c r="AU999" i="2"/>
  <c r="AU1000" i="2"/>
  <c r="AU1001" i="2"/>
  <c r="AU1002" i="2"/>
  <c r="AU1003" i="2"/>
  <c r="AU1004" i="2"/>
  <c r="AU1005" i="2"/>
  <c r="AU1006" i="2"/>
  <c r="AU1007" i="2"/>
  <c r="AU1008" i="2"/>
  <c r="AU1009" i="2"/>
  <c r="AU1010" i="2"/>
  <c r="AU1011" i="2"/>
  <c r="AU1012" i="2"/>
  <c r="AU1013" i="2"/>
  <c r="AU1014" i="2"/>
  <c r="AU1015" i="2"/>
  <c r="AU1016" i="2"/>
  <c r="AU1017" i="2"/>
  <c r="AU1018" i="2"/>
  <c r="AU1019" i="2"/>
  <c r="AU1020" i="2"/>
  <c r="AU1021" i="2"/>
  <c r="AU1022" i="2"/>
  <c r="AU1023" i="2"/>
  <c r="AU1024" i="2"/>
  <c r="AU1025" i="2"/>
  <c r="AU1026" i="2"/>
  <c r="AU1027" i="2"/>
  <c r="AU1028" i="2"/>
  <c r="AU1029" i="2"/>
  <c r="AU1030" i="2"/>
  <c r="AU1031" i="2"/>
  <c r="AU1032" i="2"/>
  <c r="AU1033" i="2"/>
  <c r="AU1034" i="2"/>
  <c r="AU1035" i="2"/>
  <c r="AU1036" i="2"/>
  <c r="AU1037" i="2"/>
  <c r="AU1038" i="2"/>
  <c r="AU1039" i="2"/>
  <c r="AU1040" i="2"/>
  <c r="AU1041" i="2"/>
  <c r="AU1042" i="2"/>
  <c r="AU1043" i="2"/>
  <c r="AU1044" i="2"/>
  <c r="AU1045" i="2"/>
  <c r="AU1046" i="2"/>
  <c r="AU1047" i="2"/>
  <c r="AU1048" i="2"/>
  <c r="AU1049" i="2"/>
  <c r="AU1050" i="2"/>
  <c r="AU1051" i="2"/>
  <c r="AU1052" i="2"/>
  <c r="AU1053" i="2"/>
  <c r="AU1054" i="2"/>
  <c r="AU1055" i="2"/>
  <c r="AU1056" i="2"/>
  <c r="AU1057" i="2"/>
  <c r="AU1058" i="2"/>
  <c r="AU1059" i="2"/>
  <c r="AU1060" i="2"/>
  <c r="AU1061" i="2"/>
  <c r="AU1062" i="2"/>
  <c r="AU1063" i="2"/>
  <c r="AU1064" i="2"/>
  <c r="AU1065" i="2"/>
  <c r="AU1066" i="2"/>
  <c r="AU1067" i="2"/>
  <c r="AU1068" i="2"/>
  <c r="AU1069" i="2"/>
  <c r="AU1070" i="2"/>
  <c r="AU1071" i="2"/>
  <c r="AU1072" i="2"/>
  <c r="AU1073" i="2"/>
  <c r="AU1074" i="2"/>
  <c r="AU1075" i="2"/>
  <c r="AU1076" i="2"/>
  <c r="AU1077" i="2"/>
  <c r="AU1078" i="2"/>
  <c r="AU1079" i="2"/>
  <c r="AU1080" i="2"/>
  <c r="AU1081" i="2"/>
  <c r="AU1082" i="2"/>
  <c r="AU1083" i="2"/>
  <c r="AU1084" i="2"/>
  <c r="AU1085" i="2"/>
  <c r="AU1086" i="2"/>
  <c r="AU1087" i="2"/>
  <c r="AU1088" i="2"/>
  <c r="AU1089" i="2"/>
  <c r="AU1090" i="2"/>
  <c r="AU1091" i="2"/>
  <c r="AU1092" i="2"/>
  <c r="AU1093" i="2"/>
  <c r="AU1094" i="2"/>
  <c r="AU1095" i="2"/>
  <c r="AU1096" i="2"/>
  <c r="AU1097" i="2"/>
  <c r="AU1098" i="2"/>
  <c r="AU1099" i="2"/>
  <c r="AU1100" i="2"/>
  <c r="AU1101" i="2"/>
  <c r="AU1102" i="2"/>
  <c r="AU1103" i="2"/>
  <c r="AU1104" i="2"/>
  <c r="AU1105" i="2"/>
  <c r="AU1106" i="2"/>
  <c r="AU1107" i="2"/>
  <c r="AU1108" i="2"/>
  <c r="AU1109" i="2"/>
  <c r="AU1110" i="2"/>
  <c r="AU1111" i="2"/>
  <c r="AU1112" i="2"/>
  <c r="AU1113" i="2"/>
  <c r="AU1114" i="2"/>
  <c r="AU1115" i="2"/>
  <c r="AU1116" i="2"/>
  <c r="AU1117" i="2"/>
  <c r="AU1118" i="2"/>
  <c r="AU1119" i="2"/>
  <c r="AU1120" i="2"/>
  <c r="AU1121" i="2"/>
  <c r="AU1122" i="2"/>
  <c r="AU1123" i="2"/>
  <c r="AU1124" i="2"/>
  <c r="AU1125" i="2"/>
  <c r="AU1126" i="2"/>
  <c r="AU1127" i="2"/>
  <c r="AU1128" i="2"/>
  <c r="AU1129" i="2"/>
  <c r="AU1130" i="2"/>
  <c r="AU1131" i="2"/>
  <c r="AU1132" i="2"/>
  <c r="AU1133" i="2"/>
  <c r="AU1134" i="2"/>
  <c r="AU1135" i="2"/>
  <c r="AU1136" i="2"/>
  <c r="AU1137" i="2"/>
  <c r="AU1138" i="2"/>
  <c r="AU1139" i="2"/>
  <c r="AU1140" i="2"/>
  <c r="AU1141" i="2"/>
  <c r="AU1142" i="2"/>
  <c r="AU1143" i="2"/>
  <c r="AU1144" i="2"/>
  <c r="AU1145" i="2"/>
  <c r="AU1146" i="2"/>
  <c r="AU1147" i="2"/>
  <c r="AU1148" i="2"/>
  <c r="AU1149" i="2"/>
  <c r="AU1150" i="2"/>
  <c r="AU1151" i="2"/>
  <c r="AU1152" i="2"/>
  <c r="AU1153" i="2"/>
  <c r="AU1154" i="2"/>
  <c r="AU1155" i="2"/>
  <c r="AU1156" i="2"/>
  <c r="AU1157" i="2"/>
  <c r="AU1158" i="2"/>
  <c r="AU1159" i="2"/>
  <c r="AU1160" i="2"/>
  <c r="AU1161" i="2"/>
  <c r="AU1162" i="2"/>
  <c r="AU1163" i="2"/>
  <c r="AU1164" i="2"/>
  <c r="AU1165" i="2"/>
  <c r="AU1166" i="2"/>
  <c r="AU1167" i="2"/>
  <c r="AU1168" i="2"/>
  <c r="AU1169" i="2"/>
  <c r="AU1170" i="2"/>
  <c r="AU1171" i="2"/>
  <c r="AU1172" i="2"/>
  <c r="AU1173" i="2"/>
  <c r="AU1174" i="2"/>
  <c r="AU1175" i="2"/>
  <c r="AU1176" i="2"/>
  <c r="AU1177" i="2"/>
  <c r="AU1178" i="2"/>
  <c r="AU1179" i="2"/>
  <c r="AU1180" i="2"/>
  <c r="AU1181" i="2"/>
  <c r="AU1182" i="2"/>
  <c r="AU1183" i="2"/>
  <c r="AU1184" i="2"/>
  <c r="AU1185" i="2"/>
  <c r="AU1186" i="2"/>
  <c r="AU1187" i="2"/>
  <c r="AU1188" i="2"/>
  <c r="AU1189" i="2"/>
  <c r="AU1190" i="2"/>
  <c r="AU1191" i="2"/>
  <c r="AU1192" i="2"/>
  <c r="AU1193" i="2"/>
  <c r="AU1194" i="2"/>
  <c r="AU1195" i="2"/>
  <c r="AU1196" i="2"/>
  <c r="AU1197" i="2"/>
  <c r="AU1198" i="2"/>
  <c r="AU1199" i="2"/>
  <c r="AU1200" i="2"/>
  <c r="AU1201" i="2"/>
  <c r="AU1202" i="2"/>
  <c r="AU1203" i="2"/>
  <c r="AU1204" i="2"/>
  <c r="AU1205" i="2"/>
  <c r="AU1206" i="2"/>
  <c r="AU1207" i="2"/>
  <c r="AU1208" i="2"/>
  <c r="AU1209" i="2"/>
  <c r="AU1210" i="2"/>
  <c r="AU1211" i="2"/>
  <c r="AU1212" i="2"/>
  <c r="AU1213" i="2"/>
  <c r="AU1214" i="2"/>
  <c r="AU1215" i="2"/>
  <c r="AU1216" i="2"/>
  <c r="AU1217" i="2"/>
  <c r="AU1218" i="2"/>
  <c r="AU1219" i="2"/>
  <c r="AU1220" i="2"/>
  <c r="AU1221" i="2"/>
  <c r="AU1222" i="2"/>
  <c r="AU1223" i="2"/>
  <c r="AU1224" i="2"/>
  <c r="AU1225" i="2"/>
  <c r="AU1226" i="2"/>
  <c r="AU1227" i="2"/>
  <c r="AU1228" i="2"/>
  <c r="AU1229" i="2"/>
  <c r="AU1230" i="2"/>
  <c r="AU1231" i="2"/>
  <c r="AU1232" i="2"/>
  <c r="AU1233" i="2"/>
  <c r="AU1234" i="2"/>
  <c r="AU1235" i="2"/>
  <c r="AU1236" i="2"/>
  <c r="AU1237" i="2"/>
  <c r="AU1238" i="2"/>
  <c r="AU1239" i="2"/>
  <c r="AU1240" i="2"/>
  <c r="AU1241" i="2"/>
  <c r="AU1242" i="2"/>
  <c r="AU1243" i="2"/>
  <c r="AU1244" i="2"/>
  <c r="AU1245" i="2"/>
  <c r="AU1246" i="2"/>
  <c r="AU1247" i="2"/>
  <c r="AU1248" i="2"/>
  <c r="AU1249" i="2"/>
  <c r="AU1250" i="2"/>
  <c r="AU1251" i="2"/>
  <c r="AU1252" i="2"/>
  <c r="AU1253" i="2"/>
  <c r="AU1254" i="2"/>
  <c r="AU1255" i="2"/>
  <c r="AU1256" i="2"/>
  <c r="AU1257" i="2"/>
  <c r="AU1258" i="2"/>
  <c r="AU1259" i="2"/>
  <c r="AU1260" i="2"/>
  <c r="AU1261" i="2"/>
  <c r="AU1262" i="2"/>
  <c r="AU1263" i="2"/>
  <c r="AU1264" i="2"/>
  <c r="AU1265" i="2"/>
  <c r="AU1266" i="2"/>
  <c r="AU1267" i="2"/>
  <c r="AU1268" i="2"/>
  <c r="AU1269" i="2"/>
  <c r="AU1270" i="2"/>
  <c r="AU1271" i="2"/>
  <c r="AU1272" i="2"/>
  <c r="AU1273" i="2"/>
  <c r="AU1274" i="2"/>
  <c r="AU1275" i="2"/>
  <c r="AU1276" i="2"/>
  <c r="AU1277" i="2"/>
  <c r="AU1278" i="2"/>
  <c r="AU1279" i="2"/>
  <c r="AU1280" i="2"/>
  <c r="AU1281" i="2"/>
  <c r="AU1282" i="2"/>
  <c r="AU1283" i="2"/>
  <c r="AU1284" i="2"/>
  <c r="AU1285" i="2"/>
  <c r="AU1286" i="2"/>
  <c r="AU1287" i="2"/>
  <c r="AU1288" i="2"/>
  <c r="AU1289" i="2"/>
  <c r="AU1290" i="2"/>
  <c r="AU1291" i="2"/>
  <c r="AU1292" i="2"/>
  <c r="AU1293" i="2"/>
  <c r="AU1294" i="2"/>
  <c r="AU1295" i="2"/>
  <c r="AU1296" i="2"/>
  <c r="AU1297" i="2"/>
  <c r="AU1298" i="2"/>
  <c r="AU1299" i="2"/>
  <c r="AU1300" i="2"/>
  <c r="AU1301" i="2"/>
  <c r="AU1302" i="2"/>
  <c r="AU1303" i="2"/>
  <c r="AU1304" i="2"/>
  <c r="AU1305" i="2"/>
  <c r="AU1306" i="2"/>
  <c r="AU1307" i="2"/>
  <c r="AU1308" i="2"/>
  <c r="AU1309" i="2"/>
  <c r="AU1310" i="2"/>
  <c r="AU1311" i="2"/>
  <c r="AU1312" i="2"/>
  <c r="AU1313" i="2"/>
  <c r="AU1314" i="2"/>
  <c r="AU1315" i="2"/>
  <c r="AU1316" i="2"/>
  <c r="AU1317" i="2"/>
  <c r="AU1318" i="2"/>
  <c r="AU1319" i="2"/>
  <c r="AU1320" i="2"/>
  <c r="AU1321" i="2"/>
  <c r="AU1322" i="2"/>
  <c r="AU1323" i="2"/>
  <c r="AU1324" i="2"/>
  <c r="AU1325" i="2"/>
  <c r="AU1326" i="2"/>
  <c r="AU1327" i="2"/>
  <c r="AU1328" i="2"/>
  <c r="AU1329" i="2"/>
  <c r="AU1330" i="2"/>
  <c r="AU1331" i="2"/>
  <c r="AU1332" i="2"/>
  <c r="AU1333" i="2"/>
  <c r="AU1334" i="2"/>
  <c r="AU1335" i="2"/>
  <c r="AU1336" i="2"/>
  <c r="AU1337" i="2"/>
  <c r="AU1338" i="2"/>
  <c r="AU1339" i="2"/>
  <c r="AU1340" i="2"/>
  <c r="AU1341" i="2"/>
  <c r="AU1342" i="2"/>
  <c r="AU1343" i="2"/>
  <c r="AU1344" i="2"/>
  <c r="AU1345" i="2"/>
  <c r="AU1346" i="2"/>
  <c r="AU1347" i="2"/>
  <c r="AU1348" i="2"/>
  <c r="AU1349" i="2"/>
  <c r="AU1350" i="2"/>
  <c r="AU1351" i="2"/>
  <c r="AU1352" i="2"/>
  <c r="AU1353" i="2"/>
  <c r="AU1354" i="2"/>
  <c r="AU1355" i="2"/>
  <c r="AU1356" i="2"/>
  <c r="AU1357" i="2"/>
  <c r="AU1358" i="2"/>
  <c r="AU1359" i="2"/>
  <c r="AU1360" i="2"/>
  <c r="AU1361" i="2"/>
  <c r="AU1362" i="2"/>
  <c r="AU1363" i="2"/>
  <c r="AU1364" i="2"/>
  <c r="AU1365" i="2"/>
  <c r="AU1366" i="2"/>
  <c r="AU1367" i="2"/>
  <c r="AU1368" i="2"/>
  <c r="AU1369" i="2"/>
  <c r="AU1370" i="2"/>
  <c r="AU1371" i="2"/>
  <c r="AU1372" i="2"/>
  <c r="AU1373" i="2"/>
  <c r="AU1374" i="2"/>
  <c r="AU1375" i="2"/>
  <c r="AU1376" i="2"/>
  <c r="AU1377" i="2"/>
  <c r="AU1378" i="2"/>
  <c r="AU1379" i="2"/>
  <c r="AU1380" i="2"/>
  <c r="AU1381" i="2"/>
  <c r="AU1382" i="2"/>
  <c r="AU1383" i="2"/>
  <c r="AU1384" i="2"/>
  <c r="AU1385" i="2"/>
  <c r="AU1386" i="2"/>
  <c r="AU1387" i="2"/>
  <c r="AU1388" i="2"/>
  <c r="AU1389" i="2"/>
  <c r="AU1390" i="2"/>
  <c r="AU1391" i="2"/>
  <c r="AU1392" i="2"/>
  <c r="AU1393" i="2"/>
  <c r="AU1394" i="2"/>
  <c r="AU1395" i="2"/>
  <c r="AU1396" i="2"/>
  <c r="AU1397" i="2"/>
  <c r="AU1398" i="2"/>
  <c r="AU1399" i="2"/>
  <c r="AU1400" i="2"/>
  <c r="AU1401" i="2"/>
  <c r="AU1402" i="2"/>
  <c r="AU1403" i="2"/>
  <c r="AU1404" i="2"/>
  <c r="AU1405" i="2"/>
  <c r="AU1406" i="2"/>
  <c r="AU1407" i="2"/>
  <c r="AU1408" i="2"/>
  <c r="AU1409" i="2"/>
  <c r="AU1410" i="2"/>
  <c r="AU1411" i="2"/>
  <c r="AU1412" i="2"/>
  <c r="AU1413" i="2"/>
  <c r="AU1414" i="2"/>
  <c r="AU1415" i="2"/>
  <c r="AU1416" i="2"/>
  <c r="AU1417" i="2"/>
  <c r="AU1418" i="2"/>
  <c r="AU1419" i="2"/>
  <c r="AU1420" i="2"/>
  <c r="AU1421" i="2"/>
  <c r="AU1422" i="2"/>
  <c r="AU1423" i="2"/>
  <c r="AU1424" i="2"/>
  <c r="AU1425" i="2"/>
  <c r="AU1426" i="2"/>
  <c r="AU1427" i="2"/>
  <c r="AU1428" i="2"/>
  <c r="AU1429" i="2"/>
  <c r="AU1430" i="2"/>
  <c r="AU1431" i="2"/>
  <c r="AU1432" i="2"/>
  <c r="AU1433" i="2"/>
  <c r="AU1434" i="2"/>
  <c r="AU1435" i="2"/>
  <c r="AU1436" i="2"/>
  <c r="AU1437" i="2"/>
  <c r="AU1438" i="2"/>
  <c r="AU1439" i="2"/>
  <c r="AU1440" i="2"/>
  <c r="AU1441" i="2"/>
  <c r="AU1442" i="2"/>
  <c r="AU1443" i="2"/>
  <c r="AU1444" i="2"/>
  <c r="AU1445" i="2"/>
  <c r="AU1446" i="2"/>
  <c r="AU1447" i="2"/>
  <c r="AU1448" i="2"/>
  <c r="AU1449" i="2"/>
  <c r="AU1450" i="2"/>
  <c r="AU1451" i="2"/>
  <c r="AU1452" i="2"/>
  <c r="AU1453" i="2"/>
  <c r="AU1454" i="2"/>
  <c r="AU1455" i="2"/>
  <c r="AU1456" i="2"/>
  <c r="AU1457" i="2"/>
  <c r="AU1458" i="2"/>
  <c r="AU1459" i="2"/>
  <c r="AU1460" i="2"/>
  <c r="AU1461" i="2"/>
  <c r="AU1462" i="2"/>
  <c r="AU1463" i="2"/>
  <c r="AU1464" i="2"/>
  <c r="AU1465" i="2"/>
  <c r="AU1466" i="2"/>
  <c r="AU1467" i="2"/>
  <c r="AU1468" i="2"/>
  <c r="AU1469" i="2"/>
  <c r="AU1470" i="2"/>
  <c r="AU1471" i="2"/>
  <c r="AU1472" i="2"/>
  <c r="AU1473" i="2"/>
  <c r="AU1474" i="2"/>
  <c r="AU1475" i="2"/>
  <c r="AU1476" i="2"/>
  <c r="AU1477" i="2"/>
  <c r="AU1478" i="2"/>
  <c r="AU1479" i="2"/>
  <c r="AU1480" i="2"/>
  <c r="AU1481" i="2"/>
  <c r="AU1482" i="2"/>
  <c r="AU1483" i="2"/>
  <c r="AU1484" i="2"/>
  <c r="AU1485" i="2"/>
  <c r="AU1486" i="2"/>
  <c r="AU1487" i="2"/>
  <c r="AU1488" i="2"/>
  <c r="AU1489" i="2"/>
  <c r="AU1490" i="2"/>
  <c r="AU1491" i="2"/>
  <c r="AU1492" i="2"/>
  <c r="AU1493" i="2"/>
  <c r="AU1494" i="2"/>
  <c r="AU1495" i="2"/>
  <c r="AU1496" i="2"/>
  <c r="AU1497" i="2"/>
  <c r="AU1498" i="2"/>
  <c r="AU1499" i="2"/>
  <c r="AU1500" i="2"/>
  <c r="AU1501" i="2"/>
  <c r="AU1502" i="2"/>
  <c r="AU1503" i="2"/>
  <c r="AU1504" i="2"/>
  <c r="AU1505" i="2"/>
  <c r="AU1506" i="2"/>
  <c r="AU1507" i="2"/>
  <c r="AU1508" i="2"/>
  <c r="AU1509" i="2"/>
  <c r="AU1510" i="2"/>
  <c r="AU1511" i="2"/>
  <c r="AU1512" i="2"/>
  <c r="AU1513" i="2"/>
  <c r="AU1514" i="2"/>
  <c r="AU1515" i="2"/>
  <c r="AU1516" i="2"/>
  <c r="AU1517" i="2"/>
  <c r="AU1518" i="2"/>
  <c r="AU1519" i="2"/>
  <c r="AU1520" i="2"/>
  <c r="AU1521" i="2"/>
  <c r="AU1522" i="2"/>
  <c r="AU1523" i="2"/>
  <c r="AU1524" i="2"/>
  <c r="AU1525" i="2"/>
  <c r="AU1526" i="2"/>
  <c r="AU1527" i="2"/>
  <c r="AU1528" i="2"/>
  <c r="AU1529" i="2"/>
  <c r="AU1530" i="2"/>
  <c r="AU1531" i="2"/>
  <c r="AU1532" i="2"/>
  <c r="AU1533" i="2"/>
  <c r="AU1534" i="2"/>
  <c r="AU1535" i="2"/>
  <c r="AU1536" i="2"/>
  <c r="AU1537" i="2"/>
  <c r="AU1538" i="2"/>
  <c r="AU1539" i="2"/>
  <c r="AU1540" i="2"/>
  <c r="AU1541" i="2"/>
  <c r="AU1542" i="2"/>
  <c r="AU1543" i="2"/>
  <c r="AU1544" i="2"/>
  <c r="AU1545" i="2"/>
  <c r="AU1546" i="2"/>
  <c r="AU1547" i="2"/>
  <c r="AU1548" i="2"/>
  <c r="AU1549" i="2"/>
  <c r="AU1550" i="2"/>
  <c r="AU1551" i="2"/>
  <c r="AU1552" i="2"/>
  <c r="AU1553" i="2"/>
  <c r="AU1554" i="2"/>
  <c r="AU1555" i="2"/>
  <c r="AU1556" i="2"/>
  <c r="AU1557" i="2"/>
  <c r="AU1558" i="2"/>
  <c r="AU1559" i="2"/>
  <c r="AU1560" i="2"/>
  <c r="AU1561" i="2"/>
  <c r="AU1562" i="2"/>
  <c r="AU1563" i="2"/>
  <c r="AU1564" i="2"/>
  <c r="AU1565" i="2"/>
  <c r="AU1566" i="2"/>
  <c r="AU1567" i="2"/>
  <c r="AU1568" i="2"/>
  <c r="AU1569" i="2"/>
  <c r="AU1570" i="2"/>
  <c r="AU1571" i="2"/>
  <c r="AU1572" i="2"/>
  <c r="AU1573" i="2"/>
  <c r="AU1574" i="2"/>
  <c r="AU1575" i="2"/>
  <c r="AU1576" i="2"/>
  <c r="AU1577" i="2"/>
  <c r="AU1578" i="2"/>
  <c r="AU1579" i="2"/>
  <c r="AU1580" i="2"/>
  <c r="AU1581" i="2"/>
  <c r="AU1582" i="2"/>
  <c r="AU1583" i="2"/>
  <c r="AU1584" i="2"/>
  <c r="AU1585" i="2"/>
  <c r="AU1586" i="2"/>
  <c r="AU1587" i="2"/>
  <c r="AU1588" i="2"/>
  <c r="AU1589" i="2"/>
  <c r="AU1590" i="2"/>
  <c r="AU1591" i="2"/>
  <c r="AU1592" i="2"/>
  <c r="AU1593" i="2"/>
  <c r="AU1594" i="2"/>
  <c r="AU1595" i="2"/>
  <c r="AU1596" i="2"/>
  <c r="AU1597" i="2"/>
  <c r="AU1598" i="2"/>
  <c r="AU1599" i="2"/>
  <c r="AU1600" i="2"/>
  <c r="AU1601" i="2"/>
  <c r="AU1602" i="2"/>
  <c r="AU1603" i="2"/>
  <c r="AU1604" i="2"/>
  <c r="AU1605" i="2"/>
  <c r="AU1606" i="2"/>
  <c r="AU1607" i="2"/>
  <c r="AU1608" i="2"/>
  <c r="AU1609" i="2"/>
  <c r="AU1610" i="2"/>
  <c r="AU1611" i="2"/>
  <c r="AU1612" i="2"/>
  <c r="AU1613" i="2"/>
  <c r="AU1614" i="2"/>
  <c r="AU1615" i="2"/>
  <c r="AU1616" i="2"/>
  <c r="AU1617" i="2"/>
  <c r="AU1618" i="2"/>
  <c r="AU1619" i="2"/>
  <c r="AU1620" i="2"/>
  <c r="AU1621" i="2"/>
  <c r="AU1622" i="2"/>
  <c r="AU1623" i="2"/>
  <c r="AU1624" i="2"/>
  <c r="AU1625" i="2"/>
  <c r="AU1626" i="2"/>
  <c r="AU1627" i="2"/>
  <c r="AU1628" i="2"/>
  <c r="AU1629" i="2"/>
  <c r="AU1630" i="2"/>
  <c r="AU1631" i="2"/>
  <c r="AU1632" i="2"/>
  <c r="AU1633" i="2"/>
  <c r="AU1634" i="2"/>
  <c r="AU1635" i="2"/>
  <c r="AU1636" i="2"/>
  <c r="AU1637" i="2"/>
  <c r="AU1638" i="2"/>
  <c r="AU1639" i="2"/>
  <c r="AU1640" i="2"/>
  <c r="AU1641" i="2"/>
  <c r="AU1642" i="2"/>
  <c r="AU1643" i="2"/>
  <c r="AU1644" i="2"/>
  <c r="AU1645" i="2"/>
  <c r="AU1646" i="2"/>
  <c r="AU1647" i="2"/>
  <c r="AU1648" i="2"/>
  <c r="AU1649" i="2"/>
  <c r="AU1650" i="2"/>
  <c r="AU1651" i="2"/>
  <c r="AU1652" i="2"/>
  <c r="AU1653" i="2"/>
  <c r="AU1654" i="2"/>
  <c r="AU1655" i="2"/>
  <c r="AU1656" i="2"/>
  <c r="AU1657" i="2"/>
  <c r="AU1658" i="2"/>
  <c r="AU1659" i="2"/>
  <c r="AU1660" i="2"/>
  <c r="AU1661" i="2"/>
  <c r="AU1662" i="2"/>
  <c r="AU1663" i="2"/>
  <c r="AU1664" i="2"/>
  <c r="AU1665" i="2"/>
  <c r="AU1666" i="2"/>
  <c r="AU1667" i="2"/>
  <c r="AU1668" i="2"/>
  <c r="AU1669" i="2"/>
  <c r="AU1670" i="2"/>
  <c r="AU1671" i="2"/>
  <c r="AU1672" i="2"/>
  <c r="AU1673" i="2"/>
  <c r="AU1674" i="2"/>
  <c r="AU1675" i="2"/>
  <c r="AU1676" i="2"/>
  <c r="AU1677" i="2"/>
  <c r="AU1678" i="2"/>
  <c r="AU1679" i="2"/>
  <c r="AU1680" i="2"/>
  <c r="AU1681" i="2"/>
  <c r="AU1682" i="2"/>
  <c r="AU1683" i="2"/>
  <c r="AU1684" i="2"/>
  <c r="AU1685" i="2"/>
  <c r="AU1686" i="2"/>
  <c r="AU1687" i="2"/>
  <c r="AU1688" i="2"/>
  <c r="AU1689" i="2"/>
  <c r="AU1690" i="2"/>
  <c r="AU1691" i="2"/>
  <c r="AU1692" i="2"/>
  <c r="AU1693" i="2"/>
  <c r="AU1694" i="2"/>
  <c r="AU1695" i="2"/>
  <c r="AU1696" i="2"/>
  <c r="AU1697" i="2"/>
  <c r="AU1698" i="2"/>
  <c r="AU1699" i="2"/>
  <c r="AU1700" i="2"/>
  <c r="AU1701" i="2"/>
  <c r="AU1702" i="2"/>
  <c r="AU1703" i="2"/>
  <c r="AU1704" i="2"/>
  <c r="AU1705" i="2"/>
  <c r="AU1706" i="2"/>
  <c r="AU1707" i="2"/>
  <c r="AU1708" i="2"/>
  <c r="AU1709" i="2"/>
  <c r="AU1710" i="2"/>
  <c r="AU1711" i="2"/>
  <c r="AU1712" i="2"/>
  <c r="AU1713" i="2"/>
  <c r="AU1714" i="2"/>
  <c r="AU1715" i="2"/>
  <c r="AU1716" i="2"/>
  <c r="AU1717" i="2"/>
  <c r="AU1718" i="2"/>
  <c r="AU1719" i="2"/>
  <c r="AU1720" i="2"/>
  <c r="AU1721" i="2"/>
  <c r="AU1722" i="2"/>
  <c r="AU1723" i="2"/>
  <c r="AU1724" i="2"/>
  <c r="AU1725" i="2"/>
  <c r="AU1726" i="2"/>
  <c r="AU1727" i="2"/>
  <c r="AU1728" i="2"/>
  <c r="AU1729" i="2"/>
  <c r="AU1730" i="2"/>
  <c r="AU1731" i="2"/>
  <c r="AU1732" i="2"/>
  <c r="AU1733" i="2"/>
  <c r="AU1734" i="2"/>
  <c r="AU1735" i="2"/>
  <c r="AU1736" i="2"/>
  <c r="AU1737" i="2"/>
  <c r="AU1738" i="2"/>
  <c r="AU1739" i="2"/>
  <c r="AU1740" i="2"/>
  <c r="AU1741" i="2"/>
  <c r="AU1742" i="2"/>
  <c r="AU1743" i="2"/>
  <c r="AU1744" i="2"/>
  <c r="AU1745" i="2"/>
  <c r="AU1746" i="2"/>
  <c r="AU1747" i="2"/>
  <c r="AU1748" i="2"/>
  <c r="AU1749" i="2"/>
  <c r="AU1750" i="2"/>
  <c r="AU1751" i="2"/>
  <c r="AU1752" i="2"/>
  <c r="AU1753" i="2"/>
  <c r="AU1754" i="2"/>
  <c r="AU1755" i="2"/>
  <c r="AU1756" i="2"/>
  <c r="AU1757" i="2"/>
  <c r="AU1758" i="2"/>
  <c r="AU1759" i="2"/>
  <c r="AU1760" i="2"/>
  <c r="AU1761" i="2"/>
  <c r="AU1762" i="2"/>
  <c r="AU1763" i="2"/>
  <c r="AU1764" i="2"/>
  <c r="AU1765" i="2"/>
  <c r="AU1766" i="2"/>
  <c r="AU1767" i="2"/>
  <c r="AU1768" i="2"/>
  <c r="AU1769" i="2"/>
  <c r="AU1770" i="2"/>
  <c r="AU1771" i="2"/>
  <c r="AU1772" i="2"/>
  <c r="AU1773" i="2"/>
  <c r="AU1774" i="2"/>
  <c r="AU1775" i="2"/>
  <c r="AU1776" i="2"/>
  <c r="AU1777" i="2"/>
  <c r="AU1778" i="2"/>
  <c r="AU1779" i="2"/>
  <c r="AU1780" i="2"/>
  <c r="AU1781" i="2"/>
  <c r="AU1782" i="2"/>
  <c r="AU1783" i="2"/>
  <c r="AU1784" i="2"/>
  <c r="AU1785" i="2"/>
  <c r="AU1786" i="2"/>
  <c r="AU1787" i="2"/>
  <c r="AU1788" i="2"/>
  <c r="AU1789" i="2"/>
  <c r="AU1790" i="2"/>
  <c r="AU1791" i="2"/>
  <c r="AU1792" i="2"/>
  <c r="AU1793" i="2"/>
  <c r="AU1794" i="2"/>
  <c r="AU1795" i="2"/>
  <c r="AU1796" i="2"/>
  <c r="AU1797" i="2"/>
  <c r="AU1798" i="2"/>
  <c r="AU1799" i="2"/>
  <c r="AU1800" i="2"/>
  <c r="AU1801" i="2"/>
  <c r="AU1802" i="2"/>
  <c r="AU1803" i="2"/>
  <c r="AU1804" i="2"/>
  <c r="AU1805" i="2"/>
  <c r="AU1806" i="2"/>
  <c r="AU1807" i="2"/>
  <c r="AU1808" i="2"/>
  <c r="AU1809" i="2"/>
  <c r="AU1810" i="2"/>
  <c r="AU1811" i="2"/>
  <c r="AU1812" i="2"/>
  <c r="AU1813" i="2"/>
  <c r="AU1814" i="2"/>
  <c r="AU1815" i="2"/>
  <c r="AU1816" i="2"/>
  <c r="AU1817" i="2"/>
  <c r="AU1818" i="2"/>
  <c r="AU1819" i="2"/>
  <c r="AU1820" i="2"/>
  <c r="AU1821" i="2"/>
  <c r="AU1822" i="2"/>
  <c r="AU1823" i="2"/>
  <c r="AU1824" i="2"/>
  <c r="AU1825" i="2"/>
  <c r="AU1826" i="2"/>
  <c r="AU1827" i="2"/>
  <c r="AU1828" i="2"/>
  <c r="AU1829" i="2"/>
  <c r="AU1830" i="2"/>
  <c r="AU1831" i="2"/>
  <c r="AU1832" i="2"/>
  <c r="AU1833" i="2"/>
  <c r="AU1834" i="2"/>
  <c r="AU1835" i="2"/>
  <c r="AU1836" i="2"/>
  <c r="AU1837" i="2"/>
  <c r="AU1838" i="2"/>
  <c r="AU1839" i="2"/>
  <c r="AU1840" i="2"/>
  <c r="AU1841" i="2"/>
  <c r="AU1842" i="2"/>
  <c r="AU1843" i="2"/>
  <c r="AU1844" i="2"/>
  <c r="AU1845" i="2"/>
  <c r="AU1846" i="2"/>
  <c r="AU1847" i="2"/>
  <c r="AU1848" i="2"/>
  <c r="AU1849" i="2"/>
  <c r="AU1850" i="2"/>
  <c r="AU1851" i="2"/>
  <c r="AU1852" i="2"/>
  <c r="AU1853" i="2"/>
  <c r="AU1854" i="2"/>
  <c r="AU1855" i="2"/>
  <c r="AU1856" i="2"/>
  <c r="AU1857" i="2"/>
  <c r="AU1858" i="2"/>
  <c r="AU1859" i="2"/>
  <c r="AU1860" i="2"/>
  <c r="AU1861" i="2"/>
  <c r="AU1862" i="2"/>
  <c r="AU1863" i="2"/>
  <c r="AU1864" i="2"/>
  <c r="AU1865" i="2"/>
  <c r="AU1866" i="2"/>
  <c r="AU1867" i="2"/>
  <c r="AU1868" i="2"/>
  <c r="AU1869" i="2"/>
  <c r="AU1870" i="2"/>
  <c r="AU1871" i="2"/>
  <c r="AU1872" i="2"/>
  <c r="AU1873" i="2"/>
  <c r="AU1874" i="2"/>
  <c r="AU1875" i="2"/>
  <c r="AU1876" i="2"/>
  <c r="AU1877" i="2"/>
  <c r="AU1878" i="2"/>
  <c r="AU1879" i="2"/>
  <c r="AU1880" i="2"/>
  <c r="AU1881" i="2"/>
  <c r="AU1882" i="2"/>
  <c r="AU1883" i="2"/>
  <c r="AU1884" i="2"/>
  <c r="AU1885" i="2"/>
  <c r="AU1886" i="2"/>
  <c r="AU1887" i="2"/>
  <c r="AU1888" i="2"/>
  <c r="AU1889" i="2"/>
  <c r="AU1890" i="2"/>
  <c r="AU1891" i="2"/>
  <c r="AU1892" i="2"/>
  <c r="AU1893" i="2"/>
  <c r="AU1894" i="2"/>
  <c r="AU1895" i="2"/>
  <c r="AU1896" i="2"/>
  <c r="AU1897" i="2"/>
  <c r="AU1898" i="2"/>
  <c r="AU1899" i="2"/>
  <c r="AU1900" i="2"/>
  <c r="AU1901" i="2"/>
  <c r="AU1902" i="2"/>
  <c r="AU1903" i="2"/>
  <c r="AU1904" i="2"/>
  <c r="AU1905" i="2"/>
  <c r="AU1906" i="2"/>
  <c r="AU1907" i="2"/>
  <c r="AU1908" i="2"/>
  <c r="AU1909" i="2"/>
  <c r="AU1910" i="2"/>
  <c r="AU1911" i="2"/>
  <c r="AU1912" i="2"/>
  <c r="AU1913" i="2"/>
  <c r="AU1914" i="2"/>
  <c r="AU1915" i="2"/>
  <c r="AU1916" i="2"/>
  <c r="AU1917" i="2"/>
  <c r="AU1918" i="2"/>
  <c r="AU1919" i="2"/>
  <c r="AU1920" i="2"/>
  <c r="AU1921" i="2"/>
  <c r="AU1922" i="2"/>
  <c r="AU1923" i="2"/>
  <c r="AU1924" i="2"/>
  <c r="AU1925" i="2"/>
  <c r="AU1926" i="2"/>
  <c r="AU1927" i="2"/>
  <c r="AU1928" i="2"/>
  <c r="AU1929" i="2"/>
  <c r="AU1930" i="2"/>
  <c r="AU1931" i="2"/>
  <c r="AU1932" i="2"/>
  <c r="AU1933" i="2"/>
  <c r="AU1934" i="2"/>
  <c r="AU1935" i="2"/>
  <c r="AU1936" i="2"/>
  <c r="AU1937" i="2"/>
  <c r="AU1938" i="2"/>
  <c r="AU1939" i="2"/>
  <c r="AU1940" i="2"/>
  <c r="AU1941" i="2"/>
  <c r="AU1942" i="2"/>
  <c r="AU1943" i="2"/>
  <c r="AU1944" i="2"/>
  <c r="AU1945" i="2"/>
  <c r="AU1946" i="2"/>
  <c r="AU1947" i="2"/>
  <c r="AU1948" i="2"/>
  <c r="AU1949" i="2"/>
  <c r="AU1950" i="2"/>
  <c r="AU1951" i="2"/>
  <c r="AU1952" i="2"/>
  <c r="AU1953" i="2"/>
  <c r="AU1954" i="2"/>
  <c r="AU1955" i="2"/>
  <c r="AU1956" i="2"/>
  <c r="AU1957" i="2"/>
  <c r="AU1958" i="2"/>
  <c r="AU1959" i="2"/>
  <c r="AU1960" i="2"/>
  <c r="AU1961" i="2"/>
  <c r="AU1962" i="2"/>
  <c r="AU1963" i="2"/>
  <c r="AU1964" i="2"/>
  <c r="AU1965" i="2"/>
  <c r="AU1966" i="2"/>
  <c r="AU1967" i="2"/>
  <c r="AU1968" i="2"/>
  <c r="AU1969" i="2"/>
  <c r="AU1970" i="2"/>
  <c r="AU1971" i="2"/>
  <c r="AU1972" i="2"/>
  <c r="AU1973" i="2"/>
  <c r="AU1974" i="2"/>
  <c r="AU1975" i="2"/>
  <c r="AU1976" i="2"/>
  <c r="AU1977" i="2"/>
  <c r="AU1978" i="2"/>
  <c r="AU1979" i="2"/>
  <c r="AU1980" i="2"/>
  <c r="AU1981" i="2"/>
  <c r="AU1982" i="2"/>
  <c r="AU1983" i="2"/>
  <c r="AU1984" i="2"/>
  <c r="AU1985" i="2"/>
  <c r="AU1986" i="2"/>
  <c r="AU1987" i="2"/>
  <c r="AU1988" i="2"/>
  <c r="AU1989" i="2"/>
  <c r="AU1990" i="2"/>
  <c r="AU1991" i="2"/>
  <c r="AU1992" i="2"/>
  <c r="AU1993" i="2"/>
  <c r="AU1994" i="2"/>
  <c r="AU1995" i="2"/>
  <c r="AU1996" i="2"/>
  <c r="AU1997" i="2"/>
  <c r="AU1998" i="2"/>
  <c r="AU1999" i="2"/>
  <c r="AU2000" i="2"/>
  <c r="AU2001" i="2"/>
  <c r="AU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T35" i="2"/>
  <c r="AT36" i="2"/>
  <c r="AT37" i="2"/>
  <c r="AT38" i="2"/>
  <c r="AT39" i="2"/>
  <c r="AT40" i="2"/>
  <c r="AT41" i="2"/>
  <c r="AT42" i="2"/>
  <c r="AT43" i="2"/>
  <c r="AT44" i="2"/>
  <c r="AT45" i="2"/>
  <c r="AT46" i="2"/>
  <c r="AT47" i="2"/>
  <c r="AT48" i="2"/>
  <c r="AT49" i="2"/>
  <c r="AT50" i="2"/>
  <c r="AT51" i="2"/>
  <c r="AT52" i="2"/>
  <c r="AT53" i="2"/>
  <c r="AT54" i="2"/>
  <c r="AT55" i="2"/>
  <c r="AT56" i="2"/>
  <c r="AT57" i="2"/>
  <c r="AT58" i="2"/>
  <c r="AT59" i="2"/>
  <c r="AT60" i="2"/>
  <c r="AT61" i="2"/>
  <c r="AT62" i="2"/>
  <c r="AT63" i="2"/>
  <c r="AT64" i="2"/>
  <c r="AT65" i="2"/>
  <c r="AT66" i="2"/>
  <c r="AT67" i="2"/>
  <c r="AT68" i="2"/>
  <c r="AT69" i="2"/>
  <c r="AT70" i="2"/>
  <c r="AT71" i="2"/>
  <c r="AT72" i="2"/>
  <c r="AT73" i="2"/>
  <c r="AT74" i="2"/>
  <c r="AT75" i="2"/>
  <c r="AT76" i="2"/>
  <c r="AT77" i="2"/>
  <c r="AT78" i="2"/>
  <c r="AT79" i="2"/>
  <c r="AT80" i="2"/>
  <c r="AT81" i="2"/>
  <c r="AT82" i="2"/>
  <c r="AT83" i="2"/>
  <c r="AT84" i="2"/>
  <c r="AT85" i="2"/>
  <c r="AT86" i="2"/>
  <c r="AT87" i="2"/>
  <c r="AT88" i="2"/>
  <c r="AT89" i="2"/>
  <c r="AT90" i="2"/>
  <c r="AT91" i="2"/>
  <c r="AT92" i="2"/>
  <c r="AT93" i="2"/>
  <c r="AT94" i="2"/>
  <c r="AT95" i="2"/>
  <c r="AT96" i="2"/>
  <c r="AT97" i="2"/>
  <c r="AT98" i="2"/>
  <c r="AT99" i="2"/>
  <c r="AT100" i="2"/>
  <c r="AT101" i="2"/>
  <c r="AT102" i="2"/>
  <c r="AT103" i="2"/>
  <c r="AT104" i="2"/>
  <c r="AT105" i="2"/>
  <c r="AT106" i="2"/>
  <c r="AT107" i="2"/>
  <c r="AT108" i="2"/>
  <c r="AT109" i="2"/>
  <c r="AT110" i="2"/>
  <c r="AT111" i="2"/>
  <c r="AT112" i="2"/>
  <c r="AT113" i="2"/>
  <c r="AT114" i="2"/>
  <c r="AT115" i="2"/>
  <c r="AT116" i="2"/>
  <c r="AT117" i="2"/>
  <c r="AT118" i="2"/>
  <c r="AT119" i="2"/>
  <c r="AT120" i="2"/>
  <c r="AT121" i="2"/>
  <c r="AT122" i="2"/>
  <c r="AT123" i="2"/>
  <c r="AT124" i="2"/>
  <c r="AT125" i="2"/>
  <c r="AT126" i="2"/>
  <c r="AT127" i="2"/>
  <c r="AT128" i="2"/>
  <c r="AT129" i="2"/>
  <c r="AT130" i="2"/>
  <c r="AT131" i="2"/>
  <c r="AT132" i="2"/>
  <c r="AT133" i="2"/>
  <c r="AT134" i="2"/>
  <c r="AT135" i="2"/>
  <c r="AT136" i="2"/>
  <c r="AT137" i="2"/>
  <c r="AT138" i="2"/>
  <c r="AT139" i="2"/>
  <c r="AT140" i="2"/>
  <c r="AT141" i="2"/>
  <c r="AT142" i="2"/>
  <c r="AT143" i="2"/>
  <c r="AT144" i="2"/>
  <c r="AT145" i="2"/>
  <c r="AT146" i="2"/>
  <c r="AT147" i="2"/>
  <c r="AT148" i="2"/>
  <c r="AT149" i="2"/>
  <c r="AT150" i="2"/>
  <c r="AT151" i="2"/>
  <c r="AT152" i="2"/>
  <c r="AT153" i="2"/>
  <c r="AT154" i="2"/>
  <c r="AT155" i="2"/>
  <c r="AT156" i="2"/>
  <c r="AT157" i="2"/>
  <c r="AT158" i="2"/>
  <c r="AT159" i="2"/>
  <c r="AT160" i="2"/>
  <c r="AT161" i="2"/>
  <c r="AT162" i="2"/>
  <c r="AT163" i="2"/>
  <c r="AT164" i="2"/>
  <c r="AT165" i="2"/>
  <c r="AT166" i="2"/>
  <c r="AT167" i="2"/>
  <c r="AT168" i="2"/>
  <c r="AT169" i="2"/>
  <c r="AT170" i="2"/>
  <c r="AT171" i="2"/>
  <c r="AT172" i="2"/>
  <c r="AT173" i="2"/>
  <c r="AT174" i="2"/>
  <c r="AT175" i="2"/>
  <c r="AT176" i="2"/>
  <c r="AT177" i="2"/>
  <c r="AT178" i="2"/>
  <c r="AT179" i="2"/>
  <c r="AT180" i="2"/>
  <c r="AT181" i="2"/>
  <c r="AT182" i="2"/>
  <c r="AT183" i="2"/>
  <c r="AT184" i="2"/>
  <c r="AT185" i="2"/>
  <c r="AT186" i="2"/>
  <c r="AT187" i="2"/>
  <c r="AT188" i="2"/>
  <c r="AT189" i="2"/>
  <c r="AT190" i="2"/>
  <c r="AT191" i="2"/>
  <c r="AT192" i="2"/>
  <c r="AT193" i="2"/>
  <c r="AT194" i="2"/>
  <c r="AT195" i="2"/>
  <c r="AT196" i="2"/>
  <c r="AT197" i="2"/>
  <c r="AT198" i="2"/>
  <c r="AT199" i="2"/>
  <c r="AT200" i="2"/>
  <c r="AT201" i="2"/>
  <c r="AT202" i="2"/>
  <c r="AT203" i="2"/>
  <c r="AT204" i="2"/>
  <c r="AT205" i="2"/>
  <c r="AT206" i="2"/>
  <c r="AT207" i="2"/>
  <c r="AT208" i="2"/>
  <c r="AT209" i="2"/>
  <c r="AT210" i="2"/>
  <c r="AT211" i="2"/>
  <c r="AT212" i="2"/>
  <c r="AT213" i="2"/>
  <c r="AT214" i="2"/>
  <c r="AT215" i="2"/>
  <c r="AT216" i="2"/>
  <c r="AT217" i="2"/>
  <c r="AT218" i="2"/>
  <c r="AT219" i="2"/>
  <c r="AT220" i="2"/>
  <c r="AT221" i="2"/>
  <c r="AT222" i="2"/>
  <c r="AT223" i="2"/>
  <c r="AT224" i="2"/>
  <c r="AT225" i="2"/>
  <c r="AT226" i="2"/>
  <c r="AT227" i="2"/>
  <c r="AT228" i="2"/>
  <c r="AT229" i="2"/>
  <c r="AT230" i="2"/>
  <c r="AT231" i="2"/>
  <c r="AT232" i="2"/>
  <c r="AT233" i="2"/>
  <c r="AT234" i="2"/>
  <c r="AT235" i="2"/>
  <c r="AT236" i="2"/>
  <c r="AT237" i="2"/>
  <c r="AT238" i="2"/>
  <c r="AT239" i="2"/>
  <c r="AT240" i="2"/>
  <c r="AT241" i="2"/>
  <c r="AT242" i="2"/>
  <c r="AT243" i="2"/>
  <c r="AT244" i="2"/>
  <c r="AT245" i="2"/>
  <c r="AT246" i="2"/>
  <c r="AT247" i="2"/>
  <c r="AT248" i="2"/>
  <c r="AT249" i="2"/>
  <c r="AT250" i="2"/>
  <c r="AT251" i="2"/>
  <c r="AT252" i="2"/>
  <c r="AT253" i="2"/>
  <c r="AT254" i="2"/>
  <c r="AT255" i="2"/>
  <c r="AT256" i="2"/>
  <c r="AT257" i="2"/>
  <c r="AT258" i="2"/>
  <c r="AT259" i="2"/>
  <c r="AT260" i="2"/>
  <c r="AT261" i="2"/>
  <c r="AT262" i="2"/>
  <c r="AT263" i="2"/>
  <c r="AT264" i="2"/>
  <c r="AT265" i="2"/>
  <c r="AT266" i="2"/>
  <c r="AT267" i="2"/>
  <c r="AT268" i="2"/>
  <c r="AT269" i="2"/>
  <c r="AT270" i="2"/>
  <c r="AT271" i="2"/>
  <c r="AT272" i="2"/>
  <c r="AT273" i="2"/>
  <c r="AT274" i="2"/>
  <c r="AT275" i="2"/>
  <c r="AT276" i="2"/>
  <c r="AT277" i="2"/>
  <c r="AT278" i="2"/>
  <c r="AT279" i="2"/>
  <c r="AT280" i="2"/>
  <c r="AT281" i="2"/>
  <c r="AT282" i="2"/>
  <c r="AT283" i="2"/>
  <c r="AT284" i="2"/>
  <c r="AT285" i="2"/>
  <c r="AT286" i="2"/>
  <c r="AT287" i="2"/>
  <c r="AT288" i="2"/>
  <c r="AT289" i="2"/>
  <c r="AT290" i="2"/>
  <c r="AT291" i="2"/>
  <c r="AT292" i="2"/>
  <c r="AT293" i="2"/>
  <c r="AT294" i="2"/>
  <c r="AT295" i="2"/>
  <c r="AT296" i="2"/>
  <c r="AT297" i="2"/>
  <c r="AT298" i="2"/>
  <c r="AT299" i="2"/>
  <c r="AT300" i="2"/>
  <c r="AT301" i="2"/>
  <c r="AT302" i="2"/>
  <c r="AT303" i="2"/>
  <c r="AT304" i="2"/>
  <c r="AT305" i="2"/>
  <c r="AT306" i="2"/>
  <c r="AT307" i="2"/>
  <c r="AT308" i="2"/>
  <c r="AT309" i="2"/>
  <c r="AT310" i="2"/>
  <c r="AT311" i="2"/>
  <c r="AT312" i="2"/>
  <c r="AT313" i="2"/>
  <c r="AT314" i="2"/>
  <c r="AT315" i="2"/>
  <c r="AT316" i="2"/>
  <c r="AT317" i="2"/>
  <c r="AT318" i="2"/>
  <c r="AT319" i="2"/>
  <c r="AT320" i="2"/>
  <c r="AT321" i="2"/>
  <c r="AT322" i="2"/>
  <c r="AT323" i="2"/>
  <c r="AT324" i="2"/>
  <c r="AT325" i="2"/>
  <c r="AT326" i="2"/>
  <c r="AT327" i="2"/>
  <c r="AT328" i="2"/>
  <c r="AT329" i="2"/>
  <c r="AT330" i="2"/>
  <c r="AT331" i="2"/>
  <c r="AT332" i="2"/>
  <c r="AT333" i="2"/>
  <c r="AT334" i="2"/>
  <c r="AT335" i="2"/>
  <c r="AT336" i="2"/>
  <c r="AT337" i="2"/>
  <c r="AT338" i="2"/>
  <c r="AT339" i="2"/>
  <c r="AT340" i="2"/>
  <c r="AT341" i="2"/>
  <c r="AT342" i="2"/>
  <c r="AT343" i="2"/>
  <c r="AT344" i="2"/>
  <c r="AT345" i="2"/>
  <c r="AT346" i="2"/>
  <c r="AT347" i="2"/>
  <c r="AT348" i="2"/>
  <c r="AT349" i="2"/>
  <c r="AT350" i="2"/>
  <c r="AT351" i="2"/>
  <c r="AT352" i="2"/>
  <c r="AT353" i="2"/>
  <c r="AT354" i="2"/>
  <c r="AT355" i="2"/>
  <c r="AT356" i="2"/>
  <c r="AT357" i="2"/>
  <c r="AT358" i="2"/>
  <c r="AT359" i="2"/>
  <c r="AT360" i="2"/>
  <c r="AT361" i="2"/>
  <c r="AT362" i="2"/>
  <c r="AT363" i="2"/>
  <c r="AT364" i="2"/>
  <c r="AT365" i="2"/>
  <c r="AT366" i="2"/>
  <c r="AT367" i="2"/>
  <c r="AT368" i="2"/>
  <c r="AT369" i="2"/>
  <c r="AT370" i="2"/>
  <c r="AT371" i="2"/>
  <c r="AT372" i="2"/>
  <c r="AT373" i="2"/>
  <c r="AT374" i="2"/>
  <c r="AT375" i="2"/>
  <c r="AT376" i="2"/>
  <c r="AT377" i="2"/>
  <c r="AT378" i="2"/>
  <c r="AT379" i="2"/>
  <c r="AT380" i="2"/>
  <c r="AT381" i="2"/>
  <c r="AT382" i="2"/>
  <c r="AT383" i="2"/>
  <c r="AT384" i="2"/>
  <c r="AT385" i="2"/>
  <c r="AT386" i="2"/>
  <c r="AT387" i="2"/>
  <c r="AT388" i="2"/>
  <c r="AT389" i="2"/>
  <c r="AT390" i="2"/>
  <c r="AT391" i="2"/>
  <c r="AT392" i="2"/>
  <c r="AT393" i="2"/>
  <c r="AT394" i="2"/>
  <c r="AT395" i="2"/>
  <c r="AT396" i="2"/>
  <c r="AT397" i="2"/>
  <c r="AT398" i="2"/>
  <c r="AT399" i="2"/>
  <c r="AT400" i="2"/>
  <c r="AT401" i="2"/>
  <c r="AT402" i="2"/>
  <c r="AT403" i="2"/>
  <c r="AT404" i="2"/>
  <c r="AT405" i="2"/>
  <c r="AT406" i="2"/>
  <c r="AT407" i="2"/>
  <c r="AT408" i="2"/>
  <c r="AT409" i="2"/>
  <c r="AT410" i="2"/>
  <c r="AT411" i="2"/>
  <c r="AT412" i="2"/>
  <c r="AT413" i="2"/>
  <c r="AT414" i="2"/>
  <c r="AT415" i="2"/>
  <c r="AT416" i="2"/>
  <c r="AT417" i="2"/>
  <c r="AT418" i="2"/>
  <c r="AT419" i="2"/>
  <c r="AT420" i="2"/>
  <c r="AT421" i="2"/>
  <c r="AT422" i="2"/>
  <c r="AT423" i="2"/>
  <c r="AT424" i="2"/>
  <c r="AT425" i="2"/>
  <c r="AT426" i="2"/>
  <c r="AT427" i="2"/>
  <c r="AT428" i="2"/>
  <c r="AT429" i="2"/>
  <c r="AT430" i="2"/>
  <c r="AT431" i="2"/>
  <c r="AT432" i="2"/>
  <c r="AT433" i="2"/>
  <c r="AT434" i="2"/>
  <c r="AT435" i="2"/>
  <c r="AT436" i="2"/>
  <c r="AT437" i="2"/>
  <c r="AT438" i="2"/>
  <c r="AT439" i="2"/>
  <c r="AT440" i="2"/>
  <c r="AT441" i="2"/>
  <c r="AT442" i="2"/>
  <c r="AT443" i="2"/>
  <c r="AT444" i="2"/>
  <c r="AT445" i="2"/>
  <c r="AT446" i="2"/>
  <c r="AT447" i="2"/>
  <c r="AT448" i="2"/>
  <c r="AT449" i="2"/>
  <c r="AT450" i="2"/>
  <c r="AT451" i="2"/>
  <c r="AT452" i="2"/>
  <c r="AT453" i="2"/>
  <c r="AT454" i="2"/>
  <c r="AT455" i="2"/>
  <c r="AT456" i="2"/>
  <c r="AT457" i="2"/>
  <c r="AT458" i="2"/>
  <c r="AT459" i="2"/>
  <c r="AT460" i="2"/>
  <c r="AT461" i="2"/>
  <c r="AT462" i="2"/>
  <c r="AT463" i="2"/>
  <c r="AT464" i="2"/>
  <c r="AT465" i="2"/>
  <c r="AT466" i="2"/>
  <c r="AT467" i="2"/>
  <c r="AT468" i="2"/>
  <c r="AT469" i="2"/>
  <c r="AT470" i="2"/>
  <c r="AT471" i="2"/>
  <c r="AT472" i="2"/>
  <c r="AT473" i="2"/>
  <c r="AT474" i="2"/>
  <c r="AT475" i="2"/>
  <c r="AT476" i="2"/>
  <c r="AT477" i="2"/>
  <c r="AT478" i="2"/>
  <c r="AT479" i="2"/>
  <c r="AT480" i="2"/>
  <c r="AT481" i="2"/>
  <c r="AT482" i="2"/>
  <c r="AT483" i="2"/>
  <c r="AT484" i="2"/>
  <c r="AT485" i="2"/>
  <c r="AT486" i="2"/>
  <c r="AT487" i="2"/>
  <c r="AT488" i="2"/>
  <c r="AT489" i="2"/>
  <c r="AT490" i="2"/>
  <c r="AT491" i="2"/>
  <c r="AT492" i="2"/>
  <c r="AT493" i="2"/>
  <c r="AT494" i="2"/>
  <c r="AT495" i="2"/>
  <c r="AT496" i="2"/>
  <c r="AT497" i="2"/>
  <c r="AT498" i="2"/>
  <c r="AT499" i="2"/>
  <c r="AT500" i="2"/>
  <c r="AT501" i="2"/>
  <c r="AT502" i="2"/>
  <c r="AT503" i="2"/>
  <c r="AT504" i="2"/>
  <c r="AT505" i="2"/>
  <c r="AT506" i="2"/>
  <c r="AT507" i="2"/>
  <c r="AT508" i="2"/>
  <c r="AT509" i="2"/>
  <c r="AT510" i="2"/>
  <c r="AT511" i="2"/>
  <c r="AT512" i="2"/>
  <c r="AT513" i="2"/>
  <c r="AT514" i="2"/>
  <c r="AT515" i="2"/>
  <c r="AT516" i="2"/>
  <c r="AT517" i="2"/>
  <c r="AT518" i="2"/>
  <c r="AT519" i="2"/>
  <c r="AT520" i="2"/>
  <c r="AT521" i="2"/>
  <c r="AT522" i="2"/>
  <c r="AT523" i="2"/>
  <c r="AT524" i="2"/>
  <c r="AT525" i="2"/>
  <c r="AT526" i="2"/>
  <c r="AT527" i="2"/>
  <c r="AT528" i="2"/>
  <c r="AT529" i="2"/>
  <c r="AT530" i="2"/>
  <c r="AT531" i="2"/>
  <c r="AT532" i="2"/>
  <c r="AT533" i="2"/>
  <c r="AT534" i="2"/>
  <c r="AT535" i="2"/>
  <c r="AT536" i="2"/>
  <c r="AT537" i="2"/>
  <c r="AT538" i="2"/>
  <c r="AT539" i="2"/>
  <c r="AT540" i="2"/>
  <c r="AT541" i="2"/>
  <c r="AT542" i="2"/>
  <c r="AT543" i="2"/>
  <c r="AT544" i="2"/>
  <c r="AT545" i="2"/>
  <c r="AT546" i="2"/>
  <c r="AT547" i="2"/>
  <c r="AT548" i="2"/>
  <c r="AT549" i="2"/>
  <c r="AT550" i="2"/>
  <c r="AT551" i="2"/>
  <c r="AT552" i="2"/>
  <c r="AT553" i="2"/>
  <c r="AT554" i="2"/>
  <c r="AT555" i="2"/>
  <c r="AT556" i="2"/>
  <c r="AT557" i="2"/>
  <c r="AT558" i="2"/>
  <c r="AT559" i="2"/>
  <c r="AT560" i="2"/>
  <c r="AT561" i="2"/>
  <c r="AT562" i="2"/>
  <c r="AT563" i="2"/>
  <c r="AT564" i="2"/>
  <c r="AT565" i="2"/>
  <c r="AT566" i="2"/>
  <c r="AT567" i="2"/>
  <c r="AT568" i="2"/>
  <c r="AT569" i="2"/>
  <c r="AT570" i="2"/>
  <c r="AT571" i="2"/>
  <c r="AT572" i="2"/>
  <c r="AT573" i="2"/>
  <c r="AT574" i="2"/>
  <c r="AT575" i="2"/>
  <c r="AT576" i="2"/>
  <c r="AT577" i="2"/>
  <c r="AT578" i="2"/>
  <c r="AT579" i="2"/>
  <c r="AT580" i="2"/>
  <c r="AT581" i="2"/>
  <c r="AT582" i="2"/>
  <c r="AT583" i="2"/>
  <c r="AT584" i="2"/>
  <c r="AT585" i="2"/>
  <c r="AT586" i="2"/>
  <c r="AT587" i="2"/>
  <c r="AT588" i="2"/>
  <c r="AT589" i="2"/>
  <c r="AT590" i="2"/>
  <c r="AT591" i="2"/>
  <c r="AT592" i="2"/>
  <c r="AT593" i="2"/>
  <c r="AT594" i="2"/>
  <c r="AT595" i="2"/>
  <c r="AT596" i="2"/>
  <c r="AT597" i="2"/>
  <c r="AT598" i="2"/>
  <c r="AT599" i="2"/>
  <c r="AT600" i="2"/>
  <c r="AT601" i="2"/>
  <c r="AT602" i="2"/>
  <c r="AT603" i="2"/>
  <c r="AT604" i="2"/>
  <c r="AT605" i="2"/>
  <c r="AT606" i="2"/>
  <c r="AT607" i="2"/>
  <c r="AT608" i="2"/>
  <c r="AT609" i="2"/>
  <c r="AT610" i="2"/>
  <c r="AT611" i="2"/>
  <c r="AT612" i="2"/>
  <c r="AT613" i="2"/>
  <c r="AT614" i="2"/>
  <c r="AT615" i="2"/>
  <c r="AT616" i="2"/>
  <c r="AT617" i="2"/>
  <c r="AT618" i="2"/>
  <c r="AT619" i="2"/>
  <c r="AT620" i="2"/>
  <c r="AT621" i="2"/>
  <c r="AT622" i="2"/>
  <c r="AT623" i="2"/>
  <c r="AT624" i="2"/>
  <c r="AT625" i="2"/>
  <c r="AT626" i="2"/>
  <c r="AT627" i="2"/>
  <c r="AT628" i="2"/>
  <c r="AT629" i="2"/>
  <c r="AT630" i="2"/>
  <c r="AT631" i="2"/>
  <c r="AT632" i="2"/>
  <c r="AT633" i="2"/>
  <c r="AT634" i="2"/>
  <c r="AT635" i="2"/>
  <c r="AT636" i="2"/>
  <c r="AT637" i="2"/>
  <c r="AT638" i="2"/>
  <c r="AT639" i="2"/>
  <c r="AT640" i="2"/>
  <c r="AT641" i="2"/>
  <c r="AT642" i="2"/>
  <c r="AT643" i="2"/>
  <c r="AT644" i="2"/>
  <c r="AT645" i="2"/>
  <c r="AT646" i="2"/>
  <c r="AT647" i="2"/>
  <c r="AT648" i="2"/>
  <c r="AT649" i="2"/>
  <c r="AT650" i="2"/>
  <c r="AT651" i="2"/>
  <c r="AT652" i="2"/>
  <c r="AT653" i="2"/>
  <c r="AT654" i="2"/>
  <c r="AT655" i="2"/>
  <c r="AT656" i="2"/>
  <c r="AT657" i="2"/>
  <c r="AT658" i="2"/>
  <c r="AT659" i="2"/>
  <c r="AT660" i="2"/>
  <c r="AT661" i="2"/>
  <c r="AT662" i="2"/>
  <c r="AT663" i="2"/>
  <c r="AT664" i="2"/>
  <c r="AT665" i="2"/>
  <c r="AT666" i="2"/>
  <c r="AT667" i="2"/>
  <c r="AT668" i="2"/>
  <c r="AT669" i="2"/>
  <c r="AT670" i="2"/>
  <c r="AT671" i="2"/>
  <c r="AT672" i="2"/>
  <c r="AT673" i="2"/>
  <c r="AT674" i="2"/>
  <c r="AT675" i="2"/>
  <c r="AT676" i="2"/>
  <c r="AT677" i="2"/>
  <c r="AT678" i="2"/>
  <c r="AT679" i="2"/>
  <c r="AT680" i="2"/>
  <c r="AT681" i="2"/>
  <c r="AT682" i="2"/>
  <c r="AT683" i="2"/>
  <c r="AT684" i="2"/>
  <c r="AT685" i="2"/>
  <c r="AT686" i="2"/>
  <c r="AT687" i="2"/>
  <c r="AT688" i="2"/>
  <c r="AT689" i="2"/>
  <c r="AT690" i="2"/>
  <c r="AT691" i="2"/>
  <c r="AT692" i="2"/>
  <c r="AT693" i="2"/>
  <c r="AT694" i="2"/>
  <c r="AT695" i="2"/>
  <c r="AT696" i="2"/>
  <c r="AT697" i="2"/>
  <c r="AT698" i="2"/>
  <c r="AT699" i="2"/>
  <c r="AT700" i="2"/>
  <c r="AT701" i="2"/>
  <c r="AT702" i="2"/>
  <c r="AT703" i="2"/>
  <c r="AT704" i="2"/>
  <c r="AT705" i="2"/>
  <c r="AT706" i="2"/>
  <c r="AT707" i="2"/>
  <c r="AT708" i="2"/>
  <c r="AT709" i="2"/>
  <c r="AT710" i="2"/>
  <c r="AT711" i="2"/>
  <c r="AT712" i="2"/>
  <c r="AT713" i="2"/>
  <c r="AT714" i="2"/>
  <c r="AT715" i="2"/>
  <c r="AT716" i="2"/>
  <c r="AT717" i="2"/>
  <c r="AT718" i="2"/>
  <c r="AT719" i="2"/>
  <c r="AT720" i="2"/>
  <c r="AT721" i="2"/>
  <c r="AT722" i="2"/>
  <c r="AT723" i="2"/>
  <c r="AT724" i="2"/>
  <c r="AT725" i="2"/>
  <c r="AT726" i="2"/>
  <c r="AT727" i="2"/>
  <c r="AT728" i="2"/>
  <c r="AT729" i="2"/>
  <c r="AT730" i="2"/>
  <c r="AT731" i="2"/>
  <c r="AT732" i="2"/>
  <c r="AT733" i="2"/>
  <c r="AT734" i="2"/>
  <c r="AT735" i="2"/>
  <c r="AT736" i="2"/>
  <c r="AT737" i="2"/>
  <c r="AT738" i="2"/>
  <c r="AT739" i="2"/>
  <c r="AT740" i="2"/>
  <c r="AT741" i="2"/>
  <c r="AT742" i="2"/>
  <c r="AT743" i="2"/>
  <c r="AT744" i="2"/>
  <c r="AT745" i="2"/>
  <c r="AT746" i="2"/>
  <c r="AT747" i="2"/>
  <c r="AT748" i="2"/>
  <c r="AT749" i="2"/>
  <c r="AT750" i="2"/>
  <c r="AT751" i="2"/>
  <c r="AT752" i="2"/>
  <c r="AT753" i="2"/>
  <c r="AT754" i="2"/>
  <c r="AT755" i="2"/>
  <c r="AT756" i="2"/>
  <c r="AT757" i="2"/>
  <c r="AT758" i="2"/>
  <c r="AT759" i="2"/>
  <c r="AT760" i="2"/>
  <c r="AT761" i="2"/>
  <c r="AT762" i="2"/>
  <c r="AT763" i="2"/>
  <c r="AT764" i="2"/>
  <c r="AT765" i="2"/>
  <c r="AT766" i="2"/>
  <c r="AT767" i="2"/>
  <c r="AT768" i="2"/>
  <c r="AT769" i="2"/>
  <c r="AT770" i="2"/>
  <c r="AT771" i="2"/>
  <c r="AT772" i="2"/>
  <c r="AT773" i="2"/>
  <c r="AT774" i="2"/>
  <c r="AT775" i="2"/>
  <c r="AT776" i="2"/>
  <c r="AT777" i="2"/>
  <c r="AT778" i="2"/>
  <c r="AT779" i="2"/>
  <c r="AT780" i="2"/>
  <c r="AT781" i="2"/>
  <c r="AT782" i="2"/>
  <c r="AT783" i="2"/>
  <c r="AT784" i="2"/>
  <c r="AT785" i="2"/>
  <c r="AT786" i="2"/>
  <c r="AT787" i="2"/>
  <c r="AT788" i="2"/>
  <c r="AT789" i="2"/>
  <c r="AT790" i="2"/>
  <c r="AT791" i="2"/>
  <c r="AT792" i="2"/>
  <c r="AT793" i="2"/>
  <c r="AT794" i="2"/>
  <c r="AT795" i="2"/>
  <c r="AT796" i="2"/>
  <c r="AT797" i="2"/>
  <c r="AT798" i="2"/>
  <c r="AT799" i="2"/>
  <c r="AT800" i="2"/>
  <c r="AT801" i="2"/>
  <c r="AT802" i="2"/>
  <c r="AT803" i="2"/>
  <c r="AT804" i="2"/>
  <c r="AT805" i="2"/>
  <c r="AT806" i="2"/>
  <c r="AT807" i="2"/>
  <c r="AT808" i="2"/>
  <c r="AT809" i="2"/>
  <c r="AT810" i="2"/>
  <c r="AT811" i="2"/>
  <c r="AT812" i="2"/>
  <c r="AT813" i="2"/>
  <c r="AT814" i="2"/>
  <c r="AT815" i="2"/>
  <c r="AT816" i="2"/>
  <c r="AT817" i="2"/>
  <c r="AT818" i="2"/>
  <c r="AT819" i="2"/>
  <c r="AT820" i="2"/>
  <c r="AT821" i="2"/>
  <c r="AT822" i="2"/>
  <c r="AT823" i="2"/>
  <c r="AT824" i="2"/>
  <c r="AT825" i="2"/>
  <c r="AT826" i="2"/>
  <c r="AT827" i="2"/>
  <c r="AT828" i="2"/>
  <c r="AT829" i="2"/>
  <c r="AT830" i="2"/>
  <c r="AT831" i="2"/>
  <c r="AT832" i="2"/>
  <c r="AT833" i="2"/>
  <c r="AT834" i="2"/>
  <c r="AT835" i="2"/>
  <c r="AT836" i="2"/>
  <c r="AT837" i="2"/>
  <c r="AT838" i="2"/>
  <c r="AT839" i="2"/>
  <c r="AT840" i="2"/>
  <c r="AT841" i="2"/>
  <c r="AT842" i="2"/>
  <c r="AT843" i="2"/>
  <c r="AT844" i="2"/>
  <c r="AT845" i="2"/>
  <c r="AT846" i="2"/>
  <c r="AT847" i="2"/>
  <c r="AT848" i="2"/>
  <c r="AT849" i="2"/>
  <c r="AT850" i="2"/>
  <c r="AT851" i="2"/>
  <c r="AT852" i="2"/>
  <c r="AT853" i="2"/>
  <c r="AT854" i="2"/>
  <c r="AT855" i="2"/>
  <c r="AT856" i="2"/>
  <c r="AT857" i="2"/>
  <c r="AT858" i="2"/>
  <c r="AT859" i="2"/>
  <c r="AT860" i="2"/>
  <c r="AT861" i="2"/>
  <c r="AT862" i="2"/>
  <c r="AT863" i="2"/>
  <c r="AT864" i="2"/>
  <c r="AT865" i="2"/>
  <c r="AT866" i="2"/>
  <c r="AT867" i="2"/>
  <c r="AT868" i="2"/>
  <c r="AT869" i="2"/>
  <c r="AT870" i="2"/>
  <c r="AT871" i="2"/>
  <c r="AT872" i="2"/>
  <c r="AT873" i="2"/>
  <c r="AT874" i="2"/>
  <c r="AT875" i="2"/>
  <c r="AT876" i="2"/>
  <c r="AT877" i="2"/>
  <c r="AT878" i="2"/>
  <c r="AT879" i="2"/>
  <c r="AT880" i="2"/>
  <c r="AT881" i="2"/>
  <c r="AT882" i="2"/>
  <c r="AT883" i="2"/>
  <c r="AT884" i="2"/>
  <c r="AT885" i="2"/>
  <c r="AT886" i="2"/>
  <c r="AT887" i="2"/>
  <c r="AT888" i="2"/>
  <c r="AT889" i="2"/>
  <c r="AT890" i="2"/>
  <c r="AT891" i="2"/>
  <c r="AT892" i="2"/>
  <c r="AT893" i="2"/>
  <c r="AT894" i="2"/>
  <c r="AT895" i="2"/>
  <c r="AT896" i="2"/>
  <c r="AT897" i="2"/>
  <c r="AT898" i="2"/>
  <c r="AT899" i="2"/>
  <c r="AT900" i="2"/>
  <c r="AT901" i="2"/>
  <c r="AT902" i="2"/>
  <c r="AT903" i="2"/>
  <c r="AT904" i="2"/>
  <c r="AT905" i="2"/>
  <c r="AT906" i="2"/>
  <c r="AT907" i="2"/>
  <c r="AT908" i="2"/>
  <c r="AT909" i="2"/>
  <c r="AT910" i="2"/>
  <c r="AT911" i="2"/>
  <c r="AT912" i="2"/>
  <c r="AT913" i="2"/>
  <c r="AT914" i="2"/>
  <c r="AT915" i="2"/>
  <c r="AT916" i="2"/>
  <c r="AT917" i="2"/>
  <c r="AT918" i="2"/>
  <c r="AT919" i="2"/>
  <c r="AT920" i="2"/>
  <c r="AT921" i="2"/>
  <c r="AT922" i="2"/>
  <c r="AT923" i="2"/>
  <c r="AT924" i="2"/>
  <c r="AT925" i="2"/>
  <c r="AT926" i="2"/>
  <c r="AT927" i="2"/>
  <c r="AT928" i="2"/>
  <c r="AT929" i="2"/>
  <c r="AT930" i="2"/>
  <c r="AT931" i="2"/>
  <c r="AT932" i="2"/>
  <c r="AT933" i="2"/>
  <c r="AT934" i="2"/>
  <c r="AT935" i="2"/>
  <c r="AT936" i="2"/>
  <c r="AT937" i="2"/>
  <c r="AT938" i="2"/>
  <c r="AT939" i="2"/>
  <c r="AT940" i="2"/>
  <c r="AT941" i="2"/>
  <c r="AT942" i="2"/>
  <c r="AT943" i="2"/>
  <c r="AT944" i="2"/>
  <c r="AT945" i="2"/>
  <c r="AT946" i="2"/>
  <c r="AT947" i="2"/>
  <c r="AT948" i="2"/>
  <c r="AT949" i="2"/>
  <c r="AT950" i="2"/>
  <c r="AT951" i="2"/>
  <c r="AT952" i="2"/>
  <c r="AT953" i="2"/>
  <c r="AT954" i="2"/>
  <c r="AT955" i="2"/>
  <c r="AT956" i="2"/>
  <c r="AT957" i="2"/>
  <c r="AT958" i="2"/>
  <c r="AT959" i="2"/>
  <c r="AT960" i="2"/>
  <c r="AT961" i="2"/>
  <c r="AT962" i="2"/>
  <c r="AT963" i="2"/>
  <c r="AT964" i="2"/>
  <c r="AT965" i="2"/>
  <c r="AT966" i="2"/>
  <c r="AT967" i="2"/>
  <c r="AT968" i="2"/>
  <c r="AT969" i="2"/>
  <c r="AT970" i="2"/>
  <c r="AT971" i="2"/>
  <c r="AT972" i="2"/>
  <c r="AT973" i="2"/>
  <c r="AT974" i="2"/>
  <c r="AT975" i="2"/>
  <c r="AT976" i="2"/>
  <c r="AT977" i="2"/>
  <c r="AT978" i="2"/>
  <c r="AT979" i="2"/>
  <c r="AT980" i="2"/>
  <c r="AT981" i="2"/>
  <c r="AT982" i="2"/>
  <c r="AT983" i="2"/>
  <c r="AT984" i="2"/>
  <c r="AT985" i="2"/>
  <c r="AT986" i="2"/>
  <c r="AT987" i="2"/>
  <c r="AT988" i="2"/>
  <c r="AT989" i="2"/>
  <c r="AT990" i="2"/>
  <c r="AT991" i="2"/>
  <c r="AT992" i="2"/>
  <c r="AT993" i="2"/>
  <c r="AT994" i="2"/>
  <c r="AT995" i="2"/>
  <c r="AT996" i="2"/>
  <c r="AT997" i="2"/>
  <c r="AT998" i="2"/>
  <c r="AT999" i="2"/>
  <c r="AT1000" i="2"/>
  <c r="AT1001" i="2"/>
  <c r="AT1002" i="2"/>
  <c r="AT1003" i="2"/>
  <c r="AT1004" i="2"/>
  <c r="AT1005" i="2"/>
  <c r="AT1006" i="2"/>
  <c r="AT1007" i="2"/>
  <c r="AT1008" i="2"/>
  <c r="AT1009" i="2"/>
  <c r="AT1010" i="2"/>
  <c r="AT1011" i="2"/>
  <c r="AT1012" i="2"/>
  <c r="AT1013" i="2"/>
  <c r="AT1014" i="2"/>
  <c r="AT1015" i="2"/>
  <c r="AT1016" i="2"/>
  <c r="AT1017" i="2"/>
  <c r="AT1018" i="2"/>
  <c r="AT1019" i="2"/>
  <c r="AT1020" i="2"/>
  <c r="AT1021" i="2"/>
  <c r="AT1022" i="2"/>
  <c r="AT1023" i="2"/>
  <c r="AT1024" i="2"/>
  <c r="AT1025" i="2"/>
  <c r="AT1026" i="2"/>
  <c r="AT1027" i="2"/>
  <c r="AT1028" i="2"/>
  <c r="AT1029" i="2"/>
  <c r="AT1030" i="2"/>
  <c r="AT1031" i="2"/>
  <c r="AT1032" i="2"/>
  <c r="AT1033" i="2"/>
  <c r="AT1034" i="2"/>
  <c r="AT1035" i="2"/>
  <c r="AT1036" i="2"/>
  <c r="AT1037" i="2"/>
  <c r="AT1038" i="2"/>
  <c r="AT1039" i="2"/>
  <c r="AT1040" i="2"/>
  <c r="AT1041" i="2"/>
  <c r="AT1042" i="2"/>
  <c r="AT1043" i="2"/>
  <c r="AT1044" i="2"/>
  <c r="AT1045" i="2"/>
  <c r="AT1046" i="2"/>
  <c r="AT1047" i="2"/>
  <c r="AT1048" i="2"/>
  <c r="AT1049" i="2"/>
  <c r="AT1050" i="2"/>
  <c r="AT1051" i="2"/>
  <c r="AT1052" i="2"/>
  <c r="AT1053" i="2"/>
  <c r="AT1054" i="2"/>
  <c r="AT1055" i="2"/>
  <c r="AT1056" i="2"/>
  <c r="AT1057" i="2"/>
  <c r="AT1058" i="2"/>
  <c r="AT1059" i="2"/>
  <c r="AT1060" i="2"/>
  <c r="AT1061" i="2"/>
  <c r="AT1062" i="2"/>
  <c r="AT1063" i="2"/>
  <c r="AT1064" i="2"/>
  <c r="AT1065" i="2"/>
  <c r="AT1066" i="2"/>
  <c r="AT1067" i="2"/>
  <c r="AT1068" i="2"/>
  <c r="AT1069" i="2"/>
  <c r="AT1070" i="2"/>
  <c r="AT1071" i="2"/>
  <c r="AT1072" i="2"/>
  <c r="AT1073" i="2"/>
  <c r="AT1074" i="2"/>
  <c r="AT1075" i="2"/>
  <c r="AT1076" i="2"/>
  <c r="AT1077" i="2"/>
  <c r="AT1078" i="2"/>
  <c r="AT1079" i="2"/>
  <c r="AT1080" i="2"/>
  <c r="AT1081" i="2"/>
  <c r="AT1082" i="2"/>
  <c r="AT1083" i="2"/>
  <c r="AT1084" i="2"/>
  <c r="AT1085" i="2"/>
  <c r="AT1086" i="2"/>
  <c r="AT1087" i="2"/>
  <c r="AT1088" i="2"/>
  <c r="AT1089" i="2"/>
  <c r="AT1090" i="2"/>
  <c r="AT1091" i="2"/>
  <c r="AT1092" i="2"/>
  <c r="AT1093" i="2"/>
  <c r="AT1094" i="2"/>
  <c r="AT1095" i="2"/>
  <c r="AT1096" i="2"/>
  <c r="AT1097" i="2"/>
  <c r="AT1098" i="2"/>
  <c r="AT1099" i="2"/>
  <c r="AT1100" i="2"/>
  <c r="AT1101" i="2"/>
  <c r="AT1102" i="2"/>
  <c r="AT1103" i="2"/>
  <c r="AT1104" i="2"/>
  <c r="AT1105" i="2"/>
  <c r="AT1106" i="2"/>
  <c r="AT1107" i="2"/>
  <c r="AT1108" i="2"/>
  <c r="AT1109" i="2"/>
  <c r="AT1110" i="2"/>
  <c r="AT1111" i="2"/>
  <c r="AT1112" i="2"/>
  <c r="AT1113" i="2"/>
  <c r="AT1114" i="2"/>
  <c r="AT1115" i="2"/>
  <c r="AT1116" i="2"/>
  <c r="AT1117" i="2"/>
  <c r="AT1118" i="2"/>
  <c r="AT1119" i="2"/>
  <c r="AT1120" i="2"/>
  <c r="AT1121" i="2"/>
  <c r="AT1122" i="2"/>
  <c r="AT1123" i="2"/>
  <c r="AT1124" i="2"/>
  <c r="AT1125" i="2"/>
  <c r="AT1126" i="2"/>
  <c r="AT1127" i="2"/>
  <c r="AT1128" i="2"/>
  <c r="AT1129" i="2"/>
  <c r="AT1130" i="2"/>
  <c r="AT1131" i="2"/>
  <c r="AT1132" i="2"/>
  <c r="AT1133" i="2"/>
  <c r="AT1134" i="2"/>
  <c r="AT1135" i="2"/>
  <c r="AT1136" i="2"/>
  <c r="AT1137" i="2"/>
  <c r="AT1138" i="2"/>
  <c r="AT1139" i="2"/>
  <c r="AT1140" i="2"/>
  <c r="AT1141" i="2"/>
  <c r="AT1142" i="2"/>
  <c r="AT1143" i="2"/>
  <c r="AT1144" i="2"/>
  <c r="AT1145" i="2"/>
  <c r="AT1146" i="2"/>
  <c r="AT1147" i="2"/>
  <c r="AT1148" i="2"/>
  <c r="AT1149" i="2"/>
  <c r="AT1150" i="2"/>
  <c r="AT1151" i="2"/>
  <c r="AT1152" i="2"/>
  <c r="AT1153" i="2"/>
  <c r="AT1154" i="2"/>
  <c r="AT1155" i="2"/>
  <c r="AT1156" i="2"/>
  <c r="AT1157" i="2"/>
  <c r="AT1158" i="2"/>
  <c r="AT1159" i="2"/>
  <c r="AT1160" i="2"/>
  <c r="AT1161" i="2"/>
  <c r="AT1162" i="2"/>
  <c r="AT1163" i="2"/>
  <c r="AT1164" i="2"/>
  <c r="AT1165" i="2"/>
  <c r="AT1166" i="2"/>
  <c r="AT1167" i="2"/>
  <c r="AT1168" i="2"/>
  <c r="AT1169" i="2"/>
  <c r="AT1170" i="2"/>
  <c r="AT1171" i="2"/>
  <c r="AT1172" i="2"/>
  <c r="AT1173" i="2"/>
  <c r="AT1174" i="2"/>
  <c r="AT1175" i="2"/>
  <c r="AT1176" i="2"/>
  <c r="AT1177" i="2"/>
  <c r="AT1178" i="2"/>
  <c r="AT1179" i="2"/>
  <c r="AT1180" i="2"/>
  <c r="AT1181" i="2"/>
  <c r="AT1182" i="2"/>
  <c r="AT1183" i="2"/>
  <c r="AT1184" i="2"/>
  <c r="AT1185" i="2"/>
  <c r="AT1186" i="2"/>
  <c r="AT1187" i="2"/>
  <c r="AT1188" i="2"/>
  <c r="AT1189" i="2"/>
  <c r="AT1190" i="2"/>
  <c r="AT1191" i="2"/>
  <c r="AT1192" i="2"/>
  <c r="AT1193" i="2"/>
  <c r="AT1194" i="2"/>
  <c r="AT1195" i="2"/>
  <c r="AT1196" i="2"/>
  <c r="AT1197" i="2"/>
  <c r="AT1198" i="2"/>
  <c r="AT1199" i="2"/>
  <c r="AT1200" i="2"/>
  <c r="AT1201" i="2"/>
  <c r="AT1202" i="2"/>
  <c r="AT1203" i="2"/>
  <c r="AT1204" i="2"/>
  <c r="AT1205" i="2"/>
  <c r="AT1206" i="2"/>
  <c r="AT1207" i="2"/>
  <c r="AT1208" i="2"/>
  <c r="AT1209" i="2"/>
  <c r="AT1210" i="2"/>
  <c r="AT1211" i="2"/>
  <c r="AT1212" i="2"/>
  <c r="AT1213" i="2"/>
  <c r="AT1214" i="2"/>
  <c r="AT1215" i="2"/>
  <c r="AT1216" i="2"/>
  <c r="AT1217" i="2"/>
  <c r="AT1218" i="2"/>
  <c r="AT1219" i="2"/>
  <c r="AT1220" i="2"/>
  <c r="AT1221" i="2"/>
  <c r="AT1222" i="2"/>
  <c r="AT1223" i="2"/>
  <c r="AT1224" i="2"/>
  <c r="AT1225" i="2"/>
  <c r="AT1226" i="2"/>
  <c r="AT1227" i="2"/>
  <c r="AT1228" i="2"/>
  <c r="AT1229" i="2"/>
  <c r="AT1230" i="2"/>
  <c r="AT1231" i="2"/>
  <c r="AT1232" i="2"/>
  <c r="AT1233" i="2"/>
  <c r="AT1234" i="2"/>
  <c r="AT1235" i="2"/>
  <c r="AT1236" i="2"/>
  <c r="AT1237" i="2"/>
  <c r="AT1238" i="2"/>
  <c r="AT1239" i="2"/>
  <c r="AT1240" i="2"/>
  <c r="AT1241" i="2"/>
  <c r="AT1242" i="2"/>
  <c r="AT1243" i="2"/>
  <c r="AT1244" i="2"/>
  <c r="AT1245" i="2"/>
  <c r="AT1246" i="2"/>
  <c r="AT1247" i="2"/>
  <c r="AT1248" i="2"/>
  <c r="AT1249" i="2"/>
  <c r="AT1250" i="2"/>
  <c r="AT1251" i="2"/>
  <c r="AT1252" i="2"/>
  <c r="AT1253" i="2"/>
  <c r="AT1254" i="2"/>
  <c r="AT1255" i="2"/>
  <c r="AT1256" i="2"/>
  <c r="AT1257" i="2"/>
  <c r="AT1258" i="2"/>
  <c r="AT1259" i="2"/>
  <c r="AT1260" i="2"/>
  <c r="AT1261" i="2"/>
  <c r="AT1262" i="2"/>
  <c r="AT1263" i="2"/>
  <c r="AT1264" i="2"/>
  <c r="AT1265" i="2"/>
  <c r="AT1266" i="2"/>
  <c r="AT1267" i="2"/>
  <c r="AT1268" i="2"/>
  <c r="AT1269" i="2"/>
  <c r="AT1270" i="2"/>
  <c r="AT1271" i="2"/>
  <c r="AT1272" i="2"/>
  <c r="AT1273" i="2"/>
  <c r="AT1274" i="2"/>
  <c r="AT1275" i="2"/>
  <c r="AT1276" i="2"/>
  <c r="AT1277" i="2"/>
  <c r="AT1278" i="2"/>
  <c r="AT1279" i="2"/>
  <c r="AT1280" i="2"/>
  <c r="AT1281" i="2"/>
  <c r="AT1282" i="2"/>
  <c r="AT1283" i="2"/>
  <c r="AT1284" i="2"/>
  <c r="AT1285" i="2"/>
  <c r="AT1286" i="2"/>
  <c r="AT1287" i="2"/>
  <c r="AT1288" i="2"/>
  <c r="AT1289" i="2"/>
  <c r="AT1290" i="2"/>
  <c r="AT1291" i="2"/>
  <c r="AT1292" i="2"/>
  <c r="AT1293" i="2"/>
  <c r="AT1294" i="2"/>
  <c r="AT1295" i="2"/>
  <c r="AT1296" i="2"/>
  <c r="AT1297" i="2"/>
  <c r="AT1298" i="2"/>
  <c r="AT1299" i="2"/>
  <c r="AT1300" i="2"/>
  <c r="AT1301" i="2"/>
  <c r="AT1302" i="2"/>
  <c r="AT1303" i="2"/>
  <c r="AT1304" i="2"/>
  <c r="AT1305" i="2"/>
  <c r="AT1306" i="2"/>
  <c r="AT1307" i="2"/>
  <c r="AT1308" i="2"/>
  <c r="AT1309" i="2"/>
  <c r="AT1310" i="2"/>
  <c r="AT1311" i="2"/>
  <c r="AT1312" i="2"/>
  <c r="AT1313" i="2"/>
  <c r="AT1314" i="2"/>
  <c r="AT1315" i="2"/>
  <c r="AT1316" i="2"/>
  <c r="AT1317" i="2"/>
  <c r="AT1318" i="2"/>
  <c r="AT1319" i="2"/>
  <c r="AT1320" i="2"/>
  <c r="AT1321" i="2"/>
  <c r="AT1322" i="2"/>
  <c r="AT1323" i="2"/>
  <c r="AT1324" i="2"/>
  <c r="AT1325" i="2"/>
  <c r="AT1326" i="2"/>
  <c r="AT1327" i="2"/>
  <c r="AT1328" i="2"/>
  <c r="AT1329" i="2"/>
  <c r="AT1330" i="2"/>
  <c r="AT1331" i="2"/>
  <c r="AT1332" i="2"/>
  <c r="AT1333" i="2"/>
  <c r="AT1334" i="2"/>
  <c r="AT1335" i="2"/>
  <c r="AT1336" i="2"/>
  <c r="AT1337" i="2"/>
  <c r="AT1338" i="2"/>
  <c r="AT1339" i="2"/>
  <c r="AT1340" i="2"/>
  <c r="AT1341" i="2"/>
  <c r="AT1342" i="2"/>
  <c r="AT1343" i="2"/>
  <c r="AT1344" i="2"/>
  <c r="AT1345" i="2"/>
  <c r="AT1346" i="2"/>
  <c r="AT1347" i="2"/>
  <c r="AT1348" i="2"/>
  <c r="AT1349" i="2"/>
  <c r="AT1350" i="2"/>
  <c r="AT1351" i="2"/>
  <c r="AT1352" i="2"/>
  <c r="AT1353" i="2"/>
  <c r="AT1354" i="2"/>
  <c r="AT1355" i="2"/>
  <c r="AT1356" i="2"/>
  <c r="AT1357" i="2"/>
  <c r="AT1358" i="2"/>
  <c r="AT1359" i="2"/>
  <c r="AT1360" i="2"/>
  <c r="AT1361" i="2"/>
  <c r="AT1362" i="2"/>
  <c r="AT1363" i="2"/>
  <c r="AT1364" i="2"/>
  <c r="AT1365" i="2"/>
  <c r="AT1366" i="2"/>
  <c r="AT1367" i="2"/>
  <c r="AT1368" i="2"/>
  <c r="AT1369" i="2"/>
  <c r="AT1370" i="2"/>
  <c r="AT1371" i="2"/>
  <c r="AT1372" i="2"/>
  <c r="AT1373" i="2"/>
  <c r="AT1374" i="2"/>
  <c r="AT1375" i="2"/>
  <c r="AT1376" i="2"/>
  <c r="AT1377" i="2"/>
  <c r="AT1378" i="2"/>
  <c r="AT1379" i="2"/>
  <c r="AT1380" i="2"/>
  <c r="AT1381" i="2"/>
  <c r="AT1382" i="2"/>
  <c r="AT1383" i="2"/>
  <c r="AT1384" i="2"/>
  <c r="AT1385" i="2"/>
  <c r="AT1386" i="2"/>
  <c r="AT1387" i="2"/>
  <c r="AT1388" i="2"/>
  <c r="AT1389" i="2"/>
  <c r="AT1390" i="2"/>
  <c r="AT1391" i="2"/>
  <c r="AT1392" i="2"/>
  <c r="AT1393" i="2"/>
  <c r="AT1394" i="2"/>
  <c r="AT1395" i="2"/>
  <c r="AT1396" i="2"/>
  <c r="AT1397" i="2"/>
  <c r="AT1398" i="2"/>
  <c r="AT1399" i="2"/>
  <c r="AT1400" i="2"/>
  <c r="AT1401" i="2"/>
  <c r="AT1402" i="2"/>
  <c r="AT1403" i="2"/>
  <c r="AT1404" i="2"/>
  <c r="AT1405" i="2"/>
  <c r="AT1406" i="2"/>
  <c r="AT1407" i="2"/>
  <c r="AT1408" i="2"/>
  <c r="AT1409" i="2"/>
  <c r="AT1410" i="2"/>
  <c r="AT1411" i="2"/>
  <c r="AT1412" i="2"/>
  <c r="AT1413" i="2"/>
  <c r="AT1414" i="2"/>
  <c r="AT1415" i="2"/>
  <c r="AT1416" i="2"/>
  <c r="AT1417" i="2"/>
  <c r="AT1418" i="2"/>
  <c r="AT1419" i="2"/>
  <c r="AT1420" i="2"/>
  <c r="AT1421" i="2"/>
  <c r="AT1422" i="2"/>
  <c r="AT1423" i="2"/>
  <c r="AT1424" i="2"/>
  <c r="AT1425" i="2"/>
  <c r="AT1426" i="2"/>
  <c r="AT1427" i="2"/>
  <c r="AT1428" i="2"/>
  <c r="AT1429" i="2"/>
  <c r="AT1430" i="2"/>
  <c r="AT1431" i="2"/>
  <c r="AT1432" i="2"/>
  <c r="AT1433" i="2"/>
  <c r="AT1434" i="2"/>
  <c r="AT1435" i="2"/>
  <c r="AT1436" i="2"/>
  <c r="AT1437" i="2"/>
  <c r="AT1438" i="2"/>
  <c r="AT1439" i="2"/>
  <c r="AT1440" i="2"/>
  <c r="AT1441" i="2"/>
  <c r="AT1442" i="2"/>
  <c r="AT1443" i="2"/>
  <c r="AT1444" i="2"/>
  <c r="AT1445" i="2"/>
  <c r="AT1446" i="2"/>
  <c r="AT1447" i="2"/>
  <c r="AT1448" i="2"/>
  <c r="AT1449" i="2"/>
  <c r="AT1450" i="2"/>
  <c r="AT1451" i="2"/>
  <c r="AT1452" i="2"/>
  <c r="AT1453" i="2"/>
  <c r="AT1454" i="2"/>
  <c r="AT1455" i="2"/>
  <c r="AT1456" i="2"/>
  <c r="AT1457" i="2"/>
  <c r="AT1458" i="2"/>
  <c r="AT1459" i="2"/>
  <c r="AT1460" i="2"/>
  <c r="AT1461" i="2"/>
  <c r="AT1462" i="2"/>
  <c r="AT1463" i="2"/>
  <c r="AT1464" i="2"/>
  <c r="AT1465" i="2"/>
  <c r="AT1466" i="2"/>
  <c r="AT1467" i="2"/>
  <c r="AT1468" i="2"/>
  <c r="AT1469" i="2"/>
  <c r="AT1470" i="2"/>
  <c r="AT1471" i="2"/>
  <c r="AT1472" i="2"/>
  <c r="AT1473" i="2"/>
  <c r="AT1474" i="2"/>
  <c r="AT1475" i="2"/>
  <c r="AT1476" i="2"/>
  <c r="AT1477" i="2"/>
  <c r="AT1478" i="2"/>
  <c r="AT1479" i="2"/>
  <c r="AT1480" i="2"/>
  <c r="AT1481" i="2"/>
  <c r="AT1482" i="2"/>
  <c r="AT1483" i="2"/>
  <c r="AT1484" i="2"/>
  <c r="AT1485" i="2"/>
  <c r="AT1486" i="2"/>
  <c r="AT1487" i="2"/>
  <c r="AT1488" i="2"/>
  <c r="AT1489" i="2"/>
  <c r="AT1490" i="2"/>
  <c r="AT1491" i="2"/>
  <c r="AT1492" i="2"/>
  <c r="AT1493" i="2"/>
  <c r="AT1494" i="2"/>
  <c r="AT1495" i="2"/>
  <c r="AT1496" i="2"/>
  <c r="AT1497" i="2"/>
  <c r="AT1498" i="2"/>
  <c r="AT1499" i="2"/>
  <c r="AT1500" i="2"/>
  <c r="AT1501" i="2"/>
  <c r="AT1502" i="2"/>
  <c r="AT1503" i="2"/>
  <c r="AT1504" i="2"/>
  <c r="AT1505" i="2"/>
  <c r="AT1506" i="2"/>
  <c r="AT1507" i="2"/>
  <c r="AT1508" i="2"/>
  <c r="AT1509" i="2"/>
  <c r="AT1510" i="2"/>
  <c r="AT1511" i="2"/>
  <c r="AT1512" i="2"/>
  <c r="AT1513" i="2"/>
  <c r="AT1514" i="2"/>
  <c r="AT1515" i="2"/>
  <c r="AT1516" i="2"/>
  <c r="AT1517" i="2"/>
  <c r="AT1518" i="2"/>
  <c r="AT1519" i="2"/>
  <c r="AT1520" i="2"/>
  <c r="AT1521" i="2"/>
  <c r="AT1522" i="2"/>
  <c r="AT1523" i="2"/>
  <c r="AT1524" i="2"/>
  <c r="AT1525" i="2"/>
  <c r="AT1526" i="2"/>
  <c r="AT1527" i="2"/>
  <c r="AT1528" i="2"/>
  <c r="AT1529" i="2"/>
  <c r="AT1530" i="2"/>
  <c r="AT1531" i="2"/>
  <c r="AT1532" i="2"/>
  <c r="AT1533" i="2"/>
  <c r="AT1534" i="2"/>
  <c r="AT1535" i="2"/>
  <c r="AT1536" i="2"/>
  <c r="AT1537" i="2"/>
  <c r="AT1538" i="2"/>
  <c r="AT1539" i="2"/>
  <c r="AT1540" i="2"/>
  <c r="AT1541" i="2"/>
  <c r="AT1542" i="2"/>
  <c r="AT1543" i="2"/>
  <c r="AT1544" i="2"/>
  <c r="AT1545" i="2"/>
  <c r="AT1546" i="2"/>
  <c r="AT1547" i="2"/>
  <c r="AT1548" i="2"/>
  <c r="AT1549" i="2"/>
  <c r="AT1550" i="2"/>
  <c r="AT1551" i="2"/>
  <c r="AT1552" i="2"/>
  <c r="AT1553" i="2"/>
  <c r="AT1554" i="2"/>
  <c r="AT1555" i="2"/>
  <c r="AT1556" i="2"/>
  <c r="AT1557" i="2"/>
  <c r="AT1558" i="2"/>
  <c r="AT1559" i="2"/>
  <c r="AT1560" i="2"/>
  <c r="AT1561" i="2"/>
  <c r="AT1562" i="2"/>
  <c r="AT1563" i="2"/>
  <c r="AT1564" i="2"/>
  <c r="AT1565" i="2"/>
  <c r="AT1566" i="2"/>
  <c r="AT1567" i="2"/>
  <c r="AT1568" i="2"/>
  <c r="AT1569" i="2"/>
  <c r="AT1570" i="2"/>
  <c r="AT1571" i="2"/>
  <c r="AT1572" i="2"/>
  <c r="AT1573" i="2"/>
  <c r="AT1574" i="2"/>
  <c r="AT1575" i="2"/>
  <c r="AT1576" i="2"/>
  <c r="AT1577" i="2"/>
  <c r="AT1578" i="2"/>
  <c r="AT1579" i="2"/>
  <c r="AT1580" i="2"/>
  <c r="AT1581" i="2"/>
  <c r="AT1582" i="2"/>
  <c r="AT1583" i="2"/>
  <c r="AT1584" i="2"/>
  <c r="AT1585" i="2"/>
  <c r="AT1586" i="2"/>
  <c r="AT1587" i="2"/>
  <c r="AT1588" i="2"/>
  <c r="AT1589" i="2"/>
  <c r="AT1590" i="2"/>
  <c r="AT1591" i="2"/>
  <c r="AT1592" i="2"/>
  <c r="AT1593" i="2"/>
  <c r="AT1594" i="2"/>
  <c r="AT1595" i="2"/>
  <c r="AT1596" i="2"/>
  <c r="AT1597" i="2"/>
  <c r="AT1598" i="2"/>
  <c r="AT1599" i="2"/>
  <c r="AT1600" i="2"/>
  <c r="AT1601" i="2"/>
  <c r="AT1602" i="2"/>
  <c r="AT1603" i="2"/>
  <c r="AT1604" i="2"/>
  <c r="AT1605" i="2"/>
  <c r="AT1606" i="2"/>
  <c r="AT1607" i="2"/>
  <c r="AT1608" i="2"/>
  <c r="AT1609" i="2"/>
  <c r="AT1610" i="2"/>
  <c r="AT1611" i="2"/>
  <c r="AT1612" i="2"/>
  <c r="AT1613" i="2"/>
  <c r="AT1614" i="2"/>
  <c r="AT1615" i="2"/>
  <c r="AT1616" i="2"/>
  <c r="AT1617" i="2"/>
  <c r="AT1618" i="2"/>
  <c r="AT1619" i="2"/>
  <c r="AT1620" i="2"/>
  <c r="AT1621" i="2"/>
  <c r="AT1622" i="2"/>
  <c r="AT1623" i="2"/>
  <c r="AT1624" i="2"/>
  <c r="AT1625" i="2"/>
  <c r="AT1626" i="2"/>
  <c r="AT1627" i="2"/>
  <c r="AT1628" i="2"/>
  <c r="AT1629" i="2"/>
  <c r="AT1630" i="2"/>
  <c r="AT1631" i="2"/>
  <c r="AT1632" i="2"/>
  <c r="AT1633" i="2"/>
  <c r="AT1634" i="2"/>
  <c r="AT1635" i="2"/>
  <c r="AT1636" i="2"/>
  <c r="AT1637" i="2"/>
  <c r="AT1638" i="2"/>
  <c r="AT1639" i="2"/>
  <c r="AT1640" i="2"/>
  <c r="AT1641" i="2"/>
  <c r="AT1642" i="2"/>
  <c r="AT1643" i="2"/>
  <c r="AT1644" i="2"/>
  <c r="AT1645" i="2"/>
  <c r="AT1646" i="2"/>
  <c r="AT1647" i="2"/>
  <c r="AT1648" i="2"/>
  <c r="AT1649" i="2"/>
  <c r="AT1650" i="2"/>
  <c r="AT1651" i="2"/>
  <c r="AT1652" i="2"/>
  <c r="AT1653" i="2"/>
  <c r="AT1654" i="2"/>
  <c r="AT1655" i="2"/>
  <c r="AT1656" i="2"/>
  <c r="AT1657" i="2"/>
  <c r="AT1658" i="2"/>
  <c r="AT1659" i="2"/>
  <c r="AT1660" i="2"/>
  <c r="AT1661" i="2"/>
  <c r="AT1662" i="2"/>
  <c r="AT1663" i="2"/>
  <c r="AT1664" i="2"/>
  <c r="AT1665" i="2"/>
  <c r="AT1666" i="2"/>
  <c r="AT1667" i="2"/>
  <c r="AT1668" i="2"/>
  <c r="AT1669" i="2"/>
  <c r="AT1670" i="2"/>
  <c r="AT1671" i="2"/>
  <c r="AT1672" i="2"/>
  <c r="AT1673" i="2"/>
  <c r="AT1674" i="2"/>
  <c r="AT1675" i="2"/>
  <c r="AT1676" i="2"/>
  <c r="AT1677" i="2"/>
  <c r="AT1678" i="2"/>
  <c r="AT1679" i="2"/>
  <c r="AT1680" i="2"/>
  <c r="AT1681" i="2"/>
  <c r="AT1682" i="2"/>
  <c r="AT1683" i="2"/>
  <c r="AT1684" i="2"/>
  <c r="AT1685" i="2"/>
  <c r="AT1686" i="2"/>
  <c r="AT1687" i="2"/>
  <c r="AT1688" i="2"/>
  <c r="AT1689" i="2"/>
  <c r="AT1690" i="2"/>
  <c r="AT1691" i="2"/>
  <c r="AT1692" i="2"/>
  <c r="AT1693" i="2"/>
  <c r="AT1694" i="2"/>
  <c r="AT1695" i="2"/>
  <c r="AT1696" i="2"/>
  <c r="AT1697" i="2"/>
  <c r="AT1698" i="2"/>
  <c r="AT1699" i="2"/>
  <c r="AT1700" i="2"/>
  <c r="AT1701" i="2"/>
  <c r="AT1702" i="2"/>
  <c r="AT1703" i="2"/>
  <c r="AT1704" i="2"/>
  <c r="AT1705" i="2"/>
  <c r="AT1706" i="2"/>
  <c r="AT1707" i="2"/>
  <c r="AT1708" i="2"/>
  <c r="AT1709" i="2"/>
  <c r="AT1710" i="2"/>
  <c r="AT1711" i="2"/>
  <c r="AT1712" i="2"/>
  <c r="AT1713" i="2"/>
  <c r="AT1714" i="2"/>
  <c r="AT1715" i="2"/>
  <c r="AT1716" i="2"/>
  <c r="AT1717" i="2"/>
  <c r="AT1718" i="2"/>
  <c r="AT1719" i="2"/>
  <c r="AT1720" i="2"/>
  <c r="AT1721" i="2"/>
  <c r="AT1722" i="2"/>
  <c r="AT1723" i="2"/>
  <c r="AT1724" i="2"/>
  <c r="AT1725" i="2"/>
  <c r="AT1726" i="2"/>
  <c r="AT1727" i="2"/>
  <c r="AT1728" i="2"/>
  <c r="AT1729" i="2"/>
  <c r="AT1730" i="2"/>
  <c r="AT1731" i="2"/>
  <c r="AT1732" i="2"/>
  <c r="AT1733" i="2"/>
  <c r="AT1734" i="2"/>
  <c r="AT1735" i="2"/>
  <c r="AT1736" i="2"/>
  <c r="AT1737" i="2"/>
  <c r="AT1738" i="2"/>
  <c r="AT1739" i="2"/>
  <c r="AT1740" i="2"/>
  <c r="AT1741" i="2"/>
  <c r="AT1742" i="2"/>
  <c r="AT1743" i="2"/>
  <c r="AT1744" i="2"/>
  <c r="AT1745" i="2"/>
  <c r="AT1746" i="2"/>
  <c r="AT1747" i="2"/>
  <c r="AT1748" i="2"/>
  <c r="AT1749" i="2"/>
  <c r="AT1750" i="2"/>
  <c r="AT1751" i="2"/>
  <c r="AT1752" i="2"/>
  <c r="AT1753" i="2"/>
  <c r="AT1754" i="2"/>
  <c r="AT1755" i="2"/>
  <c r="AT1756" i="2"/>
  <c r="AT1757" i="2"/>
  <c r="AT1758" i="2"/>
  <c r="AT1759" i="2"/>
  <c r="AT1760" i="2"/>
  <c r="AT1761" i="2"/>
  <c r="AT1762" i="2"/>
  <c r="AT1763" i="2"/>
  <c r="AT1764" i="2"/>
  <c r="AT1765" i="2"/>
  <c r="AT1766" i="2"/>
  <c r="AT1767" i="2"/>
  <c r="AT1768" i="2"/>
  <c r="AT1769" i="2"/>
  <c r="AT1770" i="2"/>
  <c r="AT1771" i="2"/>
  <c r="AT1772" i="2"/>
  <c r="AT1773" i="2"/>
  <c r="AT1774" i="2"/>
  <c r="AT1775" i="2"/>
  <c r="AT1776" i="2"/>
  <c r="AT1777" i="2"/>
  <c r="AT1778" i="2"/>
  <c r="AT1779" i="2"/>
  <c r="AT1780" i="2"/>
  <c r="AT1781" i="2"/>
  <c r="AT1782" i="2"/>
  <c r="AT1783" i="2"/>
  <c r="AT1784" i="2"/>
  <c r="AT1785" i="2"/>
  <c r="AT1786" i="2"/>
  <c r="AT1787" i="2"/>
  <c r="AT1788" i="2"/>
  <c r="AT1789" i="2"/>
  <c r="AT1790" i="2"/>
  <c r="AT1791" i="2"/>
  <c r="AT1792" i="2"/>
  <c r="AT1793" i="2"/>
  <c r="AT1794" i="2"/>
  <c r="AT1795" i="2"/>
  <c r="AT1796" i="2"/>
  <c r="AT1797" i="2"/>
  <c r="AT1798" i="2"/>
  <c r="AT1799" i="2"/>
  <c r="AT1800" i="2"/>
  <c r="AT1801" i="2"/>
  <c r="AT1802" i="2"/>
  <c r="AT1803" i="2"/>
  <c r="AT1804" i="2"/>
  <c r="AT1805" i="2"/>
  <c r="AT1806" i="2"/>
  <c r="AT1807" i="2"/>
  <c r="AT1808" i="2"/>
  <c r="AT1809" i="2"/>
  <c r="AT1810" i="2"/>
  <c r="AT1811" i="2"/>
  <c r="AT1812" i="2"/>
  <c r="AT1813" i="2"/>
  <c r="AT1814" i="2"/>
  <c r="AT1815" i="2"/>
  <c r="AT1816" i="2"/>
  <c r="AT1817" i="2"/>
  <c r="AT1818" i="2"/>
  <c r="AT1819" i="2"/>
  <c r="AT1820" i="2"/>
  <c r="AT1821" i="2"/>
  <c r="AT1822" i="2"/>
  <c r="AT1823" i="2"/>
  <c r="AT1824" i="2"/>
  <c r="AT1825" i="2"/>
  <c r="AT1826" i="2"/>
  <c r="AT1827" i="2"/>
  <c r="AT1828" i="2"/>
  <c r="AT1829" i="2"/>
  <c r="AT1830" i="2"/>
  <c r="AT1831" i="2"/>
  <c r="AT1832" i="2"/>
  <c r="AT1833" i="2"/>
  <c r="AT1834" i="2"/>
  <c r="AT1835" i="2"/>
  <c r="AT1836" i="2"/>
  <c r="AT1837" i="2"/>
  <c r="AT1838" i="2"/>
  <c r="AT1839" i="2"/>
  <c r="AT1840" i="2"/>
  <c r="AT1841" i="2"/>
  <c r="AT1842" i="2"/>
  <c r="AT1843" i="2"/>
  <c r="AT1844" i="2"/>
  <c r="AT1845" i="2"/>
  <c r="AT1846" i="2"/>
  <c r="AT1847" i="2"/>
  <c r="AT1848" i="2"/>
  <c r="AT1849" i="2"/>
  <c r="AT1850" i="2"/>
  <c r="AT1851" i="2"/>
  <c r="AT1852" i="2"/>
  <c r="AT1853" i="2"/>
  <c r="AT1854" i="2"/>
  <c r="AT1855" i="2"/>
  <c r="AT1856" i="2"/>
  <c r="AT1857" i="2"/>
  <c r="AT1858" i="2"/>
  <c r="AT1859" i="2"/>
  <c r="AT1860" i="2"/>
  <c r="AT1861" i="2"/>
  <c r="AT1862" i="2"/>
  <c r="AT1863" i="2"/>
  <c r="AT1864" i="2"/>
  <c r="AT1865" i="2"/>
  <c r="AT1866" i="2"/>
  <c r="AT1867" i="2"/>
  <c r="AT1868" i="2"/>
  <c r="AT1869" i="2"/>
  <c r="AT1870" i="2"/>
  <c r="AT1871" i="2"/>
  <c r="AT1872" i="2"/>
  <c r="AT1873" i="2"/>
  <c r="AT1874" i="2"/>
  <c r="AT1875" i="2"/>
  <c r="AT1876" i="2"/>
  <c r="AT1877" i="2"/>
  <c r="AT1878" i="2"/>
  <c r="AT1879" i="2"/>
  <c r="AT1880" i="2"/>
  <c r="AT1881" i="2"/>
  <c r="AT1882" i="2"/>
  <c r="AT1883" i="2"/>
  <c r="AT1884" i="2"/>
  <c r="AT1885" i="2"/>
  <c r="AT1886" i="2"/>
  <c r="AT1887" i="2"/>
  <c r="AT1888" i="2"/>
  <c r="AT1889" i="2"/>
  <c r="AT1890" i="2"/>
  <c r="AT1891" i="2"/>
  <c r="AT1892" i="2"/>
  <c r="AT1893" i="2"/>
  <c r="AT1894" i="2"/>
  <c r="AT1895" i="2"/>
  <c r="AT1896" i="2"/>
  <c r="AT1897" i="2"/>
  <c r="AT1898" i="2"/>
  <c r="AT1899" i="2"/>
  <c r="AT1900" i="2"/>
  <c r="AT1901" i="2"/>
  <c r="AT1902" i="2"/>
  <c r="AT1903" i="2"/>
  <c r="AT1904" i="2"/>
  <c r="AT1905" i="2"/>
  <c r="AT1906" i="2"/>
  <c r="AT1907" i="2"/>
  <c r="AT1908" i="2"/>
  <c r="AT1909" i="2"/>
  <c r="AT1910" i="2"/>
  <c r="AT1911" i="2"/>
  <c r="AT1912" i="2"/>
  <c r="AT1913" i="2"/>
  <c r="AT1914" i="2"/>
  <c r="AT1915" i="2"/>
  <c r="AT1916" i="2"/>
  <c r="AT1917" i="2"/>
  <c r="AT1918" i="2"/>
  <c r="AT1919" i="2"/>
  <c r="AT1920" i="2"/>
  <c r="AT1921" i="2"/>
  <c r="AT1922" i="2"/>
  <c r="AT1923" i="2"/>
  <c r="AT1924" i="2"/>
  <c r="AT1925" i="2"/>
  <c r="AT1926" i="2"/>
  <c r="AT1927" i="2"/>
  <c r="AT1928" i="2"/>
  <c r="AT1929" i="2"/>
  <c r="AT1930" i="2"/>
  <c r="AT1931" i="2"/>
  <c r="AT1932" i="2"/>
  <c r="AT1933" i="2"/>
  <c r="AT1934" i="2"/>
  <c r="AT1935" i="2"/>
  <c r="AT1936" i="2"/>
  <c r="AT1937" i="2"/>
  <c r="AT1938" i="2"/>
  <c r="AT1939" i="2"/>
  <c r="AT1940" i="2"/>
  <c r="AT1941" i="2"/>
  <c r="AT1942" i="2"/>
  <c r="AT1943" i="2"/>
  <c r="AT1944" i="2"/>
  <c r="AT1945" i="2"/>
  <c r="AT1946" i="2"/>
  <c r="AT1947" i="2"/>
  <c r="AT1948" i="2"/>
  <c r="AT1949" i="2"/>
  <c r="AT1950" i="2"/>
  <c r="AT1951" i="2"/>
  <c r="AT1952" i="2"/>
  <c r="AT1953" i="2"/>
  <c r="AT1954" i="2"/>
  <c r="AT1955" i="2"/>
  <c r="AT1956" i="2"/>
  <c r="AT1957" i="2"/>
  <c r="AT1958" i="2"/>
  <c r="AT1959" i="2"/>
  <c r="AT1960" i="2"/>
  <c r="AT1961" i="2"/>
  <c r="AT1962" i="2"/>
  <c r="AT1963" i="2"/>
  <c r="AT1964" i="2"/>
  <c r="AT1965" i="2"/>
  <c r="AT1966" i="2"/>
  <c r="AT1967" i="2"/>
  <c r="AT1968" i="2"/>
  <c r="AT1969" i="2"/>
  <c r="AT1970" i="2"/>
  <c r="AT1971" i="2"/>
  <c r="AT1972" i="2"/>
  <c r="AT1973" i="2"/>
  <c r="AT1974" i="2"/>
  <c r="AT1975" i="2"/>
  <c r="AT1976" i="2"/>
  <c r="AT1977" i="2"/>
  <c r="AT1978" i="2"/>
  <c r="AT1979" i="2"/>
  <c r="AT1980" i="2"/>
  <c r="AT1981" i="2"/>
  <c r="AT1982" i="2"/>
  <c r="AT1983" i="2"/>
  <c r="AT1984" i="2"/>
  <c r="AT1985" i="2"/>
  <c r="AT1986" i="2"/>
  <c r="AT1987" i="2"/>
  <c r="AT1988" i="2"/>
  <c r="AT1989" i="2"/>
  <c r="AT1990" i="2"/>
  <c r="AT1991" i="2"/>
  <c r="AT1992" i="2"/>
  <c r="AT1993" i="2"/>
  <c r="AT1994" i="2"/>
  <c r="AT1995" i="2"/>
  <c r="AT1996" i="2"/>
  <c r="AT1997" i="2"/>
  <c r="AT1998" i="2"/>
  <c r="AT1999" i="2"/>
  <c r="AT2000" i="2"/>
  <c r="AT2001" i="2"/>
  <c r="AT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S35" i="2"/>
  <c r="AS36" i="2"/>
  <c r="AS37" i="2"/>
  <c r="AS38" i="2"/>
  <c r="AS39" i="2"/>
  <c r="AS40" i="2"/>
  <c r="AS41" i="2"/>
  <c r="AS42" i="2"/>
  <c r="AS43" i="2"/>
  <c r="AS44" i="2"/>
  <c r="AS45" i="2"/>
  <c r="AS46" i="2"/>
  <c r="AS47" i="2"/>
  <c r="AS48" i="2"/>
  <c r="AS49" i="2"/>
  <c r="AS50" i="2"/>
  <c r="AS51" i="2"/>
  <c r="AS52" i="2"/>
  <c r="AS53" i="2"/>
  <c r="AS54" i="2"/>
  <c r="AS55" i="2"/>
  <c r="AS56" i="2"/>
  <c r="AS57" i="2"/>
  <c r="AS58" i="2"/>
  <c r="AS59" i="2"/>
  <c r="AS60" i="2"/>
  <c r="AS61" i="2"/>
  <c r="AS62" i="2"/>
  <c r="AS63" i="2"/>
  <c r="AS64" i="2"/>
  <c r="AS65" i="2"/>
  <c r="AS66" i="2"/>
  <c r="AS67" i="2"/>
  <c r="AS68" i="2"/>
  <c r="AS69" i="2"/>
  <c r="AS70" i="2"/>
  <c r="AS71" i="2"/>
  <c r="AS72" i="2"/>
  <c r="AS73" i="2"/>
  <c r="AS74" i="2"/>
  <c r="AS75" i="2"/>
  <c r="AS76" i="2"/>
  <c r="AS77" i="2"/>
  <c r="AS78" i="2"/>
  <c r="AS79" i="2"/>
  <c r="AS80" i="2"/>
  <c r="AS81" i="2"/>
  <c r="AS82" i="2"/>
  <c r="AS83" i="2"/>
  <c r="AS84" i="2"/>
  <c r="AS85" i="2"/>
  <c r="AS86" i="2"/>
  <c r="AS87" i="2"/>
  <c r="AS88" i="2"/>
  <c r="AS89" i="2"/>
  <c r="AS90" i="2"/>
  <c r="AS91" i="2"/>
  <c r="AS92" i="2"/>
  <c r="AS93" i="2"/>
  <c r="AS94" i="2"/>
  <c r="AS95" i="2"/>
  <c r="AS96" i="2"/>
  <c r="AS97" i="2"/>
  <c r="AS98" i="2"/>
  <c r="AS99" i="2"/>
  <c r="AS100" i="2"/>
  <c r="AS101" i="2"/>
  <c r="AS102" i="2"/>
  <c r="AS103" i="2"/>
  <c r="AS104" i="2"/>
  <c r="AS105" i="2"/>
  <c r="AS106" i="2"/>
  <c r="AS107" i="2"/>
  <c r="AS108" i="2"/>
  <c r="AS109" i="2"/>
  <c r="AS110" i="2"/>
  <c r="AS111" i="2"/>
  <c r="AS112" i="2"/>
  <c r="AS113" i="2"/>
  <c r="AS114" i="2"/>
  <c r="AS115" i="2"/>
  <c r="AS116" i="2"/>
  <c r="AS117" i="2"/>
  <c r="AS118" i="2"/>
  <c r="AS119" i="2"/>
  <c r="AS120" i="2"/>
  <c r="AS121" i="2"/>
  <c r="AS122" i="2"/>
  <c r="AS123" i="2"/>
  <c r="AS124" i="2"/>
  <c r="AS125" i="2"/>
  <c r="AS126" i="2"/>
  <c r="AS127" i="2"/>
  <c r="AS128" i="2"/>
  <c r="AS129" i="2"/>
  <c r="AS130" i="2"/>
  <c r="AS131" i="2"/>
  <c r="AS132" i="2"/>
  <c r="AS133" i="2"/>
  <c r="AS134" i="2"/>
  <c r="AS135" i="2"/>
  <c r="AS136" i="2"/>
  <c r="AS137" i="2"/>
  <c r="AS138" i="2"/>
  <c r="AS139" i="2"/>
  <c r="AS140" i="2"/>
  <c r="AS141" i="2"/>
  <c r="AS142" i="2"/>
  <c r="AS143" i="2"/>
  <c r="AS144" i="2"/>
  <c r="AS145" i="2"/>
  <c r="AS146" i="2"/>
  <c r="AS147" i="2"/>
  <c r="AS148" i="2"/>
  <c r="AS149" i="2"/>
  <c r="AS150" i="2"/>
  <c r="AS151" i="2"/>
  <c r="AS152" i="2"/>
  <c r="AS153" i="2"/>
  <c r="AS154" i="2"/>
  <c r="AS155" i="2"/>
  <c r="AS156" i="2"/>
  <c r="AS157" i="2"/>
  <c r="AS158" i="2"/>
  <c r="AS159" i="2"/>
  <c r="AS160" i="2"/>
  <c r="AS161" i="2"/>
  <c r="AS162" i="2"/>
  <c r="AS163" i="2"/>
  <c r="AS164" i="2"/>
  <c r="AS165" i="2"/>
  <c r="AS166" i="2"/>
  <c r="AS167" i="2"/>
  <c r="AS168" i="2"/>
  <c r="AS169" i="2"/>
  <c r="AS170" i="2"/>
  <c r="AS171" i="2"/>
  <c r="AS172" i="2"/>
  <c r="AS173" i="2"/>
  <c r="AS174" i="2"/>
  <c r="AS175" i="2"/>
  <c r="AS176" i="2"/>
  <c r="AS177" i="2"/>
  <c r="AS178" i="2"/>
  <c r="AS179" i="2"/>
  <c r="AS180" i="2"/>
  <c r="AS181" i="2"/>
  <c r="AS182" i="2"/>
  <c r="AS183" i="2"/>
  <c r="AS184" i="2"/>
  <c r="AS185" i="2"/>
  <c r="AS186" i="2"/>
  <c r="AS187" i="2"/>
  <c r="AS188" i="2"/>
  <c r="AS189" i="2"/>
  <c r="AS190" i="2"/>
  <c r="AS191" i="2"/>
  <c r="AS192" i="2"/>
  <c r="AS193" i="2"/>
  <c r="AS194" i="2"/>
  <c r="AS195" i="2"/>
  <c r="AS196" i="2"/>
  <c r="AS197" i="2"/>
  <c r="AS198" i="2"/>
  <c r="AS199" i="2"/>
  <c r="AS200" i="2"/>
  <c r="AS201" i="2"/>
  <c r="AS202" i="2"/>
  <c r="AS203" i="2"/>
  <c r="AS204" i="2"/>
  <c r="AS205" i="2"/>
  <c r="AS206" i="2"/>
  <c r="AS207" i="2"/>
  <c r="AS208" i="2"/>
  <c r="AS209" i="2"/>
  <c r="AS210" i="2"/>
  <c r="AS211" i="2"/>
  <c r="AS212" i="2"/>
  <c r="AS213" i="2"/>
  <c r="AS214" i="2"/>
  <c r="AS215" i="2"/>
  <c r="AS216" i="2"/>
  <c r="AS217" i="2"/>
  <c r="AS218" i="2"/>
  <c r="AS219" i="2"/>
  <c r="AS220" i="2"/>
  <c r="AS221" i="2"/>
  <c r="AS222" i="2"/>
  <c r="AS223" i="2"/>
  <c r="AS224" i="2"/>
  <c r="AS225" i="2"/>
  <c r="AS226" i="2"/>
  <c r="AS227" i="2"/>
  <c r="AS228" i="2"/>
  <c r="AS229" i="2"/>
  <c r="AS230" i="2"/>
  <c r="AS231" i="2"/>
  <c r="AS232" i="2"/>
  <c r="AS233" i="2"/>
  <c r="AS234" i="2"/>
  <c r="AS235" i="2"/>
  <c r="AS236" i="2"/>
  <c r="AS237" i="2"/>
  <c r="AS238" i="2"/>
  <c r="AS239" i="2"/>
  <c r="AS240" i="2"/>
  <c r="AS241" i="2"/>
  <c r="AS242" i="2"/>
  <c r="AS243" i="2"/>
  <c r="AS244" i="2"/>
  <c r="AS245" i="2"/>
  <c r="AS246" i="2"/>
  <c r="AS247" i="2"/>
  <c r="AS248" i="2"/>
  <c r="AS249" i="2"/>
  <c r="AS250" i="2"/>
  <c r="AS251" i="2"/>
  <c r="AS252" i="2"/>
  <c r="AS253" i="2"/>
  <c r="AS254" i="2"/>
  <c r="AS255" i="2"/>
  <c r="AS256" i="2"/>
  <c r="AS257" i="2"/>
  <c r="AS258" i="2"/>
  <c r="AS259" i="2"/>
  <c r="AS260" i="2"/>
  <c r="AS261" i="2"/>
  <c r="AS262" i="2"/>
  <c r="AS263" i="2"/>
  <c r="AS264" i="2"/>
  <c r="AS265" i="2"/>
  <c r="AS266" i="2"/>
  <c r="AS267" i="2"/>
  <c r="AS268" i="2"/>
  <c r="AS269" i="2"/>
  <c r="AS270" i="2"/>
  <c r="AS271" i="2"/>
  <c r="AS272" i="2"/>
  <c r="AS273" i="2"/>
  <c r="AS274" i="2"/>
  <c r="AS275" i="2"/>
  <c r="AS276" i="2"/>
  <c r="AS277" i="2"/>
  <c r="AS278" i="2"/>
  <c r="AS279" i="2"/>
  <c r="AS280" i="2"/>
  <c r="AS281" i="2"/>
  <c r="AS282" i="2"/>
  <c r="AS283" i="2"/>
  <c r="AS284" i="2"/>
  <c r="AS285" i="2"/>
  <c r="AS286" i="2"/>
  <c r="AS287" i="2"/>
  <c r="AS288" i="2"/>
  <c r="AS289" i="2"/>
  <c r="AS290" i="2"/>
  <c r="AS291" i="2"/>
  <c r="AS292" i="2"/>
  <c r="AS293" i="2"/>
  <c r="AS294" i="2"/>
  <c r="AS295" i="2"/>
  <c r="AS296" i="2"/>
  <c r="AS297" i="2"/>
  <c r="AS298" i="2"/>
  <c r="AS299" i="2"/>
  <c r="AS300" i="2"/>
  <c r="AS301" i="2"/>
  <c r="AS302" i="2"/>
  <c r="AS303" i="2"/>
  <c r="AS304" i="2"/>
  <c r="AS305" i="2"/>
  <c r="AS306" i="2"/>
  <c r="AS307" i="2"/>
  <c r="AS308" i="2"/>
  <c r="AS309" i="2"/>
  <c r="AS310" i="2"/>
  <c r="AS311" i="2"/>
  <c r="AS312" i="2"/>
  <c r="AS313" i="2"/>
  <c r="AS314" i="2"/>
  <c r="AS315" i="2"/>
  <c r="AS316" i="2"/>
  <c r="AS317" i="2"/>
  <c r="AS318" i="2"/>
  <c r="AS319" i="2"/>
  <c r="AS320" i="2"/>
  <c r="AS321" i="2"/>
  <c r="AS322" i="2"/>
  <c r="AS323" i="2"/>
  <c r="AS324" i="2"/>
  <c r="AS325" i="2"/>
  <c r="AS326" i="2"/>
  <c r="AS327" i="2"/>
  <c r="AS328" i="2"/>
  <c r="AS329" i="2"/>
  <c r="AS330" i="2"/>
  <c r="AS331" i="2"/>
  <c r="AS332" i="2"/>
  <c r="AS333" i="2"/>
  <c r="AS334" i="2"/>
  <c r="AS335" i="2"/>
  <c r="AS336" i="2"/>
  <c r="AS337" i="2"/>
  <c r="AS338" i="2"/>
  <c r="AS339" i="2"/>
  <c r="AS340" i="2"/>
  <c r="AS341" i="2"/>
  <c r="AS342" i="2"/>
  <c r="AS343" i="2"/>
  <c r="AS344" i="2"/>
  <c r="AS345" i="2"/>
  <c r="AS346" i="2"/>
  <c r="AS347" i="2"/>
  <c r="AS348" i="2"/>
  <c r="AS349" i="2"/>
  <c r="AS350" i="2"/>
  <c r="AS351" i="2"/>
  <c r="AS352" i="2"/>
  <c r="AS353" i="2"/>
  <c r="AS354" i="2"/>
  <c r="AS355" i="2"/>
  <c r="AS356" i="2"/>
  <c r="AS357" i="2"/>
  <c r="AS358" i="2"/>
  <c r="AS359" i="2"/>
  <c r="AS360" i="2"/>
  <c r="AS361" i="2"/>
  <c r="AS362" i="2"/>
  <c r="AS363" i="2"/>
  <c r="AS364" i="2"/>
  <c r="AS365" i="2"/>
  <c r="AS366" i="2"/>
  <c r="AS367" i="2"/>
  <c r="AS368" i="2"/>
  <c r="AS369" i="2"/>
  <c r="AS370" i="2"/>
  <c r="AS371" i="2"/>
  <c r="AS372" i="2"/>
  <c r="AS373" i="2"/>
  <c r="AS374" i="2"/>
  <c r="AS375" i="2"/>
  <c r="AS376" i="2"/>
  <c r="AS377" i="2"/>
  <c r="AS378" i="2"/>
  <c r="AS379" i="2"/>
  <c r="AS380" i="2"/>
  <c r="AS381" i="2"/>
  <c r="AS382" i="2"/>
  <c r="AS383" i="2"/>
  <c r="AS384" i="2"/>
  <c r="AS385" i="2"/>
  <c r="AS386" i="2"/>
  <c r="AS387" i="2"/>
  <c r="AS388" i="2"/>
  <c r="AS389" i="2"/>
  <c r="AS390" i="2"/>
  <c r="AS391" i="2"/>
  <c r="AS392" i="2"/>
  <c r="AS393" i="2"/>
  <c r="AS394" i="2"/>
  <c r="AS395" i="2"/>
  <c r="AS396" i="2"/>
  <c r="AS397" i="2"/>
  <c r="AS398" i="2"/>
  <c r="AS399" i="2"/>
  <c r="AS400" i="2"/>
  <c r="AS401" i="2"/>
  <c r="AS402" i="2"/>
  <c r="AS403" i="2"/>
  <c r="AS404" i="2"/>
  <c r="AS405" i="2"/>
  <c r="AS406" i="2"/>
  <c r="AS407" i="2"/>
  <c r="AS408" i="2"/>
  <c r="AS409" i="2"/>
  <c r="AS410" i="2"/>
  <c r="AS411" i="2"/>
  <c r="AS412" i="2"/>
  <c r="AS413" i="2"/>
  <c r="AS414" i="2"/>
  <c r="AS415" i="2"/>
  <c r="AS416" i="2"/>
  <c r="AS417" i="2"/>
  <c r="AS418" i="2"/>
  <c r="AS419" i="2"/>
  <c r="AS420" i="2"/>
  <c r="AS421" i="2"/>
  <c r="AS422" i="2"/>
  <c r="AS423" i="2"/>
  <c r="AS424" i="2"/>
  <c r="AS425" i="2"/>
  <c r="AS426" i="2"/>
  <c r="AS427" i="2"/>
  <c r="AS428" i="2"/>
  <c r="AS429" i="2"/>
  <c r="AS430" i="2"/>
  <c r="AS431" i="2"/>
  <c r="AS432" i="2"/>
  <c r="AS433" i="2"/>
  <c r="AS434" i="2"/>
  <c r="AS435" i="2"/>
  <c r="AS436" i="2"/>
  <c r="AS437" i="2"/>
  <c r="AS438" i="2"/>
  <c r="AS439" i="2"/>
  <c r="AS440" i="2"/>
  <c r="AS441" i="2"/>
  <c r="AS442" i="2"/>
  <c r="AS443" i="2"/>
  <c r="AS444" i="2"/>
  <c r="AS445" i="2"/>
  <c r="AS446" i="2"/>
  <c r="AS447" i="2"/>
  <c r="AS448" i="2"/>
  <c r="AS449" i="2"/>
  <c r="AS450" i="2"/>
  <c r="AS451" i="2"/>
  <c r="AS452" i="2"/>
  <c r="AS453" i="2"/>
  <c r="AS454" i="2"/>
  <c r="AS455" i="2"/>
  <c r="AS456" i="2"/>
  <c r="AS457" i="2"/>
  <c r="AS458" i="2"/>
  <c r="AS459" i="2"/>
  <c r="AS460" i="2"/>
  <c r="AS461" i="2"/>
  <c r="AS462" i="2"/>
  <c r="AS463" i="2"/>
  <c r="AS464" i="2"/>
  <c r="AS465" i="2"/>
  <c r="AS466" i="2"/>
  <c r="AS467" i="2"/>
  <c r="AS468" i="2"/>
  <c r="AS469" i="2"/>
  <c r="AS470" i="2"/>
  <c r="AS471" i="2"/>
  <c r="AS472" i="2"/>
  <c r="AS473" i="2"/>
  <c r="AS474" i="2"/>
  <c r="AS475" i="2"/>
  <c r="AS476" i="2"/>
  <c r="AS477" i="2"/>
  <c r="AS478" i="2"/>
  <c r="AS479" i="2"/>
  <c r="AS480" i="2"/>
  <c r="AS481" i="2"/>
  <c r="AS482" i="2"/>
  <c r="AS483" i="2"/>
  <c r="AS484" i="2"/>
  <c r="AS485" i="2"/>
  <c r="AS486" i="2"/>
  <c r="AS487" i="2"/>
  <c r="AS488" i="2"/>
  <c r="AS489" i="2"/>
  <c r="AS490" i="2"/>
  <c r="AS491" i="2"/>
  <c r="AS492" i="2"/>
  <c r="AS493" i="2"/>
  <c r="AS494" i="2"/>
  <c r="AS495" i="2"/>
  <c r="AS496" i="2"/>
  <c r="AS497" i="2"/>
  <c r="AS498" i="2"/>
  <c r="AS499" i="2"/>
  <c r="AS500" i="2"/>
  <c r="AS501" i="2"/>
  <c r="AS502" i="2"/>
  <c r="AS503" i="2"/>
  <c r="AS504" i="2"/>
  <c r="AS505" i="2"/>
  <c r="AS506" i="2"/>
  <c r="AS507" i="2"/>
  <c r="AS508" i="2"/>
  <c r="AS509" i="2"/>
  <c r="AS510" i="2"/>
  <c r="AS511" i="2"/>
  <c r="AS512" i="2"/>
  <c r="AS513" i="2"/>
  <c r="AS514" i="2"/>
  <c r="AS515" i="2"/>
  <c r="AS516" i="2"/>
  <c r="AS517" i="2"/>
  <c r="AS518" i="2"/>
  <c r="AS519" i="2"/>
  <c r="AS520" i="2"/>
  <c r="AS521" i="2"/>
  <c r="AS522" i="2"/>
  <c r="AS523" i="2"/>
  <c r="AS524" i="2"/>
  <c r="AS525" i="2"/>
  <c r="AS526" i="2"/>
  <c r="AS527" i="2"/>
  <c r="AS528" i="2"/>
  <c r="AS529" i="2"/>
  <c r="AS530" i="2"/>
  <c r="AS531" i="2"/>
  <c r="AS532" i="2"/>
  <c r="AS533" i="2"/>
  <c r="AS534" i="2"/>
  <c r="AS535" i="2"/>
  <c r="AS536" i="2"/>
  <c r="AS537" i="2"/>
  <c r="AS538" i="2"/>
  <c r="AS539" i="2"/>
  <c r="AS540" i="2"/>
  <c r="AS541" i="2"/>
  <c r="AS542" i="2"/>
  <c r="AS543" i="2"/>
  <c r="AS544" i="2"/>
  <c r="AS545" i="2"/>
  <c r="AS546" i="2"/>
  <c r="AS547" i="2"/>
  <c r="AS548" i="2"/>
  <c r="AS549" i="2"/>
  <c r="AS550" i="2"/>
  <c r="AS551" i="2"/>
  <c r="AS552" i="2"/>
  <c r="AS553" i="2"/>
  <c r="AS554" i="2"/>
  <c r="AS555" i="2"/>
  <c r="AS556" i="2"/>
  <c r="AS557" i="2"/>
  <c r="AS558" i="2"/>
  <c r="AS559" i="2"/>
  <c r="AS560" i="2"/>
  <c r="AS561" i="2"/>
  <c r="AS562" i="2"/>
  <c r="AS563" i="2"/>
  <c r="AS564" i="2"/>
  <c r="AS565" i="2"/>
  <c r="AS566" i="2"/>
  <c r="AS567" i="2"/>
  <c r="AS568" i="2"/>
  <c r="AS569" i="2"/>
  <c r="AS570" i="2"/>
  <c r="AS571" i="2"/>
  <c r="AS572" i="2"/>
  <c r="AS573" i="2"/>
  <c r="AS574" i="2"/>
  <c r="AS575" i="2"/>
  <c r="AS576" i="2"/>
  <c r="AS577" i="2"/>
  <c r="AS578" i="2"/>
  <c r="AS579" i="2"/>
  <c r="AS580" i="2"/>
  <c r="AS581" i="2"/>
  <c r="AS582" i="2"/>
  <c r="AS583" i="2"/>
  <c r="AS584" i="2"/>
  <c r="AS585" i="2"/>
  <c r="AS586" i="2"/>
  <c r="AS587" i="2"/>
  <c r="AS588" i="2"/>
  <c r="AS589" i="2"/>
  <c r="AS590" i="2"/>
  <c r="AS591" i="2"/>
  <c r="AS592" i="2"/>
  <c r="AS593" i="2"/>
  <c r="AS594" i="2"/>
  <c r="AS595" i="2"/>
  <c r="AS596" i="2"/>
  <c r="AS597" i="2"/>
  <c r="AS598" i="2"/>
  <c r="AS599" i="2"/>
  <c r="AS600" i="2"/>
  <c r="AS601" i="2"/>
  <c r="AS602" i="2"/>
  <c r="AS603" i="2"/>
  <c r="AS604" i="2"/>
  <c r="AS605" i="2"/>
  <c r="AS606" i="2"/>
  <c r="AS607" i="2"/>
  <c r="AS608" i="2"/>
  <c r="AS609" i="2"/>
  <c r="AS610" i="2"/>
  <c r="AS611" i="2"/>
  <c r="AS612" i="2"/>
  <c r="AS613" i="2"/>
  <c r="AS614" i="2"/>
  <c r="AS615" i="2"/>
  <c r="AS616" i="2"/>
  <c r="AS617" i="2"/>
  <c r="AS618" i="2"/>
  <c r="AS619" i="2"/>
  <c r="AS620" i="2"/>
  <c r="AS621" i="2"/>
  <c r="AS622" i="2"/>
  <c r="AS623" i="2"/>
  <c r="AS624" i="2"/>
  <c r="AS625" i="2"/>
  <c r="AS626" i="2"/>
  <c r="AS627" i="2"/>
  <c r="AS628" i="2"/>
  <c r="AS629" i="2"/>
  <c r="AS630" i="2"/>
  <c r="AS631" i="2"/>
  <c r="AS632" i="2"/>
  <c r="AS633" i="2"/>
  <c r="AS634" i="2"/>
  <c r="AS635" i="2"/>
  <c r="AS636" i="2"/>
  <c r="AS637" i="2"/>
  <c r="AS638" i="2"/>
  <c r="AS639" i="2"/>
  <c r="AS640" i="2"/>
  <c r="AS641" i="2"/>
  <c r="AS642" i="2"/>
  <c r="AS643" i="2"/>
  <c r="AS644" i="2"/>
  <c r="AS645" i="2"/>
  <c r="AS646" i="2"/>
  <c r="AS647" i="2"/>
  <c r="AS648" i="2"/>
  <c r="AS649" i="2"/>
  <c r="AS650" i="2"/>
  <c r="AS651" i="2"/>
  <c r="AS652" i="2"/>
  <c r="AS653" i="2"/>
  <c r="AS654" i="2"/>
  <c r="AS655" i="2"/>
  <c r="AS656" i="2"/>
  <c r="AS657" i="2"/>
  <c r="AS658" i="2"/>
  <c r="AS659" i="2"/>
  <c r="AS660" i="2"/>
  <c r="AS661" i="2"/>
  <c r="AS662" i="2"/>
  <c r="AS663" i="2"/>
  <c r="AS664" i="2"/>
  <c r="AS665" i="2"/>
  <c r="AS666" i="2"/>
  <c r="AS667" i="2"/>
  <c r="AS668" i="2"/>
  <c r="AS669" i="2"/>
  <c r="AS670" i="2"/>
  <c r="AS671" i="2"/>
  <c r="AS672" i="2"/>
  <c r="AS673" i="2"/>
  <c r="AS674" i="2"/>
  <c r="AS675" i="2"/>
  <c r="AS676" i="2"/>
  <c r="AS677" i="2"/>
  <c r="AS678" i="2"/>
  <c r="AS679" i="2"/>
  <c r="AS680" i="2"/>
  <c r="AS681" i="2"/>
  <c r="AS682" i="2"/>
  <c r="AS683" i="2"/>
  <c r="AS684" i="2"/>
  <c r="AS685" i="2"/>
  <c r="AS686" i="2"/>
  <c r="AS687" i="2"/>
  <c r="AS688" i="2"/>
  <c r="AS689" i="2"/>
  <c r="AS690" i="2"/>
  <c r="AS691" i="2"/>
  <c r="AS692" i="2"/>
  <c r="AS693" i="2"/>
  <c r="AS694" i="2"/>
  <c r="AS695" i="2"/>
  <c r="AS696" i="2"/>
  <c r="AS697" i="2"/>
  <c r="AS698" i="2"/>
  <c r="AS699" i="2"/>
  <c r="AS700" i="2"/>
  <c r="AS701" i="2"/>
  <c r="AS702" i="2"/>
  <c r="AS703" i="2"/>
  <c r="AS704" i="2"/>
  <c r="AS705" i="2"/>
  <c r="AS706" i="2"/>
  <c r="AS707" i="2"/>
  <c r="AS708" i="2"/>
  <c r="AS709" i="2"/>
  <c r="AS710" i="2"/>
  <c r="AS711" i="2"/>
  <c r="AS712" i="2"/>
  <c r="AS713" i="2"/>
  <c r="AS714" i="2"/>
  <c r="AS715" i="2"/>
  <c r="AS716" i="2"/>
  <c r="AS717" i="2"/>
  <c r="AS718" i="2"/>
  <c r="AS719" i="2"/>
  <c r="AS720" i="2"/>
  <c r="AS721" i="2"/>
  <c r="AS722" i="2"/>
  <c r="AS723" i="2"/>
  <c r="AS724" i="2"/>
  <c r="AS725" i="2"/>
  <c r="AS726" i="2"/>
  <c r="AS727" i="2"/>
  <c r="AS728" i="2"/>
  <c r="AS729" i="2"/>
  <c r="AS730" i="2"/>
  <c r="AS731" i="2"/>
  <c r="AS732" i="2"/>
  <c r="AS733" i="2"/>
  <c r="AS734" i="2"/>
  <c r="AS735" i="2"/>
  <c r="AS736" i="2"/>
  <c r="AS737" i="2"/>
  <c r="AS738" i="2"/>
  <c r="AS739" i="2"/>
  <c r="AS740" i="2"/>
  <c r="AS741" i="2"/>
  <c r="AS742" i="2"/>
  <c r="AS743" i="2"/>
  <c r="AS744" i="2"/>
  <c r="AS745" i="2"/>
  <c r="AS746" i="2"/>
  <c r="AS747" i="2"/>
  <c r="AS748" i="2"/>
  <c r="AS749" i="2"/>
  <c r="AS750" i="2"/>
  <c r="AS751" i="2"/>
  <c r="AS752" i="2"/>
  <c r="AS753" i="2"/>
  <c r="AS754" i="2"/>
  <c r="AS755" i="2"/>
  <c r="AS756" i="2"/>
  <c r="AS757" i="2"/>
  <c r="AS758" i="2"/>
  <c r="AS759" i="2"/>
  <c r="AS760" i="2"/>
  <c r="AS761" i="2"/>
  <c r="AS762" i="2"/>
  <c r="AS763" i="2"/>
  <c r="AS764" i="2"/>
  <c r="AS765" i="2"/>
  <c r="AS766" i="2"/>
  <c r="AS767" i="2"/>
  <c r="AS768" i="2"/>
  <c r="AS769" i="2"/>
  <c r="AS770" i="2"/>
  <c r="AS771" i="2"/>
  <c r="AS772" i="2"/>
  <c r="AS773" i="2"/>
  <c r="AS774" i="2"/>
  <c r="AS775" i="2"/>
  <c r="AS776" i="2"/>
  <c r="AS777" i="2"/>
  <c r="AS778" i="2"/>
  <c r="AS779" i="2"/>
  <c r="AS780" i="2"/>
  <c r="AS781" i="2"/>
  <c r="AS782" i="2"/>
  <c r="AS783" i="2"/>
  <c r="AS784" i="2"/>
  <c r="AS785" i="2"/>
  <c r="AS786" i="2"/>
  <c r="AS787" i="2"/>
  <c r="AS788" i="2"/>
  <c r="AS789" i="2"/>
  <c r="AS790" i="2"/>
  <c r="AS791" i="2"/>
  <c r="AS792" i="2"/>
  <c r="AS793" i="2"/>
  <c r="AS794" i="2"/>
  <c r="AS795" i="2"/>
  <c r="AS796" i="2"/>
  <c r="AS797" i="2"/>
  <c r="AS798" i="2"/>
  <c r="AS799" i="2"/>
  <c r="AS800" i="2"/>
  <c r="AS801" i="2"/>
  <c r="AS802" i="2"/>
  <c r="AS803" i="2"/>
  <c r="AS804" i="2"/>
  <c r="AS805" i="2"/>
  <c r="AS806" i="2"/>
  <c r="AS807" i="2"/>
  <c r="AS808" i="2"/>
  <c r="AS809" i="2"/>
  <c r="AS810" i="2"/>
  <c r="AS811" i="2"/>
  <c r="AS812" i="2"/>
  <c r="AS813" i="2"/>
  <c r="AS814" i="2"/>
  <c r="AS815" i="2"/>
  <c r="AS816" i="2"/>
  <c r="AS817" i="2"/>
  <c r="AS818" i="2"/>
  <c r="AS819" i="2"/>
  <c r="AS820" i="2"/>
  <c r="AS821" i="2"/>
  <c r="AS822" i="2"/>
  <c r="AS823" i="2"/>
  <c r="AS824" i="2"/>
  <c r="AS825" i="2"/>
  <c r="AS826" i="2"/>
  <c r="AS827" i="2"/>
  <c r="AS828" i="2"/>
  <c r="AS829" i="2"/>
  <c r="AS830" i="2"/>
  <c r="AS831" i="2"/>
  <c r="AS832" i="2"/>
  <c r="AS833" i="2"/>
  <c r="AS834" i="2"/>
  <c r="AS835" i="2"/>
  <c r="AS836" i="2"/>
  <c r="AS837" i="2"/>
  <c r="AS838" i="2"/>
  <c r="AS839" i="2"/>
  <c r="AS840" i="2"/>
  <c r="AS841" i="2"/>
  <c r="AS842" i="2"/>
  <c r="AS843" i="2"/>
  <c r="AS844" i="2"/>
  <c r="AS845" i="2"/>
  <c r="AS846" i="2"/>
  <c r="AS847" i="2"/>
  <c r="AS848" i="2"/>
  <c r="AS849" i="2"/>
  <c r="AS850" i="2"/>
  <c r="AS851" i="2"/>
  <c r="AS852" i="2"/>
  <c r="AS853" i="2"/>
  <c r="AS854" i="2"/>
  <c r="AS855" i="2"/>
  <c r="AS856" i="2"/>
  <c r="AS857" i="2"/>
  <c r="AS858" i="2"/>
  <c r="AS859" i="2"/>
  <c r="AS860" i="2"/>
  <c r="AS861" i="2"/>
  <c r="AS862" i="2"/>
  <c r="AS863" i="2"/>
  <c r="AS864" i="2"/>
  <c r="AS865" i="2"/>
  <c r="AS866" i="2"/>
  <c r="AS867" i="2"/>
  <c r="AS868" i="2"/>
  <c r="AS869" i="2"/>
  <c r="AS870" i="2"/>
  <c r="AS871" i="2"/>
  <c r="AS872" i="2"/>
  <c r="AS873" i="2"/>
  <c r="AS874" i="2"/>
  <c r="AS875" i="2"/>
  <c r="AS876" i="2"/>
  <c r="AS877" i="2"/>
  <c r="AS878" i="2"/>
  <c r="AS879" i="2"/>
  <c r="AS880" i="2"/>
  <c r="AS881" i="2"/>
  <c r="AS882" i="2"/>
  <c r="AS883" i="2"/>
  <c r="AS884" i="2"/>
  <c r="AS885" i="2"/>
  <c r="AS886" i="2"/>
  <c r="AS887" i="2"/>
  <c r="AS888" i="2"/>
  <c r="AS889" i="2"/>
  <c r="AS890" i="2"/>
  <c r="AS891" i="2"/>
  <c r="AS892" i="2"/>
  <c r="AS893" i="2"/>
  <c r="AS894" i="2"/>
  <c r="AS895" i="2"/>
  <c r="AS896" i="2"/>
  <c r="AS897" i="2"/>
  <c r="AS898" i="2"/>
  <c r="AS899" i="2"/>
  <c r="AS900" i="2"/>
  <c r="AS901" i="2"/>
  <c r="AS902" i="2"/>
  <c r="AS903" i="2"/>
  <c r="AS904" i="2"/>
  <c r="AS905" i="2"/>
  <c r="AS906" i="2"/>
  <c r="AS907" i="2"/>
  <c r="AS908" i="2"/>
  <c r="AS909" i="2"/>
  <c r="AS910" i="2"/>
  <c r="AS911" i="2"/>
  <c r="AS912" i="2"/>
  <c r="AS913" i="2"/>
  <c r="AS914" i="2"/>
  <c r="AS915" i="2"/>
  <c r="AS916" i="2"/>
  <c r="AS917" i="2"/>
  <c r="AS918" i="2"/>
  <c r="AS919" i="2"/>
  <c r="AS920" i="2"/>
  <c r="AS921" i="2"/>
  <c r="AS922" i="2"/>
  <c r="AS923" i="2"/>
  <c r="AS924" i="2"/>
  <c r="AS925" i="2"/>
  <c r="AS926" i="2"/>
  <c r="AS927" i="2"/>
  <c r="AS928" i="2"/>
  <c r="AS929" i="2"/>
  <c r="AS930" i="2"/>
  <c r="AS931" i="2"/>
  <c r="AS932" i="2"/>
  <c r="AS933" i="2"/>
  <c r="AS934" i="2"/>
  <c r="AS935" i="2"/>
  <c r="AS936" i="2"/>
  <c r="AS937" i="2"/>
  <c r="AS938" i="2"/>
  <c r="AS939" i="2"/>
  <c r="AS940" i="2"/>
  <c r="AS941" i="2"/>
  <c r="AS942" i="2"/>
  <c r="AS943" i="2"/>
  <c r="AS944" i="2"/>
  <c r="AS945" i="2"/>
  <c r="AS946" i="2"/>
  <c r="AS947" i="2"/>
  <c r="AS948" i="2"/>
  <c r="AS949" i="2"/>
  <c r="AS950" i="2"/>
  <c r="AS951" i="2"/>
  <c r="AS952" i="2"/>
  <c r="AS953" i="2"/>
  <c r="AS954" i="2"/>
  <c r="AS955" i="2"/>
  <c r="AS956" i="2"/>
  <c r="AS957" i="2"/>
  <c r="AS958" i="2"/>
  <c r="AS959" i="2"/>
  <c r="AS960" i="2"/>
  <c r="AS961" i="2"/>
  <c r="AS962" i="2"/>
  <c r="AS963" i="2"/>
  <c r="AS964" i="2"/>
  <c r="AS965" i="2"/>
  <c r="AS966" i="2"/>
  <c r="AS967" i="2"/>
  <c r="AS968" i="2"/>
  <c r="AS969" i="2"/>
  <c r="AS970" i="2"/>
  <c r="AS971" i="2"/>
  <c r="AS972" i="2"/>
  <c r="AS973" i="2"/>
  <c r="AS974" i="2"/>
  <c r="AS975" i="2"/>
  <c r="AS976" i="2"/>
  <c r="AS977" i="2"/>
  <c r="AS978" i="2"/>
  <c r="AS979" i="2"/>
  <c r="AS980" i="2"/>
  <c r="AS981" i="2"/>
  <c r="AS982" i="2"/>
  <c r="AS983" i="2"/>
  <c r="AS984" i="2"/>
  <c r="AS985" i="2"/>
  <c r="AS986" i="2"/>
  <c r="AS987" i="2"/>
  <c r="AS988" i="2"/>
  <c r="AS989" i="2"/>
  <c r="AS990" i="2"/>
  <c r="AS991" i="2"/>
  <c r="AS992" i="2"/>
  <c r="AS993" i="2"/>
  <c r="AS994" i="2"/>
  <c r="AS995" i="2"/>
  <c r="AS996" i="2"/>
  <c r="AS997" i="2"/>
  <c r="AS998" i="2"/>
  <c r="AS999" i="2"/>
  <c r="AS1000" i="2"/>
  <c r="AS1001" i="2"/>
  <c r="AS1002" i="2"/>
  <c r="AS1003" i="2"/>
  <c r="AS1004" i="2"/>
  <c r="AS1005" i="2"/>
  <c r="AS1006" i="2"/>
  <c r="AS1007" i="2"/>
  <c r="AS1008" i="2"/>
  <c r="AS1009" i="2"/>
  <c r="AS1010" i="2"/>
  <c r="AS1011" i="2"/>
  <c r="AS1012" i="2"/>
  <c r="AS1013" i="2"/>
  <c r="AS1014" i="2"/>
  <c r="AS1015" i="2"/>
  <c r="AS1016" i="2"/>
  <c r="AS1017" i="2"/>
  <c r="AS1018" i="2"/>
  <c r="AS1019" i="2"/>
  <c r="AS1020" i="2"/>
  <c r="AS1021" i="2"/>
  <c r="AS1022" i="2"/>
  <c r="AS1023" i="2"/>
  <c r="AS1024" i="2"/>
  <c r="AS1025" i="2"/>
  <c r="AS1026" i="2"/>
  <c r="AS1027" i="2"/>
  <c r="AS1028" i="2"/>
  <c r="AS1029" i="2"/>
  <c r="AS1030" i="2"/>
  <c r="AS1031" i="2"/>
  <c r="AS1032" i="2"/>
  <c r="AS1033" i="2"/>
  <c r="AS1034" i="2"/>
  <c r="AS1035" i="2"/>
  <c r="AS1036" i="2"/>
  <c r="AS1037" i="2"/>
  <c r="AS1038" i="2"/>
  <c r="AS1039" i="2"/>
  <c r="AS1040" i="2"/>
  <c r="AS1041" i="2"/>
  <c r="AS1042" i="2"/>
  <c r="AS1043" i="2"/>
  <c r="AS1044" i="2"/>
  <c r="AS1045" i="2"/>
  <c r="AS1046" i="2"/>
  <c r="AS1047" i="2"/>
  <c r="AS1048" i="2"/>
  <c r="AS1049" i="2"/>
  <c r="AS1050" i="2"/>
  <c r="AS1051" i="2"/>
  <c r="AS1052" i="2"/>
  <c r="AS1053" i="2"/>
  <c r="AS1054" i="2"/>
  <c r="AS1055" i="2"/>
  <c r="AS1056" i="2"/>
  <c r="AS1057" i="2"/>
  <c r="AS1058" i="2"/>
  <c r="AS1059" i="2"/>
  <c r="AS1060" i="2"/>
  <c r="AS1061" i="2"/>
  <c r="AS1062" i="2"/>
  <c r="AS1063" i="2"/>
  <c r="AS1064" i="2"/>
  <c r="AS1065" i="2"/>
  <c r="AS1066" i="2"/>
  <c r="AS1067" i="2"/>
  <c r="AS1068" i="2"/>
  <c r="AS1069" i="2"/>
  <c r="AS1070" i="2"/>
  <c r="AS1071" i="2"/>
  <c r="AS1072" i="2"/>
  <c r="AS1073" i="2"/>
  <c r="AS1074" i="2"/>
  <c r="AS1075" i="2"/>
  <c r="AS1076" i="2"/>
  <c r="AS1077" i="2"/>
  <c r="AS1078" i="2"/>
  <c r="AS1079" i="2"/>
  <c r="AS1080" i="2"/>
  <c r="AS1081" i="2"/>
  <c r="AS1082" i="2"/>
  <c r="AS1083" i="2"/>
  <c r="AS1084" i="2"/>
  <c r="AS1085" i="2"/>
  <c r="AS1086" i="2"/>
  <c r="AS1087" i="2"/>
  <c r="AS1088" i="2"/>
  <c r="AS1089" i="2"/>
  <c r="AS1090" i="2"/>
  <c r="AS1091" i="2"/>
  <c r="AS1092" i="2"/>
  <c r="AS1093" i="2"/>
  <c r="AS1094" i="2"/>
  <c r="AS1095" i="2"/>
  <c r="AS1096" i="2"/>
  <c r="AS1097" i="2"/>
  <c r="AS1098" i="2"/>
  <c r="AS1099" i="2"/>
  <c r="AS1100" i="2"/>
  <c r="AS1101" i="2"/>
  <c r="AS1102" i="2"/>
  <c r="AS1103" i="2"/>
  <c r="AS1104" i="2"/>
  <c r="AS1105" i="2"/>
  <c r="AS1106" i="2"/>
  <c r="AS1107" i="2"/>
  <c r="AS1108" i="2"/>
  <c r="AS1109" i="2"/>
  <c r="AS1110" i="2"/>
  <c r="AS1111" i="2"/>
  <c r="AS1112" i="2"/>
  <c r="AS1113" i="2"/>
  <c r="AS1114" i="2"/>
  <c r="AS1115" i="2"/>
  <c r="AS1116" i="2"/>
  <c r="AS1117" i="2"/>
  <c r="AS1118" i="2"/>
  <c r="AS1119" i="2"/>
  <c r="AS1120" i="2"/>
  <c r="AS1121" i="2"/>
  <c r="AS1122" i="2"/>
  <c r="AS1123" i="2"/>
  <c r="AS1124" i="2"/>
  <c r="AS1125" i="2"/>
  <c r="AS1126" i="2"/>
  <c r="AS1127" i="2"/>
  <c r="AS1128" i="2"/>
  <c r="AS1129" i="2"/>
  <c r="AS1130" i="2"/>
  <c r="AS1131" i="2"/>
  <c r="AS1132" i="2"/>
  <c r="AS1133" i="2"/>
  <c r="AS1134" i="2"/>
  <c r="AS1135" i="2"/>
  <c r="AS1136" i="2"/>
  <c r="AS1137" i="2"/>
  <c r="AS1138" i="2"/>
  <c r="AS1139" i="2"/>
  <c r="AS1140" i="2"/>
  <c r="AS1141" i="2"/>
  <c r="AS1142" i="2"/>
  <c r="AS1143" i="2"/>
  <c r="AS1144" i="2"/>
  <c r="AS1145" i="2"/>
  <c r="AS1146" i="2"/>
  <c r="AS1147" i="2"/>
  <c r="AS1148" i="2"/>
  <c r="AS1149" i="2"/>
  <c r="AS1150" i="2"/>
  <c r="AS1151" i="2"/>
  <c r="AS1152" i="2"/>
  <c r="AS1153" i="2"/>
  <c r="AS1154" i="2"/>
  <c r="AS1155" i="2"/>
  <c r="AS1156" i="2"/>
  <c r="AS1157" i="2"/>
  <c r="AS1158" i="2"/>
  <c r="AS1159" i="2"/>
  <c r="AS1160" i="2"/>
  <c r="AS1161" i="2"/>
  <c r="AS1162" i="2"/>
  <c r="AS1163" i="2"/>
  <c r="AS1164" i="2"/>
  <c r="AS1165" i="2"/>
  <c r="AS1166" i="2"/>
  <c r="AS1167" i="2"/>
  <c r="AS1168" i="2"/>
  <c r="AS1169" i="2"/>
  <c r="AS1170" i="2"/>
  <c r="AS1171" i="2"/>
  <c r="AS1172" i="2"/>
  <c r="AS1173" i="2"/>
  <c r="AS1174" i="2"/>
  <c r="AS1175" i="2"/>
  <c r="AS1176" i="2"/>
  <c r="AS1177" i="2"/>
  <c r="AS1178" i="2"/>
  <c r="AS1179" i="2"/>
  <c r="AS1180" i="2"/>
  <c r="AS1181" i="2"/>
  <c r="AS1182" i="2"/>
  <c r="AS1183" i="2"/>
  <c r="AS1184" i="2"/>
  <c r="AS1185" i="2"/>
  <c r="AS1186" i="2"/>
  <c r="AS1187" i="2"/>
  <c r="AS1188" i="2"/>
  <c r="AS1189" i="2"/>
  <c r="AS1190" i="2"/>
  <c r="AS1191" i="2"/>
  <c r="AS1192" i="2"/>
  <c r="AS1193" i="2"/>
  <c r="AS1194" i="2"/>
  <c r="AS1195" i="2"/>
  <c r="AS1196" i="2"/>
  <c r="AS1197" i="2"/>
  <c r="AS1198" i="2"/>
  <c r="AS1199" i="2"/>
  <c r="AS1200" i="2"/>
  <c r="AS1201" i="2"/>
  <c r="AS1202" i="2"/>
  <c r="AS1203" i="2"/>
  <c r="AS1204" i="2"/>
  <c r="AS1205" i="2"/>
  <c r="AS1206" i="2"/>
  <c r="AS1207" i="2"/>
  <c r="AS1208" i="2"/>
  <c r="AS1209" i="2"/>
  <c r="AS1210" i="2"/>
  <c r="AS1211" i="2"/>
  <c r="AS1212" i="2"/>
  <c r="AS1213" i="2"/>
  <c r="AS1214" i="2"/>
  <c r="AS1215" i="2"/>
  <c r="AS1216" i="2"/>
  <c r="AS1217" i="2"/>
  <c r="AS1218" i="2"/>
  <c r="AS1219" i="2"/>
  <c r="AS1220" i="2"/>
  <c r="AS1221" i="2"/>
  <c r="AS1222" i="2"/>
  <c r="AS1223" i="2"/>
  <c r="AS1224" i="2"/>
  <c r="AS1225" i="2"/>
  <c r="AS1226" i="2"/>
  <c r="AS1227" i="2"/>
  <c r="AS1228" i="2"/>
  <c r="AS1229" i="2"/>
  <c r="AS1230" i="2"/>
  <c r="AS1231" i="2"/>
  <c r="AS1232" i="2"/>
  <c r="AS1233" i="2"/>
  <c r="AS1234" i="2"/>
  <c r="AS1235" i="2"/>
  <c r="AS1236" i="2"/>
  <c r="AS1237" i="2"/>
  <c r="AS1238" i="2"/>
  <c r="AS1239" i="2"/>
  <c r="AS1240" i="2"/>
  <c r="AS1241" i="2"/>
  <c r="AS1242" i="2"/>
  <c r="AS1243" i="2"/>
  <c r="AS1244" i="2"/>
  <c r="AS1245" i="2"/>
  <c r="AS1246" i="2"/>
  <c r="AS1247" i="2"/>
  <c r="AS1248" i="2"/>
  <c r="AS1249" i="2"/>
  <c r="AS1250" i="2"/>
  <c r="AS1251" i="2"/>
  <c r="AS1252" i="2"/>
  <c r="AS1253" i="2"/>
  <c r="AS1254" i="2"/>
  <c r="AS1255" i="2"/>
  <c r="AS1256" i="2"/>
  <c r="AS1257" i="2"/>
  <c r="AS1258" i="2"/>
  <c r="AS1259" i="2"/>
  <c r="AS1260" i="2"/>
  <c r="AS1261" i="2"/>
  <c r="AS1262" i="2"/>
  <c r="AS1263" i="2"/>
  <c r="AS1264" i="2"/>
  <c r="AS1265" i="2"/>
  <c r="AS1266" i="2"/>
  <c r="AS1267" i="2"/>
  <c r="AS1268" i="2"/>
  <c r="AS1269" i="2"/>
  <c r="AS1270" i="2"/>
  <c r="AS1271" i="2"/>
  <c r="AS1272" i="2"/>
  <c r="AS1273" i="2"/>
  <c r="AS1274" i="2"/>
  <c r="AS1275" i="2"/>
  <c r="AS1276" i="2"/>
  <c r="AS1277" i="2"/>
  <c r="AS1278" i="2"/>
  <c r="AS1279" i="2"/>
  <c r="AS1280" i="2"/>
  <c r="AS1281" i="2"/>
  <c r="AS1282" i="2"/>
  <c r="AS1283" i="2"/>
  <c r="AS1284" i="2"/>
  <c r="AS1285" i="2"/>
  <c r="AS1286" i="2"/>
  <c r="AS1287" i="2"/>
  <c r="AS1288" i="2"/>
  <c r="AS1289" i="2"/>
  <c r="AS1290" i="2"/>
  <c r="AS1291" i="2"/>
  <c r="AS1292" i="2"/>
  <c r="AS1293" i="2"/>
  <c r="AS1294" i="2"/>
  <c r="AS1295" i="2"/>
  <c r="AS1296" i="2"/>
  <c r="AS1297" i="2"/>
  <c r="AS1298" i="2"/>
  <c r="AS1299" i="2"/>
  <c r="AS1300" i="2"/>
  <c r="AS1301" i="2"/>
  <c r="AS1302" i="2"/>
  <c r="AS1303" i="2"/>
  <c r="AS1304" i="2"/>
  <c r="AS1305" i="2"/>
  <c r="AS1306" i="2"/>
  <c r="AS1307" i="2"/>
  <c r="AS1308" i="2"/>
  <c r="AS1309" i="2"/>
  <c r="AS1310" i="2"/>
  <c r="AS1311" i="2"/>
  <c r="AS1312" i="2"/>
  <c r="AS1313" i="2"/>
  <c r="AS1314" i="2"/>
  <c r="AS1315" i="2"/>
  <c r="AS1316" i="2"/>
  <c r="AS1317" i="2"/>
  <c r="AS1318" i="2"/>
  <c r="AS1319" i="2"/>
  <c r="AS1320" i="2"/>
  <c r="AS1321" i="2"/>
  <c r="AS1322" i="2"/>
  <c r="AS1323" i="2"/>
  <c r="AS1324" i="2"/>
  <c r="AS1325" i="2"/>
  <c r="AS1326" i="2"/>
  <c r="AS1327" i="2"/>
  <c r="AS1328" i="2"/>
  <c r="AS1329" i="2"/>
  <c r="AS1330" i="2"/>
  <c r="AS1331" i="2"/>
  <c r="AS1332" i="2"/>
  <c r="AS1333" i="2"/>
  <c r="AS1334" i="2"/>
  <c r="AS1335" i="2"/>
  <c r="AS1336" i="2"/>
  <c r="AS1337" i="2"/>
  <c r="AS1338" i="2"/>
  <c r="AS1339" i="2"/>
  <c r="AS1340" i="2"/>
  <c r="AS1341" i="2"/>
  <c r="AS1342" i="2"/>
  <c r="AS1343" i="2"/>
  <c r="AS1344" i="2"/>
  <c r="AS1345" i="2"/>
  <c r="AS1346" i="2"/>
  <c r="AS1347" i="2"/>
  <c r="AS1348" i="2"/>
  <c r="AS1349" i="2"/>
  <c r="AS1350" i="2"/>
  <c r="AS1351" i="2"/>
  <c r="AS1352" i="2"/>
  <c r="AS1353" i="2"/>
  <c r="AS1354" i="2"/>
  <c r="AS1355" i="2"/>
  <c r="AS1356" i="2"/>
  <c r="AS1357" i="2"/>
  <c r="AS1358" i="2"/>
  <c r="AS1359" i="2"/>
  <c r="AS1360" i="2"/>
  <c r="AS1361" i="2"/>
  <c r="AS1362" i="2"/>
  <c r="AS1363" i="2"/>
  <c r="AS1364" i="2"/>
  <c r="AS1365" i="2"/>
  <c r="AS1366" i="2"/>
  <c r="AS1367" i="2"/>
  <c r="AS1368" i="2"/>
  <c r="AS1369" i="2"/>
  <c r="AS1370" i="2"/>
  <c r="AS1371" i="2"/>
  <c r="AS1372" i="2"/>
  <c r="AS1373" i="2"/>
  <c r="AS1374" i="2"/>
  <c r="AS1375" i="2"/>
  <c r="AS1376" i="2"/>
  <c r="AS1377" i="2"/>
  <c r="AS1378" i="2"/>
  <c r="AS1379" i="2"/>
  <c r="AS1380" i="2"/>
  <c r="AS1381" i="2"/>
  <c r="AS1382" i="2"/>
  <c r="AS1383" i="2"/>
  <c r="AS1384" i="2"/>
  <c r="AS1385" i="2"/>
  <c r="AS1386" i="2"/>
  <c r="AS1387" i="2"/>
  <c r="AS1388" i="2"/>
  <c r="AS1389" i="2"/>
  <c r="AS1390" i="2"/>
  <c r="AS1391" i="2"/>
  <c r="AS1392" i="2"/>
  <c r="AS1393" i="2"/>
  <c r="AS1394" i="2"/>
  <c r="AS1395" i="2"/>
  <c r="AS1396" i="2"/>
  <c r="AS1397" i="2"/>
  <c r="AS1398" i="2"/>
  <c r="AS1399" i="2"/>
  <c r="AS1400" i="2"/>
  <c r="AS1401" i="2"/>
  <c r="AS1402" i="2"/>
  <c r="AS1403" i="2"/>
  <c r="AS1404" i="2"/>
  <c r="AS1405" i="2"/>
  <c r="AS1406" i="2"/>
  <c r="AS1407" i="2"/>
  <c r="AS1408" i="2"/>
  <c r="AS1409" i="2"/>
  <c r="AS1410" i="2"/>
  <c r="AS1411" i="2"/>
  <c r="AS1412" i="2"/>
  <c r="AS1413" i="2"/>
  <c r="AS1414" i="2"/>
  <c r="AS1415" i="2"/>
  <c r="AS1416" i="2"/>
  <c r="AS1417" i="2"/>
  <c r="AS1418" i="2"/>
  <c r="AS1419" i="2"/>
  <c r="AS1420" i="2"/>
  <c r="AS1421" i="2"/>
  <c r="AS1422" i="2"/>
  <c r="AS1423" i="2"/>
  <c r="AS1424" i="2"/>
  <c r="AS1425" i="2"/>
  <c r="AS1426" i="2"/>
  <c r="AS1427" i="2"/>
  <c r="AS1428" i="2"/>
  <c r="AS1429" i="2"/>
  <c r="AS1430" i="2"/>
  <c r="AS1431" i="2"/>
  <c r="AS1432" i="2"/>
  <c r="AS1433" i="2"/>
  <c r="AS1434" i="2"/>
  <c r="AS1435" i="2"/>
  <c r="AS1436" i="2"/>
  <c r="AS1437" i="2"/>
  <c r="AS1438" i="2"/>
  <c r="AS1439" i="2"/>
  <c r="AS1440" i="2"/>
  <c r="AS1441" i="2"/>
  <c r="AS1442" i="2"/>
  <c r="AS1443" i="2"/>
  <c r="AS1444" i="2"/>
  <c r="AS1445" i="2"/>
  <c r="AS1446" i="2"/>
  <c r="AS1447" i="2"/>
  <c r="AS1448" i="2"/>
  <c r="AS1449" i="2"/>
  <c r="AS1450" i="2"/>
  <c r="AS1451" i="2"/>
  <c r="AS1452" i="2"/>
  <c r="AS1453" i="2"/>
  <c r="AS1454" i="2"/>
  <c r="AS1455" i="2"/>
  <c r="AS1456" i="2"/>
  <c r="AS1457" i="2"/>
  <c r="AS1458" i="2"/>
  <c r="AS1459" i="2"/>
  <c r="AS1460" i="2"/>
  <c r="AS1461" i="2"/>
  <c r="AS1462" i="2"/>
  <c r="AS1463" i="2"/>
  <c r="AS1464" i="2"/>
  <c r="AS1465" i="2"/>
  <c r="AS1466" i="2"/>
  <c r="AS1467" i="2"/>
  <c r="AS1468" i="2"/>
  <c r="AS1469" i="2"/>
  <c r="AS1470" i="2"/>
  <c r="AS1471" i="2"/>
  <c r="AS1472" i="2"/>
  <c r="AS1473" i="2"/>
  <c r="AS1474" i="2"/>
  <c r="AS1475" i="2"/>
  <c r="AS1476" i="2"/>
  <c r="AS1477" i="2"/>
  <c r="AS1478" i="2"/>
  <c r="AS1479" i="2"/>
  <c r="AS1480" i="2"/>
  <c r="AS1481" i="2"/>
  <c r="AS1482" i="2"/>
  <c r="AS1483" i="2"/>
  <c r="AS1484" i="2"/>
  <c r="AS1485" i="2"/>
  <c r="AS1486" i="2"/>
  <c r="AS1487" i="2"/>
  <c r="AS1488" i="2"/>
  <c r="AS1489" i="2"/>
  <c r="AS1490" i="2"/>
  <c r="AS1491" i="2"/>
  <c r="AS1492" i="2"/>
  <c r="AS1493" i="2"/>
  <c r="AS1494" i="2"/>
  <c r="AS1495" i="2"/>
  <c r="AS1496" i="2"/>
  <c r="AS1497" i="2"/>
  <c r="AS1498" i="2"/>
  <c r="AS1499" i="2"/>
  <c r="AS1500" i="2"/>
  <c r="AS1501" i="2"/>
  <c r="AS1502" i="2"/>
  <c r="AS1503" i="2"/>
  <c r="AS1504" i="2"/>
  <c r="AS1505" i="2"/>
  <c r="AS1506" i="2"/>
  <c r="AS1507" i="2"/>
  <c r="AS1508" i="2"/>
  <c r="AS1509" i="2"/>
  <c r="AS1510" i="2"/>
  <c r="AS1511" i="2"/>
  <c r="AS1512" i="2"/>
  <c r="AS1513" i="2"/>
  <c r="AS1514" i="2"/>
  <c r="AS1515" i="2"/>
  <c r="AS1516" i="2"/>
  <c r="AS1517" i="2"/>
  <c r="AS1518" i="2"/>
  <c r="AS1519" i="2"/>
  <c r="AS1520" i="2"/>
  <c r="AS1521" i="2"/>
  <c r="AS1522" i="2"/>
  <c r="AS1523" i="2"/>
  <c r="AS1524" i="2"/>
  <c r="AS1525" i="2"/>
  <c r="AS1526" i="2"/>
  <c r="AS1527" i="2"/>
  <c r="AS1528" i="2"/>
  <c r="AS1529" i="2"/>
  <c r="AS1530" i="2"/>
  <c r="AS1531" i="2"/>
  <c r="AS1532" i="2"/>
  <c r="AS1533" i="2"/>
  <c r="AS1534" i="2"/>
  <c r="AS1535" i="2"/>
  <c r="AS1536" i="2"/>
  <c r="AS1537" i="2"/>
  <c r="AS1538" i="2"/>
  <c r="AS1539" i="2"/>
  <c r="AS1540" i="2"/>
  <c r="AS1541" i="2"/>
  <c r="AS1542" i="2"/>
  <c r="AS1543" i="2"/>
  <c r="AS1544" i="2"/>
  <c r="AS1545" i="2"/>
  <c r="AS1546" i="2"/>
  <c r="AS1547" i="2"/>
  <c r="AS1548" i="2"/>
  <c r="AS1549" i="2"/>
  <c r="AS1550" i="2"/>
  <c r="AS1551" i="2"/>
  <c r="AS1552" i="2"/>
  <c r="AS1553" i="2"/>
  <c r="AS1554" i="2"/>
  <c r="AS1555" i="2"/>
  <c r="AS1556" i="2"/>
  <c r="AS1557" i="2"/>
  <c r="AS1558" i="2"/>
  <c r="AS1559" i="2"/>
  <c r="AS1560" i="2"/>
  <c r="AS1561" i="2"/>
  <c r="AS1562" i="2"/>
  <c r="AS1563" i="2"/>
  <c r="AS1564" i="2"/>
  <c r="AS1565" i="2"/>
  <c r="AS1566" i="2"/>
  <c r="AS1567" i="2"/>
  <c r="AS1568" i="2"/>
  <c r="AS1569" i="2"/>
  <c r="AS1570" i="2"/>
  <c r="AS1571" i="2"/>
  <c r="AS1572" i="2"/>
  <c r="AS1573" i="2"/>
  <c r="AS1574" i="2"/>
  <c r="AS1575" i="2"/>
  <c r="AS1576" i="2"/>
  <c r="AS1577" i="2"/>
  <c r="AS1578" i="2"/>
  <c r="AS1579" i="2"/>
  <c r="AS1580" i="2"/>
  <c r="AS1581" i="2"/>
  <c r="AS1582" i="2"/>
  <c r="AS1583" i="2"/>
  <c r="AS1584" i="2"/>
  <c r="AS1585" i="2"/>
  <c r="AS1586" i="2"/>
  <c r="AS1587" i="2"/>
  <c r="AS1588" i="2"/>
  <c r="AS1589" i="2"/>
  <c r="AS1590" i="2"/>
  <c r="AS1591" i="2"/>
  <c r="AS1592" i="2"/>
  <c r="AS1593" i="2"/>
  <c r="AS1594" i="2"/>
  <c r="AS1595" i="2"/>
  <c r="AS1596" i="2"/>
  <c r="AS1597" i="2"/>
  <c r="AS1598" i="2"/>
  <c r="AS1599" i="2"/>
  <c r="AS1600" i="2"/>
  <c r="AS1601" i="2"/>
  <c r="AS1602" i="2"/>
  <c r="AS1603" i="2"/>
  <c r="AS1604" i="2"/>
  <c r="AS1605" i="2"/>
  <c r="AS1606" i="2"/>
  <c r="AS1607" i="2"/>
  <c r="AS1608" i="2"/>
  <c r="AS1609" i="2"/>
  <c r="AS1610" i="2"/>
  <c r="AS1611" i="2"/>
  <c r="AS1612" i="2"/>
  <c r="AS1613" i="2"/>
  <c r="AS1614" i="2"/>
  <c r="AS1615" i="2"/>
  <c r="AS1616" i="2"/>
  <c r="AS1617" i="2"/>
  <c r="AS1618" i="2"/>
  <c r="AS1619" i="2"/>
  <c r="AS1620" i="2"/>
  <c r="AS1621" i="2"/>
  <c r="AS1622" i="2"/>
  <c r="AS1623" i="2"/>
  <c r="AS1624" i="2"/>
  <c r="AS1625" i="2"/>
  <c r="AS1626" i="2"/>
  <c r="AS1627" i="2"/>
  <c r="AS1628" i="2"/>
  <c r="AS1629" i="2"/>
  <c r="AS1630" i="2"/>
  <c r="AS1631" i="2"/>
  <c r="AS1632" i="2"/>
  <c r="AS1633" i="2"/>
  <c r="AS1634" i="2"/>
  <c r="AS1635" i="2"/>
  <c r="AS1636" i="2"/>
  <c r="AS1637" i="2"/>
  <c r="AS1638" i="2"/>
  <c r="AS1639" i="2"/>
  <c r="AS1640" i="2"/>
  <c r="AS1641" i="2"/>
  <c r="AS1642" i="2"/>
  <c r="AS1643" i="2"/>
  <c r="AS1644" i="2"/>
  <c r="AS1645" i="2"/>
  <c r="AS1646" i="2"/>
  <c r="AS1647" i="2"/>
  <c r="AS1648" i="2"/>
  <c r="AS1649" i="2"/>
  <c r="AS1650" i="2"/>
  <c r="AS1651" i="2"/>
  <c r="AS1652" i="2"/>
  <c r="AS1653" i="2"/>
  <c r="AS1654" i="2"/>
  <c r="AS1655" i="2"/>
  <c r="AS1656" i="2"/>
  <c r="AS1657" i="2"/>
  <c r="AS1658" i="2"/>
  <c r="AS1659" i="2"/>
  <c r="AS1660" i="2"/>
  <c r="AS1661" i="2"/>
  <c r="AS1662" i="2"/>
  <c r="AS1663" i="2"/>
  <c r="AS1664" i="2"/>
  <c r="AS1665" i="2"/>
  <c r="AS1666" i="2"/>
  <c r="AS1667" i="2"/>
  <c r="AS1668" i="2"/>
  <c r="AS1669" i="2"/>
  <c r="AS1670" i="2"/>
  <c r="AS1671" i="2"/>
  <c r="AS1672" i="2"/>
  <c r="AS1673" i="2"/>
  <c r="AS1674" i="2"/>
  <c r="AS1675" i="2"/>
  <c r="AS1676" i="2"/>
  <c r="AS1677" i="2"/>
  <c r="AS1678" i="2"/>
  <c r="AS1679" i="2"/>
  <c r="AS1680" i="2"/>
  <c r="AS1681" i="2"/>
  <c r="AS1682" i="2"/>
  <c r="AS1683" i="2"/>
  <c r="AS1684" i="2"/>
  <c r="AS1685" i="2"/>
  <c r="AS1686" i="2"/>
  <c r="AS1687" i="2"/>
  <c r="AS1688" i="2"/>
  <c r="AS1689" i="2"/>
  <c r="AS1690" i="2"/>
  <c r="AS1691" i="2"/>
  <c r="AS1692" i="2"/>
  <c r="AS1693" i="2"/>
  <c r="AS1694" i="2"/>
  <c r="AS1695" i="2"/>
  <c r="AS1696" i="2"/>
  <c r="AS1697" i="2"/>
  <c r="AS1698" i="2"/>
  <c r="AS1699" i="2"/>
  <c r="AS1700" i="2"/>
  <c r="AS1701" i="2"/>
  <c r="AS1702" i="2"/>
  <c r="AS1703" i="2"/>
  <c r="AS1704" i="2"/>
  <c r="AS1705" i="2"/>
  <c r="AS1706" i="2"/>
  <c r="AS1707" i="2"/>
  <c r="AS1708" i="2"/>
  <c r="AS1709" i="2"/>
  <c r="AS1710" i="2"/>
  <c r="AS1711" i="2"/>
  <c r="AS1712" i="2"/>
  <c r="AS1713" i="2"/>
  <c r="AS1714" i="2"/>
  <c r="AS1715" i="2"/>
  <c r="AS1716" i="2"/>
  <c r="AS1717" i="2"/>
  <c r="AS1718" i="2"/>
  <c r="AS1719" i="2"/>
  <c r="AS1720" i="2"/>
  <c r="AS1721" i="2"/>
  <c r="AS1722" i="2"/>
  <c r="AS1723" i="2"/>
  <c r="AS1724" i="2"/>
  <c r="AS1725" i="2"/>
  <c r="AS1726" i="2"/>
  <c r="AS1727" i="2"/>
  <c r="AS1728" i="2"/>
  <c r="AS1729" i="2"/>
  <c r="AS1730" i="2"/>
  <c r="AS1731" i="2"/>
  <c r="AS1732" i="2"/>
  <c r="AS1733" i="2"/>
  <c r="AS1734" i="2"/>
  <c r="AS1735" i="2"/>
  <c r="AS1736" i="2"/>
  <c r="AS1737" i="2"/>
  <c r="AS1738" i="2"/>
  <c r="AS1739" i="2"/>
  <c r="AS1740" i="2"/>
  <c r="AS1741" i="2"/>
  <c r="AS1742" i="2"/>
  <c r="AS1743" i="2"/>
  <c r="AS1744" i="2"/>
  <c r="AS1745" i="2"/>
  <c r="AS1746" i="2"/>
  <c r="AS1747" i="2"/>
  <c r="AS1748" i="2"/>
  <c r="AS1749" i="2"/>
  <c r="AS1750" i="2"/>
  <c r="AS1751" i="2"/>
  <c r="AS1752" i="2"/>
  <c r="AS1753" i="2"/>
  <c r="AS1754" i="2"/>
  <c r="AS1755" i="2"/>
  <c r="AS1756" i="2"/>
  <c r="AS1757" i="2"/>
  <c r="AS1758" i="2"/>
  <c r="AS1759" i="2"/>
  <c r="AS1760" i="2"/>
  <c r="AS1761" i="2"/>
  <c r="AS1762" i="2"/>
  <c r="AS1763" i="2"/>
  <c r="AS1764" i="2"/>
  <c r="AS1765" i="2"/>
  <c r="AS1766" i="2"/>
  <c r="AS1767" i="2"/>
  <c r="AS1768" i="2"/>
  <c r="AS1769" i="2"/>
  <c r="AS1770" i="2"/>
  <c r="AS1771" i="2"/>
  <c r="AS1772" i="2"/>
  <c r="AS1773" i="2"/>
  <c r="AS1774" i="2"/>
  <c r="AS1775" i="2"/>
  <c r="AS1776" i="2"/>
  <c r="AS1777" i="2"/>
  <c r="AS1778" i="2"/>
  <c r="AS1779" i="2"/>
  <c r="AS1780" i="2"/>
  <c r="AS1781" i="2"/>
  <c r="AS1782" i="2"/>
  <c r="AS1783" i="2"/>
  <c r="AS1784" i="2"/>
  <c r="AS1785" i="2"/>
  <c r="AS1786" i="2"/>
  <c r="AS1787" i="2"/>
  <c r="AS1788" i="2"/>
  <c r="AS1789" i="2"/>
  <c r="AS1790" i="2"/>
  <c r="AS1791" i="2"/>
  <c r="AS1792" i="2"/>
  <c r="AS1793" i="2"/>
  <c r="AS1794" i="2"/>
  <c r="AS1795" i="2"/>
  <c r="AS1796" i="2"/>
  <c r="AS1797" i="2"/>
  <c r="AS1798" i="2"/>
  <c r="AS1799" i="2"/>
  <c r="AS1800" i="2"/>
  <c r="AS1801" i="2"/>
  <c r="AS1802" i="2"/>
  <c r="AS1803" i="2"/>
  <c r="AS1804" i="2"/>
  <c r="AS1805" i="2"/>
  <c r="AS1806" i="2"/>
  <c r="AS1807" i="2"/>
  <c r="AS1808" i="2"/>
  <c r="AS1809" i="2"/>
  <c r="AS1810" i="2"/>
  <c r="AS1811" i="2"/>
  <c r="AS1812" i="2"/>
  <c r="AS1813" i="2"/>
  <c r="AS1814" i="2"/>
  <c r="AS1815" i="2"/>
  <c r="AS1816" i="2"/>
  <c r="AS1817" i="2"/>
  <c r="AS1818" i="2"/>
  <c r="AS1819" i="2"/>
  <c r="AS1820" i="2"/>
  <c r="AS1821" i="2"/>
  <c r="AS1822" i="2"/>
  <c r="AS1823" i="2"/>
  <c r="AS1824" i="2"/>
  <c r="AS1825" i="2"/>
  <c r="AS1826" i="2"/>
  <c r="AS1827" i="2"/>
  <c r="AS1828" i="2"/>
  <c r="AS1829" i="2"/>
  <c r="AS1830" i="2"/>
  <c r="AS1831" i="2"/>
  <c r="AS1832" i="2"/>
  <c r="AS1833" i="2"/>
  <c r="AS1834" i="2"/>
  <c r="AS1835" i="2"/>
  <c r="AS1836" i="2"/>
  <c r="AS1837" i="2"/>
  <c r="AS1838" i="2"/>
  <c r="AS1839" i="2"/>
  <c r="AS1840" i="2"/>
  <c r="AS1841" i="2"/>
  <c r="AS1842" i="2"/>
  <c r="AS1843" i="2"/>
  <c r="AS1844" i="2"/>
  <c r="AS1845" i="2"/>
  <c r="AS1846" i="2"/>
  <c r="AS1847" i="2"/>
  <c r="AS1848" i="2"/>
  <c r="AS1849" i="2"/>
  <c r="AS1850" i="2"/>
  <c r="AS1851" i="2"/>
  <c r="AS1852" i="2"/>
  <c r="AS1853" i="2"/>
  <c r="AS1854" i="2"/>
  <c r="AS1855" i="2"/>
  <c r="AS1856" i="2"/>
  <c r="AS1857" i="2"/>
  <c r="AS1858" i="2"/>
  <c r="AS1859" i="2"/>
  <c r="AS1860" i="2"/>
  <c r="AS1861" i="2"/>
  <c r="AS1862" i="2"/>
  <c r="AS1863" i="2"/>
  <c r="AS1864" i="2"/>
  <c r="AS1865" i="2"/>
  <c r="AS1866" i="2"/>
  <c r="AS1867" i="2"/>
  <c r="AS1868" i="2"/>
  <c r="AS1869" i="2"/>
  <c r="AS1870" i="2"/>
  <c r="AS1871" i="2"/>
  <c r="AS1872" i="2"/>
  <c r="AS1873" i="2"/>
  <c r="AS1874" i="2"/>
  <c r="AS1875" i="2"/>
  <c r="AS1876" i="2"/>
  <c r="AS1877" i="2"/>
  <c r="AS1878" i="2"/>
  <c r="AS1879" i="2"/>
  <c r="AS1880" i="2"/>
  <c r="AS1881" i="2"/>
  <c r="AS1882" i="2"/>
  <c r="AS1883" i="2"/>
  <c r="AS1884" i="2"/>
  <c r="AS1885" i="2"/>
  <c r="AS1886" i="2"/>
  <c r="AS1887" i="2"/>
  <c r="AS1888" i="2"/>
  <c r="AS1889" i="2"/>
  <c r="AS1890" i="2"/>
  <c r="AS1891" i="2"/>
  <c r="AS1892" i="2"/>
  <c r="AS1893" i="2"/>
  <c r="AS1894" i="2"/>
  <c r="AS1895" i="2"/>
  <c r="AS1896" i="2"/>
  <c r="AS1897" i="2"/>
  <c r="AS1898" i="2"/>
  <c r="AS1899" i="2"/>
  <c r="AS1900" i="2"/>
  <c r="AS1901" i="2"/>
  <c r="AS1902" i="2"/>
  <c r="AS1903" i="2"/>
  <c r="AS1904" i="2"/>
  <c r="AS1905" i="2"/>
  <c r="AS1906" i="2"/>
  <c r="AS1907" i="2"/>
  <c r="AS1908" i="2"/>
  <c r="AS1909" i="2"/>
  <c r="AS1910" i="2"/>
  <c r="AS1911" i="2"/>
  <c r="AS1912" i="2"/>
  <c r="AS1913" i="2"/>
  <c r="AS1914" i="2"/>
  <c r="AS1915" i="2"/>
  <c r="AS1916" i="2"/>
  <c r="AS1917" i="2"/>
  <c r="AS1918" i="2"/>
  <c r="AS1919" i="2"/>
  <c r="AS1920" i="2"/>
  <c r="AS1921" i="2"/>
  <c r="AS1922" i="2"/>
  <c r="AS1923" i="2"/>
  <c r="AS1924" i="2"/>
  <c r="AS1925" i="2"/>
  <c r="AS1926" i="2"/>
  <c r="AS1927" i="2"/>
  <c r="AS1928" i="2"/>
  <c r="AS1929" i="2"/>
  <c r="AS1930" i="2"/>
  <c r="AS1931" i="2"/>
  <c r="AS1932" i="2"/>
  <c r="AS1933" i="2"/>
  <c r="AS1934" i="2"/>
  <c r="AS1935" i="2"/>
  <c r="AS1936" i="2"/>
  <c r="AS1937" i="2"/>
  <c r="AS1938" i="2"/>
  <c r="AS1939" i="2"/>
  <c r="AS1940" i="2"/>
  <c r="AS1941" i="2"/>
  <c r="AS1942" i="2"/>
  <c r="AS1943" i="2"/>
  <c r="AS1944" i="2"/>
  <c r="AS1945" i="2"/>
  <c r="AS1946" i="2"/>
  <c r="AS1947" i="2"/>
  <c r="AS1948" i="2"/>
  <c r="AS1949" i="2"/>
  <c r="AS1950" i="2"/>
  <c r="AS1951" i="2"/>
  <c r="AS1952" i="2"/>
  <c r="AS1953" i="2"/>
  <c r="AS1954" i="2"/>
  <c r="AS1955" i="2"/>
  <c r="AS1956" i="2"/>
  <c r="AS1957" i="2"/>
  <c r="AS1958" i="2"/>
  <c r="AS1959" i="2"/>
  <c r="AS1960" i="2"/>
  <c r="AS1961" i="2"/>
  <c r="AS1962" i="2"/>
  <c r="AS1963" i="2"/>
  <c r="AS1964" i="2"/>
  <c r="AS1965" i="2"/>
  <c r="AS1966" i="2"/>
  <c r="AS1967" i="2"/>
  <c r="AS1968" i="2"/>
  <c r="AS1969" i="2"/>
  <c r="AS1970" i="2"/>
  <c r="AS1971" i="2"/>
  <c r="AS1972" i="2"/>
  <c r="AS1973" i="2"/>
  <c r="AS1974" i="2"/>
  <c r="AS1975" i="2"/>
  <c r="AS1976" i="2"/>
  <c r="AS1977" i="2"/>
  <c r="AS1978" i="2"/>
  <c r="AS1979" i="2"/>
  <c r="AS1980" i="2"/>
  <c r="AS1981" i="2"/>
  <c r="AS1982" i="2"/>
  <c r="AS1983" i="2"/>
  <c r="AS1984" i="2"/>
  <c r="AS1985" i="2"/>
  <c r="AS1986" i="2"/>
  <c r="AS1987" i="2"/>
  <c r="AS1988" i="2"/>
  <c r="AS1989" i="2"/>
  <c r="AS1990" i="2"/>
  <c r="AS1991" i="2"/>
  <c r="AS1992" i="2"/>
  <c r="AS1993" i="2"/>
  <c r="AS1994" i="2"/>
  <c r="AS1995" i="2"/>
  <c r="AS1996" i="2"/>
  <c r="AS1997" i="2"/>
  <c r="AS1998" i="2"/>
  <c r="AS1999" i="2"/>
  <c r="AS2000" i="2"/>
  <c r="AS2001" i="2"/>
  <c r="AS2" i="2"/>
  <c r="G15" i="1"/>
  <c r="R14" i="1"/>
  <c r="S7" i="1"/>
  <c r="H10" i="1"/>
  <c r="S25" i="1"/>
  <c r="S6" i="1"/>
  <c r="G10" i="1"/>
  <c r="S5" i="1"/>
  <c r="F10" i="1"/>
  <c r="D20" i="1"/>
  <c r="S24" i="1"/>
  <c r="R7" i="1"/>
  <c r="C3" i="1"/>
  <c r="E15" i="1"/>
  <c r="S16" i="1"/>
  <c r="S23" i="1"/>
  <c r="D22" i="1"/>
  <c r="R16" i="1"/>
  <c r="R25" i="1"/>
  <c r="R6" i="1"/>
  <c r="D21" i="1"/>
  <c r="R24" i="1"/>
  <c r="F15" i="1"/>
  <c r="S15" i="1"/>
  <c r="R5" i="1"/>
  <c r="R15" i="1"/>
  <c r="R23" i="1"/>
  <c r="S14" i="1"/>
  <c r="F29" i="1"/>
  <c r="F30" i="1"/>
  <c r="F31" i="1"/>
  <c r="G30" i="1"/>
  <c r="G31" i="1"/>
  <c r="G29" i="1"/>
  <c r="P45" i="1" l="1"/>
  <c r="O45" i="1"/>
  <c r="N45" i="1"/>
  <c r="T5" i="1"/>
  <c r="T6" i="1"/>
  <c r="T7" i="1"/>
  <c r="T24" i="1"/>
  <c r="T23" i="1"/>
  <c r="T25" i="1"/>
  <c r="T15" i="1"/>
  <c r="T14" i="1"/>
  <c r="T16" i="1"/>
  <c r="F20" i="1"/>
  <c r="E20" i="1"/>
  <c r="J10" i="1"/>
  <c r="I10" i="1"/>
  <c r="I29" i="1"/>
  <c r="I30" i="1"/>
  <c r="I31" i="1"/>
  <c r="AZ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712A62-7327-4820-8FE2-C6038973D0C7}" keepAlive="1" name="Consulta - DataSetHR V2" description="Conexión a la consulta 'DataSetHR V2' en el libro." type="5" refreshedVersion="8" background="1" saveData="1">
    <dbPr connection="Provider=Microsoft.Mashup.OleDb.1;Data Source=$Workbook$;Location=&quot;DataSetHR V2&quot;;Extended Properties=&quot;&quot;" command="SELECT * FROM [DataSetHR V2]"/>
  </connection>
</connections>
</file>

<file path=xl/sharedStrings.xml><?xml version="1.0" encoding="utf-8"?>
<sst xmlns="http://schemas.openxmlformats.org/spreadsheetml/2006/main" count="25903" uniqueCount="189">
  <si>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</si>
  <si>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</si>
  <si>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</si>
  <si>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</si>
  <si>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</si>
  <si>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</si>
  <si>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</si>
  <si>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</si>
  <si>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</si>
  <si>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</si>
  <si>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</si>
  <si>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</si>
  <si>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</si>
  <si>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</si>
  <si>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</si>
  <si>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</si>
  <si>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</si>
  <si>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</si>
  <si>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</si>
  <si>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</si>
  <si>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</si>
  <si>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</si>
  <si>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</si>
  <si>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</si>
  <si>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</si>
  <si>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</si>
  <si>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</si>
  <si>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</si>
  <si>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</si>
  <si>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</si>
  <si>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</si>
  <si>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</si>
  <si>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</si>
  <si>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</si>
  <si>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</si>
  <si>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</si>
  <si>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</si>
  <si>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</si>
  <si>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</si>
  <si>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</si>
  <si>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</si>
  <si>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</si>
  <si>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</si>
  <si>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</si>
  <si>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</si>
  <si>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</si>
  <si>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</si>
  <si>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</si>
  <si>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</si>
  <si>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</si>
  <si>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</si>
  <si>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</si>
  <si>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</si>
  <si>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</si>
  <si>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</si>
  <si>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</si>
  <si>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</si>
  <si>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</si>
  <si>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</si>
  <si>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</si>
  <si>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</si>
  <si>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</si>
  <si>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r>
      <t xml:space="preserve">CONTROL NIVEL EDUCACION </t>
    </r>
    <r>
      <rPr>
        <b/>
        <sz val="11"/>
        <color rgb="FFFF0000"/>
        <rFont val="Aptos Narrow"/>
        <family val="2"/>
        <scheme val="minor"/>
      </rPr>
      <t>(NO DEBE HABER NADA EN ESTA COLUMNA)</t>
    </r>
  </si>
  <si>
    <r>
      <t xml:space="preserve">CONTROL SATISFCACCION LABORAL </t>
    </r>
    <r>
      <rPr>
        <b/>
        <sz val="11"/>
        <color rgb="FFFF0000"/>
        <rFont val="Aptos Narrow"/>
        <family val="2"/>
        <scheme val="minor"/>
      </rPr>
      <t>(NO DEBE HABER NADA EN ESTA COLUMNA)</t>
    </r>
  </si>
  <si>
    <r>
      <t xml:space="preserve">CONTROL CALIFICACION DESEMPEÑOL </t>
    </r>
    <r>
      <rPr>
        <b/>
        <sz val="11"/>
        <color rgb="FFFF0000"/>
        <rFont val="Aptos Narrow"/>
        <family val="2"/>
        <scheme val="minor"/>
      </rPr>
      <t>(NO DEBE HABER NADA EN ESTA COLUMNA)</t>
    </r>
  </si>
  <si>
    <r>
      <t xml:space="preserve">CONTROL SATISFCACCION RL </t>
    </r>
    <r>
      <rPr>
        <b/>
        <sz val="11"/>
        <color rgb="FFFF0000"/>
        <rFont val="Aptos Narrow"/>
        <family val="2"/>
        <scheme val="minor"/>
      </rPr>
      <t>(NO DEBE HABER NADA EN ESTA COLUMNA)</t>
    </r>
  </si>
  <si>
    <r>
      <t xml:space="preserve">CONTROL EQUILIBRIO </t>
    </r>
    <r>
      <rPr>
        <b/>
        <sz val="11"/>
        <color rgb="FFFF0000"/>
        <rFont val="Aptos Narrow"/>
        <family val="2"/>
        <scheme val="minor"/>
      </rPr>
      <t>(NO DEBE HABER NADA EN ESTA COLUMNA)</t>
    </r>
  </si>
  <si>
    <t>Porcentaje de aumento salarial recibido (%)</t>
  </si>
  <si>
    <r>
      <t xml:space="preserve">CONTROL GLOBAL </t>
    </r>
    <r>
      <rPr>
        <b/>
        <sz val="11"/>
        <color rgb="FFFF0000"/>
        <rFont val="Aptos Narrow"/>
        <family val="2"/>
        <scheme val="minor"/>
      </rPr>
      <t>(CUENTA TODOS LOS CONTROLES ANTERIORES. EL RESULTADO DEBE SER CERO)</t>
    </r>
  </si>
  <si>
    <r>
      <t xml:space="preserve">CONTROL ID UNICO EMPLEADO </t>
    </r>
    <r>
      <rPr>
        <b/>
        <sz val="11"/>
        <color rgb="FFFF0000"/>
        <rFont val="Aptos Narrow"/>
        <family val="2"/>
        <scheme val="minor"/>
      </rPr>
      <t>(NO DEBE HABER NADA EN ESTA COLUMNA)</t>
    </r>
  </si>
  <si>
    <t>* ARRASTRAR LAS FORMULAS SI SE AÑADEN FILAS A LA TABLA</t>
  </si>
  <si>
    <t>HEADCOUNT</t>
  </si>
  <si>
    <t>Etiquetas de fila</t>
  </si>
  <si>
    <t>Total general</t>
  </si>
  <si>
    <t>Etiquetas de columna</t>
  </si>
  <si>
    <t>PROMEDIO EDAD</t>
  </si>
  <si>
    <t xml:space="preserve">Distancia agrupada desde el hogar al trabajo </t>
  </si>
  <si>
    <t>Columna</t>
  </si>
  <si>
    <t>Descripción</t>
  </si>
  <si>
    <t>Edad del empleado</t>
  </si>
  <si>
    <t>Si el empleado dejó la empresa (Yes o No)</t>
  </si>
  <si>
    <t>Frecuencia de viajes de trabajo (Rarely, Frequently, etc.)</t>
  </si>
  <si>
    <t>Pago diario (salario dividido entre días laborables)</t>
  </si>
  <si>
    <t>Departamento en el que trabaja el empleado</t>
  </si>
  <si>
    <t>Distancia desde el hogar al trabajo (en millas o km)</t>
  </si>
  <si>
    <t>Nivel de educación (1: Menor, 5: Doctorado)</t>
  </si>
  <si>
    <t>Área de formación académica (ej. Ciencias, Marketing, etc.)</t>
  </si>
  <si>
    <t>Número de empleados en el registro (siempre es 1)</t>
  </si>
  <si>
    <t>ID único del empleado</t>
  </si>
  <si>
    <t>Satisfacción con el ambiente laboral (1–4)</t>
  </si>
  <si>
    <t>Género del empleado (Male, Female)</t>
  </si>
  <si>
    <t>Salario por hora</t>
  </si>
  <si>
    <t>Nivel de implicación en el trabajo (1–4)</t>
  </si>
  <si>
    <t>Nivel del puesto (jerarquía)</t>
  </si>
  <si>
    <t>Rol o título del puesto (ej. Científico de datos, Recursos Humanos, etc.)</t>
  </si>
  <si>
    <t>Satisfacción con el trabajo (1–4)</t>
  </si>
  <si>
    <t>Estado civil</t>
  </si>
  <si>
    <t>Salario mensual</t>
  </si>
  <si>
    <t>Tasa salarial mensual (puede usarse para nómina o clasificación)</t>
  </si>
  <si>
    <t>Número de empresas anteriores en las que trabajó</t>
  </si>
  <si>
    <t>Si es mayor de edad (siempre es Y)</t>
  </si>
  <si>
    <t>Si realiza horas extra (Yes o No)</t>
  </si>
  <si>
    <t>Porcentaje de aumento salarial recibido</t>
  </si>
  <si>
    <t>Calificación del desempeño (1–4)</t>
  </si>
  <si>
    <t>Satisfacción con las relaciones laborales (1–4)</t>
  </si>
  <si>
    <t>Horas estándar (siempre 80)</t>
  </si>
  <si>
    <t>Nivel de opciones sobre acciones otorgadas (0–3)</t>
  </si>
  <si>
    <t>Años totales de experiencia laboral</t>
  </si>
  <si>
    <t>Veces que recibió formación el último año</t>
  </si>
  <si>
    <t>Equilibrio trabajo-vida personal (1–4)</t>
  </si>
  <si>
    <t>Años trabajados en la empresa</t>
  </si>
  <si>
    <t>Años en el puesto actual</t>
  </si>
  <si>
    <t>Años desde la última promoción</t>
  </si>
  <si>
    <t>Años trabajando con el mismo jefe</t>
  </si>
  <si>
    <t>Salario agrupado por hora</t>
  </si>
  <si>
    <t>% Aumento agrupado</t>
  </si>
  <si>
    <t>Formacion recibida agrupada</t>
  </si>
  <si>
    <t>Edad agrupada por generacion</t>
  </si>
  <si>
    <t>Experiencia laboral agrupada</t>
  </si>
  <si>
    <t>Antigüedad empresa agrupada</t>
  </si>
  <si>
    <t>Cuenta de EmployeeNumber</t>
  </si>
  <si>
    <t>ABANDONOS</t>
  </si>
  <si>
    <t>Cuenta de Attrition</t>
  </si>
  <si>
    <t>Promedio de Age</t>
  </si>
  <si>
    <t>Cuenta de Gender</t>
  </si>
  <si>
    <t>HEADCOUNT POR GENERO</t>
  </si>
  <si>
    <t>abandonan</t>
  </si>
  <si>
    <t>total dpto.</t>
  </si>
  <si>
    <t>% abandono</t>
  </si>
  <si>
    <t>Departamento</t>
  </si>
  <si>
    <t>Promedio de JobSatisfaction</t>
  </si>
  <si>
    <t>SATISFACCION CON EL TRABAJO</t>
  </si>
  <si>
    <t>ABANDONO POR DPTO.</t>
  </si>
  <si>
    <t>Promedio de EnvironmentSatisfaction</t>
  </si>
  <si>
    <t>SATISFACCION AMBIENTE LABORAL</t>
  </si>
  <si>
    <t>Promedio de TrainingTimesLastYear</t>
  </si>
  <si>
    <t>Promedio de YearsAtCompany</t>
  </si>
  <si>
    <t>ANTIGÜEDAD</t>
  </si>
  <si>
    <t>% MALE</t>
  </si>
  <si>
    <t>% FEMALE</t>
  </si>
  <si>
    <t>Millennials</t>
  </si>
  <si>
    <t>Establecido</t>
  </si>
  <si>
    <t>Coste salarial alto</t>
  </si>
  <si>
    <t>0-10 kms</t>
  </si>
  <si>
    <t>Bajo</t>
  </si>
  <si>
    <t>Poca</t>
  </si>
  <si>
    <t>Avanzado</t>
  </si>
  <si>
    <t>Generacion X</t>
  </si>
  <si>
    <t>Nuevo empleado</t>
  </si>
  <si>
    <t>Media</t>
  </si>
  <si>
    <t>Senior</t>
  </si>
  <si>
    <t>Recien incorporado</t>
  </si>
  <si>
    <t>Coste salarial medio</t>
  </si>
  <si>
    <t>Medio</t>
  </si>
  <si>
    <t>Mucha</t>
  </si>
  <si>
    <t>Consolidado</t>
  </si>
  <si>
    <t>Coste salarial bajo</t>
  </si>
  <si>
    <t>10-20 kms</t>
  </si>
  <si>
    <t>Alto</t>
  </si>
  <si>
    <t>Generacion Z</t>
  </si>
  <si>
    <t>20-30 kms</t>
  </si>
  <si>
    <t>Veterano</t>
  </si>
  <si>
    <t>Junior</t>
  </si>
  <si>
    <t>Detalles para Cuenta de Attrition - Attrition: Yes</t>
  </si>
  <si>
    <t>FEMALE</t>
  </si>
  <si>
    <t>MALE</t>
  </si>
  <si>
    <t>TOTAL</t>
  </si>
  <si>
    <t>SI ABANDONAN</t>
  </si>
  <si>
    <t>GENERACION</t>
  </si>
  <si>
    <t>% TASA</t>
  </si>
  <si>
    <t>ABANDONO EDAD</t>
  </si>
  <si>
    <t>ABANDONO ANTIGÜEDAD</t>
  </si>
  <si>
    <t>Intermediate</t>
  </si>
  <si>
    <t>ABANDONO STATUS</t>
  </si>
  <si>
    <t>Promedio de RelationshipSatisfaction</t>
  </si>
  <si>
    <t>Promedio de PerformanceRating</t>
  </si>
  <si>
    <t>VARIABLES CRUZADAS</t>
  </si>
  <si>
    <t>ETAPA</t>
  </si>
  <si>
    <t>Nº EMPLEADOS</t>
  </si>
  <si>
    <t>TOTAL EMPLEADOS</t>
  </si>
  <si>
    <t>GENERACION Z</t>
  </si>
  <si>
    <t>JUNIOR</t>
  </si>
  <si>
    <t>SINGLE</t>
  </si>
  <si>
    <t>TABLA EMBUDO</t>
  </si>
  <si>
    <t>ABANDONOS PERFIL</t>
  </si>
  <si>
    <t>TASA ABANDONO GENERAL</t>
  </si>
  <si>
    <t>TASA ABANDONO PERFIL EVALUADO</t>
  </si>
  <si>
    <t>HOMBRES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</si>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</sst>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7" tint="-0.249977111117893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10" fontId="0" fillId="0" borderId="0" xfId="1" applyNumberFormat="1" applyFont="1"/>
    <xf numFmtId="9" fontId="0" fillId="0" borderId="0" xfId="1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wrapText="1"/>
    </xf>
    <xf numFmtId="0" fontId="2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/>
    <xf numFmtId="3" fontId="0" fillId="0" borderId="0" xfId="0" applyNumberFormat="1"/>
    <xf numFmtId="2" fontId="0" fillId="0" borderId="0" xfId="0" applyNumberFormat="1"/>
    <xf numFmtId="0" fontId="0" fillId="4" borderId="0" xfId="0" applyFill="1"/>
    <xf numFmtId="9" fontId="5" fillId="5" borderId="0" xfId="1" applyFont="1" applyFill="1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2" fillId="0" borderId="0" xfId="0" applyFont="1"/>
    <xf numFmtId="43" fontId="0" fillId="0" borderId="0" xfId="2" applyFont="1"/>
    <xf numFmtId="0" fontId="0" fillId="2" borderId="0" xfId="0" applyFill="1" applyAlignment="1">
      <alignment horizontal="center"/>
    </xf>
    <xf numFmtId="0" fontId="0" fillId="0" borderId="0" xfId="0" applyNumberFormat="1"/>
  </cellXfs>
  <cellStyles count="3">
    <cellStyle name="Millares" xfId="2" builtinId="3"/>
    <cellStyle name="Normal" xfId="0" builtinId="0"/>
    <cellStyle name="Porcentaje" xfId="1" builtinId="5"/>
  </cellStyles>
  <dxfs count="2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cap="all" spc="5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r>
              <a:rPr lang="en-US" sz="110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rPr>
              <a:t>% ABANDONO POR DPTO.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1706148686450367E-2"/>
          <c:y val="0.1710513447432763"/>
          <c:w val="0.91658770262709921"/>
          <c:h val="0.6459495985984636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ANALISIS!$I$28</c:f>
              <c:strCache>
                <c:ptCount val="1"/>
                <c:pt idx="0">
                  <c:v>% abandono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ANALISIS!$H$29:$H$31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ANALISIS!$I$29:$I$31</c:f>
              <c:numCache>
                <c:formatCode>0.00%</c:formatCode>
                <c:ptCount val="3"/>
                <c:pt idx="0">
                  <c:v>0.36956521739130432</c:v>
                </c:pt>
                <c:pt idx="1">
                  <c:v>0.18425605536332179</c:v>
                </c:pt>
                <c:pt idx="2">
                  <c:v>0.28827361563517917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454-4F01-A869-E8DAA21848F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202989951"/>
        <c:axId val="202988991"/>
      </c:barChart>
      <c:catAx>
        <c:axId val="202989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s-ES"/>
          </a:p>
        </c:txPr>
        <c:crossAx val="202988991"/>
        <c:crosses val="autoZero"/>
        <c:auto val="1"/>
        <c:lblAlgn val="ctr"/>
        <c:lblOffset val="100"/>
        <c:noMultiLvlLbl val="0"/>
      </c:catAx>
      <c:valAx>
        <c:axId val="202988991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202989951"/>
        <c:crosses val="autoZero"/>
        <c:crossBetween val="between"/>
      </c:valAx>
      <c:spPr>
        <a:solidFill>
          <a:schemeClr val="accent4">
            <a:lumMod val="20000"/>
            <a:lumOff val="80000"/>
          </a:schemeClr>
        </a:solidFill>
        <a:ln>
          <a:noFill/>
        </a:ln>
      </c:spPr>
    </c:plotArea>
    <c:plotVisOnly val="1"/>
    <c:dispBlanksAs val="gap"/>
    <c:showDLblsOverMax val="0"/>
    <c:extLst/>
  </c:chart>
  <c:spPr>
    <a:solidFill>
      <a:schemeClr val="accent4">
        <a:lumMod val="20000"/>
        <a:lumOff val="8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[Proyecto.xlsx]ANALISIS!SATISFACCION TRABAJO</c:name>
    <c:fmtId val="11"/>
  </c:pivotSource>
  <c:chart>
    <c:autoTitleDeleted val="1"/>
    <c:pivotFmts>
      <c:pivotFmt>
        <c:idx val="0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8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>
              <a:tint val="65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7291829132977113"/>
                  <c:h val="0.23246781910349149"/>
                </c:manualLayout>
              </c15:layout>
            </c:ext>
          </c:extLst>
        </c:dLbl>
      </c:pivotFmt>
      <c:pivotFmt>
        <c:idx val="11"/>
        <c:spPr>
          <a:solidFill>
            <a:schemeClr val="accent5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8035788381332283"/>
                  <c:h val="0.24888292367445061"/>
                </c:manualLayout>
              </c15:layout>
            </c:ext>
          </c:extLst>
        </c:dLbl>
      </c:pivotFmt>
      <c:pivotFmt>
        <c:idx val="12"/>
        <c:spPr>
          <a:solidFill>
            <a:schemeClr val="accent5">
              <a:shade val="65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9937981066973368"/>
          <c:y val="0.22111211934939359"/>
          <c:w val="0.57876876345512995"/>
          <c:h val="0.7659541999629228"/>
        </c:manualLayout>
      </c:layout>
      <c:doughnutChart>
        <c:varyColors val="1"/>
        <c:ser>
          <c:idx val="1"/>
          <c:order val="0"/>
          <c:tx>
            <c:strRef>
              <c:f>ANALISIS!$C$37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tint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0AF2-4795-923F-5B60899219AD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0AF2-4795-923F-5B60899219AD}"/>
              </c:ext>
            </c:extLst>
          </c:dPt>
          <c:dPt>
            <c:idx val="2"/>
            <c:bubble3D val="0"/>
            <c:spPr>
              <a:solidFill>
                <a:schemeClr val="accent5">
                  <a:shade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017-4009-806B-DBA6A1756B0C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Open Sans" panose="020B0606030504020204" pitchFamily="34" charset="0"/>
                      <a:ea typeface="Open Sans" panose="020B0606030504020204" pitchFamily="34" charset="0"/>
                      <a:cs typeface="Open Sans" panose="020B0606030504020204" pitchFamily="34" charset="0"/>
                    </a:defRPr>
                  </a:pPr>
                  <a:endParaRPr lang="es-E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291829132977113"/>
                      <c:h val="0.2324678191034914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1-0AF2-4795-923F-5B60899219AD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Open Sans" panose="020B0606030504020204" pitchFamily="34" charset="0"/>
                      <a:ea typeface="Open Sans" panose="020B0606030504020204" pitchFamily="34" charset="0"/>
                      <a:cs typeface="Open Sans" panose="020B0606030504020204" pitchFamily="34" charset="0"/>
                    </a:defRPr>
                  </a:pPr>
                  <a:endParaRPr lang="es-E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8035788381332283"/>
                      <c:h val="0.2488829236744506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2-0AF2-4795-923F-5B60899219A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endParaRPr lang="es-E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1270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ANALISIS!$B$38:$B$41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ANALISIS!$C$38:$C$41</c:f>
              <c:numCache>
                <c:formatCode>0.00</c:formatCode>
                <c:ptCount val="3"/>
                <c:pt idx="0">
                  <c:v>2.6913043478260867</c:v>
                </c:pt>
                <c:pt idx="1">
                  <c:v>2.7309688581314879</c:v>
                </c:pt>
                <c:pt idx="2">
                  <c:v>2.7377850162866451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AF2-4795-923F-5B60899219AD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accent1">
        <a:lumMod val="20000"/>
        <a:lumOff val="80000"/>
      </a:schemeClr>
    </a:solidFill>
    <a:ln w="9525" cap="flat" cmpd="sng" algn="ctr">
      <a:noFill/>
      <a:prstDash val="solid"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[Proyecto.xlsx]ANALISIS!SATISFACCION AMBIENTE LABORAL</c:name>
    <c:fmtId val="7"/>
  </c:pivotSource>
  <c:chart>
    <c:autoTitleDeleted val="1"/>
    <c:pivotFmts>
      <c:pivotFmt>
        <c:idx val="0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8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5">
              <a:tint val="65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0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9341315792928696"/>
                  <c:h val="0.16330632776069154"/>
                </c:manualLayout>
              </c15:layout>
            </c:ext>
          </c:extLst>
        </c:dLbl>
      </c:pivotFmt>
      <c:pivotFmt>
        <c:idx val="11"/>
        <c:spPr>
          <a:solidFill>
            <a:schemeClr val="accent5">
              <a:shade val="65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>
        <c:manualLayout>
          <c:layoutTarget val="inner"/>
          <c:xMode val="edge"/>
          <c:yMode val="edge"/>
          <c:x val="0.15813265804086049"/>
          <c:y val="0.16609522097211629"/>
          <c:w val="0.6276743296535171"/>
          <c:h val="0.76944906771300048"/>
        </c:manualLayout>
      </c:layout>
      <c:doughnutChart>
        <c:varyColors val="1"/>
        <c:ser>
          <c:idx val="0"/>
          <c:order val="0"/>
          <c:tx>
            <c:strRef>
              <c:f>ANALISIS!$C$45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tint val="6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716-4DFE-BD4A-55D1DEEFC923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716-4DFE-BD4A-55D1DEEFC923}"/>
              </c:ext>
            </c:extLst>
          </c:dPt>
          <c:dPt>
            <c:idx val="2"/>
            <c:bubble3D val="0"/>
            <c:spPr>
              <a:solidFill>
                <a:schemeClr val="accent5">
                  <a:shade val="6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716-4DFE-BD4A-55D1DEEFC923}"/>
              </c:ext>
            </c:extLst>
          </c:dPt>
          <c:dLbls>
            <c:dLbl>
              <c:idx val="1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341315792928696"/>
                      <c:h val="0.1633063277606915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2716-4DFE-BD4A-55D1DEEFC92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endParaRPr lang="es-E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ANALISIS!$B$46:$B$49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ANALISIS!$C$46:$C$49</c:f>
              <c:numCache>
                <c:formatCode>0.00</c:formatCode>
                <c:ptCount val="3"/>
                <c:pt idx="0">
                  <c:v>2.6956521739130435</c:v>
                </c:pt>
                <c:pt idx="1">
                  <c:v>2.7517301038062283</c:v>
                </c:pt>
                <c:pt idx="2">
                  <c:v>2.7117263843648209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716-4DFE-BD4A-55D1DEEFC923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[Proyecto.xlsx]ANALISIS!AÑOS ANTIGÜEDAD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cap="all" spc="5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r>
              <a:rPr lang="en-US" sz="110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rPr>
              <a:t>PROMEDIO</a:t>
            </a:r>
            <a:r>
              <a:rPr lang="en-US" sz="11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rPr>
              <a:t> ANTIGÜEDAD</a:t>
            </a:r>
            <a:endParaRPr lang="en-US" sz="1100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50" baseline="0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ANALISIS!$C$53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ANALISIS!$B$54:$B$57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ANALISIS!$C$54:$C$57</c:f>
              <c:numCache>
                <c:formatCode>0.00</c:formatCode>
                <c:ptCount val="3"/>
                <c:pt idx="0">
                  <c:v>6.8826086956521735</c:v>
                </c:pt>
                <c:pt idx="1">
                  <c:v>6.9351211072664363</c:v>
                </c:pt>
                <c:pt idx="2">
                  <c:v>7.1026058631921822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C4-4707-9D71-48C3BC7F94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549396367"/>
        <c:axId val="549396847"/>
      </c:barChart>
      <c:catAx>
        <c:axId val="54939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s-ES"/>
          </a:p>
        </c:txPr>
        <c:crossAx val="549396847"/>
        <c:crosses val="autoZero"/>
        <c:auto val="1"/>
        <c:lblAlgn val="ctr"/>
        <c:lblOffset val="100"/>
        <c:noMultiLvlLbl val="0"/>
      </c:catAx>
      <c:valAx>
        <c:axId val="549396847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549396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cap="all" spc="5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r>
              <a:rPr lang="en-US" sz="11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rPr>
              <a:t>% ABANDONO POR EDAD </a:t>
            </a:r>
            <a:endParaRPr lang="en-US" sz="1100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50" baseline="0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ANALISIS!$T$4</c:f>
              <c:strCache>
                <c:ptCount val="1"/>
                <c:pt idx="0">
                  <c:v>% TASA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ANALISIS!$Q$5:$Q$7</c:f>
              <c:strCache>
                <c:ptCount val="3"/>
                <c:pt idx="0">
                  <c:v>Generacion X</c:v>
                </c:pt>
                <c:pt idx="1">
                  <c:v>Generacion Z</c:v>
                </c:pt>
                <c:pt idx="2">
                  <c:v>Millennials</c:v>
                </c:pt>
              </c:strCache>
            </c:strRef>
          </c:cat>
          <c:val>
            <c:numRef>
              <c:f>ANALISIS!$T$5:$T$7</c:f>
              <c:numCache>
                <c:formatCode>0.00%</c:formatCode>
                <c:ptCount val="3"/>
                <c:pt idx="0">
                  <c:v>0.2013888888888889</c:v>
                </c:pt>
                <c:pt idx="1">
                  <c:v>0.33333333333333331</c:v>
                </c:pt>
                <c:pt idx="2">
                  <c:v>0.22267871815940837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BC-4744-A52E-679F6B8DDC7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733493247"/>
        <c:axId val="720758303"/>
      </c:barChart>
      <c:catAx>
        <c:axId val="733493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s-ES"/>
          </a:p>
        </c:txPr>
        <c:crossAx val="720758303"/>
        <c:crosses val="autoZero"/>
        <c:auto val="1"/>
        <c:lblAlgn val="ctr"/>
        <c:lblOffset val="100"/>
        <c:noMultiLvlLbl val="0"/>
      </c:catAx>
      <c:valAx>
        <c:axId val="720758303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733493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cap="all" spc="5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r>
              <a:rPr lang="en-US" sz="110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rPr>
              <a:t>% ABANDONO</a:t>
            </a:r>
            <a:r>
              <a:rPr lang="en-US" sz="11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rPr>
              <a:t> POR experiencia profesional</a:t>
            </a:r>
            <a:endParaRPr lang="en-US" sz="1100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50" baseline="0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ANALISIS!$T$13</c:f>
              <c:strCache>
                <c:ptCount val="1"/>
                <c:pt idx="0">
                  <c:v>% TASA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ANALISIS!$Q$14:$Q$16</c:f>
              <c:strCache>
                <c:ptCount val="3"/>
                <c:pt idx="0">
                  <c:v>Junior</c:v>
                </c:pt>
                <c:pt idx="1">
                  <c:v>Senior</c:v>
                </c:pt>
                <c:pt idx="2">
                  <c:v>Intermediate</c:v>
                </c:pt>
              </c:strCache>
            </c:strRef>
          </c:cat>
          <c:val>
            <c:numRef>
              <c:f>ANALISIS!$T$14:$T$16</c:f>
              <c:numCache>
                <c:formatCode>0.00%</c:formatCode>
                <c:ptCount val="3"/>
                <c:pt idx="0">
                  <c:v>0.39130434782608697</c:v>
                </c:pt>
                <c:pt idx="1">
                  <c:v>0.19196865817825662</c:v>
                </c:pt>
                <c:pt idx="2">
                  <c:v>0.25233644859813081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D2-451A-8146-8B681842A6D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735727903"/>
        <c:axId val="735724543"/>
      </c:barChart>
      <c:catAx>
        <c:axId val="735727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s-ES"/>
          </a:p>
        </c:txPr>
        <c:crossAx val="735724543"/>
        <c:crosses val="autoZero"/>
        <c:auto val="1"/>
        <c:lblAlgn val="ctr"/>
        <c:lblOffset val="100"/>
        <c:noMultiLvlLbl val="0"/>
      </c:catAx>
      <c:valAx>
        <c:axId val="735724543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735727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cap="all" spc="5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r>
              <a:rPr lang="en-US" sz="110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rPr>
              <a:t>% abandono por status</a:t>
            </a:r>
            <a:r>
              <a:rPr lang="en-US" sz="11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rPr>
              <a:t> personal</a:t>
            </a:r>
            <a:endParaRPr lang="en-US" sz="1100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50" baseline="0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7333333333333336E-2"/>
          <c:y val="0.17406523019336725"/>
          <c:w val="0.94133333333333336"/>
          <c:h val="0.691885754390493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ANALISIS!$T$22</c:f>
              <c:strCache>
                <c:ptCount val="1"/>
                <c:pt idx="0">
                  <c:v>% TASA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ANALISIS!$Q$23:$Q$25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ANALISIS!$T$23:$T$25</c:f>
              <c:numCache>
                <c:formatCode>0.00%</c:formatCode>
                <c:ptCount val="3"/>
                <c:pt idx="0">
                  <c:v>0.22178988326848248</c:v>
                </c:pt>
                <c:pt idx="1">
                  <c:v>0.1988235294117647</c:v>
                </c:pt>
                <c:pt idx="2">
                  <c:v>0.30188679245283018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D1-46A3-A09B-1A44971008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895356943"/>
        <c:axId val="895355023"/>
      </c:barChart>
      <c:catAx>
        <c:axId val="895356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s-ES"/>
          </a:p>
        </c:txPr>
        <c:crossAx val="895355023"/>
        <c:crosses val="autoZero"/>
        <c:auto val="1"/>
        <c:lblAlgn val="ctr"/>
        <c:lblOffset val="100"/>
        <c:noMultiLvlLbl val="0"/>
      </c:catAx>
      <c:valAx>
        <c:axId val="895355023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895356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[Proyecto.xlsx]ANALISIS!VARIABLES CRUZADAS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100" b="1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rPr>
              <a:t>PROMEDIO</a:t>
            </a:r>
            <a:r>
              <a:rPr lang="es-ES" sz="1100" b="1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rPr>
              <a:t> VARIABLES ENTRE PERSONAS QUE ABANDONAN Y PERSONAS QUE PERMANECEN</a:t>
            </a:r>
            <a:endParaRPr lang="es-ES" sz="1100" b="1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5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5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5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0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ANALISIS!$N$30</c:f>
              <c:strCache>
                <c:ptCount val="1"/>
                <c:pt idx="0">
                  <c:v>Promedio de JobSatisfaction</c:v>
                </c:pt>
              </c:strCache>
            </c:strRef>
          </c:tx>
          <c:spPr>
            <a:solidFill>
              <a:schemeClr val="accent5">
                <a:tint val="58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ANALISIS!$M$31:$M$33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ANALISIS!$N$31:$N$33</c:f>
              <c:numCache>
                <c:formatCode>0.00</c:formatCode>
                <c:ptCount val="2"/>
                <c:pt idx="0">
                  <c:v>2.7763934426229508</c:v>
                </c:pt>
                <c:pt idx="1">
                  <c:v>2.574736842105263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00-4105-ACF0-A68573727481}"/>
            </c:ext>
          </c:extLst>
        </c:ser>
        <c:ser>
          <c:idx val="1"/>
          <c:order val="1"/>
          <c:tx>
            <c:strRef>
              <c:f>ANALISIS!$O$30</c:f>
              <c:strCache>
                <c:ptCount val="1"/>
                <c:pt idx="0">
                  <c:v>Promedio de PerformanceRating</c:v>
                </c:pt>
              </c:strCache>
            </c:strRef>
          </c:tx>
          <c:spPr>
            <a:solidFill>
              <a:schemeClr val="accent5">
                <a:tint val="86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ANALISIS!$M$31:$M$33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ANALISIS!$O$31:$O$33</c:f>
              <c:numCache>
                <c:formatCode>0.00</c:formatCode>
                <c:ptCount val="2"/>
                <c:pt idx="0">
                  <c:v>3.1580327868852458</c:v>
                </c:pt>
                <c:pt idx="1">
                  <c:v>3.1557894736842105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00-4105-ACF0-A68573727481}"/>
            </c:ext>
          </c:extLst>
        </c:ser>
        <c:ser>
          <c:idx val="2"/>
          <c:order val="2"/>
          <c:tx>
            <c:strRef>
              <c:f>ANALISIS!$P$30</c:f>
              <c:strCache>
                <c:ptCount val="1"/>
                <c:pt idx="0">
                  <c:v>Promedio de RelationshipSatisfaction</c:v>
                </c:pt>
              </c:strCache>
            </c:strRef>
          </c:tx>
          <c:spPr>
            <a:solidFill>
              <a:schemeClr val="accent5">
                <a:shade val="86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ANALISIS!$M$31:$M$33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ANALISIS!$P$31:$P$33</c:f>
              <c:numCache>
                <c:formatCode>0.00</c:formatCode>
                <c:ptCount val="2"/>
                <c:pt idx="0">
                  <c:v>2.7075409836065574</c:v>
                </c:pt>
                <c:pt idx="1">
                  <c:v>2.7073684210526316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00-4105-ACF0-A68573727481}"/>
            </c:ext>
          </c:extLst>
        </c:ser>
        <c:ser>
          <c:idx val="3"/>
          <c:order val="3"/>
          <c:tx>
            <c:strRef>
              <c:f>ANALISIS!$Q$30</c:f>
              <c:strCache>
                <c:ptCount val="1"/>
                <c:pt idx="0">
                  <c:v>Promedio de TrainingTimesLastYear</c:v>
                </c:pt>
              </c:strCache>
            </c:strRef>
          </c:tx>
          <c:spPr>
            <a:solidFill>
              <a:schemeClr val="accent5">
                <a:shade val="58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ANALISIS!$M$31:$M$33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ANALISIS!$Q$31:$Q$33</c:f>
              <c:numCache>
                <c:formatCode>0.00</c:formatCode>
                <c:ptCount val="2"/>
                <c:pt idx="0">
                  <c:v>2.7927868852459015</c:v>
                </c:pt>
                <c:pt idx="1">
                  <c:v>2.6547368421052631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00-4105-ACF0-A68573727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97237087"/>
        <c:axId val="913101871"/>
        <c:axId val="0"/>
      </c:bar3DChart>
      <c:catAx>
        <c:axId val="597237087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900" b="1">
                    <a:solidFill>
                      <a:sysClr val="windowText" lastClr="000000"/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rPr>
                  <a:t>¿ABANDONAN?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s-ES"/>
          </a:p>
        </c:txPr>
        <c:crossAx val="913101871"/>
        <c:crosses val="autoZero"/>
        <c:auto val="1"/>
        <c:lblAlgn val="ctr"/>
        <c:lblOffset val="100"/>
        <c:noMultiLvlLbl val="0"/>
      </c:catAx>
      <c:valAx>
        <c:axId val="913101871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s-ES"/>
          </a:p>
        </c:txPr>
        <c:crossAx val="59723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noFill/>
      <a:round/>
    </a:ln>
    <a:effectLst>
      <a:glow rad="127000">
        <a:schemeClr val="accent4">
          <a:lumMod val="20000"/>
          <a:lumOff val="80000"/>
        </a:schemeClr>
      </a:glo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_xlchart.v2.6</cx:f>
      </cx:strDim>
      <cx:numDim type="val">
        <cx:f>_xlchart.v2.8</cx: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funnel" uniqueId="{654E8C3A-26C6-4C94-8A4A-FCD1061EDD71}">
          <cx:tx>
            <cx:txData>
              <cx:f>_xlchart.v2.7</cx:f>
              <cx:v>Nº EMPLEADOS</cx:v>
            </cx:txData>
          </cx:tx>
          <cx:spPr>
            <a:solidFill>
              <a:schemeClr val="accent1">
                <a:lumMod val="20000"/>
                <a:lumOff val="80000"/>
              </a:schemeClr>
            </a:solidFill>
          </cx:spPr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rgbClr val="00206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s-ES" sz="900" b="1" i="0" u="none" strike="noStrike" baseline="0">
              <a:solidFill>
                <a:srgbClr val="00206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endParaRPr>
          </a:p>
        </cx:txPr>
      </cx:axis>
    </cx:plotArea>
  </cx:chart>
  <cx:spPr>
    <a:solidFill>
      <a:schemeClr val="accent2">
        <a:lumMod val="20000"/>
        <a:lumOff val="80000"/>
      </a:schemeClr>
    </a:solidFill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7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image" Target="../media/image4.svg"/><Relationship Id="rId18" Type="http://schemas.openxmlformats.org/officeDocument/2006/relationships/image" Target="../media/image9.png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image" Target="../media/image3.png"/><Relationship Id="rId17" Type="http://schemas.openxmlformats.org/officeDocument/2006/relationships/image" Target="../media/image8.svg"/><Relationship Id="rId2" Type="http://schemas.openxmlformats.org/officeDocument/2006/relationships/chart" Target="../charts/chart2.xml"/><Relationship Id="rId16" Type="http://schemas.openxmlformats.org/officeDocument/2006/relationships/image" Target="../media/image7.png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image" Target="../media/image2.svg"/><Relationship Id="rId5" Type="http://schemas.openxmlformats.org/officeDocument/2006/relationships/chart" Target="../charts/chart5.xml"/><Relationship Id="rId15" Type="http://schemas.openxmlformats.org/officeDocument/2006/relationships/image" Target="../media/image6.svg"/><Relationship Id="rId10" Type="http://schemas.openxmlformats.org/officeDocument/2006/relationships/image" Target="../media/image1.png"/><Relationship Id="rId19" Type="http://schemas.openxmlformats.org/officeDocument/2006/relationships/image" Target="../media/image10.svg"/><Relationship Id="rId4" Type="http://schemas.openxmlformats.org/officeDocument/2006/relationships/chart" Target="../charts/chart4.xml"/><Relationship Id="rId9" Type="http://schemas.microsoft.com/office/2014/relationships/chartEx" Target="../charts/chartEx1.xml"/><Relationship Id="rId1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717096</xdr:colOff>
      <xdr:row>6</xdr:row>
      <xdr:rowOff>57149</xdr:rowOff>
    </xdr:from>
    <xdr:to>
      <xdr:col>12</xdr:col>
      <xdr:colOff>469446</xdr:colOff>
      <xdr:row>12</xdr:row>
      <xdr:rowOff>163286</xdr:rowOff>
    </xdr:to>
    <xdr:sp macro="" textlink="ANALISIS!C3">
      <xdr:nvSpPr>
        <xdr:cNvPr id="2" name="Rectángulo: esquinas redondeadas 1">
          <a:extLst>
            <a:ext uri="{FF2B5EF4-FFF2-40B4-BE49-F238E27FC236}">
              <a16:creationId xmlns:a16="http://schemas.microsoft.com/office/drawing/2014/main" id="{73BEFD24-A8E2-A62D-5650-5CB47C07CBAD}"/>
            </a:ext>
          </a:extLst>
        </xdr:cNvPr>
        <xdr:cNvSpPr/>
      </xdr:nvSpPr>
      <xdr:spPr>
        <a:xfrm>
          <a:off x="6323239" y="1118506"/>
          <a:ext cx="2800350" cy="1167494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009CFAFB-DC26-4D97-B7B6-F631F6909B59}" type="TxLink">
            <a:rPr lang="en-US" sz="2800" b="0" i="0" u="none" strike="noStrike">
              <a:solidFill>
                <a:srgbClr val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pPr algn="ctr"/>
            <a:t>2.000</a:t>
          </a:fld>
          <a:endParaRPr lang="en-US" sz="2800"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13</xdr:col>
      <xdr:colOff>88446</xdr:colOff>
      <xdr:row>6</xdr:row>
      <xdr:rowOff>9524</xdr:rowOff>
    </xdr:from>
    <xdr:to>
      <xdr:col>16</xdr:col>
      <xdr:colOff>431346</xdr:colOff>
      <xdr:row>12</xdr:row>
      <xdr:rowOff>149679</xdr:rowOff>
    </xdr:to>
    <xdr:sp macro="" textlink="ANALISIS!H10">
      <xdr:nvSpPr>
        <xdr:cNvPr id="5" name="Rectángulo: esquinas redondeadas 4">
          <a:extLst>
            <a:ext uri="{FF2B5EF4-FFF2-40B4-BE49-F238E27FC236}">
              <a16:creationId xmlns:a16="http://schemas.microsoft.com/office/drawing/2014/main" id="{9D9167CA-BABA-4C8B-A868-9DCDC4654209}"/>
            </a:ext>
          </a:extLst>
        </xdr:cNvPr>
        <xdr:cNvSpPr/>
      </xdr:nvSpPr>
      <xdr:spPr>
        <a:xfrm>
          <a:off x="9504589" y="1070881"/>
          <a:ext cx="2628900" cy="1201512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ADA6D21D-4C25-4A11-88D0-2C18C8DB3AB1}" type="TxLink">
            <a:rPr lang="en-US" sz="2800" b="0" i="0" u="none" strike="noStrike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pPr algn="ctr"/>
            <a:t>475</a:t>
          </a:fld>
          <a:endParaRPr lang="en-US" sz="2800" b="0">
            <a:solidFill>
              <a:sysClr val="windowText" lastClr="000000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9</xdr:col>
      <xdr:colOff>450395</xdr:colOff>
      <xdr:row>6</xdr:row>
      <xdr:rowOff>34926</xdr:rowOff>
    </xdr:from>
    <xdr:to>
      <xdr:col>12</xdr:col>
      <xdr:colOff>107495</xdr:colOff>
      <xdr:row>7</xdr:row>
      <xdr:rowOff>133350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E72BC7BC-11CA-3F38-7485-42780BDAC87D}"/>
            </a:ext>
          </a:extLst>
        </xdr:cNvPr>
        <xdr:cNvSpPr txBox="1"/>
      </xdr:nvSpPr>
      <xdr:spPr>
        <a:xfrm>
          <a:off x="6818538" y="1096283"/>
          <a:ext cx="1943100" cy="2753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 b="1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HEADCOUNT ANALIZADO</a:t>
          </a:r>
        </a:p>
      </xdr:txBody>
    </xdr:sp>
    <xdr:clientData/>
  </xdr:twoCellAnchor>
  <xdr:twoCellAnchor>
    <xdr:from>
      <xdr:col>13</xdr:col>
      <xdr:colOff>602796</xdr:colOff>
      <xdr:row>6</xdr:row>
      <xdr:rowOff>34925</xdr:rowOff>
    </xdr:from>
    <xdr:to>
      <xdr:col>15</xdr:col>
      <xdr:colOff>698046</xdr:colOff>
      <xdr:row>7</xdr:row>
      <xdr:rowOff>53975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DA458536-8677-758A-7521-CFA7BCF18CAC}"/>
            </a:ext>
          </a:extLst>
        </xdr:cNvPr>
        <xdr:cNvSpPr txBox="1"/>
      </xdr:nvSpPr>
      <xdr:spPr>
        <a:xfrm>
          <a:off x="10018939" y="1096282"/>
          <a:ext cx="1619250" cy="1959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 b="1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ABANDONOS</a:t>
          </a:r>
        </a:p>
      </xdr:txBody>
    </xdr:sp>
    <xdr:clientData/>
  </xdr:twoCellAnchor>
  <xdr:twoCellAnchor>
    <xdr:from>
      <xdr:col>17</xdr:col>
      <xdr:colOff>68942</xdr:colOff>
      <xdr:row>6</xdr:row>
      <xdr:rowOff>0</xdr:rowOff>
    </xdr:from>
    <xdr:to>
      <xdr:col>20</xdr:col>
      <xdr:colOff>507092</xdr:colOff>
      <xdr:row>12</xdr:row>
      <xdr:rowOff>122464</xdr:rowOff>
    </xdr:to>
    <xdr:sp macro="" textlink="ANALISIS!G15">
      <xdr:nvSpPr>
        <xdr:cNvPr id="9" name="Rectángulo: esquinas redondeadas 8">
          <a:extLst>
            <a:ext uri="{FF2B5EF4-FFF2-40B4-BE49-F238E27FC236}">
              <a16:creationId xmlns:a16="http://schemas.microsoft.com/office/drawing/2014/main" id="{D7D5CDC2-3930-489C-B54E-DFEE83804288}"/>
            </a:ext>
          </a:extLst>
        </xdr:cNvPr>
        <xdr:cNvSpPr/>
      </xdr:nvSpPr>
      <xdr:spPr>
        <a:xfrm>
          <a:off x="12533085" y="1061357"/>
          <a:ext cx="2724150" cy="1183821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fld id="{C07327DD-ED53-4326-95B9-1B487C87E508}" type="TxLink">
            <a:rPr lang="en-US" sz="2800" b="0" i="0" u="none" strike="noStrike">
              <a:solidFill>
                <a:srgbClr val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37,01 </a:t>
          </a:fld>
          <a:endParaRPr lang="en-US" sz="2800" b="0" i="0" u="none" strike="noStrike">
            <a:solidFill>
              <a:srgbClr val="000000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17</xdr:col>
      <xdr:colOff>564696</xdr:colOff>
      <xdr:row>6</xdr:row>
      <xdr:rowOff>22224</xdr:rowOff>
    </xdr:from>
    <xdr:to>
      <xdr:col>19</xdr:col>
      <xdr:colOff>640896</xdr:colOff>
      <xdr:row>7</xdr:row>
      <xdr:rowOff>9524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C259A436-EFFC-0B8F-5E9B-263E0B7D26F8}"/>
            </a:ext>
          </a:extLst>
        </xdr:cNvPr>
        <xdr:cNvSpPr txBox="1"/>
      </xdr:nvSpPr>
      <xdr:spPr>
        <a:xfrm>
          <a:off x="13028839" y="1083581"/>
          <a:ext cx="1600200" cy="16419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 b="1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MEDIA</a:t>
          </a:r>
          <a:r>
            <a:rPr lang="es-ES" sz="1100" b="1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EDAD</a:t>
          </a:r>
          <a:endParaRPr lang="es-ES" sz="1100" b="1"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1</xdr:col>
      <xdr:colOff>384629</xdr:colOff>
      <xdr:row>13</xdr:row>
      <xdr:rowOff>36740</xdr:rowOff>
    </xdr:from>
    <xdr:to>
      <xdr:col>4</xdr:col>
      <xdr:colOff>603704</xdr:colOff>
      <xdr:row>15</xdr:row>
      <xdr:rowOff>151039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1E5DA5B9-0809-E136-0009-3FA67C49A7D0}"/>
            </a:ext>
          </a:extLst>
        </xdr:cNvPr>
        <xdr:cNvSpPr/>
      </xdr:nvSpPr>
      <xdr:spPr>
        <a:xfrm>
          <a:off x="384629" y="1451883"/>
          <a:ext cx="2954111" cy="468085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>
              <a:solidFill>
                <a:schemeClr val="bg1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ANÁLISIS DEPARTAMENTOS</a:t>
          </a:r>
        </a:p>
        <a:p>
          <a:pPr algn="ctr"/>
          <a:endParaRPr lang="es-ES" sz="1400" b="1">
            <a:solidFill>
              <a:schemeClr val="bg1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1</xdr:col>
      <xdr:colOff>83911</xdr:colOff>
      <xdr:row>16</xdr:row>
      <xdr:rowOff>66676</xdr:rowOff>
    </xdr:from>
    <xdr:to>
      <xdr:col>6</xdr:col>
      <xdr:colOff>244928</xdr:colOff>
      <xdr:row>28</xdr:row>
      <xdr:rowOff>104775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829E60EC-65C8-4273-9B27-51D908784F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92076</xdr:colOff>
      <xdr:row>29</xdr:row>
      <xdr:rowOff>66674</xdr:rowOff>
    </xdr:from>
    <xdr:to>
      <xdr:col>6</xdr:col>
      <xdr:colOff>231321</xdr:colOff>
      <xdr:row>43</xdr:row>
      <xdr:rowOff>124732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B410842D-3642-4276-9CB2-005D781709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121104</xdr:colOff>
      <xdr:row>44</xdr:row>
      <xdr:rowOff>153760</xdr:rowOff>
    </xdr:from>
    <xdr:to>
      <xdr:col>6</xdr:col>
      <xdr:colOff>231321</xdr:colOff>
      <xdr:row>54</xdr:row>
      <xdr:rowOff>105682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98AB402-F89C-4FA4-96EE-861F519978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123824</xdr:colOff>
      <xdr:row>55</xdr:row>
      <xdr:rowOff>116567</xdr:rowOff>
    </xdr:from>
    <xdr:to>
      <xdr:col>6</xdr:col>
      <xdr:colOff>272142</xdr:colOff>
      <xdr:row>68</xdr:row>
      <xdr:rowOff>125640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37FFA06A-49AF-4DDF-AED4-1FC64FB9C8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107496</xdr:colOff>
      <xdr:row>9</xdr:row>
      <xdr:rowOff>103414</xdr:rowOff>
    </xdr:from>
    <xdr:to>
      <xdr:col>10</xdr:col>
      <xdr:colOff>583746</xdr:colOff>
      <xdr:row>12</xdr:row>
      <xdr:rowOff>124732</xdr:rowOff>
    </xdr:to>
    <xdr:sp macro="" textlink="ANALISIS!E20">
      <xdr:nvSpPr>
        <xdr:cNvPr id="14" name="CuadroTexto 13">
          <a:extLst>
            <a:ext uri="{FF2B5EF4-FFF2-40B4-BE49-F238E27FC236}">
              <a16:creationId xmlns:a16="http://schemas.microsoft.com/office/drawing/2014/main" id="{495E6F43-CD6A-1BED-CC22-401175567157}"/>
            </a:ext>
          </a:extLst>
        </xdr:cNvPr>
        <xdr:cNvSpPr txBox="1"/>
      </xdr:nvSpPr>
      <xdr:spPr>
        <a:xfrm>
          <a:off x="6475639" y="1695450"/>
          <a:ext cx="1238250" cy="55199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tx2">
                  <a:lumMod val="75000"/>
                  <a:lumOff val="2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       HOMBRES</a:t>
          </a:r>
        </a:p>
        <a:p>
          <a:r>
            <a:rPr lang="en-US" sz="1100" b="1" i="0" u="none" strike="noStrike">
              <a:solidFill>
                <a:schemeClr val="tx2">
                  <a:lumMod val="75000"/>
                  <a:lumOff val="2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         </a:t>
          </a:r>
          <a:fld id="{065E5F3F-CF1B-4403-8E3E-1E161E694702}" type="TxLink">
            <a:rPr lang="en-US" sz="1200" b="1" i="0" u="none" strike="noStrike">
              <a:solidFill>
                <a:schemeClr val="tx2">
                  <a:lumMod val="75000"/>
                  <a:lumOff val="2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pPr/>
            <a:t>56,45%</a:t>
          </a:fld>
          <a:endParaRPr lang="es-ES" sz="1200" b="1">
            <a:solidFill>
              <a:schemeClr val="tx2">
                <a:lumMod val="75000"/>
                <a:lumOff val="25000"/>
              </a:schemeClr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10</xdr:col>
      <xdr:colOff>659946</xdr:colOff>
      <xdr:row>9</xdr:row>
      <xdr:rowOff>102508</xdr:rowOff>
    </xdr:from>
    <xdr:to>
      <xdr:col>12</xdr:col>
      <xdr:colOff>374196</xdr:colOff>
      <xdr:row>12</xdr:row>
      <xdr:rowOff>115208</xdr:rowOff>
    </xdr:to>
    <xdr:sp macro="" textlink="ANALISIS!F20">
      <xdr:nvSpPr>
        <xdr:cNvPr id="15" name="CuadroTexto 14">
          <a:extLst>
            <a:ext uri="{FF2B5EF4-FFF2-40B4-BE49-F238E27FC236}">
              <a16:creationId xmlns:a16="http://schemas.microsoft.com/office/drawing/2014/main" id="{14A35628-4FF6-3B74-B275-D81119BD21F9}"/>
            </a:ext>
          </a:extLst>
        </xdr:cNvPr>
        <xdr:cNvSpPr txBox="1"/>
      </xdr:nvSpPr>
      <xdr:spPr>
        <a:xfrm>
          <a:off x="7790089" y="1694544"/>
          <a:ext cx="1238250" cy="54337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rgbClr val="000000"/>
              </a:solidFill>
              <a:latin typeface="Aptos Narrow"/>
            </a:rPr>
            <a:t>  </a:t>
          </a:r>
          <a:r>
            <a:rPr lang="en-US" sz="1100" b="1" i="0" u="none" strike="noStrike">
              <a:solidFill>
                <a:schemeClr val="accent5">
                  <a:lumMod val="7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MUJERES</a:t>
          </a:r>
        </a:p>
        <a:p>
          <a:r>
            <a:rPr lang="en-US" sz="1100" b="0" i="0" u="none" strike="noStrike">
              <a:solidFill>
                <a:srgbClr val="000000"/>
              </a:solidFill>
              <a:latin typeface="Aptos Narrow"/>
            </a:rPr>
            <a:t>  </a:t>
          </a:r>
          <a:r>
            <a:rPr lang="en-US" sz="1200" b="1" i="0" u="none" strike="noStrike">
              <a:solidFill>
                <a:schemeClr val="accent5">
                  <a:lumMod val="7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 </a:t>
          </a:r>
          <a:fld id="{4490554E-7169-48D3-B47B-14C2F8CDB0D2}" type="TxLink">
            <a:rPr lang="en-US" sz="1200" b="1" i="0" u="none" strike="noStrike">
              <a:solidFill>
                <a:schemeClr val="accent5">
                  <a:lumMod val="7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pPr/>
            <a:t>43,55%</a:t>
          </a:fld>
          <a:endParaRPr lang="es-ES" sz="1200" b="1">
            <a:solidFill>
              <a:schemeClr val="accent5">
                <a:lumMod val="75000"/>
              </a:schemeClr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13</xdr:col>
      <xdr:colOff>296635</xdr:colOff>
      <xdr:row>9</xdr:row>
      <xdr:rowOff>88899</xdr:rowOff>
    </xdr:from>
    <xdr:to>
      <xdr:col>14</xdr:col>
      <xdr:colOff>753835</xdr:colOff>
      <xdr:row>12</xdr:row>
      <xdr:rowOff>107042</xdr:rowOff>
    </xdr:to>
    <xdr:sp macro="" textlink="ANALISIS!I10">
      <xdr:nvSpPr>
        <xdr:cNvPr id="16" name="CuadroTexto 15">
          <a:extLst>
            <a:ext uri="{FF2B5EF4-FFF2-40B4-BE49-F238E27FC236}">
              <a16:creationId xmlns:a16="http://schemas.microsoft.com/office/drawing/2014/main" id="{C11F65DF-B37A-4640-B48A-665CFFDDFA9B}"/>
            </a:ext>
          </a:extLst>
        </xdr:cNvPr>
        <xdr:cNvSpPr txBox="1"/>
      </xdr:nvSpPr>
      <xdr:spPr>
        <a:xfrm>
          <a:off x="9712778" y="1680935"/>
          <a:ext cx="1219200" cy="54882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tx2">
                  <a:lumMod val="75000"/>
                  <a:lumOff val="25000"/>
                </a:schemeClr>
              </a:solidFill>
              <a:latin typeface="Aptos Narrow"/>
              <a:ea typeface="Open Sans" panose="020B0606030504020204" pitchFamily="34" charset="0"/>
              <a:cs typeface="Open Sans" panose="020B0606030504020204" pitchFamily="34" charset="0"/>
            </a:rPr>
            <a:t>     </a:t>
          </a:r>
          <a:r>
            <a:rPr lang="en-US" sz="1100" b="1" i="0" u="none" strike="noStrike">
              <a:solidFill>
                <a:schemeClr val="tx2">
                  <a:lumMod val="75000"/>
                  <a:lumOff val="2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HOMBRES</a:t>
          </a:r>
        </a:p>
        <a:p>
          <a:r>
            <a:rPr lang="en-US" sz="1100" b="0" i="0" u="none" strike="noStrike">
              <a:solidFill>
                <a:schemeClr val="tx2">
                  <a:lumMod val="75000"/>
                  <a:lumOff val="25000"/>
                </a:schemeClr>
              </a:solidFill>
              <a:latin typeface="Aptos Narrow"/>
              <a:ea typeface="Open Sans" panose="020B0606030504020204" pitchFamily="34" charset="0"/>
              <a:cs typeface="Open Sans" panose="020B0606030504020204" pitchFamily="34" charset="0"/>
            </a:rPr>
            <a:t>         </a:t>
          </a:r>
          <a:fld id="{079817F9-69E6-4390-B8DB-10A1710F2CE3}" type="TxLink">
            <a:rPr lang="en-US" sz="1200" b="1" i="0" u="none" strike="noStrike">
              <a:solidFill>
                <a:schemeClr val="tx2">
                  <a:lumMod val="75000"/>
                  <a:lumOff val="2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pPr/>
            <a:t>54,11%</a:t>
          </a:fld>
          <a:endParaRPr lang="es-ES" sz="1200" b="1">
            <a:solidFill>
              <a:schemeClr val="tx2">
                <a:lumMod val="75000"/>
                <a:lumOff val="25000"/>
              </a:schemeClr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14</xdr:col>
      <xdr:colOff>640897</xdr:colOff>
      <xdr:row>9</xdr:row>
      <xdr:rowOff>88899</xdr:rowOff>
    </xdr:from>
    <xdr:to>
      <xdr:col>16</xdr:col>
      <xdr:colOff>183697</xdr:colOff>
      <xdr:row>12</xdr:row>
      <xdr:rowOff>88899</xdr:rowOff>
    </xdr:to>
    <xdr:sp macro="" textlink="ANALISIS!J10">
      <xdr:nvSpPr>
        <xdr:cNvPr id="19" name="CuadroTexto 18">
          <a:extLst>
            <a:ext uri="{FF2B5EF4-FFF2-40B4-BE49-F238E27FC236}">
              <a16:creationId xmlns:a16="http://schemas.microsoft.com/office/drawing/2014/main" id="{4B4206CB-C145-4DD2-9FCC-F06AEDE75974}"/>
            </a:ext>
          </a:extLst>
        </xdr:cNvPr>
        <xdr:cNvSpPr txBox="1"/>
      </xdr:nvSpPr>
      <xdr:spPr>
        <a:xfrm>
          <a:off x="10819040" y="1680935"/>
          <a:ext cx="1066800" cy="53067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rgbClr val="000000"/>
              </a:solidFill>
              <a:latin typeface="Aptos Narrow"/>
              <a:ea typeface="Open Sans" panose="020B0606030504020204" pitchFamily="34" charset="0"/>
              <a:cs typeface="Open Sans" panose="020B0606030504020204" pitchFamily="34" charset="0"/>
            </a:rPr>
            <a:t>   </a:t>
          </a:r>
          <a:r>
            <a:rPr lang="en-US" sz="1100" b="1" i="0" u="none" strike="noStrike">
              <a:solidFill>
                <a:schemeClr val="accent5">
                  <a:lumMod val="7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MUJERES</a:t>
          </a:r>
        </a:p>
        <a:p>
          <a:r>
            <a:rPr lang="en-US" sz="1100" b="1" i="0" u="none" strike="noStrike">
              <a:solidFill>
                <a:schemeClr val="accent5">
                  <a:lumMod val="7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   </a:t>
          </a:r>
          <a:fld id="{DD6C2A1A-AC63-490B-AB4E-75EC294282E5}" type="TxLink">
            <a:rPr lang="en-US" sz="1200" b="1" i="0" u="none" strike="noStrike">
              <a:solidFill>
                <a:schemeClr val="accent5">
                  <a:lumMod val="7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pPr/>
            <a:t>45,89%</a:t>
          </a:fld>
          <a:endParaRPr lang="es-ES" sz="1200" b="1">
            <a:solidFill>
              <a:schemeClr val="accent5">
                <a:lumMod val="75000"/>
              </a:schemeClr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17</xdr:col>
      <xdr:colOff>182789</xdr:colOff>
      <xdr:row>9</xdr:row>
      <xdr:rowOff>35378</xdr:rowOff>
    </xdr:from>
    <xdr:to>
      <xdr:col>18</xdr:col>
      <xdr:colOff>639989</xdr:colOff>
      <xdr:row>12</xdr:row>
      <xdr:rowOff>47171</xdr:rowOff>
    </xdr:to>
    <xdr:sp macro="" textlink="ANALISIS!AY29">
      <xdr:nvSpPr>
        <xdr:cNvPr id="20" name="CuadroTexto 19">
          <a:extLst>
            <a:ext uri="{FF2B5EF4-FFF2-40B4-BE49-F238E27FC236}">
              <a16:creationId xmlns:a16="http://schemas.microsoft.com/office/drawing/2014/main" id="{6B72ED93-5501-4381-AB69-F60E571EAFE4}"/>
            </a:ext>
          </a:extLst>
        </xdr:cNvPr>
        <xdr:cNvSpPr txBox="1"/>
      </xdr:nvSpPr>
      <xdr:spPr>
        <a:xfrm>
          <a:off x="12646932" y="1627414"/>
          <a:ext cx="1219200" cy="54247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rgbClr val="000000"/>
              </a:solidFill>
              <a:latin typeface="Aptos Narrow"/>
              <a:ea typeface="Open Sans" panose="020B0606030504020204" pitchFamily="34" charset="0"/>
              <a:cs typeface="Open Sans" panose="020B0606030504020204" pitchFamily="34" charset="0"/>
            </a:rPr>
            <a:t>         </a:t>
          </a:r>
          <a:r>
            <a:rPr lang="en-US" sz="1100" b="1" i="0" u="none" strike="noStrike">
              <a:solidFill>
                <a:schemeClr val="tx2">
                  <a:lumMod val="75000"/>
                  <a:lumOff val="2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HOMBRES</a:t>
          </a:r>
        </a:p>
        <a:p>
          <a:r>
            <a:rPr lang="en-US" sz="1100" b="1" i="0" u="none" strike="noStrike">
              <a:solidFill>
                <a:schemeClr val="tx2">
                  <a:lumMod val="75000"/>
                  <a:lumOff val="2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        </a:t>
          </a:r>
          <a:fld id="{255CC10F-E62B-4FB6-A0FE-A1E7F320529A}" type="TxLink">
            <a:rPr lang="en-US" sz="1200" b="1" i="0" u="none" strike="noStrike">
              <a:solidFill>
                <a:schemeClr val="tx2">
                  <a:lumMod val="75000"/>
                  <a:lumOff val="2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pPr/>
            <a:t> 36,78 </a:t>
          </a:fld>
          <a:endParaRPr lang="es-ES" sz="1200" b="1">
            <a:solidFill>
              <a:schemeClr val="tx2">
                <a:lumMod val="75000"/>
                <a:lumOff val="25000"/>
              </a:schemeClr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18</xdr:col>
      <xdr:colOff>697592</xdr:colOff>
      <xdr:row>9</xdr:row>
      <xdr:rowOff>63500</xdr:rowOff>
    </xdr:from>
    <xdr:to>
      <xdr:col>20</xdr:col>
      <xdr:colOff>240392</xdr:colOff>
      <xdr:row>12</xdr:row>
      <xdr:rowOff>63500</xdr:rowOff>
    </xdr:to>
    <xdr:sp macro="" textlink="ANALISIS!AZ29">
      <xdr:nvSpPr>
        <xdr:cNvPr id="23" name="CuadroTexto 22">
          <a:extLst>
            <a:ext uri="{FF2B5EF4-FFF2-40B4-BE49-F238E27FC236}">
              <a16:creationId xmlns:a16="http://schemas.microsoft.com/office/drawing/2014/main" id="{AD2561BC-7718-4687-9274-748FA7602BEB}"/>
            </a:ext>
          </a:extLst>
        </xdr:cNvPr>
        <xdr:cNvSpPr txBox="1"/>
      </xdr:nvSpPr>
      <xdr:spPr>
        <a:xfrm>
          <a:off x="13923735" y="1655536"/>
          <a:ext cx="1066800" cy="53067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rgbClr val="000000"/>
              </a:solidFill>
              <a:latin typeface="Aptos Narrow"/>
              <a:ea typeface="Open Sans" panose="020B0606030504020204" pitchFamily="34" charset="0"/>
              <a:cs typeface="Open Sans" panose="020B0606030504020204" pitchFamily="34" charset="0"/>
            </a:rPr>
            <a:t>    </a:t>
          </a:r>
          <a:r>
            <a:rPr lang="en-US" sz="1100" b="1" i="0" u="none" strike="noStrike">
              <a:solidFill>
                <a:schemeClr val="accent5">
                  <a:lumMod val="7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MUJERES</a:t>
          </a:r>
        </a:p>
        <a:p>
          <a:r>
            <a:rPr lang="en-US" sz="1100" b="1" i="0" u="none" strike="noStrike" baseline="0">
              <a:solidFill>
                <a:schemeClr val="accent5">
                  <a:lumMod val="7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    </a:t>
          </a:r>
          <a:fld id="{839D02DC-0CE5-4949-A5AE-24C86EF1C143}" type="TxLink">
            <a:rPr lang="en-US" sz="1200" b="1" i="0" u="none" strike="noStrike">
              <a:solidFill>
                <a:schemeClr val="accent5">
                  <a:lumMod val="7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pPr/>
            <a:t> 37,30 </a:t>
          </a:fld>
          <a:endParaRPr lang="es-ES" sz="1200" b="1">
            <a:solidFill>
              <a:schemeClr val="accent5">
                <a:lumMod val="75000"/>
              </a:schemeClr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7</xdr:col>
      <xdr:colOff>13608</xdr:colOff>
      <xdr:row>13</xdr:row>
      <xdr:rowOff>161018</xdr:rowOff>
    </xdr:from>
    <xdr:to>
      <xdr:col>17</xdr:col>
      <xdr:colOff>454480</xdr:colOff>
      <xdr:row>16</xdr:row>
      <xdr:rowOff>161018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2EDD528E-E702-42DB-837D-E9ACF0B52856}"/>
            </a:ext>
          </a:extLst>
        </xdr:cNvPr>
        <xdr:cNvSpPr/>
      </xdr:nvSpPr>
      <xdr:spPr>
        <a:xfrm>
          <a:off x="4857751" y="1576161"/>
          <a:ext cx="8060872" cy="530678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>
              <a:solidFill>
                <a:schemeClr val="bg1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VARIABLES</a:t>
          </a:r>
          <a:r>
            <a:rPr lang="es-ES" sz="1400" b="1" baseline="0">
              <a:solidFill>
                <a:schemeClr val="bg1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QUE </a:t>
          </a:r>
          <a:r>
            <a:rPr lang="es-ES" sz="2000" b="1" baseline="0">
              <a:solidFill>
                <a:srgbClr val="00B0F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SI</a:t>
          </a:r>
          <a:r>
            <a:rPr lang="es-ES" sz="1400" b="1" baseline="0">
              <a:solidFill>
                <a:schemeClr val="bg1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IMPACTAN EN LA TASA DE ABANDONO</a:t>
          </a:r>
          <a:endParaRPr lang="es-ES" sz="1400" b="1">
            <a:solidFill>
              <a:schemeClr val="bg1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pPr algn="ctr"/>
          <a:endParaRPr lang="es-ES" sz="1400" b="1">
            <a:solidFill>
              <a:schemeClr val="bg1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7</xdr:col>
      <xdr:colOff>40821</xdr:colOff>
      <xdr:row>17</xdr:row>
      <xdr:rowOff>76657</xdr:rowOff>
    </xdr:from>
    <xdr:to>
      <xdr:col>17</xdr:col>
      <xdr:colOff>388257</xdr:colOff>
      <xdr:row>33</xdr:row>
      <xdr:rowOff>105682</xdr:rowOff>
    </xdr:to>
    <xdr:sp macro="" textlink="">
      <xdr:nvSpPr>
        <xdr:cNvPr id="25" name="Rectángulo: esquinas redondeadas 24">
          <a:extLst>
            <a:ext uri="{FF2B5EF4-FFF2-40B4-BE49-F238E27FC236}">
              <a16:creationId xmlns:a16="http://schemas.microsoft.com/office/drawing/2014/main" id="{313DB86C-454F-DA6B-DAAD-EFBA442D84E8}"/>
            </a:ext>
          </a:extLst>
        </xdr:cNvPr>
        <xdr:cNvSpPr/>
      </xdr:nvSpPr>
      <xdr:spPr>
        <a:xfrm>
          <a:off x="4884964" y="2199371"/>
          <a:ext cx="7967436" cy="2859311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564696</xdr:colOff>
      <xdr:row>18</xdr:row>
      <xdr:rowOff>19050</xdr:rowOff>
    </xdr:from>
    <xdr:to>
      <xdr:col>16</xdr:col>
      <xdr:colOff>269421</xdr:colOff>
      <xdr:row>31</xdr:row>
      <xdr:rowOff>27215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F1AE6A2D-433B-422F-A3BF-1F43CCEDB1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118382</xdr:colOff>
      <xdr:row>34</xdr:row>
      <xdr:rowOff>145147</xdr:rowOff>
    </xdr:from>
    <xdr:to>
      <xdr:col>17</xdr:col>
      <xdr:colOff>367392</xdr:colOff>
      <xdr:row>50</xdr:row>
      <xdr:rowOff>214541</xdr:rowOff>
    </xdr:to>
    <xdr:sp macro="" textlink="">
      <xdr:nvSpPr>
        <xdr:cNvPr id="27" name="Rectángulo: esquinas redondeadas 26">
          <a:extLst>
            <a:ext uri="{FF2B5EF4-FFF2-40B4-BE49-F238E27FC236}">
              <a16:creationId xmlns:a16="http://schemas.microsoft.com/office/drawing/2014/main" id="{2BACFD74-409E-45DE-8E9C-12ECB3D53B2E}"/>
            </a:ext>
          </a:extLst>
        </xdr:cNvPr>
        <xdr:cNvSpPr/>
      </xdr:nvSpPr>
      <xdr:spPr>
        <a:xfrm>
          <a:off x="4962525" y="5275040"/>
          <a:ext cx="7869010" cy="325346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10</xdr:col>
      <xdr:colOff>62593</xdr:colOff>
      <xdr:row>36</xdr:row>
      <xdr:rowOff>102508</xdr:rowOff>
    </xdr:from>
    <xdr:to>
      <xdr:col>16</xdr:col>
      <xdr:colOff>62593</xdr:colOff>
      <xdr:row>49</xdr:row>
      <xdr:rowOff>248104</xdr:rowOff>
    </xdr:to>
    <xdr:graphicFrame macro="">
      <xdr:nvGraphicFramePr>
        <xdr:cNvPr id="28" name="Gráfico 27">
          <a:extLst>
            <a:ext uri="{FF2B5EF4-FFF2-40B4-BE49-F238E27FC236}">
              <a16:creationId xmlns:a16="http://schemas.microsoft.com/office/drawing/2014/main" id="{BBFD8B74-BE8E-4D6B-A38A-0D02D852FB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180973</xdr:colOff>
      <xdr:row>51</xdr:row>
      <xdr:rowOff>59421</xdr:rowOff>
    </xdr:from>
    <xdr:to>
      <xdr:col>17</xdr:col>
      <xdr:colOff>486681</xdr:colOff>
      <xdr:row>67</xdr:row>
      <xdr:rowOff>152853</xdr:rowOff>
    </xdr:to>
    <xdr:sp macro="" textlink="">
      <xdr:nvSpPr>
        <xdr:cNvPr id="29" name="Rectángulo: esquinas redondeadas 28">
          <a:extLst>
            <a:ext uri="{FF2B5EF4-FFF2-40B4-BE49-F238E27FC236}">
              <a16:creationId xmlns:a16="http://schemas.microsoft.com/office/drawing/2014/main" id="{3E3A20FD-78C8-4422-9972-E6D0738307D8}"/>
            </a:ext>
          </a:extLst>
        </xdr:cNvPr>
        <xdr:cNvSpPr/>
      </xdr:nvSpPr>
      <xdr:spPr>
        <a:xfrm>
          <a:off x="5025116" y="8713564"/>
          <a:ext cx="7925708" cy="319586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237220</xdr:colOff>
      <xdr:row>52</xdr:row>
      <xdr:rowOff>184604</xdr:rowOff>
    </xdr:from>
    <xdr:to>
      <xdr:col>15</xdr:col>
      <xdr:colOff>427720</xdr:colOff>
      <xdr:row>64</xdr:row>
      <xdr:rowOff>3174</xdr:rowOff>
    </xdr:to>
    <xdr:graphicFrame macro="">
      <xdr:nvGraphicFramePr>
        <xdr:cNvPr id="30" name="Gráfico 29">
          <a:extLst>
            <a:ext uri="{FF2B5EF4-FFF2-40B4-BE49-F238E27FC236}">
              <a16:creationId xmlns:a16="http://schemas.microsoft.com/office/drawing/2014/main" id="{3ECC9DCE-E4E6-4C27-83DF-7F9761E056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580569</xdr:colOff>
      <xdr:row>20</xdr:row>
      <xdr:rowOff>38100</xdr:rowOff>
    </xdr:from>
    <xdr:to>
      <xdr:col>9</xdr:col>
      <xdr:colOff>542470</xdr:colOff>
      <xdr:row>29</xdr:row>
      <xdr:rowOff>13608</xdr:rowOff>
    </xdr:to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36054B3C-618B-AB53-60A0-FE6266C60160}"/>
            </a:ext>
          </a:extLst>
        </xdr:cNvPr>
        <xdr:cNvSpPr txBox="1"/>
      </xdr:nvSpPr>
      <xdr:spPr>
        <a:xfrm>
          <a:off x="5424712" y="2691493"/>
          <a:ext cx="1485901" cy="156754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900" b="1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Baby</a:t>
          </a:r>
          <a:r>
            <a:rPr lang="es-ES" sz="900" b="1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Boomers : 61-79</a:t>
          </a:r>
        </a:p>
        <a:p>
          <a:endParaRPr lang="es-ES" sz="900" b="1" baseline="0"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r>
            <a:rPr lang="es-ES" sz="900" b="1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Generación X : 45-60</a:t>
          </a:r>
        </a:p>
        <a:p>
          <a:endParaRPr lang="es-ES" sz="900" b="1" baseline="0"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r>
            <a:rPr lang="es-ES" sz="900" b="1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Millenials : 29-44</a:t>
          </a:r>
        </a:p>
        <a:p>
          <a:endParaRPr lang="es-ES" sz="900" b="1" baseline="0"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r>
            <a:rPr lang="es-ES" sz="900" b="1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Generación Z : 13-28</a:t>
          </a:r>
          <a:endParaRPr lang="es-ES" sz="900" b="1"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7</xdr:col>
      <xdr:colOff>555171</xdr:colOff>
      <xdr:row>37</xdr:row>
      <xdr:rowOff>26761</xdr:rowOff>
    </xdr:from>
    <xdr:to>
      <xdr:col>9</xdr:col>
      <xdr:colOff>693963</xdr:colOff>
      <xdr:row>49</xdr:row>
      <xdr:rowOff>27214</xdr:rowOff>
    </xdr:to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756EFC59-A50A-35C8-BD3F-C7ECF815770D}"/>
            </a:ext>
          </a:extLst>
        </xdr:cNvPr>
        <xdr:cNvSpPr txBox="1"/>
      </xdr:nvSpPr>
      <xdr:spPr>
        <a:xfrm>
          <a:off x="5399314" y="5687332"/>
          <a:ext cx="1662792" cy="212316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900" b="1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Junior : 0-3</a:t>
          </a:r>
        </a:p>
        <a:p>
          <a:endParaRPr lang="es-ES" sz="900" b="1">
            <a:solidFill>
              <a:sysClr val="windowText" lastClr="000000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r>
            <a:rPr lang="es-ES" sz="900" b="1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Intermediate : 4-9</a:t>
          </a:r>
        </a:p>
        <a:p>
          <a:endParaRPr lang="es-ES" sz="900" b="1">
            <a:solidFill>
              <a:sysClr val="windowText" lastClr="000000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r>
            <a:rPr lang="es-ES" sz="900" b="1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Senior : + 10</a:t>
          </a:r>
        </a:p>
      </xdr:txBody>
    </xdr:sp>
    <xdr:clientData/>
  </xdr:twoCellAnchor>
  <xdr:twoCellAnchor>
    <xdr:from>
      <xdr:col>18</xdr:col>
      <xdr:colOff>527502</xdr:colOff>
      <xdr:row>13</xdr:row>
      <xdr:rowOff>140610</xdr:rowOff>
    </xdr:from>
    <xdr:to>
      <xdr:col>30</xdr:col>
      <xdr:colOff>146502</xdr:colOff>
      <xdr:row>16</xdr:row>
      <xdr:rowOff>140608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BD64940F-7E51-4392-A9D7-BD89D49B6DA2}"/>
            </a:ext>
          </a:extLst>
        </xdr:cNvPr>
        <xdr:cNvSpPr/>
      </xdr:nvSpPr>
      <xdr:spPr>
        <a:xfrm>
          <a:off x="13753645" y="2086431"/>
          <a:ext cx="8763000" cy="530677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>
              <a:solidFill>
                <a:schemeClr val="bg1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VARIABLES</a:t>
          </a:r>
          <a:r>
            <a:rPr lang="es-ES" sz="1400" b="1" baseline="0">
              <a:solidFill>
                <a:schemeClr val="bg1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QUE </a:t>
          </a:r>
          <a:r>
            <a:rPr lang="es-ES" sz="2000" b="1" baseline="0">
              <a:solidFill>
                <a:srgbClr val="00B0F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NO</a:t>
          </a:r>
          <a:r>
            <a:rPr lang="es-ES" sz="1400" b="1" baseline="0">
              <a:solidFill>
                <a:schemeClr val="bg1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IMPACTAN EN LA TASA DE ABANDONO</a:t>
          </a:r>
          <a:endParaRPr lang="es-ES" sz="1400" b="1">
            <a:solidFill>
              <a:schemeClr val="bg1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pPr algn="ctr"/>
          <a:endParaRPr lang="es-ES" sz="1400" b="1">
            <a:solidFill>
              <a:schemeClr val="bg1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19</xdr:col>
      <xdr:colOff>159656</xdr:colOff>
      <xdr:row>17</xdr:row>
      <xdr:rowOff>67127</xdr:rowOff>
    </xdr:from>
    <xdr:to>
      <xdr:col>30</xdr:col>
      <xdr:colOff>293006</xdr:colOff>
      <xdr:row>30</xdr:row>
      <xdr:rowOff>148770</xdr:rowOff>
    </xdr:to>
    <xdr:sp macro="" textlink="">
      <xdr:nvSpPr>
        <xdr:cNvPr id="34" name="Rectángulo: esquinas redondeadas 33">
          <a:extLst>
            <a:ext uri="{FF2B5EF4-FFF2-40B4-BE49-F238E27FC236}">
              <a16:creationId xmlns:a16="http://schemas.microsoft.com/office/drawing/2014/main" id="{B3EF3483-5BE1-3340-2363-F1D1B6394673}"/>
            </a:ext>
          </a:extLst>
        </xdr:cNvPr>
        <xdr:cNvSpPr/>
      </xdr:nvSpPr>
      <xdr:spPr>
        <a:xfrm>
          <a:off x="14147799" y="2720520"/>
          <a:ext cx="8515350" cy="238125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glow rad="63500">
            <a:schemeClr val="accent4">
              <a:lumMod val="20000"/>
              <a:lumOff val="80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20</xdr:col>
      <xdr:colOff>160111</xdr:colOff>
      <xdr:row>18</xdr:row>
      <xdr:rowOff>131988</xdr:rowOff>
    </xdr:from>
    <xdr:to>
      <xdr:col>29</xdr:col>
      <xdr:colOff>180522</xdr:colOff>
      <xdr:row>29</xdr:row>
      <xdr:rowOff>48079</xdr:rowOff>
    </xdr:to>
    <xdr:graphicFrame macro="">
      <xdr:nvGraphicFramePr>
        <xdr:cNvPr id="35" name="Gráfico 34">
          <a:extLst>
            <a:ext uri="{FF2B5EF4-FFF2-40B4-BE49-F238E27FC236}">
              <a16:creationId xmlns:a16="http://schemas.microsoft.com/office/drawing/2014/main" id="{4F8E9080-524C-4A18-887B-424B785E8C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</xdr:col>
      <xdr:colOff>455386</xdr:colOff>
      <xdr:row>5</xdr:row>
      <xdr:rowOff>159204</xdr:rowOff>
    </xdr:from>
    <xdr:to>
      <xdr:col>4</xdr:col>
      <xdr:colOff>617311</xdr:colOff>
      <xdr:row>12</xdr:row>
      <xdr:rowOff>125186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Department">
              <a:extLst>
                <a:ext uri="{FF2B5EF4-FFF2-40B4-BE49-F238E27FC236}">
                  <a16:creationId xmlns:a16="http://schemas.microsoft.com/office/drawing/2014/main" id="{DFF099CC-5025-46C2-BC14-A342001FBF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artment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7386" y="1046843"/>
              <a:ext cx="2900136" cy="11978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20</xdr:col>
      <xdr:colOff>374196</xdr:colOff>
      <xdr:row>31</xdr:row>
      <xdr:rowOff>72571</xdr:rowOff>
    </xdr:from>
    <xdr:to>
      <xdr:col>29</xdr:col>
      <xdr:colOff>282121</xdr:colOff>
      <xdr:row>34</xdr:row>
      <xdr:rowOff>75747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2D8D2175-FFD7-43BA-B15B-A202ED637D99}"/>
            </a:ext>
          </a:extLst>
        </xdr:cNvPr>
        <xdr:cNvSpPr/>
      </xdr:nvSpPr>
      <xdr:spPr>
        <a:xfrm>
          <a:off x="15124339" y="5202464"/>
          <a:ext cx="6765925" cy="533854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>
              <a:solidFill>
                <a:schemeClr val="bg1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CONCLUSIONES</a:t>
          </a:r>
        </a:p>
        <a:p>
          <a:pPr algn="ctr"/>
          <a:endParaRPr lang="es-ES" sz="1400" b="1">
            <a:solidFill>
              <a:schemeClr val="bg1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19</xdr:col>
      <xdr:colOff>129270</xdr:colOff>
      <xdr:row>35</xdr:row>
      <xdr:rowOff>19049</xdr:rowOff>
    </xdr:from>
    <xdr:to>
      <xdr:col>30</xdr:col>
      <xdr:colOff>681720</xdr:colOff>
      <xdr:row>70</xdr:row>
      <xdr:rowOff>3174</xdr:rowOff>
    </xdr:to>
    <xdr:sp macro="" textlink="">
      <xdr:nvSpPr>
        <xdr:cNvPr id="22" name="Elipse 21">
          <a:extLst>
            <a:ext uri="{FF2B5EF4-FFF2-40B4-BE49-F238E27FC236}">
              <a16:creationId xmlns:a16="http://schemas.microsoft.com/office/drawing/2014/main" id="{7837913D-5A80-3F65-CB0D-D51DB15020F3}"/>
            </a:ext>
          </a:extLst>
        </xdr:cNvPr>
        <xdr:cNvSpPr/>
      </xdr:nvSpPr>
      <xdr:spPr>
        <a:xfrm>
          <a:off x="14117413" y="5856513"/>
          <a:ext cx="8934450" cy="696459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DE UN TOTAL DE 2.000 EMPLEADOS ANALIZADOS, LA TASA DE ABANDONO GENERAL ES DEL 23,75%.</a:t>
          </a:r>
        </a:p>
        <a:p>
          <a:pPr algn="l"/>
          <a:endParaRPr lang="es-ES" sz="1100" b="1">
            <a:solidFill>
              <a:sysClr val="windowText" lastClr="000000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pPr algn="l"/>
          <a:r>
            <a:rPr lang="es-ES" sz="1100" b="1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EL ANÁLISIS POR PERFILES REVELA QUE LOS EMPLEADOS CON MAYOR</a:t>
          </a:r>
          <a:r>
            <a:rPr lang="es-ES" sz="1100" b="1" baseline="0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TASA DE ROTACIÓN SON LOS SIGUIENTES:</a:t>
          </a:r>
        </a:p>
        <a:p>
          <a:pPr algn="l"/>
          <a:endParaRPr lang="es-ES" sz="1100" b="1" baseline="0">
            <a:solidFill>
              <a:sysClr val="windowText" lastClr="000000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pPr algn="l"/>
          <a:endParaRPr lang="es-ES" sz="1100" b="1">
            <a:solidFill>
              <a:sysClr val="windowText" lastClr="000000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pPr algn="l"/>
          <a:endParaRPr lang="es-ES" sz="1100" b="1">
            <a:solidFill>
              <a:sysClr val="windowText" lastClr="000000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pPr algn="l"/>
          <a:endParaRPr lang="es-ES" sz="1100" b="1">
            <a:solidFill>
              <a:sysClr val="windowText" lastClr="000000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pPr algn="l"/>
          <a:endParaRPr lang="es-ES" sz="1100" b="1">
            <a:solidFill>
              <a:sysClr val="windowText" lastClr="000000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pPr algn="l"/>
          <a:endParaRPr lang="es-ES" sz="1100" b="1">
            <a:solidFill>
              <a:sysClr val="windowText" lastClr="000000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pPr algn="l"/>
          <a:endParaRPr lang="es-ES" sz="1100" b="1">
            <a:solidFill>
              <a:sysClr val="windowText" lastClr="000000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pPr algn="l"/>
          <a:endParaRPr lang="es-ES" sz="1100" b="1">
            <a:solidFill>
              <a:sysClr val="windowText" lastClr="000000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pPr algn="l"/>
          <a:r>
            <a:rPr lang="es-ES" sz="1100" b="1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AUNQUE ESTE PERFIL SOLO REPRESENTA EL 2,75% DE LA PLANTILLA, SU TASA DE ROTACIÓN ES DEL 50,91%, UN PORCENTAJE MUY ELEVADO RESPECTO A</a:t>
          </a:r>
          <a:r>
            <a:rPr lang="es-ES" sz="1100" b="1" baseline="0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LA TASA GENERAL.</a:t>
          </a:r>
        </a:p>
        <a:p>
          <a:pPr algn="l"/>
          <a:endParaRPr lang="es-ES" sz="1100" b="1" baseline="0">
            <a:solidFill>
              <a:sysClr val="windowText" lastClr="000000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pPr algn="l"/>
          <a:r>
            <a:rPr lang="es-ES" sz="1100" b="1" baseline="0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HAY QUE ESTABLECER UN PLAN DE ACCIÓN PARA ESTE TIPO DE PERFIL, JÓVENES DE 18 A 28 AÑOS CON UNA EXPERIENCIA ENTRE O Y 3 AÑOS Y SIN LAZOS FAMILIARES PROPIOS, YA QUE PUEDEN ESTAR FORMÁNDOSE EN NUESTRA COMPAÑÍA Y SALIR POSTERIORMENTE A OTRAS EMPRESAS A DESARROLLAR SU POTENCIAL.</a:t>
          </a:r>
        </a:p>
        <a:p>
          <a:pPr algn="l"/>
          <a:endParaRPr lang="es-ES" sz="1100" b="1" baseline="0">
            <a:solidFill>
              <a:sysClr val="windowText" lastClr="000000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pPr algn="l"/>
          <a:r>
            <a:rPr lang="es-ES" sz="1100" b="1" baseline="0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VARIABLES COMO LA SATISFACCIÓN LABORAL, EL AMBIENTE, LA FORMACIÓN RECIBIDA O EL EQUILIBRIO VIDA-TRABAJO NO MUESTRAN DIFERENCIAS RELEVANTES ENTRE QUIENES ABANDONAN Y QUIENES PERMANECEN, POR LO QUE NO SE IDENTIFICAN COMO PREDICTORES SIGNIFICATIVOS EN ESTE CASO.</a:t>
          </a:r>
          <a:endParaRPr lang="es-ES" sz="1100" b="1">
            <a:solidFill>
              <a:sysClr val="windowText" lastClr="000000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21</xdr:col>
      <xdr:colOff>98877</xdr:colOff>
      <xdr:row>46</xdr:row>
      <xdr:rowOff>123373</xdr:rowOff>
    </xdr:from>
    <xdr:to>
      <xdr:col>28</xdr:col>
      <xdr:colOff>422726</xdr:colOff>
      <xdr:row>50</xdr:row>
      <xdr:rowOff>297088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6" name="Gráfico 35">
              <a:extLst>
                <a:ext uri="{FF2B5EF4-FFF2-40B4-BE49-F238E27FC236}">
                  <a16:creationId xmlns:a16="http://schemas.microsoft.com/office/drawing/2014/main" id="{0CB00EC1-FC67-44BA-803A-E9477294D5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11020" y="7906659"/>
              <a:ext cx="5657849" cy="12350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</xdr:col>
      <xdr:colOff>449035</xdr:colOff>
      <xdr:row>0</xdr:row>
      <xdr:rowOff>102507</xdr:rowOff>
    </xdr:from>
    <xdr:to>
      <xdr:col>29</xdr:col>
      <xdr:colOff>367392</xdr:colOff>
      <xdr:row>4</xdr:row>
      <xdr:rowOff>136072</xdr:rowOff>
    </xdr:to>
    <xdr:sp macro="" textlink="">
      <xdr:nvSpPr>
        <xdr:cNvPr id="37" name="Rectángulo: esquinas redondeadas 36">
          <a:extLst>
            <a:ext uri="{FF2B5EF4-FFF2-40B4-BE49-F238E27FC236}">
              <a16:creationId xmlns:a16="http://schemas.microsoft.com/office/drawing/2014/main" id="{71B248A2-0A9B-7A5E-748C-1FB6633EC792}"/>
            </a:ext>
          </a:extLst>
        </xdr:cNvPr>
        <xdr:cNvSpPr/>
      </xdr:nvSpPr>
      <xdr:spPr>
        <a:xfrm>
          <a:off x="4735285" y="102507"/>
          <a:ext cx="18002250" cy="741136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400" b="1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DASHBOARD</a:t>
          </a:r>
          <a:r>
            <a:rPr lang="es-ES" sz="2400" b="1" baseline="0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PARA ANALIZAR EL PERFIL CON MAYOR TASA DE ABANDONO DE LA COMPAÑÍA</a:t>
          </a:r>
          <a:endParaRPr lang="es-ES" sz="2400" b="1">
            <a:solidFill>
              <a:sysClr val="windowText" lastClr="000000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 editAs="oneCell">
    <xdr:from>
      <xdr:col>22</xdr:col>
      <xdr:colOff>256269</xdr:colOff>
      <xdr:row>31</xdr:row>
      <xdr:rowOff>149681</xdr:rowOff>
    </xdr:from>
    <xdr:to>
      <xdr:col>23</xdr:col>
      <xdr:colOff>10432</xdr:colOff>
      <xdr:row>33</xdr:row>
      <xdr:rowOff>142423</xdr:rowOff>
    </xdr:to>
    <xdr:pic>
      <xdr:nvPicPr>
        <xdr:cNvPr id="39" name="Gráfico 38" descr="Investigación con relleno sólido">
          <a:extLst>
            <a:ext uri="{FF2B5EF4-FFF2-40B4-BE49-F238E27FC236}">
              <a16:creationId xmlns:a16="http://schemas.microsoft.com/office/drawing/2014/main" id="{5518A1BB-66E6-9C00-8BF2-1C44C560F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16530412" y="5279574"/>
          <a:ext cx="512988" cy="343352"/>
        </a:xfrm>
        <a:prstGeom prst="rect">
          <a:avLst/>
        </a:prstGeom>
      </xdr:spPr>
    </xdr:pic>
    <xdr:clientData/>
  </xdr:twoCellAnchor>
  <xdr:twoCellAnchor editAs="oneCell">
    <xdr:from>
      <xdr:col>24</xdr:col>
      <xdr:colOff>312509</xdr:colOff>
      <xdr:row>35</xdr:row>
      <xdr:rowOff>150585</xdr:rowOff>
    </xdr:from>
    <xdr:to>
      <xdr:col>25</xdr:col>
      <xdr:colOff>336094</xdr:colOff>
      <xdr:row>40</xdr:row>
      <xdr:rowOff>25822</xdr:rowOff>
    </xdr:to>
    <xdr:pic>
      <xdr:nvPicPr>
        <xdr:cNvPr id="41" name="Gráfico 40" descr="Usuarios con relleno sólido">
          <a:extLst>
            <a:ext uri="{FF2B5EF4-FFF2-40B4-BE49-F238E27FC236}">
              <a16:creationId xmlns:a16="http://schemas.microsoft.com/office/drawing/2014/main" id="{92486588-ED18-7D4E-78D3-67114C5D2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18110652" y="5988049"/>
          <a:ext cx="788760" cy="762876"/>
        </a:xfrm>
        <a:prstGeom prst="rect">
          <a:avLst/>
        </a:prstGeom>
      </xdr:spPr>
    </xdr:pic>
    <xdr:clientData/>
  </xdr:twoCellAnchor>
  <xdr:twoCellAnchor editAs="oneCell">
    <xdr:from>
      <xdr:col>20</xdr:col>
      <xdr:colOff>244929</xdr:colOff>
      <xdr:row>51</xdr:row>
      <xdr:rowOff>176442</xdr:rowOff>
    </xdr:from>
    <xdr:to>
      <xdr:col>20</xdr:col>
      <xdr:colOff>601890</xdr:colOff>
      <xdr:row>52</xdr:row>
      <xdr:rowOff>164691</xdr:rowOff>
    </xdr:to>
    <xdr:pic>
      <xdr:nvPicPr>
        <xdr:cNvPr id="43" name="Gráfico 42" descr="Libro abierto con relleno sólido">
          <a:extLst>
            <a:ext uri="{FF2B5EF4-FFF2-40B4-BE49-F238E27FC236}">
              <a16:creationId xmlns:a16="http://schemas.microsoft.com/office/drawing/2014/main" id="{BCC893B5-E41E-2A46-5E82-71A2D5B93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14995072" y="9361263"/>
          <a:ext cx="353786" cy="352467"/>
        </a:xfrm>
        <a:prstGeom prst="rect">
          <a:avLst/>
        </a:prstGeom>
      </xdr:spPr>
    </xdr:pic>
    <xdr:clientData/>
  </xdr:twoCellAnchor>
  <xdr:twoCellAnchor editAs="oneCell">
    <xdr:from>
      <xdr:col>20</xdr:col>
      <xdr:colOff>384175</xdr:colOff>
      <xdr:row>59</xdr:row>
      <xdr:rowOff>78971</xdr:rowOff>
    </xdr:from>
    <xdr:to>
      <xdr:col>20</xdr:col>
      <xdr:colOff>610866</xdr:colOff>
      <xdr:row>60</xdr:row>
      <xdr:rowOff>143329</xdr:rowOff>
    </xdr:to>
    <xdr:pic>
      <xdr:nvPicPr>
        <xdr:cNvPr id="47" name="Gráfico 46" descr="Cerrar con relleno sólido">
          <a:extLst>
            <a:ext uri="{FF2B5EF4-FFF2-40B4-BE49-F238E27FC236}">
              <a16:creationId xmlns:a16="http://schemas.microsoft.com/office/drawing/2014/main" id="{8796343D-DDCA-226B-B28F-E8343397B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15134318" y="10951078"/>
          <a:ext cx="226691" cy="244426"/>
        </a:xfrm>
        <a:prstGeom prst="rect">
          <a:avLst/>
        </a:prstGeom>
      </xdr:spPr>
    </xdr:pic>
    <xdr:clientData/>
  </xdr:twoCellAnchor>
  <xdr:twoCellAnchor editAs="oneCell">
    <xdr:from>
      <xdr:col>20</xdr:col>
      <xdr:colOff>303027</xdr:colOff>
      <xdr:row>54</xdr:row>
      <xdr:rowOff>25399</xdr:rowOff>
    </xdr:from>
    <xdr:to>
      <xdr:col>20</xdr:col>
      <xdr:colOff>597730</xdr:colOff>
      <xdr:row>55</xdr:row>
      <xdr:rowOff>122464</xdr:rowOff>
    </xdr:to>
    <xdr:pic>
      <xdr:nvPicPr>
        <xdr:cNvPr id="49" name="Gráfico 48" descr="Trabajo con relleno sólido">
          <a:extLst>
            <a:ext uri="{FF2B5EF4-FFF2-40B4-BE49-F238E27FC236}">
              <a16:creationId xmlns:a16="http://schemas.microsoft.com/office/drawing/2014/main" id="{58A160D5-499D-AF9D-9666-CF1D91A37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15053170" y="10013042"/>
          <a:ext cx="291528" cy="277132"/>
        </a:xfrm>
        <a:prstGeom prst="rect">
          <a:avLst/>
        </a:prstGeom>
      </xdr:spPr>
    </xdr:pic>
    <xdr:clientData/>
  </xdr:twoCellAnchor>
  <xdr:twoCellAnchor>
    <xdr:from>
      <xdr:col>2</xdr:col>
      <xdr:colOff>258536</xdr:colOff>
      <xdr:row>3</xdr:row>
      <xdr:rowOff>68036</xdr:rowOff>
    </xdr:from>
    <xdr:to>
      <xdr:col>3</xdr:col>
      <xdr:colOff>204107</xdr:colOff>
      <xdr:row>5</xdr:row>
      <xdr:rowOff>68035</xdr:rowOff>
    </xdr:to>
    <xdr:sp macro="" textlink="">
      <xdr:nvSpPr>
        <xdr:cNvPr id="53" name="Flecha: hacia abajo 52">
          <a:extLst>
            <a:ext uri="{FF2B5EF4-FFF2-40B4-BE49-F238E27FC236}">
              <a16:creationId xmlns:a16="http://schemas.microsoft.com/office/drawing/2014/main" id="{C54E1505-A16B-2E35-1ABC-CB817718F188}"/>
            </a:ext>
          </a:extLst>
        </xdr:cNvPr>
        <xdr:cNvSpPr/>
      </xdr:nvSpPr>
      <xdr:spPr>
        <a:xfrm>
          <a:off x="1387929" y="244929"/>
          <a:ext cx="734785" cy="353785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625929</xdr:colOff>
      <xdr:row>0</xdr:row>
      <xdr:rowOff>136071</xdr:rowOff>
    </xdr:from>
    <xdr:to>
      <xdr:col>4</xdr:col>
      <xdr:colOff>258535</xdr:colOff>
      <xdr:row>2</xdr:row>
      <xdr:rowOff>163285</xdr:rowOff>
    </xdr:to>
    <xdr:sp macro="" textlink="">
      <xdr:nvSpPr>
        <xdr:cNvPr id="54" name="Elipse 53">
          <a:extLst>
            <a:ext uri="{FF2B5EF4-FFF2-40B4-BE49-F238E27FC236}">
              <a16:creationId xmlns:a16="http://schemas.microsoft.com/office/drawing/2014/main" id="{DF34EF32-8C05-B3CE-4A7A-A8B1B8513B6A}"/>
            </a:ext>
          </a:extLst>
        </xdr:cNvPr>
        <xdr:cNvSpPr/>
      </xdr:nvSpPr>
      <xdr:spPr>
        <a:xfrm>
          <a:off x="625929" y="136071"/>
          <a:ext cx="2367642" cy="381000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>
              <a:solidFill>
                <a:schemeClr val="tx1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¡FILTRA AQUÍ!</a:t>
          </a:r>
        </a:p>
      </xdr:txBody>
    </xdr:sp>
    <xdr:clientData/>
  </xdr:twoCellAnchor>
  <xdr:twoCellAnchor>
    <xdr:from>
      <xdr:col>21</xdr:col>
      <xdr:colOff>87992</xdr:colOff>
      <xdr:row>5</xdr:row>
      <xdr:rowOff>149679</xdr:rowOff>
    </xdr:from>
    <xdr:to>
      <xdr:col>24</xdr:col>
      <xdr:colOff>526142</xdr:colOff>
      <xdr:row>12</xdr:row>
      <xdr:rowOff>142422</xdr:rowOff>
    </xdr:to>
    <xdr:sp macro="" textlink="ANALISIS!N45">
      <xdr:nvSpPr>
        <xdr:cNvPr id="55" name="Rectángulo: esquinas redondeadas 54">
          <a:extLst>
            <a:ext uri="{FF2B5EF4-FFF2-40B4-BE49-F238E27FC236}">
              <a16:creationId xmlns:a16="http://schemas.microsoft.com/office/drawing/2014/main" id="{0725DBCA-859B-48EC-BE12-A45B5B029523}"/>
            </a:ext>
          </a:extLst>
        </xdr:cNvPr>
        <xdr:cNvSpPr/>
      </xdr:nvSpPr>
      <xdr:spPr>
        <a:xfrm>
          <a:off x="15600135" y="1034143"/>
          <a:ext cx="2724150" cy="1230993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fld id="{6B4E04F9-0D81-4EA6-B1CA-1C0054F77413}" type="TxLink">
            <a:rPr lang="en-US" sz="2800" b="0" i="0" u="none" strike="noStrike">
              <a:solidFill>
                <a:srgbClr val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23,75%</a:t>
          </a:fld>
          <a:endParaRPr lang="en-US" sz="2800" b="0" i="0" u="none" strike="noStrike">
            <a:solidFill>
              <a:srgbClr val="000000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21</xdr:col>
      <xdr:colOff>184149</xdr:colOff>
      <xdr:row>8</xdr:row>
      <xdr:rowOff>173719</xdr:rowOff>
    </xdr:from>
    <xdr:to>
      <xdr:col>22</xdr:col>
      <xdr:colOff>641349</xdr:colOff>
      <xdr:row>12</xdr:row>
      <xdr:rowOff>11794</xdr:rowOff>
    </xdr:to>
    <xdr:sp macro="" textlink="ANALISIS!O45">
      <xdr:nvSpPr>
        <xdr:cNvPr id="56" name="CuadroTexto 55">
          <a:extLst>
            <a:ext uri="{FF2B5EF4-FFF2-40B4-BE49-F238E27FC236}">
              <a16:creationId xmlns:a16="http://schemas.microsoft.com/office/drawing/2014/main" id="{B144FCAA-26C1-4069-B988-D4D33CED7F4F}"/>
            </a:ext>
          </a:extLst>
        </xdr:cNvPr>
        <xdr:cNvSpPr txBox="1"/>
      </xdr:nvSpPr>
      <xdr:spPr>
        <a:xfrm>
          <a:off x="16458292" y="1588862"/>
          <a:ext cx="1219200" cy="54564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 i="0" u="none" strike="noStrike">
              <a:solidFill>
                <a:schemeClr val="tx2">
                  <a:lumMod val="75000"/>
                  <a:lumOff val="2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HOMBRES</a:t>
          </a:r>
        </a:p>
        <a:p>
          <a:pPr algn="ctr"/>
          <a:fld id="{5C2C445B-97D2-43B7-8983-CA459C741900}" type="TxLink">
            <a:rPr lang="en-US" sz="1100" b="1" i="0" u="none" strike="noStrike">
              <a:solidFill>
                <a:schemeClr val="tx2">
                  <a:lumMod val="75000"/>
                  <a:lumOff val="2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pPr algn="ctr"/>
            <a:t>54,11%</a:t>
          </a:fld>
          <a:endParaRPr lang="es-ES" sz="1200" b="1">
            <a:solidFill>
              <a:schemeClr val="tx2">
                <a:lumMod val="75000"/>
                <a:lumOff val="25000"/>
              </a:schemeClr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22</xdr:col>
      <xdr:colOff>693964</xdr:colOff>
      <xdr:row>9</xdr:row>
      <xdr:rowOff>10432</xdr:rowOff>
    </xdr:from>
    <xdr:to>
      <xdr:col>24</xdr:col>
      <xdr:colOff>236764</xdr:colOff>
      <xdr:row>12</xdr:row>
      <xdr:rowOff>10432</xdr:rowOff>
    </xdr:to>
    <xdr:sp macro="" textlink="ANALISIS!P45">
      <xdr:nvSpPr>
        <xdr:cNvPr id="57" name="CuadroTexto 56">
          <a:extLst>
            <a:ext uri="{FF2B5EF4-FFF2-40B4-BE49-F238E27FC236}">
              <a16:creationId xmlns:a16="http://schemas.microsoft.com/office/drawing/2014/main" id="{274E1F60-FB3F-4137-83BC-CA327E54023F}"/>
            </a:ext>
          </a:extLst>
        </xdr:cNvPr>
        <xdr:cNvSpPr txBox="1"/>
      </xdr:nvSpPr>
      <xdr:spPr>
        <a:xfrm>
          <a:off x="17730107" y="1602468"/>
          <a:ext cx="1066800" cy="53067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 i="0" u="none" strike="noStrike">
              <a:solidFill>
                <a:schemeClr val="accent5">
                  <a:lumMod val="7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MUJERES</a:t>
          </a:r>
        </a:p>
        <a:p>
          <a:pPr algn="ctr"/>
          <a:fld id="{2F1CE080-2758-4621-BFE9-BD443578C6DE}" type="TxLink">
            <a:rPr lang="en-US" sz="1100" b="1" i="0" u="none" strike="noStrike">
              <a:solidFill>
                <a:schemeClr val="accent5">
                  <a:lumMod val="7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pPr algn="ctr"/>
            <a:t>45,89%</a:t>
          </a:fld>
          <a:endParaRPr lang="es-ES" sz="1200" b="1">
            <a:solidFill>
              <a:schemeClr val="accent5">
                <a:lumMod val="75000"/>
              </a:schemeClr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21</xdr:col>
      <xdr:colOff>554718</xdr:colOff>
      <xdr:row>6</xdr:row>
      <xdr:rowOff>10432</xdr:rowOff>
    </xdr:from>
    <xdr:to>
      <xdr:col>23</xdr:col>
      <xdr:colOff>639535</xdr:colOff>
      <xdr:row>6</xdr:row>
      <xdr:rowOff>160111</xdr:rowOff>
    </xdr:to>
    <xdr:sp macro="" textlink="">
      <xdr:nvSpPr>
        <xdr:cNvPr id="62" name="CuadroTexto 61">
          <a:extLst>
            <a:ext uri="{FF2B5EF4-FFF2-40B4-BE49-F238E27FC236}">
              <a16:creationId xmlns:a16="http://schemas.microsoft.com/office/drawing/2014/main" id="{9C3C389F-ECBB-2111-3FEF-D717D171F69D}"/>
            </a:ext>
          </a:extLst>
        </xdr:cNvPr>
        <xdr:cNvSpPr txBox="1"/>
      </xdr:nvSpPr>
      <xdr:spPr>
        <a:xfrm>
          <a:off x="16828861" y="1071789"/>
          <a:ext cx="1608817" cy="14967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 b="1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TASA ABANDONO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0.04775</cdr:x>
      <cdr:y>0.05204</cdr:y>
    </cdr:from>
    <cdr:to>
      <cdr:x>0.99719</cdr:x>
      <cdr:y>0.171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65C5AC9F-6AFE-D2C6-A306-E5E4E63629F8}"/>
            </a:ext>
          </a:extLst>
        </cdr:cNvPr>
        <cdr:cNvSpPr txBox="1"/>
      </cdr:nvSpPr>
      <cdr:spPr>
        <a:xfrm xmlns:a="http://schemas.openxmlformats.org/drawingml/2006/main">
          <a:off x="161924" y="133349"/>
          <a:ext cx="321945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ES" sz="1100" b="1" kern="1200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SATISFACCIÓN MEDIA CON EL TRABAJO 1-4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0.0335</cdr:x>
      <cdr:y>0.01824</cdr:y>
    </cdr:from>
    <cdr:to>
      <cdr:x>0.96734</cdr:x>
      <cdr:y>0.10034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44251293-5634-3D0E-FCB1-3A09593F12BC}"/>
            </a:ext>
          </a:extLst>
        </cdr:cNvPr>
        <cdr:cNvSpPr txBox="1"/>
      </cdr:nvSpPr>
      <cdr:spPr>
        <a:xfrm xmlns:a="http://schemas.openxmlformats.org/drawingml/2006/main">
          <a:off x="127000" y="56418"/>
          <a:ext cx="3540125" cy="2538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ES" sz="1100" b="1" kern="120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SATISFACCIÓN MEDIA CON EL AMBIENTE LABORAL 1-4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an" refreshedDate="45791.48306608796" createdVersion="8" refreshedVersion="8" minRefreshableVersion="3" recordCount="2000" xr:uid="{91DAD3C9-C24F-4377-A8F6-AA32C981ECD3}">
  <cacheSource type="worksheet">
    <worksheetSource name="TablaProyecto"/>
  </cacheSource>
  <cacheFields count="43">
    <cacheField name="Age" numFmtId="0">
      <sharedItems containsSemiMixedTypes="0" containsString="0" containsNumber="1" containsInteger="1" minValue="18" maxValue="60"/>
    </cacheField>
    <cacheField name="Attrition" numFmtId="0">
      <sharedItems count="2">
        <s v="Yes"/>
        <s v="No"/>
      </sharedItems>
    </cacheField>
    <cacheField name="BusinessTravel" numFmtId="0">
      <sharedItems count="3">
        <s v="Travel_Rarely"/>
        <s v="Travel_Frequently"/>
        <s v="Non-Travel"/>
      </sharedItems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Sales"/>
        <s v="Research &amp; Development"/>
        <s v="Human Resources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59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Female"/>
        <s v="Male"/>
      </sharedItems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/>
    </cacheField>
    <cacheField name="JobSatisfaction" numFmtId="0">
      <sharedItems containsSemiMixedTypes="0" containsString="0" containsNumber="1" containsInteger="1" minValue="1" maxValue="4" count="4">
        <n v="4"/>
        <n v="2"/>
        <n v="3"/>
        <n v="1"/>
      </sharedItems>
    </cacheField>
    <cacheField name="MaritalStatus" numFmtId="0">
      <sharedItems count="3">
        <s v="Single"/>
        <s v="Married"/>
        <s v="Divorced"/>
      </sharedItems>
    </cacheField>
    <cacheField name="MonthlyIncome" numFmtId="0">
      <sharedItems containsSemiMixedTypes="0" containsString="0" containsNumber="1" containsInteger="1" minValue="1009" maxValue="19999"/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  <cacheField name="Porcentaje de aumento salarial recibido (%)" numFmtId="9">
      <sharedItems containsSemiMixedTypes="0" containsString="0" containsNumber="1" minValue="0.11" maxValue="0.25"/>
    </cacheField>
    <cacheField name="Edad agrupada por generacion" numFmtId="9">
      <sharedItems count="3">
        <s v="Millennials"/>
        <s v="Generacion X"/>
        <s v="Generacion Z"/>
      </sharedItems>
    </cacheField>
    <cacheField name="Antigüedad empresa agrupada" numFmtId="9">
      <sharedItems/>
    </cacheField>
    <cacheField name="Salario agrupado por hora" numFmtId="9">
      <sharedItems/>
    </cacheField>
    <cacheField name="Distancia agrupada desde el hogar al trabajo " numFmtId="9">
      <sharedItems/>
    </cacheField>
    <cacheField name="% Aumento agrupado" numFmtId="9">
      <sharedItems/>
    </cacheField>
    <cacheField name="Formacion recibida agrupada" numFmtId="9">
      <sharedItems/>
    </cacheField>
    <cacheField name="Experiencia laboral agrupada" numFmtId="9">
      <sharedItems count="4">
        <s v="Intermediate"/>
        <s v="Senior"/>
        <s v="Junior"/>
        <s v="Avanzado" u="1"/>
      </sharedItems>
    </cacheField>
  </cacheFields>
  <extLst>
    <ext xmlns:x14="http://schemas.microsoft.com/office/spreadsheetml/2009/9/main" uri="{725AE2AE-9491-48be-B2B4-4EB974FC3084}">
      <x14:pivotCacheDefinition pivotCacheId="444396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n v="41"/>
    <x v="0"/>
    <x v="0"/>
    <n v="1102"/>
    <x v="0"/>
    <n v="1"/>
    <n v="2"/>
    <s v="Life Sciences"/>
    <n v="1"/>
    <n v="1"/>
    <n v="2"/>
    <x v="0"/>
    <n v="94"/>
    <n v="3"/>
    <n v="2"/>
    <s v="Sales Executive"/>
    <x v="0"/>
    <x v="0"/>
    <n v="5993"/>
    <n v="19479"/>
    <n v="8"/>
    <s v="Y"/>
    <s v="Yes"/>
    <n v="11"/>
    <n v="3"/>
    <n v="1"/>
    <n v="80"/>
    <n v="0"/>
    <n v="8"/>
    <n v="0"/>
    <n v="1"/>
    <n v="6"/>
    <n v="4"/>
    <n v="0"/>
    <n v="5"/>
    <n v="0.11"/>
    <x v="0"/>
    <s v="Establecido"/>
    <s v="Coste salarial alto"/>
    <s v="0-10 kms"/>
    <s v="Bajo"/>
    <s v="Poca"/>
    <x v="0"/>
  </r>
  <r>
    <n v="49"/>
    <x v="1"/>
    <x v="1"/>
    <n v="279"/>
    <x v="1"/>
    <n v="8"/>
    <n v="1"/>
    <s v="Life Sciences"/>
    <n v="1"/>
    <n v="2"/>
    <n v="3"/>
    <x v="1"/>
    <n v="61"/>
    <n v="2"/>
    <n v="2"/>
    <s v="Research Scientist"/>
    <x v="1"/>
    <x v="1"/>
    <n v="5130"/>
    <n v="24907"/>
    <n v="1"/>
    <s v="Y"/>
    <s v="No"/>
    <n v="23"/>
    <n v="4"/>
    <n v="4"/>
    <n v="80"/>
    <n v="1"/>
    <n v="10"/>
    <n v="3"/>
    <n v="3"/>
    <n v="10"/>
    <n v="7"/>
    <n v="1"/>
    <n v="7"/>
    <n v="0.23"/>
    <x v="1"/>
    <s v="Establecido"/>
    <s v="Coste salarial medio"/>
    <s v="0-10 kms"/>
    <s v="Alto"/>
    <s v="Media"/>
    <x v="1"/>
  </r>
  <r>
    <n v="37"/>
    <x v="0"/>
    <x v="0"/>
    <n v="1373"/>
    <x v="1"/>
    <n v="2"/>
    <n v="2"/>
    <s v="Other"/>
    <n v="1"/>
    <n v="4"/>
    <n v="4"/>
    <x v="1"/>
    <n v="92"/>
    <n v="2"/>
    <n v="1"/>
    <s v="Laboratory Technician"/>
    <x v="2"/>
    <x v="0"/>
    <n v="2090"/>
    <n v="2396"/>
    <n v="6"/>
    <s v="Y"/>
    <s v="Yes"/>
    <n v="15"/>
    <n v="3"/>
    <n v="2"/>
    <n v="80"/>
    <n v="0"/>
    <n v="7"/>
    <n v="3"/>
    <n v="3"/>
    <n v="0"/>
    <n v="0"/>
    <n v="0"/>
    <n v="0"/>
    <n v="0.15"/>
    <x v="0"/>
    <s v="Recien incorporado"/>
    <s v="Coste salarial alto"/>
    <s v="0-10 kms"/>
    <s v="Bajo"/>
    <s v="Media"/>
    <x v="0"/>
  </r>
  <r>
    <n v="33"/>
    <x v="1"/>
    <x v="1"/>
    <n v="1392"/>
    <x v="1"/>
    <n v="3"/>
    <n v="4"/>
    <s v="Life Sciences"/>
    <n v="1"/>
    <n v="5"/>
    <n v="4"/>
    <x v="0"/>
    <n v="56"/>
    <n v="3"/>
    <n v="1"/>
    <s v="Research Scientist"/>
    <x v="2"/>
    <x v="1"/>
    <n v="2909"/>
    <n v="23159"/>
    <n v="1"/>
    <s v="Y"/>
    <s v="Yes"/>
    <n v="11"/>
    <n v="3"/>
    <n v="3"/>
    <n v="80"/>
    <n v="0"/>
    <n v="8"/>
    <n v="3"/>
    <n v="3"/>
    <n v="8"/>
    <n v="7"/>
    <n v="3"/>
    <n v="0"/>
    <n v="0.11"/>
    <x v="0"/>
    <s v="Establecido"/>
    <s v="Coste salarial medio"/>
    <s v="0-10 kms"/>
    <s v="Bajo"/>
    <s v="Media"/>
    <x v="0"/>
  </r>
  <r>
    <n v="27"/>
    <x v="1"/>
    <x v="0"/>
    <n v="591"/>
    <x v="1"/>
    <n v="2"/>
    <n v="1"/>
    <s v="Medical"/>
    <n v="1"/>
    <n v="7"/>
    <n v="1"/>
    <x v="1"/>
    <n v="40"/>
    <n v="3"/>
    <n v="1"/>
    <s v="Laboratory Technician"/>
    <x v="1"/>
    <x v="1"/>
    <n v="3468"/>
    <n v="16632"/>
    <n v="9"/>
    <s v="Y"/>
    <s v="No"/>
    <n v="12"/>
    <n v="3"/>
    <n v="4"/>
    <n v="80"/>
    <n v="1"/>
    <n v="6"/>
    <n v="3"/>
    <n v="3"/>
    <n v="2"/>
    <n v="2"/>
    <n v="2"/>
    <n v="2"/>
    <n v="0.12"/>
    <x v="2"/>
    <s v="Nuevo empleado"/>
    <s v="Coste salarial bajo"/>
    <s v="0-10 kms"/>
    <s v="Bajo"/>
    <s v="Media"/>
    <x v="0"/>
  </r>
  <r>
    <n v="32"/>
    <x v="1"/>
    <x v="1"/>
    <n v="1005"/>
    <x v="1"/>
    <n v="2"/>
    <n v="2"/>
    <s v="Life Sciences"/>
    <n v="1"/>
    <n v="8"/>
    <n v="4"/>
    <x v="1"/>
    <n v="79"/>
    <n v="3"/>
    <n v="1"/>
    <s v="Laboratory Technician"/>
    <x v="0"/>
    <x v="0"/>
    <n v="3068"/>
    <n v="11864"/>
    <n v="0"/>
    <s v="Y"/>
    <s v="No"/>
    <n v="13"/>
    <n v="3"/>
    <n v="3"/>
    <n v="80"/>
    <n v="0"/>
    <n v="8"/>
    <n v="2"/>
    <n v="2"/>
    <n v="7"/>
    <n v="7"/>
    <n v="3"/>
    <n v="6"/>
    <n v="0.13"/>
    <x v="0"/>
    <s v="Establecido"/>
    <s v="Coste salarial alto"/>
    <s v="0-10 kms"/>
    <s v="Bajo"/>
    <s v="Poca"/>
    <x v="0"/>
  </r>
  <r>
    <n v="59"/>
    <x v="1"/>
    <x v="0"/>
    <n v="1324"/>
    <x v="1"/>
    <n v="3"/>
    <n v="3"/>
    <s v="Medical"/>
    <n v="1"/>
    <n v="10"/>
    <n v="3"/>
    <x v="0"/>
    <n v="81"/>
    <n v="4"/>
    <n v="1"/>
    <s v="Laboratory Technician"/>
    <x v="3"/>
    <x v="1"/>
    <n v="2670"/>
    <n v="9964"/>
    <n v="4"/>
    <s v="Y"/>
    <s v="Yes"/>
    <n v="20"/>
    <n v="4"/>
    <n v="1"/>
    <n v="80"/>
    <n v="3"/>
    <n v="12"/>
    <n v="3"/>
    <n v="2"/>
    <n v="1"/>
    <n v="0"/>
    <n v="0"/>
    <n v="0"/>
    <n v="0.2"/>
    <x v="1"/>
    <s v="Recien incorporado"/>
    <s v="Coste salarial alto"/>
    <s v="0-10 kms"/>
    <s v="Medio"/>
    <s v="Media"/>
    <x v="1"/>
  </r>
  <r>
    <n v="30"/>
    <x v="1"/>
    <x v="0"/>
    <n v="1358"/>
    <x v="1"/>
    <n v="24"/>
    <n v="1"/>
    <s v="Life Sciences"/>
    <n v="1"/>
    <n v="11"/>
    <n v="4"/>
    <x v="1"/>
    <n v="67"/>
    <n v="3"/>
    <n v="1"/>
    <s v="Laboratory Technician"/>
    <x v="2"/>
    <x v="2"/>
    <n v="2693"/>
    <n v="13335"/>
    <n v="1"/>
    <s v="Y"/>
    <s v="No"/>
    <n v="22"/>
    <n v="4"/>
    <n v="2"/>
    <n v="80"/>
    <n v="1"/>
    <n v="1"/>
    <n v="2"/>
    <n v="3"/>
    <n v="1"/>
    <n v="0"/>
    <n v="0"/>
    <n v="0"/>
    <n v="0.22"/>
    <x v="0"/>
    <s v="Recien incorporado"/>
    <s v="Coste salarial medio"/>
    <s v="20-30 kms"/>
    <s v="Alto"/>
    <s v="Poca"/>
    <x v="2"/>
  </r>
  <r>
    <n v="38"/>
    <x v="1"/>
    <x v="1"/>
    <n v="216"/>
    <x v="1"/>
    <n v="23"/>
    <n v="3"/>
    <s v="Life Sciences"/>
    <n v="1"/>
    <n v="12"/>
    <n v="4"/>
    <x v="1"/>
    <n v="44"/>
    <n v="2"/>
    <n v="3"/>
    <s v="Manufacturing Director"/>
    <x v="2"/>
    <x v="0"/>
    <n v="9526"/>
    <n v="8787"/>
    <n v="0"/>
    <s v="Y"/>
    <s v="No"/>
    <n v="21"/>
    <n v="4"/>
    <n v="2"/>
    <n v="80"/>
    <n v="0"/>
    <n v="10"/>
    <n v="2"/>
    <n v="3"/>
    <n v="9"/>
    <n v="7"/>
    <n v="1"/>
    <n v="8"/>
    <n v="0.21"/>
    <x v="0"/>
    <s v="Establecido"/>
    <s v="Coste salarial bajo"/>
    <s v="20-30 kms"/>
    <s v="Alto"/>
    <s v="Poca"/>
    <x v="1"/>
  </r>
  <r>
    <n v="36"/>
    <x v="1"/>
    <x v="0"/>
    <n v="1299"/>
    <x v="1"/>
    <n v="27"/>
    <n v="3"/>
    <s v="Medical"/>
    <n v="1"/>
    <n v="13"/>
    <n v="3"/>
    <x v="1"/>
    <n v="94"/>
    <n v="3"/>
    <n v="2"/>
    <s v="Healthcare Representative"/>
    <x v="2"/>
    <x v="1"/>
    <n v="5237"/>
    <n v="16577"/>
    <n v="6"/>
    <s v="Y"/>
    <s v="No"/>
    <n v="13"/>
    <n v="3"/>
    <n v="2"/>
    <n v="80"/>
    <n v="2"/>
    <n v="17"/>
    <n v="3"/>
    <n v="2"/>
    <n v="7"/>
    <n v="7"/>
    <n v="7"/>
    <n v="7"/>
    <n v="0.13"/>
    <x v="0"/>
    <s v="Establecido"/>
    <s v="Coste salarial alto"/>
    <s v="20-30 kms"/>
    <s v="Bajo"/>
    <s v="Media"/>
    <x v="1"/>
  </r>
  <r>
    <n v="35"/>
    <x v="1"/>
    <x v="0"/>
    <n v="809"/>
    <x v="1"/>
    <n v="16"/>
    <n v="3"/>
    <s v="Medical"/>
    <n v="1"/>
    <n v="14"/>
    <n v="1"/>
    <x v="1"/>
    <n v="84"/>
    <n v="4"/>
    <n v="1"/>
    <s v="Laboratory Technician"/>
    <x v="1"/>
    <x v="1"/>
    <n v="2426"/>
    <n v="16479"/>
    <n v="0"/>
    <s v="Y"/>
    <s v="No"/>
    <n v="13"/>
    <n v="3"/>
    <n v="3"/>
    <n v="80"/>
    <n v="1"/>
    <n v="6"/>
    <n v="5"/>
    <n v="3"/>
    <n v="5"/>
    <n v="4"/>
    <n v="0"/>
    <n v="3"/>
    <n v="0.13"/>
    <x v="0"/>
    <s v="Nuevo empleado"/>
    <s v="Coste salarial alto"/>
    <s v="10-20 kms"/>
    <s v="Bajo"/>
    <s v="Mucha"/>
    <x v="0"/>
  </r>
  <r>
    <n v="29"/>
    <x v="1"/>
    <x v="0"/>
    <n v="153"/>
    <x v="1"/>
    <n v="15"/>
    <n v="2"/>
    <s v="Life Sciences"/>
    <n v="1"/>
    <n v="15"/>
    <n v="4"/>
    <x v="0"/>
    <n v="49"/>
    <n v="2"/>
    <n v="2"/>
    <s v="Laboratory Technician"/>
    <x v="2"/>
    <x v="0"/>
    <n v="4193"/>
    <n v="12682"/>
    <n v="0"/>
    <s v="Y"/>
    <s v="Yes"/>
    <n v="12"/>
    <n v="3"/>
    <n v="4"/>
    <n v="80"/>
    <n v="0"/>
    <n v="10"/>
    <n v="3"/>
    <n v="3"/>
    <n v="9"/>
    <n v="5"/>
    <n v="0"/>
    <n v="8"/>
    <n v="0.12"/>
    <x v="0"/>
    <s v="Establecido"/>
    <s v="Coste salarial bajo"/>
    <s v="10-20 kms"/>
    <s v="Bajo"/>
    <s v="Media"/>
    <x v="1"/>
  </r>
  <r>
    <n v="31"/>
    <x v="1"/>
    <x v="0"/>
    <n v="670"/>
    <x v="1"/>
    <n v="26"/>
    <n v="1"/>
    <s v="Life Sciences"/>
    <n v="1"/>
    <n v="16"/>
    <n v="1"/>
    <x v="1"/>
    <n v="31"/>
    <n v="3"/>
    <n v="1"/>
    <s v="Research Scientist"/>
    <x v="2"/>
    <x v="2"/>
    <n v="2911"/>
    <n v="15170"/>
    <n v="1"/>
    <s v="Y"/>
    <s v="No"/>
    <n v="17"/>
    <n v="3"/>
    <n v="4"/>
    <n v="80"/>
    <n v="1"/>
    <n v="5"/>
    <n v="1"/>
    <n v="2"/>
    <n v="5"/>
    <n v="2"/>
    <n v="4"/>
    <n v="3"/>
    <n v="0.17"/>
    <x v="0"/>
    <s v="Nuevo empleado"/>
    <s v="Coste salarial bajo"/>
    <s v="20-30 kms"/>
    <s v="Medio"/>
    <s v="Poca"/>
    <x v="0"/>
  </r>
  <r>
    <n v="34"/>
    <x v="1"/>
    <x v="0"/>
    <n v="1346"/>
    <x v="1"/>
    <n v="19"/>
    <n v="2"/>
    <s v="Medical"/>
    <n v="1"/>
    <n v="18"/>
    <n v="2"/>
    <x v="1"/>
    <n v="93"/>
    <n v="3"/>
    <n v="1"/>
    <s v="Laboratory Technician"/>
    <x v="0"/>
    <x v="2"/>
    <n v="2661"/>
    <n v="8758"/>
    <n v="0"/>
    <s v="Y"/>
    <s v="No"/>
    <n v="11"/>
    <n v="3"/>
    <n v="3"/>
    <n v="80"/>
    <n v="1"/>
    <n v="3"/>
    <n v="2"/>
    <n v="3"/>
    <n v="2"/>
    <n v="2"/>
    <n v="1"/>
    <n v="2"/>
    <n v="0.11"/>
    <x v="0"/>
    <s v="Nuevo empleado"/>
    <s v="Coste salarial alto"/>
    <s v="10-20 kms"/>
    <s v="Bajo"/>
    <s v="Poca"/>
    <x v="2"/>
  </r>
  <r>
    <n v="28"/>
    <x v="0"/>
    <x v="0"/>
    <n v="103"/>
    <x v="1"/>
    <n v="24"/>
    <n v="3"/>
    <s v="Life Sciences"/>
    <n v="1"/>
    <n v="19"/>
    <n v="3"/>
    <x v="1"/>
    <n v="50"/>
    <n v="2"/>
    <n v="1"/>
    <s v="Laboratory Technician"/>
    <x v="2"/>
    <x v="0"/>
    <n v="2028"/>
    <n v="12947"/>
    <n v="5"/>
    <s v="Y"/>
    <s v="Yes"/>
    <n v="14"/>
    <n v="3"/>
    <n v="2"/>
    <n v="80"/>
    <n v="0"/>
    <n v="6"/>
    <n v="4"/>
    <n v="3"/>
    <n v="4"/>
    <n v="2"/>
    <n v="0"/>
    <n v="3"/>
    <n v="0.14000000000000001"/>
    <x v="2"/>
    <s v="Nuevo empleado"/>
    <s v="Coste salarial medio"/>
    <s v="20-30 kms"/>
    <s v="Bajo"/>
    <s v="Media"/>
    <x v="0"/>
  </r>
  <r>
    <n v="29"/>
    <x v="1"/>
    <x v="0"/>
    <n v="1389"/>
    <x v="1"/>
    <n v="21"/>
    <n v="4"/>
    <s v="Life Sciences"/>
    <n v="1"/>
    <n v="20"/>
    <n v="2"/>
    <x v="0"/>
    <n v="51"/>
    <n v="4"/>
    <n v="3"/>
    <s v="Manufacturing Director"/>
    <x v="3"/>
    <x v="2"/>
    <n v="9980"/>
    <n v="10195"/>
    <n v="1"/>
    <s v="Y"/>
    <s v="No"/>
    <n v="11"/>
    <n v="3"/>
    <n v="3"/>
    <n v="80"/>
    <n v="1"/>
    <n v="10"/>
    <n v="1"/>
    <n v="3"/>
    <n v="10"/>
    <n v="9"/>
    <n v="8"/>
    <n v="8"/>
    <n v="0.11"/>
    <x v="0"/>
    <s v="Establecido"/>
    <s v="Coste salarial medio"/>
    <s v="20-30 kms"/>
    <s v="Bajo"/>
    <s v="Poca"/>
    <x v="1"/>
  </r>
  <r>
    <n v="32"/>
    <x v="1"/>
    <x v="0"/>
    <n v="334"/>
    <x v="1"/>
    <n v="5"/>
    <n v="2"/>
    <s v="Life Sciences"/>
    <n v="1"/>
    <n v="21"/>
    <n v="1"/>
    <x v="1"/>
    <n v="80"/>
    <n v="4"/>
    <n v="1"/>
    <s v="Research Scientist"/>
    <x v="1"/>
    <x v="2"/>
    <n v="3298"/>
    <n v="15053"/>
    <n v="0"/>
    <s v="Y"/>
    <s v="Yes"/>
    <n v="12"/>
    <n v="3"/>
    <n v="4"/>
    <n v="80"/>
    <n v="2"/>
    <n v="7"/>
    <n v="5"/>
    <n v="2"/>
    <n v="6"/>
    <n v="2"/>
    <n v="0"/>
    <n v="5"/>
    <n v="0.12"/>
    <x v="0"/>
    <s v="Establecido"/>
    <s v="Coste salarial alto"/>
    <s v="0-10 kms"/>
    <s v="Bajo"/>
    <s v="Mucha"/>
    <x v="0"/>
  </r>
  <r>
    <n v="22"/>
    <x v="1"/>
    <x v="2"/>
    <n v="1123"/>
    <x v="1"/>
    <n v="16"/>
    <n v="2"/>
    <s v="Medical"/>
    <n v="1"/>
    <n v="22"/>
    <n v="4"/>
    <x v="1"/>
    <n v="96"/>
    <n v="4"/>
    <n v="1"/>
    <s v="Laboratory Technician"/>
    <x v="0"/>
    <x v="2"/>
    <n v="2935"/>
    <n v="7324"/>
    <n v="1"/>
    <s v="Y"/>
    <s v="Yes"/>
    <n v="13"/>
    <n v="3"/>
    <n v="2"/>
    <n v="80"/>
    <n v="2"/>
    <n v="1"/>
    <n v="2"/>
    <n v="2"/>
    <n v="1"/>
    <n v="0"/>
    <n v="0"/>
    <n v="0"/>
    <n v="0.13"/>
    <x v="2"/>
    <s v="Recien incorporado"/>
    <s v="Coste salarial alto"/>
    <s v="10-20 kms"/>
    <s v="Bajo"/>
    <s v="Poca"/>
    <x v="2"/>
  </r>
  <r>
    <n v="53"/>
    <x v="1"/>
    <x v="0"/>
    <n v="1219"/>
    <x v="0"/>
    <n v="2"/>
    <n v="4"/>
    <s v="Life Sciences"/>
    <n v="1"/>
    <n v="23"/>
    <n v="1"/>
    <x v="0"/>
    <n v="78"/>
    <n v="2"/>
    <n v="4"/>
    <s v="Manager"/>
    <x v="0"/>
    <x v="1"/>
    <n v="15427"/>
    <n v="22021"/>
    <n v="2"/>
    <s v="Y"/>
    <s v="No"/>
    <n v="16"/>
    <n v="3"/>
    <n v="3"/>
    <n v="80"/>
    <n v="0"/>
    <n v="31"/>
    <n v="3"/>
    <n v="3"/>
    <n v="25"/>
    <n v="8"/>
    <n v="3"/>
    <n v="7"/>
    <n v="0.16"/>
    <x v="1"/>
    <s v="Veterano"/>
    <s v="Coste salarial alto"/>
    <s v="0-10 kms"/>
    <s v="Medio"/>
    <s v="Media"/>
    <x v="1"/>
  </r>
  <r>
    <n v="38"/>
    <x v="1"/>
    <x v="0"/>
    <n v="371"/>
    <x v="1"/>
    <n v="2"/>
    <n v="3"/>
    <s v="Life Sciences"/>
    <n v="1"/>
    <n v="24"/>
    <n v="4"/>
    <x v="1"/>
    <n v="45"/>
    <n v="3"/>
    <n v="1"/>
    <s v="Research Scientist"/>
    <x v="0"/>
    <x v="0"/>
    <n v="3944"/>
    <n v="4306"/>
    <n v="5"/>
    <s v="Y"/>
    <s v="Yes"/>
    <n v="11"/>
    <n v="3"/>
    <n v="3"/>
    <n v="80"/>
    <n v="0"/>
    <n v="6"/>
    <n v="3"/>
    <n v="3"/>
    <n v="3"/>
    <n v="2"/>
    <n v="1"/>
    <n v="2"/>
    <n v="0.11"/>
    <x v="0"/>
    <s v="Nuevo empleado"/>
    <s v="Coste salarial bajo"/>
    <s v="0-10 kms"/>
    <s v="Bajo"/>
    <s v="Media"/>
    <x v="0"/>
  </r>
  <r>
    <n v="24"/>
    <x v="1"/>
    <x v="2"/>
    <n v="673"/>
    <x v="1"/>
    <n v="11"/>
    <n v="2"/>
    <s v="Other"/>
    <n v="1"/>
    <n v="26"/>
    <n v="1"/>
    <x v="0"/>
    <n v="96"/>
    <n v="4"/>
    <n v="2"/>
    <s v="Manufacturing Director"/>
    <x v="2"/>
    <x v="2"/>
    <n v="4011"/>
    <n v="8232"/>
    <n v="0"/>
    <s v="Y"/>
    <s v="No"/>
    <n v="18"/>
    <n v="3"/>
    <n v="4"/>
    <n v="80"/>
    <n v="1"/>
    <n v="5"/>
    <n v="5"/>
    <n v="2"/>
    <n v="4"/>
    <n v="2"/>
    <n v="1"/>
    <n v="3"/>
    <n v="0.18"/>
    <x v="2"/>
    <s v="Nuevo empleado"/>
    <s v="Coste salarial alto"/>
    <s v="10-20 kms"/>
    <s v="Medio"/>
    <s v="Mucha"/>
    <x v="0"/>
  </r>
  <r>
    <n v="36"/>
    <x v="0"/>
    <x v="0"/>
    <n v="1218"/>
    <x v="0"/>
    <n v="9"/>
    <n v="4"/>
    <s v="Life Sciences"/>
    <n v="1"/>
    <n v="27"/>
    <n v="3"/>
    <x v="1"/>
    <n v="82"/>
    <n v="2"/>
    <n v="1"/>
    <s v="Sales Representative"/>
    <x v="3"/>
    <x v="0"/>
    <n v="3407"/>
    <n v="6986"/>
    <n v="7"/>
    <s v="Y"/>
    <s v="No"/>
    <n v="23"/>
    <n v="4"/>
    <n v="2"/>
    <n v="80"/>
    <n v="0"/>
    <n v="10"/>
    <n v="4"/>
    <n v="3"/>
    <n v="5"/>
    <n v="3"/>
    <n v="0"/>
    <n v="3"/>
    <n v="0.23"/>
    <x v="0"/>
    <s v="Nuevo empleado"/>
    <s v="Coste salarial alto"/>
    <s v="0-10 kms"/>
    <s v="Alto"/>
    <s v="Media"/>
    <x v="1"/>
  </r>
  <r>
    <n v="34"/>
    <x v="1"/>
    <x v="0"/>
    <n v="419"/>
    <x v="1"/>
    <n v="7"/>
    <n v="4"/>
    <s v="Life Sciences"/>
    <n v="1"/>
    <n v="28"/>
    <n v="1"/>
    <x v="0"/>
    <n v="53"/>
    <n v="3"/>
    <n v="3"/>
    <s v="Research Director"/>
    <x v="1"/>
    <x v="0"/>
    <n v="11994"/>
    <n v="21293"/>
    <n v="0"/>
    <s v="Y"/>
    <s v="No"/>
    <n v="11"/>
    <n v="3"/>
    <n v="3"/>
    <n v="80"/>
    <n v="0"/>
    <n v="13"/>
    <n v="4"/>
    <n v="3"/>
    <n v="12"/>
    <n v="6"/>
    <n v="2"/>
    <n v="11"/>
    <n v="0.11"/>
    <x v="0"/>
    <s v="Consolidado"/>
    <s v="Coste salarial medio"/>
    <s v="0-10 kms"/>
    <s v="Bajo"/>
    <s v="Media"/>
    <x v="1"/>
  </r>
  <r>
    <n v="21"/>
    <x v="1"/>
    <x v="0"/>
    <n v="391"/>
    <x v="1"/>
    <n v="15"/>
    <n v="2"/>
    <s v="Life Sciences"/>
    <n v="1"/>
    <n v="30"/>
    <n v="3"/>
    <x v="1"/>
    <n v="96"/>
    <n v="3"/>
    <n v="1"/>
    <s v="Research Scientist"/>
    <x v="0"/>
    <x v="0"/>
    <n v="1232"/>
    <n v="19281"/>
    <n v="1"/>
    <s v="Y"/>
    <s v="No"/>
    <n v="14"/>
    <n v="3"/>
    <n v="4"/>
    <n v="80"/>
    <n v="0"/>
    <n v="0"/>
    <n v="6"/>
    <n v="3"/>
    <n v="0"/>
    <n v="0"/>
    <n v="0"/>
    <n v="0"/>
    <n v="0.14000000000000001"/>
    <x v="2"/>
    <s v="Recien incorporado"/>
    <s v="Coste salarial alto"/>
    <s v="10-20 kms"/>
    <s v="Bajo"/>
    <s v="Mucha"/>
    <x v="2"/>
  </r>
  <r>
    <n v="34"/>
    <x v="0"/>
    <x v="0"/>
    <n v="699"/>
    <x v="1"/>
    <n v="6"/>
    <n v="1"/>
    <s v="Medical"/>
    <n v="1"/>
    <n v="31"/>
    <n v="2"/>
    <x v="1"/>
    <n v="83"/>
    <n v="3"/>
    <n v="1"/>
    <s v="Research Scientist"/>
    <x v="3"/>
    <x v="0"/>
    <n v="2960"/>
    <n v="17102"/>
    <n v="2"/>
    <s v="Y"/>
    <s v="No"/>
    <n v="11"/>
    <n v="3"/>
    <n v="3"/>
    <n v="80"/>
    <n v="0"/>
    <n v="8"/>
    <n v="2"/>
    <n v="3"/>
    <n v="4"/>
    <n v="2"/>
    <n v="1"/>
    <n v="3"/>
    <n v="0.11"/>
    <x v="0"/>
    <s v="Nuevo empleado"/>
    <s v="Coste salarial alto"/>
    <s v="0-10 kms"/>
    <s v="Bajo"/>
    <s v="Poca"/>
    <x v="0"/>
  </r>
  <r>
    <n v="53"/>
    <x v="1"/>
    <x v="0"/>
    <n v="1282"/>
    <x v="1"/>
    <n v="5"/>
    <n v="3"/>
    <s v="Other"/>
    <n v="1"/>
    <n v="32"/>
    <n v="3"/>
    <x v="0"/>
    <n v="58"/>
    <n v="3"/>
    <n v="5"/>
    <s v="Manager"/>
    <x v="2"/>
    <x v="2"/>
    <n v="19094"/>
    <n v="10735"/>
    <n v="4"/>
    <s v="Y"/>
    <s v="No"/>
    <n v="11"/>
    <n v="3"/>
    <n v="4"/>
    <n v="80"/>
    <n v="1"/>
    <n v="26"/>
    <n v="3"/>
    <n v="2"/>
    <n v="14"/>
    <n v="13"/>
    <n v="4"/>
    <n v="8"/>
    <n v="0.11"/>
    <x v="1"/>
    <s v="Consolidado"/>
    <s v="Coste salarial medio"/>
    <s v="0-10 kms"/>
    <s v="Bajo"/>
    <s v="Media"/>
    <x v="1"/>
  </r>
  <r>
    <n v="32"/>
    <x v="0"/>
    <x v="1"/>
    <n v="1125"/>
    <x v="1"/>
    <n v="16"/>
    <n v="1"/>
    <s v="Life Sciences"/>
    <n v="1"/>
    <n v="33"/>
    <n v="2"/>
    <x v="0"/>
    <n v="72"/>
    <n v="1"/>
    <n v="1"/>
    <s v="Research Scientist"/>
    <x v="3"/>
    <x v="0"/>
    <n v="3919"/>
    <n v="4681"/>
    <n v="1"/>
    <s v="Y"/>
    <s v="Yes"/>
    <n v="22"/>
    <n v="4"/>
    <n v="2"/>
    <n v="80"/>
    <n v="0"/>
    <n v="10"/>
    <n v="5"/>
    <n v="3"/>
    <n v="10"/>
    <n v="2"/>
    <n v="6"/>
    <n v="7"/>
    <n v="0.22"/>
    <x v="0"/>
    <s v="Establecido"/>
    <s v="Coste salarial medio"/>
    <s v="10-20 kms"/>
    <s v="Alto"/>
    <s v="Mucha"/>
    <x v="1"/>
  </r>
  <r>
    <n v="42"/>
    <x v="1"/>
    <x v="0"/>
    <n v="691"/>
    <x v="0"/>
    <n v="8"/>
    <n v="4"/>
    <s v="Marketing"/>
    <n v="1"/>
    <n v="35"/>
    <n v="3"/>
    <x v="1"/>
    <n v="48"/>
    <n v="3"/>
    <n v="2"/>
    <s v="Sales Executive"/>
    <x v="1"/>
    <x v="1"/>
    <n v="6825"/>
    <n v="21173"/>
    <n v="0"/>
    <s v="Y"/>
    <s v="No"/>
    <n v="11"/>
    <n v="3"/>
    <n v="4"/>
    <n v="80"/>
    <n v="1"/>
    <n v="10"/>
    <n v="2"/>
    <n v="3"/>
    <n v="9"/>
    <n v="7"/>
    <n v="4"/>
    <n v="2"/>
    <n v="0.11"/>
    <x v="0"/>
    <s v="Establecido"/>
    <s v="Coste salarial bajo"/>
    <s v="0-10 kms"/>
    <s v="Bajo"/>
    <s v="Poca"/>
    <x v="1"/>
  </r>
  <r>
    <n v="44"/>
    <x v="1"/>
    <x v="0"/>
    <n v="477"/>
    <x v="1"/>
    <n v="7"/>
    <n v="4"/>
    <s v="Medical"/>
    <n v="1"/>
    <n v="36"/>
    <n v="1"/>
    <x v="0"/>
    <n v="42"/>
    <n v="2"/>
    <n v="3"/>
    <s v="Healthcare Representative"/>
    <x v="0"/>
    <x v="1"/>
    <n v="10248"/>
    <n v="2094"/>
    <n v="3"/>
    <s v="Y"/>
    <s v="No"/>
    <n v="14"/>
    <n v="3"/>
    <n v="4"/>
    <n v="80"/>
    <n v="1"/>
    <n v="24"/>
    <n v="4"/>
    <n v="3"/>
    <n v="22"/>
    <n v="6"/>
    <n v="5"/>
    <n v="17"/>
    <n v="0.14000000000000001"/>
    <x v="0"/>
    <s v="Veterano"/>
    <s v="Coste salarial bajo"/>
    <s v="0-10 kms"/>
    <s v="Bajo"/>
    <s v="Media"/>
    <x v="1"/>
  </r>
  <r>
    <n v="46"/>
    <x v="1"/>
    <x v="0"/>
    <n v="705"/>
    <x v="0"/>
    <n v="2"/>
    <n v="4"/>
    <s v="Marketing"/>
    <n v="1"/>
    <n v="38"/>
    <n v="2"/>
    <x v="0"/>
    <n v="83"/>
    <n v="3"/>
    <n v="5"/>
    <s v="Manager"/>
    <x v="3"/>
    <x v="0"/>
    <n v="18947"/>
    <n v="22822"/>
    <n v="3"/>
    <s v="Y"/>
    <s v="No"/>
    <n v="12"/>
    <n v="3"/>
    <n v="4"/>
    <n v="80"/>
    <n v="0"/>
    <n v="22"/>
    <n v="2"/>
    <n v="2"/>
    <n v="2"/>
    <n v="2"/>
    <n v="2"/>
    <n v="1"/>
    <n v="0.12"/>
    <x v="1"/>
    <s v="Nuevo empleado"/>
    <s v="Coste salarial alto"/>
    <s v="0-10 kms"/>
    <s v="Bajo"/>
    <s v="Poca"/>
    <x v="1"/>
  </r>
  <r>
    <n v="33"/>
    <x v="1"/>
    <x v="0"/>
    <n v="924"/>
    <x v="1"/>
    <n v="2"/>
    <n v="3"/>
    <s v="Medical"/>
    <n v="1"/>
    <n v="39"/>
    <n v="3"/>
    <x v="1"/>
    <n v="78"/>
    <n v="3"/>
    <n v="1"/>
    <s v="Laboratory Technician"/>
    <x v="0"/>
    <x v="0"/>
    <n v="2496"/>
    <n v="6670"/>
    <n v="4"/>
    <s v="Y"/>
    <s v="No"/>
    <n v="11"/>
    <n v="3"/>
    <n v="4"/>
    <n v="80"/>
    <n v="0"/>
    <n v="7"/>
    <n v="3"/>
    <n v="3"/>
    <n v="1"/>
    <n v="1"/>
    <n v="0"/>
    <n v="0"/>
    <n v="0.11"/>
    <x v="0"/>
    <s v="Recien incorporado"/>
    <s v="Coste salarial alto"/>
    <s v="0-10 kms"/>
    <s v="Bajo"/>
    <s v="Media"/>
    <x v="0"/>
  </r>
  <r>
    <n v="44"/>
    <x v="1"/>
    <x v="0"/>
    <n v="1459"/>
    <x v="1"/>
    <n v="10"/>
    <n v="4"/>
    <s v="Other"/>
    <n v="1"/>
    <n v="40"/>
    <n v="4"/>
    <x v="1"/>
    <n v="41"/>
    <n v="3"/>
    <n v="2"/>
    <s v="Healthcare Representative"/>
    <x v="0"/>
    <x v="1"/>
    <n v="6465"/>
    <n v="19121"/>
    <n v="2"/>
    <s v="Y"/>
    <s v="Yes"/>
    <n v="13"/>
    <n v="3"/>
    <n v="4"/>
    <n v="80"/>
    <n v="0"/>
    <n v="9"/>
    <n v="5"/>
    <n v="4"/>
    <n v="4"/>
    <n v="2"/>
    <n v="1"/>
    <n v="3"/>
    <n v="0.13"/>
    <x v="0"/>
    <s v="Nuevo empleado"/>
    <s v="Coste salarial bajo"/>
    <s v="10-20 kms"/>
    <s v="Bajo"/>
    <s v="Mucha"/>
    <x v="0"/>
  </r>
  <r>
    <n v="30"/>
    <x v="1"/>
    <x v="0"/>
    <n v="125"/>
    <x v="1"/>
    <n v="9"/>
    <n v="2"/>
    <s v="Medical"/>
    <n v="1"/>
    <n v="41"/>
    <n v="4"/>
    <x v="1"/>
    <n v="83"/>
    <n v="2"/>
    <n v="1"/>
    <s v="Laboratory Technician"/>
    <x v="2"/>
    <x v="0"/>
    <n v="2206"/>
    <n v="16117"/>
    <n v="1"/>
    <s v="Y"/>
    <s v="No"/>
    <n v="13"/>
    <n v="3"/>
    <n v="1"/>
    <n v="80"/>
    <n v="0"/>
    <n v="10"/>
    <n v="5"/>
    <n v="3"/>
    <n v="10"/>
    <n v="0"/>
    <n v="1"/>
    <n v="8"/>
    <n v="0.13"/>
    <x v="0"/>
    <s v="Establecido"/>
    <s v="Coste salarial alto"/>
    <s v="0-10 kms"/>
    <s v="Bajo"/>
    <s v="Mucha"/>
    <x v="1"/>
  </r>
  <r>
    <n v="39"/>
    <x v="0"/>
    <x v="0"/>
    <n v="895"/>
    <x v="0"/>
    <n v="5"/>
    <n v="3"/>
    <s v="Technical Degree"/>
    <n v="1"/>
    <n v="42"/>
    <n v="4"/>
    <x v="1"/>
    <n v="56"/>
    <n v="3"/>
    <n v="2"/>
    <s v="Sales Representative"/>
    <x v="0"/>
    <x v="1"/>
    <n v="2086"/>
    <n v="3335"/>
    <n v="3"/>
    <s v="Y"/>
    <s v="No"/>
    <n v="14"/>
    <n v="3"/>
    <n v="3"/>
    <n v="80"/>
    <n v="1"/>
    <n v="19"/>
    <n v="6"/>
    <n v="4"/>
    <n v="1"/>
    <n v="0"/>
    <n v="0"/>
    <n v="0"/>
    <n v="0.14000000000000001"/>
    <x v="0"/>
    <s v="Recien incorporado"/>
    <s v="Coste salarial medio"/>
    <s v="0-10 kms"/>
    <s v="Bajo"/>
    <s v="Mucha"/>
    <x v="1"/>
  </r>
  <r>
    <n v="24"/>
    <x v="0"/>
    <x v="0"/>
    <n v="813"/>
    <x v="1"/>
    <n v="1"/>
    <n v="3"/>
    <s v="Medical"/>
    <n v="1"/>
    <n v="45"/>
    <n v="2"/>
    <x v="1"/>
    <n v="61"/>
    <n v="3"/>
    <n v="1"/>
    <s v="Research Scientist"/>
    <x v="0"/>
    <x v="1"/>
    <n v="2293"/>
    <n v="3020"/>
    <n v="2"/>
    <s v="Y"/>
    <s v="Yes"/>
    <n v="16"/>
    <n v="3"/>
    <n v="1"/>
    <n v="80"/>
    <n v="1"/>
    <n v="6"/>
    <n v="2"/>
    <n v="2"/>
    <n v="2"/>
    <n v="0"/>
    <n v="2"/>
    <n v="0"/>
    <n v="0.16"/>
    <x v="2"/>
    <s v="Nuevo empleado"/>
    <s v="Coste salarial medio"/>
    <s v="0-10 kms"/>
    <s v="Medio"/>
    <s v="Poca"/>
    <x v="0"/>
  </r>
  <r>
    <n v="43"/>
    <x v="1"/>
    <x v="0"/>
    <n v="1273"/>
    <x v="1"/>
    <n v="2"/>
    <n v="2"/>
    <s v="Medical"/>
    <n v="1"/>
    <n v="46"/>
    <n v="4"/>
    <x v="0"/>
    <n v="72"/>
    <n v="4"/>
    <n v="1"/>
    <s v="Research Scientist"/>
    <x v="2"/>
    <x v="2"/>
    <n v="2645"/>
    <n v="21923"/>
    <n v="1"/>
    <s v="Y"/>
    <s v="No"/>
    <n v="12"/>
    <n v="3"/>
    <n v="4"/>
    <n v="80"/>
    <n v="2"/>
    <n v="6"/>
    <n v="3"/>
    <n v="2"/>
    <n v="5"/>
    <n v="3"/>
    <n v="1"/>
    <n v="4"/>
    <n v="0.12"/>
    <x v="0"/>
    <s v="Nuevo empleado"/>
    <s v="Coste salarial medio"/>
    <s v="0-10 kms"/>
    <s v="Bajo"/>
    <s v="Media"/>
    <x v="0"/>
  </r>
  <r>
    <n v="50"/>
    <x v="0"/>
    <x v="0"/>
    <n v="869"/>
    <x v="0"/>
    <n v="3"/>
    <n v="2"/>
    <s v="Marketing"/>
    <n v="1"/>
    <n v="47"/>
    <n v="1"/>
    <x v="1"/>
    <n v="86"/>
    <n v="2"/>
    <n v="1"/>
    <s v="Sales Representative"/>
    <x v="2"/>
    <x v="1"/>
    <n v="2683"/>
    <n v="3810"/>
    <n v="1"/>
    <s v="Y"/>
    <s v="Yes"/>
    <n v="14"/>
    <n v="3"/>
    <n v="3"/>
    <n v="80"/>
    <n v="0"/>
    <n v="3"/>
    <n v="2"/>
    <n v="3"/>
    <n v="3"/>
    <n v="2"/>
    <n v="0"/>
    <n v="2"/>
    <n v="0.14000000000000001"/>
    <x v="1"/>
    <s v="Nuevo empleado"/>
    <s v="Coste salarial alto"/>
    <s v="0-10 kms"/>
    <s v="Bajo"/>
    <s v="Poca"/>
    <x v="2"/>
  </r>
  <r>
    <n v="35"/>
    <x v="1"/>
    <x v="0"/>
    <n v="890"/>
    <x v="0"/>
    <n v="2"/>
    <n v="3"/>
    <s v="Marketing"/>
    <n v="1"/>
    <n v="49"/>
    <n v="4"/>
    <x v="0"/>
    <n v="97"/>
    <n v="3"/>
    <n v="1"/>
    <s v="Sales Representative"/>
    <x v="0"/>
    <x v="1"/>
    <n v="2014"/>
    <n v="9687"/>
    <n v="1"/>
    <s v="Y"/>
    <s v="No"/>
    <n v="13"/>
    <n v="3"/>
    <n v="1"/>
    <n v="80"/>
    <n v="0"/>
    <n v="2"/>
    <n v="3"/>
    <n v="3"/>
    <n v="2"/>
    <n v="2"/>
    <n v="2"/>
    <n v="2"/>
    <n v="0.13"/>
    <x v="0"/>
    <s v="Nuevo empleado"/>
    <s v="Coste salarial alto"/>
    <s v="0-10 kms"/>
    <s v="Bajo"/>
    <s v="Media"/>
    <x v="2"/>
  </r>
  <r>
    <n v="36"/>
    <x v="1"/>
    <x v="0"/>
    <n v="852"/>
    <x v="1"/>
    <n v="5"/>
    <n v="4"/>
    <s v="Life Sciences"/>
    <n v="1"/>
    <n v="51"/>
    <n v="2"/>
    <x v="0"/>
    <n v="82"/>
    <n v="2"/>
    <n v="1"/>
    <s v="Research Scientist"/>
    <x v="3"/>
    <x v="1"/>
    <n v="3419"/>
    <n v="13072"/>
    <n v="9"/>
    <s v="Y"/>
    <s v="Yes"/>
    <n v="14"/>
    <n v="3"/>
    <n v="4"/>
    <n v="80"/>
    <n v="1"/>
    <n v="6"/>
    <n v="3"/>
    <n v="4"/>
    <n v="1"/>
    <n v="1"/>
    <n v="0"/>
    <n v="0"/>
    <n v="0.14000000000000001"/>
    <x v="0"/>
    <s v="Recien incorporado"/>
    <s v="Coste salarial alto"/>
    <s v="0-10 kms"/>
    <s v="Bajo"/>
    <s v="Media"/>
    <x v="0"/>
  </r>
  <r>
    <n v="33"/>
    <x v="1"/>
    <x v="1"/>
    <n v="1141"/>
    <x v="0"/>
    <n v="1"/>
    <n v="3"/>
    <s v="Life Sciences"/>
    <n v="1"/>
    <n v="52"/>
    <n v="3"/>
    <x v="0"/>
    <n v="42"/>
    <n v="4"/>
    <n v="2"/>
    <s v="Sales Executive"/>
    <x v="3"/>
    <x v="1"/>
    <n v="5376"/>
    <n v="3193"/>
    <n v="2"/>
    <s v="Y"/>
    <s v="No"/>
    <n v="19"/>
    <n v="3"/>
    <n v="1"/>
    <n v="80"/>
    <n v="2"/>
    <n v="10"/>
    <n v="3"/>
    <n v="3"/>
    <n v="5"/>
    <n v="3"/>
    <n v="1"/>
    <n v="3"/>
    <n v="0.19"/>
    <x v="0"/>
    <s v="Nuevo empleado"/>
    <s v="Coste salarial bajo"/>
    <s v="0-10 kms"/>
    <s v="Medio"/>
    <s v="Media"/>
    <x v="1"/>
  </r>
  <r>
    <n v="35"/>
    <x v="1"/>
    <x v="0"/>
    <n v="464"/>
    <x v="1"/>
    <n v="4"/>
    <n v="2"/>
    <s v="Other"/>
    <n v="1"/>
    <n v="53"/>
    <n v="3"/>
    <x v="1"/>
    <n v="75"/>
    <n v="3"/>
    <n v="1"/>
    <s v="Laboratory Technician"/>
    <x v="0"/>
    <x v="2"/>
    <n v="1951"/>
    <n v="10910"/>
    <n v="1"/>
    <s v="Y"/>
    <s v="No"/>
    <n v="12"/>
    <n v="3"/>
    <n v="3"/>
    <n v="80"/>
    <n v="1"/>
    <n v="1"/>
    <n v="3"/>
    <n v="3"/>
    <n v="1"/>
    <n v="0"/>
    <n v="0"/>
    <n v="0"/>
    <n v="0.12"/>
    <x v="0"/>
    <s v="Recien incorporado"/>
    <s v="Coste salarial alto"/>
    <s v="0-10 kms"/>
    <s v="Bajo"/>
    <s v="Media"/>
    <x v="2"/>
  </r>
  <r>
    <n v="27"/>
    <x v="1"/>
    <x v="0"/>
    <n v="1240"/>
    <x v="1"/>
    <n v="2"/>
    <n v="4"/>
    <s v="Life Sciences"/>
    <n v="1"/>
    <n v="54"/>
    <n v="4"/>
    <x v="0"/>
    <n v="33"/>
    <n v="3"/>
    <n v="1"/>
    <s v="Laboratory Technician"/>
    <x v="3"/>
    <x v="2"/>
    <n v="2341"/>
    <n v="19715"/>
    <n v="1"/>
    <s v="Y"/>
    <s v="No"/>
    <n v="13"/>
    <n v="3"/>
    <n v="4"/>
    <n v="80"/>
    <n v="1"/>
    <n v="1"/>
    <n v="6"/>
    <n v="3"/>
    <n v="1"/>
    <n v="0"/>
    <n v="0"/>
    <n v="0"/>
    <n v="0.13"/>
    <x v="2"/>
    <s v="Recien incorporado"/>
    <s v="Coste salarial bajo"/>
    <s v="0-10 kms"/>
    <s v="Bajo"/>
    <s v="Mucha"/>
    <x v="2"/>
  </r>
  <r>
    <n v="26"/>
    <x v="0"/>
    <x v="0"/>
    <n v="1357"/>
    <x v="1"/>
    <n v="25"/>
    <n v="3"/>
    <s v="Life Sciences"/>
    <n v="1"/>
    <n v="55"/>
    <n v="1"/>
    <x v="1"/>
    <n v="48"/>
    <n v="1"/>
    <n v="1"/>
    <s v="Laboratory Technician"/>
    <x v="2"/>
    <x v="0"/>
    <n v="2293"/>
    <n v="10558"/>
    <n v="1"/>
    <s v="Y"/>
    <s v="No"/>
    <n v="12"/>
    <n v="3"/>
    <n v="3"/>
    <n v="80"/>
    <n v="0"/>
    <n v="1"/>
    <n v="2"/>
    <n v="2"/>
    <n v="1"/>
    <n v="0"/>
    <n v="0"/>
    <n v="1"/>
    <n v="0.12"/>
    <x v="2"/>
    <s v="Recien incorporado"/>
    <s v="Coste salarial bajo"/>
    <s v="20-30 kms"/>
    <s v="Bajo"/>
    <s v="Poca"/>
    <x v="2"/>
  </r>
  <r>
    <n v="27"/>
    <x v="1"/>
    <x v="1"/>
    <n v="994"/>
    <x v="0"/>
    <n v="8"/>
    <n v="3"/>
    <s v="Life Sciences"/>
    <n v="1"/>
    <n v="56"/>
    <n v="4"/>
    <x v="1"/>
    <n v="37"/>
    <n v="3"/>
    <n v="3"/>
    <s v="Sales Executive"/>
    <x v="2"/>
    <x v="0"/>
    <n v="8726"/>
    <n v="2975"/>
    <n v="1"/>
    <s v="Y"/>
    <s v="No"/>
    <n v="15"/>
    <n v="3"/>
    <n v="4"/>
    <n v="80"/>
    <n v="0"/>
    <n v="9"/>
    <n v="0"/>
    <n v="3"/>
    <n v="9"/>
    <n v="8"/>
    <n v="1"/>
    <n v="7"/>
    <n v="0.15"/>
    <x v="2"/>
    <s v="Establecido"/>
    <s v="Coste salarial bajo"/>
    <s v="0-10 kms"/>
    <s v="Bajo"/>
    <s v="Poca"/>
    <x v="0"/>
  </r>
  <r>
    <n v="30"/>
    <x v="1"/>
    <x v="1"/>
    <n v="721"/>
    <x v="1"/>
    <n v="1"/>
    <n v="2"/>
    <s v="Medical"/>
    <n v="1"/>
    <n v="57"/>
    <n v="3"/>
    <x v="0"/>
    <n v="58"/>
    <n v="3"/>
    <n v="2"/>
    <s v="Laboratory Technician"/>
    <x v="0"/>
    <x v="0"/>
    <n v="4011"/>
    <n v="10781"/>
    <n v="1"/>
    <s v="Y"/>
    <s v="No"/>
    <n v="23"/>
    <n v="4"/>
    <n v="4"/>
    <n v="80"/>
    <n v="0"/>
    <n v="12"/>
    <n v="2"/>
    <n v="3"/>
    <n v="12"/>
    <n v="8"/>
    <n v="3"/>
    <n v="7"/>
    <n v="0.23"/>
    <x v="0"/>
    <s v="Consolidado"/>
    <s v="Coste salarial medio"/>
    <s v="0-10 kms"/>
    <s v="Alto"/>
    <s v="Poca"/>
    <x v="1"/>
  </r>
  <r>
    <n v="41"/>
    <x v="0"/>
    <x v="0"/>
    <n v="1360"/>
    <x v="1"/>
    <n v="12"/>
    <n v="3"/>
    <s v="Technical Degree"/>
    <n v="1"/>
    <n v="58"/>
    <n v="2"/>
    <x v="0"/>
    <n v="49"/>
    <n v="3"/>
    <n v="5"/>
    <s v="Research Director"/>
    <x v="2"/>
    <x v="1"/>
    <n v="19545"/>
    <n v="16280"/>
    <n v="1"/>
    <s v="Y"/>
    <s v="No"/>
    <n v="12"/>
    <n v="3"/>
    <n v="4"/>
    <n v="80"/>
    <n v="0"/>
    <n v="23"/>
    <n v="0"/>
    <n v="3"/>
    <n v="22"/>
    <n v="15"/>
    <n v="15"/>
    <n v="8"/>
    <n v="0.12"/>
    <x v="0"/>
    <s v="Veterano"/>
    <s v="Coste salarial bajo"/>
    <s v="10-20 kms"/>
    <s v="Bajo"/>
    <s v="Poca"/>
    <x v="1"/>
  </r>
  <r>
    <n v="34"/>
    <x v="1"/>
    <x v="2"/>
    <n v="1065"/>
    <x v="0"/>
    <n v="23"/>
    <n v="4"/>
    <s v="Marketing"/>
    <n v="1"/>
    <n v="60"/>
    <n v="2"/>
    <x v="1"/>
    <n v="72"/>
    <n v="3"/>
    <n v="2"/>
    <s v="Sales Executive"/>
    <x v="2"/>
    <x v="0"/>
    <n v="4568"/>
    <n v="10034"/>
    <n v="0"/>
    <s v="Y"/>
    <s v="No"/>
    <n v="20"/>
    <n v="4"/>
    <n v="3"/>
    <n v="80"/>
    <n v="0"/>
    <n v="10"/>
    <n v="2"/>
    <n v="3"/>
    <n v="9"/>
    <n v="5"/>
    <n v="8"/>
    <n v="7"/>
    <n v="0.2"/>
    <x v="0"/>
    <s v="Establecido"/>
    <s v="Coste salarial medio"/>
    <s v="20-30 kms"/>
    <s v="Medio"/>
    <s v="Poca"/>
    <x v="1"/>
  </r>
  <r>
    <n v="37"/>
    <x v="1"/>
    <x v="0"/>
    <n v="408"/>
    <x v="1"/>
    <n v="19"/>
    <n v="2"/>
    <s v="Life Sciences"/>
    <n v="1"/>
    <n v="61"/>
    <n v="2"/>
    <x v="1"/>
    <n v="73"/>
    <n v="3"/>
    <n v="1"/>
    <s v="Research Scientist"/>
    <x v="1"/>
    <x v="1"/>
    <n v="3022"/>
    <n v="10227"/>
    <n v="4"/>
    <s v="Y"/>
    <s v="No"/>
    <n v="21"/>
    <n v="4"/>
    <n v="1"/>
    <n v="80"/>
    <n v="0"/>
    <n v="8"/>
    <n v="1"/>
    <n v="3"/>
    <n v="1"/>
    <n v="0"/>
    <n v="0"/>
    <n v="0"/>
    <n v="0.21"/>
    <x v="0"/>
    <s v="Recien incorporado"/>
    <s v="Coste salarial medio"/>
    <s v="10-20 kms"/>
    <s v="Alto"/>
    <s v="Poca"/>
    <x v="0"/>
  </r>
  <r>
    <n v="46"/>
    <x v="1"/>
    <x v="1"/>
    <n v="1211"/>
    <x v="0"/>
    <n v="5"/>
    <n v="4"/>
    <s v="Marketing"/>
    <n v="1"/>
    <n v="62"/>
    <n v="1"/>
    <x v="1"/>
    <n v="98"/>
    <n v="3"/>
    <n v="2"/>
    <s v="Sales Executive"/>
    <x v="0"/>
    <x v="0"/>
    <n v="5772"/>
    <n v="20445"/>
    <n v="4"/>
    <s v="Y"/>
    <s v="Yes"/>
    <n v="21"/>
    <n v="4"/>
    <n v="3"/>
    <n v="80"/>
    <n v="0"/>
    <n v="14"/>
    <n v="4"/>
    <n v="3"/>
    <n v="9"/>
    <n v="6"/>
    <n v="0"/>
    <n v="8"/>
    <n v="0.21"/>
    <x v="1"/>
    <s v="Establecido"/>
    <s v="Coste salarial alto"/>
    <s v="0-10 kms"/>
    <s v="Alto"/>
    <s v="Media"/>
    <x v="1"/>
  </r>
  <r>
    <n v="35"/>
    <x v="1"/>
    <x v="0"/>
    <n v="1229"/>
    <x v="1"/>
    <n v="8"/>
    <n v="1"/>
    <s v="Life Sciences"/>
    <n v="1"/>
    <n v="63"/>
    <n v="4"/>
    <x v="1"/>
    <n v="36"/>
    <n v="4"/>
    <n v="1"/>
    <s v="Laboratory Technician"/>
    <x v="0"/>
    <x v="1"/>
    <n v="2269"/>
    <n v="4892"/>
    <n v="1"/>
    <s v="Y"/>
    <s v="No"/>
    <n v="19"/>
    <n v="3"/>
    <n v="4"/>
    <n v="80"/>
    <n v="0"/>
    <n v="1"/>
    <n v="2"/>
    <n v="3"/>
    <n v="1"/>
    <n v="0"/>
    <n v="0"/>
    <n v="1"/>
    <n v="0.19"/>
    <x v="0"/>
    <s v="Recien incorporado"/>
    <s v="Coste salarial bajo"/>
    <s v="0-10 kms"/>
    <s v="Medio"/>
    <s v="Poca"/>
    <x v="2"/>
  </r>
  <r>
    <n v="48"/>
    <x v="0"/>
    <x v="0"/>
    <n v="626"/>
    <x v="1"/>
    <n v="1"/>
    <n v="2"/>
    <s v="Life Sciences"/>
    <n v="1"/>
    <n v="64"/>
    <n v="1"/>
    <x v="1"/>
    <n v="98"/>
    <n v="2"/>
    <n v="3"/>
    <s v="Laboratory Technician"/>
    <x v="2"/>
    <x v="0"/>
    <n v="5381"/>
    <n v="19294"/>
    <n v="9"/>
    <s v="Y"/>
    <s v="Yes"/>
    <n v="13"/>
    <n v="3"/>
    <n v="4"/>
    <n v="80"/>
    <n v="0"/>
    <n v="23"/>
    <n v="2"/>
    <n v="3"/>
    <n v="1"/>
    <n v="0"/>
    <n v="0"/>
    <n v="0"/>
    <n v="0.13"/>
    <x v="1"/>
    <s v="Recien incorporado"/>
    <s v="Coste salarial alto"/>
    <s v="0-10 kms"/>
    <s v="Bajo"/>
    <s v="Poca"/>
    <x v="1"/>
  </r>
  <r>
    <n v="28"/>
    <x v="0"/>
    <x v="0"/>
    <n v="1434"/>
    <x v="1"/>
    <n v="5"/>
    <n v="4"/>
    <s v="Technical Degree"/>
    <n v="1"/>
    <n v="65"/>
    <n v="3"/>
    <x v="1"/>
    <n v="50"/>
    <n v="3"/>
    <n v="1"/>
    <s v="Laboratory Technician"/>
    <x v="2"/>
    <x v="0"/>
    <n v="3441"/>
    <n v="11179"/>
    <n v="1"/>
    <s v="Y"/>
    <s v="Yes"/>
    <n v="13"/>
    <n v="3"/>
    <n v="3"/>
    <n v="80"/>
    <n v="0"/>
    <n v="2"/>
    <n v="3"/>
    <n v="2"/>
    <n v="2"/>
    <n v="2"/>
    <n v="2"/>
    <n v="2"/>
    <n v="0.13"/>
    <x v="2"/>
    <s v="Nuevo empleado"/>
    <s v="Coste salarial medio"/>
    <s v="0-10 kms"/>
    <s v="Bajo"/>
    <s v="Media"/>
    <x v="2"/>
  </r>
  <r>
    <n v="44"/>
    <x v="1"/>
    <x v="0"/>
    <n v="1488"/>
    <x v="0"/>
    <n v="1"/>
    <n v="5"/>
    <s v="Marketing"/>
    <n v="1"/>
    <n v="68"/>
    <n v="2"/>
    <x v="0"/>
    <n v="75"/>
    <n v="3"/>
    <n v="2"/>
    <s v="Sales Executive"/>
    <x v="3"/>
    <x v="2"/>
    <n v="5454"/>
    <n v="4009"/>
    <n v="5"/>
    <s v="Y"/>
    <s v="Yes"/>
    <n v="21"/>
    <n v="4"/>
    <n v="3"/>
    <n v="80"/>
    <n v="1"/>
    <n v="9"/>
    <n v="2"/>
    <n v="2"/>
    <n v="4"/>
    <n v="3"/>
    <n v="1"/>
    <n v="3"/>
    <n v="0.21"/>
    <x v="0"/>
    <s v="Nuevo empleado"/>
    <s v="Coste salarial alto"/>
    <s v="0-10 kms"/>
    <s v="Alto"/>
    <s v="Poca"/>
    <x v="0"/>
  </r>
  <r>
    <n v="35"/>
    <x v="1"/>
    <x v="2"/>
    <n v="1097"/>
    <x v="1"/>
    <n v="11"/>
    <n v="2"/>
    <s v="Medical"/>
    <n v="1"/>
    <n v="70"/>
    <n v="3"/>
    <x v="1"/>
    <n v="79"/>
    <n v="2"/>
    <n v="3"/>
    <s v="Healthcare Representative"/>
    <x v="3"/>
    <x v="1"/>
    <n v="9884"/>
    <n v="8302"/>
    <n v="2"/>
    <s v="Y"/>
    <s v="Yes"/>
    <n v="13"/>
    <n v="3"/>
    <n v="3"/>
    <n v="80"/>
    <n v="1"/>
    <n v="10"/>
    <n v="3"/>
    <n v="3"/>
    <n v="4"/>
    <n v="0"/>
    <n v="2"/>
    <n v="3"/>
    <n v="0.13"/>
    <x v="0"/>
    <s v="Nuevo empleado"/>
    <s v="Coste salarial alto"/>
    <s v="10-20 kms"/>
    <s v="Bajo"/>
    <s v="Media"/>
    <x v="1"/>
  </r>
  <r>
    <n v="26"/>
    <x v="1"/>
    <x v="0"/>
    <n v="1443"/>
    <x v="0"/>
    <n v="23"/>
    <n v="3"/>
    <s v="Marketing"/>
    <n v="1"/>
    <n v="72"/>
    <n v="3"/>
    <x v="0"/>
    <n v="47"/>
    <n v="2"/>
    <n v="2"/>
    <s v="Sales Executive"/>
    <x v="0"/>
    <x v="1"/>
    <n v="4157"/>
    <n v="21436"/>
    <n v="7"/>
    <s v="Y"/>
    <s v="Yes"/>
    <n v="19"/>
    <n v="3"/>
    <n v="3"/>
    <n v="80"/>
    <n v="1"/>
    <n v="5"/>
    <n v="2"/>
    <n v="2"/>
    <n v="2"/>
    <n v="2"/>
    <n v="0"/>
    <n v="0"/>
    <n v="0.19"/>
    <x v="2"/>
    <s v="Nuevo empleado"/>
    <s v="Coste salarial bajo"/>
    <s v="20-30 kms"/>
    <s v="Medio"/>
    <s v="Poca"/>
    <x v="0"/>
  </r>
  <r>
    <n v="33"/>
    <x v="1"/>
    <x v="1"/>
    <n v="515"/>
    <x v="1"/>
    <n v="1"/>
    <n v="2"/>
    <s v="Life Sciences"/>
    <n v="1"/>
    <n v="73"/>
    <n v="1"/>
    <x v="0"/>
    <n v="98"/>
    <n v="3"/>
    <n v="3"/>
    <s v="Research Director"/>
    <x v="0"/>
    <x v="0"/>
    <n v="13458"/>
    <n v="15146"/>
    <n v="1"/>
    <s v="Y"/>
    <s v="Yes"/>
    <n v="12"/>
    <n v="3"/>
    <n v="3"/>
    <n v="80"/>
    <n v="0"/>
    <n v="15"/>
    <n v="1"/>
    <n v="3"/>
    <n v="15"/>
    <n v="14"/>
    <n v="8"/>
    <n v="12"/>
    <n v="0.12"/>
    <x v="0"/>
    <s v="Consolidado"/>
    <s v="Coste salarial alto"/>
    <s v="0-10 kms"/>
    <s v="Bajo"/>
    <s v="Poca"/>
    <x v="1"/>
  </r>
  <r>
    <n v="35"/>
    <x v="1"/>
    <x v="1"/>
    <n v="853"/>
    <x v="0"/>
    <n v="18"/>
    <n v="5"/>
    <s v="Life Sciences"/>
    <n v="1"/>
    <n v="74"/>
    <n v="2"/>
    <x v="1"/>
    <n v="71"/>
    <n v="3"/>
    <n v="3"/>
    <s v="Sales Executive"/>
    <x v="3"/>
    <x v="1"/>
    <n v="9069"/>
    <n v="11031"/>
    <n v="1"/>
    <s v="Y"/>
    <s v="No"/>
    <n v="22"/>
    <n v="4"/>
    <n v="4"/>
    <n v="80"/>
    <n v="1"/>
    <n v="9"/>
    <n v="3"/>
    <n v="2"/>
    <n v="9"/>
    <n v="8"/>
    <n v="1"/>
    <n v="8"/>
    <n v="0.22"/>
    <x v="0"/>
    <s v="Establecido"/>
    <s v="Coste salarial medio"/>
    <s v="10-20 kms"/>
    <s v="Alto"/>
    <s v="Media"/>
    <x v="0"/>
  </r>
  <r>
    <n v="35"/>
    <x v="1"/>
    <x v="0"/>
    <n v="1142"/>
    <x v="1"/>
    <n v="23"/>
    <n v="4"/>
    <s v="Medical"/>
    <n v="1"/>
    <n v="75"/>
    <n v="3"/>
    <x v="0"/>
    <n v="30"/>
    <n v="3"/>
    <n v="1"/>
    <s v="Laboratory Technician"/>
    <x v="3"/>
    <x v="1"/>
    <n v="4014"/>
    <n v="16002"/>
    <n v="3"/>
    <s v="Y"/>
    <s v="Yes"/>
    <n v="15"/>
    <n v="3"/>
    <n v="3"/>
    <n v="80"/>
    <n v="1"/>
    <n v="4"/>
    <n v="3"/>
    <n v="3"/>
    <n v="2"/>
    <n v="2"/>
    <n v="2"/>
    <n v="2"/>
    <n v="0.15"/>
    <x v="0"/>
    <s v="Nuevo empleado"/>
    <s v="Coste salarial bajo"/>
    <s v="20-30 kms"/>
    <s v="Bajo"/>
    <s v="Media"/>
    <x v="0"/>
  </r>
  <r>
    <n v="31"/>
    <x v="1"/>
    <x v="0"/>
    <n v="655"/>
    <x v="1"/>
    <n v="7"/>
    <n v="4"/>
    <s v="Life Sciences"/>
    <n v="1"/>
    <n v="76"/>
    <n v="4"/>
    <x v="1"/>
    <n v="48"/>
    <n v="3"/>
    <n v="2"/>
    <s v="Laboratory Technician"/>
    <x v="0"/>
    <x v="2"/>
    <n v="5915"/>
    <n v="9528"/>
    <n v="3"/>
    <s v="Y"/>
    <s v="No"/>
    <n v="22"/>
    <n v="4"/>
    <n v="4"/>
    <n v="80"/>
    <n v="1"/>
    <n v="10"/>
    <n v="3"/>
    <n v="2"/>
    <n v="7"/>
    <n v="7"/>
    <n v="1"/>
    <n v="7"/>
    <n v="0.22"/>
    <x v="0"/>
    <s v="Establecido"/>
    <s v="Coste salarial bajo"/>
    <s v="0-10 kms"/>
    <s v="Alto"/>
    <s v="Media"/>
    <x v="1"/>
  </r>
  <r>
    <n v="37"/>
    <x v="1"/>
    <x v="0"/>
    <n v="1115"/>
    <x v="1"/>
    <n v="1"/>
    <n v="4"/>
    <s v="Life Sciences"/>
    <n v="1"/>
    <n v="77"/>
    <n v="1"/>
    <x v="1"/>
    <n v="51"/>
    <n v="2"/>
    <n v="2"/>
    <s v="Manufacturing Director"/>
    <x v="2"/>
    <x v="2"/>
    <n v="5993"/>
    <n v="2689"/>
    <n v="1"/>
    <s v="Y"/>
    <s v="No"/>
    <n v="18"/>
    <n v="3"/>
    <n v="3"/>
    <n v="80"/>
    <n v="1"/>
    <n v="7"/>
    <n v="2"/>
    <n v="4"/>
    <n v="7"/>
    <n v="5"/>
    <n v="0"/>
    <n v="7"/>
    <n v="0.18"/>
    <x v="0"/>
    <s v="Establecido"/>
    <s v="Coste salarial medio"/>
    <s v="0-10 kms"/>
    <s v="Medio"/>
    <s v="Poca"/>
    <x v="0"/>
  </r>
  <r>
    <n v="32"/>
    <x v="1"/>
    <x v="0"/>
    <n v="427"/>
    <x v="1"/>
    <n v="1"/>
    <n v="3"/>
    <s v="Medical"/>
    <n v="1"/>
    <n v="78"/>
    <n v="1"/>
    <x v="1"/>
    <n v="33"/>
    <n v="3"/>
    <n v="2"/>
    <s v="Manufacturing Director"/>
    <x v="0"/>
    <x v="1"/>
    <n v="6162"/>
    <n v="10877"/>
    <n v="1"/>
    <s v="Y"/>
    <s v="Yes"/>
    <n v="22"/>
    <n v="4"/>
    <n v="2"/>
    <n v="80"/>
    <n v="1"/>
    <n v="9"/>
    <n v="3"/>
    <n v="3"/>
    <n v="9"/>
    <n v="8"/>
    <n v="7"/>
    <n v="8"/>
    <n v="0.22"/>
    <x v="0"/>
    <s v="Establecido"/>
    <s v="Coste salarial bajo"/>
    <s v="0-10 kms"/>
    <s v="Alto"/>
    <s v="Media"/>
    <x v="0"/>
  </r>
  <r>
    <n v="38"/>
    <x v="1"/>
    <x v="1"/>
    <n v="653"/>
    <x v="1"/>
    <n v="29"/>
    <n v="5"/>
    <s v="Life Sciences"/>
    <n v="1"/>
    <n v="79"/>
    <n v="4"/>
    <x v="0"/>
    <n v="50"/>
    <n v="3"/>
    <n v="2"/>
    <s v="Laboratory Technician"/>
    <x v="0"/>
    <x v="0"/>
    <n v="2406"/>
    <n v="5456"/>
    <n v="1"/>
    <s v="Y"/>
    <s v="No"/>
    <n v="11"/>
    <n v="3"/>
    <n v="4"/>
    <n v="80"/>
    <n v="0"/>
    <n v="10"/>
    <n v="2"/>
    <n v="3"/>
    <n v="10"/>
    <n v="3"/>
    <n v="9"/>
    <n v="9"/>
    <n v="0.11"/>
    <x v="0"/>
    <s v="Establecido"/>
    <s v="Coste salarial medio"/>
    <s v="20-30 kms"/>
    <s v="Bajo"/>
    <s v="Poca"/>
    <x v="1"/>
  </r>
  <r>
    <n v="50"/>
    <x v="1"/>
    <x v="0"/>
    <n v="989"/>
    <x v="1"/>
    <n v="7"/>
    <n v="2"/>
    <s v="Medical"/>
    <n v="1"/>
    <n v="80"/>
    <n v="2"/>
    <x v="0"/>
    <n v="43"/>
    <n v="2"/>
    <n v="5"/>
    <s v="Research Director"/>
    <x v="2"/>
    <x v="2"/>
    <n v="18740"/>
    <n v="16701"/>
    <n v="5"/>
    <s v="Y"/>
    <s v="Yes"/>
    <n v="12"/>
    <n v="3"/>
    <n v="4"/>
    <n v="80"/>
    <n v="1"/>
    <n v="29"/>
    <n v="2"/>
    <n v="2"/>
    <n v="27"/>
    <n v="3"/>
    <n v="13"/>
    <n v="8"/>
    <n v="0.12"/>
    <x v="1"/>
    <s v="Veterano"/>
    <s v="Coste salarial bajo"/>
    <s v="0-10 kms"/>
    <s v="Bajo"/>
    <s v="Poca"/>
    <x v="1"/>
  </r>
  <r>
    <n v="59"/>
    <x v="1"/>
    <x v="0"/>
    <n v="1435"/>
    <x v="0"/>
    <n v="25"/>
    <n v="3"/>
    <s v="Life Sciences"/>
    <n v="1"/>
    <n v="81"/>
    <n v="1"/>
    <x v="0"/>
    <n v="99"/>
    <n v="3"/>
    <n v="3"/>
    <s v="Sales Executive"/>
    <x v="3"/>
    <x v="0"/>
    <n v="7637"/>
    <n v="2354"/>
    <n v="7"/>
    <s v="Y"/>
    <s v="No"/>
    <n v="11"/>
    <n v="3"/>
    <n v="4"/>
    <n v="80"/>
    <n v="0"/>
    <n v="28"/>
    <n v="3"/>
    <n v="2"/>
    <n v="21"/>
    <n v="16"/>
    <n v="7"/>
    <n v="9"/>
    <n v="0.11"/>
    <x v="1"/>
    <s v="Veterano"/>
    <s v="Coste salarial alto"/>
    <s v="20-30 kms"/>
    <s v="Bajo"/>
    <s v="Media"/>
    <x v="1"/>
  </r>
  <r>
    <n v="36"/>
    <x v="1"/>
    <x v="0"/>
    <n v="1223"/>
    <x v="1"/>
    <n v="8"/>
    <n v="3"/>
    <s v="Technical Degree"/>
    <n v="1"/>
    <n v="83"/>
    <n v="3"/>
    <x v="0"/>
    <n v="59"/>
    <n v="3"/>
    <n v="3"/>
    <s v="Healthcare Representative"/>
    <x v="2"/>
    <x v="2"/>
    <n v="10096"/>
    <n v="8202"/>
    <n v="1"/>
    <s v="Y"/>
    <s v="No"/>
    <n v="13"/>
    <n v="3"/>
    <n v="2"/>
    <n v="80"/>
    <n v="3"/>
    <n v="17"/>
    <n v="2"/>
    <n v="3"/>
    <n v="17"/>
    <n v="14"/>
    <n v="12"/>
    <n v="8"/>
    <n v="0.13"/>
    <x v="0"/>
    <s v="Consolidado"/>
    <s v="Coste salarial medio"/>
    <s v="0-10 kms"/>
    <s v="Bajo"/>
    <s v="Poca"/>
    <x v="1"/>
  </r>
  <r>
    <n v="55"/>
    <x v="1"/>
    <x v="0"/>
    <n v="836"/>
    <x v="1"/>
    <n v="8"/>
    <n v="3"/>
    <s v="Medical"/>
    <n v="1"/>
    <n v="84"/>
    <n v="4"/>
    <x v="0"/>
    <n v="33"/>
    <n v="3"/>
    <n v="4"/>
    <s v="Manager"/>
    <x v="2"/>
    <x v="2"/>
    <n v="14756"/>
    <n v="19730"/>
    <n v="2"/>
    <s v="Y"/>
    <s v="Yes"/>
    <n v="14"/>
    <n v="3"/>
    <n v="3"/>
    <n v="80"/>
    <n v="3"/>
    <n v="21"/>
    <n v="2"/>
    <n v="3"/>
    <n v="5"/>
    <n v="0"/>
    <n v="0"/>
    <n v="2"/>
    <n v="0.14000000000000001"/>
    <x v="1"/>
    <s v="Nuevo empleado"/>
    <s v="Coste salarial bajo"/>
    <s v="0-10 kms"/>
    <s v="Bajo"/>
    <s v="Poca"/>
    <x v="1"/>
  </r>
  <r>
    <n v="36"/>
    <x v="1"/>
    <x v="1"/>
    <n v="1195"/>
    <x v="1"/>
    <n v="11"/>
    <n v="3"/>
    <s v="Life Sciences"/>
    <n v="1"/>
    <n v="85"/>
    <n v="2"/>
    <x v="1"/>
    <n v="95"/>
    <n v="2"/>
    <n v="2"/>
    <s v="Manufacturing Director"/>
    <x v="1"/>
    <x v="0"/>
    <n v="6499"/>
    <n v="22656"/>
    <n v="1"/>
    <s v="Y"/>
    <s v="No"/>
    <n v="13"/>
    <n v="3"/>
    <n v="3"/>
    <n v="80"/>
    <n v="0"/>
    <n v="6"/>
    <n v="3"/>
    <n v="3"/>
    <n v="6"/>
    <n v="5"/>
    <n v="0"/>
    <n v="3"/>
    <n v="0.13"/>
    <x v="0"/>
    <s v="Establecido"/>
    <s v="Coste salarial alto"/>
    <s v="10-20 kms"/>
    <s v="Bajo"/>
    <s v="Media"/>
    <x v="0"/>
  </r>
  <r>
    <n v="45"/>
    <x v="1"/>
    <x v="0"/>
    <n v="1339"/>
    <x v="1"/>
    <n v="7"/>
    <n v="3"/>
    <s v="Life Sciences"/>
    <n v="1"/>
    <n v="86"/>
    <n v="2"/>
    <x v="1"/>
    <n v="59"/>
    <n v="3"/>
    <n v="3"/>
    <s v="Research Scientist"/>
    <x v="3"/>
    <x v="2"/>
    <n v="9724"/>
    <n v="18787"/>
    <n v="2"/>
    <s v="Y"/>
    <s v="No"/>
    <n v="17"/>
    <n v="3"/>
    <n v="3"/>
    <n v="80"/>
    <n v="1"/>
    <n v="25"/>
    <n v="2"/>
    <n v="3"/>
    <n v="1"/>
    <n v="0"/>
    <n v="0"/>
    <n v="0"/>
    <n v="0.17"/>
    <x v="1"/>
    <s v="Recien incorporado"/>
    <s v="Coste salarial medio"/>
    <s v="0-10 kms"/>
    <s v="Medio"/>
    <s v="Poca"/>
    <x v="1"/>
  </r>
  <r>
    <n v="35"/>
    <x v="1"/>
    <x v="1"/>
    <n v="664"/>
    <x v="1"/>
    <n v="1"/>
    <n v="3"/>
    <s v="Medical"/>
    <n v="1"/>
    <n v="88"/>
    <n v="2"/>
    <x v="1"/>
    <n v="79"/>
    <n v="3"/>
    <n v="1"/>
    <s v="Research Scientist"/>
    <x v="3"/>
    <x v="1"/>
    <n v="2194"/>
    <n v="5868"/>
    <n v="4"/>
    <s v="Y"/>
    <s v="No"/>
    <n v="13"/>
    <n v="3"/>
    <n v="4"/>
    <n v="80"/>
    <n v="1"/>
    <n v="5"/>
    <n v="2"/>
    <n v="2"/>
    <n v="3"/>
    <n v="2"/>
    <n v="1"/>
    <n v="2"/>
    <n v="0.13"/>
    <x v="0"/>
    <s v="Nuevo empleado"/>
    <s v="Coste salarial alto"/>
    <s v="0-10 kms"/>
    <s v="Bajo"/>
    <s v="Poca"/>
    <x v="0"/>
  </r>
  <r>
    <n v="36"/>
    <x v="0"/>
    <x v="0"/>
    <n v="318"/>
    <x v="1"/>
    <n v="9"/>
    <n v="3"/>
    <s v="Medical"/>
    <n v="1"/>
    <n v="90"/>
    <n v="4"/>
    <x v="1"/>
    <n v="79"/>
    <n v="2"/>
    <n v="1"/>
    <s v="Research Scientist"/>
    <x v="2"/>
    <x v="1"/>
    <n v="3388"/>
    <n v="21777"/>
    <n v="0"/>
    <s v="Y"/>
    <s v="Yes"/>
    <n v="17"/>
    <n v="3"/>
    <n v="1"/>
    <n v="80"/>
    <n v="1"/>
    <n v="2"/>
    <n v="0"/>
    <n v="2"/>
    <n v="1"/>
    <n v="0"/>
    <n v="0"/>
    <n v="0"/>
    <n v="0.17"/>
    <x v="0"/>
    <s v="Recien incorporado"/>
    <s v="Coste salarial alto"/>
    <s v="0-10 kms"/>
    <s v="Medio"/>
    <s v="Poca"/>
    <x v="2"/>
  </r>
  <r>
    <n v="59"/>
    <x v="1"/>
    <x v="1"/>
    <n v="1225"/>
    <x v="0"/>
    <n v="1"/>
    <n v="1"/>
    <s v="Life Sciences"/>
    <n v="1"/>
    <n v="91"/>
    <n v="1"/>
    <x v="0"/>
    <n v="57"/>
    <n v="2"/>
    <n v="2"/>
    <s v="Sales Executive"/>
    <x v="2"/>
    <x v="0"/>
    <n v="5473"/>
    <n v="24668"/>
    <n v="7"/>
    <s v="Y"/>
    <s v="No"/>
    <n v="11"/>
    <n v="3"/>
    <n v="4"/>
    <n v="80"/>
    <n v="0"/>
    <n v="20"/>
    <n v="2"/>
    <n v="2"/>
    <n v="4"/>
    <n v="3"/>
    <n v="1"/>
    <n v="3"/>
    <n v="0.11"/>
    <x v="1"/>
    <s v="Nuevo empleado"/>
    <s v="Coste salarial medio"/>
    <s v="0-10 kms"/>
    <s v="Bajo"/>
    <s v="Poca"/>
    <x v="1"/>
  </r>
  <r>
    <n v="29"/>
    <x v="1"/>
    <x v="0"/>
    <n v="1328"/>
    <x v="1"/>
    <n v="2"/>
    <n v="3"/>
    <s v="Life Sciences"/>
    <n v="1"/>
    <n v="94"/>
    <n v="3"/>
    <x v="1"/>
    <n v="76"/>
    <n v="3"/>
    <n v="1"/>
    <s v="Research Scientist"/>
    <x v="1"/>
    <x v="1"/>
    <n v="2703"/>
    <n v="4956"/>
    <n v="0"/>
    <s v="Y"/>
    <s v="No"/>
    <n v="23"/>
    <n v="4"/>
    <n v="4"/>
    <n v="80"/>
    <n v="1"/>
    <n v="6"/>
    <n v="3"/>
    <n v="3"/>
    <n v="5"/>
    <n v="4"/>
    <n v="0"/>
    <n v="4"/>
    <n v="0.23"/>
    <x v="0"/>
    <s v="Nuevo empleado"/>
    <s v="Coste salarial alto"/>
    <s v="0-10 kms"/>
    <s v="Alto"/>
    <s v="Media"/>
    <x v="0"/>
  </r>
  <r>
    <n v="31"/>
    <x v="1"/>
    <x v="0"/>
    <n v="1082"/>
    <x v="1"/>
    <n v="1"/>
    <n v="4"/>
    <s v="Medical"/>
    <n v="1"/>
    <n v="95"/>
    <n v="3"/>
    <x v="1"/>
    <n v="87"/>
    <n v="3"/>
    <n v="1"/>
    <s v="Research Scientist"/>
    <x v="1"/>
    <x v="0"/>
    <n v="2501"/>
    <n v="18775"/>
    <n v="1"/>
    <s v="Y"/>
    <s v="No"/>
    <n v="17"/>
    <n v="3"/>
    <n v="2"/>
    <n v="80"/>
    <n v="0"/>
    <n v="1"/>
    <n v="4"/>
    <n v="3"/>
    <n v="1"/>
    <n v="1"/>
    <n v="1"/>
    <n v="0"/>
    <n v="0.17"/>
    <x v="0"/>
    <s v="Recien incorporado"/>
    <s v="Coste salarial alto"/>
    <s v="0-10 kms"/>
    <s v="Medio"/>
    <s v="Media"/>
    <x v="2"/>
  </r>
  <r>
    <n v="32"/>
    <x v="1"/>
    <x v="0"/>
    <n v="548"/>
    <x v="1"/>
    <n v="1"/>
    <n v="3"/>
    <s v="Life Sciences"/>
    <n v="1"/>
    <n v="96"/>
    <n v="2"/>
    <x v="1"/>
    <n v="66"/>
    <n v="3"/>
    <n v="2"/>
    <s v="Research Scientist"/>
    <x v="1"/>
    <x v="1"/>
    <n v="6220"/>
    <n v="7346"/>
    <n v="1"/>
    <s v="Y"/>
    <s v="No"/>
    <n v="17"/>
    <n v="3"/>
    <n v="2"/>
    <n v="80"/>
    <n v="2"/>
    <n v="10"/>
    <n v="3"/>
    <n v="3"/>
    <n v="10"/>
    <n v="4"/>
    <n v="0"/>
    <n v="9"/>
    <n v="0.17"/>
    <x v="0"/>
    <s v="Establecido"/>
    <s v="Coste salarial medio"/>
    <s v="0-10 kms"/>
    <s v="Medio"/>
    <s v="Media"/>
    <x v="1"/>
  </r>
  <r>
    <n v="36"/>
    <x v="1"/>
    <x v="0"/>
    <n v="132"/>
    <x v="1"/>
    <n v="6"/>
    <n v="3"/>
    <s v="Life Sciences"/>
    <n v="1"/>
    <n v="97"/>
    <n v="2"/>
    <x v="0"/>
    <n v="55"/>
    <n v="4"/>
    <n v="1"/>
    <s v="Laboratory Technician"/>
    <x v="0"/>
    <x v="1"/>
    <n v="3038"/>
    <n v="22002"/>
    <n v="3"/>
    <s v="Y"/>
    <s v="No"/>
    <n v="12"/>
    <n v="3"/>
    <n v="2"/>
    <n v="80"/>
    <n v="0"/>
    <n v="5"/>
    <n v="3"/>
    <n v="3"/>
    <n v="1"/>
    <n v="0"/>
    <n v="0"/>
    <n v="0"/>
    <n v="0.12"/>
    <x v="0"/>
    <s v="Recien incorporado"/>
    <s v="Coste salarial medio"/>
    <s v="0-10 kms"/>
    <s v="Bajo"/>
    <s v="Media"/>
    <x v="0"/>
  </r>
  <r>
    <n v="31"/>
    <x v="1"/>
    <x v="0"/>
    <n v="746"/>
    <x v="1"/>
    <n v="8"/>
    <n v="4"/>
    <s v="Life Sciences"/>
    <n v="1"/>
    <n v="98"/>
    <n v="3"/>
    <x v="0"/>
    <n v="61"/>
    <n v="3"/>
    <n v="2"/>
    <s v="Manufacturing Director"/>
    <x v="0"/>
    <x v="0"/>
    <n v="4424"/>
    <n v="20682"/>
    <n v="1"/>
    <s v="Y"/>
    <s v="No"/>
    <n v="23"/>
    <n v="4"/>
    <n v="4"/>
    <n v="80"/>
    <n v="0"/>
    <n v="11"/>
    <n v="2"/>
    <n v="3"/>
    <n v="11"/>
    <n v="7"/>
    <n v="1"/>
    <n v="8"/>
    <n v="0.23"/>
    <x v="0"/>
    <s v="Consolidado"/>
    <s v="Coste salarial medio"/>
    <s v="0-10 kms"/>
    <s v="Alto"/>
    <s v="Poca"/>
    <x v="1"/>
  </r>
  <r>
    <n v="35"/>
    <x v="1"/>
    <x v="0"/>
    <n v="776"/>
    <x v="0"/>
    <n v="1"/>
    <n v="4"/>
    <s v="Marketing"/>
    <n v="1"/>
    <n v="100"/>
    <n v="3"/>
    <x v="1"/>
    <n v="32"/>
    <n v="2"/>
    <n v="2"/>
    <s v="Sales Executive"/>
    <x v="3"/>
    <x v="0"/>
    <n v="4312"/>
    <n v="23016"/>
    <n v="0"/>
    <s v="Y"/>
    <s v="No"/>
    <n v="14"/>
    <n v="3"/>
    <n v="2"/>
    <n v="80"/>
    <n v="0"/>
    <n v="16"/>
    <n v="2"/>
    <n v="3"/>
    <n v="15"/>
    <n v="13"/>
    <n v="2"/>
    <n v="8"/>
    <n v="0.14000000000000001"/>
    <x v="0"/>
    <s v="Consolidado"/>
    <s v="Coste salarial bajo"/>
    <s v="0-10 kms"/>
    <s v="Bajo"/>
    <s v="Poca"/>
    <x v="1"/>
  </r>
  <r>
    <n v="45"/>
    <x v="1"/>
    <x v="0"/>
    <n v="193"/>
    <x v="1"/>
    <n v="6"/>
    <n v="4"/>
    <s v="Other"/>
    <n v="1"/>
    <n v="101"/>
    <n v="4"/>
    <x v="1"/>
    <n v="52"/>
    <n v="3"/>
    <n v="3"/>
    <s v="Research Director"/>
    <x v="3"/>
    <x v="1"/>
    <n v="13245"/>
    <n v="15067"/>
    <n v="4"/>
    <s v="Y"/>
    <s v="Yes"/>
    <n v="14"/>
    <n v="3"/>
    <n v="2"/>
    <n v="80"/>
    <n v="0"/>
    <n v="17"/>
    <n v="3"/>
    <n v="4"/>
    <n v="0"/>
    <n v="0"/>
    <n v="0"/>
    <n v="0"/>
    <n v="0.14000000000000001"/>
    <x v="1"/>
    <s v="Recien incorporado"/>
    <s v="Coste salarial medio"/>
    <s v="0-10 kms"/>
    <s v="Bajo"/>
    <s v="Media"/>
    <x v="1"/>
  </r>
  <r>
    <n v="37"/>
    <x v="1"/>
    <x v="0"/>
    <n v="397"/>
    <x v="1"/>
    <n v="7"/>
    <n v="4"/>
    <s v="Medical"/>
    <n v="1"/>
    <n v="102"/>
    <n v="1"/>
    <x v="1"/>
    <n v="30"/>
    <n v="3"/>
    <n v="3"/>
    <s v="Research Director"/>
    <x v="2"/>
    <x v="0"/>
    <n v="13664"/>
    <n v="25258"/>
    <n v="4"/>
    <s v="Y"/>
    <s v="No"/>
    <n v="13"/>
    <n v="3"/>
    <n v="1"/>
    <n v="80"/>
    <n v="0"/>
    <n v="16"/>
    <n v="3"/>
    <n v="4"/>
    <n v="5"/>
    <n v="2"/>
    <n v="0"/>
    <n v="2"/>
    <n v="0.13"/>
    <x v="0"/>
    <s v="Nuevo empleado"/>
    <s v="Coste salarial bajo"/>
    <s v="0-10 kms"/>
    <s v="Bajo"/>
    <s v="Media"/>
    <x v="1"/>
  </r>
  <r>
    <n v="46"/>
    <x v="1"/>
    <x v="0"/>
    <n v="945"/>
    <x v="2"/>
    <n v="5"/>
    <n v="2"/>
    <s v="Medical"/>
    <n v="1"/>
    <n v="103"/>
    <n v="2"/>
    <x v="1"/>
    <n v="80"/>
    <n v="3"/>
    <n v="2"/>
    <s v="Human Resources"/>
    <x v="1"/>
    <x v="2"/>
    <n v="5021"/>
    <n v="10425"/>
    <n v="8"/>
    <s v="Y"/>
    <s v="Yes"/>
    <n v="22"/>
    <n v="4"/>
    <n v="4"/>
    <n v="80"/>
    <n v="1"/>
    <n v="16"/>
    <n v="2"/>
    <n v="3"/>
    <n v="4"/>
    <n v="2"/>
    <n v="0"/>
    <n v="2"/>
    <n v="0.22"/>
    <x v="1"/>
    <s v="Nuevo empleado"/>
    <s v="Coste salarial alto"/>
    <s v="0-10 kms"/>
    <s v="Alto"/>
    <s v="Poca"/>
    <x v="1"/>
  </r>
  <r>
    <n v="30"/>
    <x v="1"/>
    <x v="0"/>
    <n v="852"/>
    <x v="1"/>
    <n v="1"/>
    <n v="1"/>
    <s v="Life Sciences"/>
    <n v="1"/>
    <n v="104"/>
    <n v="4"/>
    <x v="1"/>
    <n v="55"/>
    <n v="2"/>
    <n v="2"/>
    <s v="Laboratory Technician"/>
    <x v="0"/>
    <x v="1"/>
    <n v="5126"/>
    <n v="15998"/>
    <n v="1"/>
    <s v="Y"/>
    <s v="Yes"/>
    <n v="12"/>
    <n v="3"/>
    <n v="3"/>
    <n v="80"/>
    <n v="2"/>
    <n v="10"/>
    <n v="1"/>
    <n v="2"/>
    <n v="10"/>
    <n v="8"/>
    <n v="3"/>
    <n v="0"/>
    <n v="0.12"/>
    <x v="0"/>
    <s v="Establecido"/>
    <s v="Coste salarial medio"/>
    <s v="0-10 kms"/>
    <s v="Bajo"/>
    <s v="Poca"/>
    <x v="1"/>
  </r>
  <r>
    <n v="35"/>
    <x v="1"/>
    <x v="0"/>
    <n v="1214"/>
    <x v="1"/>
    <n v="1"/>
    <n v="3"/>
    <s v="Medical"/>
    <n v="1"/>
    <n v="105"/>
    <n v="2"/>
    <x v="1"/>
    <n v="30"/>
    <n v="2"/>
    <n v="1"/>
    <s v="Research Scientist"/>
    <x v="2"/>
    <x v="0"/>
    <n v="2859"/>
    <n v="26278"/>
    <n v="1"/>
    <s v="Y"/>
    <s v="No"/>
    <n v="18"/>
    <n v="3"/>
    <n v="1"/>
    <n v="80"/>
    <n v="0"/>
    <n v="6"/>
    <n v="3"/>
    <n v="3"/>
    <n v="6"/>
    <n v="4"/>
    <n v="0"/>
    <n v="4"/>
    <n v="0.18"/>
    <x v="0"/>
    <s v="Establecido"/>
    <s v="Coste salarial bajo"/>
    <s v="0-10 kms"/>
    <s v="Medio"/>
    <s v="Media"/>
    <x v="0"/>
  </r>
  <r>
    <n v="55"/>
    <x v="1"/>
    <x v="0"/>
    <n v="111"/>
    <x v="0"/>
    <n v="1"/>
    <n v="2"/>
    <s v="Life Sciences"/>
    <n v="1"/>
    <n v="106"/>
    <n v="1"/>
    <x v="1"/>
    <n v="70"/>
    <n v="3"/>
    <n v="3"/>
    <s v="Sales Executive"/>
    <x v="0"/>
    <x v="1"/>
    <n v="10239"/>
    <n v="18092"/>
    <n v="3"/>
    <s v="Y"/>
    <s v="No"/>
    <n v="14"/>
    <n v="3"/>
    <n v="4"/>
    <n v="80"/>
    <n v="1"/>
    <n v="24"/>
    <n v="4"/>
    <n v="3"/>
    <n v="1"/>
    <n v="0"/>
    <n v="1"/>
    <n v="0"/>
    <n v="0.14000000000000001"/>
    <x v="1"/>
    <s v="Recien incorporado"/>
    <s v="Coste salarial medio"/>
    <s v="0-10 kms"/>
    <s v="Bajo"/>
    <s v="Media"/>
    <x v="1"/>
  </r>
  <r>
    <n v="38"/>
    <x v="1"/>
    <x v="2"/>
    <n v="573"/>
    <x v="1"/>
    <n v="6"/>
    <n v="3"/>
    <s v="Medical"/>
    <n v="1"/>
    <n v="107"/>
    <n v="2"/>
    <x v="0"/>
    <n v="79"/>
    <n v="1"/>
    <n v="2"/>
    <s v="Research Scientist"/>
    <x v="0"/>
    <x v="2"/>
    <n v="5329"/>
    <n v="15717"/>
    <n v="7"/>
    <s v="Y"/>
    <s v="Yes"/>
    <n v="12"/>
    <n v="3"/>
    <n v="4"/>
    <n v="80"/>
    <n v="3"/>
    <n v="17"/>
    <n v="3"/>
    <n v="3"/>
    <n v="13"/>
    <n v="11"/>
    <n v="1"/>
    <n v="9"/>
    <n v="0.12"/>
    <x v="0"/>
    <s v="Consolidado"/>
    <s v="Coste salarial alto"/>
    <s v="0-10 kms"/>
    <s v="Bajo"/>
    <s v="Media"/>
    <x v="1"/>
  </r>
  <r>
    <n v="34"/>
    <x v="1"/>
    <x v="0"/>
    <n v="1153"/>
    <x v="1"/>
    <n v="1"/>
    <n v="2"/>
    <s v="Medical"/>
    <n v="1"/>
    <n v="110"/>
    <n v="1"/>
    <x v="1"/>
    <n v="94"/>
    <n v="3"/>
    <n v="2"/>
    <s v="Manufacturing Director"/>
    <x v="1"/>
    <x v="1"/>
    <n v="4325"/>
    <n v="17736"/>
    <n v="1"/>
    <s v="Y"/>
    <s v="No"/>
    <n v="15"/>
    <n v="3"/>
    <n v="3"/>
    <n v="80"/>
    <n v="0"/>
    <n v="5"/>
    <n v="2"/>
    <n v="3"/>
    <n v="5"/>
    <n v="2"/>
    <n v="1"/>
    <n v="3"/>
    <n v="0.15"/>
    <x v="0"/>
    <s v="Nuevo empleado"/>
    <s v="Coste salarial alto"/>
    <s v="0-10 kms"/>
    <s v="Bajo"/>
    <s v="Poca"/>
    <x v="0"/>
  </r>
  <r>
    <n v="56"/>
    <x v="1"/>
    <x v="0"/>
    <n v="1400"/>
    <x v="1"/>
    <n v="7"/>
    <n v="3"/>
    <s v="Life Sciences"/>
    <n v="1"/>
    <n v="112"/>
    <n v="4"/>
    <x v="1"/>
    <n v="49"/>
    <n v="1"/>
    <n v="3"/>
    <s v="Manufacturing Director"/>
    <x v="0"/>
    <x v="0"/>
    <n v="7260"/>
    <n v="21698"/>
    <n v="4"/>
    <s v="Y"/>
    <s v="No"/>
    <n v="11"/>
    <n v="3"/>
    <n v="1"/>
    <n v="80"/>
    <n v="0"/>
    <n v="37"/>
    <n v="3"/>
    <n v="2"/>
    <n v="6"/>
    <n v="4"/>
    <n v="0"/>
    <n v="2"/>
    <n v="0.11"/>
    <x v="1"/>
    <s v="Establecido"/>
    <s v="Coste salarial bajo"/>
    <s v="0-10 kms"/>
    <s v="Bajo"/>
    <s v="Media"/>
    <x v="1"/>
  </r>
  <r>
    <n v="23"/>
    <x v="1"/>
    <x v="0"/>
    <n v="541"/>
    <x v="0"/>
    <n v="2"/>
    <n v="1"/>
    <s v="Technical Degree"/>
    <n v="1"/>
    <n v="113"/>
    <n v="3"/>
    <x v="1"/>
    <n v="62"/>
    <n v="3"/>
    <n v="1"/>
    <s v="Sales Representative"/>
    <x v="3"/>
    <x v="2"/>
    <n v="2322"/>
    <n v="9518"/>
    <n v="3"/>
    <s v="Y"/>
    <s v="No"/>
    <n v="13"/>
    <n v="3"/>
    <n v="3"/>
    <n v="80"/>
    <n v="1"/>
    <n v="3"/>
    <n v="3"/>
    <n v="3"/>
    <n v="0"/>
    <n v="0"/>
    <n v="0"/>
    <n v="0"/>
    <n v="0.13"/>
    <x v="2"/>
    <s v="Recien incorporado"/>
    <s v="Coste salarial medio"/>
    <s v="0-10 kms"/>
    <s v="Bajo"/>
    <s v="Media"/>
    <x v="2"/>
  </r>
  <r>
    <n v="51"/>
    <x v="1"/>
    <x v="0"/>
    <n v="432"/>
    <x v="1"/>
    <n v="9"/>
    <n v="4"/>
    <s v="Life Sciences"/>
    <n v="1"/>
    <n v="116"/>
    <n v="4"/>
    <x v="1"/>
    <n v="96"/>
    <n v="3"/>
    <n v="1"/>
    <s v="Laboratory Technician"/>
    <x v="0"/>
    <x v="1"/>
    <n v="2075"/>
    <n v="18725"/>
    <n v="3"/>
    <s v="Y"/>
    <s v="No"/>
    <n v="23"/>
    <n v="4"/>
    <n v="2"/>
    <n v="80"/>
    <n v="2"/>
    <n v="10"/>
    <n v="4"/>
    <n v="3"/>
    <n v="4"/>
    <n v="2"/>
    <n v="0"/>
    <n v="3"/>
    <n v="0.23"/>
    <x v="1"/>
    <s v="Nuevo empleado"/>
    <s v="Coste salarial alto"/>
    <s v="0-10 kms"/>
    <s v="Alto"/>
    <s v="Media"/>
    <x v="1"/>
  </r>
  <r>
    <n v="30"/>
    <x v="1"/>
    <x v="0"/>
    <n v="288"/>
    <x v="1"/>
    <n v="2"/>
    <n v="3"/>
    <s v="Life Sciences"/>
    <n v="1"/>
    <n v="117"/>
    <n v="3"/>
    <x v="1"/>
    <n v="99"/>
    <n v="2"/>
    <n v="2"/>
    <s v="Healthcare Representative"/>
    <x v="0"/>
    <x v="1"/>
    <n v="4152"/>
    <n v="15830"/>
    <n v="1"/>
    <s v="Y"/>
    <s v="No"/>
    <n v="19"/>
    <n v="3"/>
    <n v="1"/>
    <n v="80"/>
    <n v="3"/>
    <n v="11"/>
    <n v="3"/>
    <n v="3"/>
    <n v="11"/>
    <n v="10"/>
    <n v="10"/>
    <n v="8"/>
    <n v="0.19"/>
    <x v="0"/>
    <s v="Consolidado"/>
    <s v="Coste salarial alto"/>
    <s v="0-10 kms"/>
    <s v="Medio"/>
    <s v="Media"/>
    <x v="1"/>
  </r>
  <r>
    <n v="46"/>
    <x v="0"/>
    <x v="0"/>
    <n v="669"/>
    <x v="0"/>
    <n v="9"/>
    <n v="2"/>
    <s v="Medical"/>
    <n v="1"/>
    <n v="118"/>
    <n v="3"/>
    <x v="1"/>
    <n v="64"/>
    <n v="2"/>
    <n v="3"/>
    <s v="Sales Executive"/>
    <x v="0"/>
    <x v="0"/>
    <n v="9619"/>
    <n v="13596"/>
    <n v="1"/>
    <s v="Y"/>
    <s v="No"/>
    <n v="16"/>
    <n v="3"/>
    <n v="4"/>
    <n v="80"/>
    <n v="0"/>
    <n v="9"/>
    <n v="3"/>
    <n v="3"/>
    <n v="9"/>
    <n v="8"/>
    <n v="4"/>
    <n v="7"/>
    <n v="0.16"/>
    <x v="1"/>
    <s v="Establecido"/>
    <s v="Coste salarial medio"/>
    <s v="0-10 kms"/>
    <s v="Medio"/>
    <s v="Media"/>
    <x v="0"/>
  </r>
  <r>
    <n v="40"/>
    <x v="1"/>
    <x v="1"/>
    <n v="530"/>
    <x v="1"/>
    <n v="1"/>
    <n v="4"/>
    <s v="Life Sciences"/>
    <n v="1"/>
    <n v="119"/>
    <n v="3"/>
    <x v="1"/>
    <n v="78"/>
    <n v="2"/>
    <n v="4"/>
    <s v="Healthcare Representative"/>
    <x v="1"/>
    <x v="1"/>
    <n v="13503"/>
    <n v="14115"/>
    <n v="1"/>
    <s v="Y"/>
    <s v="No"/>
    <n v="22"/>
    <n v="4"/>
    <n v="4"/>
    <n v="80"/>
    <n v="1"/>
    <n v="22"/>
    <n v="3"/>
    <n v="2"/>
    <n v="22"/>
    <n v="3"/>
    <n v="11"/>
    <n v="11"/>
    <n v="0.22"/>
    <x v="0"/>
    <s v="Veterano"/>
    <s v="Coste salarial alto"/>
    <s v="0-10 kms"/>
    <s v="Alto"/>
    <s v="Media"/>
    <x v="1"/>
  </r>
  <r>
    <n v="51"/>
    <x v="1"/>
    <x v="0"/>
    <n v="632"/>
    <x v="0"/>
    <n v="21"/>
    <n v="4"/>
    <s v="Marketing"/>
    <n v="1"/>
    <n v="120"/>
    <n v="3"/>
    <x v="1"/>
    <n v="71"/>
    <n v="3"/>
    <n v="2"/>
    <s v="Sales Executive"/>
    <x v="0"/>
    <x v="0"/>
    <n v="5441"/>
    <n v="8423"/>
    <n v="0"/>
    <s v="Y"/>
    <s v="Yes"/>
    <n v="22"/>
    <n v="4"/>
    <n v="4"/>
    <n v="80"/>
    <n v="0"/>
    <n v="11"/>
    <n v="2"/>
    <n v="1"/>
    <n v="10"/>
    <n v="7"/>
    <n v="1"/>
    <n v="0"/>
    <n v="0.22"/>
    <x v="1"/>
    <s v="Establecido"/>
    <s v="Coste salarial medio"/>
    <s v="20-30 kms"/>
    <s v="Alto"/>
    <s v="Poca"/>
    <x v="1"/>
  </r>
  <r>
    <n v="30"/>
    <x v="1"/>
    <x v="0"/>
    <n v="1334"/>
    <x v="0"/>
    <n v="4"/>
    <n v="2"/>
    <s v="Medical"/>
    <n v="1"/>
    <n v="121"/>
    <n v="3"/>
    <x v="0"/>
    <n v="63"/>
    <n v="2"/>
    <n v="2"/>
    <s v="Sales Executive"/>
    <x v="1"/>
    <x v="2"/>
    <n v="5209"/>
    <n v="19760"/>
    <n v="1"/>
    <s v="Y"/>
    <s v="Yes"/>
    <n v="12"/>
    <n v="3"/>
    <n v="2"/>
    <n v="80"/>
    <n v="3"/>
    <n v="11"/>
    <n v="4"/>
    <n v="2"/>
    <n v="11"/>
    <n v="8"/>
    <n v="2"/>
    <n v="7"/>
    <n v="0.12"/>
    <x v="0"/>
    <s v="Consolidado"/>
    <s v="Coste salarial medio"/>
    <s v="0-10 kms"/>
    <s v="Bajo"/>
    <s v="Media"/>
    <x v="1"/>
  </r>
  <r>
    <n v="46"/>
    <x v="1"/>
    <x v="1"/>
    <n v="638"/>
    <x v="1"/>
    <n v="1"/>
    <n v="3"/>
    <s v="Medical"/>
    <n v="1"/>
    <n v="124"/>
    <n v="3"/>
    <x v="1"/>
    <n v="40"/>
    <n v="2"/>
    <n v="3"/>
    <s v="Healthcare Representative"/>
    <x v="3"/>
    <x v="1"/>
    <n v="10673"/>
    <n v="3142"/>
    <n v="2"/>
    <s v="Y"/>
    <s v="Yes"/>
    <n v="13"/>
    <n v="3"/>
    <n v="3"/>
    <n v="80"/>
    <n v="1"/>
    <n v="21"/>
    <n v="5"/>
    <n v="2"/>
    <n v="10"/>
    <n v="9"/>
    <n v="9"/>
    <n v="5"/>
    <n v="0.13"/>
    <x v="1"/>
    <s v="Establecido"/>
    <s v="Coste salarial bajo"/>
    <s v="0-10 kms"/>
    <s v="Bajo"/>
    <s v="Mucha"/>
    <x v="1"/>
  </r>
  <r>
    <n v="32"/>
    <x v="1"/>
    <x v="0"/>
    <n v="1093"/>
    <x v="0"/>
    <n v="6"/>
    <n v="4"/>
    <s v="Medical"/>
    <n v="1"/>
    <n v="125"/>
    <n v="2"/>
    <x v="1"/>
    <n v="87"/>
    <n v="3"/>
    <n v="2"/>
    <s v="Sales Executive"/>
    <x v="2"/>
    <x v="0"/>
    <n v="5010"/>
    <n v="24301"/>
    <n v="1"/>
    <s v="Y"/>
    <s v="No"/>
    <n v="16"/>
    <n v="3"/>
    <n v="1"/>
    <n v="80"/>
    <n v="0"/>
    <n v="12"/>
    <n v="0"/>
    <n v="3"/>
    <n v="11"/>
    <n v="8"/>
    <n v="5"/>
    <n v="7"/>
    <n v="0.16"/>
    <x v="0"/>
    <s v="Consolidado"/>
    <s v="Coste salarial alto"/>
    <s v="0-10 kms"/>
    <s v="Medio"/>
    <s v="Poca"/>
    <x v="1"/>
  </r>
  <r>
    <n v="54"/>
    <x v="1"/>
    <x v="0"/>
    <n v="1217"/>
    <x v="1"/>
    <n v="2"/>
    <n v="4"/>
    <s v="Technical Degree"/>
    <n v="1"/>
    <n v="126"/>
    <n v="1"/>
    <x v="0"/>
    <n v="60"/>
    <n v="3"/>
    <n v="3"/>
    <s v="Research Director"/>
    <x v="2"/>
    <x v="1"/>
    <n v="13549"/>
    <n v="24001"/>
    <n v="9"/>
    <s v="Y"/>
    <s v="No"/>
    <n v="12"/>
    <n v="3"/>
    <n v="1"/>
    <n v="80"/>
    <n v="1"/>
    <n v="16"/>
    <n v="5"/>
    <n v="1"/>
    <n v="4"/>
    <n v="3"/>
    <n v="0"/>
    <n v="3"/>
    <n v="0.12"/>
    <x v="1"/>
    <s v="Nuevo empleado"/>
    <s v="Coste salarial medio"/>
    <s v="0-10 kms"/>
    <s v="Bajo"/>
    <s v="Mucha"/>
    <x v="1"/>
  </r>
  <r>
    <n v="24"/>
    <x v="1"/>
    <x v="0"/>
    <n v="1353"/>
    <x v="0"/>
    <n v="3"/>
    <n v="2"/>
    <s v="Other"/>
    <n v="1"/>
    <n v="128"/>
    <n v="1"/>
    <x v="0"/>
    <n v="33"/>
    <n v="3"/>
    <n v="2"/>
    <s v="Sales Executive"/>
    <x v="2"/>
    <x v="1"/>
    <n v="4999"/>
    <n v="17519"/>
    <n v="0"/>
    <s v="Y"/>
    <s v="No"/>
    <n v="21"/>
    <n v="4"/>
    <n v="1"/>
    <n v="80"/>
    <n v="1"/>
    <n v="4"/>
    <n v="2"/>
    <n v="2"/>
    <n v="3"/>
    <n v="2"/>
    <n v="0"/>
    <n v="2"/>
    <n v="0.21"/>
    <x v="2"/>
    <s v="Nuevo empleado"/>
    <s v="Coste salarial bajo"/>
    <s v="0-10 kms"/>
    <s v="Alto"/>
    <s v="Poca"/>
    <x v="0"/>
  </r>
  <r>
    <n v="28"/>
    <x v="1"/>
    <x v="2"/>
    <n v="120"/>
    <x v="0"/>
    <n v="4"/>
    <n v="3"/>
    <s v="Medical"/>
    <n v="1"/>
    <n v="129"/>
    <n v="2"/>
    <x v="1"/>
    <n v="43"/>
    <n v="3"/>
    <n v="2"/>
    <s v="Sales Executive"/>
    <x v="2"/>
    <x v="1"/>
    <n v="4221"/>
    <n v="8863"/>
    <n v="1"/>
    <s v="Y"/>
    <s v="No"/>
    <n v="15"/>
    <n v="3"/>
    <n v="2"/>
    <n v="80"/>
    <n v="0"/>
    <n v="5"/>
    <n v="3"/>
    <n v="4"/>
    <n v="5"/>
    <n v="4"/>
    <n v="0"/>
    <n v="4"/>
    <n v="0.15"/>
    <x v="2"/>
    <s v="Nuevo empleado"/>
    <s v="Coste salarial bajo"/>
    <s v="0-10 kms"/>
    <s v="Bajo"/>
    <s v="Media"/>
    <x v="0"/>
  </r>
  <r>
    <n v="58"/>
    <x v="1"/>
    <x v="0"/>
    <n v="682"/>
    <x v="0"/>
    <n v="10"/>
    <n v="4"/>
    <s v="Medical"/>
    <n v="1"/>
    <n v="131"/>
    <n v="4"/>
    <x v="1"/>
    <n v="37"/>
    <n v="3"/>
    <n v="4"/>
    <s v="Sales Executive"/>
    <x v="2"/>
    <x v="0"/>
    <n v="13872"/>
    <n v="24409"/>
    <n v="0"/>
    <s v="Y"/>
    <s v="No"/>
    <n v="13"/>
    <n v="3"/>
    <n v="3"/>
    <n v="80"/>
    <n v="0"/>
    <n v="38"/>
    <n v="1"/>
    <n v="2"/>
    <n v="37"/>
    <n v="10"/>
    <n v="1"/>
    <n v="8"/>
    <n v="0.13"/>
    <x v="1"/>
    <s v="Veterano"/>
    <s v="Coste salarial bajo"/>
    <s v="10-20 kms"/>
    <s v="Bajo"/>
    <s v="Poca"/>
    <x v="1"/>
  </r>
  <r>
    <n v="44"/>
    <x v="1"/>
    <x v="2"/>
    <n v="489"/>
    <x v="1"/>
    <n v="23"/>
    <n v="3"/>
    <s v="Medical"/>
    <n v="1"/>
    <n v="132"/>
    <n v="2"/>
    <x v="1"/>
    <n v="67"/>
    <n v="3"/>
    <n v="2"/>
    <s v="Laboratory Technician"/>
    <x v="1"/>
    <x v="1"/>
    <n v="2042"/>
    <n v="25043"/>
    <n v="4"/>
    <s v="Y"/>
    <s v="No"/>
    <n v="12"/>
    <n v="3"/>
    <n v="3"/>
    <n v="80"/>
    <n v="1"/>
    <n v="17"/>
    <n v="3"/>
    <n v="4"/>
    <n v="3"/>
    <n v="2"/>
    <n v="1"/>
    <n v="2"/>
    <n v="0.12"/>
    <x v="0"/>
    <s v="Nuevo empleado"/>
    <s v="Coste salarial medio"/>
    <s v="20-30 kms"/>
    <s v="Bajo"/>
    <s v="Media"/>
    <x v="1"/>
  </r>
  <r>
    <n v="37"/>
    <x v="0"/>
    <x v="0"/>
    <n v="807"/>
    <x v="2"/>
    <n v="6"/>
    <n v="4"/>
    <s v="Human Resources"/>
    <n v="1"/>
    <n v="133"/>
    <n v="3"/>
    <x v="1"/>
    <n v="63"/>
    <n v="3"/>
    <n v="1"/>
    <s v="Human Resources"/>
    <x v="3"/>
    <x v="2"/>
    <n v="2073"/>
    <n v="23648"/>
    <n v="4"/>
    <s v="Y"/>
    <s v="Yes"/>
    <n v="22"/>
    <n v="4"/>
    <n v="4"/>
    <n v="80"/>
    <n v="0"/>
    <n v="7"/>
    <n v="3"/>
    <n v="3"/>
    <n v="3"/>
    <n v="2"/>
    <n v="0"/>
    <n v="2"/>
    <n v="0.22"/>
    <x v="0"/>
    <s v="Nuevo empleado"/>
    <s v="Coste salarial medio"/>
    <s v="0-10 kms"/>
    <s v="Alto"/>
    <s v="Media"/>
    <x v="0"/>
  </r>
  <r>
    <n v="32"/>
    <x v="1"/>
    <x v="0"/>
    <n v="827"/>
    <x v="1"/>
    <n v="1"/>
    <n v="1"/>
    <s v="Life Sciences"/>
    <n v="1"/>
    <n v="134"/>
    <n v="4"/>
    <x v="1"/>
    <n v="71"/>
    <n v="3"/>
    <n v="1"/>
    <s v="Research Scientist"/>
    <x v="3"/>
    <x v="0"/>
    <n v="2956"/>
    <n v="15178"/>
    <n v="1"/>
    <s v="Y"/>
    <s v="No"/>
    <n v="13"/>
    <n v="3"/>
    <n v="4"/>
    <n v="80"/>
    <n v="0"/>
    <n v="1"/>
    <n v="2"/>
    <n v="3"/>
    <n v="1"/>
    <n v="0"/>
    <n v="0"/>
    <n v="0"/>
    <n v="0.13"/>
    <x v="0"/>
    <s v="Recien incorporado"/>
    <s v="Coste salarial medio"/>
    <s v="0-10 kms"/>
    <s v="Bajo"/>
    <s v="Poca"/>
    <x v="2"/>
  </r>
  <r>
    <n v="20"/>
    <x v="0"/>
    <x v="1"/>
    <n v="871"/>
    <x v="1"/>
    <n v="6"/>
    <n v="3"/>
    <s v="Life Sciences"/>
    <n v="1"/>
    <n v="137"/>
    <n v="4"/>
    <x v="0"/>
    <n v="66"/>
    <n v="2"/>
    <n v="1"/>
    <s v="Laboratory Technician"/>
    <x v="0"/>
    <x v="0"/>
    <n v="2926"/>
    <n v="19783"/>
    <n v="1"/>
    <s v="Y"/>
    <s v="Yes"/>
    <n v="18"/>
    <n v="3"/>
    <n v="2"/>
    <n v="80"/>
    <n v="0"/>
    <n v="1"/>
    <n v="5"/>
    <n v="3"/>
    <n v="1"/>
    <n v="0"/>
    <n v="1"/>
    <n v="0"/>
    <n v="0.18"/>
    <x v="2"/>
    <s v="Recien incorporado"/>
    <s v="Coste salarial medio"/>
    <s v="0-10 kms"/>
    <s v="Medio"/>
    <s v="Mucha"/>
    <x v="2"/>
  </r>
  <r>
    <n v="34"/>
    <x v="1"/>
    <x v="0"/>
    <n v="665"/>
    <x v="1"/>
    <n v="6"/>
    <n v="4"/>
    <s v="Other"/>
    <n v="1"/>
    <n v="138"/>
    <n v="1"/>
    <x v="0"/>
    <n v="41"/>
    <n v="3"/>
    <n v="2"/>
    <s v="Research Scientist"/>
    <x v="2"/>
    <x v="0"/>
    <n v="4809"/>
    <n v="12482"/>
    <n v="1"/>
    <s v="Y"/>
    <s v="No"/>
    <n v="14"/>
    <n v="3"/>
    <n v="3"/>
    <n v="80"/>
    <n v="0"/>
    <n v="16"/>
    <n v="3"/>
    <n v="3"/>
    <n v="16"/>
    <n v="13"/>
    <n v="2"/>
    <n v="10"/>
    <n v="0.14000000000000001"/>
    <x v="0"/>
    <s v="Consolidado"/>
    <s v="Coste salarial bajo"/>
    <s v="0-10 kms"/>
    <s v="Bajo"/>
    <s v="Media"/>
    <x v="1"/>
  </r>
  <r>
    <n v="37"/>
    <x v="1"/>
    <x v="2"/>
    <n v="1040"/>
    <x v="1"/>
    <n v="2"/>
    <n v="2"/>
    <s v="Life Sciences"/>
    <n v="1"/>
    <n v="139"/>
    <n v="3"/>
    <x v="1"/>
    <n v="100"/>
    <n v="2"/>
    <n v="2"/>
    <s v="Healthcare Representative"/>
    <x v="0"/>
    <x v="2"/>
    <n v="5163"/>
    <n v="15850"/>
    <n v="5"/>
    <s v="Y"/>
    <s v="No"/>
    <n v="14"/>
    <n v="3"/>
    <n v="4"/>
    <n v="80"/>
    <n v="1"/>
    <n v="17"/>
    <n v="2"/>
    <n v="4"/>
    <n v="1"/>
    <n v="0"/>
    <n v="0"/>
    <n v="0"/>
    <n v="0.14000000000000001"/>
    <x v="0"/>
    <s v="Recien incorporado"/>
    <s v="Coste salarial alto"/>
    <s v="0-10 kms"/>
    <s v="Bajo"/>
    <s v="Poca"/>
    <x v="1"/>
  </r>
  <r>
    <n v="59"/>
    <x v="1"/>
    <x v="2"/>
    <n v="1420"/>
    <x v="2"/>
    <n v="2"/>
    <n v="4"/>
    <s v="Human Resources"/>
    <n v="1"/>
    <n v="140"/>
    <n v="3"/>
    <x v="0"/>
    <n v="32"/>
    <n v="2"/>
    <n v="5"/>
    <s v="Manager"/>
    <x v="0"/>
    <x v="1"/>
    <n v="18844"/>
    <n v="21922"/>
    <n v="9"/>
    <s v="Y"/>
    <s v="No"/>
    <n v="21"/>
    <n v="4"/>
    <n v="4"/>
    <n v="80"/>
    <n v="1"/>
    <n v="30"/>
    <n v="3"/>
    <n v="3"/>
    <n v="3"/>
    <n v="2"/>
    <n v="2"/>
    <n v="2"/>
    <n v="0.21"/>
    <x v="1"/>
    <s v="Nuevo empleado"/>
    <s v="Coste salarial bajo"/>
    <s v="0-10 kms"/>
    <s v="Alto"/>
    <s v="Media"/>
    <x v="1"/>
  </r>
  <r>
    <n v="50"/>
    <x v="1"/>
    <x v="1"/>
    <n v="1115"/>
    <x v="1"/>
    <n v="1"/>
    <n v="3"/>
    <s v="Life Sciences"/>
    <n v="1"/>
    <n v="141"/>
    <n v="1"/>
    <x v="0"/>
    <n v="73"/>
    <n v="3"/>
    <n v="5"/>
    <s v="Research Director"/>
    <x v="1"/>
    <x v="1"/>
    <n v="18172"/>
    <n v="9755"/>
    <n v="3"/>
    <s v="Y"/>
    <s v="Yes"/>
    <n v="19"/>
    <n v="3"/>
    <n v="1"/>
    <n v="80"/>
    <n v="0"/>
    <n v="28"/>
    <n v="1"/>
    <n v="2"/>
    <n v="8"/>
    <n v="3"/>
    <n v="0"/>
    <n v="7"/>
    <n v="0.19"/>
    <x v="1"/>
    <s v="Establecido"/>
    <s v="Coste salarial medio"/>
    <s v="0-10 kms"/>
    <s v="Medio"/>
    <s v="Poca"/>
    <x v="1"/>
  </r>
  <r>
    <n v="25"/>
    <x v="0"/>
    <x v="0"/>
    <n v="240"/>
    <x v="0"/>
    <n v="5"/>
    <n v="3"/>
    <s v="Marketing"/>
    <n v="1"/>
    <n v="142"/>
    <n v="3"/>
    <x v="1"/>
    <n v="46"/>
    <n v="2"/>
    <n v="2"/>
    <s v="Sales Executive"/>
    <x v="2"/>
    <x v="0"/>
    <n v="5744"/>
    <n v="26959"/>
    <n v="1"/>
    <s v="Y"/>
    <s v="Yes"/>
    <n v="11"/>
    <n v="3"/>
    <n v="4"/>
    <n v="80"/>
    <n v="0"/>
    <n v="6"/>
    <n v="1"/>
    <n v="3"/>
    <n v="6"/>
    <n v="4"/>
    <n v="0"/>
    <n v="3"/>
    <n v="0.11"/>
    <x v="2"/>
    <s v="Establecido"/>
    <s v="Coste salarial bajo"/>
    <s v="0-10 kms"/>
    <s v="Bajo"/>
    <s v="Poca"/>
    <x v="0"/>
  </r>
  <r>
    <n v="25"/>
    <x v="1"/>
    <x v="0"/>
    <n v="1280"/>
    <x v="1"/>
    <n v="7"/>
    <n v="1"/>
    <s v="Medical"/>
    <n v="1"/>
    <n v="143"/>
    <n v="4"/>
    <x v="1"/>
    <n v="64"/>
    <n v="2"/>
    <n v="1"/>
    <s v="Research Scientist"/>
    <x v="0"/>
    <x v="1"/>
    <n v="2889"/>
    <n v="26897"/>
    <n v="1"/>
    <s v="Y"/>
    <s v="No"/>
    <n v="11"/>
    <n v="3"/>
    <n v="3"/>
    <n v="80"/>
    <n v="2"/>
    <n v="2"/>
    <n v="2"/>
    <n v="3"/>
    <n v="2"/>
    <n v="2"/>
    <n v="2"/>
    <n v="1"/>
    <n v="0.11"/>
    <x v="2"/>
    <s v="Nuevo empleado"/>
    <s v="Coste salarial medio"/>
    <s v="0-10 kms"/>
    <s v="Bajo"/>
    <s v="Poca"/>
    <x v="2"/>
  </r>
  <r>
    <n v="22"/>
    <x v="1"/>
    <x v="0"/>
    <n v="534"/>
    <x v="1"/>
    <n v="15"/>
    <n v="3"/>
    <s v="Medical"/>
    <n v="1"/>
    <n v="144"/>
    <n v="2"/>
    <x v="0"/>
    <n v="59"/>
    <n v="3"/>
    <n v="1"/>
    <s v="Laboratory Technician"/>
    <x v="0"/>
    <x v="0"/>
    <n v="2871"/>
    <n v="23785"/>
    <n v="1"/>
    <s v="Y"/>
    <s v="No"/>
    <n v="15"/>
    <n v="3"/>
    <n v="3"/>
    <n v="80"/>
    <n v="0"/>
    <n v="1"/>
    <n v="5"/>
    <n v="3"/>
    <n v="0"/>
    <n v="0"/>
    <n v="0"/>
    <n v="0"/>
    <n v="0.15"/>
    <x v="2"/>
    <s v="Recien incorporado"/>
    <s v="Coste salarial medio"/>
    <s v="10-20 kms"/>
    <s v="Bajo"/>
    <s v="Mucha"/>
    <x v="2"/>
  </r>
  <r>
    <n v="51"/>
    <x v="1"/>
    <x v="1"/>
    <n v="1456"/>
    <x v="1"/>
    <n v="1"/>
    <n v="4"/>
    <s v="Medical"/>
    <n v="1"/>
    <n v="145"/>
    <n v="1"/>
    <x v="0"/>
    <n v="30"/>
    <n v="2"/>
    <n v="3"/>
    <s v="Healthcare Representative"/>
    <x v="3"/>
    <x v="0"/>
    <n v="7484"/>
    <n v="25796"/>
    <n v="3"/>
    <s v="Y"/>
    <s v="No"/>
    <n v="20"/>
    <n v="4"/>
    <n v="3"/>
    <n v="80"/>
    <n v="0"/>
    <n v="23"/>
    <n v="1"/>
    <n v="2"/>
    <n v="13"/>
    <n v="12"/>
    <n v="12"/>
    <n v="8"/>
    <n v="0.2"/>
    <x v="1"/>
    <s v="Consolidado"/>
    <s v="Coste salarial bajo"/>
    <s v="0-10 kms"/>
    <s v="Medio"/>
    <s v="Poca"/>
    <x v="1"/>
  </r>
  <r>
    <n v="34"/>
    <x v="0"/>
    <x v="1"/>
    <n v="658"/>
    <x v="1"/>
    <n v="7"/>
    <n v="3"/>
    <s v="Life Sciences"/>
    <n v="1"/>
    <n v="147"/>
    <n v="1"/>
    <x v="1"/>
    <n v="66"/>
    <n v="1"/>
    <n v="2"/>
    <s v="Laboratory Technician"/>
    <x v="2"/>
    <x v="0"/>
    <n v="6074"/>
    <n v="22887"/>
    <n v="1"/>
    <s v="Y"/>
    <s v="Yes"/>
    <n v="24"/>
    <n v="4"/>
    <n v="4"/>
    <n v="80"/>
    <n v="0"/>
    <n v="9"/>
    <n v="3"/>
    <n v="3"/>
    <n v="9"/>
    <n v="7"/>
    <n v="0"/>
    <n v="6"/>
    <n v="0.24"/>
    <x v="0"/>
    <s v="Establecido"/>
    <s v="Coste salarial medio"/>
    <s v="0-10 kms"/>
    <s v="Alto"/>
    <s v="Media"/>
    <x v="0"/>
  </r>
  <r>
    <n v="54"/>
    <x v="1"/>
    <x v="2"/>
    <n v="142"/>
    <x v="2"/>
    <n v="26"/>
    <n v="3"/>
    <s v="Human Resources"/>
    <n v="1"/>
    <n v="148"/>
    <n v="4"/>
    <x v="0"/>
    <n v="30"/>
    <n v="4"/>
    <n v="4"/>
    <s v="Manager"/>
    <x v="0"/>
    <x v="0"/>
    <n v="17328"/>
    <n v="13871"/>
    <n v="2"/>
    <s v="Y"/>
    <s v="Yes"/>
    <n v="12"/>
    <n v="3"/>
    <n v="3"/>
    <n v="80"/>
    <n v="0"/>
    <n v="23"/>
    <n v="3"/>
    <n v="3"/>
    <n v="5"/>
    <n v="3"/>
    <n v="4"/>
    <n v="4"/>
    <n v="0.12"/>
    <x v="1"/>
    <s v="Nuevo empleado"/>
    <s v="Coste salarial bajo"/>
    <s v="20-30 kms"/>
    <s v="Bajo"/>
    <s v="Media"/>
    <x v="1"/>
  </r>
  <r>
    <n v="24"/>
    <x v="1"/>
    <x v="0"/>
    <n v="1127"/>
    <x v="1"/>
    <n v="18"/>
    <n v="1"/>
    <s v="Life Sciences"/>
    <n v="1"/>
    <n v="150"/>
    <n v="2"/>
    <x v="1"/>
    <n v="52"/>
    <n v="3"/>
    <n v="1"/>
    <s v="Laboratory Technician"/>
    <x v="2"/>
    <x v="1"/>
    <n v="2774"/>
    <n v="13257"/>
    <n v="0"/>
    <s v="Y"/>
    <s v="No"/>
    <n v="12"/>
    <n v="3"/>
    <n v="3"/>
    <n v="80"/>
    <n v="1"/>
    <n v="6"/>
    <n v="2"/>
    <n v="3"/>
    <n v="5"/>
    <n v="3"/>
    <n v="1"/>
    <n v="2"/>
    <n v="0.12"/>
    <x v="2"/>
    <s v="Nuevo empleado"/>
    <s v="Coste salarial medio"/>
    <s v="10-20 kms"/>
    <s v="Bajo"/>
    <s v="Poca"/>
    <x v="0"/>
  </r>
  <r>
    <n v="34"/>
    <x v="1"/>
    <x v="0"/>
    <n v="1031"/>
    <x v="1"/>
    <n v="6"/>
    <n v="4"/>
    <s v="Life Sciences"/>
    <n v="1"/>
    <n v="151"/>
    <n v="3"/>
    <x v="0"/>
    <n v="45"/>
    <n v="2"/>
    <n v="2"/>
    <s v="Research Scientist"/>
    <x v="1"/>
    <x v="2"/>
    <n v="4505"/>
    <n v="15000"/>
    <n v="6"/>
    <s v="Y"/>
    <s v="No"/>
    <n v="15"/>
    <n v="3"/>
    <n v="3"/>
    <n v="80"/>
    <n v="1"/>
    <n v="12"/>
    <n v="3"/>
    <n v="3"/>
    <n v="1"/>
    <n v="0"/>
    <n v="0"/>
    <n v="0"/>
    <n v="0.15"/>
    <x v="0"/>
    <s v="Recien incorporado"/>
    <s v="Coste salarial bajo"/>
    <s v="0-10 kms"/>
    <s v="Bajo"/>
    <s v="Media"/>
    <x v="1"/>
  </r>
  <r>
    <n v="37"/>
    <x v="1"/>
    <x v="0"/>
    <n v="1189"/>
    <x v="0"/>
    <n v="3"/>
    <n v="3"/>
    <s v="Life Sciences"/>
    <n v="1"/>
    <n v="152"/>
    <n v="3"/>
    <x v="1"/>
    <n v="87"/>
    <n v="3"/>
    <n v="3"/>
    <s v="Sales Executive"/>
    <x v="0"/>
    <x v="0"/>
    <n v="7428"/>
    <n v="14506"/>
    <n v="2"/>
    <s v="Y"/>
    <s v="No"/>
    <n v="12"/>
    <n v="3"/>
    <n v="1"/>
    <n v="80"/>
    <n v="0"/>
    <n v="12"/>
    <n v="3"/>
    <n v="3"/>
    <n v="5"/>
    <n v="3"/>
    <n v="1"/>
    <n v="3"/>
    <n v="0.12"/>
    <x v="0"/>
    <s v="Nuevo empleado"/>
    <s v="Coste salarial alto"/>
    <s v="0-10 kms"/>
    <s v="Bajo"/>
    <s v="Media"/>
    <x v="1"/>
  </r>
  <r>
    <n v="34"/>
    <x v="1"/>
    <x v="0"/>
    <n v="1354"/>
    <x v="1"/>
    <n v="5"/>
    <n v="3"/>
    <s v="Medical"/>
    <n v="1"/>
    <n v="153"/>
    <n v="3"/>
    <x v="0"/>
    <n v="45"/>
    <n v="2"/>
    <n v="3"/>
    <s v="Manager"/>
    <x v="3"/>
    <x v="0"/>
    <n v="11631"/>
    <n v="5615"/>
    <n v="2"/>
    <s v="Y"/>
    <s v="No"/>
    <n v="12"/>
    <n v="3"/>
    <n v="4"/>
    <n v="80"/>
    <n v="0"/>
    <n v="14"/>
    <n v="6"/>
    <n v="3"/>
    <n v="11"/>
    <n v="10"/>
    <n v="5"/>
    <n v="8"/>
    <n v="0.12"/>
    <x v="0"/>
    <s v="Consolidado"/>
    <s v="Coste salarial bajo"/>
    <s v="0-10 kms"/>
    <s v="Bajo"/>
    <s v="Mucha"/>
    <x v="1"/>
  </r>
  <r>
    <n v="36"/>
    <x v="1"/>
    <x v="1"/>
    <n v="1467"/>
    <x v="0"/>
    <n v="11"/>
    <n v="2"/>
    <s v="Technical Degree"/>
    <n v="1"/>
    <n v="154"/>
    <n v="2"/>
    <x v="0"/>
    <n v="92"/>
    <n v="3"/>
    <n v="3"/>
    <s v="Sales Executive"/>
    <x v="0"/>
    <x v="1"/>
    <n v="9738"/>
    <n v="22952"/>
    <n v="0"/>
    <s v="Y"/>
    <s v="No"/>
    <n v="14"/>
    <n v="3"/>
    <n v="3"/>
    <n v="80"/>
    <n v="1"/>
    <n v="10"/>
    <n v="6"/>
    <n v="3"/>
    <n v="9"/>
    <n v="7"/>
    <n v="2"/>
    <n v="8"/>
    <n v="0.14000000000000001"/>
    <x v="0"/>
    <s v="Establecido"/>
    <s v="Coste salarial alto"/>
    <s v="10-20 kms"/>
    <s v="Bajo"/>
    <s v="Mucha"/>
    <x v="1"/>
  </r>
  <r>
    <n v="36"/>
    <x v="1"/>
    <x v="0"/>
    <n v="922"/>
    <x v="1"/>
    <n v="3"/>
    <n v="2"/>
    <s v="Life Sciences"/>
    <n v="1"/>
    <n v="155"/>
    <n v="1"/>
    <x v="0"/>
    <n v="39"/>
    <n v="3"/>
    <n v="1"/>
    <s v="Laboratory Technician"/>
    <x v="0"/>
    <x v="2"/>
    <n v="2835"/>
    <n v="2561"/>
    <n v="5"/>
    <s v="Y"/>
    <s v="No"/>
    <n v="22"/>
    <n v="4"/>
    <n v="1"/>
    <n v="80"/>
    <n v="1"/>
    <n v="7"/>
    <n v="2"/>
    <n v="3"/>
    <n v="1"/>
    <n v="0"/>
    <n v="0"/>
    <n v="0"/>
    <n v="0.22"/>
    <x v="0"/>
    <s v="Recien incorporado"/>
    <s v="Coste salarial bajo"/>
    <s v="0-10 kms"/>
    <s v="Alto"/>
    <s v="Poca"/>
    <x v="0"/>
  </r>
  <r>
    <n v="43"/>
    <x v="1"/>
    <x v="1"/>
    <n v="394"/>
    <x v="0"/>
    <n v="26"/>
    <n v="2"/>
    <s v="Life Sciences"/>
    <n v="1"/>
    <n v="158"/>
    <n v="3"/>
    <x v="1"/>
    <n v="92"/>
    <n v="3"/>
    <n v="4"/>
    <s v="Manager"/>
    <x v="0"/>
    <x v="1"/>
    <n v="16959"/>
    <n v="19494"/>
    <n v="1"/>
    <s v="Y"/>
    <s v="Yes"/>
    <n v="12"/>
    <n v="3"/>
    <n v="4"/>
    <n v="80"/>
    <n v="2"/>
    <n v="25"/>
    <n v="3"/>
    <n v="4"/>
    <n v="25"/>
    <n v="12"/>
    <n v="4"/>
    <n v="12"/>
    <n v="0.12"/>
    <x v="0"/>
    <s v="Veterano"/>
    <s v="Coste salarial alto"/>
    <s v="20-30 kms"/>
    <s v="Bajo"/>
    <s v="Media"/>
    <x v="1"/>
  </r>
  <r>
    <n v="30"/>
    <x v="1"/>
    <x v="1"/>
    <n v="1312"/>
    <x v="1"/>
    <n v="23"/>
    <n v="3"/>
    <s v="Life Sciences"/>
    <n v="1"/>
    <n v="159"/>
    <n v="1"/>
    <x v="1"/>
    <n v="96"/>
    <n v="1"/>
    <n v="1"/>
    <s v="Research Scientist"/>
    <x v="2"/>
    <x v="2"/>
    <n v="2613"/>
    <n v="22310"/>
    <n v="1"/>
    <s v="Y"/>
    <s v="No"/>
    <n v="25"/>
    <n v="4"/>
    <n v="3"/>
    <n v="80"/>
    <n v="3"/>
    <n v="10"/>
    <n v="2"/>
    <n v="2"/>
    <n v="10"/>
    <n v="7"/>
    <n v="0"/>
    <n v="9"/>
    <n v="0.25"/>
    <x v="0"/>
    <s v="Establecido"/>
    <s v="Coste salarial alto"/>
    <s v="20-30 kms"/>
    <s v="Alto"/>
    <s v="Poca"/>
    <x v="1"/>
  </r>
  <r>
    <n v="33"/>
    <x v="1"/>
    <x v="2"/>
    <n v="750"/>
    <x v="0"/>
    <n v="22"/>
    <n v="2"/>
    <s v="Marketing"/>
    <n v="1"/>
    <n v="160"/>
    <n v="3"/>
    <x v="1"/>
    <n v="95"/>
    <n v="3"/>
    <n v="2"/>
    <s v="Sales Executive"/>
    <x v="1"/>
    <x v="1"/>
    <n v="6146"/>
    <n v="15480"/>
    <n v="0"/>
    <s v="Y"/>
    <s v="No"/>
    <n v="13"/>
    <n v="3"/>
    <n v="1"/>
    <n v="80"/>
    <n v="1"/>
    <n v="8"/>
    <n v="2"/>
    <n v="4"/>
    <n v="7"/>
    <n v="7"/>
    <n v="0"/>
    <n v="7"/>
    <n v="0.13"/>
    <x v="0"/>
    <s v="Establecido"/>
    <s v="Coste salarial alto"/>
    <s v="20-30 kms"/>
    <s v="Bajo"/>
    <s v="Poca"/>
    <x v="0"/>
  </r>
  <r>
    <n v="56"/>
    <x v="0"/>
    <x v="0"/>
    <n v="441"/>
    <x v="1"/>
    <n v="14"/>
    <n v="4"/>
    <s v="Life Sciences"/>
    <n v="1"/>
    <n v="161"/>
    <n v="2"/>
    <x v="0"/>
    <n v="72"/>
    <n v="3"/>
    <n v="1"/>
    <s v="Research Scientist"/>
    <x v="1"/>
    <x v="1"/>
    <n v="4963"/>
    <n v="4510"/>
    <n v="9"/>
    <s v="Y"/>
    <s v="Yes"/>
    <n v="18"/>
    <n v="3"/>
    <n v="1"/>
    <n v="80"/>
    <n v="3"/>
    <n v="7"/>
    <n v="2"/>
    <n v="3"/>
    <n v="5"/>
    <n v="4"/>
    <n v="4"/>
    <n v="3"/>
    <n v="0.18"/>
    <x v="1"/>
    <s v="Nuevo empleado"/>
    <s v="Coste salarial medio"/>
    <s v="10-20 kms"/>
    <s v="Medio"/>
    <s v="Poca"/>
    <x v="0"/>
  </r>
  <r>
    <n v="51"/>
    <x v="1"/>
    <x v="0"/>
    <n v="684"/>
    <x v="1"/>
    <n v="6"/>
    <n v="3"/>
    <s v="Life Sciences"/>
    <n v="1"/>
    <n v="162"/>
    <n v="1"/>
    <x v="1"/>
    <n v="51"/>
    <n v="3"/>
    <n v="5"/>
    <s v="Research Director"/>
    <x v="2"/>
    <x v="0"/>
    <n v="19537"/>
    <n v="6462"/>
    <n v="7"/>
    <s v="Y"/>
    <s v="No"/>
    <n v="13"/>
    <n v="3"/>
    <n v="3"/>
    <n v="80"/>
    <n v="0"/>
    <n v="23"/>
    <n v="5"/>
    <n v="3"/>
    <n v="20"/>
    <n v="18"/>
    <n v="15"/>
    <n v="15"/>
    <n v="0.13"/>
    <x v="1"/>
    <s v="Consolidado"/>
    <s v="Coste salarial medio"/>
    <s v="0-10 kms"/>
    <s v="Bajo"/>
    <s v="Mucha"/>
    <x v="1"/>
  </r>
  <r>
    <n v="31"/>
    <x v="0"/>
    <x v="0"/>
    <n v="249"/>
    <x v="0"/>
    <n v="6"/>
    <n v="4"/>
    <s v="Life Sciences"/>
    <n v="1"/>
    <n v="163"/>
    <n v="2"/>
    <x v="1"/>
    <n v="76"/>
    <n v="1"/>
    <n v="2"/>
    <s v="Sales Executive"/>
    <x v="2"/>
    <x v="1"/>
    <n v="6172"/>
    <n v="20739"/>
    <n v="4"/>
    <s v="Y"/>
    <s v="Yes"/>
    <n v="18"/>
    <n v="3"/>
    <n v="2"/>
    <n v="80"/>
    <n v="0"/>
    <n v="12"/>
    <n v="3"/>
    <n v="2"/>
    <n v="7"/>
    <n v="7"/>
    <n v="7"/>
    <n v="7"/>
    <n v="0.18"/>
    <x v="0"/>
    <s v="Establecido"/>
    <s v="Coste salarial alto"/>
    <s v="0-10 kms"/>
    <s v="Medio"/>
    <s v="Media"/>
    <x v="1"/>
  </r>
  <r>
    <n v="26"/>
    <x v="1"/>
    <x v="0"/>
    <n v="841"/>
    <x v="1"/>
    <n v="6"/>
    <n v="3"/>
    <s v="Other"/>
    <n v="1"/>
    <n v="164"/>
    <n v="3"/>
    <x v="0"/>
    <n v="46"/>
    <n v="2"/>
    <n v="1"/>
    <s v="Research Scientist"/>
    <x v="1"/>
    <x v="1"/>
    <n v="2368"/>
    <n v="23300"/>
    <n v="1"/>
    <s v="Y"/>
    <s v="No"/>
    <n v="19"/>
    <n v="3"/>
    <n v="3"/>
    <n v="80"/>
    <n v="0"/>
    <n v="5"/>
    <n v="3"/>
    <n v="2"/>
    <n v="5"/>
    <n v="4"/>
    <n v="4"/>
    <n v="3"/>
    <n v="0.19"/>
    <x v="2"/>
    <s v="Nuevo empleado"/>
    <s v="Coste salarial bajo"/>
    <s v="0-10 kms"/>
    <s v="Medio"/>
    <s v="Media"/>
    <x v="0"/>
  </r>
  <r>
    <n v="58"/>
    <x v="0"/>
    <x v="0"/>
    <n v="147"/>
    <x v="1"/>
    <n v="23"/>
    <n v="4"/>
    <s v="Medical"/>
    <n v="1"/>
    <n v="165"/>
    <n v="4"/>
    <x v="0"/>
    <n v="94"/>
    <n v="3"/>
    <n v="3"/>
    <s v="Healthcare Representative"/>
    <x v="0"/>
    <x v="1"/>
    <n v="10312"/>
    <n v="3465"/>
    <n v="1"/>
    <s v="Y"/>
    <s v="No"/>
    <n v="12"/>
    <n v="3"/>
    <n v="4"/>
    <n v="80"/>
    <n v="1"/>
    <n v="40"/>
    <n v="3"/>
    <n v="2"/>
    <n v="40"/>
    <n v="10"/>
    <n v="15"/>
    <n v="6"/>
    <n v="0.12"/>
    <x v="1"/>
    <s v="Veterano"/>
    <s v="Coste salarial alto"/>
    <s v="20-30 kms"/>
    <s v="Bajo"/>
    <s v="Media"/>
    <x v="1"/>
  </r>
  <r>
    <n v="19"/>
    <x v="0"/>
    <x v="0"/>
    <n v="528"/>
    <x v="0"/>
    <n v="22"/>
    <n v="1"/>
    <s v="Marketing"/>
    <n v="1"/>
    <n v="167"/>
    <n v="4"/>
    <x v="1"/>
    <n v="50"/>
    <n v="3"/>
    <n v="1"/>
    <s v="Sales Representative"/>
    <x v="2"/>
    <x v="0"/>
    <n v="1675"/>
    <n v="26820"/>
    <n v="1"/>
    <s v="Y"/>
    <s v="Yes"/>
    <n v="19"/>
    <n v="3"/>
    <n v="4"/>
    <n v="80"/>
    <n v="0"/>
    <n v="0"/>
    <n v="2"/>
    <n v="2"/>
    <n v="0"/>
    <n v="0"/>
    <n v="0"/>
    <n v="0"/>
    <n v="0.19"/>
    <x v="2"/>
    <s v="Recien incorporado"/>
    <s v="Coste salarial medio"/>
    <s v="20-30 kms"/>
    <s v="Medio"/>
    <s v="Poca"/>
    <x v="2"/>
  </r>
  <r>
    <n v="22"/>
    <x v="1"/>
    <x v="0"/>
    <n v="594"/>
    <x v="1"/>
    <n v="2"/>
    <n v="1"/>
    <s v="Technical Degree"/>
    <n v="1"/>
    <n v="169"/>
    <n v="3"/>
    <x v="1"/>
    <n v="100"/>
    <n v="3"/>
    <n v="1"/>
    <s v="Laboratory Technician"/>
    <x v="0"/>
    <x v="1"/>
    <n v="2523"/>
    <n v="19299"/>
    <n v="0"/>
    <s v="Y"/>
    <s v="No"/>
    <n v="14"/>
    <n v="3"/>
    <n v="3"/>
    <n v="80"/>
    <n v="1"/>
    <n v="3"/>
    <n v="2"/>
    <n v="3"/>
    <n v="2"/>
    <n v="1"/>
    <n v="2"/>
    <n v="1"/>
    <n v="0.14000000000000001"/>
    <x v="2"/>
    <s v="Nuevo empleado"/>
    <s v="Coste salarial alto"/>
    <s v="0-10 kms"/>
    <s v="Bajo"/>
    <s v="Poca"/>
    <x v="2"/>
  </r>
  <r>
    <n v="49"/>
    <x v="1"/>
    <x v="0"/>
    <n v="470"/>
    <x v="1"/>
    <n v="20"/>
    <n v="4"/>
    <s v="Medical"/>
    <n v="1"/>
    <n v="170"/>
    <n v="3"/>
    <x v="0"/>
    <n v="96"/>
    <n v="3"/>
    <n v="2"/>
    <s v="Manufacturing Director"/>
    <x v="3"/>
    <x v="1"/>
    <n v="6567"/>
    <n v="5549"/>
    <n v="1"/>
    <s v="Y"/>
    <s v="No"/>
    <n v="14"/>
    <n v="3"/>
    <n v="3"/>
    <n v="80"/>
    <n v="0"/>
    <n v="16"/>
    <n v="2"/>
    <n v="2"/>
    <n v="15"/>
    <n v="11"/>
    <n v="5"/>
    <n v="11"/>
    <n v="0.14000000000000001"/>
    <x v="1"/>
    <s v="Consolidado"/>
    <s v="Coste salarial alto"/>
    <s v="20-30 kms"/>
    <s v="Bajo"/>
    <s v="Poca"/>
    <x v="1"/>
  </r>
  <r>
    <n v="43"/>
    <x v="1"/>
    <x v="1"/>
    <n v="957"/>
    <x v="1"/>
    <n v="28"/>
    <n v="3"/>
    <s v="Medical"/>
    <n v="1"/>
    <n v="171"/>
    <n v="2"/>
    <x v="0"/>
    <n v="72"/>
    <n v="4"/>
    <n v="1"/>
    <s v="Research Scientist"/>
    <x v="2"/>
    <x v="0"/>
    <n v="4739"/>
    <n v="16090"/>
    <n v="4"/>
    <s v="Y"/>
    <s v="No"/>
    <n v="12"/>
    <n v="3"/>
    <n v="4"/>
    <n v="80"/>
    <n v="0"/>
    <n v="18"/>
    <n v="2"/>
    <n v="3"/>
    <n v="3"/>
    <n v="2"/>
    <n v="1"/>
    <n v="2"/>
    <n v="0.12"/>
    <x v="0"/>
    <s v="Nuevo empleado"/>
    <s v="Coste salarial medio"/>
    <s v="20-30 kms"/>
    <s v="Bajo"/>
    <s v="Poca"/>
    <x v="1"/>
  </r>
  <r>
    <n v="50"/>
    <x v="1"/>
    <x v="1"/>
    <n v="809"/>
    <x v="0"/>
    <n v="12"/>
    <n v="3"/>
    <s v="Marketing"/>
    <n v="1"/>
    <n v="174"/>
    <n v="3"/>
    <x v="0"/>
    <n v="77"/>
    <n v="3"/>
    <n v="3"/>
    <s v="Sales Executive"/>
    <x v="0"/>
    <x v="0"/>
    <n v="9208"/>
    <n v="6645"/>
    <n v="4"/>
    <s v="Y"/>
    <s v="No"/>
    <n v="11"/>
    <n v="3"/>
    <n v="4"/>
    <n v="80"/>
    <n v="0"/>
    <n v="16"/>
    <n v="3"/>
    <n v="3"/>
    <n v="2"/>
    <n v="2"/>
    <n v="2"/>
    <n v="1"/>
    <n v="0.11"/>
    <x v="1"/>
    <s v="Nuevo empleado"/>
    <s v="Coste salarial alto"/>
    <s v="10-20 kms"/>
    <s v="Bajo"/>
    <s v="Media"/>
    <x v="1"/>
  </r>
  <r>
    <n v="31"/>
    <x v="0"/>
    <x v="0"/>
    <n v="542"/>
    <x v="0"/>
    <n v="20"/>
    <n v="3"/>
    <s v="Life Sciences"/>
    <n v="1"/>
    <n v="175"/>
    <n v="2"/>
    <x v="0"/>
    <n v="71"/>
    <n v="1"/>
    <n v="2"/>
    <s v="Sales Executive"/>
    <x v="2"/>
    <x v="1"/>
    <n v="4559"/>
    <n v="24788"/>
    <n v="3"/>
    <s v="Y"/>
    <s v="Yes"/>
    <n v="11"/>
    <n v="3"/>
    <n v="3"/>
    <n v="80"/>
    <n v="1"/>
    <n v="4"/>
    <n v="2"/>
    <n v="3"/>
    <n v="2"/>
    <n v="2"/>
    <n v="2"/>
    <n v="2"/>
    <n v="0.11"/>
    <x v="0"/>
    <s v="Nuevo empleado"/>
    <s v="Coste salarial medio"/>
    <s v="20-30 kms"/>
    <s v="Bajo"/>
    <s v="Poca"/>
    <x v="0"/>
  </r>
  <r>
    <n v="41"/>
    <x v="1"/>
    <x v="0"/>
    <n v="802"/>
    <x v="0"/>
    <n v="9"/>
    <n v="1"/>
    <s v="Life Sciences"/>
    <n v="1"/>
    <n v="176"/>
    <n v="3"/>
    <x v="1"/>
    <n v="96"/>
    <n v="3"/>
    <n v="3"/>
    <s v="Sales Executive"/>
    <x v="2"/>
    <x v="2"/>
    <n v="8189"/>
    <n v="21196"/>
    <n v="3"/>
    <s v="Y"/>
    <s v="Yes"/>
    <n v="13"/>
    <n v="3"/>
    <n v="3"/>
    <n v="80"/>
    <n v="1"/>
    <n v="12"/>
    <n v="2"/>
    <n v="3"/>
    <n v="9"/>
    <n v="7"/>
    <n v="0"/>
    <n v="7"/>
    <n v="0.13"/>
    <x v="0"/>
    <s v="Establecido"/>
    <s v="Coste salarial alto"/>
    <s v="0-10 kms"/>
    <s v="Bajo"/>
    <s v="Poca"/>
    <x v="1"/>
  </r>
  <r>
    <n v="26"/>
    <x v="1"/>
    <x v="0"/>
    <n v="1355"/>
    <x v="2"/>
    <n v="25"/>
    <n v="1"/>
    <s v="Life Sciences"/>
    <n v="1"/>
    <n v="177"/>
    <n v="3"/>
    <x v="0"/>
    <n v="61"/>
    <n v="3"/>
    <n v="1"/>
    <s v="Human Resources"/>
    <x v="2"/>
    <x v="1"/>
    <n v="2942"/>
    <n v="8916"/>
    <n v="1"/>
    <s v="Y"/>
    <s v="No"/>
    <n v="23"/>
    <n v="4"/>
    <n v="4"/>
    <n v="80"/>
    <n v="1"/>
    <n v="8"/>
    <n v="3"/>
    <n v="3"/>
    <n v="8"/>
    <n v="7"/>
    <n v="5"/>
    <n v="7"/>
    <n v="0.23"/>
    <x v="2"/>
    <s v="Establecido"/>
    <s v="Coste salarial medio"/>
    <s v="20-30 kms"/>
    <s v="Alto"/>
    <s v="Media"/>
    <x v="0"/>
  </r>
  <r>
    <n v="36"/>
    <x v="1"/>
    <x v="0"/>
    <n v="216"/>
    <x v="1"/>
    <n v="6"/>
    <n v="2"/>
    <s v="Medical"/>
    <n v="1"/>
    <n v="178"/>
    <n v="2"/>
    <x v="1"/>
    <n v="84"/>
    <n v="3"/>
    <n v="2"/>
    <s v="Manufacturing Director"/>
    <x v="1"/>
    <x v="2"/>
    <n v="4941"/>
    <n v="2819"/>
    <n v="6"/>
    <s v="Y"/>
    <s v="No"/>
    <n v="20"/>
    <n v="4"/>
    <n v="4"/>
    <n v="80"/>
    <n v="2"/>
    <n v="7"/>
    <n v="0"/>
    <n v="3"/>
    <n v="3"/>
    <n v="2"/>
    <n v="0"/>
    <n v="1"/>
    <n v="0.2"/>
    <x v="0"/>
    <s v="Nuevo empleado"/>
    <s v="Coste salarial alto"/>
    <s v="0-10 kms"/>
    <s v="Medio"/>
    <s v="Poca"/>
    <x v="0"/>
  </r>
  <r>
    <n v="51"/>
    <x v="0"/>
    <x v="1"/>
    <n v="1150"/>
    <x v="1"/>
    <n v="8"/>
    <n v="4"/>
    <s v="Life Sciences"/>
    <n v="1"/>
    <n v="179"/>
    <n v="1"/>
    <x v="1"/>
    <n v="53"/>
    <n v="1"/>
    <n v="3"/>
    <s v="Manufacturing Director"/>
    <x v="0"/>
    <x v="0"/>
    <n v="10650"/>
    <n v="25150"/>
    <n v="2"/>
    <s v="Y"/>
    <s v="No"/>
    <n v="15"/>
    <n v="3"/>
    <n v="4"/>
    <n v="80"/>
    <n v="0"/>
    <n v="18"/>
    <n v="2"/>
    <n v="3"/>
    <n v="4"/>
    <n v="2"/>
    <n v="0"/>
    <n v="3"/>
    <n v="0.15"/>
    <x v="1"/>
    <s v="Nuevo empleado"/>
    <s v="Coste salarial medio"/>
    <s v="0-10 kms"/>
    <s v="Bajo"/>
    <s v="Poca"/>
    <x v="1"/>
  </r>
  <r>
    <n v="39"/>
    <x v="1"/>
    <x v="0"/>
    <n v="1329"/>
    <x v="0"/>
    <n v="4"/>
    <n v="4"/>
    <s v="Life Sciences"/>
    <n v="1"/>
    <n v="182"/>
    <n v="4"/>
    <x v="0"/>
    <n v="47"/>
    <n v="2"/>
    <n v="2"/>
    <s v="Sales Executive"/>
    <x v="2"/>
    <x v="1"/>
    <n v="5902"/>
    <n v="14590"/>
    <n v="4"/>
    <s v="Y"/>
    <s v="No"/>
    <n v="14"/>
    <n v="3"/>
    <n v="3"/>
    <n v="80"/>
    <n v="1"/>
    <n v="17"/>
    <n v="1"/>
    <n v="4"/>
    <n v="15"/>
    <n v="11"/>
    <n v="5"/>
    <n v="9"/>
    <n v="0.14000000000000001"/>
    <x v="0"/>
    <s v="Consolidado"/>
    <s v="Coste salarial bajo"/>
    <s v="0-10 kms"/>
    <s v="Bajo"/>
    <s v="Poca"/>
    <x v="1"/>
  </r>
  <r>
    <n v="25"/>
    <x v="1"/>
    <x v="0"/>
    <n v="959"/>
    <x v="0"/>
    <n v="28"/>
    <n v="3"/>
    <s v="Life Sciences"/>
    <n v="1"/>
    <n v="183"/>
    <n v="1"/>
    <x v="1"/>
    <n v="41"/>
    <n v="2"/>
    <n v="2"/>
    <s v="Sales Executive"/>
    <x v="2"/>
    <x v="1"/>
    <n v="8639"/>
    <n v="24835"/>
    <n v="2"/>
    <s v="Y"/>
    <s v="No"/>
    <n v="18"/>
    <n v="3"/>
    <n v="4"/>
    <n v="80"/>
    <n v="0"/>
    <n v="6"/>
    <n v="3"/>
    <n v="3"/>
    <n v="2"/>
    <n v="2"/>
    <n v="2"/>
    <n v="2"/>
    <n v="0.18"/>
    <x v="2"/>
    <s v="Nuevo empleado"/>
    <s v="Coste salarial bajo"/>
    <s v="20-30 kms"/>
    <s v="Medio"/>
    <s v="Media"/>
    <x v="0"/>
  </r>
  <r>
    <n v="30"/>
    <x v="1"/>
    <x v="0"/>
    <n v="1240"/>
    <x v="2"/>
    <n v="9"/>
    <n v="3"/>
    <s v="Human Resources"/>
    <n v="1"/>
    <n v="184"/>
    <n v="3"/>
    <x v="1"/>
    <n v="48"/>
    <n v="3"/>
    <n v="2"/>
    <s v="Human Resources"/>
    <x v="0"/>
    <x v="1"/>
    <n v="6347"/>
    <n v="13982"/>
    <n v="0"/>
    <s v="Y"/>
    <s v="Yes"/>
    <n v="19"/>
    <n v="3"/>
    <n v="4"/>
    <n v="80"/>
    <n v="0"/>
    <n v="12"/>
    <n v="2"/>
    <n v="1"/>
    <n v="11"/>
    <n v="9"/>
    <n v="4"/>
    <n v="7"/>
    <n v="0.19"/>
    <x v="0"/>
    <s v="Consolidado"/>
    <s v="Coste salarial bajo"/>
    <s v="0-10 kms"/>
    <s v="Medio"/>
    <s v="Poca"/>
    <x v="1"/>
  </r>
  <r>
    <n v="32"/>
    <x v="0"/>
    <x v="0"/>
    <n v="1033"/>
    <x v="1"/>
    <n v="9"/>
    <n v="3"/>
    <s v="Medical"/>
    <n v="1"/>
    <n v="190"/>
    <n v="1"/>
    <x v="0"/>
    <n v="41"/>
    <n v="3"/>
    <n v="1"/>
    <s v="Laboratory Technician"/>
    <x v="3"/>
    <x v="0"/>
    <n v="4200"/>
    <n v="10224"/>
    <n v="7"/>
    <s v="Y"/>
    <s v="No"/>
    <n v="22"/>
    <n v="4"/>
    <n v="1"/>
    <n v="80"/>
    <n v="0"/>
    <n v="10"/>
    <n v="2"/>
    <n v="4"/>
    <n v="5"/>
    <n v="4"/>
    <n v="0"/>
    <n v="4"/>
    <n v="0.22"/>
    <x v="0"/>
    <s v="Nuevo empleado"/>
    <s v="Coste salarial bajo"/>
    <s v="0-10 kms"/>
    <s v="Alto"/>
    <s v="Poca"/>
    <x v="1"/>
  </r>
  <r>
    <n v="45"/>
    <x v="1"/>
    <x v="0"/>
    <n v="1316"/>
    <x v="1"/>
    <n v="29"/>
    <n v="3"/>
    <s v="Medical"/>
    <n v="1"/>
    <n v="192"/>
    <n v="3"/>
    <x v="1"/>
    <n v="83"/>
    <n v="3"/>
    <n v="1"/>
    <s v="Research Scientist"/>
    <x v="0"/>
    <x v="0"/>
    <n v="3452"/>
    <n v="9752"/>
    <n v="5"/>
    <s v="Y"/>
    <s v="No"/>
    <n v="13"/>
    <n v="3"/>
    <n v="2"/>
    <n v="80"/>
    <n v="0"/>
    <n v="9"/>
    <n v="2"/>
    <n v="2"/>
    <n v="6"/>
    <n v="5"/>
    <n v="0"/>
    <n v="3"/>
    <n v="0.13"/>
    <x v="1"/>
    <s v="Establecido"/>
    <s v="Coste salarial alto"/>
    <s v="20-30 kms"/>
    <s v="Bajo"/>
    <s v="Poca"/>
    <x v="0"/>
  </r>
  <r>
    <n v="38"/>
    <x v="1"/>
    <x v="0"/>
    <n v="364"/>
    <x v="1"/>
    <n v="3"/>
    <n v="5"/>
    <s v="Technical Degree"/>
    <n v="1"/>
    <n v="193"/>
    <n v="4"/>
    <x v="0"/>
    <n v="32"/>
    <n v="3"/>
    <n v="2"/>
    <s v="Research Scientist"/>
    <x v="2"/>
    <x v="0"/>
    <n v="4317"/>
    <n v="2302"/>
    <n v="3"/>
    <s v="Y"/>
    <s v="Yes"/>
    <n v="20"/>
    <n v="4"/>
    <n v="2"/>
    <n v="80"/>
    <n v="0"/>
    <n v="19"/>
    <n v="2"/>
    <n v="3"/>
    <n v="3"/>
    <n v="2"/>
    <n v="2"/>
    <n v="2"/>
    <n v="0.2"/>
    <x v="0"/>
    <s v="Nuevo empleado"/>
    <s v="Coste salarial bajo"/>
    <s v="0-10 kms"/>
    <s v="Medio"/>
    <s v="Poca"/>
    <x v="1"/>
  </r>
  <r>
    <n v="30"/>
    <x v="1"/>
    <x v="0"/>
    <n v="438"/>
    <x v="1"/>
    <n v="18"/>
    <n v="3"/>
    <s v="Life Sciences"/>
    <n v="1"/>
    <n v="194"/>
    <n v="1"/>
    <x v="0"/>
    <n v="75"/>
    <n v="3"/>
    <n v="1"/>
    <s v="Research Scientist"/>
    <x v="2"/>
    <x v="0"/>
    <n v="2632"/>
    <n v="23910"/>
    <n v="1"/>
    <s v="Y"/>
    <s v="No"/>
    <n v="14"/>
    <n v="3"/>
    <n v="3"/>
    <n v="80"/>
    <n v="0"/>
    <n v="5"/>
    <n v="4"/>
    <n v="2"/>
    <n v="5"/>
    <n v="4"/>
    <n v="0"/>
    <n v="4"/>
    <n v="0.14000000000000001"/>
    <x v="0"/>
    <s v="Nuevo empleado"/>
    <s v="Coste salarial alto"/>
    <s v="10-20 kms"/>
    <s v="Bajo"/>
    <s v="Media"/>
    <x v="0"/>
  </r>
  <r>
    <n v="32"/>
    <x v="1"/>
    <x v="1"/>
    <n v="689"/>
    <x v="0"/>
    <n v="9"/>
    <n v="2"/>
    <s v="Medical"/>
    <n v="1"/>
    <n v="195"/>
    <n v="4"/>
    <x v="1"/>
    <n v="35"/>
    <n v="1"/>
    <n v="2"/>
    <s v="Sales Executive"/>
    <x v="0"/>
    <x v="2"/>
    <n v="4668"/>
    <n v="22812"/>
    <n v="0"/>
    <s v="Y"/>
    <s v="No"/>
    <n v="17"/>
    <n v="3"/>
    <n v="4"/>
    <n v="80"/>
    <n v="3"/>
    <n v="9"/>
    <n v="2"/>
    <n v="4"/>
    <n v="8"/>
    <n v="7"/>
    <n v="0"/>
    <n v="7"/>
    <n v="0.17"/>
    <x v="0"/>
    <s v="Establecido"/>
    <s v="Coste salarial bajo"/>
    <s v="0-10 kms"/>
    <s v="Medio"/>
    <s v="Poca"/>
    <x v="0"/>
  </r>
  <r>
    <n v="30"/>
    <x v="1"/>
    <x v="0"/>
    <n v="201"/>
    <x v="1"/>
    <n v="5"/>
    <n v="3"/>
    <s v="Technical Degree"/>
    <n v="1"/>
    <n v="197"/>
    <n v="4"/>
    <x v="0"/>
    <n v="84"/>
    <n v="3"/>
    <n v="1"/>
    <s v="Research Scientist"/>
    <x v="3"/>
    <x v="2"/>
    <n v="3204"/>
    <n v="10415"/>
    <n v="5"/>
    <s v="Y"/>
    <s v="No"/>
    <n v="14"/>
    <n v="3"/>
    <n v="4"/>
    <n v="80"/>
    <n v="1"/>
    <n v="8"/>
    <n v="3"/>
    <n v="3"/>
    <n v="3"/>
    <n v="2"/>
    <n v="2"/>
    <n v="2"/>
    <n v="0.14000000000000001"/>
    <x v="0"/>
    <s v="Nuevo empleado"/>
    <s v="Coste salarial alto"/>
    <s v="0-10 kms"/>
    <s v="Bajo"/>
    <s v="Media"/>
    <x v="0"/>
  </r>
  <r>
    <n v="30"/>
    <x v="1"/>
    <x v="0"/>
    <n v="1427"/>
    <x v="1"/>
    <n v="2"/>
    <n v="1"/>
    <s v="Medical"/>
    <n v="1"/>
    <n v="198"/>
    <n v="2"/>
    <x v="1"/>
    <n v="35"/>
    <n v="2"/>
    <n v="1"/>
    <s v="Laboratory Technician"/>
    <x v="0"/>
    <x v="0"/>
    <n v="2720"/>
    <n v="11162"/>
    <n v="0"/>
    <s v="Y"/>
    <s v="No"/>
    <n v="13"/>
    <n v="3"/>
    <n v="4"/>
    <n v="80"/>
    <n v="0"/>
    <n v="6"/>
    <n v="3"/>
    <n v="3"/>
    <n v="5"/>
    <n v="3"/>
    <n v="1"/>
    <n v="2"/>
    <n v="0.13"/>
    <x v="0"/>
    <s v="Nuevo empleado"/>
    <s v="Coste salarial bajo"/>
    <s v="0-10 kms"/>
    <s v="Bajo"/>
    <s v="Media"/>
    <x v="0"/>
  </r>
  <r>
    <n v="41"/>
    <x v="1"/>
    <x v="1"/>
    <n v="857"/>
    <x v="1"/>
    <n v="10"/>
    <n v="3"/>
    <s v="Life Sciences"/>
    <n v="1"/>
    <n v="199"/>
    <n v="4"/>
    <x v="1"/>
    <n v="91"/>
    <n v="2"/>
    <n v="4"/>
    <s v="Manager"/>
    <x v="3"/>
    <x v="2"/>
    <n v="17181"/>
    <n v="12888"/>
    <n v="4"/>
    <s v="Y"/>
    <s v="No"/>
    <n v="13"/>
    <n v="3"/>
    <n v="2"/>
    <n v="80"/>
    <n v="1"/>
    <n v="21"/>
    <n v="2"/>
    <n v="2"/>
    <n v="7"/>
    <n v="6"/>
    <n v="7"/>
    <n v="7"/>
    <n v="0.13"/>
    <x v="0"/>
    <s v="Establecido"/>
    <s v="Coste salarial alto"/>
    <s v="10-20 kms"/>
    <s v="Bajo"/>
    <s v="Poca"/>
    <x v="1"/>
  </r>
  <r>
    <n v="41"/>
    <x v="1"/>
    <x v="0"/>
    <n v="933"/>
    <x v="1"/>
    <n v="9"/>
    <n v="4"/>
    <s v="Life Sciences"/>
    <n v="1"/>
    <n v="200"/>
    <n v="3"/>
    <x v="1"/>
    <n v="94"/>
    <n v="3"/>
    <n v="1"/>
    <s v="Laboratory Technician"/>
    <x v="3"/>
    <x v="1"/>
    <n v="2238"/>
    <n v="6961"/>
    <n v="2"/>
    <s v="Y"/>
    <s v="No"/>
    <n v="21"/>
    <n v="4"/>
    <n v="4"/>
    <n v="80"/>
    <n v="1"/>
    <n v="7"/>
    <n v="2"/>
    <n v="3"/>
    <n v="5"/>
    <n v="0"/>
    <n v="1"/>
    <n v="4"/>
    <n v="0.21"/>
    <x v="0"/>
    <s v="Nuevo empleado"/>
    <s v="Coste salarial alto"/>
    <s v="0-10 kms"/>
    <s v="Alto"/>
    <s v="Poca"/>
    <x v="0"/>
  </r>
  <r>
    <n v="19"/>
    <x v="1"/>
    <x v="0"/>
    <n v="1181"/>
    <x v="1"/>
    <n v="3"/>
    <n v="1"/>
    <s v="Medical"/>
    <n v="1"/>
    <n v="201"/>
    <n v="2"/>
    <x v="0"/>
    <n v="79"/>
    <n v="3"/>
    <n v="1"/>
    <s v="Laboratory Technician"/>
    <x v="1"/>
    <x v="0"/>
    <n v="1483"/>
    <n v="16102"/>
    <n v="1"/>
    <s v="Y"/>
    <s v="No"/>
    <n v="14"/>
    <n v="3"/>
    <n v="4"/>
    <n v="80"/>
    <n v="0"/>
    <n v="1"/>
    <n v="3"/>
    <n v="3"/>
    <n v="1"/>
    <n v="0"/>
    <n v="0"/>
    <n v="0"/>
    <n v="0.14000000000000001"/>
    <x v="2"/>
    <s v="Recien incorporado"/>
    <s v="Coste salarial alto"/>
    <s v="0-10 kms"/>
    <s v="Bajo"/>
    <s v="Media"/>
    <x v="2"/>
  </r>
  <r>
    <n v="40"/>
    <x v="1"/>
    <x v="1"/>
    <n v="1395"/>
    <x v="1"/>
    <n v="26"/>
    <n v="3"/>
    <s v="Medical"/>
    <n v="1"/>
    <n v="202"/>
    <n v="2"/>
    <x v="0"/>
    <n v="54"/>
    <n v="3"/>
    <n v="2"/>
    <s v="Research Scientist"/>
    <x v="1"/>
    <x v="2"/>
    <n v="5605"/>
    <n v="8504"/>
    <n v="1"/>
    <s v="Y"/>
    <s v="No"/>
    <n v="11"/>
    <n v="3"/>
    <n v="1"/>
    <n v="80"/>
    <n v="1"/>
    <n v="20"/>
    <n v="2"/>
    <n v="3"/>
    <n v="20"/>
    <n v="7"/>
    <n v="2"/>
    <n v="13"/>
    <n v="0.11"/>
    <x v="0"/>
    <s v="Consolidado"/>
    <s v="Coste salarial medio"/>
    <s v="20-30 kms"/>
    <s v="Bajo"/>
    <s v="Poca"/>
    <x v="1"/>
  </r>
  <r>
    <n v="35"/>
    <x v="1"/>
    <x v="0"/>
    <n v="662"/>
    <x v="0"/>
    <n v="1"/>
    <n v="5"/>
    <s v="Marketing"/>
    <n v="1"/>
    <n v="204"/>
    <n v="3"/>
    <x v="1"/>
    <n v="94"/>
    <n v="3"/>
    <n v="3"/>
    <s v="Sales Executive"/>
    <x v="1"/>
    <x v="1"/>
    <n v="7295"/>
    <n v="11439"/>
    <n v="1"/>
    <s v="Y"/>
    <s v="No"/>
    <n v="13"/>
    <n v="3"/>
    <n v="1"/>
    <n v="80"/>
    <n v="2"/>
    <n v="10"/>
    <n v="3"/>
    <n v="3"/>
    <n v="10"/>
    <n v="8"/>
    <n v="0"/>
    <n v="6"/>
    <n v="0.13"/>
    <x v="0"/>
    <s v="Establecido"/>
    <s v="Coste salarial alto"/>
    <s v="0-10 kms"/>
    <s v="Bajo"/>
    <s v="Media"/>
    <x v="1"/>
  </r>
  <r>
    <n v="53"/>
    <x v="1"/>
    <x v="0"/>
    <n v="1436"/>
    <x v="0"/>
    <n v="6"/>
    <n v="2"/>
    <s v="Marketing"/>
    <n v="1"/>
    <n v="205"/>
    <n v="2"/>
    <x v="1"/>
    <n v="34"/>
    <n v="3"/>
    <n v="2"/>
    <s v="Sales Representative"/>
    <x v="2"/>
    <x v="1"/>
    <n v="2306"/>
    <n v="16047"/>
    <n v="2"/>
    <s v="Y"/>
    <s v="Yes"/>
    <n v="20"/>
    <n v="4"/>
    <n v="4"/>
    <n v="80"/>
    <n v="1"/>
    <n v="13"/>
    <n v="3"/>
    <n v="1"/>
    <n v="7"/>
    <n v="7"/>
    <n v="4"/>
    <n v="5"/>
    <n v="0.2"/>
    <x v="1"/>
    <s v="Establecido"/>
    <s v="Coste salarial bajo"/>
    <s v="0-10 kms"/>
    <s v="Medio"/>
    <s v="Media"/>
    <x v="1"/>
  </r>
  <r>
    <n v="45"/>
    <x v="1"/>
    <x v="0"/>
    <n v="194"/>
    <x v="1"/>
    <n v="9"/>
    <n v="3"/>
    <s v="Life Sciences"/>
    <n v="1"/>
    <n v="206"/>
    <n v="2"/>
    <x v="1"/>
    <n v="60"/>
    <n v="3"/>
    <n v="2"/>
    <s v="Laboratory Technician"/>
    <x v="1"/>
    <x v="2"/>
    <n v="2348"/>
    <n v="10901"/>
    <n v="8"/>
    <s v="Y"/>
    <s v="No"/>
    <n v="18"/>
    <n v="3"/>
    <n v="3"/>
    <n v="80"/>
    <n v="1"/>
    <n v="20"/>
    <n v="2"/>
    <n v="1"/>
    <n v="17"/>
    <n v="9"/>
    <n v="0"/>
    <n v="15"/>
    <n v="0.18"/>
    <x v="1"/>
    <s v="Consolidado"/>
    <s v="Coste salarial medio"/>
    <s v="0-10 kms"/>
    <s v="Medio"/>
    <s v="Poca"/>
    <x v="1"/>
  </r>
  <r>
    <n v="32"/>
    <x v="1"/>
    <x v="1"/>
    <n v="967"/>
    <x v="0"/>
    <n v="8"/>
    <n v="3"/>
    <s v="Marketing"/>
    <n v="1"/>
    <n v="207"/>
    <n v="2"/>
    <x v="0"/>
    <n v="43"/>
    <n v="3"/>
    <n v="3"/>
    <s v="Sales Executive"/>
    <x v="0"/>
    <x v="0"/>
    <n v="8998"/>
    <n v="15589"/>
    <n v="1"/>
    <s v="Y"/>
    <s v="No"/>
    <n v="14"/>
    <n v="3"/>
    <n v="4"/>
    <n v="80"/>
    <n v="0"/>
    <n v="9"/>
    <n v="2"/>
    <n v="3"/>
    <n v="9"/>
    <n v="8"/>
    <n v="3"/>
    <n v="7"/>
    <n v="0.14000000000000001"/>
    <x v="0"/>
    <s v="Establecido"/>
    <s v="Coste salarial bajo"/>
    <s v="0-10 kms"/>
    <s v="Bajo"/>
    <s v="Poca"/>
    <x v="0"/>
  </r>
  <r>
    <n v="29"/>
    <x v="1"/>
    <x v="2"/>
    <n v="1496"/>
    <x v="1"/>
    <n v="1"/>
    <n v="1"/>
    <s v="Technical Degree"/>
    <n v="1"/>
    <n v="208"/>
    <n v="4"/>
    <x v="1"/>
    <n v="41"/>
    <n v="3"/>
    <n v="2"/>
    <s v="Manufacturing Director"/>
    <x v="2"/>
    <x v="1"/>
    <n v="4319"/>
    <n v="26283"/>
    <n v="1"/>
    <s v="Y"/>
    <s v="No"/>
    <n v="13"/>
    <n v="3"/>
    <n v="1"/>
    <n v="80"/>
    <n v="1"/>
    <n v="10"/>
    <n v="1"/>
    <n v="3"/>
    <n v="10"/>
    <n v="7"/>
    <n v="0"/>
    <n v="9"/>
    <n v="0.13"/>
    <x v="0"/>
    <s v="Establecido"/>
    <s v="Coste salarial bajo"/>
    <s v="0-10 kms"/>
    <s v="Bajo"/>
    <s v="Poca"/>
    <x v="1"/>
  </r>
  <r>
    <n v="51"/>
    <x v="1"/>
    <x v="0"/>
    <n v="1169"/>
    <x v="1"/>
    <n v="7"/>
    <n v="4"/>
    <s v="Medical"/>
    <n v="1"/>
    <n v="211"/>
    <n v="2"/>
    <x v="1"/>
    <n v="34"/>
    <n v="2"/>
    <n v="2"/>
    <s v="Manufacturing Director"/>
    <x v="2"/>
    <x v="1"/>
    <n v="6132"/>
    <n v="13983"/>
    <n v="2"/>
    <s v="Y"/>
    <s v="No"/>
    <n v="17"/>
    <n v="3"/>
    <n v="3"/>
    <n v="80"/>
    <n v="0"/>
    <n v="10"/>
    <n v="2"/>
    <n v="3"/>
    <n v="1"/>
    <n v="0"/>
    <n v="0"/>
    <n v="0"/>
    <n v="0.17"/>
    <x v="1"/>
    <s v="Recien incorporado"/>
    <s v="Coste salarial bajo"/>
    <s v="0-10 kms"/>
    <s v="Medio"/>
    <s v="Poca"/>
    <x v="1"/>
  </r>
  <r>
    <n v="58"/>
    <x v="1"/>
    <x v="0"/>
    <n v="1145"/>
    <x v="1"/>
    <n v="9"/>
    <n v="3"/>
    <s v="Medical"/>
    <n v="1"/>
    <n v="214"/>
    <n v="2"/>
    <x v="0"/>
    <n v="75"/>
    <n v="2"/>
    <n v="1"/>
    <s v="Research Scientist"/>
    <x v="1"/>
    <x v="1"/>
    <n v="3346"/>
    <n v="11873"/>
    <n v="4"/>
    <s v="Y"/>
    <s v="Yes"/>
    <n v="20"/>
    <n v="4"/>
    <n v="2"/>
    <n v="80"/>
    <n v="1"/>
    <n v="9"/>
    <n v="3"/>
    <n v="2"/>
    <n v="1"/>
    <n v="0"/>
    <n v="0"/>
    <n v="0"/>
    <n v="0.2"/>
    <x v="1"/>
    <s v="Recien incorporado"/>
    <s v="Coste salarial alto"/>
    <s v="0-10 kms"/>
    <s v="Medio"/>
    <s v="Media"/>
    <x v="0"/>
  </r>
  <r>
    <n v="40"/>
    <x v="1"/>
    <x v="0"/>
    <n v="630"/>
    <x v="0"/>
    <n v="4"/>
    <n v="4"/>
    <s v="Marketing"/>
    <n v="1"/>
    <n v="215"/>
    <n v="3"/>
    <x v="1"/>
    <n v="67"/>
    <n v="2"/>
    <n v="3"/>
    <s v="Sales Executive"/>
    <x v="0"/>
    <x v="1"/>
    <n v="10855"/>
    <n v="8552"/>
    <n v="7"/>
    <s v="Y"/>
    <s v="No"/>
    <n v="11"/>
    <n v="3"/>
    <n v="1"/>
    <n v="80"/>
    <n v="1"/>
    <n v="15"/>
    <n v="2"/>
    <n v="2"/>
    <n v="12"/>
    <n v="11"/>
    <n v="2"/>
    <n v="11"/>
    <n v="0.11"/>
    <x v="0"/>
    <s v="Consolidado"/>
    <s v="Coste salarial medio"/>
    <s v="0-10 kms"/>
    <s v="Bajo"/>
    <s v="Poca"/>
    <x v="1"/>
  </r>
  <r>
    <n v="34"/>
    <x v="1"/>
    <x v="1"/>
    <n v="303"/>
    <x v="0"/>
    <n v="2"/>
    <n v="4"/>
    <s v="Marketing"/>
    <n v="1"/>
    <n v="216"/>
    <n v="3"/>
    <x v="0"/>
    <n v="75"/>
    <n v="3"/>
    <n v="1"/>
    <s v="Sales Representative"/>
    <x v="2"/>
    <x v="1"/>
    <n v="2231"/>
    <n v="11314"/>
    <n v="6"/>
    <s v="Y"/>
    <s v="No"/>
    <n v="18"/>
    <n v="3"/>
    <n v="4"/>
    <n v="80"/>
    <n v="1"/>
    <n v="6"/>
    <n v="3"/>
    <n v="3"/>
    <n v="4"/>
    <n v="3"/>
    <n v="1"/>
    <n v="2"/>
    <n v="0.18"/>
    <x v="0"/>
    <s v="Nuevo empleado"/>
    <s v="Coste salarial alto"/>
    <s v="0-10 kms"/>
    <s v="Medio"/>
    <s v="Media"/>
    <x v="0"/>
  </r>
  <r>
    <n v="22"/>
    <x v="1"/>
    <x v="0"/>
    <n v="1256"/>
    <x v="1"/>
    <n v="19"/>
    <n v="1"/>
    <s v="Medical"/>
    <n v="1"/>
    <n v="217"/>
    <n v="3"/>
    <x v="1"/>
    <n v="80"/>
    <n v="3"/>
    <n v="1"/>
    <s v="Research Scientist"/>
    <x v="0"/>
    <x v="1"/>
    <n v="2323"/>
    <n v="11992"/>
    <n v="1"/>
    <s v="Y"/>
    <s v="No"/>
    <n v="24"/>
    <n v="4"/>
    <n v="1"/>
    <n v="80"/>
    <n v="2"/>
    <n v="2"/>
    <n v="6"/>
    <n v="3"/>
    <n v="2"/>
    <n v="2"/>
    <n v="2"/>
    <n v="2"/>
    <n v="0.24"/>
    <x v="2"/>
    <s v="Nuevo empleado"/>
    <s v="Coste salarial alto"/>
    <s v="10-20 kms"/>
    <s v="Alto"/>
    <s v="Mucha"/>
    <x v="2"/>
  </r>
  <r>
    <n v="27"/>
    <x v="1"/>
    <x v="2"/>
    <n v="691"/>
    <x v="1"/>
    <n v="9"/>
    <n v="3"/>
    <s v="Medical"/>
    <n v="1"/>
    <n v="218"/>
    <n v="4"/>
    <x v="1"/>
    <n v="57"/>
    <n v="3"/>
    <n v="1"/>
    <s v="Research Scientist"/>
    <x v="1"/>
    <x v="2"/>
    <n v="2024"/>
    <n v="5970"/>
    <n v="6"/>
    <s v="Y"/>
    <s v="No"/>
    <n v="18"/>
    <n v="3"/>
    <n v="4"/>
    <n v="80"/>
    <n v="1"/>
    <n v="6"/>
    <n v="1"/>
    <n v="1"/>
    <n v="2"/>
    <n v="2"/>
    <n v="2"/>
    <n v="2"/>
    <n v="0.18"/>
    <x v="2"/>
    <s v="Nuevo empleado"/>
    <s v="Coste salarial medio"/>
    <s v="0-10 kms"/>
    <s v="Medio"/>
    <s v="Poca"/>
    <x v="0"/>
  </r>
  <r>
    <n v="28"/>
    <x v="1"/>
    <x v="0"/>
    <n v="440"/>
    <x v="1"/>
    <n v="21"/>
    <n v="3"/>
    <s v="Medical"/>
    <n v="1"/>
    <n v="221"/>
    <n v="3"/>
    <x v="1"/>
    <n v="42"/>
    <n v="3"/>
    <n v="1"/>
    <s v="Research Scientist"/>
    <x v="0"/>
    <x v="1"/>
    <n v="2713"/>
    <n v="6672"/>
    <n v="1"/>
    <s v="Y"/>
    <s v="No"/>
    <n v="11"/>
    <n v="3"/>
    <n v="3"/>
    <n v="80"/>
    <n v="1"/>
    <n v="5"/>
    <n v="2"/>
    <n v="1"/>
    <n v="5"/>
    <n v="2"/>
    <n v="0"/>
    <n v="2"/>
    <n v="0.11"/>
    <x v="2"/>
    <s v="Nuevo empleado"/>
    <s v="Coste salarial bajo"/>
    <s v="20-30 kms"/>
    <s v="Bajo"/>
    <s v="Poca"/>
    <x v="0"/>
  </r>
  <r>
    <n v="57"/>
    <x v="1"/>
    <x v="0"/>
    <n v="334"/>
    <x v="1"/>
    <n v="24"/>
    <n v="2"/>
    <s v="Life Sciences"/>
    <n v="1"/>
    <n v="223"/>
    <n v="3"/>
    <x v="1"/>
    <n v="83"/>
    <n v="4"/>
    <n v="3"/>
    <s v="Healthcare Representative"/>
    <x v="0"/>
    <x v="2"/>
    <n v="9439"/>
    <n v="23402"/>
    <n v="3"/>
    <s v="Y"/>
    <s v="Yes"/>
    <n v="16"/>
    <n v="3"/>
    <n v="2"/>
    <n v="80"/>
    <n v="1"/>
    <n v="12"/>
    <n v="2"/>
    <n v="1"/>
    <n v="5"/>
    <n v="3"/>
    <n v="1"/>
    <n v="4"/>
    <n v="0.16"/>
    <x v="1"/>
    <s v="Nuevo empleado"/>
    <s v="Coste salarial alto"/>
    <s v="20-30 kms"/>
    <s v="Medio"/>
    <s v="Poca"/>
    <x v="1"/>
  </r>
  <r>
    <n v="27"/>
    <x v="1"/>
    <x v="2"/>
    <n v="1450"/>
    <x v="1"/>
    <n v="3"/>
    <n v="3"/>
    <s v="Medical"/>
    <n v="1"/>
    <n v="224"/>
    <n v="3"/>
    <x v="1"/>
    <n v="79"/>
    <n v="2"/>
    <n v="1"/>
    <s v="Research Scientist"/>
    <x v="2"/>
    <x v="2"/>
    <n v="2566"/>
    <n v="25326"/>
    <n v="1"/>
    <s v="Y"/>
    <s v="Yes"/>
    <n v="15"/>
    <n v="3"/>
    <n v="4"/>
    <n v="80"/>
    <n v="1"/>
    <n v="1"/>
    <n v="2"/>
    <n v="2"/>
    <n v="1"/>
    <n v="1"/>
    <n v="0"/>
    <n v="1"/>
    <n v="0.15"/>
    <x v="2"/>
    <s v="Recien incorporado"/>
    <s v="Coste salarial alto"/>
    <s v="0-10 kms"/>
    <s v="Bajo"/>
    <s v="Poca"/>
    <x v="2"/>
  </r>
  <r>
    <n v="50"/>
    <x v="1"/>
    <x v="0"/>
    <n v="1452"/>
    <x v="1"/>
    <n v="11"/>
    <n v="3"/>
    <s v="Life Sciences"/>
    <n v="1"/>
    <n v="226"/>
    <n v="3"/>
    <x v="0"/>
    <n v="53"/>
    <n v="3"/>
    <n v="5"/>
    <s v="Manager"/>
    <x v="1"/>
    <x v="0"/>
    <n v="19926"/>
    <n v="17053"/>
    <n v="3"/>
    <s v="Y"/>
    <s v="No"/>
    <n v="15"/>
    <n v="3"/>
    <n v="2"/>
    <n v="80"/>
    <n v="0"/>
    <n v="21"/>
    <n v="5"/>
    <n v="3"/>
    <n v="5"/>
    <n v="4"/>
    <n v="4"/>
    <n v="4"/>
    <n v="0.15"/>
    <x v="1"/>
    <s v="Nuevo empleado"/>
    <s v="Coste salarial medio"/>
    <s v="10-20 kms"/>
    <s v="Bajo"/>
    <s v="Mucha"/>
    <x v="1"/>
  </r>
  <r>
    <n v="41"/>
    <x v="1"/>
    <x v="0"/>
    <n v="465"/>
    <x v="1"/>
    <n v="14"/>
    <n v="3"/>
    <s v="Life Sciences"/>
    <n v="1"/>
    <n v="227"/>
    <n v="1"/>
    <x v="1"/>
    <n v="56"/>
    <n v="3"/>
    <n v="1"/>
    <s v="Research Scientist"/>
    <x v="2"/>
    <x v="2"/>
    <n v="2451"/>
    <n v="4609"/>
    <n v="4"/>
    <s v="Y"/>
    <s v="No"/>
    <n v="12"/>
    <n v="3"/>
    <n v="1"/>
    <n v="80"/>
    <n v="1"/>
    <n v="13"/>
    <n v="2"/>
    <n v="3"/>
    <n v="9"/>
    <n v="8"/>
    <n v="1"/>
    <n v="8"/>
    <n v="0.12"/>
    <x v="0"/>
    <s v="Establecido"/>
    <s v="Coste salarial medio"/>
    <s v="10-20 kms"/>
    <s v="Bajo"/>
    <s v="Poca"/>
    <x v="1"/>
  </r>
  <r>
    <n v="30"/>
    <x v="1"/>
    <x v="0"/>
    <n v="1339"/>
    <x v="0"/>
    <n v="5"/>
    <n v="3"/>
    <s v="Life Sciences"/>
    <n v="1"/>
    <n v="228"/>
    <n v="2"/>
    <x v="0"/>
    <n v="41"/>
    <n v="3"/>
    <n v="3"/>
    <s v="Sales Executive"/>
    <x v="0"/>
    <x v="1"/>
    <n v="9419"/>
    <n v="8053"/>
    <n v="2"/>
    <s v="Y"/>
    <s v="No"/>
    <n v="12"/>
    <n v="3"/>
    <n v="3"/>
    <n v="80"/>
    <n v="1"/>
    <n v="12"/>
    <n v="2"/>
    <n v="3"/>
    <n v="10"/>
    <n v="9"/>
    <n v="7"/>
    <n v="4"/>
    <n v="0.12"/>
    <x v="0"/>
    <s v="Establecido"/>
    <s v="Coste salarial bajo"/>
    <s v="0-10 kms"/>
    <s v="Bajo"/>
    <s v="Poca"/>
    <x v="1"/>
  </r>
  <r>
    <n v="38"/>
    <x v="1"/>
    <x v="0"/>
    <n v="702"/>
    <x v="0"/>
    <n v="1"/>
    <n v="4"/>
    <s v="Life Sciences"/>
    <n v="1"/>
    <n v="230"/>
    <n v="1"/>
    <x v="0"/>
    <n v="59"/>
    <n v="2"/>
    <n v="2"/>
    <s v="Sales Executive"/>
    <x v="0"/>
    <x v="0"/>
    <n v="8686"/>
    <n v="12930"/>
    <n v="4"/>
    <s v="Y"/>
    <s v="No"/>
    <n v="22"/>
    <n v="4"/>
    <n v="3"/>
    <n v="80"/>
    <n v="0"/>
    <n v="12"/>
    <n v="2"/>
    <n v="4"/>
    <n v="8"/>
    <n v="3"/>
    <n v="0"/>
    <n v="7"/>
    <n v="0.22"/>
    <x v="0"/>
    <s v="Establecido"/>
    <s v="Coste salarial medio"/>
    <s v="0-10 kms"/>
    <s v="Alto"/>
    <s v="Poca"/>
    <x v="1"/>
  </r>
  <r>
    <n v="32"/>
    <x v="1"/>
    <x v="0"/>
    <n v="120"/>
    <x v="1"/>
    <n v="6"/>
    <n v="5"/>
    <s v="Life Sciences"/>
    <n v="1"/>
    <n v="231"/>
    <n v="3"/>
    <x v="1"/>
    <n v="43"/>
    <n v="3"/>
    <n v="1"/>
    <s v="Research Scientist"/>
    <x v="2"/>
    <x v="0"/>
    <n v="3038"/>
    <n v="12430"/>
    <n v="3"/>
    <s v="Y"/>
    <s v="No"/>
    <n v="20"/>
    <n v="4"/>
    <n v="1"/>
    <n v="80"/>
    <n v="0"/>
    <n v="8"/>
    <n v="2"/>
    <n v="3"/>
    <n v="5"/>
    <n v="4"/>
    <n v="1"/>
    <n v="4"/>
    <n v="0.2"/>
    <x v="0"/>
    <s v="Nuevo empleado"/>
    <s v="Coste salarial bajo"/>
    <s v="0-10 kms"/>
    <s v="Medio"/>
    <s v="Poca"/>
    <x v="0"/>
  </r>
  <r>
    <n v="27"/>
    <x v="1"/>
    <x v="0"/>
    <n v="1157"/>
    <x v="1"/>
    <n v="17"/>
    <n v="3"/>
    <s v="Technical Degree"/>
    <n v="1"/>
    <n v="233"/>
    <n v="3"/>
    <x v="1"/>
    <n v="51"/>
    <n v="3"/>
    <n v="1"/>
    <s v="Research Scientist"/>
    <x v="1"/>
    <x v="1"/>
    <n v="3058"/>
    <n v="13364"/>
    <n v="0"/>
    <s v="Y"/>
    <s v="Yes"/>
    <n v="16"/>
    <n v="3"/>
    <n v="4"/>
    <n v="80"/>
    <n v="1"/>
    <n v="6"/>
    <n v="3"/>
    <n v="2"/>
    <n v="5"/>
    <n v="2"/>
    <n v="1"/>
    <n v="1"/>
    <n v="0.16"/>
    <x v="2"/>
    <s v="Nuevo empleado"/>
    <s v="Coste salarial medio"/>
    <s v="10-20 kms"/>
    <s v="Medio"/>
    <s v="Media"/>
    <x v="0"/>
  </r>
  <r>
    <n v="19"/>
    <x v="0"/>
    <x v="1"/>
    <n v="602"/>
    <x v="0"/>
    <n v="1"/>
    <n v="1"/>
    <s v="Technical Degree"/>
    <n v="1"/>
    <n v="235"/>
    <n v="3"/>
    <x v="0"/>
    <n v="100"/>
    <n v="1"/>
    <n v="1"/>
    <s v="Sales Representative"/>
    <x v="3"/>
    <x v="0"/>
    <n v="2325"/>
    <n v="20989"/>
    <n v="0"/>
    <s v="Y"/>
    <s v="No"/>
    <n v="21"/>
    <n v="4"/>
    <n v="1"/>
    <n v="80"/>
    <n v="0"/>
    <n v="1"/>
    <n v="5"/>
    <n v="4"/>
    <n v="0"/>
    <n v="0"/>
    <n v="0"/>
    <n v="0"/>
    <n v="0.21"/>
    <x v="2"/>
    <s v="Recien incorporado"/>
    <s v="Coste salarial alto"/>
    <s v="0-10 kms"/>
    <s v="Alto"/>
    <s v="Mucha"/>
    <x v="2"/>
  </r>
  <r>
    <n v="36"/>
    <x v="1"/>
    <x v="1"/>
    <n v="1480"/>
    <x v="1"/>
    <n v="3"/>
    <n v="2"/>
    <s v="Medical"/>
    <n v="1"/>
    <n v="238"/>
    <n v="4"/>
    <x v="1"/>
    <n v="30"/>
    <n v="3"/>
    <n v="1"/>
    <s v="Laboratory Technician"/>
    <x v="1"/>
    <x v="0"/>
    <n v="2088"/>
    <n v="15062"/>
    <n v="4"/>
    <s v="Y"/>
    <s v="No"/>
    <n v="12"/>
    <n v="3"/>
    <n v="3"/>
    <n v="80"/>
    <n v="0"/>
    <n v="13"/>
    <n v="3"/>
    <n v="2"/>
    <n v="8"/>
    <n v="7"/>
    <n v="7"/>
    <n v="2"/>
    <n v="0.12"/>
    <x v="0"/>
    <s v="Establecido"/>
    <s v="Coste salarial bajo"/>
    <s v="0-10 kms"/>
    <s v="Bajo"/>
    <s v="Media"/>
    <x v="1"/>
  </r>
  <r>
    <n v="30"/>
    <x v="1"/>
    <x v="2"/>
    <n v="111"/>
    <x v="1"/>
    <n v="9"/>
    <n v="3"/>
    <s v="Medical"/>
    <n v="1"/>
    <n v="239"/>
    <n v="3"/>
    <x v="1"/>
    <n v="66"/>
    <n v="3"/>
    <n v="2"/>
    <s v="Laboratory Technician"/>
    <x v="3"/>
    <x v="2"/>
    <n v="3072"/>
    <n v="11012"/>
    <n v="1"/>
    <s v="Y"/>
    <s v="No"/>
    <n v="11"/>
    <n v="3"/>
    <n v="3"/>
    <n v="80"/>
    <n v="2"/>
    <n v="12"/>
    <n v="4"/>
    <n v="3"/>
    <n v="12"/>
    <n v="9"/>
    <n v="6"/>
    <n v="10"/>
    <n v="0.11"/>
    <x v="0"/>
    <s v="Consolidado"/>
    <s v="Coste salarial medio"/>
    <s v="0-10 kms"/>
    <s v="Bajo"/>
    <s v="Media"/>
    <x v="1"/>
  </r>
  <r>
    <n v="45"/>
    <x v="1"/>
    <x v="0"/>
    <n v="1268"/>
    <x v="0"/>
    <n v="4"/>
    <n v="2"/>
    <s v="Life Sciences"/>
    <n v="1"/>
    <n v="240"/>
    <n v="3"/>
    <x v="0"/>
    <n v="30"/>
    <n v="3"/>
    <n v="2"/>
    <s v="Sales Executive"/>
    <x v="3"/>
    <x v="2"/>
    <n v="5006"/>
    <n v="6319"/>
    <n v="4"/>
    <s v="Y"/>
    <s v="Yes"/>
    <n v="11"/>
    <n v="3"/>
    <n v="1"/>
    <n v="80"/>
    <n v="1"/>
    <n v="9"/>
    <n v="3"/>
    <n v="4"/>
    <n v="5"/>
    <n v="4"/>
    <n v="0"/>
    <n v="3"/>
    <n v="0.11"/>
    <x v="1"/>
    <s v="Nuevo empleado"/>
    <s v="Coste salarial bajo"/>
    <s v="0-10 kms"/>
    <s v="Bajo"/>
    <s v="Media"/>
    <x v="0"/>
  </r>
  <r>
    <n v="56"/>
    <x v="1"/>
    <x v="0"/>
    <n v="713"/>
    <x v="1"/>
    <n v="8"/>
    <n v="3"/>
    <s v="Life Sciences"/>
    <n v="1"/>
    <n v="241"/>
    <n v="3"/>
    <x v="0"/>
    <n v="67"/>
    <n v="3"/>
    <n v="1"/>
    <s v="Research Scientist"/>
    <x v="3"/>
    <x v="2"/>
    <n v="4257"/>
    <n v="13939"/>
    <n v="4"/>
    <s v="Y"/>
    <s v="Yes"/>
    <n v="18"/>
    <n v="3"/>
    <n v="3"/>
    <n v="80"/>
    <n v="1"/>
    <n v="19"/>
    <n v="3"/>
    <n v="3"/>
    <n v="2"/>
    <n v="2"/>
    <n v="2"/>
    <n v="2"/>
    <n v="0.18"/>
    <x v="1"/>
    <s v="Nuevo empleado"/>
    <s v="Coste salarial medio"/>
    <s v="0-10 kms"/>
    <s v="Medio"/>
    <s v="Media"/>
    <x v="1"/>
  </r>
  <r>
    <n v="33"/>
    <x v="1"/>
    <x v="0"/>
    <n v="134"/>
    <x v="1"/>
    <n v="2"/>
    <n v="3"/>
    <s v="Life Sciences"/>
    <n v="1"/>
    <n v="242"/>
    <n v="3"/>
    <x v="1"/>
    <n v="90"/>
    <n v="3"/>
    <n v="1"/>
    <s v="Research Scientist"/>
    <x v="0"/>
    <x v="0"/>
    <n v="2500"/>
    <n v="10515"/>
    <n v="0"/>
    <s v="Y"/>
    <s v="No"/>
    <n v="14"/>
    <n v="3"/>
    <n v="1"/>
    <n v="80"/>
    <n v="0"/>
    <n v="4"/>
    <n v="2"/>
    <n v="4"/>
    <n v="3"/>
    <n v="1"/>
    <n v="0"/>
    <n v="2"/>
    <n v="0.14000000000000001"/>
    <x v="0"/>
    <s v="Nuevo empleado"/>
    <s v="Coste salarial alto"/>
    <s v="0-10 kms"/>
    <s v="Bajo"/>
    <s v="Poca"/>
    <x v="0"/>
  </r>
  <r>
    <n v="19"/>
    <x v="0"/>
    <x v="0"/>
    <n v="303"/>
    <x v="1"/>
    <n v="2"/>
    <n v="3"/>
    <s v="Life Sciences"/>
    <n v="1"/>
    <n v="243"/>
    <n v="2"/>
    <x v="1"/>
    <n v="47"/>
    <n v="2"/>
    <n v="1"/>
    <s v="Laboratory Technician"/>
    <x v="0"/>
    <x v="0"/>
    <n v="1102"/>
    <n v="9241"/>
    <n v="1"/>
    <s v="Y"/>
    <s v="No"/>
    <n v="22"/>
    <n v="4"/>
    <n v="3"/>
    <n v="80"/>
    <n v="0"/>
    <n v="1"/>
    <n v="3"/>
    <n v="2"/>
    <n v="1"/>
    <n v="0"/>
    <n v="1"/>
    <n v="0"/>
    <n v="0.22"/>
    <x v="2"/>
    <s v="Recien incorporado"/>
    <s v="Coste salarial bajo"/>
    <s v="0-10 kms"/>
    <s v="Alto"/>
    <s v="Media"/>
    <x v="2"/>
  </r>
  <r>
    <n v="46"/>
    <x v="1"/>
    <x v="0"/>
    <n v="526"/>
    <x v="0"/>
    <n v="1"/>
    <n v="2"/>
    <s v="Marketing"/>
    <n v="1"/>
    <n v="244"/>
    <n v="2"/>
    <x v="0"/>
    <n v="92"/>
    <n v="3"/>
    <n v="3"/>
    <s v="Sales Executive"/>
    <x v="3"/>
    <x v="2"/>
    <n v="10453"/>
    <n v="2137"/>
    <n v="1"/>
    <s v="Y"/>
    <s v="No"/>
    <n v="25"/>
    <n v="4"/>
    <n v="3"/>
    <n v="80"/>
    <n v="3"/>
    <n v="24"/>
    <n v="2"/>
    <n v="3"/>
    <n v="24"/>
    <n v="13"/>
    <n v="15"/>
    <n v="7"/>
    <n v="0.25"/>
    <x v="1"/>
    <s v="Veterano"/>
    <s v="Coste salarial alto"/>
    <s v="0-10 kms"/>
    <s v="Alto"/>
    <s v="Poca"/>
    <x v="1"/>
  </r>
  <r>
    <n v="38"/>
    <x v="1"/>
    <x v="0"/>
    <n v="1380"/>
    <x v="1"/>
    <n v="9"/>
    <n v="2"/>
    <s v="Life Sciences"/>
    <n v="1"/>
    <n v="245"/>
    <n v="3"/>
    <x v="0"/>
    <n v="75"/>
    <n v="3"/>
    <n v="1"/>
    <s v="Laboratory Technician"/>
    <x v="0"/>
    <x v="0"/>
    <n v="2288"/>
    <n v="6319"/>
    <n v="1"/>
    <s v="Y"/>
    <s v="No"/>
    <n v="12"/>
    <n v="3"/>
    <n v="3"/>
    <n v="80"/>
    <n v="0"/>
    <n v="2"/>
    <n v="3"/>
    <n v="3"/>
    <n v="2"/>
    <n v="2"/>
    <n v="2"/>
    <n v="1"/>
    <n v="0.12"/>
    <x v="0"/>
    <s v="Nuevo empleado"/>
    <s v="Coste salarial alto"/>
    <s v="0-10 kms"/>
    <s v="Bajo"/>
    <s v="Media"/>
    <x v="2"/>
  </r>
  <r>
    <n v="31"/>
    <x v="1"/>
    <x v="0"/>
    <n v="140"/>
    <x v="1"/>
    <n v="12"/>
    <n v="1"/>
    <s v="Medical"/>
    <n v="1"/>
    <n v="246"/>
    <n v="3"/>
    <x v="0"/>
    <n v="95"/>
    <n v="3"/>
    <n v="1"/>
    <s v="Research Scientist"/>
    <x v="0"/>
    <x v="1"/>
    <n v="3929"/>
    <n v="6984"/>
    <n v="8"/>
    <s v="Y"/>
    <s v="Yes"/>
    <n v="23"/>
    <n v="4"/>
    <n v="3"/>
    <n v="80"/>
    <n v="1"/>
    <n v="7"/>
    <n v="0"/>
    <n v="3"/>
    <n v="4"/>
    <n v="2"/>
    <n v="0"/>
    <n v="2"/>
    <n v="0.23"/>
    <x v="0"/>
    <s v="Nuevo empleado"/>
    <s v="Coste salarial alto"/>
    <s v="10-20 kms"/>
    <s v="Alto"/>
    <s v="Poca"/>
    <x v="0"/>
  </r>
  <r>
    <n v="34"/>
    <x v="1"/>
    <x v="0"/>
    <n v="629"/>
    <x v="1"/>
    <n v="27"/>
    <n v="2"/>
    <s v="Medical"/>
    <n v="1"/>
    <n v="247"/>
    <n v="4"/>
    <x v="0"/>
    <n v="95"/>
    <n v="3"/>
    <n v="1"/>
    <s v="Research Scientist"/>
    <x v="1"/>
    <x v="0"/>
    <n v="2311"/>
    <n v="5711"/>
    <n v="2"/>
    <s v="Y"/>
    <s v="No"/>
    <n v="15"/>
    <n v="3"/>
    <n v="4"/>
    <n v="80"/>
    <n v="0"/>
    <n v="9"/>
    <n v="3"/>
    <n v="3"/>
    <n v="3"/>
    <n v="2"/>
    <n v="1"/>
    <n v="2"/>
    <n v="0.15"/>
    <x v="0"/>
    <s v="Nuevo empleado"/>
    <s v="Coste salarial alto"/>
    <s v="20-30 kms"/>
    <s v="Bajo"/>
    <s v="Media"/>
    <x v="0"/>
  </r>
  <r>
    <n v="41"/>
    <x v="0"/>
    <x v="0"/>
    <n v="1356"/>
    <x v="0"/>
    <n v="20"/>
    <n v="2"/>
    <s v="Marketing"/>
    <n v="1"/>
    <n v="248"/>
    <n v="2"/>
    <x v="0"/>
    <n v="70"/>
    <n v="3"/>
    <n v="1"/>
    <s v="Sales Representative"/>
    <x v="1"/>
    <x v="0"/>
    <n v="3140"/>
    <n v="21728"/>
    <n v="1"/>
    <s v="Y"/>
    <s v="Yes"/>
    <n v="22"/>
    <n v="4"/>
    <n v="4"/>
    <n v="80"/>
    <n v="0"/>
    <n v="4"/>
    <n v="5"/>
    <n v="2"/>
    <n v="4"/>
    <n v="3"/>
    <n v="0"/>
    <n v="2"/>
    <n v="0.22"/>
    <x v="0"/>
    <s v="Nuevo empleado"/>
    <s v="Coste salarial medio"/>
    <s v="20-30 kms"/>
    <s v="Alto"/>
    <s v="Mucha"/>
    <x v="0"/>
  </r>
  <r>
    <n v="50"/>
    <x v="1"/>
    <x v="0"/>
    <n v="328"/>
    <x v="1"/>
    <n v="1"/>
    <n v="3"/>
    <s v="Medical"/>
    <n v="1"/>
    <n v="249"/>
    <n v="3"/>
    <x v="1"/>
    <n v="86"/>
    <n v="2"/>
    <n v="1"/>
    <s v="Laboratory Technician"/>
    <x v="2"/>
    <x v="1"/>
    <n v="3690"/>
    <n v="3425"/>
    <n v="2"/>
    <s v="Y"/>
    <s v="No"/>
    <n v="15"/>
    <n v="3"/>
    <n v="4"/>
    <n v="80"/>
    <n v="1"/>
    <n v="5"/>
    <n v="2"/>
    <n v="2"/>
    <n v="3"/>
    <n v="2"/>
    <n v="0"/>
    <n v="2"/>
    <n v="0.15"/>
    <x v="1"/>
    <s v="Nuevo empleado"/>
    <s v="Coste salarial alto"/>
    <s v="0-10 kms"/>
    <s v="Bajo"/>
    <s v="Poca"/>
    <x v="0"/>
  </r>
  <r>
    <n v="53"/>
    <x v="1"/>
    <x v="0"/>
    <n v="1084"/>
    <x v="1"/>
    <n v="13"/>
    <n v="2"/>
    <s v="Medical"/>
    <n v="1"/>
    <n v="250"/>
    <n v="4"/>
    <x v="0"/>
    <n v="57"/>
    <n v="4"/>
    <n v="2"/>
    <s v="Manufacturing Director"/>
    <x v="3"/>
    <x v="2"/>
    <n v="4450"/>
    <n v="26250"/>
    <n v="1"/>
    <s v="Y"/>
    <s v="No"/>
    <n v="11"/>
    <n v="3"/>
    <n v="3"/>
    <n v="80"/>
    <n v="2"/>
    <n v="5"/>
    <n v="3"/>
    <n v="3"/>
    <n v="4"/>
    <n v="2"/>
    <n v="1"/>
    <n v="3"/>
    <n v="0.11"/>
    <x v="1"/>
    <s v="Nuevo empleado"/>
    <s v="Coste salarial medio"/>
    <s v="10-20 kms"/>
    <s v="Bajo"/>
    <s v="Media"/>
    <x v="0"/>
  </r>
  <r>
    <n v="33"/>
    <x v="1"/>
    <x v="0"/>
    <n v="931"/>
    <x v="1"/>
    <n v="14"/>
    <n v="3"/>
    <s v="Medical"/>
    <n v="1"/>
    <n v="252"/>
    <n v="4"/>
    <x v="0"/>
    <n v="72"/>
    <n v="3"/>
    <n v="1"/>
    <s v="Research Scientist"/>
    <x v="1"/>
    <x v="1"/>
    <n v="2756"/>
    <n v="4673"/>
    <n v="1"/>
    <s v="Y"/>
    <s v="No"/>
    <n v="13"/>
    <n v="3"/>
    <n v="4"/>
    <n v="80"/>
    <n v="1"/>
    <n v="8"/>
    <n v="5"/>
    <n v="3"/>
    <n v="8"/>
    <n v="7"/>
    <n v="1"/>
    <n v="6"/>
    <n v="0.13"/>
    <x v="0"/>
    <s v="Establecido"/>
    <s v="Coste salarial medio"/>
    <s v="10-20 kms"/>
    <s v="Bajo"/>
    <s v="Mucha"/>
    <x v="0"/>
  </r>
  <r>
    <n v="40"/>
    <x v="1"/>
    <x v="0"/>
    <n v="989"/>
    <x v="1"/>
    <n v="4"/>
    <n v="1"/>
    <s v="Medical"/>
    <n v="1"/>
    <n v="253"/>
    <n v="4"/>
    <x v="0"/>
    <n v="46"/>
    <n v="3"/>
    <n v="5"/>
    <s v="Manager"/>
    <x v="2"/>
    <x v="1"/>
    <n v="19033"/>
    <n v="6499"/>
    <n v="1"/>
    <s v="Y"/>
    <s v="No"/>
    <n v="14"/>
    <n v="3"/>
    <n v="2"/>
    <n v="80"/>
    <n v="1"/>
    <n v="21"/>
    <n v="2"/>
    <n v="3"/>
    <n v="20"/>
    <n v="8"/>
    <n v="9"/>
    <n v="9"/>
    <n v="0.14000000000000001"/>
    <x v="0"/>
    <s v="Consolidado"/>
    <s v="Coste salarial bajo"/>
    <s v="0-10 kms"/>
    <s v="Bajo"/>
    <s v="Poca"/>
    <x v="1"/>
  </r>
  <r>
    <n v="55"/>
    <x v="1"/>
    <x v="0"/>
    <n v="692"/>
    <x v="1"/>
    <n v="14"/>
    <n v="4"/>
    <s v="Medical"/>
    <n v="1"/>
    <n v="254"/>
    <n v="3"/>
    <x v="1"/>
    <n v="61"/>
    <n v="4"/>
    <n v="5"/>
    <s v="Research Director"/>
    <x v="1"/>
    <x v="0"/>
    <n v="18722"/>
    <n v="13339"/>
    <n v="8"/>
    <s v="Y"/>
    <s v="No"/>
    <n v="11"/>
    <n v="3"/>
    <n v="4"/>
    <n v="80"/>
    <n v="0"/>
    <n v="36"/>
    <n v="3"/>
    <n v="3"/>
    <n v="24"/>
    <n v="15"/>
    <n v="2"/>
    <n v="15"/>
    <n v="0.11"/>
    <x v="1"/>
    <s v="Veterano"/>
    <s v="Coste salarial medio"/>
    <s v="10-20 kms"/>
    <s v="Bajo"/>
    <s v="Media"/>
    <x v="1"/>
  </r>
  <r>
    <n v="34"/>
    <x v="1"/>
    <x v="1"/>
    <n v="1069"/>
    <x v="1"/>
    <n v="2"/>
    <n v="1"/>
    <s v="Life Sciences"/>
    <n v="1"/>
    <n v="256"/>
    <n v="4"/>
    <x v="1"/>
    <n v="45"/>
    <n v="2"/>
    <n v="2"/>
    <s v="Manufacturing Director"/>
    <x v="2"/>
    <x v="1"/>
    <n v="9547"/>
    <n v="14074"/>
    <n v="1"/>
    <s v="Y"/>
    <s v="No"/>
    <n v="17"/>
    <n v="3"/>
    <n v="3"/>
    <n v="80"/>
    <n v="0"/>
    <n v="10"/>
    <n v="2"/>
    <n v="2"/>
    <n v="10"/>
    <n v="9"/>
    <n v="1"/>
    <n v="9"/>
    <n v="0.17"/>
    <x v="0"/>
    <s v="Establecido"/>
    <s v="Coste salarial bajo"/>
    <s v="0-10 kms"/>
    <s v="Medio"/>
    <s v="Poca"/>
    <x v="1"/>
  </r>
  <r>
    <n v="51"/>
    <x v="1"/>
    <x v="0"/>
    <n v="313"/>
    <x v="1"/>
    <n v="3"/>
    <n v="3"/>
    <s v="Medical"/>
    <n v="1"/>
    <n v="258"/>
    <n v="4"/>
    <x v="0"/>
    <n v="98"/>
    <n v="3"/>
    <n v="4"/>
    <s v="Healthcare Representative"/>
    <x v="1"/>
    <x v="0"/>
    <n v="13734"/>
    <n v="7192"/>
    <n v="3"/>
    <s v="Y"/>
    <s v="No"/>
    <n v="18"/>
    <n v="3"/>
    <n v="3"/>
    <n v="80"/>
    <n v="0"/>
    <n v="21"/>
    <n v="6"/>
    <n v="3"/>
    <n v="7"/>
    <n v="7"/>
    <n v="1"/>
    <n v="0"/>
    <n v="0.18"/>
    <x v="1"/>
    <s v="Establecido"/>
    <s v="Coste salarial alto"/>
    <s v="0-10 kms"/>
    <s v="Medio"/>
    <s v="Mucha"/>
    <x v="1"/>
  </r>
  <r>
    <n v="52"/>
    <x v="1"/>
    <x v="0"/>
    <n v="699"/>
    <x v="1"/>
    <n v="1"/>
    <n v="4"/>
    <s v="Life Sciences"/>
    <n v="1"/>
    <n v="259"/>
    <n v="3"/>
    <x v="1"/>
    <n v="65"/>
    <n v="2"/>
    <n v="5"/>
    <s v="Manager"/>
    <x v="2"/>
    <x v="1"/>
    <n v="19999"/>
    <n v="5678"/>
    <n v="0"/>
    <s v="Y"/>
    <s v="No"/>
    <n v="14"/>
    <n v="3"/>
    <n v="1"/>
    <n v="80"/>
    <n v="1"/>
    <n v="34"/>
    <n v="5"/>
    <n v="3"/>
    <n v="33"/>
    <n v="18"/>
    <n v="11"/>
    <n v="9"/>
    <n v="0.14000000000000001"/>
    <x v="1"/>
    <s v="Veterano"/>
    <s v="Coste salarial medio"/>
    <s v="0-10 kms"/>
    <s v="Bajo"/>
    <s v="Mucha"/>
    <x v="1"/>
  </r>
  <r>
    <n v="27"/>
    <x v="1"/>
    <x v="0"/>
    <n v="894"/>
    <x v="1"/>
    <n v="9"/>
    <n v="3"/>
    <s v="Medical"/>
    <n v="1"/>
    <n v="260"/>
    <n v="4"/>
    <x v="0"/>
    <n v="99"/>
    <n v="3"/>
    <n v="1"/>
    <s v="Research Scientist"/>
    <x v="1"/>
    <x v="0"/>
    <n v="2279"/>
    <n v="11781"/>
    <n v="1"/>
    <s v="Y"/>
    <s v="No"/>
    <n v="16"/>
    <n v="3"/>
    <n v="4"/>
    <n v="80"/>
    <n v="0"/>
    <n v="7"/>
    <n v="2"/>
    <n v="2"/>
    <n v="7"/>
    <n v="7"/>
    <n v="0"/>
    <n v="3"/>
    <n v="0.16"/>
    <x v="2"/>
    <s v="Establecido"/>
    <s v="Coste salarial alto"/>
    <s v="0-10 kms"/>
    <s v="Medio"/>
    <s v="Poca"/>
    <x v="0"/>
  </r>
  <r>
    <n v="35"/>
    <x v="0"/>
    <x v="0"/>
    <n v="556"/>
    <x v="1"/>
    <n v="23"/>
    <n v="2"/>
    <s v="Life Sciences"/>
    <n v="1"/>
    <n v="261"/>
    <n v="2"/>
    <x v="1"/>
    <n v="50"/>
    <n v="2"/>
    <n v="2"/>
    <s v="Manufacturing Director"/>
    <x v="2"/>
    <x v="1"/>
    <n v="5916"/>
    <n v="15497"/>
    <n v="3"/>
    <s v="Y"/>
    <s v="Yes"/>
    <n v="13"/>
    <n v="3"/>
    <n v="1"/>
    <n v="80"/>
    <n v="0"/>
    <n v="8"/>
    <n v="1"/>
    <n v="3"/>
    <n v="1"/>
    <n v="0"/>
    <n v="0"/>
    <n v="1"/>
    <n v="0.13"/>
    <x v="0"/>
    <s v="Recien incorporado"/>
    <s v="Coste salarial medio"/>
    <s v="20-30 kms"/>
    <s v="Bajo"/>
    <s v="Poca"/>
    <x v="0"/>
  </r>
  <r>
    <n v="43"/>
    <x v="1"/>
    <x v="2"/>
    <n v="1344"/>
    <x v="1"/>
    <n v="7"/>
    <n v="3"/>
    <s v="Medical"/>
    <n v="1"/>
    <n v="262"/>
    <n v="4"/>
    <x v="1"/>
    <n v="37"/>
    <n v="4"/>
    <n v="1"/>
    <s v="Research Scientist"/>
    <x v="0"/>
    <x v="2"/>
    <n v="2089"/>
    <n v="5228"/>
    <n v="4"/>
    <s v="Y"/>
    <s v="No"/>
    <n v="14"/>
    <n v="3"/>
    <n v="4"/>
    <n v="80"/>
    <n v="3"/>
    <n v="7"/>
    <n v="3"/>
    <n v="4"/>
    <n v="5"/>
    <n v="4"/>
    <n v="2"/>
    <n v="2"/>
    <n v="0.14000000000000001"/>
    <x v="0"/>
    <s v="Nuevo empleado"/>
    <s v="Coste salarial bajo"/>
    <s v="0-10 kms"/>
    <s v="Bajo"/>
    <s v="Media"/>
    <x v="0"/>
  </r>
  <r>
    <n v="45"/>
    <x v="1"/>
    <x v="2"/>
    <n v="1195"/>
    <x v="1"/>
    <n v="2"/>
    <n v="2"/>
    <s v="Medical"/>
    <n v="1"/>
    <n v="264"/>
    <n v="1"/>
    <x v="1"/>
    <n v="65"/>
    <n v="2"/>
    <n v="4"/>
    <s v="Manager"/>
    <x v="0"/>
    <x v="1"/>
    <n v="16792"/>
    <n v="20462"/>
    <n v="9"/>
    <s v="Y"/>
    <s v="No"/>
    <n v="23"/>
    <n v="4"/>
    <n v="4"/>
    <n v="80"/>
    <n v="1"/>
    <n v="22"/>
    <n v="1"/>
    <n v="3"/>
    <n v="20"/>
    <n v="8"/>
    <n v="11"/>
    <n v="8"/>
    <n v="0.23"/>
    <x v="1"/>
    <s v="Consolidado"/>
    <s v="Coste salarial medio"/>
    <s v="0-10 kms"/>
    <s v="Alto"/>
    <s v="Poca"/>
    <x v="1"/>
  </r>
  <r>
    <n v="37"/>
    <x v="1"/>
    <x v="0"/>
    <n v="290"/>
    <x v="1"/>
    <n v="21"/>
    <n v="3"/>
    <s v="Life Sciences"/>
    <n v="1"/>
    <n v="267"/>
    <n v="2"/>
    <x v="1"/>
    <n v="65"/>
    <n v="4"/>
    <n v="1"/>
    <s v="Research Scientist"/>
    <x v="3"/>
    <x v="1"/>
    <n v="3564"/>
    <n v="22977"/>
    <n v="1"/>
    <s v="Y"/>
    <s v="Yes"/>
    <n v="12"/>
    <n v="3"/>
    <n v="1"/>
    <n v="80"/>
    <n v="1"/>
    <n v="8"/>
    <n v="3"/>
    <n v="2"/>
    <n v="8"/>
    <n v="7"/>
    <n v="1"/>
    <n v="7"/>
    <n v="0.12"/>
    <x v="0"/>
    <s v="Establecido"/>
    <s v="Coste salarial medio"/>
    <s v="20-30 kms"/>
    <s v="Bajo"/>
    <s v="Media"/>
    <x v="0"/>
  </r>
  <r>
    <n v="35"/>
    <x v="1"/>
    <x v="1"/>
    <n v="138"/>
    <x v="1"/>
    <n v="2"/>
    <n v="3"/>
    <s v="Medical"/>
    <n v="1"/>
    <n v="269"/>
    <n v="2"/>
    <x v="0"/>
    <n v="37"/>
    <n v="3"/>
    <n v="2"/>
    <s v="Laboratory Technician"/>
    <x v="1"/>
    <x v="0"/>
    <n v="4425"/>
    <n v="15986"/>
    <n v="5"/>
    <s v="Y"/>
    <s v="No"/>
    <n v="11"/>
    <n v="3"/>
    <n v="4"/>
    <n v="80"/>
    <n v="0"/>
    <n v="10"/>
    <n v="5"/>
    <n v="3"/>
    <n v="6"/>
    <n v="2"/>
    <n v="1"/>
    <n v="2"/>
    <n v="0.11"/>
    <x v="0"/>
    <s v="Establecido"/>
    <s v="Coste salarial bajo"/>
    <s v="0-10 kms"/>
    <s v="Bajo"/>
    <s v="Mucha"/>
    <x v="1"/>
  </r>
  <r>
    <n v="42"/>
    <x v="1"/>
    <x v="2"/>
    <n v="926"/>
    <x v="1"/>
    <n v="21"/>
    <n v="2"/>
    <s v="Medical"/>
    <n v="1"/>
    <n v="270"/>
    <n v="3"/>
    <x v="0"/>
    <n v="36"/>
    <n v="3"/>
    <n v="2"/>
    <s v="Manufacturing Director"/>
    <x v="2"/>
    <x v="2"/>
    <n v="5265"/>
    <n v="16439"/>
    <n v="2"/>
    <s v="Y"/>
    <s v="No"/>
    <n v="16"/>
    <n v="3"/>
    <n v="2"/>
    <n v="80"/>
    <n v="1"/>
    <n v="11"/>
    <n v="5"/>
    <n v="3"/>
    <n v="5"/>
    <n v="3"/>
    <n v="0"/>
    <n v="2"/>
    <n v="0.16"/>
    <x v="0"/>
    <s v="Nuevo empleado"/>
    <s v="Coste salarial bajo"/>
    <s v="20-30 kms"/>
    <s v="Medio"/>
    <s v="Mucha"/>
    <x v="1"/>
  </r>
  <r>
    <n v="38"/>
    <x v="1"/>
    <x v="0"/>
    <n v="1261"/>
    <x v="1"/>
    <n v="2"/>
    <n v="4"/>
    <s v="Life Sciences"/>
    <n v="1"/>
    <n v="271"/>
    <n v="4"/>
    <x v="1"/>
    <n v="88"/>
    <n v="3"/>
    <n v="2"/>
    <s v="Manufacturing Director"/>
    <x v="2"/>
    <x v="1"/>
    <n v="6553"/>
    <n v="7259"/>
    <n v="9"/>
    <s v="Y"/>
    <s v="No"/>
    <n v="14"/>
    <n v="3"/>
    <n v="2"/>
    <n v="80"/>
    <n v="0"/>
    <n v="14"/>
    <n v="3"/>
    <n v="3"/>
    <n v="1"/>
    <n v="0"/>
    <n v="0"/>
    <n v="0"/>
    <n v="0.14000000000000001"/>
    <x v="0"/>
    <s v="Recien incorporado"/>
    <s v="Coste salarial alto"/>
    <s v="0-10 kms"/>
    <s v="Bajo"/>
    <s v="Media"/>
    <x v="1"/>
  </r>
  <r>
    <n v="38"/>
    <x v="1"/>
    <x v="0"/>
    <n v="1084"/>
    <x v="1"/>
    <n v="29"/>
    <n v="3"/>
    <s v="Technical Degree"/>
    <n v="1"/>
    <n v="273"/>
    <n v="4"/>
    <x v="1"/>
    <n v="54"/>
    <n v="3"/>
    <n v="2"/>
    <s v="Manufacturing Director"/>
    <x v="0"/>
    <x v="1"/>
    <n v="6261"/>
    <n v="4185"/>
    <n v="3"/>
    <s v="Y"/>
    <s v="No"/>
    <n v="18"/>
    <n v="3"/>
    <n v="1"/>
    <n v="80"/>
    <n v="1"/>
    <n v="9"/>
    <n v="3"/>
    <n v="1"/>
    <n v="7"/>
    <n v="7"/>
    <n v="1"/>
    <n v="7"/>
    <n v="0.18"/>
    <x v="0"/>
    <s v="Establecido"/>
    <s v="Coste salarial medio"/>
    <s v="20-30 kms"/>
    <s v="Medio"/>
    <s v="Media"/>
    <x v="0"/>
  </r>
  <r>
    <n v="27"/>
    <x v="1"/>
    <x v="1"/>
    <n v="472"/>
    <x v="1"/>
    <n v="1"/>
    <n v="1"/>
    <s v="Technical Degree"/>
    <n v="1"/>
    <n v="274"/>
    <n v="3"/>
    <x v="1"/>
    <n v="60"/>
    <n v="2"/>
    <n v="2"/>
    <s v="Manufacturing Director"/>
    <x v="3"/>
    <x v="1"/>
    <n v="4298"/>
    <n v="9679"/>
    <n v="5"/>
    <s v="Y"/>
    <s v="No"/>
    <n v="19"/>
    <n v="3"/>
    <n v="3"/>
    <n v="80"/>
    <n v="1"/>
    <n v="6"/>
    <n v="1"/>
    <n v="3"/>
    <n v="2"/>
    <n v="2"/>
    <n v="2"/>
    <n v="0"/>
    <n v="0.19"/>
    <x v="2"/>
    <s v="Nuevo empleado"/>
    <s v="Coste salarial medio"/>
    <s v="0-10 kms"/>
    <s v="Medio"/>
    <s v="Poca"/>
    <x v="0"/>
  </r>
  <r>
    <n v="49"/>
    <x v="1"/>
    <x v="2"/>
    <n v="1002"/>
    <x v="1"/>
    <n v="18"/>
    <n v="4"/>
    <s v="Life Sciences"/>
    <n v="1"/>
    <n v="275"/>
    <n v="4"/>
    <x v="1"/>
    <n v="92"/>
    <n v="3"/>
    <n v="2"/>
    <s v="Manufacturing Director"/>
    <x v="0"/>
    <x v="2"/>
    <n v="6804"/>
    <n v="23793"/>
    <n v="1"/>
    <s v="Y"/>
    <s v="Yes"/>
    <n v="15"/>
    <n v="3"/>
    <n v="1"/>
    <n v="80"/>
    <n v="2"/>
    <n v="7"/>
    <n v="0"/>
    <n v="3"/>
    <n v="7"/>
    <n v="7"/>
    <n v="1"/>
    <n v="7"/>
    <n v="0.15"/>
    <x v="1"/>
    <s v="Establecido"/>
    <s v="Coste salarial alto"/>
    <s v="10-20 kms"/>
    <s v="Bajo"/>
    <s v="Poca"/>
    <x v="0"/>
  </r>
  <r>
    <n v="34"/>
    <x v="1"/>
    <x v="1"/>
    <n v="878"/>
    <x v="1"/>
    <n v="10"/>
    <n v="4"/>
    <s v="Medical"/>
    <n v="1"/>
    <n v="277"/>
    <n v="4"/>
    <x v="1"/>
    <n v="43"/>
    <n v="3"/>
    <n v="1"/>
    <s v="Research Scientist"/>
    <x v="2"/>
    <x v="2"/>
    <n v="3815"/>
    <n v="5972"/>
    <n v="1"/>
    <s v="Y"/>
    <s v="Yes"/>
    <n v="17"/>
    <n v="3"/>
    <n v="4"/>
    <n v="80"/>
    <n v="1"/>
    <n v="5"/>
    <n v="4"/>
    <n v="4"/>
    <n v="5"/>
    <n v="3"/>
    <n v="2"/>
    <n v="0"/>
    <n v="0.17"/>
    <x v="0"/>
    <s v="Nuevo empleado"/>
    <s v="Coste salarial bajo"/>
    <s v="10-20 kms"/>
    <s v="Medio"/>
    <s v="Media"/>
    <x v="0"/>
  </r>
  <r>
    <n v="40"/>
    <x v="1"/>
    <x v="0"/>
    <n v="905"/>
    <x v="1"/>
    <n v="19"/>
    <n v="2"/>
    <s v="Medical"/>
    <n v="1"/>
    <n v="281"/>
    <n v="3"/>
    <x v="1"/>
    <n v="99"/>
    <n v="3"/>
    <n v="2"/>
    <s v="Laboratory Technician"/>
    <x v="0"/>
    <x v="1"/>
    <n v="2741"/>
    <n v="16523"/>
    <n v="8"/>
    <s v="Y"/>
    <s v="Yes"/>
    <n v="15"/>
    <n v="3"/>
    <n v="3"/>
    <n v="80"/>
    <n v="1"/>
    <n v="15"/>
    <n v="2"/>
    <n v="4"/>
    <n v="7"/>
    <n v="2"/>
    <n v="3"/>
    <n v="7"/>
    <n v="0.15"/>
    <x v="0"/>
    <s v="Establecido"/>
    <s v="Coste salarial alto"/>
    <s v="10-20 kms"/>
    <s v="Bajo"/>
    <s v="Poca"/>
    <x v="1"/>
  </r>
  <r>
    <n v="38"/>
    <x v="0"/>
    <x v="0"/>
    <n v="1180"/>
    <x v="1"/>
    <n v="29"/>
    <n v="1"/>
    <s v="Medical"/>
    <n v="1"/>
    <n v="282"/>
    <n v="2"/>
    <x v="1"/>
    <n v="70"/>
    <n v="3"/>
    <n v="2"/>
    <s v="Healthcare Representative"/>
    <x v="3"/>
    <x v="1"/>
    <n v="6673"/>
    <n v="11354"/>
    <n v="7"/>
    <s v="Y"/>
    <s v="Yes"/>
    <n v="19"/>
    <n v="3"/>
    <n v="2"/>
    <n v="80"/>
    <n v="0"/>
    <n v="17"/>
    <n v="2"/>
    <n v="3"/>
    <n v="1"/>
    <n v="0"/>
    <n v="0"/>
    <n v="0"/>
    <n v="0.19"/>
    <x v="0"/>
    <s v="Recien incorporado"/>
    <s v="Coste salarial medio"/>
    <s v="20-30 kms"/>
    <s v="Medio"/>
    <s v="Poca"/>
    <x v="1"/>
  </r>
  <r>
    <n v="29"/>
    <x v="0"/>
    <x v="0"/>
    <n v="121"/>
    <x v="0"/>
    <n v="27"/>
    <n v="3"/>
    <s v="Marketing"/>
    <n v="1"/>
    <n v="283"/>
    <n v="2"/>
    <x v="0"/>
    <n v="35"/>
    <n v="3"/>
    <n v="3"/>
    <s v="Sales Executive"/>
    <x v="0"/>
    <x v="1"/>
    <n v="7639"/>
    <n v="24525"/>
    <n v="1"/>
    <s v="Y"/>
    <s v="No"/>
    <n v="22"/>
    <n v="4"/>
    <n v="4"/>
    <n v="80"/>
    <n v="3"/>
    <n v="10"/>
    <n v="3"/>
    <n v="2"/>
    <n v="10"/>
    <n v="4"/>
    <n v="1"/>
    <n v="9"/>
    <n v="0.22"/>
    <x v="0"/>
    <s v="Establecido"/>
    <s v="Coste salarial bajo"/>
    <s v="20-30 kms"/>
    <s v="Alto"/>
    <s v="Media"/>
    <x v="1"/>
  </r>
  <r>
    <n v="22"/>
    <x v="1"/>
    <x v="0"/>
    <n v="1136"/>
    <x v="1"/>
    <n v="5"/>
    <n v="3"/>
    <s v="Life Sciences"/>
    <n v="1"/>
    <n v="284"/>
    <n v="4"/>
    <x v="1"/>
    <n v="60"/>
    <n v="4"/>
    <n v="1"/>
    <s v="Research Scientist"/>
    <x v="1"/>
    <x v="2"/>
    <n v="2328"/>
    <n v="12392"/>
    <n v="1"/>
    <s v="Y"/>
    <s v="Yes"/>
    <n v="16"/>
    <n v="3"/>
    <n v="1"/>
    <n v="80"/>
    <n v="1"/>
    <n v="4"/>
    <n v="2"/>
    <n v="2"/>
    <n v="4"/>
    <n v="2"/>
    <n v="2"/>
    <n v="2"/>
    <n v="0.16"/>
    <x v="2"/>
    <s v="Nuevo empleado"/>
    <s v="Coste salarial medio"/>
    <s v="0-10 kms"/>
    <s v="Medio"/>
    <s v="Poca"/>
    <x v="0"/>
  </r>
  <r>
    <n v="36"/>
    <x v="1"/>
    <x v="1"/>
    <n v="635"/>
    <x v="1"/>
    <n v="18"/>
    <n v="1"/>
    <s v="Medical"/>
    <n v="1"/>
    <n v="286"/>
    <n v="2"/>
    <x v="0"/>
    <n v="73"/>
    <n v="3"/>
    <n v="1"/>
    <s v="Laboratory Technician"/>
    <x v="0"/>
    <x v="0"/>
    <n v="2153"/>
    <n v="7703"/>
    <n v="1"/>
    <s v="Y"/>
    <s v="No"/>
    <n v="13"/>
    <n v="3"/>
    <n v="1"/>
    <n v="80"/>
    <n v="0"/>
    <n v="8"/>
    <n v="2"/>
    <n v="3"/>
    <n v="8"/>
    <n v="1"/>
    <n v="1"/>
    <n v="7"/>
    <n v="0.13"/>
    <x v="0"/>
    <s v="Establecido"/>
    <s v="Coste salarial medio"/>
    <s v="10-20 kms"/>
    <s v="Bajo"/>
    <s v="Poca"/>
    <x v="0"/>
  </r>
  <r>
    <n v="40"/>
    <x v="1"/>
    <x v="2"/>
    <n v="1151"/>
    <x v="1"/>
    <n v="9"/>
    <n v="5"/>
    <s v="Life Sciences"/>
    <n v="1"/>
    <n v="287"/>
    <n v="4"/>
    <x v="1"/>
    <n v="63"/>
    <n v="2"/>
    <n v="2"/>
    <s v="Healthcare Representative"/>
    <x v="0"/>
    <x v="1"/>
    <n v="4876"/>
    <n v="14242"/>
    <n v="9"/>
    <s v="Y"/>
    <s v="No"/>
    <n v="14"/>
    <n v="3"/>
    <n v="4"/>
    <n v="80"/>
    <n v="1"/>
    <n v="5"/>
    <n v="5"/>
    <n v="1"/>
    <n v="3"/>
    <n v="2"/>
    <n v="0"/>
    <n v="2"/>
    <n v="0.14000000000000001"/>
    <x v="0"/>
    <s v="Nuevo empleado"/>
    <s v="Coste salarial medio"/>
    <s v="0-10 kms"/>
    <s v="Bajo"/>
    <s v="Mucha"/>
    <x v="0"/>
  </r>
  <r>
    <n v="46"/>
    <x v="1"/>
    <x v="0"/>
    <n v="644"/>
    <x v="1"/>
    <n v="1"/>
    <n v="4"/>
    <s v="Medical"/>
    <n v="1"/>
    <n v="288"/>
    <n v="4"/>
    <x v="1"/>
    <n v="97"/>
    <n v="3"/>
    <n v="3"/>
    <s v="Healthcare Representative"/>
    <x v="3"/>
    <x v="2"/>
    <n v="9396"/>
    <n v="12368"/>
    <n v="7"/>
    <s v="Y"/>
    <s v="No"/>
    <n v="16"/>
    <n v="3"/>
    <n v="3"/>
    <n v="80"/>
    <n v="1"/>
    <n v="17"/>
    <n v="3"/>
    <n v="3"/>
    <n v="4"/>
    <n v="2"/>
    <n v="0"/>
    <n v="3"/>
    <n v="0.16"/>
    <x v="1"/>
    <s v="Nuevo empleado"/>
    <s v="Coste salarial alto"/>
    <s v="0-10 kms"/>
    <s v="Medio"/>
    <s v="Media"/>
    <x v="1"/>
  </r>
  <r>
    <n v="32"/>
    <x v="0"/>
    <x v="0"/>
    <n v="1045"/>
    <x v="0"/>
    <n v="4"/>
    <n v="4"/>
    <s v="Medical"/>
    <n v="1"/>
    <n v="291"/>
    <n v="4"/>
    <x v="1"/>
    <n v="32"/>
    <n v="1"/>
    <n v="3"/>
    <s v="Sales Executive"/>
    <x v="0"/>
    <x v="1"/>
    <n v="10400"/>
    <n v="25812"/>
    <n v="1"/>
    <s v="Y"/>
    <s v="No"/>
    <n v="11"/>
    <n v="3"/>
    <n v="3"/>
    <n v="80"/>
    <n v="0"/>
    <n v="14"/>
    <n v="2"/>
    <n v="2"/>
    <n v="14"/>
    <n v="8"/>
    <n v="9"/>
    <n v="8"/>
    <n v="0.11"/>
    <x v="0"/>
    <s v="Consolidado"/>
    <s v="Coste salarial bajo"/>
    <s v="0-10 kms"/>
    <s v="Bajo"/>
    <s v="Poca"/>
    <x v="1"/>
  </r>
  <r>
    <n v="30"/>
    <x v="1"/>
    <x v="2"/>
    <n v="829"/>
    <x v="1"/>
    <n v="1"/>
    <n v="1"/>
    <s v="Life Sciences"/>
    <n v="1"/>
    <n v="292"/>
    <n v="3"/>
    <x v="1"/>
    <n v="88"/>
    <n v="2"/>
    <n v="3"/>
    <s v="Manufacturing Director"/>
    <x v="2"/>
    <x v="0"/>
    <n v="8474"/>
    <n v="20925"/>
    <n v="1"/>
    <s v="Y"/>
    <s v="No"/>
    <n v="22"/>
    <n v="4"/>
    <n v="3"/>
    <n v="80"/>
    <n v="0"/>
    <n v="12"/>
    <n v="2"/>
    <n v="3"/>
    <n v="11"/>
    <n v="8"/>
    <n v="5"/>
    <n v="8"/>
    <n v="0.22"/>
    <x v="0"/>
    <s v="Consolidado"/>
    <s v="Coste salarial alto"/>
    <s v="0-10 kms"/>
    <s v="Alto"/>
    <s v="Poca"/>
    <x v="1"/>
  </r>
  <r>
    <n v="27"/>
    <x v="1"/>
    <x v="1"/>
    <n v="1242"/>
    <x v="0"/>
    <n v="20"/>
    <n v="3"/>
    <s v="Life Sciences"/>
    <n v="1"/>
    <n v="293"/>
    <n v="4"/>
    <x v="0"/>
    <n v="90"/>
    <n v="3"/>
    <n v="2"/>
    <s v="Sales Executive"/>
    <x v="2"/>
    <x v="0"/>
    <n v="9981"/>
    <n v="12916"/>
    <n v="1"/>
    <s v="Y"/>
    <s v="No"/>
    <n v="14"/>
    <n v="3"/>
    <n v="4"/>
    <n v="80"/>
    <n v="0"/>
    <n v="7"/>
    <n v="2"/>
    <n v="3"/>
    <n v="7"/>
    <n v="7"/>
    <n v="0"/>
    <n v="7"/>
    <n v="0.14000000000000001"/>
    <x v="2"/>
    <s v="Establecido"/>
    <s v="Coste salarial alto"/>
    <s v="20-30 kms"/>
    <s v="Bajo"/>
    <s v="Poca"/>
    <x v="0"/>
  </r>
  <r>
    <n v="51"/>
    <x v="1"/>
    <x v="0"/>
    <n v="1469"/>
    <x v="1"/>
    <n v="8"/>
    <n v="4"/>
    <s v="Life Sciences"/>
    <n v="1"/>
    <n v="296"/>
    <n v="2"/>
    <x v="1"/>
    <n v="81"/>
    <n v="2"/>
    <n v="3"/>
    <s v="Research Director"/>
    <x v="1"/>
    <x v="1"/>
    <n v="12490"/>
    <n v="15736"/>
    <n v="5"/>
    <s v="Y"/>
    <s v="No"/>
    <n v="16"/>
    <n v="3"/>
    <n v="4"/>
    <n v="80"/>
    <n v="2"/>
    <n v="16"/>
    <n v="5"/>
    <n v="1"/>
    <n v="10"/>
    <n v="9"/>
    <n v="4"/>
    <n v="7"/>
    <n v="0.16"/>
    <x v="1"/>
    <s v="Establecido"/>
    <s v="Coste salarial alto"/>
    <s v="0-10 kms"/>
    <s v="Medio"/>
    <s v="Mucha"/>
    <x v="1"/>
  </r>
  <r>
    <n v="30"/>
    <x v="0"/>
    <x v="0"/>
    <n v="1005"/>
    <x v="1"/>
    <n v="3"/>
    <n v="3"/>
    <s v="Technical Degree"/>
    <n v="1"/>
    <n v="297"/>
    <n v="4"/>
    <x v="0"/>
    <n v="88"/>
    <n v="3"/>
    <n v="1"/>
    <s v="Research Scientist"/>
    <x v="3"/>
    <x v="0"/>
    <n v="2657"/>
    <n v="8556"/>
    <n v="5"/>
    <s v="Y"/>
    <s v="Yes"/>
    <n v="11"/>
    <n v="3"/>
    <n v="3"/>
    <n v="80"/>
    <n v="0"/>
    <n v="8"/>
    <n v="5"/>
    <n v="3"/>
    <n v="5"/>
    <n v="2"/>
    <n v="0"/>
    <n v="4"/>
    <n v="0.11"/>
    <x v="0"/>
    <s v="Nuevo empleado"/>
    <s v="Coste salarial alto"/>
    <s v="0-10 kms"/>
    <s v="Bajo"/>
    <s v="Mucha"/>
    <x v="0"/>
  </r>
  <r>
    <n v="41"/>
    <x v="1"/>
    <x v="0"/>
    <n v="896"/>
    <x v="0"/>
    <n v="6"/>
    <n v="3"/>
    <s v="Life Sciences"/>
    <n v="1"/>
    <n v="298"/>
    <n v="4"/>
    <x v="0"/>
    <n v="75"/>
    <n v="3"/>
    <n v="3"/>
    <s v="Manager"/>
    <x v="0"/>
    <x v="0"/>
    <n v="13591"/>
    <n v="14674"/>
    <n v="3"/>
    <s v="Y"/>
    <s v="Yes"/>
    <n v="18"/>
    <n v="3"/>
    <n v="3"/>
    <n v="80"/>
    <n v="0"/>
    <n v="16"/>
    <n v="3"/>
    <n v="3"/>
    <n v="1"/>
    <n v="0"/>
    <n v="0"/>
    <n v="0"/>
    <n v="0.18"/>
    <x v="0"/>
    <s v="Recien incorporado"/>
    <s v="Coste salarial alto"/>
    <s v="0-10 kms"/>
    <s v="Medio"/>
    <s v="Media"/>
    <x v="1"/>
  </r>
  <r>
    <n v="30"/>
    <x v="0"/>
    <x v="1"/>
    <n v="334"/>
    <x v="0"/>
    <n v="26"/>
    <n v="4"/>
    <s v="Marketing"/>
    <n v="1"/>
    <n v="299"/>
    <n v="3"/>
    <x v="0"/>
    <n v="52"/>
    <n v="2"/>
    <n v="2"/>
    <s v="Sales Executive"/>
    <x v="3"/>
    <x v="0"/>
    <n v="6696"/>
    <n v="22967"/>
    <n v="5"/>
    <s v="Y"/>
    <s v="No"/>
    <n v="15"/>
    <n v="3"/>
    <n v="3"/>
    <n v="80"/>
    <n v="0"/>
    <n v="9"/>
    <n v="5"/>
    <n v="2"/>
    <n v="6"/>
    <n v="3"/>
    <n v="0"/>
    <n v="1"/>
    <n v="0.15"/>
    <x v="0"/>
    <s v="Establecido"/>
    <s v="Coste salarial medio"/>
    <s v="20-30 kms"/>
    <s v="Bajo"/>
    <s v="Mucha"/>
    <x v="0"/>
  </r>
  <r>
    <n v="29"/>
    <x v="0"/>
    <x v="0"/>
    <n v="992"/>
    <x v="1"/>
    <n v="1"/>
    <n v="3"/>
    <s v="Technical Degree"/>
    <n v="1"/>
    <n v="300"/>
    <n v="3"/>
    <x v="1"/>
    <n v="85"/>
    <n v="3"/>
    <n v="1"/>
    <s v="Research Scientist"/>
    <x v="2"/>
    <x v="0"/>
    <n v="2058"/>
    <n v="19757"/>
    <n v="0"/>
    <s v="Y"/>
    <s v="No"/>
    <n v="14"/>
    <n v="3"/>
    <n v="4"/>
    <n v="80"/>
    <n v="0"/>
    <n v="7"/>
    <n v="1"/>
    <n v="2"/>
    <n v="6"/>
    <n v="2"/>
    <n v="1"/>
    <n v="5"/>
    <n v="0.14000000000000001"/>
    <x v="0"/>
    <s v="Establecido"/>
    <s v="Coste salarial alto"/>
    <s v="0-10 kms"/>
    <s v="Bajo"/>
    <s v="Poca"/>
    <x v="0"/>
  </r>
  <r>
    <n v="45"/>
    <x v="1"/>
    <x v="2"/>
    <n v="1052"/>
    <x v="0"/>
    <n v="6"/>
    <n v="3"/>
    <s v="Medical"/>
    <n v="1"/>
    <n v="302"/>
    <n v="4"/>
    <x v="0"/>
    <n v="57"/>
    <n v="2"/>
    <n v="3"/>
    <s v="Sales Executive"/>
    <x v="0"/>
    <x v="0"/>
    <n v="8865"/>
    <n v="16840"/>
    <n v="6"/>
    <s v="Y"/>
    <s v="No"/>
    <n v="12"/>
    <n v="3"/>
    <n v="4"/>
    <n v="80"/>
    <n v="0"/>
    <n v="23"/>
    <n v="2"/>
    <n v="3"/>
    <n v="19"/>
    <n v="7"/>
    <n v="12"/>
    <n v="8"/>
    <n v="0.12"/>
    <x v="1"/>
    <s v="Consolidado"/>
    <s v="Coste salarial medio"/>
    <s v="0-10 kms"/>
    <s v="Bajo"/>
    <s v="Poca"/>
    <x v="1"/>
  </r>
  <r>
    <n v="54"/>
    <x v="1"/>
    <x v="0"/>
    <n v="1147"/>
    <x v="0"/>
    <n v="3"/>
    <n v="3"/>
    <s v="Marketing"/>
    <n v="1"/>
    <n v="303"/>
    <n v="4"/>
    <x v="0"/>
    <n v="52"/>
    <n v="3"/>
    <n v="2"/>
    <s v="Sales Executive"/>
    <x v="3"/>
    <x v="1"/>
    <n v="5940"/>
    <n v="17011"/>
    <n v="2"/>
    <s v="Y"/>
    <s v="No"/>
    <n v="14"/>
    <n v="3"/>
    <n v="4"/>
    <n v="80"/>
    <n v="1"/>
    <n v="16"/>
    <n v="4"/>
    <n v="3"/>
    <n v="6"/>
    <n v="2"/>
    <n v="0"/>
    <n v="5"/>
    <n v="0.14000000000000001"/>
    <x v="1"/>
    <s v="Establecido"/>
    <s v="Coste salarial medio"/>
    <s v="0-10 kms"/>
    <s v="Bajo"/>
    <s v="Media"/>
    <x v="1"/>
  </r>
  <r>
    <n v="36"/>
    <x v="1"/>
    <x v="0"/>
    <n v="1396"/>
    <x v="1"/>
    <n v="5"/>
    <n v="2"/>
    <s v="Life Sciences"/>
    <n v="1"/>
    <n v="304"/>
    <n v="4"/>
    <x v="1"/>
    <n v="62"/>
    <n v="3"/>
    <n v="2"/>
    <s v="Laboratory Technician"/>
    <x v="1"/>
    <x v="0"/>
    <n v="5914"/>
    <n v="9945"/>
    <n v="8"/>
    <s v="Y"/>
    <s v="No"/>
    <n v="16"/>
    <n v="3"/>
    <n v="4"/>
    <n v="80"/>
    <n v="0"/>
    <n v="16"/>
    <n v="3"/>
    <n v="4"/>
    <n v="13"/>
    <n v="11"/>
    <n v="3"/>
    <n v="7"/>
    <n v="0.16"/>
    <x v="0"/>
    <s v="Consolidado"/>
    <s v="Coste salarial medio"/>
    <s v="0-10 kms"/>
    <s v="Medio"/>
    <s v="Media"/>
    <x v="1"/>
  </r>
  <r>
    <n v="33"/>
    <x v="1"/>
    <x v="0"/>
    <n v="147"/>
    <x v="1"/>
    <n v="4"/>
    <n v="4"/>
    <s v="Medical"/>
    <n v="1"/>
    <n v="305"/>
    <n v="3"/>
    <x v="0"/>
    <n v="47"/>
    <n v="2"/>
    <n v="1"/>
    <s v="Research Scientist"/>
    <x v="1"/>
    <x v="1"/>
    <n v="2622"/>
    <n v="13248"/>
    <n v="6"/>
    <s v="Y"/>
    <s v="No"/>
    <n v="21"/>
    <n v="4"/>
    <n v="4"/>
    <n v="80"/>
    <n v="0"/>
    <n v="7"/>
    <n v="3"/>
    <n v="3"/>
    <n v="3"/>
    <n v="2"/>
    <n v="1"/>
    <n v="1"/>
    <n v="0.21"/>
    <x v="0"/>
    <s v="Nuevo empleado"/>
    <s v="Coste salarial bajo"/>
    <s v="0-10 kms"/>
    <s v="Alto"/>
    <s v="Media"/>
    <x v="0"/>
  </r>
  <r>
    <n v="37"/>
    <x v="1"/>
    <x v="1"/>
    <n v="663"/>
    <x v="1"/>
    <n v="11"/>
    <n v="3"/>
    <s v="Other"/>
    <n v="1"/>
    <n v="306"/>
    <n v="2"/>
    <x v="1"/>
    <n v="47"/>
    <n v="3"/>
    <n v="3"/>
    <s v="Research Director"/>
    <x v="0"/>
    <x v="2"/>
    <n v="12185"/>
    <n v="10056"/>
    <n v="1"/>
    <s v="Y"/>
    <s v="Yes"/>
    <n v="14"/>
    <n v="3"/>
    <n v="3"/>
    <n v="80"/>
    <n v="3"/>
    <n v="10"/>
    <n v="1"/>
    <n v="3"/>
    <n v="10"/>
    <n v="8"/>
    <n v="0"/>
    <n v="7"/>
    <n v="0.14000000000000001"/>
    <x v="0"/>
    <s v="Establecido"/>
    <s v="Coste salarial bajo"/>
    <s v="10-20 kms"/>
    <s v="Bajo"/>
    <s v="Poca"/>
    <x v="1"/>
  </r>
  <r>
    <n v="38"/>
    <x v="1"/>
    <x v="0"/>
    <n v="119"/>
    <x v="0"/>
    <n v="3"/>
    <n v="3"/>
    <s v="Life Sciences"/>
    <n v="1"/>
    <n v="307"/>
    <n v="1"/>
    <x v="1"/>
    <n v="76"/>
    <n v="3"/>
    <n v="3"/>
    <s v="Sales Executive"/>
    <x v="2"/>
    <x v="2"/>
    <n v="10609"/>
    <n v="9647"/>
    <n v="0"/>
    <s v="Y"/>
    <s v="No"/>
    <n v="12"/>
    <n v="3"/>
    <n v="3"/>
    <n v="80"/>
    <n v="2"/>
    <n v="17"/>
    <n v="6"/>
    <n v="2"/>
    <n v="16"/>
    <n v="10"/>
    <n v="5"/>
    <n v="13"/>
    <n v="0.12"/>
    <x v="0"/>
    <s v="Consolidado"/>
    <s v="Coste salarial alto"/>
    <s v="0-10 kms"/>
    <s v="Bajo"/>
    <s v="Mucha"/>
    <x v="1"/>
  </r>
  <r>
    <n v="31"/>
    <x v="1"/>
    <x v="2"/>
    <n v="979"/>
    <x v="1"/>
    <n v="1"/>
    <n v="4"/>
    <s v="Medical"/>
    <n v="1"/>
    <n v="308"/>
    <n v="3"/>
    <x v="1"/>
    <n v="90"/>
    <n v="1"/>
    <n v="2"/>
    <s v="Manufacturing Director"/>
    <x v="2"/>
    <x v="1"/>
    <n v="4345"/>
    <n v="4381"/>
    <n v="0"/>
    <s v="Y"/>
    <s v="No"/>
    <n v="12"/>
    <n v="3"/>
    <n v="4"/>
    <n v="80"/>
    <n v="1"/>
    <n v="6"/>
    <n v="2"/>
    <n v="3"/>
    <n v="5"/>
    <n v="4"/>
    <n v="1"/>
    <n v="4"/>
    <n v="0.12"/>
    <x v="0"/>
    <s v="Nuevo empleado"/>
    <s v="Coste salarial alto"/>
    <s v="0-10 kms"/>
    <s v="Bajo"/>
    <s v="Poca"/>
    <x v="0"/>
  </r>
  <r>
    <n v="59"/>
    <x v="1"/>
    <x v="0"/>
    <n v="142"/>
    <x v="1"/>
    <n v="3"/>
    <n v="3"/>
    <s v="Life Sciences"/>
    <n v="1"/>
    <n v="309"/>
    <n v="3"/>
    <x v="1"/>
    <n v="70"/>
    <n v="2"/>
    <n v="1"/>
    <s v="Research Scientist"/>
    <x v="0"/>
    <x v="1"/>
    <n v="2177"/>
    <n v="8456"/>
    <n v="3"/>
    <s v="Y"/>
    <s v="No"/>
    <n v="17"/>
    <n v="3"/>
    <n v="1"/>
    <n v="80"/>
    <n v="1"/>
    <n v="7"/>
    <n v="6"/>
    <n v="3"/>
    <n v="1"/>
    <n v="0"/>
    <n v="0"/>
    <n v="0"/>
    <n v="0.17"/>
    <x v="1"/>
    <s v="Recien incorporado"/>
    <s v="Coste salarial medio"/>
    <s v="0-10 kms"/>
    <s v="Medio"/>
    <s v="Mucha"/>
    <x v="0"/>
  </r>
  <r>
    <n v="37"/>
    <x v="1"/>
    <x v="1"/>
    <n v="319"/>
    <x v="0"/>
    <n v="4"/>
    <n v="4"/>
    <s v="Marketing"/>
    <n v="1"/>
    <n v="311"/>
    <n v="1"/>
    <x v="1"/>
    <n v="41"/>
    <n v="3"/>
    <n v="1"/>
    <s v="Sales Representative"/>
    <x v="0"/>
    <x v="2"/>
    <n v="2793"/>
    <n v="2539"/>
    <n v="4"/>
    <s v="Y"/>
    <s v="No"/>
    <n v="17"/>
    <n v="3"/>
    <n v="3"/>
    <n v="80"/>
    <n v="1"/>
    <n v="13"/>
    <n v="2"/>
    <n v="3"/>
    <n v="9"/>
    <n v="8"/>
    <n v="5"/>
    <n v="8"/>
    <n v="0.17"/>
    <x v="0"/>
    <s v="Establecido"/>
    <s v="Coste salarial bajo"/>
    <s v="0-10 kms"/>
    <s v="Medio"/>
    <s v="Poca"/>
    <x v="1"/>
  </r>
  <r>
    <n v="29"/>
    <x v="1"/>
    <x v="1"/>
    <n v="1413"/>
    <x v="0"/>
    <n v="1"/>
    <n v="1"/>
    <s v="Medical"/>
    <n v="1"/>
    <n v="312"/>
    <n v="2"/>
    <x v="0"/>
    <n v="42"/>
    <n v="3"/>
    <n v="3"/>
    <s v="Sales Executive"/>
    <x v="0"/>
    <x v="1"/>
    <n v="7918"/>
    <n v="6599"/>
    <n v="1"/>
    <s v="Y"/>
    <s v="No"/>
    <n v="14"/>
    <n v="3"/>
    <n v="4"/>
    <n v="80"/>
    <n v="1"/>
    <n v="11"/>
    <n v="5"/>
    <n v="3"/>
    <n v="11"/>
    <n v="10"/>
    <n v="4"/>
    <n v="1"/>
    <n v="0.14000000000000001"/>
    <x v="0"/>
    <s v="Consolidado"/>
    <s v="Coste salarial bajo"/>
    <s v="0-10 kms"/>
    <s v="Bajo"/>
    <s v="Mucha"/>
    <x v="1"/>
  </r>
  <r>
    <n v="35"/>
    <x v="1"/>
    <x v="1"/>
    <n v="944"/>
    <x v="0"/>
    <n v="1"/>
    <n v="3"/>
    <s v="Marketing"/>
    <n v="1"/>
    <n v="314"/>
    <n v="3"/>
    <x v="0"/>
    <n v="92"/>
    <n v="3"/>
    <n v="3"/>
    <s v="Sales Executive"/>
    <x v="2"/>
    <x v="0"/>
    <n v="8789"/>
    <n v="9096"/>
    <n v="1"/>
    <s v="Y"/>
    <s v="No"/>
    <n v="14"/>
    <n v="3"/>
    <n v="1"/>
    <n v="80"/>
    <n v="0"/>
    <n v="10"/>
    <n v="3"/>
    <n v="4"/>
    <n v="10"/>
    <n v="7"/>
    <n v="0"/>
    <n v="8"/>
    <n v="0.14000000000000001"/>
    <x v="0"/>
    <s v="Establecido"/>
    <s v="Coste salarial alto"/>
    <s v="0-10 kms"/>
    <s v="Bajo"/>
    <s v="Media"/>
    <x v="1"/>
  </r>
  <r>
    <n v="29"/>
    <x v="0"/>
    <x v="0"/>
    <n v="896"/>
    <x v="1"/>
    <n v="18"/>
    <n v="1"/>
    <s v="Medical"/>
    <n v="1"/>
    <n v="315"/>
    <n v="3"/>
    <x v="1"/>
    <n v="86"/>
    <n v="2"/>
    <n v="1"/>
    <s v="Research Scientist"/>
    <x v="0"/>
    <x v="0"/>
    <n v="2389"/>
    <n v="14961"/>
    <n v="1"/>
    <s v="Y"/>
    <s v="Yes"/>
    <n v="13"/>
    <n v="3"/>
    <n v="3"/>
    <n v="80"/>
    <n v="0"/>
    <n v="4"/>
    <n v="3"/>
    <n v="2"/>
    <n v="4"/>
    <n v="3"/>
    <n v="0"/>
    <n v="1"/>
    <n v="0.13"/>
    <x v="0"/>
    <s v="Nuevo empleado"/>
    <s v="Coste salarial alto"/>
    <s v="10-20 kms"/>
    <s v="Bajo"/>
    <s v="Media"/>
    <x v="0"/>
  </r>
  <r>
    <n v="52"/>
    <x v="1"/>
    <x v="0"/>
    <n v="1323"/>
    <x v="1"/>
    <n v="2"/>
    <n v="3"/>
    <s v="Life Sciences"/>
    <n v="1"/>
    <n v="316"/>
    <n v="3"/>
    <x v="0"/>
    <n v="89"/>
    <n v="2"/>
    <n v="1"/>
    <s v="Laboratory Technician"/>
    <x v="0"/>
    <x v="0"/>
    <n v="3212"/>
    <n v="3300"/>
    <n v="7"/>
    <s v="Y"/>
    <s v="No"/>
    <n v="15"/>
    <n v="3"/>
    <n v="2"/>
    <n v="80"/>
    <n v="0"/>
    <n v="6"/>
    <n v="3"/>
    <n v="2"/>
    <n v="2"/>
    <n v="2"/>
    <n v="2"/>
    <n v="2"/>
    <n v="0.15"/>
    <x v="1"/>
    <s v="Nuevo empleado"/>
    <s v="Coste salarial alto"/>
    <s v="0-10 kms"/>
    <s v="Bajo"/>
    <s v="Media"/>
    <x v="0"/>
  </r>
  <r>
    <n v="42"/>
    <x v="1"/>
    <x v="0"/>
    <n v="532"/>
    <x v="1"/>
    <n v="4"/>
    <n v="2"/>
    <s v="Technical Degree"/>
    <n v="1"/>
    <n v="319"/>
    <n v="3"/>
    <x v="1"/>
    <n v="58"/>
    <n v="3"/>
    <n v="5"/>
    <s v="Manager"/>
    <x v="0"/>
    <x v="1"/>
    <n v="19232"/>
    <n v="4933"/>
    <n v="1"/>
    <s v="Y"/>
    <s v="No"/>
    <n v="11"/>
    <n v="3"/>
    <n v="4"/>
    <n v="80"/>
    <n v="0"/>
    <n v="22"/>
    <n v="3"/>
    <n v="3"/>
    <n v="22"/>
    <n v="17"/>
    <n v="11"/>
    <n v="15"/>
    <n v="0.11"/>
    <x v="0"/>
    <s v="Veterano"/>
    <s v="Coste salarial medio"/>
    <s v="0-10 kms"/>
    <s v="Bajo"/>
    <s v="Media"/>
    <x v="1"/>
  </r>
  <r>
    <n v="59"/>
    <x v="1"/>
    <x v="0"/>
    <n v="818"/>
    <x v="2"/>
    <n v="6"/>
    <n v="2"/>
    <s v="Medical"/>
    <n v="1"/>
    <n v="321"/>
    <n v="2"/>
    <x v="1"/>
    <n v="52"/>
    <n v="3"/>
    <n v="1"/>
    <s v="Human Resources"/>
    <x v="2"/>
    <x v="1"/>
    <n v="2267"/>
    <n v="25657"/>
    <n v="8"/>
    <s v="Y"/>
    <s v="No"/>
    <n v="17"/>
    <n v="3"/>
    <n v="4"/>
    <n v="80"/>
    <n v="0"/>
    <n v="7"/>
    <n v="2"/>
    <n v="2"/>
    <n v="2"/>
    <n v="2"/>
    <n v="2"/>
    <n v="2"/>
    <n v="0.17"/>
    <x v="1"/>
    <s v="Nuevo empleado"/>
    <s v="Coste salarial medio"/>
    <s v="0-10 kms"/>
    <s v="Medio"/>
    <s v="Poca"/>
    <x v="0"/>
  </r>
  <r>
    <n v="50"/>
    <x v="1"/>
    <x v="0"/>
    <n v="854"/>
    <x v="0"/>
    <n v="1"/>
    <n v="4"/>
    <s v="Medical"/>
    <n v="1"/>
    <n v="323"/>
    <n v="4"/>
    <x v="0"/>
    <n v="68"/>
    <n v="3"/>
    <n v="5"/>
    <s v="Manager"/>
    <x v="0"/>
    <x v="2"/>
    <n v="19517"/>
    <n v="24118"/>
    <n v="3"/>
    <s v="Y"/>
    <s v="No"/>
    <n v="11"/>
    <n v="3"/>
    <n v="3"/>
    <n v="80"/>
    <n v="1"/>
    <n v="32"/>
    <n v="3"/>
    <n v="2"/>
    <n v="7"/>
    <n v="0"/>
    <n v="0"/>
    <n v="6"/>
    <n v="0.11"/>
    <x v="1"/>
    <s v="Establecido"/>
    <s v="Coste salarial medio"/>
    <s v="0-10 kms"/>
    <s v="Bajo"/>
    <s v="Media"/>
    <x v="1"/>
  </r>
  <r>
    <n v="33"/>
    <x v="0"/>
    <x v="0"/>
    <n v="813"/>
    <x v="1"/>
    <n v="14"/>
    <n v="3"/>
    <s v="Medical"/>
    <n v="1"/>
    <n v="325"/>
    <n v="3"/>
    <x v="1"/>
    <n v="58"/>
    <n v="3"/>
    <n v="1"/>
    <s v="Laboratory Technician"/>
    <x v="0"/>
    <x v="1"/>
    <n v="2436"/>
    <n v="22149"/>
    <n v="5"/>
    <s v="Y"/>
    <s v="Yes"/>
    <n v="13"/>
    <n v="3"/>
    <n v="3"/>
    <n v="80"/>
    <n v="1"/>
    <n v="8"/>
    <n v="2"/>
    <n v="1"/>
    <n v="5"/>
    <n v="4"/>
    <n v="0"/>
    <n v="4"/>
    <n v="0.13"/>
    <x v="0"/>
    <s v="Nuevo empleado"/>
    <s v="Coste salarial medio"/>
    <s v="10-20 kms"/>
    <s v="Bajo"/>
    <s v="Poca"/>
    <x v="0"/>
  </r>
  <r>
    <n v="43"/>
    <x v="1"/>
    <x v="0"/>
    <n v="1034"/>
    <x v="0"/>
    <n v="16"/>
    <n v="3"/>
    <s v="Marketing"/>
    <n v="1"/>
    <n v="327"/>
    <n v="4"/>
    <x v="0"/>
    <n v="80"/>
    <n v="3"/>
    <n v="4"/>
    <s v="Manager"/>
    <x v="0"/>
    <x v="1"/>
    <n v="16064"/>
    <n v="7744"/>
    <n v="5"/>
    <s v="Y"/>
    <s v="Yes"/>
    <n v="22"/>
    <n v="4"/>
    <n v="3"/>
    <n v="80"/>
    <n v="1"/>
    <n v="22"/>
    <n v="3"/>
    <n v="3"/>
    <n v="17"/>
    <n v="13"/>
    <n v="1"/>
    <n v="9"/>
    <n v="0.22"/>
    <x v="0"/>
    <s v="Consolidado"/>
    <s v="Coste salarial alto"/>
    <s v="10-20 kms"/>
    <s v="Alto"/>
    <s v="Media"/>
    <x v="1"/>
  </r>
  <r>
    <n v="33"/>
    <x v="0"/>
    <x v="0"/>
    <n v="465"/>
    <x v="1"/>
    <n v="2"/>
    <n v="2"/>
    <s v="Life Sciences"/>
    <n v="1"/>
    <n v="328"/>
    <n v="1"/>
    <x v="0"/>
    <n v="39"/>
    <n v="3"/>
    <n v="1"/>
    <s v="Laboratory Technician"/>
    <x v="3"/>
    <x v="1"/>
    <n v="2707"/>
    <n v="21509"/>
    <n v="7"/>
    <s v="Y"/>
    <s v="No"/>
    <n v="20"/>
    <n v="4"/>
    <n v="1"/>
    <n v="80"/>
    <n v="0"/>
    <n v="13"/>
    <n v="3"/>
    <n v="4"/>
    <n v="9"/>
    <n v="7"/>
    <n v="1"/>
    <n v="7"/>
    <n v="0.2"/>
    <x v="0"/>
    <s v="Establecido"/>
    <s v="Coste salarial bajo"/>
    <s v="0-10 kms"/>
    <s v="Medio"/>
    <s v="Media"/>
    <x v="1"/>
  </r>
  <r>
    <n v="52"/>
    <x v="1"/>
    <x v="2"/>
    <n v="771"/>
    <x v="0"/>
    <n v="2"/>
    <n v="4"/>
    <s v="Life Sciences"/>
    <n v="1"/>
    <n v="329"/>
    <n v="1"/>
    <x v="1"/>
    <n v="79"/>
    <n v="2"/>
    <n v="5"/>
    <s v="Manager"/>
    <x v="2"/>
    <x v="0"/>
    <n v="19068"/>
    <n v="21030"/>
    <n v="1"/>
    <s v="Y"/>
    <s v="Yes"/>
    <n v="18"/>
    <n v="3"/>
    <n v="4"/>
    <n v="80"/>
    <n v="0"/>
    <n v="33"/>
    <n v="2"/>
    <n v="4"/>
    <n v="33"/>
    <n v="7"/>
    <n v="15"/>
    <n v="12"/>
    <n v="0.18"/>
    <x v="1"/>
    <s v="Veterano"/>
    <s v="Coste salarial alto"/>
    <s v="0-10 kms"/>
    <s v="Medio"/>
    <s v="Poca"/>
    <x v="1"/>
  </r>
  <r>
    <n v="32"/>
    <x v="1"/>
    <x v="0"/>
    <n v="1401"/>
    <x v="0"/>
    <n v="4"/>
    <n v="2"/>
    <s v="Life Sciences"/>
    <n v="1"/>
    <n v="330"/>
    <n v="3"/>
    <x v="0"/>
    <n v="56"/>
    <n v="3"/>
    <n v="1"/>
    <s v="Sales Representative"/>
    <x v="1"/>
    <x v="1"/>
    <n v="3931"/>
    <n v="20990"/>
    <n v="2"/>
    <s v="Y"/>
    <s v="No"/>
    <n v="11"/>
    <n v="3"/>
    <n v="1"/>
    <n v="80"/>
    <n v="1"/>
    <n v="6"/>
    <n v="5"/>
    <n v="3"/>
    <n v="4"/>
    <n v="3"/>
    <n v="1"/>
    <n v="2"/>
    <n v="0.11"/>
    <x v="0"/>
    <s v="Nuevo empleado"/>
    <s v="Coste salarial medio"/>
    <s v="0-10 kms"/>
    <s v="Bajo"/>
    <s v="Mucha"/>
    <x v="0"/>
  </r>
  <r>
    <n v="32"/>
    <x v="0"/>
    <x v="0"/>
    <n v="515"/>
    <x v="1"/>
    <n v="1"/>
    <n v="3"/>
    <s v="Life Sciences"/>
    <n v="1"/>
    <n v="331"/>
    <n v="4"/>
    <x v="1"/>
    <n v="62"/>
    <n v="2"/>
    <n v="1"/>
    <s v="Laboratory Technician"/>
    <x v="2"/>
    <x v="0"/>
    <n v="3730"/>
    <n v="9571"/>
    <n v="0"/>
    <s v="Y"/>
    <s v="Yes"/>
    <n v="14"/>
    <n v="3"/>
    <n v="4"/>
    <n v="80"/>
    <n v="0"/>
    <n v="4"/>
    <n v="2"/>
    <n v="1"/>
    <n v="3"/>
    <n v="2"/>
    <n v="1"/>
    <n v="2"/>
    <n v="0.14000000000000001"/>
    <x v="0"/>
    <s v="Nuevo empleado"/>
    <s v="Coste salarial medio"/>
    <s v="0-10 kms"/>
    <s v="Bajo"/>
    <s v="Poca"/>
    <x v="0"/>
  </r>
  <r>
    <n v="39"/>
    <x v="1"/>
    <x v="0"/>
    <n v="1431"/>
    <x v="1"/>
    <n v="1"/>
    <n v="4"/>
    <s v="Medical"/>
    <n v="1"/>
    <n v="332"/>
    <n v="3"/>
    <x v="0"/>
    <n v="96"/>
    <n v="3"/>
    <n v="1"/>
    <s v="Laboratory Technician"/>
    <x v="2"/>
    <x v="2"/>
    <n v="2232"/>
    <n v="15417"/>
    <n v="7"/>
    <s v="Y"/>
    <s v="No"/>
    <n v="14"/>
    <n v="3"/>
    <n v="3"/>
    <n v="80"/>
    <n v="3"/>
    <n v="7"/>
    <n v="1"/>
    <n v="3"/>
    <n v="3"/>
    <n v="2"/>
    <n v="1"/>
    <n v="2"/>
    <n v="0.14000000000000001"/>
    <x v="0"/>
    <s v="Nuevo empleado"/>
    <s v="Coste salarial alto"/>
    <s v="0-10 kms"/>
    <s v="Bajo"/>
    <s v="Poca"/>
    <x v="0"/>
  </r>
  <r>
    <n v="32"/>
    <x v="1"/>
    <x v="2"/>
    <n v="976"/>
    <x v="0"/>
    <n v="26"/>
    <n v="4"/>
    <s v="Marketing"/>
    <n v="1"/>
    <n v="333"/>
    <n v="3"/>
    <x v="1"/>
    <n v="100"/>
    <n v="3"/>
    <n v="2"/>
    <s v="Sales Executive"/>
    <x v="0"/>
    <x v="1"/>
    <n v="4465"/>
    <n v="12069"/>
    <n v="0"/>
    <s v="Y"/>
    <s v="No"/>
    <n v="18"/>
    <n v="3"/>
    <n v="1"/>
    <n v="80"/>
    <n v="0"/>
    <n v="4"/>
    <n v="2"/>
    <n v="3"/>
    <n v="3"/>
    <n v="2"/>
    <n v="2"/>
    <n v="2"/>
    <n v="0.18"/>
    <x v="0"/>
    <s v="Nuevo empleado"/>
    <s v="Coste salarial alto"/>
    <s v="20-30 kms"/>
    <s v="Medio"/>
    <s v="Poca"/>
    <x v="0"/>
  </r>
  <r>
    <n v="41"/>
    <x v="1"/>
    <x v="0"/>
    <n v="1411"/>
    <x v="1"/>
    <n v="19"/>
    <n v="2"/>
    <s v="Life Sciences"/>
    <n v="1"/>
    <n v="334"/>
    <n v="3"/>
    <x v="1"/>
    <n v="36"/>
    <n v="3"/>
    <n v="2"/>
    <s v="Research Scientist"/>
    <x v="3"/>
    <x v="2"/>
    <n v="3072"/>
    <n v="19877"/>
    <n v="2"/>
    <s v="Y"/>
    <s v="No"/>
    <n v="16"/>
    <n v="3"/>
    <n v="1"/>
    <n v="80"/>
    <n v="2"/>
    <n v="17"/>
    <n v="2"/>
    <n v="2"/>
    <n v="1"/>
    <n v="0"/>
    <n v="0"/>
    <n v="0"/>
    <n v="0.16"/>
    <x v="0"/>
    <s v="Recien incorporado"/>
    <s v="Coste salarial bajo"/>
    <s v="10-20 kms"/>
    <s v="Medio"/>
    <s v="Poca"/>
    <x v="1"/>
  </r>
  <r>
    <n v="40"/>
    <x v="1"/>
    <x v="0"/>
    <n v="1300"/>
    <x v="1"/>
    <n v="24"/>
    <n v="2"/>
    <s v="Technical Degree"/>
    <n v="1"/>
    <n v="335"/>
    <n v="1"/>
    <x v="1"/>
    <n v="62"/>
    <n v="3"/>
    <n v="2"/>
    <s v="Research Scientist"/>
    <x v="0"/>
    <x v="2"/>
    <n v="3319"/>
    <n v="24447"/>
    <n v="1"/>
    <s v="Y"/>
    <s v="No"/>
    <n v="17"/>
    <n v="3"/>
    <n v="1"/>
    <n v="80"/>
    <n v="2"/>
    <n v="9"/>
    <n v="3"/>
    <n v="3"/>
    <n v="9"/>
    <n v="8"/>
    <n v="4"/>
    <n v="7"/>
    <n v="0.17"/>
    <x v="0"/>
    <s v="Establecido"/>
    <s v="Coste salarial medio"/>
    <s v="20-30 kms"/>
    <s v="Medio"/>
    <s v="Media"/>
    <x v="0"/>
  </r>
  <r>
    <n v="45"/>
    <x v="1"/>
    <x v="0"/>
    <n v="252"/>
    <x v="1"/>
    <n v="1"/>
    <n v="3"/>
    <s v="Other"/>
    <n v="1"/>
    <n v="336"/>
    <n v="3"/>
    <x v="1"/>
    <n v="70"/>
    <n v="4"/>
    <n v="5"/>
    <s v="Manager"/>
    <x v="0"/>
    <x v="1"/>
    <n v="19202"/>
    <n v="15970"/>
    <n v="0"/>
    <s v="Y"/>
    <s v="No"/>
    <n v="11"/>
    <n v="3"/>
    <n v="3"/>
    <n v="80"/>
    <n v="1"/>
    <n v="25"/>
    <n v="2"/>
    <n v="3"/>
    <n v="24"/>
    <n v="0"/>
    <n v="1"/>
    <n v="7"/>
    <n v="0.11"/>
    <x v="1"/>
    <s v="Veterano"/>
    <s v="Coste salarial medio"/>
    <s v="0-10 kms"/>
    <s v="Bajo"/>
    <s v="Poca"/>
    <x v="1"/>
  </r>
  <r>
    <n v="31"/>
    <x v="1"/>
    <x v="1"/>
    <n v="1327"/>
    <x v="1"/>
    <n v="3"/>
    <n v="4"/>
    <s v="Medical"/>
    <n v="1"/>
    <n v="337"/>
    <n v="2"/>
    <x v="1"/>
    <n v="73"/>
    <n v="3"/>
    <n v="3"/>
    <s v="Research Director"/>
    <x v="2"/>
    <x v="2"/>
    <n v="13675"/>
    <n v="13523"/>
    <n v="9"/>
    <s v="Y"/>
    <s v="No"/>
    <n v="12"/>
    <n v="3"/>
    <n v="1"/>
    <n v="80"/>
    <n v="1"/>
    <n v="9"/>
    <n v="3"/>
    <n v="3"/>
    <n v="2"/>
    <n v="2"/>
    <n v="2"/>
    <n v="2"/>
    <n v="0.12"/>
    <x v="0"/>
    <s v="Nuevo empleado"/>
    <s v="Coste salarial medio"/>
    <s v="0-10 kms"/>
    <s v="Bajo"/>
    <s v="Media"/>
    <x v="0"/>
  </r>
  <r>
    <n v="33"/>
    <x v="1"/>
    <x v="0"/>
    <n v="832"/>
    <x v="1"/>
    <n v="5"/>
    <n v="4"/>
    <s v="Life Sciences"/>
    <n v="1"/>
    <n v="338"/>
    <n v="3"/>
    <x v="0"/>
    <n v="63"/>
    <n v="2"/>
    <n v="1"/>
    <s v="Research Scientist"/>
    <x v="0"/>
    <x v="1"/>
    <n v="2911"/>
    <n v="14776"/>
    <n v="1"/>
    <s v="Y"/>
    <s v="No"/>
    <n v="13"/>
    <n v="3"/>
    <n v="3"/>
    <n v="80"/>
    <n v="1"/>
    <n v="2"/>
    <n v="2"/>
    <n v="2"/>
    <n v="2"/>
    <n v="2"/>
    <n v="0"/>
    <n v="2"/>
    <n v="0.13"/>
    <x v="0"/>
    <s v="Nuevo empleado"/>
    <s v="Coste salarial medio"/>
    <s v="0-10 kms"/>
    <s v="Bajo"/>
    <s v="Poca"/>
    <x v="2"/>
  </r>
  <r>
    <n v="34"/>
    <x v="1"/>
    <x v="0"/>
    <n v="470"/>
    <x v="1"/>
    <n v="2"/>
    <n v="4"/>
    <s v="Life Sciences"/>
    <n v="1"/>
    <n v="339"/>
    <n v="4"/>
    <x v="1"/>
    <n v="84"/>
    <n v="2"/>
    <n v="2"/>
    <s v="Manufacturing Director"/>
    <x v="3"/>
    <x v="1"/>
    <n v="5957"/>
    <n v="23687"/>
    <n v="6"/>
    <s v="Y"/>
    <s v="No"/>
    <n v="13"/>
    <n v="3"/>
    <n v="2"/>
    <n v="80"/>
    <n v="1"/>
    <n v="13"/>
    <n v="3"/>
    <n v="3"/>
    <n v="11"/>
    <n v="9"/>
    <n v="5"/>
    <n v="9"/>
    <n v="0.13"/>
    <x v="0"/>
    <s v="Consolidado"/>
    <s v="Coste salarial alto"/>
    <s v="0-10 kms"/>
    <s v="Bajo"/>
    <s v="Media"/>
    <x v="1"/>
  </r>
  <r>
    <n v="37"/>
    <x v="1"/>
    <x v="0"/>
    <n v="1017"/>
    <x v="1"/>
    <n v="1"/>
    <n v="2"/>
    <s v="Medical"/>
    <n v="1"/>
    <n v="340"/>
    <n v="3"/>
    <x v="0"/>
    <n v="83"/>
    <n v="2"/>
    <n v="1"/>
    <s v="Research Scientist"/>
    <x v="3"/>
    <x v="1"/>
    <n v="3920"/>
    <n v="18697"/>
    <n v="2"/>
    <s v="Y"/>
    <s v="No"/>
    <n v="14"/>
    <n v="3"/>
    <n v="1"/>
    <n v="80"/>
    <n v="1"/>
    <n v="17"/>
    <n v="2"/>
    <n v="2"/>
    <n v="3"/>
    <n v="1"/>
    <n v="0"/>
    <n v="2"/>
    <n v="0.14000000000000001"/>
    <x v="0"/>
    <s v="Nuevo empleado"/>
    <s v="Coste salarial alto"/>
    <s v="0-10 kms"/>
    <s v="Bajo"/>
    <s v="Poca"/>
    <x v="1"/>
  </r>
  <r>
    <n v="45"/>
    <x v="1"/>
    <x v="1"/>
    <n v="1199"/>
    <x v="1"/>
    <n v="7"/>
    <n v="4"/>
    <s v="Life Sciences"/>
    <n v="1"/>
    <n v="341"/>
    <n v="1"/>
    <x v="1"/>
    <n v="77"/>
    <n v="4"/>
    <n v="2"/>
    <s v="Manufacturing Director"/>
    <x v="2"/>
    <x v="1"/>
    <n v="6434"/>
    <n v="5118"/>
    <n v="4"/>
    <s v="Y"/>
    <s v="No"/>
    <n v="17"/>
    <n v="3"/>
    <n v="4"/>
    <n v="80"/>
    <n v="1"/>
    <n v="9"/>
    <n v="1"/>
    <n v="3"/>
    <n v="3"/>
    <n v="2"/>
    <n v="0"/>
    <n v="2"/>
    <n v="0.17"/>
    <x v="1"/>
    <s v="Nuevo empleado"/>
    <s v="Coste salarial alto"/>
    <s v="0-10 kms"/>
    <s v="Medio"/>
    <s v="Poca"/>
    <x v="0"/>
  </r>
  <r>
    <n v="37"/>
    <x v="0"/>
    <x v="1"/>
    <n v="504"/>
    <x v="1"/>
    <n v="10"/>
    <n v="3"/>
    <s v="Medical"/>
    <n v="1"/>
    <n v="342"/>
    <n v="1"/>
    <x v="1"/>
    <n v="61"/>
    <n v="3"/>
    <n v="3"/>
    <s v="Manufacturing Director"/>
    <x v="2"/>
    <x v="2"/>
    <n v="10048"/>
    <n v="22573"/>
    <n v="6"/>
    <s v="Y"/>
    <s v="No"/>
    <n v="11"/>
    <n v="3"/>
    <n v="2"/>
    <n v="80"/>
    <n v="2"/>
    <n v="17"/>
    <n v="5"/>
    <n v="3"/>
    <n v="1"/>
    <n v="0"/>
    <n v="0"/>
    <n v="0"/>
    <n v="0.11"/>
    <x v="0"/>
    <s v="Recien incorporado"/>
    <s v="Coste salarial medio"/>
    <s v="10-20 kms"/>
    <s v="Bajo"/>
    <s v="Mucha"/>
    <x v="1"/>
  </r>
  <r>
    <n v="39"/>
    <x v="1"/>
    <x v="1"/>
    <n v="505"/>
    <x v="1"/>
    <n v="2"/>
    <n v="4"/>
    <s v="Technical Degree"/>
    <n v="1"/>
    <n v="343"/>
    <n v="3"/>
    <x v="0"/>
    <n v="64"/>
    <n v="3"/>
    <n v="3"/>
    <s v="Healthcare Representative"/>
    <x v="2"/>
    <x v="0"/>
    <n v="10938"/>
    <n v="6420"/>
    <n v="0"/>
    <s v="Y"/>
    <s v="No"/>
    <n v="25"/>
    <n v="4"/>
    <n v="4"/>
    <n v="80"/>
    <n v="0"/>
    <n v="20"/>
    <n v="1"/>
    <n v="3"/>
    <n v="19"/>
    <n v="6"/>
    <n v="11"/>
    <n v="8"/>
    <n v="0.25"/>
    <x v="0"/>
    <s v="Consolidado"/>
    <s v="Coste salarial medio"/>
    <s v="0-10 kms"/>
    <s v="Alto"/>
    <s v="Poca"/>
    <x v="1"/>
  </r>
  <r>
    <n v="29"/>
    <x v="1"/>
    <x v="0"/>
    <n v="665"/>
    <x v="1"/>
    <n v="15"/>
    <n v="3"/>
    <s v="Life Sciences"/>
    <n v="1"/>
    <n v="346"/>
    <n v="3"/>
    <x v="1"/>
    <n v="60"/>
    <n v="3"/>
    <n v="1"/>
    <s v="Research Scientist"/>
    <x v="0"/>
    <x v="0"/>
    <n v="2340"/>
    <n v="22673"/>
    <n v="1"/>
    <s v="Y"/>
    <s v="No"/>
    <n v="19"/>
    <n v="3"/>
    <n v="1"/>
    <n v="80"/>
    <n v="0"/>
    <n v="6"/>
    <n v="1"/>
    <n v="3"/>
    <n v="6"/>
    <n v="5"/>
    <n v="1"/>
    <n v="5"/>
    <n v="0.19"/>
    <x v="0"/>
    <s v="Establecido"/>
    <s v="Coste salarial medio"/>
    <s v="10-20 kms"/>
    <s v="Medio"/>
    <s v="Poca"/>
    <x v="0"/>
  </r>
  <r>
    <n v="42"/>
    <x v="1"/>
    <x v="0"/>
    <n v="916"/>
    <x v="1"/>
    <n v="17"/>
    <n v="2"/>
    <s v="Life Sciences"/>
    <n v="1"/>
    <n v="347"/>
    <n v="4"/>
    <x v="0"/>
    <n v="82"/>
    <n v="4"/>
    <n v="2"/>
    <s v="Research Scientist"/>
    <x v="3"/>
    <x v="0"/>
    <n v="6545"/>
    <n v="23016"/>
    <n v="3"/>
    <s v="Y"/>
    <s v="Yes"/>
    <n v="13"/>
    <n v="3"/>
    <n v="3"/>
    <n v="80"/>
    <n v="0"/>
    <n v="10"/>
    <n v="1"/>
    <n v="3"/>
    <n v="3"/>
    <n v="2"/>
    <n v="0"/>
    <n v="2"/>
    <n v="0.13"/>
    <x v="0"/>
    <s v="Nuevo empleado"/>
    <s v="Coste salarial alto"/>
    <s v="10-20 kms"/>
    <s v="Bajo"/>
    <s v="Poca"/>
    <x v="1"/>
  </r>
  <r>
    <n v="29"/>
    <x v="1"/>
    <x v="0"/>
    <n v="1247"/>
    <x v="0"/>
    <n v="20"/>
    <n v="2"/>
    <s v="Marketing"/>
    <n v="1"/>
    <n v="349"/>
    <n v="4"/>
    <x v="1"/>
    <n v="45"/>
    <n v="3"/>
    <n v="2"/>
    <s v="Sales Executive"/>
    <x v="0"/>
    <x v="2"/>
    <n v="6931"/>
    <n v="10732"/>
    <n v="2"/>
    <s v="Y"/>
    <s v="No"/>
    <n v="14"/>
    <n v="3"/>
    <n v="4"/>
    <n v="80"/>
    <n v="1"/>
    <n v="10"/>
    <n v="2"/>
    <n v="3"/>
    <n v="3"/>
    <n v="2"/>
    <n v="0"/>
    <n v="2"/>
    <n v="0.14000000000000001"/>
    <x v="0"/>
    <s v="Nuevo empleado"/>
    <s v="Coste salarial bajo"/>
    <s v="20-30 kms"/>
    <s v="Bajo"/>
    <s v="Poca"/>
    <x v="1"/>
  </r>
  <r>
    <n v="25"/>
    <x v="1"/>
    <x v="0"/>
    <n v="685"/>
    <x v="1"/>
    <n v="1"/>
    <n v="3"/>
    <s v="Life Sciences"/>
    <n v="1"/>
    <n v="350"/>
    <n v="1"/>
    <x v="0"/>
    <n v="62"/>
    <n v="3"/>
    <n v="2"/>
    <s v="Manufacturing Director"/>
    <x v="2"/>
    <x v="1"/>
    <n v="4898"/>
    <n v="7505"/>
    <n v="0"/>
    <s v="Y"/>
    <s v="No"/>
    <n v="12"/>
    <n v="3"/>
    <n v="4"/>
    <n v="80"/>
    <n v="2"/>
    <n v="5"/>
    <n v="3"/>
    <n v="3"/>
    <n v="4"/>
    <n v="2"/>
    <n v="1"/>
    <n v="2"/>
    <n v="0.12"/>
    <x v="2"/>
    <s v="Nuevo empleado"/>
    <s v="Coste salarial medio"/>
    <s v="0-10 kms"/>
    <s v="Bajo"/>
    <s v="Media"/>
    <x v="0"/>
  </r>
  <r>
    <n v="42"/>
    <x v="1"/>
    <x v="0"/>
    <n v="269"/>
    <x v="1"/>
    <n v="2"/>
    <n v="3"/>
    <s v="Medical"/>
    <n v="1"/>
    <n v="351"/>
    <n v="4"/>
    <x v="0"/>
    <n v="56"/>
    <n v="2"/>
    <n v="1"/>
    <s v="Laboratory Technician"/>
    <x v="3"/>
    <x v="2"/>
    <n v="2593"/>
    <n v="8007"/>
    <n v="0"/>
    <s v="Y"/>
    <s v="Yes"/>
    <n v="11"/>
    <n v="3"/>
    <n v="3"/>
    <n v="80"/>
    <n v="1"/>
    <n v="10"/>
    <n v="4"/>
    <n v="3"/>
    <n v="9"/>
    <n v="6"/>
    <n v="7"/>
    <n v="8"/>
    <n v="0.11"/>
    <x v="0"/>
    <s v="Establecido"/>
    <s v="Coste salarial medio"/>
    <s v="0-10 kms"/>
    <s v="Bajo"/>
    <s v="Media"/>
    <x v="1"/>
  </r>
  <r>
    <n v="40"/>
    <x v="1"/>
    <x v="0"/>
    <n v="1416"/>
    <x v="1"/>
    <n v="2"/>
    <n v="2"/>
    <s v="Medical"/>
    <n v="1"/>
    <n v="352"/>
    <n v="1"/>
    <x v="1"/>
    <n v="49"/>
    <n v="3"/>
    <n v="5"/>
    <s v="Research Director"/>
    <x v="2"/>
    <x v="2"/>
    <n v="19436"/>
    <n v="5949"/>
    <n v="0"/>
    <s v="Y"/>
    <s v="No"/>
    <n v="19"/>
    <n v="3"/>
    <n v="4"/>
    <n v="80"/>
    <n v="1"/>
    <n v="22"/>
    <n v="5"/>
    <n v="3"/>
    <n v="21"/>
    <n v="7"/>
    <n v="3"/>
    <n v="9"/>
    <n v="0.19"/>
    <x v="0"/>
    <s v="Veterano"/>
    <s v="Coste salarial bajo"/>
    <s v="0-10 kms"/>
    <s v="Medio"/>
    <s v="Mucha"/>
    <x v="1"/>
  </r>
  <r>
    <n v="51"/>
    <x v="1"/>
    <x v="0"/>
    <n v="833"/>
    <x v="1"/>
    <n v="1"/>
    <n v="3"/>
    <s v="Life Sciences"/>
    <n v="1"/>
    <n v="353"/>
    <n v="3"/>
    <x v="1"/>
    <n v="96"/>
    <n v="3"/>
    <n v="1"/>
    <s v="Research Scientist"/>
    <x v="0"/>
    <x v="1"/>
    <n v="2723"/>
    <n v="23231"/>
    <n v="1"/>
    <s v="Y"/>
    <s v="No"/>
    <n v="11"/>
    <n v="3"/>
    <n v="2"/>
    <n v="80"/>
    <n v="0"/>
    <n v="1"/>
    <n v="0"/>
    <n v="2"/>
    <n v="1"/>
    <n v="0"/>
    <n v="0"/>
    <n v="0"/>
    <n v="0.11"/>
    <x v="1"/>
    <s v="Recien incorporado"/>
    <s v="Coste salarial alto"/>
    <s v="0-10 kms"/>
    <s v="Bajo"/>
    <s v="Poca"/>
    <x v="2"/>
  </r>
  <r>
    <n v="31"/>
    <x v="0"/>
    <x v="1"/>
    <n v="307"/>
    <x v="1"/>
    <n v="29"/>
    <n v="2"/>
    <s v="Medical"/>
    <n v="1"/>
    <n v="355"/>
    <n v="3"/>
    <x v="1"/>
    <n v="71"/>
    <n v="2"/>
    <n v="1"/>
    <s v="Laboratory Technician"/>
    <x v="1"/>
    <x v="0"/>
    <n v="3479"/>
    <n v="11652"/>
    <n v="0"/>
    <s v="Y"/>
    <s v="No"/>
    <n v="11"/>
    <n v="3"/>
    <n v="2"/>
    <n v="80"/>
    <n v="0"/>
    <n v="6"/>
    <n v="2"/>
    <n v="4"/>
    <n v="5"/>
    <n v="4"/>
    <n v="1"/>
    <n v="4"/>
    <n v="0.11"/>
    <x v="0"/>
    <s v="Nuevo empleado"/>
    <s v="Coste salarial medio"/>
    <s v="20-30 kms"/>
    <s v="Bajo"/>
    <s v="Poca"/>
    <x v="0"/>
  </r>
  <r>
    <n v="32"/>
    <x v="1"/>
    <x v="1"/>
    <n v="1311"/>
    <x v="1"/>
    <n v="7"/>
    <n v="3"/>
    <s v="Life Sciences"/>
    <n v="1"/>
    <n v="359"/>
    <n v="2"/>
    <x v="1"/>
    <n v="100"/>
    <n v="4"/>
    <n v="1"/>
    <s v="Laboratory Technician"/>
    <x v="1"/>
    <x v="1"/>
    <n v="2794"/>
    <n v="26062"/>
    <n v="1"/>
    <s v="Y"/>
    <s v="No"/>
    <n v="20"/>
    <n v="4"/>
    <n v="3"/>
    <n v="80"/>
    <n v="0"/>
    <n v="5"/>
    <n v="3"/>
    <n v="1"/>
    <n v="5"/>
    <n v="1"/>
    <n v="0"/>
    <n v="3"/>
    <n v="0.2"/>
    <x v="0"/>
    <s v="Nuevo empleado"/>
    <s v="Coste salarial alto"/>
    <s v="0-10 kms"/>
    <s v="Medio"/>
    <s v="Media"/>
    <x v="0"/>
  </r>
  <r>
    <n v="38"/>
    <x v="1"/>
    <x v="2"/>
    <n v="1327"/>
    <x v="0"/>
    <n v="2"/>
    <n v="2"/>
    <s v="Life Sciences"/>
    <n v="1"/>
    <n v="361"/>
    <n v="4"/>
    <x v="1"/>
    <n v="39"/>
    <n v="2"/>
    <n v="2"/>
    <s v="Sales Executive"/>
    <x v="0"/>
    <x v="1"/>
    <n v="5249"/>
    <n v="19682"/>
    <n v="3"/>
    <s v="Y"/>
    <s v="No"/>
    <n v="18"/>
    <n v="3"/>
    <n v="4"/>
    <n v="80"/>
    <n v="1"/>
    <n v="13"/>
    <n v="0"/>
    <n v="3"/>
    <n v="8"/>
    <n v="7"/>
    <n v="7"/>
    <n v="5"/>
    <n v="0.18"/>
    <x v="0"/>
    <s v="Establecido"/>
    <s v="Coste salarial bajo"/>
    <s v="0-10 kms"/>
    <s v="Medio"/>
    <s v="Poca"/>
    <x v="1"/>
  </r>
  <r>
    <n v="32"/>
    <x v="1"/>
    <x v="0"/>
    <n v="128"/>
    <x v="1"/>
    <n v="2"/>
    <n v="1"/>
    <s v="Technical Degree"/>
    <n v="1"/>
    <n v="362"/>
    <n v="4"/>
    <x v="1"/>
    <n v="84"/>
    <n v="2"/>
    <n v="2"/>
    <s v="Laboratory Technician"/>
    <x v="3"/>
    <x v="0"/>
    <n v="2176"/>
    <n v="19737"/>
    <n v="4"/>
    <s v="Y"/>
    <s v="No"/>
    <n v="13"/>
    <n v="3"/>
    <n v="4"/>
    <n v="80"/>
    <n v="0"/>
    <n v="9"/>
    <n v="5"/>
    <n v="3"/>
    <n v="6"/>
    <n v="2"/>
    <n v="0"/>
    <n v="4"/>
    <n v="0.13"/>
    <x v="0"/>
    <s v="Establecido"/>
    <s v="Coste salarial alto"/>
    <s v="0-10 kms"/>
    <s v="Bajo"/>
    <s v="Mucha"/>
    <x v="0"/>
  </r>
  <r>
    <n v="46"/>
    <x v="1"/>
    <x v="0"/>
    <n v="488"/>
    <x v="0"/>
    <n v="2"/>
    <n v="3"/>
    <s v="Technical Degree"/>
    <n v="1"/>
    <n v="363"/>
    <n v="3"/>
    <x v="0"/>
    <n v="75"/>
    <n v="1"/>
    <n v="4"/>
    <s v="Manager"/>
    <x v="1"/>
    <x v="1"/>
    <n v="16872"/>
    <n v="14977"/>
    <n v="3"/>
    <s v="Y"/>
    <s v="Yes"/>
    <n v="12"/>
    <n v="3"/>
    <n v="2"/>
    <n v="80"/>
    <n v="1"/>
    <n v="28"/>
    <n v="2"/>
    <n v="2"/>
    <n v="7"/>
    <n v="7"/>
    <n v="7"/>
    <n v="7"/>
    <n v="0.12"/>
    <x v="1"/>
    <s v="Establecido"/>
    <s v="Coste salarial alto"/>
    <s v="0-10 kms"/>
    <s v="Bajo"/>
    <s v="Poca"/>
    <x v="1"/>
  </r>
  <r>
    <n v="28"/>
    <x v="0"/>
    <x v="0"/>
    <n v="529"/>
    <x v="1"/>
    <n v="2"/>
    <n v="4"/>
    <s v="Life Sciences"/>
    <n v="1"/>
    <n v="364"/>
    <n v="1"/>
    <x v="1"/>
    <n v="79"/>
    <n v="3"/>
    <n v="1"/>
    <s v="Laboratory Technician"/>
    <x v="2"/>
    <x v="0"/>
    <n v="3485"/>
    <n v="14935"/>
    <n v="2"/>
    <s v="Y"/>
    <s v="No"/>
    <n v="11"/>
    <n v="3"/>
    <n v="3"/>
    <n v="80"/>
    <n v="0"/>
    <n v="5"/>
    <n v="5"/>
    <n v="1"/>
    <n v="0"/>
    <n v="0"/>
    <n v="0"/>
    <n v="0"/>
    <n v="0.11"/>
    <x v="2"/>
    <s v="Recien incorporado"/>
    <s v="Coste salarial alto"/>
    <s v="0-10 kms"/>
    <s v="Bajo"/>
    <s v="Mucha"/>
    <x v="0"/>
  </r>
  <r>
    <n v="29"/>
    <x v="1"/>
    <x v="0"/>
    <n v="1210"/>
    <x v="0"/>
    <n v="2"/>
    <n v="3"/>
    <s v="Medical"/>
    <n v="1"/>
    <n v="366"/>
    <n v="1"/>
    <x v="1"/>
    <n v="78"/>
    <n v="2"/>
    <n v="2"/>
    <s v="Sales Executive"/>
    <x v="1"/>
    <x v="1"/>
    <n v="6644"/>
    <n v="3687"/>
    <n v="2"/>
    <s v="Y"/>
    <s v="No"/>
    <n v="19"/>
    <n v="3"/>
    <n v="2"/>
    <n v="80"/>
    <n v="2"/>
    <n v="10"/>
    <n v="2"/>
    <n v="3"/>
    <n v="0"/>
    <n v="0"/>
    <n v="0"/>
    <n v="0"/>
    <n v="0.19"/>
    <x v="0"/>
    <s v="Recien incorporado"/>
    <s v="Coste salarial alto"/>
    <s v="0-10 kms"/>
    <s v="Medio"/>
    <s v="Poca"/>
    <x v="1"/>
  </r>
  <r>
    <n v="31"/>
    <x v="1"/>
    <x v="0"/>
    <n v="1463"/>
    <x v="1"/>
    <n v="23"/>
    <n v="3"/>
    <s v="Medical"/>
    <n v="1"/>
    <n v="367"/>
    <n v="2"/>
    <x v="1"/>
    <n v="64"/>
    <n v="2"/>
    <n v="2"/>
    <s v="Healthcare Representative"/>
    <x v="0"/>
    <x v="1"/>
    <n v="5582"/>
    <n v="14408"/>
    <n v="0"/>
    <s v="Y"/>
    <s v="No"/>
    <n v="21"/>
    <n v="4"/>
    <n v="2"/>
    <n v="80"/>
    <n v="1"/>
    <n v="10"/>
    <n v="2"/>
    <n v="3"/>
    <n v="9"/>
    <n v="0"/>
    <n v="7"/>
    <n v="8"/>
    <n v="0.21"/>
    <x v="0"/>
    <s v="Establecido"/>
    <s v="Coste salarial medio"/>
    <s v="20-30 kms"/>
    <s v="Alto"/>
    <s v="Poca"/>
    <x v="1"/>
  </r>
  <r>
    <n v="25"/>
    <x v="1"/>
    <x v="2"/>
    <n v="675"/>
    <x v="1"/>
    <n v="5"/>
    <n v="2"/>
    <s v="Life Sciences"/>
    <n v="1"/>
    <n v="369"/>
    <n v="2"/>
    <x v="1"/>
    <n v="85"/>
    <n v="4"/>
    <n v="2"/>
    <s v="Healthcare Representative"/>
    <x v="3"/>
    <x v="2"/>
    <n v="4000"/>
    <n v="18384"/>
    <n v="1"/>
    <s v="Y"/>
    <s v="No"/>
    <n v="12"/>
    <n v="3"/>
    <n v="4"/>
    <n v="80"/>
    <n v="2"/>
    <n v="6"/>
    <n v="2"/>
    <n v="3"/>
    <n v="6"/>
    <n v="3"/>
    <n v="1"/>
    <n v="5"/>
    <n v="0.12"/>
    <x v="2"/>
    <s v="Establecido"/>
    <s v="Coste salarial alto"/>
    <s v="0-10 kms"/>
    <s v="Bajo"/>
    <s v="Poca"/>
    <x v="0"/>
  </r>
  <r>
    <n v="45"/>
    <x v="1"/>
    <x v="0"/>
    <n v="1385"/>
    <x v="1"/>
    <n v="20"/>
    <n v="2"/>
    <s v="Medical"/>
    <n v="1"/>
    <n v="372"/>
    <n v="3"/>
    <x v="1"/>
    <n v="79"/>
    <n v="3"/>
    <n v="4"/>
    <s v="Healthcare Representative"/>
    <x v="0"/>
    <x v="1"/>
    <n v="13496"/>
    <n v="7501"/>
    <n v="0"/>
    <s v="Y"/>
    <s v="Yes"/>
    <n v="14"/>
    <n v="3"/>
    <n v="2"/>
    <n v="80"/>
    <n v="0"/>
    <n v="21"/>
    <n v="2"/>
    <n v="3"/>
    <n v="20"/>
    <n v="7"/>
    <n v="4"/>
    <n v="10"/>
    <n v="0.14000000000000001"/>
    <x v="1"/>
    <s v="Consolidado"/>
    <s v="Coste salarial alto"/>
    <s v="20-30 kms"/>
    <s v="Bajo"/>
    <s v="Poca"/>
    <x v="1"/>
  </r>
  <r>
    <n v="36"/>
    <x v="1"/>
    <x v="0"/>
    <n v="1403"/>
    <x v="1"/>
    <n v="6"/>
    <n v="3"/>
    <s v="Life Sciences"/>
    <n v="1"/>
    <n v="373"/>
    <n v="4"/>
    <x v="1"/>
    <n v="47"/>
    <n v="3"/>
    <n v="1"/>
    <s v="Laboratory Technician"/>
    <x v="0"/>
    <x v="1"/>
    <n v="3210"/>
    <n v="20251"/>
    <n v="0"/>
    <s v="Y"/>
    <s v="No"/>
    <n v="11"/>
    <n v="3"/>
    <n v="3"/>
    <n v="80"/>
    <n v="1"/>
    <n v="16"/>
    <n v="4"/>
    <n v="3"/>
    <n v="15"/>
    <n v="13"/>
    <n v="10"/>
    <n v="11"/>
    <n v="0.11"/>
    <x v="0"/>
    <s v="Consolidado"/>
    <s v="Coste salarial bajo"/>
    <s v="0-10 kms"/>
    <s v="Bajo"/>
    <s v="Media"/>
    <x v="1"/>
  </r>
  <r>
    <n v="55"/>
    <x v="1"/>
    <x v="0"/>
    <n v="452"/>
    <x v="1"/>
    <n v="1"/>
    <n v="3"/>
    <s v="Medical"/>
    <n v="1"/>
    <n v="374"/>
    <n v="4"/>
    <x v="1"/>
    <n v="81"/>
    <n v="3"/>
    <n v="5"/>
    <s v="Manager"/>
    <x v="3"/>
    <x v="0"/>
    <n v="19045"/>
    <n v="18938"/>
    <n v="0"/>
    <s v="Y"/>
    <s v="Yes"/>
    <n v="14"/>
    <n v="3"/>
    <n v="3"/>
    <n v="80"/>
    <n v="0"/>
    <n v="37"/>
    <n v="2"/>
    <n v="3"/>
    <n v="36"/>
    <n v="10"/>
    <n v="4"/>
    <n v="13"/>
    <n v="0.14000000000000001"/>
    <x v="1"/>
    <s v="Veterano"/>
    <s v="Coste salarial alto"/>
    <s v="0-10 kms"/>
    <s v="Bajo"/>
    <s v="Poca"/>
    <x v="1"/>
  </r>
  <r>
    <n v="47"/>
    <x v="0"/>
    <x v="2"/>
    <n v="666"/>
    <x v="1"/>
    <n v="29"/>
    <n v="4"/>
    <s v="Life Sciences"/>
    <n v="1"/>
    <n v="376"/>
    <n v="1"/>
    <x v="1"/>
    <n v="88"/>
    <n v="3"/>
    <n v="3"/>
    <s v="Manager"/>
    <x v="1"/>
    <x v="1"/>
    <n v="11849"/>
    <n v="10268"/>
    <n v="1"/>
    <s v="Y"/>
    <s v="Yes"/>
    <n v="12"/>
    <n v="3"/>
    <n v="4"/>
    <n v="80"/>
    <n v="1"/>
    <n v="10"/>
    <n v="2"/>
    <n v="2"/>
    <n v="10"/>
    <n v="7"/>
    <n v="9"/>
    <n v="9"/>
    <n v="0.12"/>
    <x v="1"/>
    <s v="Establecido"/>
    <s v="Coste salarial alto"/>
    <s v="20-30 kms"/>
    <s v="Bajo"/>
    <s v="Poca"/>
    <x v="1"/>
  </r>
  <r>
    <n v="28"/>
    <x v="1"/>
    <x v="0"/>
    <n v="1158"/>
    <x v="1"/>
    <n v="9"/>
    <n v="3"/>
    <s v="Medical"/>
    <n v="1"/>
    <n v="377"/>
    <n v="4"/>
    <x v="1"/>
    <n v="94"/>
    <n v="3"/>
    <n v="1"/>
    <s v="Research Scientist"/>
    <x v="0"/>
    <x v="1"/>
    <n v="2070"/>
    <n v="2613"/>
    <n v="1"/>
    <s v="Y"/>
    <s v="No"/>
    <n v="23"/>
    <n v="4"/>
    <n v="4"/>
    <n v="80"/>
    <n v="1"/>
    <n v="5"/>
    <n v="3"/>
    <n v="2"/>
    <n v="5"/>
    <n v="2"/>
    <n v="0"/>
    <n v="4"/>
    <n v="0.23"/>
    <x v="2"/>
    <s v="Nuevo empleado"/>
    <s v="Coste salarial alto"/>
    <s v="0-10 kms"/>
    <s v="Alto"/>
    <s v="Media"/>
    <x v="0"/>
  </r>
  <r>
    <n v="37"/>
    <x v="1"/>
    <x v="0"/>
    <n v="228"/>
    <x v="0"/>
    <n v="6"/>
    <n v="4"/>
    <s v="Medical"/>
    <n v="1"/>
    <n v="378"/>
    <n v="3"/>
    <x v="1"/>
    <n v="98"/>
    <n v="3"/>
    <n v="2"/>
    <s v="Sales Executive"/>
    <x v="0"/>
    <x v="1"/>
    <n v="6502"/>
    <n v="22825"/>
    <n v="4"/>
    <s v="Y"/>
    <s v="No"/>
    <n v="14"/>
    <n v="3"/>
    <n v="2"/>
    <n v="80"/>
    <n v="1"/>
    <n v="7"/>
    <n v="5"/>
    <n v="4"/>
    <n v="5"/>
    <n v="4"/>
    <n v="0"/>
    <n v="1"/>
    <n v="0.14000000000000001"/>
    <x v="0"/>
    <s v="Nuevo empleado"/>
    <s v="Coste salarial alto"/>
    <s v="0-10 kms"/>
    <s v="Bajo"/>
    <s v="Mucha"/>
    <x v="0"/>
  </r>
  <r>
    <n v="21"/>
    <x v="1"/>
    <x v="0"/>
    <n v="996"/>
    <x v="1"/>
    <n v="3"/>
    <n v="2"/>
    <s v="Medical"/>
    <n v="1"/>
    <n v="379"/>
    <n v="4"/>
    <x v="1"/>
    <n v="100"/>
    <n v="2"/>
    <n v="1"/>
    <s v="Research Scientist"/>
    <x v="2"/>
    <x v="0"/>
    <n v="3230"/>
    <n v="10531"/>
    <n v="1"/>
    <s v="Y"/>
    <s v="No"/>
    <n v="17"/>
    <n v="3"/>
    <n v="1"/>
    <n v="80"/>
    <n v="0"/>
    <n v="3"/>
    <n v="4"/>
    <n v="4"/>
    <n v="3"/>
    <n v="2"/>
    <n v="1"/>
    <n v="0"/>
    <n v="0.17"/>
    <x v="2"/>
    <s v="Nuevo empleado"/>
    <s v="Coste salarial alto"/>
    <s v="0-10 kms"/>
    <s v="Medio"/>
    <s v="Media"/>
    <x v="2"/>
  </r>
  <r>
    <n v="37"/>
    <x v="1"/>
    <x v="2"/>
    <n v="728"/>
    <x v="1"/>
    <n v="1"/>
    <n v="4"/>
    <s v="Medical"/>
    <n v="1"/>
    <n v="380"/>
    <n v="1"/>
    <x v="0"/>
    <n v="80"/>
    <n v="3"/>
    <n v="3"/>
    <s v="Research Director"/>
    <x v="0"/>
    <x v="2"/>
    <n v="13603"/>
    <n v="11677"/>
    <n v="2"/>
    <s v="Y"/>
    <s v="Yes"/>
    <n v="18"/>
    <n v="3"/>
    <n v="1"/>
    <n v="80"/>
    <n v="2"/>
    <n v="15"/>
    <n v="2"/>
    <n v="3"/>
    <n v="5"/>
    <n v="2"/>
    <n v="0"/>
    <n v="2"/>
    <n v="0.18"/>
    <x v="0"/>
    <s v="Nuevo empleado"/>
    <s v="Coste salarial alto"/>
    <s v="0-10 kms"/>
    <s v="Medio"/>
    <s v="Poca"/>
    <x v="1"/>
  </r>
  <r>
    <n v="35"/>
    <x v="1"/>
    <x v="0"/>
    <n v="1315"/>
    <x v="1"/>
    <n v="22"/>
    <n v="3"/>
    <s v="Life Sciences"/>
    <n v="1"/>
    <n v="381"/>
    <n v="2"/>
    <x v="0"/>
    <n v="71"/>
    <n v="4"/>
    <n v="3"/>
    <s v="Manager"/>
    <x v="1"/>
    <x v="2"/>
    <n v="11996"/>
    <n v="19100"/>
    <n v="7"/>
    <s v="Y"/>
    <s v="No"/>
    <n v="18"/>
    <n v="3"/>
    <n v="2"/>
    <n v="80"/>
    <n v="1"/>
    <n v="10"/>
    <n v="6"/>
    <n v="2"/>
    <n v="7"/>
    <n v="7"/>
    <n v="6"/>
    <n v="2"/>
    <n v="0.18"/>
    <x v="0"/>
    <s v="Establecido"/>
    <s v="Coste salarial medio"/>
    <s v="20-30 kms"/>
    <s v="Medio"/>
    <s v="Mucha"/>
    <x v="1"/>
  </r>
  <r>
    <n v="38"/>
    <x v="1"/>
    <x v="0"/>
    <n v="322"/>
    <x v="0"/>
    <n v="7"/>
    <n v="2"/>
    <s v="Medical"/>
    <n v="1"/>
    <n v="382"/>
    <n v="1"/>
    <x v="0"/>
    <n v="44"/>
    <n v="4"/>
    <n v="2"/>
    <s v="Sales Executive"/>
    <x v="3"/>
    <x v="2"/>
    <n v="5605"/>
    <n v="19191"/>
    <n v="1"/>
    <s v="Y"/>
    <s v="Yes"/>
    <n v="24"/>
    <n v="4"/>
    <n v="3"/>
    <n v="80"/>
    <n v="1"/>
    <n v="8"/>
    <n v="3"/>
    <n v="3"/>
    <n v="8"/>
    <n v="0"/>
    <n v="7"/>
    <n v="7"/>
    <n v="0.24"/>
    <x v="0"/>
    <s v="Establecido"/>
    <s v="Coste salarial bajo"/>
    <s v="0-10 kms"/>
    <s v="Alto"/>
    <s v="Media"/>
    <x v="0"/>
  </r>
  <r>
    <n v="26"/>
    <x v="1"/>
    <x v="1"/>
    <n v="1479"/>
    <x v="1"/>
    <n v="1"/>
    <n v="3"/>
    <s v="Life Sciences"/>
    <n v="1"/>
    <n v="384"/>
    <n v="3"/>
    <x v="0"/>
    <n v="84"/>
    <n v="3"/>
    <n v="2"/>
    <s v="Manufacturing Director"/>
    <x v="1"/>
    <x v="2"/>
    <n v="6397"/>
    <n v="26767"/>
    <n v="1"/>
    <s v="Y"/>
    <s v="No"/>
    <n v="20"/>
    <n v="4"/>
    <n v="1"/>
    <n v="80"/>
    <n v="1"/>
    <n v="6"/>
    <n v="6"/>
    <n v="1"/>
    <n v="6"/>
    <n v="5"/>
    <n v="1"/>
    <n v="4"/>
    <n v="0.2"/>
    <x v="2"/>
    <s v="Establecido"/>
    <s v="Coste salarial alto"/>
    <s v="0-10 kms"/>
    <s v="Medio"/>
    <s v="Mucha"/>
    <x v="0"/>
  </r>
  <r>
    <n v="50"/>
    <x v="1"/>
    <x v="0"/>
    <n v="797"/>
    <x v="1"/>
    <n v="4"/>
    <n v="1"/>
    <s v="Life Sciences"/>
    <n v="1"/>
    <n v="385"/>
    <n v="1"/>
    <x v="1"/>
    <n v="96"/>
    <n v="3"/>
    <n v="5"/>
    <s v="Research Director"/>
    <x v="1"/>
    <x v="2"/>
    <n v="19144"/>
    <n v="15815"/>
    <n v="3"/>
    <s v="Y"/>
    <s v="No"/>
    <n v="14"/>
    <n v="3"/>
    <n v="1"/>
    <n v="80"/>
    <n v="2"/>
    <n v="28"/>
    <n v="4"/>
    <n v="2"/>
    <n v="10"/>
    <n v="4"/>
    <n v="1"/>
    <n v="6"/>
    <n v="0.14000000000000001"/>
    <x v="1"/>
    <s v="Establecido"/>
    <s v="Coste salarial alto"/>
    <s v="0-10 kms"/>
    <s v="Bajo"/>
    <s v="Media"/>
    <x v="1"/>
  </r>
  <r>
    <n v="53"/>
    <x v="1"/>
    <x v="0"/>
    <n v="1070"/>
    <x v="1"/>
    <n v="3"/>
    <n v="4"/>
    <s v="Medical"/>
    <n v="1"/>
    <n v="386"/>
    <n v="3"/>
    <x v="1"/>
    <n v="45"/>
    <n v="3"/>
    <n v="4"/>
    <s v="Research Director"/>
    <x v="2"/>
    <x v="1"/>
    <n v="17584"/>
    <n v="21016"/>
    <n v="3"/>
    <s v="Y"/>
    <s v="Yes"/>
    <n v="16"/>
    <n v="3"/>
    <n v="4"/>
    <n v="80"/>
    <n v="3"/>
    <n v="21"/>
    <n v="5"/>
    <n v="2"/>
    <n v="5"/>
    <n v="3"/>
    <n v="1"/>
    <n v="3"/>
    <n v="0.16"/>
    <x v="1"/>
    <s v="Nuevo empleado"/>
    <s v="Coste salarial bajo"/>
    <s v="0-10 kms"/>
    <s v="Medio"/>
    <s v="Mucha"/>
    <x v="1"/>
  </r>
  <r>
    <n v="42"/>
    <x v="1"/>
    <x v="0"/>
    <n v="635"/>
    <x v="0"/>
    <n v="1"/>
    <n v="1"/>
    <s v="Life Sciences"/>
    <n v="1"/>
    <n v="387"/>
    <n v="2"/>
    <x v="1"/>
    <n v="99"/>
    <n v="3"/>
    <n v="2"/>
    <s v="Sales Executive"/>
    <x v="2"/>
    <x v="1"/>
    <n v="4907"/>
    <n v="24532"/>
    <n v="1"/>
    <s v="Y"/>
    <s v="No"/>
    <n v="25"/>
    <n v="4"/>
    <n v="3"/>
    <n v="80"/>
    <n v="0"/>
    <n v="20"/>
    <n v="3"/>
    <n v="3"/>
    <n v="20"/>
    <n v="16"/>
    <n v="11"/>
    <n v="6"/>
    <n v="0.25"/>
    <x v="0"/>
    <s v="Consolidado"/>
    <s v="Coste salarial alto"/>
    <s v="0-10 kms"/>
    <s v="Alto"/>
    <s v="Media"/>
    <x v="1"/>
  </r>
  <r>
    <n v="29"/>
    <x v="1"/>
    <x v="1"/>
    <n v="442"/>
    <x v="0"/>
    <n v="2"/>
    <n v="2"/>
    <s v="Life Sciences"/>
    <n v="1"/>
    <n v="388"/>
    <n v="2"/>
    <x v="1"/>
    <n v="44"/>
    <n v="3"/>
    <n v="2"/>
    <s v="Sales Executive"/>
    <x v="0"/>
    <x v="0"/>
    <n v="4554"/>
    <n v="20260"/>
    <n v="1"/>
    <s v="Y"/>
    <s v="No"/>
    <n v="18"/>
    <n v="3"/>
    <n v="1"/>
    <n v="80"/>
    <n v="0"/>
    <n v="10"/>
    <n v="3"/>
    <n v="2"/>
    <n v="10"/>
    <n v="7"/>
    <n v="0"/>
    <n v="9"/>
    <n v="0.18"/>
    <x v="0"/>
    <s v="Establecido"/>
    <s v="Coste salarial bajo"/>
    <s v="0-10 kms"/>
    <s v="Medio"/>
    <s v="Media"/>
    <x v="1"/>
  </r>
  <r>
    <n v="55"/>
    <x v="1"/>
    <x v="0"/>
    <n v="147"/>
    <x v="1"/>
    <n v="20"/>
    <n v="2"/>
    <s v="Technical Degree"/>
    <n v="1"/>
    <n v="389"/>
    <n v="2"/>
    <x v="1"/>
    <n v="37"/>
    <n v="3"/>
    <n v="2"/>
    <s v="Laboratory Technician"/>
    <x v="0"/>
    <x v="1"/>
    <n v="5415"/>
    <n v="15972"/>
    <n v="3"/>
    <s v="Y"/>
    <s v="Yes"/>
    <n v="19"/>
    <n v="3"/>
    <n v="4"/>
    <n v="80"/>
    <n v="1"/>
    <n v="12"/>
    <n v="4"/>
    <n v="3"/>
    <n v="10"/>
    <n v="7"/>
    <n v="0"/>
    <n v="8"/>
    <n v="0.19"/>
    <x v="1"/>
    <s v="Establecido"/>
    <s v="Coste salarial bajo"/>
    <s v="20-30 kms"/>
    <s v="Medio"/>
    <s v="Media"/>
    <x v="1"/>
  </r>
  <r>
    <n v="26"/>
    <x v="1"/>
    <x v="1"/>
    <n v="496"/>
    <x v="1"/>
    <n v="11"/>
    <n v="2"/>
    <s v="Medical"/>
    <n v="1"/>
    <n v="390"/>
    <n v="1"/>
    <x v="1"/>
    <n v="60"/>
    <n v="3"/>
    <n v="2"/>
    <s v="Healthcare Representative"/>
    <x v="3"/>
    <x v="1"/>
    <n v="4741"/>
    <n v="22722"/>
    <n v="1"/>
    <s v="Y"/>
    <s v="Yes"/>
    <n v="13"/>
    <n v="3"/>
    <n v="3"/>
    <n v="80"/>
    <n v="1"/>
    <n v="5"/>
    <n v="3"/>
    <n v="3"/>
    <n v="5"/>
    <n v="3"/>
    <n v="3"/>
    <n v="3"/>
    <n v="0.13"/>
    <x v="2"/>
    <s v="Nuevo empleado"/>
    <s v="Coste salarial medio"/>
    <s v="10-20 kms"/>
    <s v="Bajo"/>
    <s v="Media"/>
    <x v="0"/>
  </r>
  <r>
    <n v="37"/>
    <x v="1"/>
    <x v="0"/>
    <n v="1372"/>
    <x v="1"/>
    <n v="1"/>
    <n v="3"/>
    <s v="Life Sciences"/>
    <n v="1"/>
    <n v="391"/>
    <n v="4"/>
    <x v="0"/>
    <n v="42"/>
    <n v="3"/>
    <n v="1"/>
    <s v="Research Scientist"/>
    <x v="0"/>
    <x v="0"/>
    <n v="2115"/>
    <n v="15881"/>
    <n v="1"/>
    <s v="Y"/>
    <s v="No"/>
    <n v="12"/>
    <n v="3"/>
    <n v="2"/>
    <n v="80"/>
    <n v="0"/>
    <n v="17"/>
    <n v="3"/>
    <n v="3"/>
    <n v="17"/>
    <n v="12"/>
    <n v="5"/>
    <n v="7"/>
    <n v="0.12"/>
    <x v="0"/>
    <s v="Consolidado"/>
    <s v="Coste salarial bajo"/>
    <s v="0-10 kms"/>
    <s v="Bajo"/>
    <s v="Media"/>
    <x v="1"/>
  </r>
  <r>
    <n v="44"/>
    <x v="0"/>
    <x v="1"/>
    <n v="920"/>
    <x v="1"/>
    <n v="24"/>
    <n v="3"/>
    <s v="Life Sciences"/>
    <n v="1"/>
    <n v="392"/>
    <n v="4"/>
    <x v="1"/>
    <n v="43"/>
    <n v="3"/>
    <n v="1"/>
    <s v="Laboratory Technician"/>
    <x v="2"/>
    <x v="2"/>
    <n v="3161"/>
    <n v="19920"/>
    <n v="3"/>
    <s v="Y"/>
    <s v="Yes"/>
    <n v="22"/>
    <n v="4"/>
    <n v="4"/>
    <n v="80"/>
    <n v="1"/>
    <n v="19"/>
    <n v="0"/>
    <n v="1"/>
    <n v="1"/>
    <n v="0"/>
    <n v="0"/>
    <n v="0"/>
    <n v="0.22"/>
    <x v="0"/>
    <s v="Recien incorporado"/>
    <s v="Coste salarial bajo"/>
    <s v="20-30 kms"/>
    <s v="Alto"/>
    <s v="Poca"/>
    <x v="1"/>
  </r>
  <r>
    <n v="38"/>
    <x v="1"/>
    <x v="0"/>
    <n v="688"/>
    <x v="1"/>
    <n v="23"/>
    <n v="4"/>
    <s v="Life Sciences"/>
    <n v="1"/>
    <n v="393"/>
    <n v="4"/>
    <x v="1"/>
    <n v="82"/>
    <n v="3"/>
    <n v="2"/>
    <s v="Healthcare Representative"/>
    <x v="0"/>
    <x v="2"/>
    <n v="5745"/>
    <n v="18899"/>
    <n v="9"/>
    <s v="Y"/>
    <s v="No"/>
    <n v="14"/>
    <n v="3"/>
    <n v="2"/>
    <n v="80"/>
    <n v="1"/>
    <n v="10"/>
    <n v="2"/>
    <n v="3"/>
    <n v="2"/>
    <n v="2"/>
    <n v="1"/>
    <n v="2"/>
    <n v="0.14000000000000001"/>
    <x v="0"/>
    <s v="Nuevo empleado"/>
    <s v="Coste salarial alto"/>
    <s v="20-30 kms"/>
    <s v="Bajo"/>
    <s v="Poca"/>
    <x v="1"/>
  </r>
  <r>
    <n v="26"/>
    <x v="0"/>
    <x v="0"/>
    <n v="1449"/>
    <x v="1"/>
    <n v="16"/>
    <n v="4"/>
    <s v="Medical"/>
    <n v="1"/>
    <n v="394"/>
    <n v="1"/>
    <x v="1"/>
    <n v="45"/>
    <n v="3"/>
    <n v="1"/>
    <s v="Laboratory Technician"/>
    <x v="1"/>
    <x v="2"/>
    <n v="2373"/>
    <n v="14180"/>
    <n v="2"/>
    <s v="Y"/>
    <s v="Yes"/>
    <n v="13"/>
    <n v="3"/>
    <n v="4"/>
    <n v="80"/>
    <n v="1"/>
    <n v="5"/>
    <n v="2"/>
    <n v="3"/>
    <n v="3"/>
    <n v="2"/>
    <n v="0"/>
    <n v="2"/>
    <n v="0.13"/>
    <x v="2"/>
    <s v="Nuevo empleado"/>
    <s v="Coste salarial bajo"/>
    <s v="10-20 kms"/>
    <s v="Bajo"/>
    <s v="Poca"/>
    <x v="0"/>
  </r>
  <r>
    <n v="28"/>
    <x v="1"/>
    <x v="0"/>
    <n v="1117"/>
    <x v="1"/>
    <n v="8"/>
    <n v="2"/>
    <s v="Life Sciences"/>
    <n v="1"/>
    <n v="395"/>
    <n v="4"/>
    <x v="0"/>
    <n v="66"/>
    <n v="3"/>
    <n v="1"/>
    <s v="Research Scientist"/>
    <x v="0"/>
    <x v="0"/>
    <n v="3310"/>
    <n v="4488"/>
    <n v="1"/>
    <s v="Y"/>
    <s v="No"/>
    <n v="21"/>
    <n v="4"/>
    <n v="4"/>
    <n v="80"/>
    <n v="0"/>
    <n v="5"/>
    <n v="3"/>
    <n v="3"/>
    <n v="5"/>
    <n v="3"/>
    <n v="0"/>
    <n v="2"/>
    <n v="0.21"/>
    <x v="2"/>
    <s v="Nuevo empleado"/>
    <s v="Coste salarial medio"/>
    <s v="0-10 kms"/>
    <s v="Alto"/>
    <s v="Media"/>
    <x v="0"/>
  </r>
  <r>
    <n v="49"/>
    <x v="1"/>
    <x v="1"/>
    <n v="636"/>
    <x v="1"/>
    <n v="10"/>
    <n v="4"/>
    <s v="Life Sciences"/>
    <n v="1"/>
    <n v="396"/>
    <n v="3"/>
    <x v="0"/>
    <n v="35"/>
    <n v="3"/>
    <n v="5"/>
    <s v="Research Director"/>
    <x v="3"/>
    <x v="0"/>
    <n v="18665"/>
    <n v="25594"/>
    <n v="9"/>
    <s v="Y"/>
    <s v="Yes"/>
    <n v="11"/>
    <n v="3"/>
    <n v="4"/>
    <n v="80"/>
    <n v="0"/>
    <n v="22"/>
    <n v="4"/>
    <n v="3"/>
    <n v="3"/>
    <n v="2"/>
    <n v="1"/>
    <n v="2"/>
    <n v="0.11"/>
    <x v="1"/>
    <s v="Nuevo empleado"/>
    <s v="Coste salarial bajo"/>
    <s v="10-20 kms"/>
    <s v="Bajo"/>
    <s v="Media"/>
    <x v="1"/>
  </r>
  <r>
    <n v="36"/>
    <x v="1"/>
    <x v="0"/>
    <n v="506"/>
    <x v="1"/>
    <n v="3"/>
    <n v="3"/>
    <s v="Technical Degree"/>
    <n v="1"/>
    <n v="397"/>
    <n v="3"/>
    <x v="1"/>
    <n v="30"/>
    <n v="3"/>
    <n v="2"/>
    <s v="Research Scientist"/>
    <x v="1"/>
    <x v="0"/>
    <n v="4485"/>
    <n v="26285"/>
    <n v="4"/>
    <s v="Y"/>
    <s v="No"/>
    <n v="12"/>
    <n v="3"/>
    <n v="4"/>
    <n v="80"/>
    <n v="0"/>
    <n v="10"/>
    <n v="2"/>
    <n v="3"/>
    <n v="8"/>
    <n v="0"/>
    <n v="7"/>
    <n v="7"/>
    <n v="0.12"/>
    <x v="0"/>
    <s v="Establecido"/>
    <s v="Coste salarial bajo"/>
    <s v="0-10 kms"/>
    <s v="Bajo"/>
    <s v="Poca"/>
    <x v="1"/>
  </r>
  <r>
    <n v="31"/>
    <x v="1"/>
    <x v="1"/>
    <n v="444"/>
    <x v="0"/>
    <n v="5"/>
    <n v="3"/>
    <s v="Marketing"/>
    <n v="1"/>
    <n v="399"/>
    <n v="4"/>
    <x v="0"/>
    <n v="84"/>
    <n v="3"/>
    <n v="1"/>
    <s v="Sales Representative"/>
    <x v="1"/>
    <x v="2"/>
    <n v="2789"/>
    <n v="3909"/>
    <n v="1"/>
    <s v="Y"/>
    <s v="No"/>
    <n v="11"/>
    <n v="3"/>
    <n v="3"/>
    <n v="80"/>
    <n v="1"/>
    <n v="2"/>
    <n v="5"/>
    <n v="2"/>
    <n v="2"/>
    <n v="2"/>
    <n v="2"/>
    <n v="2"/>
    <n v="0.11"/>
    <x v="0"/>
    <s v="Nuevo empleado"/>
    <s v="Coste salarial alto"/>
    <s v="0-10 kms"/>
    <s v="Bajo"/>
    <s v="Mucha"/>
    <x v="2"/>
  </r>
  <r>
    <n v="26"/>
    <x v="0"/>
    <x v="0"/>
    <n v="950"/>
    <x v="0"/>
    <n v="4"/>
    <n v="4"/>
    <s v="Marketing"/>
    <n v="1"/>
    <n v="401"/>
    <n v="4"/>
    <x v="1"/>
    <n v="48"/>
    <n v="2"/>
    <n v="2"/>
    <s v="Sales Executive"/>
    <x v="0"/>
    <x v="0"/>
    <n v="5828"/>
    <n v="8450"/>
    <n v="1"/>
    <s v="Y"/>
    <s v="Yes"/>
    <n v="12"/>
    <n v="3"/>
    <n v="2"/>
    <n v="80"/>
    <n v="0"/>
    <n v="8"/>
    <n v="0"/>
    <n v="3"/>
    <n v="8"/>
    <n v="7"/>
    <n v="7"/>
    <n v="4"/>
    <n v="0.12"/>
    <x v="2"/>
    <s v="Establecido"/>
    <s v="Coste salarial bajo"/>
    <s v="0-10 kms"/>
    <s v="Bajo"/>
    <s v="Poca"/>
    <x v="0"/>
  </r>
  <r>
    <n v="37"/>
    <x v="1"/>
    <x v="1"/>
    <n v="889"/>
    <x v="1"/>
    <n v="9"/>
    <n v="3"/>
    <s v="Medical"/>
    <n v="1"/>
    <n v="403"/>
    <n v="2"/>
    <x v="1"/>
    <n v="53"/>
    <n v="3"/>
    <n v="1"/>
    <s v="Research Scientist"/>
    <x v="0"/>
    <x v="1"/>
    <n v="2326"/>
    <n v="11411"/>
    <n v="1"/>
    <s v="Y"/>
    <s v="Yes"/>
    <n v="12"/>
    <n v="3"/>
    <n v="3"/>
    <n v="80"/>
    <n v="3"/>
    <n v="4"/>
    <n v="3"/>
    <n v="2"/>
    <n v="4"/>
    <n v="2"/>
    <n v="1"/>
    <n v="2"/>
    <n v="0.12"/>
    <x v="0"/>
    <s v="Nuevo empleado"/>
    <s v="Coste salarial medio"/>
    <s v="0-10 kms"/>
    <s v="Bajo"/>
    <s v="Media"/>
    <x v="0"/>
  </r>
  <r>
    <n v="42"/>
    <x v="1"/>
    <x v="1"/>
    <n v="555"/>
    <x v="0"/>
    <n v="26"/>
    <n v="3"/>
    <s v="Marketing"/>
    <n v="1"/>
    <n v="404"/>
    <n v="3"/>
    <x v="0"/>
    <n v="77"/>
    <n v="3"/>
    <n v="4"/>
    <s v="Sales Executive"/>
    <x v="1"/>
    <x v="1"/>
    <n v="13525"/>
    <n v="14864"/>
    <n v="5"/>
    <s v="Y"/>
    <s v="No"/>
    <n v="14"/>
    <n v="3"/>
    <n v="4"/>
    <n v="80"/>
    <n v="1"/>
    <n v="23"/>
    <n v="2"/>
    <n v="4"/>
    <n v="20"/>
    <n v="4"/>
    <n v="4"/>
    <n v="8"/>
    <n v="0.14000000000000001"/>
    <x v="0"/>
    <s v="Consolidado"/>
    <s v="Coste salarial alto"/>
    <s v="20-30 kms"/>
    <s v="Bajo"/>
    <s v="Poca"/>
    <x v="1"/>
  </r>
  <r>
    <n v="18"/>
    <x v="0"/>
    <x v="0"/>
    <n v="230"/>
    <x v="1"/>
    <n v="3"/>
    <n v="3"/>
    <s v="Life Sciences"/>
    <n v="1"/>
    <n v="405"/>
    <n v="3"/>
    <x v="1"/>
    <n v="54"/>
    <n v="3"/>
    <n v="1"/>
    <s v="Laboratory Technician"/>
    <x v="2"/>
    <x v="0"/>
    <n v="1420"/>
    <n v="25233"/>
    <n v="1"/>
    <s v="Y"/>
    <s v="No"/>
    <n v="13"/>
    <n v="3"/>
    <n v="3"/>
    <n v="80"/>
    <n v="0"/>
    <n v="0"/>
    <n v="2"/>
    <n v="3"/>
    <n v="0"/>
    <n v="0"/>
    <n v="0"/>
    <n v="0"/>
    <n v="0.13"/>
    <x v="2"/>
    <s v="Recien incorporado"/>
    <s v="Coste salarial medio"/>
    <s v="0-10 kms"/>
    <s v="Bajo"/>
    <s v="Poca"/>
    <x v="2"/>
  </r>
  <r>
    <n v="35"/>
    <x v="1"/>
    <x v="0"/>
    <n v="1232"/>
    <x v="0"/>
    <n v="16"/>
    <n v="3"/>
    <s v="Marketing"/>
    <n v="1"/>
    <n v="406"/>
    <n v="3"/>
    <x v="1"/>
    <n v="96"/>
    <n v="3"/>
    <n v="3"/>
    <s v="Sales Executive"/>
    <x v="1"/>
    <x v="1"/>
    <n v="8020"/>
    <n v="5100"/>
    <n v="0"/>
    <s v="Y"/>
    <s v="No"/>
    <n v="15"/>
    <n v="3"/>
    <n v="3"/>
    <n v="80"/>
    <n v="2"/>
    <n v="12"/>
    <n v="3"/>
    <n v="2"/>
    <n v="11"/>
    <n v="9"/>
    <n v="6"/>
    <n v="9"/>
    <n v="0.15"/>
    <x v="0"/>
    <s v="Consolidado"/>
    <s v="Coste salarial alto"/>
    <s v="10-20 kms"/>
    <s v="Bajo"/>
    <s v="Media"/>
    <x v="1"/>
  </r>
  <r>
    <n v="36"/>
    <x v="1"/>
    <x v="1"/>
    <n v="566"/>
    <x v="1"/>
    <n v="18"/>
    <n v="4"/>
    <s v="Life Sciences"/>
    <n v="1"/>
    <n v="407"/>
    <n v="3"/>
    <x v="1"/>
    <n v="81"/>
    <n v="4"/>
    <n v="1"/>
    <s v="Laboratory Technician"/>
    <x v="0"/>
    <x v="1"/>
    <n v="3688"/>
    <n v="7122"/>
    <n v="4"/>
    <s v="Y"/>
    <s v="No"/>
    <n v="18"/>
    <n v="3"/>
    <n v="4"/>
    <n v="80"/>
    <n v="2"/>
    <n v="4"/>
    <n v="2"/>
    <n v="3"/>
    <n v="1"/>
    <n v="0"/>
    <n v="0"/>
    <n v="0"/>
    <n v="0.18"/>
    <x v="0"/>
    <s v="Recien incorporado"/>
    <s v="Coste salarial alto"/>
    <s v="10-20 kms"/>
    <s v="Medio"/>
    <s v="Poca"/>
    <x v="0"/>
  </r>
  <r>
    <n v="51"/>
    <x v="1"/>
    <x v="0"/>
    <n v="1302"/>
    <x v="1"/>
    <n v="2"/>
    <n v="3"/>
    <s v="Medical"/>
    <n v="1"/>
    <n v="408"/>
    <n v="4"/>
    <x v="1"/>
    <n v="84"/>
    <n v="1"/>
    <n v="2"/>
    <s v="Manufacturing Director"/>
    <x v="1"/>
    <x v="2"/>
    <n v="5482"/>
    <n v="16321"/>
    <n v="5"/>
    <s v="Y"/>
    <s v="No"/>
    <n v="18"/>
    <n v="3"/>
    <n v="4"/>
    <n v="80"/>
    <n v="1"/>
    <n v="13"/>
    <n v="3"/>
    <n v="3"/>
    <n v="4"/>
    <n v="1"/>
    <n v="1"/>
    <n v="2"/>
    <n v="0.18"/>
    <x v="1"/>
    <s v="Nuevo empleado"/>
    <s v="Coste salarial alto"/>
    <s v="0-10 kms"/>
    <s v="Medio"/>
    <s v="Media"/>
    <x v="1"/>
  </r>
  <r>
    <n v="41"/>
    <x v="1"/>
    <x v="0"/>
    <n v="334"/>
    <x v="0"/>
    <n v="2"/>
    <n v="4"/>
    <s v="Life Sciences"/>
    <n v="1"/>
    <n v="410"/>
    <n v="4"/>
    <x v="1"/>
    <n v="88"/>
    <n v="3"/>
    <n v="4"/>
    <s v="Manager"/>
    <x v="1"/>
    <x v="0"/>
    <n v="16015"/>
    <n v="15896"/>
    <n v="1"/>
    <s v="Y"/>
    <s v="No"/>
    <n v="19"/>
    <n v="3"/>
    <n v="2"/>
    <n v="80"/>
    <n v="0"/>
    <n v="22"/>
    <n v="2"/>
    <n v="3"/>
    <n v="22"/>
    <n v="10"/>
    <n v="0"/>
    <n v="4"/>
    <n v="0.19"/>
    <x v="0"/>
    <s v="Veterano"/>
    <s v="Coste salarial alto"/>
    <s v="0-10 kms"/>
    <s v="Medio"/>
    <s v="Poca"/>
    <x v="1"/>
  </r>
  <r>
    <n v="18"/>
    <x v="1"/>
    <x v="0"/>
    <n v="812"/>
    <x v="0"/>
    <n v="10"/>
    <n v="3"/>
    <s v="Medical"/>
    <n v="1"/>
    <n v="411"/>
    <n v="4"/>
    <x v="0"/>
    <n v="69"/>
    <n v="2"/>
    <n v="1"/>
    <s v="Sales Representative"/>
    <x v="2"/>
    <x v="0"/>
    <n v="1200"/>
    <n v="9724"/>
    <n v="1"/>
    <s v="Y"/>
    <s v="No"/>
    <n v="12"/>
    <n v="3"/>
    <n v="1"/>
    <n v="80"/>
    <n v="0"/>
    <n v="0"/>
    <n v="2"/>
    <n v="3"/>
    <n v="0"/>
    <n v="0"/>
    <n v="0"/>
    <n v="0"/>
    <n v="0.12"/>
    <x v="2"/>
    <s v="Recien incorporado"/>
    <s v="Coste salarial medio"/>
    <s v="10-20 kms"/>
    <s v="Bajo"/>
    <s v="Poca"/>
    <x v="2"/>
  </r>
  <r>
    <n v="28"/>
    <x v="1"/>
    <x v="0"/>
    <n v="1476"/>
    <x v="1"/>
    <n v="16"/>
    <n v="2"/>
    <s v="Medical"/>
    <n v="1"/>
    <n v="412"/>
    <n v="2"/>
    <x v="1"/>
    <n v="68"/>
    <n v="4"/>
    <n v="2"/>
    <s v="Healthcare Representative"/>
    <x v="3"/>
    <x v="0"/>
    <n v="5661"/>
    <n v="4824"/>
    <n v="0"/>
    <s v="Y"/>
    <s v="No"/>
    <n v="19"/>
    <n v="3"/>
    <n v="3"/>
    <n v="80"/>
    <n v="0"/>
    <n v="9"/>
    <n v="2"/>
    <n v="3"/>
    <n v="8"/>
    <n v="3"/>
    <n v="0"/>
    <n v="7"/>
    <n v="0.19"/>
    <x v="2"/>
    <s v="Establecido"/>
    <s v="Coste salarial medio"/>
    <s v="10-20 kms"/>
    <s v="Medio"/>
    <s v="Poca"/>
    <x v="0"/>
  </r>
  <r>
    <n v="31"/>
    <x v="1"/>
    <x v="0"/>
    <n v="218"/>
    <x v="0"/>
    <n v="7"/>
    <n v="3"/>
    <s v="Technical Degree"/>
    <n v="1"/>
    <n v="416"/>
    <n v="2"/>
    <x v="1"/>
    <n v="100"/>
    <n v="4"/>
    <n v="2"/>
    <s v="Sales Executive"/>
    <x v="0"/>
    <x v="1"/>
    <n v="6929"/>
    <n v="12241"/>
    <n v="4"/>
    <s v="Y"/>
    <s v="No"/>
    <n v="11"/>
    <n v="3"/>
    <n v="2"/>
    <n v="80"/>
    <n v="1"/>
    <n v="10"/>
    <n v="3"/>
    <n v="2"/>
    <n v="8"/>
    <n v="7"/>
    <n v="7"/>
    <n v="7"/>
    <n v="0.11"/>
    <x v="0"/>
    <s v="Establecido"/>
    <s v="Coste salarial alto"/>
    <s v="0-10 kms"/>
    <s v="Bajo"/>
    <s v="Media"/>
    <x v="1"/>
  </r>
  <r>
    <n v="39"/>
    <x v="1"/>
    <x v="0"/>
    <n v="1132"/>
    <x v="1"/>
    <n v="1"/>
    <n v="3"/>
    <s v="Medical"/>
    <n v="1"/>
    <n v="417"/>
    <n v="3"/>
    <x v="1"/>
    <n v="48"/>
    <n v="4"/>
    <n v="3"/>
    <s v="Healthcare Representative"/>
    <x v="0"/>
    <x v="2"/>
    <n v="9613"/>
    <n v="10942"/>
    <n v="0"/>
    <s v="Y"/>
    <s v="No"/>
    <n v="17"/>
    <n v="3"/>
    <n v="1"/>
    <n v="80"/>
    <n v="3"/>
    <n v="19"/>
    <n v="5"/>
    <n v="2"/>
    <n v="18"/>
    <n v="10"/>
    <n v="3"/>
    <n v="7"/>
    <n v="0.17"/>
    <x v="0"/>
    <s v="Consolidado"/>
    <s v="Coste salarial bajo"/>
    <s v="0-10 kms"/>
    <s v="Medio"/>
    <s v="Mucha"/>
    <x v="1"/>
  </r>
  <r>
    <n v="36"/>
    <x v="1"/>
    <x v="2"/>
    <n v="1105"/>
    <x v="1"/>
    <n v="24"/>
    <n v="4"/>
    <s v="Life Sciences"/>
    <n v="1"/>
    <n v="419"/>
    <n v="2"/>
    <x v="0"/>
    <n v="47"/>
    <n v="3"/>
    <n v="2"/>
    <s v="Laboratory Technician"/>
    <x v="1"/>
    <x v="1"/>
    <n v="5674"/>
    <n v="6927"/>
    <n v="7"/>
    <s v="Y"/>
    <s v="No"/>
    <n v="15"/>
    <n v="3"/>
    <n v="3"/>
    <n v="80"/>
    <n v="1"/>
    <n v="11"/>
    <n v="3"/>
    <n v="3"/>
    <n v="9"/>
    <n v="8"/>
    <n v="0"/>
    <n v="8"/>
    <n v="0.15"/>
    <x v="0"/>
    <s v="Establecido"/>
    <s v="Coste salarial bajo"/>
    <s v="20-30 kms"/>
    <s v="Bajo"/>
    <s v="Media"/>
    <x v="1"/>
  </r>
  <r>
    <n v="32"/>
    <x v="1"/>
    <x v="0"/>
    <n v="906"/>
    <x v="0"/>
    <n v="7"/>
    <n v="3"/>
    <s v="Life Sciences"/>
    <n v="1"/>
    <n v="420"/>
    <n v="4"/>
    <x v="1"/>
    <n v="91"/>
    <n v="2"/>
    <n v="2"/>
    <s v="Sales Executive"/>
    <x v="2"/>
    <x v="1"/>
    <n v="5484"/>
    <n v="16985"/>
    <n v="1"/>
    <s v="Y"/>
    <s v="No"/>
    <n v="14"/>
    <n v="3"/>
    <n v="3"/>
    <n v="80"/>
    <n v="1"/>
    <n v="13"/>
    <n v="3"/>
    <n v="2"/>
    <n v="13"/>
    <n v="8"/>
    <n v="4"/>
    <n v="8"/>
    <n v="0.14000000000000001"/>
    <x v="0"/>
    <s v="Consolidado"/>
    <s v="Coste salarial alto"/>
    <s v="0-10 kms"/>
    <s v="Bajo"/>
    <s v="Media"/>
    <x v="1"/>
  </r>
  <r>
    <n v="38"/>
    <x v="1"/>
    <x v="0"/>
    <n v="849"/>
    <x v="1"/>
    <n v="25"/>
    <n v="2"/>
    <s v="Life Sciences"/>
    <n v="1"/>
    <n v="421"/>
    <n v="1"/>
    <x v="0"/>
    <n v="81"/>
    <n v="2"/>
    <n v="3"/>
    <s v="Research Director"/>
    <x v="1"/>
    <x v="1"/>
    <n v="12061"/>
    <n v="26707"/>
    <n v="3"/>
    <s v="Y"/>
    <s v="No"/>
    <n v="17"/>
    <n v="3"/>
    <n v="3"/>
    <n v="80"/>
    <n v="1"/>
    <n v="19"/>
    <n v="2"/>
    <n v="3"/>
    <n v="10"/>
    <n v="8"/>
    <n v="0"/>
    <n v="1"/>
    <n v="0.17"/>
    <x v="0"/>
    <s v="Establecido"/>
    <s v="Coste salarial alto"/>
    <s v="20-30 kms"/>
    <s v="Medio"/>
    <s v="Poca"/>
    <x v="1"/>
  </r>
  <r>
    <n v="58"/>
    <x v="1"/>
    <x v="2"/>
    <n v="390"/>
    <x v="1"/>
    <n v="1"/>
    <n v="4"/>
    <s v="Life Sciences"/>
    <n v="1"/>
    <n v="422"/>
    <n v="4"/>
    <x v="1"/>
    <n v="32"/>
    <n v="1"/>
    <n v="2"/>
    <s v="Healthcare Representative"/>
    <x v="2"/>
    <x v="2"/>
    <n v="5660"/>
    <n v="17056"/>
    <n v="2"/>
    <s v="Y"/>
    <s v="Yes"/>
    <n v="13"/>
    <n v="3"/>
    <n v="4"/>
    <n v="80"/>
    <n v="1"/>
    <n v="12"/>
    <n v="2"/>
    <n v="3"/>
    <n v="5"/>
    <n v="3"/>
    <n v="1"/>
    <n v="2"/>
    <n v="0.13"/>
    <x v="1"/>
    <s v="Nuevo empleado"/>
    <s v="Coste salarial bajo"/>
    <s v="0-10 kms"/>
    <s v="Bajo"/>
    <s v="Poca"/>
    <x v="1"/>
  </r>
  <r>
    <n v="31"/>
    <x v="1"/>
    <x v="0"/>
    <n v="691"/>
    <x v="1"/>
    <n v="5"/>
    <n v="4"/>
    <s v="Technical Degree"/>
    <n v="1"/>
    <n v="423"/>
    <n v="3"/>
    <x v="1"/>
    <n v="86"/>
    <n v="3"/>
    <n v="1"/>
    <s v="Research Scientist"/>
    <x v="0"/>
    <x v="1"/>
    <n v="4821"/>
    <n v="10077"/>
    <n v="0"/>
    <s v="Y"/>
    <s v="Yes"/>
    <n v="12"/>
    <n v="3"/>
    <n v="3"/>
    <n v="80"/>
    <n v="1"/>
    <n v="6"/>
    <n v="4"/>
    <n v="3"/>
    <n v="5"/>
    <n v="2"/>
    <n v="0"/>
    <n v="3"/>
    <n v="0.12"/>
    <x v="0"/>
    <s v="Nuevo empleado"/>
    <s v="Coste salarial alto"/>
    <s v="0-10 kms"/>
    <s v="Bajo"/>
    <s v="Media"/>
    <x v="0"/>
  </r>
  <r>
    <n v="31"/>
    <x v="1"/>
    <x v="0"/>
    <n v="106"/>
    <x v="2"/>
    <n v="2"/>
    <n v="3"/>
    <s v="Human Resources"/>
    <n v="1"/>
    <n v="424"/>
    <n v="1"/>
    <x v="1"/>
    <n v="62"/>
    <n v="2"/>
    <n v="2"/>
    <s v="Human Resources"/>
    <x v="3"/>
    <x v="1"/>
    <n v="6410"/>
    <n v="17822"/>
    <n v="3"/>
    <s v="Y"/>
    <s v="No"/>
    <n v="12"/>
    <n v="3"/>
    <n v="4"/>
    <n v="80"/>
    <n v="0"/>
    <n v="9"/>
    <n v="1"/>
    <n v="3"/>
    <n v="2"/>
    <n v="2"/>
    <n v="1"/>
    <n v="0"/>
    <n v="0.12"/>
    <x v="0"/>
    <s v="Nuevo empleado"/>
    <s v="Coste salarial medio"/>
    <s v="0-10 kms"/>
    <s v="Bajo"/>
    <s v="Poca"/>
    <x v="0"/>
  </r>
  <r>
    <n v="45"/>
    <x v="1"/>
    <x v="1"/>
    <n v="1249"/>
    <x v="1"/>
    <n v="7"/>
    <n v="3"/>
    <s v="Life Sciences"/>
    <n v="1"/>
    <n v="425"/>
    <n v="1"/>
    <x v="1"/>
    <n v="97"/>
    <n v="3"/>
    <n v="3"/>
    <s v="Laboratory Technician"/>
    <x v="3"/>
    <x v="2"/>
    <n v="5210"/>
    <n v="20308"/>
    <n v="1"/>
    <s v="Y"/>
    <s v="No"/>
    <n v="18"/>
    <n v="3"/>
    <n v="1"/>
    <n v="80"/>
    <n v="1"/>
    <n v="24"/>
    <n v="2"/>
    <n v="3"/>
    <n v="24"/>
    <n v="9"/>
    <n v="9"/>
    <n v="11"/>
    <n v="0.18"/>
    <x v="1"/>
    <s v="Veterano"/>
    <s v="Coste salarial alto"/>
    <s v="0-10 kms"/>
    <s v="Medio"/>
    <s v="Poca"/>
    <x v="1"/>
  </r>
  <r>
    <n v="31"/>
    <x v="1"/>
    <x v="0"/>
    <n v="192"/>
    <x v="1"/>
    <n v="2"/>
    <n v="4"/>
    <s v="Life Sciences"/>
    <n v="1"/>
    <n v="426"/>
    <n v="3"/>
    <x v="1"/>
    <n v="32"/>
    <n v="3"/>
    <n v="1"/>
    <s v="Research Scientist"/>
    <x v="0"/>
    <x v="2"/>
    <n v="2695"/>
    <n v="7747"/>
    <n v="0"/>
    <s v="Y"/>
    <s v="Yes"/>
    <n v="18"/>
    <n v="3"/>
    <n v="2"/>
    <n v="80"/>
    <n v="1"/>
    <n v="3"/>
    <n v="2"/>
    <n v="1"/>
    <n v="2"/>
    <n v="2"/>
    <n v="2"/>
    <n v="2"/>
    <n v="0.18"/>
    <x v="0"/>
    <s v="Nuevo empleado"/>
    <s v="Coste salarial bajo"/>
    <s v="0-10 kms"/>
    <s v="Medio"/>
    <s v="Poca"/>
    <x v="2"/>
  </r>
  <r>
    <n v="33"/>
    <x v="1"/>
    <x v="1"/>
    <n v="553"/>
    <x v="1"/>
    <n v="5"/>
    <n v="4"/>
    <s v="Life Sciences"/>
    <n v="1"/>
    <n v="428"/>
    <n v="4"/>
    <x v="0"/>
    <n v="74"/>
    <n v="3"/>
    <n v="3"/>
    <s v="Manager"/>
    <x v="1"/>
    <x v="1"/>
    <n v="11878"/>
    <n v="23364"/>
    <n v="6"/>
    <s v="Y"/>
    <s v="No"/>
    <n v="11"/>
    <n v="3"/>
    <n v="2"/>
    <n v="80"/>
    <n v="2"/>
    <n v="12"/>
    <n v="2"/>
    <n v="3"/>
    <n v="10"/>
    <n v="6"/>
    <n v="8"/>
    <n v="8"/>
    <n v="0.11"/>
    <x v="0"/>
    <s v="Establecido"/>
    <s v="Coste salarial medio"/>
    <s v="0-10 kms"/>
    <s v="Bajo"/>
    <s v="Poca"/>
    <x v="1"/>
  </r>
  <r>
    <n v="39"/>
    <x v="1"/>
    <x v="0"/>
    <n v="117"/>
    <x v="1"/>
    <n v="10"/>
    <n v="1"/>
    <s v="Medical"/>
    <n v="1"/>
    <n v="429"/>
    <n v="3"/>
    <x v="1"/>
    <n v="99"/>
    <n v="3"/>
    <n v="4"/>
    <s v="Manager"/>
    <x v="3"/>
    <x v="1"/>
    <n v="17068"/>
    <n v="5355"/>
    <n v="1"/>
    <s v="Y"/>
    <s v="Yes"/>
    <n v="14"/>
    <n v="3"/>
    <n v="4"/>
    <n v="80"/>
    <n v="0"/>
    <n v="21"/>
    <n v="3"/>
    <n v="3"/>
    <n v="21"/>
    <n v="9"/>
    <n v="11"/>
    <n v="10"/>
    <n v="0.14000000000000001"/>
    <x v="0"/>
    <s v="Veterano"/>
    <s v="Coste salarial alto"/>
    <s v="10-20 kms"/>
    <s v="Bajo"/>
    <s v="Media"/>
    <x v="1"/>
  </r>
  <r>
    <n v="43"/>
    <x v="1"/>
    <x v="1"/>
    <n v="185"/>
    <x v="1"/>
    <n v="10"/>
    <n v="4"/>
    <s v="Life Sciences"/>
    <n v="1"/>
    <n v="430"/>
    <n v="3"/>
    <x v="0"/>
    <n v="33"/>
    <n v="3"/>
    <n v="1"/>
    <s v="Laboratory Technician"/>
    <x v="0"/>
    <x v="0"/>
    <n v="2455"/>
    <n v="10675"/>
    <n v="0"/>
    <s v="Y"/>
    <s v="No"/>
    <n v="19"/>
    <n v="3"/>
    <n v="1"/>
    <n v="80"/>
    <n v="0"/>
    <n v="9"/>
    <n v="5"/>
    <n v="3"/>
    <n v="8"/>
    <n v="7"/>
    <n v="1"/>
    <n v="7"/>
    <n v="0.19"/>
    <x v="0"/>
    <s v="Establecido"/>
    <s v="Coste salarial bajo"/>
    <s v="10-20 kms"/>
    <s v="Medio"/>
    <s v="Mucha"/>
    <x v="0"/>
  </r>
  <r>
    <n v="49"/>
    <x v="1"/>
    <x v="0"/>
    <n v="1091"/>
    <x v="1"/>
    <n v="1"/>
    <n v="2"/>
    <s v="Technical Degree"/>
    <n v="1"/>
    <n v="431"/>
    <n v="3"/>
    <x v="0"/>
    <n v="90"/>
    <n v="2"/>
    <n v="4"/>
    <s v="Healthcare Representative"/>
    <x v="2"/>
    <x v="0"/>
    <n v="13964"/>
    <n v="17810"/>
    <n v="7"/>
    <s v="Y"/>
    <s v="Yes"/>
    <n v="12"/>
    <n v="3"/>
    <n v="4"/>
    <n v="80"/>
    <n v="0"/>
    <n v="25"/>
    <n v="2"/>
    <n v="3"/>
    <n v="7"/>
    <n v="1"/>
    <n v="0"/>
    <n v="7"/>
    <n v="0.12"/>
    <x v="1"/>
    <s v="Establecido"/>
    <s v="Coste salarial alto"/>
    <s v="0-10 kms"/>
    <s v="Bajo"/>
    <s v="Poca"/>
    <x v="1"/>
  </r>
  <r>
    <n v="52"/>
    <x v="0"/>
    <x v="0"/>
    <n v="723"/>
    <x v="1"/>
    <n v="8"/>
    <n v="4"/>
    <s v="Medical"/>
    <n v="1"/>
    <n v="433"/>
    <n v="3"/>
    <x v="1"/>
    <n v="85"/>
    <n v="2"/>
    <n v="2"/>
    <s v="Research Scientist"/>
    <x v="1"/>
    <x v="1"/>
    <n v="4941"/>
    <n v="17747"/>
    <n v="2"/>
    <s v="Y"/>
    <s v="No"/>
    <n v="15"/>
    <n v="3"/>
    <n v="1"/>
    <n v="80"/>
    <n v="0"/>
    <n v="11"/>
    <n v="3"/>
    <n v="2"/>
    <n v="8"/>
    <n v="2"/>
    <n v="7"/>
    <n v="7"/>
    <n v="0.15"/>
    <x v="1"/>
    <s v="Establecido"/>
    <s v="Coste salarial alto"/>
    <s v="0-10 kms"/>
    <s v="Bajo"/>
    <s v="Media"/>
    <x v="1"/>
  </r>
  <r>
    <n v="27"/>
    <x v="1"/>
    <x v="0"/>
    <n v="1220"/>
    <x v="1"/>
    <n v="5"/>
    <n v="3"/>
    <s v="Life Sciences"/>
    <n v="1"/>
    <n v="434"/>
    <n v="3"/>
    <x v="0"/>
    <n v="85"/>
    <n v="3"/>
    <n v="1"/>
    <s v="Research Scientist"/>
    <x v="1"/>
    <x v="0"/>
    <n v="2478"/>
    <n v="20938"/>
    <n v="1"/>
    <s v="Y"/>
    <s v="Yes"/>
    <n v="12"/>
    <n v="3"/>
    <n v="2"/>
    <n v="80"/>
    <n v="0"/>
    <n v="4"/>
    <n v="2"/>
    <n v="2"/>
    <n v="4"/>
    <n v="3"/>
    <n v="1"/>
    <n v="2"/>
    <n v="0.12"/>
    <x v="2"/>
    <s v="Nuevo empleado"/>
    <s v="Coste salarial alto"/>
    <s v="0-10 kms"/>
    <s v="Bajo"/>
    <s v="Poca"/>
    <x v="0"/>
  </r>
  <r>
    <n v="32"/>
    <x v="1"/>
    <x v="0"/>
    <n v="588"/>
    <x v="0"/>
    <n v="8"/>
    <n v="2"/>
    <s v="Technical Degree"/>
    <n v="1"/>
    <n v="436"/>
    <n v="3"/>
    <x v="0"/>
    <n v="65"/>
    <n v="2"/>
    <n v="2"/>
    <s v="Sales Executive"/>
    <x v="1"/>
    <x v="1"/>
    <n v="5228"/>
    <n v="24624"/>
    <n v="1"/>
    <s v="Y"/>
    <s v="Yes"/>
    <n v="11"/>
    <n v="3"/>
    <n v="4"/>
    <n v="80"/>
    <n v="0"/>
    <n v="13"/>
    <n v="2"/>
    <n v="3"/>
    <n v="13"/>
    <n v="12"/>
    <n v="11"/>
    <n v="9"/>
    <n v="0.11"/>
    <x v="0"/>
    <s v="Consolidado"/>
    <s v="Coste salarial medio"/>
    <s v="0-10 kms"/>
    <s v="Bajo"/>
    <s v="Poca"/>
    <x v="1"/>
  </r>
  <r>
    <n v="27"/>
    <x v="1"/>
    <x v="0"/>
    <n v="1377"/>
    <x v="0"/>
    <n v="2"/>
    <n v="3"/>
    <s v="Life Sciences"/>
    <n v="1"/>
    <n v="437"/>
    <n v="4"/>
    <x v="1"/>
    <n v="74"/>
    <n v="3"/>
    <n v="2"/>
    <s v="Sales Executive"/>
    <x v="2"/>
    <x v="0"/>
    <n v="4478"/>
    <n v="5242"/>
    <n v="1"/>
    <s v="Y"/>
    <s v="Yes"/>
    <n v="11"/>
    <n v="3"/>
    <n v="1"/>
    <n v="80"/>
    <n v="0"/>
    <n v="5"/>
    <n v="3"/>
    <n v="3"/>
    <n v="5"/>
    <n v="4"/>
    <n v="0"/>
    <n v="4"/>
    <n v="0.11"/>
    <x v="2"/>
    <s v="Nuevo empleado"/>
    <s v="Coste salarial medio"/>
    <s v="0-10 kms"/>
    <s v="Bajo"/>
    <s v="Media"/>
    <x v="0"/>
  </r>
  <r>
    <n v="31"/>
    <x v="1"/>
    <x v="0"/>
    <n v="691"/>
    <x v="0"/>
    <n v="7"/>
    <n v="3"/>
    <s v="Marketing"/>
    <n v="1"/>
    <n v="438"/>
    <n v="4"/>
    <x v="1"/>
    <n v="73"/>
    <n v="3"/>
    <n v="2"/>
    <s v="Sales Executive"/>
    <x v="0"/>
    <x v="2"/>
    <n v="7547"/>
    <n v="7143"/>
    <n v="4"/>
    <s v="Y"/>
    <s v="No"/>
    <n v="12"/>
    <n v="3"/>
    <n v="4"/>
    <n v="80"/>
    <n v="3"/>
    <n v="13"/>
    <n v="3"/>
    <n v="3"/>
    <n v="7"/>
    <n v="7"/>
    <n v="1"/>
    <n v="7"/>
    <n v="0.12"/>
    <x v="0"/>
    <s v="Establecido"/>
    <s v="Coste salarial medio"/>
    <s v="0-10 kms"/>
    <s v="Bajo"/>
    <s v="Media"/>
    <x v="1"/>
  </r>
  <r>
    <n v="32"/>
    <x v="1"/>
    <x v="0"/>
    <n v="1018"/>
    <x v="1"/>
    <n v="2"/>
    <n v="4"/>
    <s v="Medical"/>
    <n v="1"/>
    <n v="439"/>
    <n v="1"/>
    <x v="0"/>
    <n v="74"/>
    <n v="4"/>
    <n v="2"/>
    <s v="Research Scientist"/>
    <x v="0"/>
    <x v="0"/>
    <n v="5055"/>
    <n v="10557"/>
    <n v="7"/>
    <s v="Y"/>
    <s v="No"/>
    <n v="16"/>
    <n v="3"/>
    <n v="3"/>
    <n v="80"/>
    <n v="0"/>
    <n v="10"/>
    <n v="0"/>
    <n v="2"/>
    <n v="7"/>
    <n v="7"/>
    <n v="0"/>
    <n v="7"/>
    <n v="0.16"/>
    <x v="0"/>
    <s v="Establecido"/>
    <s v="Coste salarial medio"/>
    <s v="0-10 kms"/>
    <s v="Medio"/>
    <s v="Poca"/>
    <x v="1"/>
  </r>
  <r>
    <n v="28"/>
    <x v="0"/>
    <x v="0"/>
    <n v="1157"/>
    <x v="1"/>
    <n v="2"/>
    <n v="4"/>
    <s v="Medical"/>
    <n v="1"/>
    <n v="440"/>
    <n v="1"/>
    <x v="1"/>
    <n v="84"/>
    <n v="1"/>
    <n v="1"/>
    <s v="Research Scientist"/>
    <x v="0"/>
    <x v="1"/>
    <n v="3464"/>
    <n v="24737"/>
    <n v="5"/>
    <s v="Y"/>
    <s v="Yes"/>
    <n v="13"/>
    <n v="3"/>
    <n v="4"/>
    <n v="80"/>
    <n v="0"/>
    <n v="5"/>
    <n v="4"/>
    <n v="2"/>
    <n v="3"/>
    <n v="2"/>
    <n v="2"/>
    <n v="2"/>
    <n v="0.13"/>
    <x v="2"/>
    <s v="Nuevo empleado"/>
    <s v="Coste salarial alto"/>
    <s v="0-10 kms"/>
    <s v="Bajo"/>
    <s v="Media"/>
    <x v="0"/>
  </r>
  <r>
    <n v="30"/>
    <x v="1"/>
    <x v="0"/>
    <n v="1275"/>
    <x v="1"/>
    <n v="28"/>
    <n v="2"/>
    <s v="Medical"/>
    <n v="1"/>
    <n v="441"/>
    <n v="4"/>
    <x v="0"/>
    <n v="64"/>
    <n v="3"/>
    <n v="2"/>
    <s v="Research Scientist"/>
    <x v="0"/>
    <x v="1"/>
    <n v="5775"/>
    <n v="11934"/>
    <n v="1"/>
    <s v="Y"/>
    <s v="No"/>
    <n v="13"/>
    <n v="3"/>
    <n v="4"/>
    <n v="80"/>
    <n v="2"/>
    <n v="11"/>
    <n v="2"/>
    <n v="3"/>
    <n v="10"/>
    <n v="8"/>
    <n v="1"/>
    <n v="9"/>
    <n v="0.13"/>
    <x v="0"/>
    <s v="Establecido"/>
    <s v="Coste salarial medio"/>
    <s v="20-30 kms"/>
    <s v="Bajo"/>
    <s v="Poca"/>
    <x v="1"/>
  </r>
  <r>
    <n v="31"/>
    <x v="1"/>
    <x v="1"/>
    <n v="798"/>
    <x v="1"/>
    <n v="7"/>
    <n v="2"/>
    <s v="Life Sciences"/>
    <n v="1"/>
    <n v="442"/>
    <n v="3"/>
    <x v="0"/>
    <n v="48"/>
    <n v="2"/>
    <n v="3"/>
    <s v="Manufacturing Director"/>
    <x v="2"/>
    <x v="1"/>
    <n v="8943"/>
    <n v="14034"/>
    <n v="1"/>
    <s v="Y"/>
    <s v="No"/>
    <n v="24"/>
    <n v="4"/>
    <n v="1"/>
    <n v="80"/>
    <n v="1"/>
    <n v="10"/>
    <n v="2"/>
    <n v="3"/>
    <n v="10"/>
    <n v="9"/>
    <n v="8"/>
    <n v="9"/>
    <n v="0.24"/>
    <x v="0"/>
    <s v="Establecido"/>
    <s v="Coste salarial bajo"/>
    <s v="0-10 kms"/>
    <s v="Alto"/>
    <s v="Poca"/>
    <x v="1"/>
  </r>
  <r>
    <n v="39"/>
    <x v="1"/>
    <x v="1"/>
    <n v="672"/>
    <x v="1"/>
    <n v="7"/>
    <n v="2"/>
    <s v="Medical"/>
    <n v="1"/>
    <n v="444"/>
    <n v="3"/>
    <x v="1"/>
    <n v="54"/>
    <n v="2"/>
    <n v="5"/>
    <s v="Manager"/>
    <x v="0"/>
    <x v="1"/>
    <n v="19272"/>
    <n v="21141"/>
    <n v="1"/>
    <s v="Y"/>
    <s v="No"/>
    <n v="15"/>
    <n v="3"/>
    <n v="1"/>
    <n v="80"/>
    <n v="1"/>
    <n v="21"/>
    <n v="2"/>
    <n v="3"/>
    <n v="21"/>
    <n v="9"/>
    <n v="13"/>
    <n v="3"/>
    <n v="0.15"/>
    <x v="0"/>
    <s v="Veterano"/>
    <s v="Coste salarial medio"/>
    <s v="0-10 kms"/>
    <s v="Bajo"/>
    <s v="Poca"/>
    <x v="1"/>
  </r>
  <r>
    <n v="39"/>
    <x v="0"/>
    <x v="0"/>
    <n v="1162"/>
    <x v="0"/>
    <n v="3"/>
    <n v="2"/>
    <s v="Medical"/>
    <n v="1"/>
    <n v="445"/>
    <n v="4"/>
    <x v="0"/>
    <n v="41"/>
    <n v="3"/>
    <n v="2"/>
    <s v="Sales Executive"/>
    <x v="2"/>
    <x v="1"/>
    <n v="5238"/>
    <n v="17778"/>
    <n v="4"/>
    <s v="Y"/>
    <s v="Yes"/>
    <n v="18"/>
    <n v="3"/>
    <n v="1"/>
    <n v="80"/>
    <n v="0"/>
    <n v="12"/>
    <n v="3"/>
    <n v="2"/>
    <n v="1"/>
    <n v="0"/>
    <n v="0"/>
    <n v="0"/>
    <n v="0.18"/>
    <x v="0"/>
    <s v="Recien incorporado"/>
    <s v="Coste salarial bajo"/>
    <s v="0-10 kms"/>
    <s v="Medio"/>
    <s v="Media"/>
    <x v="1"/>
  </r>
  <r>
    <n v="33"/>
    <x v="1"/>
    <x v="1"/>
    <n v="508"/>
    <x v="0"/>
    <n v="10"/>
    <n v="3"/>
    <s v="Marketing"/>
    <n v="1"/>
    <n v="446"/>
    <n v="2"/>
    <x v="1"/>
    <n v="46"/>
    <n v="2"/>
    <n v="2"/>
    <s v="Sales Executive"/>
    <x v="0"/>
    <x v="0"/>
    <n v="4682"/>
    <n v="4317"/>
    <n v="3"/>
    <s v="Y"/>
    <s v="No"/>
    <n v="14"/>
    <n v="3"/>
    <n v="3"/>
    <n v="80"/>
    <n v="0"/>
    <n v="9"/>
    <n v="6"/>
    <n v="2"/>
    <n v="7"/>
    <n v="7"/>
    <n v="0"/>
    <n v="1"/>
    <n v="0.14000000000000001"/>
    <x v="0"/>
    <s v="Establecido"/>
    <s v="Coste salarial bajo"/>
    <s v="10-20 kms"/>
    <s v="Bajo"/>
    <s v="Mucha"/>
    <x v="0"/>
  </r>
  <r>
    <n v="47"/>
    <x v="1"/>
    <x v="0"/>
    <n v="1482"/>
    <x v="1"/>
    <n v="5"/>
    <n v="5"/>
    <s v="Life Sciences"/>
    <n v="1"/>
    <n v="447"/>
    <n v="4"/>
    <x v="1"/>
    <n v="42"/>
    <n v="3"/>
    <n v="5"/>
    <s v="Research Director"/>
    <x v="2"/>
    <x v="1"/>
    <n v="18300"/>
    <n v="16375"/>
    <n v="4"/>
    <s v="Y"/>
    <s v="No"/>
    <n v="11"/>
    <n v="3"/>
    <n v="2"/>
    <n v="80"/>
    <n v="1"/>
    <n v="21"/>
    <n v="2"/>
    <n v="3"/>
    <n v="3"/>
    <n v="2"/>
    <n v="1"/>
    <n v="1"/>
    <n v="0.11"/>
    <x v="1"/>
    <s v="Nuevo empleado"/>
    <s v="Coste salarial bajo"/>
    <s v="0-10 kms"/>
    <s v="Bajo"/>
    <s v="Poca"/>
    <x v="1"/>
  </r>
  <r>
    <n v="43"/>
    <x v="1"/>
    <x v="1"/>
    <n v="559"/>
    <x v="1"/>
    <n v="10"/>
    <n v="4"/>
    <s v="Life Sciences"/>
    <n v="1"/>
    <n v="448"/>
    <n v="3"/>
    <x v="0"/>
    <n v="82"/>
    <n v="2"/>
    <n v="2"/>
    <s v="Laboratory Technician"/>
    <x v="2"/>
    <x v="2"/>
    <n v="5257"/>
    <n v="6227"/>
    <n v="1"/>
    <s v="Y"/>
    <s v="No"/>
    <n v="11"/>
    <n v="3"/>
    <n v="2"/>
    <n v="80"/>
    <n v="1"/>
    <n v="9"/>
    <n v="3"/>
    <n v="4"/>
    <n v="9"/>
    <n v="7"/>
    <n v="0"/>
    <n v="0"/>
    <n v="0.11"/>
    <x v="0"/>
    <s v="Establecido"/>
    <s v="Coste salarial alto"/>
    <s v="10-20 kms"/>
    <s v="Bajo"/>
    <s v="Media"/>
    <x v="0"/>
  </r>
  <r>
    <n v="27"/>
    <x v="1"/>
    <x v="2"/>
    <n v="210"/>
    <x v="0"/>
    <n v="1"/>
    <n v="1"/>
    <s v="Marketing"/>
    <n v="1"/>
    <n v="449"/>
    <n v="3"/>
    <x v="1"/>
    <n v="73"/>
    <n v="3"/>
    <n v="2"/>
    <s v="Sales Executive"/>
    <x v="1"/>
    <x v="1"/>
    <n v="6349"/>
    <n v="22107"/>
    <n v="0"/>
    <s v="Y"/>
    <s v="Yes"/>
    <n v="13"/>
    <n v="3"/>
    <n v="4"/>
    <n v="80"/>
    <n v="1"/>
    <n v="6"/>
    <n v="0"/>
    <n v="3"/>
    <n v="5"/>
    <n v="4"/>
    <n v="1"/>
    <n v="4"/>
    <n v="0.13"/>
    <x v="2"/>
    <s v="Nuevo empleado"/>
    <s v="Coste salarial medio"/>
    <s v="0-10 kms"/>
    <s v="Bajo"/>
    <s v="Poca"/>
    <x v="0"/>
  </r>
  <r>
    <n v="54"/>
    <x v="1"/>
    <x v="1"/>
    <n v="928"/>
    <x v="1"/>
    <n v="20"/>
    <n v="4"/>
    <s v="Life Sciences"/>
    <n v="1"/>
    <n v="450"/>
    <n v="4"/>
    <x v="0"/>
    <n v="31"/>
    <n v="3"/>
    <n v="2"/>
    <s v="Research Scientist"/>
    <x v="2"/>
    <x v="0"/>
    <n v="4869"/>
    <n v="16885"/>
    <n v="3"/>
    <s v="Y"/>
    <s v="No"/>
    <n v="12"/>
    <n v="3"/>
    <n v="4"/>
    <n v="80"/>
    <n v="0"/>
    <n v="20"/>
    <n v="4"/>
    <n v="2"/>
    <n v="4"/>
    <n v="3"/>
    <n v="0"/>
    <n v="3"/>
    <n v="0.12"/>
    <x v="1"/>
    <s v="Nuevo empleado"/>
    <s v="Coste salarial bajo"/>
    <s v="20-30 kms"/>
    <s v="Bajo"/>
    <s v="Media"/>
    <x v="1"/>
  </r>
  <r>
    <n v="43"/>
    <x v="1"/>
    <x v="0"/>
    <n v="1001"/>
    <x v="1"/>
    <n v="7"/>
    <n v="3"/>
    <s v="Life Sciences"/>
    <n v="1"/>
    <n v="451"/>
    <n v="3"/>
    <x v="0"/>
    <n v="43"/>
    <n v="3"/>
    <n v="3"/>
    <s v="Healthcare Representative"/>
    <x v="3"/>
    <x v="1"/>
    <n v="9985"/>
    <n v="9262"/>
    <n v="8"/>
    <s v="Y"/>
    <s v="No"/>
    <n v="16"/>
    <n v="3"/>
    <n v="1"/>
    <n v="80"/>
    <n v="1"/>
    <n v="10"/>
    <n v="1"/>
    <n v="2"/>
    <n v="1"/>
    <n v="0"/>
    <n v="0"/>
    <n v="0"/>
    <n v="0.16"/>
    <x v="0"/>
    <s v="Recien incorporado"/>
    <s v="Coste salarial bajo"/>
    <s v="0-10 kms"/>
    <s v="Medio"/>
    <s v="Poca"/>
    <x v="1"/>
  </r>
  <r>
    <n v="45"/>
    <x v="1"/>
    <x v="0"/>
    <n v="549"/>
    <x v="1"/>
    <n v="8"/>
    <n v="4"/>
    <s v="Other"/>
    <n v="1"/>
    <n v="452"/>
    <n v="4"/>
    <x v="1"/>
    <n v="75"/>
    <n v="3"/>
    <n v="2"/>
    <s v="Research Scientist"/>
    <x v="0"/>
    <x v="1"/>
    <n v="3697"/>
    <n v="9278"/>
    <n v="9"/>
    <s v="Y"/>
    <s v="No"/>
    <n v="14"/>
    <n v="3"/>
    <n v="1"/>
    <n v="80"/>
    <n v="2"/>
    <n v="12"/>
    <n v="3"/>
    <n v="3"/>
    <n v="10"/>
    <n v="9"/>
    <n v="9"/>
    <n v="8"/>
    <n v="0.14000000000000001"/>
    <x v="1"/>
    <s v="Establecido"/>
    <s v="Coste salarial alto"/>
    <s v="0-10 kms"/>
    <s v="Bajo"/>
    <s v="Media"/>
    <x v="1"/>
  </r>
  <r>
    <n v="40"/>
    <x v="1"/>
    <x v="0"/>
    <n v="1124"/>
    <x v="0"/>
    <n v="1"/>
    <n v="2"/>
    <s v="Medical"/>
    <n v="1"/>
    <n v="453"/>
    <n v="2"/>
    <x v="1"/>
    <n v="57"/>
    <n v="1"/>
    <n v="2"/>
    <s v="Sales Executive"/>
    <x v="0"/>
    <x v="1"/>
    <n v="7457"/>
    <n v="13273"/>
    <n v="2"/>
    <s v="Y"/>
    <s v="Yes"/>
    <n v="22"/>
    <n v="4"/>
    <n v="3"/>
    <n v="80"/>
    <n v="3"/>
    <n v="6"/>
    <n v="2"/>
    <n v="2"/>
    <n v="4"/>
    <n v="3"/>
    <n v="0"/>
    <n v="2"/>
    <n v="0.22"/>
    <x v="0"/>
    <s v="Nuevo empleado"/>
    <s v="Coste salarial medio"/>
    <s v="0-10 kms"/>
    <s v="Alto"/>
    <s v="Poca"/>
    <x v="0"/>
  </r>
  <r>
    <n v="29"/>
    <x v="0"/>
    <x v="0"/>
    <n v="318"/>
    <x v="1"/>
    <n v="8"/>
    <n v="4"/>
    <s v="Other"/>
    <n v="1"/>
    <n v="454"/>
    <n v="2"/>
    <x v="1"/>
    <n v="77"/>
    <n v="1"/>
    <n v="1"/>
    <s v="Laboratory Technician"/>
    <x v="3"/>
    <x v="1"/>
    <n v="2119"/>
    <n v="4759"/>
    <n v="1"/>
    <s v="Y"/>
    <s v="Yes"/>
    <n v="11"/>
    <n v="3"/>
    <n v="4"/>
    <n v="80"/>
    <n v="0"/>
    <n v="7"/>
    <n v="4"/>
    <n v="2"/>
    <n v="7"/>
    <n v="7"/>
    <n v="0"/>
    <n v="7"/>
    <n v="0.11"/>
    <x v="0"/>
    <s v="Establecido"/>
    <s v="Coste salarial alto"/>
    <s v="0-10 kms"/>
    <s v="Bajo"/>
    <s v="Media"/>
    <x v="0"/>
  </r>
  <r>
    <n v="29"/>
    <x v="1"/>
    <x v="0"/>
    <n v="738"/>
    <x v="1"/>
    <n v="9"/>
    <n v="5"/>
    <s v="Other"/>
    <n v="1"/>
    <n v="455"/>
    <n v="2"/>
    <x v="1"/>
    <n v="30"/>
    <n v="2"/>
    <n v="1"/>
    <s v="Laboratory Technician"/>
    <x v="0"/>
    <x v="0"/>
    <n v="3983"/>
    <n v="7621"/>
    <n v="0"/>
    <s v="Y"/>
    <s v="No"/>
    <n v="17"/>
    <n v="3"/>
    <n v="3"/>
    <n v="80"/>
    <n v="0"/>
    <n v="4"/>
    <n v="2"/>
    <n v="3"/>
    <n v="3"/>
    <n v="2"/>
    <n v="2"/>
    <n v="2"/>
    <n v="0.17"/>
    <x v="0"/>
    <s v="Nuevo empleado"/>
    <s v="Coste salarial bajo"/>
    <s v="0-10 kms"/>
    <s v="Medio"/>
    <s v="Poca"/>
    <x v="0"/>
  </r>
  <r>
    <n v="30"/>
    <x v="1"/>
    <x v="0"/>
    <n v="570"/>
    <x v="0"/>
    <n v="5"/>
    <n v="3"/>
    <s v="Marketing"/>
    <n v="1"/>
    <n v="456"/>
    <n v="4"/>
    <x v="0"/>
    <n v="30"/>
    <n v="2"/>
    <n v="2"/>
    <s v="Sales Executive"/>
    <x v="2"/>
    <x v="2"/>
    <n v="6118"/>
    <n v="5431"/>
    <n v="1"/>
    <s v="Y"/>
    <s v="No"/>
    <n v="13"/>
    <n v="3"/>
    <n v="3"/>
    <n v="80"/>
    <n v="3"/>
    <n v="10"/>
    <n v="2"/>
    <n v="3"/>
    <n v="10"/>
    <n v="9"/>
    <n v="1"/>
    <n v="2"/>
    <n v="0.13"/>
    <x v="0"/>
    <s v="Establecido"/>
    <s v="Coste salarial bajo"/>
    <s v="0-10 kms"/>
    <s v="Bajo"/>
    <s v="Poca"/>
    <x v="1"/>
  </r>
  <r>
    <n v="27"/>
    <x v="1"/>
    <x v="0"/>
    <n v="1130"/>
    <x v="0"/>
    <n v="8"/>
    <n v="4"/>
    <s v="Marketing"/>
    <n v="1"/>
    <n v="458"/>
    <n v="2"/>
    <x v="0"/>
    <n v="56"/>
    <n v="3"/>
    <n v="2"/>
    <s v="Sales Executive"/>
    <x v="1"/>
    <x v="1"/>
    <n v="6214"/>
    <n v="3415"/>
    <n v="1"/>
    <s v="Y"/>
    <s v="No"/>
    <n v="18"/>
    <n v="3"/>
    <n v="1"/>
    <n v="80"/>
    <n v="1"/>
    <n v="8"/>
    <n v="3"/>
    <n v="3"/>
    <n v="8"/>
    <n v="7"/>
    <n v="0"/>
    <n v="7"/>
    <n v="0.18"/>
    <x v="2"/>
    <s v="Establecido"/>
    <s v="Coste salarial medio"/>
    <s v="0-10 kms"/>
    <s v="Medio"/>
    <s v="Media"/>
    <x v="0"/>
  </r>
  <r>
    <n v="37"/>
    <x v="1"/>
    <x v="0"/>
    <n v="1192"/>
    <x v="1"/>
    <n v="5"/>
    <n v="2"/>
    <s v="Medical"/>
    <n v="1"/>
    <n v="460"/>
    <n v="4"/>
    <x v="1"/>
    <n v="61"/>
    <n v="3"/>
    <n v="2"/>
    <s v="Manufacturing Director"/>
    <x v="0"/>
    <x v="2"/>
    <n v="6347"/>
    <n v="23177"/>
    <n v="7"/>
    <s v="Y"/>
    <s v="No"/>
    <n v="16"/>
    <n v="3"/>
    <n v="3"/>
    <n v="80"/>
    <n v="2"/>
    <n v="8"/>
    <n v="2"/>
    <n v="2"/>
    <n v="6"/>
    <n v="2"/>
    <n v="0"/>
    <n v="4"/>
    <n v="0.16"/>
    <x v="0"/>
    <s v="Establecido"/>
    <s v="Coste salarial medio"/>
    <s v="0-10 kms"/>
    <s v="Medio"/>
    <s v="Poca"/>
    <x v="0"/>
  </r>
  <r>
    <n v="38"/>
    <x v="1"/>
    <x v="0"/>
    <n v="343"/>
    <x v="1"/>
    <n v="15"/>
    <n v="2"/>
    <s v="Life Sciences"/>
    <n v="1"/>
    <n v="461"/>
    <n v="3"/>
    <x v="1"/>
    <n v="92"/>
    <n v="2"/>
    <n v="3"/>
    <s v="Research Director"/>
    <x v="0"/>
    <x v="2"/>
    <n v="11510"/>
    <n v="15682"/>
    <n v="0"/>
    <s v="Y"/>
    <s v="Yes"/>
    <n v="14"/>
    <n v="3"/>
    <n v="2"/>
    <n v="80"/>
    <n v="1"/>
    <n v="12"/>
    <n v="3"/>
    <n v="3"/>
    <n v="11"/>
    <n v="10"/>
    <n v="2"/>
    <n v="9"/>
    <n v="0.14000000000000001"/>
    <x v="0"/>
    <s v="Consolidado"/>
    <s v="Coste salarial alto"/>
    <s v="10-20 kms"/>
    <s v="Bajo"/>
    <s v="Media"/>
    <x v="1"/>
  </r>
  <r>
    <n v="31"/>
    <x v="1"/>
    <x v="0"/>
    <n v="1232"/>
    <x v="1"/>
    <n v="7"/>
    <n v="4"/>
    <s v="Medical"/>
    <n v="1"/>
    <n v="462"/>
    <n v="3"/>
    <x v="0"/>
    <n v="39"/>
    <n v="3"/>
    <n v="3"/>
    <s v="Manufacturing Director"/>
    <x v="0"/>
    <x v="0"/>
    <n v="7143"/>
    <n v="25713"/>
    <n v="1"/>
    <s v="Y"/>
    <s v="Yes"/>
    <n v="14"/>
    <n v="3"/>
    <n v="3"/>
    <n v="80"/>
    <n v="0"/>
    <n v="11"/>
    <n v="2"/>
    <n v="2"/>
    <n v="11"/>
    <n v="9"/>
    <n v="4"/>
    <n v="10"/>
    <n v="0.14000000000000001"/>
    <x v="0"/>
    <s v="Consolidado"/>
    <s v="Coste salarial bajo"/>
    <s v="0-10 kms"/>
    <s v="Bajo"/>
    <s v="Poca"/>
    <x v="1"/>
  </r>
  <r>
    <n v="29"/>
    <x v="1"/>
    <x v="0"/>
    <n v="144"/>
    <x v="0"/>
    <n v="10"/>
    <n v="1"/>
    <s v="Marketing"/>
    <n v="1"/>
    <n v="463"/>
    <n v="4"/>
    <x v="0"/>
    <n v="39"/>
    <n v="2"/>
    <n v="2"/>
    <s v="Sales Executive"/>
    <x v="1"/>
    <x v="2"/>
    <n v="8268"/>
    <n v="11866"/>
    <n v="1"/>
    <s v="Y"/>
    <s v="Yes"/>
    <n v="14"/>
    <n v="3"/>
    <n v="1"/>
    <n v="80"/>
    <n v="2"/>
    <n v="7"/>
    <n v="2"/>
    <n v="3"/>
    <n v="7"/>
    <n v="7"/>
    <n v="1"/>
    <n v="7"/>
    <n v="0.14000000000000001"/>
    <x v="0"/>
    <s v="Establecido"/>
    <s v="Coste salarial bajo"/>
    <s v="10-20 kms"/>
    <s v="Bajo"/>
    <s v="Poca"/>
    <x v="0"/>
  </r>
  <r>
    <n v="35"/>
    <x v="1"/>
    <x v="0"/>
    <n v="1296"/>
    <x v="1"/>
    <n v="5"/>
    <n v="4"/>
    <s v="Technical Degree"/>
    <n v="1"/>
    <n v="464"/>
    <n v="3"/>
    <x v="1"/>
    <n v="62"/>
    <n v="3"/>
    <n v="3"/>
    <s v="Manufacturing Director"/>
    <x v="1"/>
    <x v="0"/>
    <n v="8095"/>
    <n v="18264"/>
    <n v="0"/>
    <s v="Y"/>
    <s v="No"/>
    <n v="13"/>
    <n v="3"/>
    <n v="4"/>
    <n v="80"/>
    <n v="0"/>
    <n v="17"/>
    <n v="5"/>
    <n v="3"/>
    <n v="16"/>
    <n v="6"/>
    <n v="0"/>
    <n v="13"/>
    <n v="0.13"/>
    <x v="0"/>
    <s v="Consolidado"/>
    <s v="Coste salarial medio"/>
    <s v="0-10 kms"/>
    <s v="Bajo"/>
    <s v="Mucha"/>
    <x v="1"/>
  </r>
  <r>
    <n v="23"/>
    <x v="1"/>
    <x v="0"/>
    <n v="1309"/>
    <x v="1"/>
    <n v="26"/>
    <n v="1"/>
    <s v="Life Sciences"/>
    <n v="1"/>
    <n v="465"/>
    <n v="3"/>
    <x v="1"/>
    <n v="83"/>
    <n v="3"/>
    <n v="1"/>
    <s v="Research Scientist"/>
    <x v="0"/>
    <x v="2"/>
    <n v="2904"/>
    <n v="16092"/>
    <n v="1"/>
    <s v="Y"/>
    <s v="No"/>
    <n v="12"/>
    <n v="3"/>
    <n v="3"/>
    <n v="80"/>
    <n v="2"/>
    <n v="4"/>
    <n v="2"/>
    <n v="2"/>
    <n v="4"/>
    <n v="2"/>
    <n v="0"/>
    <n v="2"/>
    <n v="0.12"/>
    <x v="2"/>
    <s v="Nuevo empleado"/>
    <s v="Coste salarial alto"/>
    <s v="20-30 kms"/>
    <s v="Bajo"/>
    <s v="Poca"/>
    <x v="0"/>
  </r>
  <r>
    <n v="41"/>
    <x v="1"/>
    <x v="0"/>
    <n v="483"/>
    <x v="1"/>
    <n v="6"/>
    <n v="3"/>
    <s v="Medical"/>
    <n v="1"/>
    <n v="466"/>
    <n v="4"/>
    <x v="1"/>
    <n v="95"/>
    <n v="2"/>
    <n v="2"/>
    <s v="Manufacturing Director"/>
    <x v="1"/>
    <x v="0"/>
    <n v="6032"/>
    <n v="10110"/>
    <n v="6"/>
    <s v="Y"/>
    <s v="Yes"/>
    <n v="15"/>
    <n v="3"/>
    <n v="4"/>
    <n v="80"/>
    <n v="0"/>
    <n v="8"/>
    <n v="3"/>
    <n v="3"/>
    <n v="5"/>
    <n v="4"/>
    <n v="1"/>
    <n v="2"/>
    <n v="0.15"/>
    <x v="0"/>
    <s v="Nuevo empleado"/>
    <s v="Coste salarial alto"/>
    <s v="0-10 kms"/>
    <s v="Bajo"/>
    <s v="Media"/>
    <x v="0"/>
  </r>
  <r>
    <n v="47"/>
    <x v="1"/>
    <x v="1"/>
    <n v="1309"/>
    <x v="0"/>
    <n v="4"/>
    <n v="1"/>
    <s v="Medical"/>
    <n v="1"/>
    <n v="467"/>
    <n v="2"/>
    <x v="1"/>
    <n v="99"/>
    <n v="3"/>
    <n v="2"/>
    <s v="Sales Representative"/>
    <x v="2"/>
    <x v="0"/>
    <n v="2976"/>
    <n v="25751"/>
    <n v="3"/>
    <s v="Y"/>
    <s v="No"/>
    <n v="19"/>
    <n v="3"/>
    <n v="1"/>
    <n v="80"/>
    <n v="0"/>
    <n v="5"/>
    <n v="3"/>
    <n v="3"/>
    <n v="0"/>
    <n v="0"/>
    <n v="0"/>
    <n v="0"/>
    <n v="0.19"/>
    <x v="1"/>
    <s v="Recien incorporado"/>
    <s v="Coste salarial alto"/>
    <s v="0-10 kms"/>
    <s v="Medio"/>
    <s v="Media"/>
    <x v="0"/>
  </r>
  <r>
    <n v="42"/>
    <x v="1"/>
    <x v="0"/>
    <n v="810"/>
    <x v="1"/>
    <n v="23"/>
    <n v="5"/>
    <s v="Life Sciences"/>
    <n v="1"/>
    <n v="468"/>
    <n v="1"/>
    <x v="0"/>
    <n v="44"/>
    <n v="3"/>
    <n v="4"/>
    <s v="Research Director"/>
    <x v="0"/>
    <x v="0"/>
    <n v="15992"/>
    <n v="15901"/>
    <n v="2"/>
    <s v="Y"/>
    <s v="No"/>
    <n v="14"/>
    <n v="3"/>
    <n v="2"/>
    <n v="80"/>
    <n v="0"/>
    <n v="16"/>
    <n v="2"/>
    <n v="3"/>
    <n v="1"/>
    <n v="0"/>
    <n v="0"/>
    <n v="0"/>
    <n v="0.14000000000000001"/>
    <x v="0"/>
    <s v="Recien incorporado"/>
    <s v="Coste salarial bajo"/>
    <s v="20-30 kms"/>
    <s v="Bajo"/>
    <s v="Poca"/>
    <x v="1"/>
  </r>
  <r>
    <n v="29"/>
    <x v="1"/>
    <x v="2"/>
    <n v="746"/>
    <x v="0"/>
    <n v="2"/>
    <n v="3"/>
    <s v="Life Sciences"/>
    <n v="1"/>
    <n v="469"/>
    <n v="4"/>
    <x v="1"/>
    <n v="61"/>
    <n v="3"/>
    <n v="2"/>
    <s v="Sales Executive"/>
    <x v="2"/>
    <x v="1"/>
    <n v="4649"/>
    <n v="16928"/>
    <n v="1"/>
    <s v="Y"/>
    <s v="No"/>
    <n v="14"/>
    <n v="3"/>
    <n v="1"/>
    <n v="80"/>
    <n v="1"/>
    <n v="4"/>
    <n v="3"/>
    <n v="2"/>
    <n v="4"/>
    <n v="3"/>
    <n v="0"/>
    <n v="2"/>
    <n v="0.14000000000000001"/>
    <x v="0"/>
    <s v="Nuevo empleado"/>
    <s v="Coste salarial medio"/>
    <s v="0-10 kms"/>
    <s v="Bajo"/>
    <s v="Media"/>
    <x v="0"/>
  </r>
  <r>
    <n v="42"/>
    <x v="1"/>
    <x v="0"/>
    <n v="544"/>
    <x v="2"/>
    <n v="2"/>
    <n v="1"/>
    <s v="Technical Degree"/>
    <n v="1"/>
    <n v="470"/>
    <n v="3"/>
    <x v="1"/>
    <n v="52"/>
    <n v="3"/>
    <n v="1"/>
    <s v="Human Resources"/>
    <x v="2"/>
    <x v="2"/>
    <n v="2696"/>
    <n v="24017"/>
    <n v="0"/>
    <s v="Y"/>
    <s v="Yes"/>
    <n v="11"/>
    <n v="3"/>
    <n v="3"/>
    <n v="80"/>
    <n v="1"/>
    <n v="4"/>
    <n v="5"/>
    <n v="3"/>
    <n v="3"/>
    <n v="2"/>
    <n v="1"/>
    <n v="0"/>
    <n v="0.11"/>
    <x v="0"/>
    <s v="Nuevo empleado"/>
    <s v="Coste salarial medio"/>
    <s v="0-10 kms"/>
    <s v="Bajo"/>
    <s v="Mucha"/>
    <x v="0"/>
  </r>
  <r>
    <n v="32"/>
    <x v="1"/>
    <x v="0"/>
    <n v="1062"/>
    <x v="1"/>
    <n v="2"/>
    <n v="3"/>
    <s v="Medical"/>
    <n v="1"/>
    <n v="471"/>
    <n v="3"/>
    <x v="0"/>
    <n v="75"/>
    <n v="3"/>
    <n v="1"/>
    <s v="Laboratory Technician"/>
    <x v="1"/>
    <x v="1"/>
    <n v="2370"/>
    <n v="3956"/>
    <n v="1"/>
    <s v="Y"/>
    <s v="No"/>
    <n v="13"/>
    <n v="3"/>
    <n v="3"/>
    <n v="80"/>
    <n v="1"/>
    <n v="8"/>
    <n v="4"/>
    <n v="3"/>
    <n v="8"/>
    <n v="0"/>
    <n v="0"/>
    <n v="7"/>
    <n v="0.13"/>
    <x v="0"/>
    <s v="Establecido"/>
    <s v="Coste salarial alto"/>
    <s v="0-10 kms"/>
    <s v="Bajo"/>
    <s v="Media"/>
    <x v="0"/>
  </r>
  <r>
    <n v="48"/>
    <x v="1"/>
    <x v="0"/>
    <n v="530"/>
    <x v="0"/>
    <n v="29"/>
    <n v="1"/>
    <s v="Medical"/>
    <n v="1"/>
    <n v="473"/>
    <n v="1"/>
    <x v="0"/>
    <n v="91"/>
    <n v="3"/>
    <n v="3"/>
    <s v="Manager"/>
    <x v="2"/>
    <x v="1"/>
    <n v="12504"/>
    <n v="23978"/>
    <n v="3"/>
    <s v="Y"/>
    <s v="No"/>
    <n v="21"/>
    <n v="4"/>
    <n v="2"/>
    <n v="80"/>
    <n v="1"/>
    <n v="15"/>
    <n v="3"/>
    <n v="1"/>
    <n v="0"/>
    <n v="0"/>
    <n v="0"/>
    <n v="0"/>
    <n v="0.21"/>
    <x v="1"/>
    <s v="Recien incorporado"/>
    <s v="Coste salarial alto"/>
    <s v="20-30 kms"/>
    <s v="Alto"/>
    <s v="Media"/>
    <x v="1"/>
  </r>
  <r>
    <n v="37"/>
    <x v="1"/>
    <x v="0"/>
    <n v="1319"/>
    <x v="1"/>
    <n v="6"/>
    <n v="3"/>
    <s v="Medical"/>
    <n v="1"/>
    <n v="474"/>
    <n v="3"/>
    <x v="1"/>
    <n v="51"/>
    <n v="4"/>
    <n v="2"/>
    <s v="Research Scientist"/>
    <x v="3"/>
    <x v="2"/>
    <n v="5974"/>
    <n v="17001"/>
    <n v="4"/>
    <s v="Y"/>
    <s v="Yes"/>
    <n v="13"/>
    <n v="3"/>
    <n v="1"/>
    <n v="80"/>
    <n v="2"/>
    <n v="13"/>
    <n v="2"/>
    <n v="3"/>
    <n v="7"/>
    <n v="7"/>
    <n v="6"/>
    <n v="7"/>
    <n v="0.13"/>
    <x v="0"/>
    <s v="Establecido"/>
    <s v="Coste salarial medio"/>
    <s v="0-10 kms"/>
    <s v="Bajo"/>
    <s v="Poca"/>
    <x v="1"/>
  </r>
  <r>
    <n v="30"/>
    <x v="1"/>
    <x v="2"/>
    <n v="641"/>
    <x v="0"/>
    <n v="25"/>
    <n v="2"/>
    <s v="Technical Degree"/>
    <n v="1"/>
    <n v="475"/>
    <n v="4"/>
    <x v="0"/>
    <n v="85"/>
    <n v="3"/>
    <n v="2"/>
    <s v="Sales Executive"/>
    <x v="2"/>
    <x v="1"/>
    <n v="4736"/>
    <n v="6069"/>
    <n v="7"/>
    <s v="Y"/>
    <s v="Yes"/>
    <n v="12"/>
    <n v="3"/>
    <n v="2"/>
    <n v="80"/>
    <n v="1"/>
    <n v="4"/>
    <n v="2"/>
    <n v="4"/>
    <n v="2"/>
    <n v="2"/>
    <n v="2"/>
    <n v="2"/>
    <n v="0.12"/>
    <x v="0"/>
    <s v="Nuevo empleado"/>
    <s v="Coste salarial alto"/>
    <s v="20-30 kms"/>
    <s v="Bajo"/>
    <s v="Poca"/>
    <x v="0"/>
  </r>
  <r>
    <n v="26"/>
    <x v="1"/>
    <x v="0"/>
    <n v="933"/>
    <x v="0"/>
    <n v="1"/>
    <n v="3"/>
    <s v="Life Sciences"/>
    <n v="1"/>
    <n v="476"/>
    <n v="3"/>
    <x v="1"/>
    <n v="57"/>
    <n v="3"/>
    <n v="2"/>
    <s v="Sales Executive"/>
    <x v="2"/>
    <x v="1"/>
    <n v="5296"/>
    <n v="20156"/>
    <n v="1"/>
    <s v="Y"/>
    <s v="No"/>
    <n v="17"/>
    <n v="3"/>
    <n v="2"/>
    <n v="80"/>
    <n v="1"/>
    <n v="8"/>
    <n v="3"/>
    <n v="3"/>
    <n v="8"/>
    <n v="7"/>
    <n v="7"/>
    <n v="7"/>
    <n v="0.17"/>
    <x v="2"/>
    <s v="Establecido"/>
    <s v="Coste salarial medio"/>
    <s v="0-10 kms"/>
    <s v="Medio"/>
    <s v="Media"/>
    <x v="0"/>
  </r>
  <r>
    <n v="42"/>
    <x v="1"/>
    <x v="0"/>
    <n v="1332"/>
    <x v="1"/>
    <n v="2"/>
    <n v="4"/>
    <s v="Other"/>
    <n v="1"/>
    <n v="477"/>
    <n v="1"/>
    <x v="1"/>
    <n v="98"/>
    <n v="2"/>
    <n v="2"/>
    <s v="Healthcare Representative"/>
    <x v="0"/>
    <x v="0"/>
    <n v="6781"/>
    <n v="17078"/>
    <n v="3"/>
    <s v="Y"/>
    <s v="No"/>
    <n v="23"/>
    <n v="4"/>
    <n v="2"/>
    <n v="80"/>
    <n v="0"/>
    <n v="14"/>
    <n v="6"/>
    <n v="3"/>
    <n v="1"/>
    <n v="0"/>
    <n v="0"/>
    <n v="0"/>
    <n v="0.23"/>
    <x v="0"/>
    <s v="Recien incorporado"/>
    <s v="Coste salarial alto"/>
    <s v="0-10 kms"/>
    <s v="Alto"/>
    <s v="Mucha"/>
    <x v="1"/>
  </r>
  <r>
    <n v="21"/>
    <x v="0"/>
    <x v="1"/>
    <n v="756"/>
    <x v="0"/>
    <n v="1"/>
    <n v="1"/>
    <s v="Technical Degree"/>
    <n v="1"/>
    <n v="478"/>
    <n v="1"/>
    <x v="0"/>
    <n v="99"/>
    <n v="2"/>
    <n v="1"/>
    <s v="Sales Representative"/>
    <x v="1"/>
    <x v="0"/>
    <n v="2174"/>
    <n v="9150"/>
    <n v="1"/>
    <s v="Y"/>
    <s v="Yes"/>
    <n v="11"/>
    <n v="3"/>
    <n v="3"/>
    <n v="80"/>
    <n v="0"/>
    <n v="3"/>
    <n v="3"/>
    <n v="3"/>
    <n v="3"/>
    <n v="2"/>
    <n v="1"/>
    <n v="2"/>
    <n v="0.11"/>
    <x v="2"/>
    <s v="Nuevo empleado"/>
    <s v="Coste salarial alto"/>
    <s v="0-10 kms"/>
    <s v="Bajo"/>
    <s v="Media"/>
    <x v="2"/>
  </r>
  <r>
    <n v="36"/>
    <x v="1"/>
    <x v="2"/>
    <n v="845"/>
    <x v="0"/>
    <n v="1"/>
    <n v="5"/>
    <s v="Medical"/>
    <n v="1"/>
    <n v="479"/>
    <n v="4"/>
    <x v="0"/>
    <n v="45"/>
    <n v="3"/>
    <n v="2"/>
    <s v="Sales Executive"/>
    <x v="0"/>
    <x v="0"/>
    <n v="6653"/>
    <n v="15276"/>
    <n v="4"/>
    <s v="Y"/>
    <s v="No"/>
    <n v="15"/>
    <n v="3"/>
    <n v="2"/>
    <n v="80"/>
    <n v="0"/>
    <n v="7"/>
    <n v="6"/>
    <n v="3"/>
    <n v="1"/>
    <n v="0"/>
    <n v="0"/>
    <n v="0"/>
    <n v="0.15"/>
    <x v="0"/>
    <s v="Recien incorporado"/>
    <s v="Coste salarial bajo"/>
    <s v="0-10 kms"/>
    <s v="Bajo"/>
    <s v="Mucha"/>
    <x v="0"/>
  </r>
  <r>
    <n v="36"/>
    <x v="1"/>
    <x v="1"/>
    <n v="541"/>
    <x v="0"/>
    <n v="3"/>
    <n v="4"/>
    <s v="Medical"/>
    <n v="1"/>
    <n v="481"/>
    <n v="1"/>
    <x v="1"/>
    <n v="48"/>
    <n v="2"/>
    <n v="3"/>
    <s v="Sales Executive"/>
    <x v="0"/>
    <x v="1"/>
    <n v="9699"/>
    <n v="7246"/>
    <n v="4"/>
    <s v="Y"/>
    <s v="No"/>
    <n v="11"/>
    <n v="3"/>
    <n v="1"/>
    <n v="80"/>
    <n v="1"/>
    <n v="16"/>
    <n v="2"/>
    <n v="3"/>
    <n v="13"/>
    <n v="9"/>
    <n v="1"/>
    <n v="12"/>
    <n v="0.11"/>
    <x v="0"/>
    <s v="Consolidado"/>
    <s v="Coste salarial bajo"/>
    <s v="0-10 kms"/>
    <s v="Bajo"/>
    <s v="Poca"/>
    <x v="1"/>
  </r>
  <r>
    <n v="57"/>
    <x v="1"/>
    <x v="0"/>
    <n v="593"/>
    <x v="1"/>
    <n v="1"/>
    <n v="4"/>
    <s v="Medical"/>
    <n v="1"/>
    <n v="482"/>
    <n v="4"/>
    <x v="1"/>
    <n v="88"/>
    <n v="3"/>
    <n v="2"/>
    <s v="Healthcare Representative"/>
    <x v="2"/>
    <x v="1"/>
    <n v="6755"/>
    <n v="2967"/>
    <n v="2"/>
    <s v="Y"/>
    <s v="No"/>
    <n v="11"/>
    <n v="3"/>
    <n v="3"/>
    <n v="80"/>
    <n v="0"/>
    <n v="15"/>
    <n v="2"/>
    <n v="3"/>
    <n v="3"/>
    <n v="2"/>
    <n v="1"/>
    <n v="2"/>
    <n v="0.11"/>
    <x v="1"/>
    <s v="Nuevo empleado"/>
    <s v="Coste salarial alto"/>
    <s v="0-10 kms"/>
    <s v="Bajo"/>
    <s v="Poca"/>
    <x v="1"/>
  </r>
  <r>
    <n v="40"/>
    <x v="1"/>
    <x v="0"/>
    <n v="1171"/>
    <x v="1"/>
    <n v="10"/>
    <n v="4"/>
    <s v="Life Sciences"/>
    <n v="1"/>
    <n v="483"/>
    <n v="4"/>
    <x v="0"/>
    <n v="46"/>
    <n v="4"/>
    <n v="1"/>
    <s v="Laboratory Technician"/>
    <x v="2"/>
    <x v="1"/>
    <n v="2213"/>
    <n v="22495"/>
    <n v="3"/>
    <s v="Y"/>
    <s v="Yes"/>
    <n v="13"/>
    <n v="3"/>
    <n v="3"/>
    <n v="80"/>
    <n v="1"/>
    <n v="10"/>
    <n v="3"/>
    <n v="3"/>
    <n v="7"/>
    <n v="7"/>
    <n v="1"/>
    <n v="7"/>
    <n v="0.13"/>
    <x v="0"/>
    <s v="Establecido"/>
    <s v="Coste salarial bajo"/>
    <s v="10-20 kms"/>
    <s v="Bajo"/>
    <s v="Media"/>
    <x v="1"/>
  </r>
  <r>
    <n v="21"/>
    <x v="1"/>
    <x v="2"/>
    <n v="895"/>
    <x v="0"/>
    <n v="9"/>
    <n v="2"/>
    <s v="Medical"/>
    <n v="1"/>
    <n v="484"/>
    <n v="1"/>
    <x v="1"/>
    <n v="39"/>
    <n v="3"/>
    <n v="1"/>
    <s v="Sales Representative"/>
    <x v="0"/>
    <x v="0"/>
    <n v="2610"/>
    <n v="2851"/>
    <n v="1"/>
    <s v="Y"/>
    <s v="No"/>
    <n v="24"/>
    <n v="4"/>
    <n v="3"/>
    <n v="80"/>
    <n v="0"/>
    <n v="3"/>
    <n v="3"/>
    <n v="2"/>
    <n v="3"/>
    <n v="2"/>
    <n v="2"/>
    <n v="2"/>
    <n v="0.24"/>
    <x v="2"/>
    <s v="Nuevo empleado"/>
    <s v="Coste salarial bajo"/>
    <s v="0-10 kms"/>
    <s v="Alto"/>
    <s v="Media"/>
    <x v="2"/>
  </r>
  <r>
    <n v="33"/>
    <x v="0"/>
    <x v="0"/>
    <n v="350"/>
    <x v="0"/>
    <n v="5"/>
    <n v="3"/>
    <s v="Marketing"/>
    <n v="1"/>
    <n v="485"/>
    <n v="4"/>
    <x v="0"/>
    <n v="34"/>
    <n v="3"/>
    <n v="1"/>
    <s v="Sales Representative"/>
    <x v="2"/>
    <x v="0"/>
    <n v="2851"/>
    <n v="9150"/>
    <n v="1"/>
    <s v="Y"/>
    <s v="Yes"/>
    <n v="13"/>
    <n v="3"/>
    <n v="2"/>
    <n v="80"/>
    <n v="0"/>
    <n v="1"/>
    <n v="2"/>
    <n v="3"/>
    <n v="1"/>
    <n v="0"/>
    <n v="0"/>
    <n v="0"/>
    <n v="0.13"/>
    <x v="0"/>
    <s v="Recien incorporado"/>
    <s v="Coste salarial bajo"/>
    <s v="0-10 kms"/>
    <s v="Bajo"/>
    <s v="Poca"/>
    <x v="2"/>
  </r>
  <r>
    <n v="37"/>
    <x v="1"/>
    <x v="0"/>
    <n v="921"/>
    <x v="1"/>
    <n v="10"/>
    <n v="3"/>
    <s v="Medical"/>
    <n v="1"/>
    <n v="486"/>
    <n v="3"/>
    <x v="0"/>
    <n v="98"/>
    <n v="3"/>
    <n v="1"/>
    <s v="Laboratory Technician"/>
    <x v="3"/>
    <x v="1"/>
    <n v="3452"/>
    <n v="17663"/>
    <n v="6"/>
    <s v="Y"/>
    <s v="No"/>
    <n v="20"/>
    <n v="4"/>
    <n v="2"/>
    <n v="80"/>
    <n v="1"/>
    <n v="17"/>
    <n v="3"/>
    <n v="3"/>
    <n v="5"/>
    <n v="4"/>
    <n v="0"/>
    <n v="3"/>
    <n v="0.2"/>
    <x v="0"/>
    <s v="Nuevo empleado"/>
    <s v="Coste salarial alto"/>
    <s v="10-20 kms"/>
    <s v="Medio"/>
    <s v="Media"/>
    <x v="1"/>
  </r>
  <r>
    <n v="46"/>
    <x v="1"/>
    <x v="2"/>
    <n v="1144"/>
    <x v="1"/>
    <n v="7"/>
    <n v="4"/>
    <s v="Medical"/>
    <n v="1"/>
    <n v="487"/>
    <n v="3"/>
    <x v="0"/>
    <n v="30"/>
    <n v="3"/>
    <n v="2"/>
    <s v="Manufacturing Director"/>
    <x v="2"/>
    <x v="1"/>
    <n v="5258"/>
    <n v="16044"/>
    <n v="2"/>
    <s v="Y"/>
    <s v="No"/>
    <n v="14"/>
    <n v="3"/>
    <n v="3"/>
    <n v="80"/>
    <n v="0"/>
    <n v="7"/>
    <n v="2"/>
    <n v="4"/>
    <n v="1"/>
    <n v="0"/>
    <n v="0"/>
    <n v="0"/>
    <n v="0.14000000000000001"/>
    <x v="1"/>
    <s v="Recien incorporado"/>
    <s v="Coste salarial bajo"/>
    <s v="0-10 kms"/>
    <s v="Bajo"/>
    <s v="Poca"/>
    <x v="0"/>
  </r>
  <r>
    <n v="41"/>
    <x v="0"/>
    <x v="1"/>
    <n v="143"/>
    <x v="0"/>
    <n v="4"/>
    <n v="3"/>
    <s v="Marketing"/>
    <n v="1"/>
    <n v="488"/>
    <n v="1"/>
    <x v="1"/>
    <n v="56"/>
    <n v="3"/>
    <n v="2"/>
    <s v="Sales Executive"/>
    <x v="1"/>
    <x v="0"/>
    <n v="9355"/>
    <n v="9558"/>
    <n v="1"/>
    <s v="Y"/>
    <s v="No"/>
    <n v="18"/>
    <n v="3"/>
    <n v="3"/>
    <n v="80"/>
    <n v="0"/>
    <n v="8"/>
    <n v="5"/>
    <n v="3"/>
    <n v="8"/>
    <n v="7"/>
    <n v="7"/>
    <n v="7"/>
    <n v="0.18"/>
    <x v="0"/>
    <s v="Establecido"/>
    <s v="Coste salarial medio"/>
    <s v="0-10 kms"/>
    <s v="Medio"/>
    <s v="Mucha"/>
    <x v="0"/>
  </r>
  <r>
    <n v="50"/>
    <x v="1"/>
    <x v="0"/>
    <n v="1046"/>
    <x v="1"/>
    <n v="10"/>
    <n v="3"/>
    <s v="Technical Degree"/>
    <n v="1"/>
    <n v="491"/>
    <n v="4"/>
    <x v="1"/>
    <n v="100"/>
    <n v="2"/>
    <n v="3"/>
    <s v="Healthcare Representative"/>
    <x v="0"/>
    <x v="0"/>
    <n v="10496"/>
    <n v="2755"/>
    <n v="6"/>
    <s v="Y"/>
    <s v="No"/>
    <n v="15"/>
    <n v="3"/>
    <n v="4"/>
    <n v="80"/>
    <n v="0"/>
    <n v="20"/>
    <n v="2"/>
    <n v="3"/>
    <n v="4"/>
    <n v="3"/>
    <n v="1"/>
    <n v="3"/>
    <n v="0.15"/>
    <x v="1"/>
    <s v="Nuevo empleado"/>
    <s v="Coste salarial alto"/>
    <s v="10-20 kms"/>
    <s v="Bajo"/>
    <s v="Poca"/>
    <x v="1"/>
  </r>
  <r>
    <n v="40"/>
    <x v="0"/>
    <x v="0"/>
    <n v="575"/>
    <x v="0"/>
    <n v="22"/>
    <n v="2"/>
    <s v="Marketing"/>
    <n v="1"/>
    <n v="492"/>
    <n v="3"/>
    <x v="1"/>
    <n v="68"/>
    <n v="2"/>
    <n v="2"/>
    <s v="Sales Executive"/>
    <x v="2"/>
    <x v="1"/>
    <n v="6380"/>
    <n v="6110"/>
    <n v="2"/>
    <s v="Y"/>
    <s v="Yes"/>
    <n v="12"/>
    <n v="3"/>
    <n v="1"/>
    <n v="80"/>
    <n v="2"/>
    <n v="8"/>
    <n v="6"/>
    <n v="3"/>
    <n v="6"/>
    <n v="4"/>
    <n v="1"/>
    <n v="0"/>
    <n v="0.12"/>
    <x v="0"/>
    <s v="Establecido"/>
    <s v="Coste salarial medio"/>
    <s v="20-30 kms"/>
    <s v="Bajo"/>
    <s v="Mucha"/>
    <x v="0"/>
  </r>
  <r>
    <n v="31"/>
    <x v="1"/>
    <x v="0"/>
    <n v="408"/>
    <x v="1"/>
    <n v="9"/>
    <n v="4"/>
    <s v="Life Sciences"/>
    <n v="1"/>
    <n v="493"/>
    <n v="3"/>
    <x v="1"/>
    <n v="42"/>
    <n v="2"/>
    <n v="1"/>
    <s v="Research Scientist"/>
    <x v="1"/>
    <x v="0"/>
    <n v="2657"/>
    <n v="7551"/>
    <n v="0"/>
    <s v="Y"/>
    <s v="Yes"/>
    <n v="16"/>
    <n v="3"/>
    <n v="4"/>
    <n v="80"/>
    <n v="0"/>
    <n v="3"/>
    <n v="5"/>
    <n v="3"/>
    <n v="2"/>
    <n v="2"/>
    <n v="2"/>
    <n v="2"/>
    <n v="0.16"/>
    <x v="0"/>
    <s v="Nuevo empleado"/>
    <s v="Coste salarial bajo"/>
    <s v="0-10 kms"/>
    <s v="Medio"/>
    <s v="Mucha"/>
    <x v="2"/>
  </r>
  <r>
    <n v="21"/>
    <x v="0"/>
    <x v="0"/>
    <n v="156"/>
    <x v="0"/>
    <n v="12"/>
    <n v="3"/>
    <s v="Life Sciences"/>
    <n v="1"/>
    <n v="494"/>
    <n v="3"/>
    <x v="0"/>
    <n v="90"/>
    <n v="4"/>
    <n v="1"/>
    <s v="Sales Representative"/>
    <x v="1"/>
    <x v="0"/>
    <n v="2716"/>
    <n v="25422"/>
    <n v="1"/>
    <s v="Y"/>
    <s v="No"/>
    <n v="15"/>
    <n v="3"/>
    <n v="4"/>
    <n v="80"/>
    <n v="0"/>
    <n v="1"/>
    <n v="0"/>
    <n v="3"/>
    <n v="1"/>
    <n v="0"/>
    <n v="0"/>
    <n v="0"/>
    <n v="0.15"/>
    <x v="2"/>
    <s v="Recien incorporado"/>
    <s v="Coste salarial alto"/>
    <s v="10-20 kms"/>
    <s v="Bajo"/>
    <s v="Poca"/>
    <x v="2"/>
  </r>
  <r>
    <n v="29"/>
    <x v="1"/>
    <x v="0"/>
    <n v="1283"/>
    <x v="1"/>
    <n v="23"/>
    <n v="3"/>
    <s v="Life Sciences"/>
    <n v="1"/>
    <n v="495"/>
    <n v="4"/>
    <x v="1"/>
    <n v="54"/>
    <n v="3"/>
    <n v="1"/>
    <s v="Research Scientist"/>
    <x v="0"/>
    <x v="0"/>
    <n v="2201"/>
    <n v="18168"/>
    <n v="9"/>
    <s v="Y"/>
    <s v="No"/>
    <n v="16"/>
    <n v="3"/>
    <n v="4"/>
    <n v="80"/>
    <n v="0"/>
    <n v="6"/>
    <n v="4"/>
    <n v="3"/>
    <n v="3"/>
    <n v="2"/>
    <n v="1"/>
    <n v="2"/>
    <n v="0.16"/>
    <x v="0"/>
    <s v="Nuevo empleado"/>
    <s v="Coste salarial medio"/>
    <s v="20-30 kms"/>
    <s v="Medio"/>
    <s v="Media"/>
    <x v="0"/>
  </r>
  <r>
    <n v="35"/>
    <x v="1"/>
    <x v="0"/>
    <n v="755"/>
    <x v="1"/>
    <n v="9"/>
    <n v="4"/>
    <s v="Life Sciences"/>
    <n v="1"/>
    <n v="496"/>
    <n v="3"/>
    <x v="1"/>
    <n v="97"/>
    <n v="2"/>
    <n v="2"/>
    <s v="Healthcare Representative"/>
    <x v="1"/>
    <x v="0"/>
    <n v="6540"/>
    <n v="19394"/>
    <n v="9"/>
    <s v="Y"/>
    <s v="No"/>
    <n v="19"/>
    <n v="3"/>
    <n v="3"/>
    <n v="80"/>
    <n v="0"/>
    <n v="10"/>
    <n v="5"/>
    <n v="3"/>
    <n v="1"/>
    <n v="1"/>
    <n v="0"/>
    <n v="0"/>
    <n v="0.19"/>
    <x v="0"/>
    <s v="Recien incorporado"/>
    <s v="Coste salarial alto"/>
    <s v="0-10 kms"/>
    <s v="Medio"/>
    <s v="Mucha"/>
    <x v="1"/>
  </r>
  <r>
    <n v="27"/>
    <x v="1"/>
    <x v="0"/>
    <n v="1469"/>
    <x v="1"/>
    <n v="1"/>
    <n v="2"/>
    <s v="Medical"/>
    <n v="1"/>
    <n v="497"/>
    <n v="4"/>
    <x v="1"/>
    <n v="82"/>
    <n v="3"/>
    <n v="1"/>
    <s v="Laboratory Technician"/>
    <x v="1"/>
    <x v="2"/>
    <n v="3816"/>
    <n v="17881"/>
    <n v="1"/>
    <s v="Y"/>
    <s v="No"/>
    <n v="11"/>
    <n v="3"/>
    <n v="2"/>
    <n v="80"/>
    <n v="1"/>
    <n v="5"/>
    <n v="2"/>
    <n v="3"/>
    <n v="5"/>
    <n v="2"/>
    <n v="0"/>
    <n v="4"/>
    <n v="0.11"/>
    <x v="2"/>
    <s v="Nuevo empleado"/>
    <s v="Coste salarial alto"/>
    <s v="0-10 kms"/>
    <s v="Bajo"/>
    <s v="Poca"/>
    <x v="0"/>
  </r>
  <r>
    <n v="28"/>
    <x v="1"/>
    <x v="0"/>
    <n v="304"/>
    <x v="0"/>
    <n v="9"/>
    <n v="4"/>
    <s v="Life Sciences"/>
    <n v="1"/>
    <n v="498"/>
    <n v="2"/>
    <x v="1"/>
    <n v="92"/>
    <n v="3"/>
    <n v="2"/>
    <s v="Sales Executive"/>
    <x v="0"/>
    <x v="0"/>
    <n v="5253"/>
    <n v="20750"/>
    <n v="1"/>
    <s v="Y"/>
    <s v="No"/>
    <n v="16"/>
    <n v="3"/>
    <n v="4"/>
    <n v="80"/>
    <n v="0"/>
    <n v="7"/>
    <n v="1"/>
    <n v="3"/>
    <n v="7"/>
    <n v="5"/>
    <n v="0"/>
    <n v="7"/>
    <n v="0.16"/>
    <x v="2"/>
    <s v="Establecido"/>
    <s v="Coste salarial alto"/>
    <s v="0-10 kms"/>
    <s v="Medio"/>
    <s v="Poca"/>
    <x v="0"/>
  </r>
  <r>
    <n v="49"/>
    <x v="1"/>
    <x v="0"/>
    <n v="1261"/>
    <x v="1"/>
    <n v="7"/>
    <n v="3"/>
    <s v="Other"/>
    <n v="1"/>
    <n v="499"/>
    <n v="2"/>
    <x v="1"/>
    <n v="31"/>
    <n v="2"/>
    <n v="3"/>
    <s v="Healthcare Representative"/>
    <x v="2"/>
    <x v="0"/>
    <n v="10965"/>
    <n v="12066"/>
    <n v="8"/>
    <s v="Y"/>
    <s v="No"/>
    <n v="24"/>
    <n v="4"/>
    <n v="3"/>
    <n v="80"/>
    <n v="0"/>
    <n v="26"/>
    <n v="2"/>
    <n v="3"/>
    <n v="5"/>
    <n v="2"/>
    <n v="0"/>
    <n v="0"/>
    <n v="0.24"/>
    <x v="1"/>
    <s v="Nuevo empleado"/>
    <s v="Coste salarial bajo"/>
    <s v="0-10 kms"/>
    <s v="Alto"/>
    <s v="Poca"/>
    <x v="1"/>
  </r>
  <r>
    <n v="51"/>
    <x v="1"/>
    <x v="0"/>
    <n v="1178"/>
    <x v="0"/>
    <n v="14"/>
    <n v="2"/>
    <s v="Life Sciences"/>
    <n v="1"/>
    <n v="500"/>
    <n v="3"/>
    <x v="0"/>
    <n v="87"/>
    <n v="3"/>
    <n v="2"/>
    <s v="Sales Executive"/>
    <x v="0"/>
    <x v="1"/>
    <n v="4936"/>
    <n v="14862"/>
    <n v="4"/>
    <s v="Y"/>
    <s v="No"/>
    <n v="11"/>
    <n v="3"/>
    <n v="3"/>
    <n v="80"/>
    <n v="1"/>
    <n v="18"/>
    <n v="2"/>
    <n v="2"/>
    <n v="7"/>
    <n v="7"/>
    <n v="0"/>
    <n v="7"/>
    <n v="0.11"/>
    <x v="1"/>
    <s v="Establecido"/>
    <s v="Coste salarial alto"/>
    <s v="10-20 kms"/>
    <s v="Bajo"/>
    <s v="Poca"/>
    <x v="1"/>
  </r>
  <r>
    <n v="36"/>
    <x v="1"/>
    <x v="0"/>
    <n v="329"/>
    <x v="1"/>
    <n v="2"/>
    <n v="3"/>
    <s v="Life Sciences"/>
    <n v="1"/>
    <n v="501"/>
    <n v="4"/>
    <x v="0"/>
    <n v="96"/>
    <n v="3"/>
    <n v="1"/>
    <s v="Research Scientist"/>
    <x v="2"/>
    <x v="1"/>
    <n v="2543"/>
    <n v="11868"/>
    <n v="4"/>
    <s v="Y"/>
    <s v="No"/>
    <n v="13"/>
    <n v="3"/>
    <n v="2"/>
    <n v="80"/>
    <n v="1"/>
    <n v="6"/>
    <n v="3"/>
    <n v="3"/>
    <n v="2"/>
    <n v="2"/>
    <n v="2"/>
    <n v="2"/>
    <n v="0.13"/>
    <x v="0"/>
    <s v="Nuevo empleado"/>
    <s v="Coste salarial alto"/>
    <s v="0-10 kms"/>
    <s v="Bajo"/>
    <s v="Media"/>
    <x v="0"/>
  </r>
  <r>
    <n v="34"/>
    <x v="0"/>
    <x v="2"/>
    <n v="1362"/>
    <x v="0"/>
    <n v="19"/>
    <n v="3"/>
    <s v="Marketing"/>
    <n v="1"/>
    <n v="502"/>
    <n v="1"/>
    <x v="1"/>
    <n v="67"/>
    <n v="4"/>
    <n v="2"/>
    <s v="Sales Executive"/>
    <x v="0"/>
    <x v="0"/>
    <n v="5304"/>
    <n v="4652"/>
    <n v="8"/>
    <s v="Y"/>
    <s v="Yes"/>
    <n v="13"/>
    <n v="3"/>
    <n v="2"/>
    <n v="80"/>
    <n v="0"/>
    <n v="9"/>
    <n v="3"/>
    <n v="2"/>
    <n v="5"/>
    <n v="2"/>
    <n v="0"/>
    <n v="4"/>
    <n v="0.13"/>
    <x v="0"/>
    <s v="Nuevo empleado"/>
    <s v="Coste salarial medio"/>
    <s v="10-20 kms"/>
    <s v="Bajo"/>
    <s v="Media"/>
    <x v="0"/>
  </r>
  <r>
    <n v="55"/>
    <x v="1"/>
    <x v="0"/>
    <n v="1311"/>
    <x v="1"/>
    <n v="2"/>
    <n v="3"/>
    <s v="Life Sciences"/>
    <n v="1"/>
    <n v="505"/>
    <n v="3"/>
    <x v="0"/>
    <n v="97"/>
    <n v="3"/>
    <n v="4"/>
    <s v="Manager"/>
    <x v="0"/>
    <x v="0"/>
    <n v="16659"/>
    <n v="23258"/>
    <n v="2"/>
    <s v="Y"/>
    <s v="Yes"/>
    <n v="13"/>
    <n v="3"/>
    <n v="3"/>
    <n v="80"/>
    <n v="0"/>
    <n v="30"/>
    <n v="2"/>
    <n v="3"/>
    <n v="5"/>
    <n v="4"/>
    <n v="1"/>
    <n v="2"/>
    <n v="0.13"/>
    <x v="1"/>
    <s v="Nuevo empleado"/>
    <s v="Coste salarial alto"/>
    <s v="0-10 kms"/>
    <s v="Bajo"/>
    <s v="Poca"/>
    <x v="1"/>
  </r>
  <r>
    <n v="24"/>
    <x v="1"/>
    <x v="0"/>
    <n v="1371"/>
    <x v="0"/>
    <n v="10"/>
    <n v="4"/>
    <s v="Marketing"/>
    <n v="1"/>
    <n v="507"/>
    <n v="4"/>
    <x v="0"/>
    <n v="77"/>
    <n v="3"/>
    <n v="2"/>
    <s v="Sales Executive"/>
    <x v="2"/>
    <x v="2"/>
    <n v="4260"/>
    <n v="5915"/>
    <n v="1"/>
    <s v="Y"/>
    <s v="Yes"/>
    <n v="12"/>
    <n v="3"/>
    <n v="4"/>
    <n v="80"/>
    <n v="1"/>
    <n v="5"/>
    <n v="2"/>
    <n v="4"/>
    <n v="5"/>
    <n v="2"/>
    <n v="0"/>
    <n v="3"/>
    <n v="0.12"/>
    <x v="2"/>
    <s v="Nuevo empleado"/>
    <s v="Coste salarial alto"/>
    <s v="10-20 kms"/>
    <s v="Bajo"/>
    <s v="Poca"/>
    <x v="0"/>
  </r>
  <r>
    <n v="30"/>
    <x v="1"/>
    <x v="0"/>
    <n v="202"/>
    <x v="0"/>
    <n v="2"/>
    <n v="1"/>
    <s v="Technical Degree"/>
    <n v="1"/>
    <n v="508"/>
    <n v="3"/>
    <x v="1"/>
    <n v="72"/>
    <n v="3"/>
    <n v="1"/>
    <s v="Sales Representative"/>
    <x v="1"/>
    <x v="1"/>
    <n v="2476"/>
    <n v="17434"/>
    <n v="1"/>
    <s v="Y"/>
    <s v="No"/>
    <n v="18"/>
    <n v="3"/>
    <n v="1"/>
    <n v="80"/>
    <n v="1"/>
    <n v="1"/>
    <n v="3"/>
    <n v="3"/>
    <n v="1"/>
    <n v="0"/>
    <n v="0"/>
    <n v="0"/>
    <n v="0.18"/>
    <x v="0"/>
    <s v="Recien incorporado"/>
    <s v="Coste salarial medio"/>
    <s v="0-10 kms"/>
    <s v="Medio"/>
    <s v="Media"/>
    <x v="2"/>
  </r>
  <r>
    <n v="26"/>
    <x v="0"/>
    <x v="1"/>
    <n v="575"/>
    <x v="1"/>
    <n v="3"/>
    <n v="1"/>
    <s v="Technical Degree"/>
    <n v="1"/>
    <n v="510"/>
    <n v="3"/>
    <x v="1"/>
    <n v="73"/>
    <n v="3"/>
    <n v="1"/>
    <s v="Research Scientist"/>
    <x v="3"/>
    <x v="0"/>
    <n v="3102"/>
    <n v="6582"/>
    <n v="0"/>
    <s v="Y"/>
    <s v="No"/>
    <n v="22"/>
    <n v="4"/>
    <n v="3"/>
    <n v="80"/>
    <n v="0"/>
    <n v="7"/>
    <n v="2"/>
    <n v="3"/>
    <n v="6"/>
    <n v="4"/>
    <n v="0"/>
    <n v="4"/>
    <n v="0.22"/>
    <x v="2"/>
    <s v="Establecido"/>
    <s v="Coste salarial medio"/>
    <s v="0-10 kms"/>
    <s v="Alto"/>
    <s v="Poca"/>
    <x v="0"/>
  </r>
  <r>
    <n v="22"/>
    <x v="1"/>
    <x v="0"/>
    <n v="253"/>
    <x v="1"/>
    <n v="11"/>
    <n v="3"/>
    <s v="Medical"/>
    <n v="1"/>
    <n v="511"/>
    <n v="1"/>
    <x v="0"/>
    <n v="43"/>
    <n v="3"/>
    <n v="1"/>
    <s v="Research Scientist"/>
    <x v="1"/>
    <x v="1"/>
    <n v="2244"/>
    <n v="24440"/>
    <n v="1"/>
    <s v="Y"/>
    <s v="No"/>
    <n v="13"/>
    <n v="3"/>
    <n v="4"/>
    <n v="80"/>
    <n v="1"/>
    <n v="2"/>
    <n v="1"/>
    <n v="3"/>
    <n v="2"/>
    <n v="1"/>
    <n v="1"/>
    <n v="2"/>
    <n v="0.13"/>
    <x v="2"/>
    <s v="Nuevo empleado"/>
    <s v="Coste salarial bajo"/>
    <s v="10-20 kms"/>
    <s v="Bajo"/>
    <s v="Poca"/>
    <x v="2"/>
  </r>
  <r>
    <n v="36"/>
    <x v="1"/>
    <x v="0"/>
    <n v="164"/>
    <x v="0"/>
    <n v="2"/>
    <n v="2"/>
    <s v="Medical"/>
    <n v="1"/>
    <n v="513"/>
    <n v="2"/>
    <x v="1"/>
    <n v="61"/>
    <n v="2"/>
    <n v="3"/>
    <s v="Sales Executive"/>
    <x v="2"/>
    <x v="1"/>
    <n v="7596"/>
    <n v="3809"/>
    <n v="1"/>
    <s v="Y"/>
    <s v="No"/>
    <n v="13"/>
    <n v="3"/>
    <n v="2"/>
    <n v="80"/>
    <n v="2"/>
    <n v="10"/>
    <n v="2"/>
    <n v="3"/>
    <n v="10"/>
    <n v="9"/>
    <n v="9"/>
    <n v="0"/>
    <n v="0.13"/>
    <x v="0"/>
    <s v="Establecido"/>
    <s v="Coste salarial medio"/>
    <s v="0-10 kms"/>
    <s v="Bajo"/>
    <s v="Poca"/>
    <x v="1"/>
  </r>
  <r>
    <n v="30"/>
    <x v="0"/>
    <x v="1"/>
    <n v="464"/>
    <x v="1"/>
    <n v="4"/>
    <n v="3"/>
    <s v="Technical Degree"/>
    <n v="1"/>
    <n v="514"/>
    <n v="3"/>
    <x v="1"/>
    <n v="40"/>
    <n v="3"/>
    <n v="1"/>
    <s v="Research Scientist"/>
    <x v="0"/>
    <x v="0"/>
    <n v="2285"/>
    <n v="3427"/>
    <n v="9"/>
    <s v="Y"/>
    <s v="Yes"/>
    <n v="23"/>
    <n v="4"/>
    <n v="3"/>
    <n v="80"/>
    <n v="0"/>
    <n v="3"/>
    <n v="4"/>
    <n v="3"/>
    <n v="1"/>
    <n v="0"/>
    <n v="0"/>
    <n v="0"/>
    <n v="0.23"/>
    <x v="0"/>
    <s v="Recien incorporado"/>
    <s v="Coste salarial bajo"/>
    <s v="0-10 kms"/>
    <s v="Alto"/>
    <s v="Media"/>
    <x v="2"/>
  </r>
  <r>
    <n v="37"/>
    <x v="1"/>
    <x v="0"/>
    <n v="1107"/>
    <x v="1"/>
    <n v="14"/>
    <n v="3"/>
    <s v="Life Sciences"/>
    <n v="1"/>
    <n v="515"/>
    <n v="4"/>
    <x v="0"/>
    <n v="95"/>
    <n v="3"/>
    <n v="1"/>
    <s v="Laboratory Technician"/>
    <x v="3"/>
    <x v="2"/>
    <n v="3034"/>
    <n v="26914"/>
    <n v="1"/>
    <s v="Y"/>
    <s v="No"/>
    <n v="12"/>
    <n v="3"/>
    <n v="3"/>
    <n v="80"/>
    <n v="1"/>
    <n v="18"/>
    <n v="2"/>
    <n v="2"/>
    <n v="18"/>
    <n v="7"/>
    <n v="12"/>
    <n v="17"/>
    <n v="0.12"/>
    <x v="0"/>
    <s v="Consolidado"/>
    <s v="Coste salarial alto"/>
    <s v="10-20 kms"/>
    <s v="Bajo"/>
    <s v="Poca"/>
    <x v="1"/>
  </r>
  <r>
    <n v="40"/>
    <x v="1"/>
    <x v="0"/>
    <n v="759"/>
    <x v="0"/>
    <n v="2"/>
    <n v="2"/>
    <s v="Marketing"/>
    <n v="1"/>
    <n v="516"/>
    <n v="4"/>
    <x v="0"/>
    <n v="46"/>
    <n v="3"/>
    <n v="2"/>
    <s v="Sales Executive"/>
    <x v="1"/>
    <x v="2"/>
    <n v="5715"/>
    <n v="22553"/>
    <n v="7"/>
    <s v="Y"/>
    <s v="No"/>
    <n v="12"/>
    <n v="3"/>
    <n v="3"/>
    <n v="80"/>
    <n v="2"/>
    <n v="8"/>
    <n v="5"/>
    <n v="3"/>
    <n v="5"/>
    <n v="4"/>
    <n v="1"/>
    <n v="3"/>
    <n v="0.12"/>
    <x v="0"/>
    <s v="Nuevo empleado"/>
    <s v="Coste salarial bajo"/>
    <s v="0-10 kms"/>
    <s v="Bajo"/>
    <s v="Mucha"/>
    <x v="0"/>
  </r>
  <r>
    <n v="42"/>
    <x v="1"/>
    <x v="0"/>
    <n v="201"/>
    <x v="1"/>
    <n v="1"/>
    <n v="4"/>
    <s v="Life Sciences"/>
    <n v="1"/>
    <n v="517"/>
    <n v="2"/>
    <x v="0"/>
    <n v="95"/>
    <n v="3"/>
    <n v="1"/>
    <s v="Laboratory Technician"/>
    <x v="3"/>
    <x v="2"/>
    <n v="2576"/>
    <n v="20490"/>
    <n v="3"/>
    <s v="Y"/>
    <s v="No"/>
    <n v="16"/>
    <n v="3"/>
    <n v="2"/>
    <n v="80"/>
    <n v="1"/>
    <n v="8"/>
    <n v="5"/>
    <n v="3"/>
    <n v="5"/>
    <n v="2"/>
    <n v="1"/>
    <n v="2"/>
    <n v="0.16"/>
    <x v="0"/>
    <s v="Nuevo empleado"/>
    <s v="Coste salarial alto"/>
    <s v="0-10 kms"/>
    <s v="Medio"/>
    <s v="Mucha"/>
    <x v="0"/>
  </r>
  <r>
    <n v="37"/>
    <x v="1"/>
    <x v="0"/>
    <n v="1305"/>
    <x v="1"/>
    <n v="10"/>
    <n v="4"/>
    <s v="Life Sciences"/>
    <n v="1"/>
    <n v="518"/>
    <n v="3"/>
    <x v="1"/>
    <n v="49"/>
    <n v="3"/>
    <n v="2"/>
    <s v="Manufacturing Director"/>
    <x v="1"/>
    <x v="0"/>
    <n v="4197"/>
    <n v="21123"/>
    <n v="2"/>
    <s v="Y"/>
    <s v="Yes"/>
    <n v="12"/>
    <n v="3"/>
    <n v="4"/>
    <n v="80"/>
    <n v="0"/>
    <n v="18"/>
    <n v="2"/>
    <n v="2"/>
    <n v="1"/>
    <n v="0"/>
    <n v="0"/>
    <n v="1"/>
    <n v="0.12"/>
    <x v="0"/>
    <s v="Recien incorporado"/>
    <s v="Coste salarial bajo"/>
    <s v="10-20 kms"/>
    <s v="Bajo"/>
    <s v="Poca"/>
    <x v="1"/>
  </r>
  <r>
    <n v="43"/>
    <x v="1"/>
    <x v="0"/>
    <n v="982"/>
    <x v="1"/>
    <n v="12"/>
    <n v="3"/>
    <s v="Life Sciences"/>
    <n v="1"/>
    <n v="520"/>
    <n v="1"/>
    <x v="1"/>
    <n v="59"/>
    <n v="2"/>
    <n v="4"/>
    <s v="Research Director"/>
    <x v="1"/>
    <x v="2"/>
    <n v="14336"/>
    <n v="4345"/>
    <n v="1"/>
    <s v="Y"/>
    <s v="No"/>
    <n v="11"/>
    <n v="3"/>
    <n v="3"/>
    <n v="80"/>
    <n v="1"/>
    <n v="25"/>
    <n v="3"/>
    <n v="3"/>
    <n v="25"/>
    <n v="10"/>
    <n v="3"/>
    <n v="9"/>
    <n v="0.11"/>
    <x v="0"/>
    <s v="Veterano"/>
    <s v="Coste salarial medio"/>
    <s v="10-20 kms"/>
    <s v="Bajo"/>
    <s v="Media"/>
    <x v="1"/>
  </r>
  <r>
    <n v="40"/>
    <x v="1"/>
    <x v="0"/>
    <n v="555"/>
    <x v="1"/>
    <n v="2"/>
    <n v="3"/>
    <s v="Medical"/>
    <n v="1"/>
    <n v="521"/>
    <n v="2"/>
    <x v="0"/>
    <n v="78"/>
    <n v="2"/>
    <n v="2"/>
    <s v="Laboratory Technician"/>
    <x v="2"/>
    <x v="1"/>
    <n v="3448"/>
    <n v="13436"/>
    <n v="6"/>
    <s v="Y"/>
    <s v="No"/>
    <n v="22"/>
    <n v="4"/>
    <n v="2"/>
    <n v="80"/>
    <n v="1"/>
    <n v="20"/>
    <n v="3"/>
    <n v="3"/>
    <n v="1"/>
    <n v="0"/>
    <n v="0"/>
    <n v="0"/>
    <n v="0.22"/>
    <x v="0"/>
    <s v="Recien incorporado"/>
    <s v="Coste salarial alto"/>
    <s v="0-10 kms"/>
    <s v="Alto"/>
    <s v="Media"/>
    <x v="1"/>
  </r>
  <r>
    <n v="54"/>
    <x v="1"/>
    <x v="0"/>
    <n v="821"/>
    <x v="1"/>
    <n v="5"/>
    <n v="2"/>
    <s v="Medical"/>
    <n v="1"/>
    <n v="522"/>
    <n v="1"/>
    <x v="1"/>
    <n v="86"/>
    <n v="3"/>
    <n v="5"/>
    <s v="Research Director"/>
    <x v="3"/>
    <x v="1"/>
    <n v="19406"/>
    <n v="8509"/>
    <n v="4"/>
    <s v="Y"/>
    <s v="No"/>
    <n v="11"/>
    <n v="3"/>
    <n v="3"/>
    <n v="80"/>
    <n v="1"/>
    <n v="24"/>
    <n v="4"/>
    <n v="2"/>
    <n v="4"/>
    <n v="2"/>
    <n v="1"/>
    <n v="2"/>
    <n v="0.11"/>
    <x v="1"/>
    <s v="Nuevo empleado"/>
    <s v="Coste salarial alto"/>
    <s v="0-10 kms"/>
    <s v="Bajo"/>
    <s v="Media"/>
    <x v="1"/>
  </r>
  <r>
    <n v="34"/>
    <x v="1"/>
    <x v="2"/>
    <n v="1381"/>
    <x v="0"/>
    <n v="4"/>
    <n v="4"/>
    <s v="Marketing"/>
    <n v="1"/>
    <n v="523"/>
    <n v="3"/>
    <x v="0"/>
    <n v="72"/>
    <n v="3"/>
    <n v="2"/>
    <s v="Sales Executive"/>
    <x v="2"/>
    <x v="1"/>
    <n v="6538"/>
    <n v="12740"/>
    <n v="9"/>
    <s v="Y"/>
    <s v="No"/>
    <n v="15"/>
    <n v="3"/>
    <n v="1"/>
    <n v="80"/>
    <n v="1"/>
    <n v="6"/>
    <n v="3"/>
    <n v="3"/>
    <n v="3"/>
    <n v="2"/>
    <n v="1"/>
    <n v="2"/>
    <n v="0.15"/>
    <x v="0"/>
    <s v="Nuevo empleado"/>
    <s v="Coste salarial medio"/>
    <s v="0-10 kms"/>
    <s v="Bajo"/>
    <s v="Media"/>
    <x v="0"/>
  </r>
  <r>
    <n v="31"/>
    <x v="1"/>
    <x v="0"/>
    <n v="480"/>
    <x v="1"/>
    <n v="7"/>
    <n v="2"/>
    <s v="Medical"/>
    <n v="1"/>
    <n v="524"/>
    <n v="2"/>
    <x v="0"/>
    <n v="31"/>
    <n v="3"/>
    <n v="2"/>
    <s v="Manufacturing Director"/>
    <x v="3"/>
    <x v="1"/>
    <n v="4306"/>
    <n v="4156"/>
    <n v="1"/>
    <s v="Y"/>
    <s v="No"/>
    <n v="12"/>
    <n v="3"/>
    <n v="2"/>
    <n v="80"/>
    <n v="1"/>
    <n v="13"/>
    <n v="5"/>
    <n v="1"/>
    <n v="13"/>
    <n v="10"/>
    <n v="3"/>
    <n v="12"/>
    <n v="0.12"/>
    <x v="0"/>
    <s v="Consolidado"/>
    <s v="Coste salarial bajo"/>
    <s v="0-10 kms"/>
    <s v="Bajo"/>
    <s v="Mucha"/>
    <x v="1"/>
  </r>
  <r>
    <n v="43"/>
    <x v="1"/>
    <x v="1"/>
    <n v="313"/>
    <x v="1"/>
    <n v="21"/>
    <n v="3"/>
    <s v="Medical"/>
    <n v="1"/>
    <n v="525"/>
    <n v="4"/>
    <x v="1"/>
    <n v="61"/>
    <n v="3"/>
    <n v="1"/>
    <s v="Laboratory Technician"/>
    <x v="0"/>
    <x v="1"/>
    <n v="2258"/>
    <n v="15238"/>
    <n v="7"/>
    <s v="Y"/>
    <s v="No"/>
    <n v="20"/>
    <n v="4"/>
    <n v="1"/>
    <n v="80"/>
    <n v="1"/>
    <n v="8"/>
    <n v="1"/>
    <n v="3"/>
    <n v="3"/>
    <n v="2"/>
    <n v="1"/>
    <n v="2"/>
    <n v="0.2"/>
    <x v="0"/>
    <s v="Nuevo empleado"/>
    <s v="Coste salarial medio"/>
    <s v="20-30 kms"/>
    <s v="Medio"/>
    <s v="Poca"/>
    <x v="0"/>
  </r>
  <r>
    <n v="43"/>
    <x v="1"/>
    <x v="0"/>
    <n v="1473"/>
    <x v="1"/>
    <n v="8"/>
    <n v="4"/>
    <s v="Other"/>
    <n v="1"/>
    <n v="526"/>
    <n v="3"/>
    <x v="0"/>
    <n v="74"/>
    <n v="3"/>
    <n v="2"/>
    <s v="Healthcare Representative"/>
    <x v="2"/>
    <x v="2"/>
    <n v="4522"/>
    <n v="2227"/>
    <n v="4"/>
    <s v="Y"/>
    <s v="Yes"/>
    <n v="14"/>
    <n v="3"/>
    <n v="4"/>
    <n v="80"/>
    <n v="0"/>
    <n v="8"/>
    <n v="3"/>
    <n v="3"/>
    <n v="5"/>
    <n v="2"/>
    <n v="0"/>
    <n v="2"/>
    <n v="0.14000000000000001"/>
    <x v="0"/>
    <s v="Nuevo empleado"/>
    <s v="Coste salarial medio"/>
    <s v="0-10 kms"/>
    <s v="Bajo"/>
    <s v="Media"/>
    <x v="0"/>
  </r>
  <r>
    <n v="25"/>
    <x v="1"/>
    <x v="0"/>
    <n v="891"/>
    <x v="0"/>
    <n v="4"/>
    <n v="2"/>
    <s v="Life Sciences"/>
    <n v="1"/>
    <n v="527"/>
    <n v="2"/>
    <x v="0"/>
    <n v="99"/>
    <n v="2"/>
    <n v="2"/>
    <s v="Sales Executive"/>
    <x v="0"/>
    <x v="0"/>
    <n v="4487"/>
    <n v="12090"/>
    <n v="1"/>
    <s v="Y"/>
    <s v="Yes"/>
    <n v="11"/>
    <n v="3"/>
    <n v="2"/>
    <n v="80"/>
    <n v="0"/>
    <n v="5"/>
    <n v="3"/>
    <n v="3"/>
    <n v="5"/>
    <n v="4"/>
    <n v="1"/>
    <n v="3"/>
    <n v="0.11"/>
    <x v="2"/>
    <s v="Nuevo empleado"/>
    <s v="Coste salarial alto"/>
    <s v="0-10 kms"/>
    <s v="Bajo"/>
    <s v="Media"/>
    <x v="0"/>
  </r>
  <r>
    <n v="37"/>
    <x v="1"/>
    <x v="2"/>
    <n v="1063"/>
    <x v="1"/>
    <n v="25"/>
    <n v="5"/>
    <s v="Medical"/>
    <n v="1"/>
    <n v="529"/>
    <n v="2"/>
    <x v="0"/>
    <n v="72"/>
    <n v="3"/>
    <n v="2"/>
    <s v="Research Scientist"/>
    <x v="2"/>
    <x v="1"/>
    <n v="4449"/>
    <n v="23866"/>
    <n v="3"/>
    <s v="Y"/>
    <s v="Yes"/>
    <n v="15"/>
    <n v="3"/>
    <n v="1"/>
    <n v="80"/>
    <n v="2"/>
    <n v="15"/>
    <n v="2"/>
    <n v="3"/>
    <n v="13"/>
    <n v="11"/>
    <n v="10"/>
    <n v="7"/>
    <n v="0.15"/>
    <x v="0"/>
    <s v="Consolidado"/>
    <s v="Coste salarial medio"/>
    <s v="20-30 kms"/>
    <s v="Bajo"/>
    <s v="Poca"/>
    <x v="1"/>
  </r>
  <r>
    <n v="31"/>
    <x v="1"/>
    <x v="0"/>
    <n v="329"/>
    <x v="1"/>
    <n v="1"/>
    <n v="2"/>
    <s v="Life Sciences"/>
    <n v="1"/>
    <n v="530"/>
    <n v="4"/>
    <x v="1"/>
    <n v="98"/>
    <n v="2"/>
    <n v="1"/>
    <s v="Laboratory Technician"/>
    <x v="3"/>
    <x v="1"/>
    <n v="2218"/>
    <n v="16193"/>
    <n v="1"/>
    <s v="Y"/>
    <s v="No"/>
    <n v="12"/>
    <n v="3"/>
    <n v="3"/>
    <n v="80"/>
    <n v="1"/>
    <n v="4"/>
    <n v="3"/>
    <n v="3"/>
    <n v="4"/>
    <n v="2"/>
    <n v="3"/>
    <n v="2"/>
    <n v="0.12"/>
    <x v="0"/>
    <s v="Nuevo empleado"/>
    <s v="Coste salarial alto"/>
    <s v="0-10 kms"/>
    <s v="Bajo"/>
    <s v="Media"/>
    <x v="0"/>
  </r>
  <r>
    <n v="39"/>
    <x v="1"/>
    <x v="1"/>
    <n v="1218"/>
    <x v="1"/>
    <n v="1"/>
    <n v="1"/>
    <s v="Life Sciences"/>
    <n v="1"/>
    <n v="531"/>
    <n v="2"/>
    <x v="1"/>
    <n v="52"/>
    <n v="3"/>
    <n v="5"/>
    <s v="Manager"/>
    <x v="2"/>
    <x v="2"/>
    <n v="19197"/>
    <n v="8213"/>
    <n v="1"/>
    <s v="Y"/>
    <s v="Yes"/>
    <n v="14"/>
    <n v="3"/>
    <n v="3"/>
    <n v="80"/>
    <n v="1"/>
    <n v="21"/>
    <n v="3"/>
    <n v="3"/>
    <n v="21"/>
    <n v="8"/>
    <n v="1"/>
    <n v="6"/>
    <n v="0.14000000000000001"/>
    <x v="0"/>
    <s v="Veterano"/>
    <s v="Coste salarial medio"/>
    <s v="0-10 kms"/>
    <s v="Bajo"/>
    <s v="Media"/>
    <x v="1"/>
  </r>
  <r>
    <n v="56"/>
    <x v="1"/>
    <x v="1"/>
    <n v="906"/>
    <x v="0"/>
    <n v="6"/>
    <n v="3"/>
    <s v="Life Sciences"/>
    <n v="1"/>
    <n v="532"/>
    <n v="3"/>
    <x v="0"/>
    <n v="86"/>
    <n v="4"/>
    <n v="4"/>
    <s v="Sales Executive"/>
    <x v="3"/>
    <x v="1"/>
    <n v="13212"/>
    <n v="18256"/>
    <n v="9"/>
    <s v="Y"/>
    <s v="No"/>
    <n v="11"/>
    <n v="3"/>
    <n v="4"/>
    <n v="80"/>
    <n v="3"/>
    <n v="36"/>
    <n v="0"/>
    <n v="2"/>
    <n v="7"/>
    <n v="7"/>
    <n v="7"/>
    <n v="7"/>
    <n v="0.11"/>
    <x v="1"/>
    <s v="Establecido"/>
    <s v="Coste salarial alto"/>
    <s v="0-10 kms"/>
    <s v="Bajo"/>
    <s v="Poca"/>
    <x v="1"/>
  </r>
  <r>
    <n v="30"/>
    <x v="1"/>
    <x v="0"/>
    <n v="1082"/>
    <x v="0"/>
    <n v="12"/>
    <n v="3"/>
    <s v="Technical Degree"/>
    <n v="1"/>
    <n v="533"/>
    <n v="2"/>
    <x v="0"/>
    <n v="83"/>
    <n v="3"/>
    <n v="2"/>
    <s v="Sales Executive"/>
    <x v="2"/>
    <x v="0"/>
    <n v="6577"/>
    <n v="19558"/>
    <n v="0"/>
    <s v="Y"/>
    <s v="No"/>
    <n v="11"/>
    <n v="3"/>
    <n v="2"/>
    <n v="80"/>
    <n v="0"/>
    <n v="6"/>
    <n v="6"/>
    <n v="3"/>
    <n v="5"/>
    <n v="4"/>
    <n v="4"/>
    <n v="4"/>
    <n v="0.11"/>
    <x v="0"/>
    <s v="Nuevo empleado"/>
    <s v="Coste salarial alto"/>
    <s v="10-20 kms"/>
    <s v="Bajo"/>
    <s v="Mucha"/>
    <x v="0"/>
  </r>
  <r>
    <n v="41"/>
    <x v="1"/>
    <x v="0"/>
    <n v="645"/>
    <x v="0"/>
    <n v="1"/>
    <n v="3"/>
    <s v="Marketing"/>
    <n v="1"/>
    <n v="534"/>
    <n v="2"/>
    <x v="1"/>
    <n v="49"/>
    <n v="4"/>
    <n v="3"/>
    <s v="Sales Executive"/>
    <x v="3"/>
    <x v="1"/>
    <n v="8392"/>
    <n v="19566"/>
    <n v="1"/>
    <s v="Y"/>
    <s v="No"/>
    <n v="16"/>
    <n v="3"/>
    <n v="3"/>
    <n v="80"/>
    <n v="1"/>
    <n v="10"/>
    <n v="2"/>
    <n v="3"/>
    <n v="10"/>
    <n v="7"/>
    <n v="0"/>
    <n v="7"/>
    <n v="0.16"/>
    <x v="0"/>
    <s v="Establecido"/>
    <s v="Coste salarial bajo"/>
    <s v="0-10 kms"/>
    <s v="Medio"/>
    <s v="Poca"/>
    <x v="1"/>
  </r>
  <r>
    <n v="28"/>
    <x v="1"/>
    <x v="0"/>
    <n v="1300"/>
    <x v="1"/>
    <n v="17"/>
    <n v="2"/>
    <s v="Medical"/>
    <n v="1"/>
    <n v="536"/>
    <n v="3"/>
    <x v="1"/>
    <n v="79"/>
    <n v="3"/>
    <n v="2"/>
    <s v="Laboratory Technician"/>
    <x v="3"/>
    <x v="2"/>
    <n v="4558"/>
    <n v="13535"/>
    <n v="1"/>
    <s v="Y"/>
    <s v="No"/>
    <n v="12"/>
    <n v="3"/>
    <n v="4"/>
    <n v="80"/>
    <n v="1"/>
    <n v="10"/>
    <n v="2"/>
    <n v="3"/>
    <n v="10"/>
    <n v="0"/>
    <n v="1"/>
    <n v="8"/>
    <n v="0.12"/>
    <x v="2"/>
    <s v="Establecido"/>
    <s v="Coste salarial alto"/>
    <s v="10-20 kms"/>
    <s v="Bajo"/>
    <s v="Poca"/>
    <x v="1"/>
  </r>
  <r>
    <n v="25"/>
    <x v="0"/>
    <x v="0"/>
    <n v="688"/>
    <x v="1"/>
    <n v="3"/>
    <n v="3"/>
    <s v="Medical"/>
    <n v="1"/>
    <n v="538"/>
    <n v="1"/>
    <x v="1"/>
    <n v="91"/>
    <n v="3"/>
    <n v="1"/>
    <s v="Laboratory Technician"/>
    <x v="3"/>
    <x v="1"/>
    <n v="4031"/>
    <n v="9396"/>
    <n v="5"/>
    <s v="Y"/>
    <s v="No"/>
    <n v="13"/>
    <n v="3"/>
    <n v="3"/>
    <n v="80"/>
    <n v="1"/>
    <n v="6"/>
    <n v="5"/>
    <n v="3"/>
    <n v="2"/>
    <n v="2"/>
    <n v="0"/>
    <n v="2"/>
    <n v="0.13"/>
    <x v="2"/>
    <s v="Nuevo empleado"/>
    <s v="Coste salarial alto"/>
    <s v="0-10 kms"/>
    <s v="Bajo"/>
    <s v="Mucha"/>
    <x v="0"/>
  </r>
  <r>
    <n v="52"/>
    <x v="1"/>
    <x v="0"/>
    <n v="319"/>
    <x v="1"/>
    <n v="3"/>
    <n v="3"/>
    <s v="Medical"/>
    <n v="1"/>
    <n v="543"/>
    <n v="4"/>
    <x v="1"/>
    <n v="39"/>
    <n v="2"/>
    <n v="3"/>
    <s v="Manufacturing Director"/>
    <x v="2"/>
    <x v="1"/>
    <n v="7969"/>
    <n v="19609"/>
    <n v="2"/>
    <s v="Y"/>
    <s v="Yes"/>
    <n v="14"/>
    <n v="3"/>
    <n v="3"/>
    <n v="80"/>
    <n v="0"/>
    <n v="28"/>
    <n v="4"/>
    <n v="3"/>
    <n v="5"/>
    <n v="4"/>
    <n v="0"/>
    <n v="4"/>
    <n v="0.14000000000000001"/>
    <x v="1"/>
    <s v="Nuevo empleado"/>
    <s v="Coste salarial bajo"/>
    <s v="0-10 kms"/>
    <s v="Bajo"/>
    <s v="Media"/>
    <x v="1"/>
  </r>
  <r>
    <n v="45"/>
    <x v="1"/>
    <x v="0"/>
    <n v="192"/>
    <x v="1"/>
    <n v="10"/>
    <n v="2"/>
    <s v="Life Sciences"/>
    <n v="1"/>
    <n v="544"/>
    <n v="1"/>
    <x v="1"/>
    <n v="69"/>
    <n v="3"/>
    <n v="1"/>
    <s v="Research Scientist"/>
    <x v="0"/>
    <x v="1"/>
    <n v="2654"/>
    <n v="9655"/>
    <n v="3"/>
    <s v="Y"/>
    <s v="No"/>
    <n v="21"/>
    <n v="4"/>
    <n v="4"/>
    <n v="80"/>
    <n v="2"/>
    <n v="8"/>
    <n v="3"/>
    <n v="2"/>
    <n v="2"/>
    <n v="2"/>
    <n v="0"/>
    <n v="2"/>
    <n v="0.21"/>
    <x v="1"/>
    <s v="Nuevo empleado"/>
    <s v="Coste salarial medio"/>
    <s v="10-20 kms"/>
    <s v="Alto"/>
    <s v="Media"/>
    <x v="0"/>
  </r>
  <r>
    <n v="52"/>
    <x v="1"/>
    <x v="0"/>
    <n v="1490"/>
    <x v="1"/>
    <n v="4"/>
    <n v="2"/>
    <s v="Life Sciences"/>
    <n v="1"/>
    <n v="546"/>
    <n v="4"/>
    <x v="0"/>
    <n v="30"/>
    <n v="3"/>
    <n v="4"/>
    <s v="Manager"/>
    <x v="0"/>
    <x v="1"/>
    <n v="16555"/>
    <n v="10310"/>
    <n v="2"/>
    <s v="Y"/>
    <s v="No"/>
    <n v="13"/>
    <n v="3"/>
    <n v="4"/>
    <n v="80"/>
    <n v="0"/>
    <n v="31"/>
    <n v="2"/>
    <n v="1"/>
    <n v="5"/>
    <n v="2"/>
    <n v="1"/>
    <n v="4"/>
    <n v="0.13"/>
    <x v="1"/>
    <s v="Nuevo empleado"/>
    <s v="Coste salarial bajo"/>
    <s v="0-10 kms"/>
    <s v="Bajo"/>
    <s v="Poca"/>
    <x v="1"/>
  </r>
  <r>
    <n v="42"/>
    <x v="1"/>
    <x v="1"/>
    <n v="532"/>
    <x v="1"/>
    <n v="29"/>
    <n v="2"/>
    <s v="Life Sciences"/>
    <n v="1"/>
    <n v="547"/>
    <n v="1"/>
    <x v="0"/>
    <n v="92"/>
    <n v="3"/>
    <n v="2"/>
    <s v="Research Scientist"/>
    <x v="2"/>
    <x v="2"/>
    <n v="4556"/>
    <n v="12932"/>
    <n v="2"/>
    <s v="Y"/>
    <s v="No"/>
    <n v="11"/>
    <n v="3"/>
    <n v="2"/>
    <n v="80"/>
    <n v="1"/>
    <n v="19"/>
    <n v="3"/>
    <n v="3"/>
    <n v="5"/>
    <n v="4"/>
    <n v="0"/>
    <n v="2"/>
    <n v="0.11"/>
    <x v="0"/>
    <s v="Nuevo empleado"/>
    <s v="Coste salarial alto"/>
    <s v="20-30 kms"/>
    <s v="Bajo"/>
    <s v="Media"/>
    <x v="1"/>
  </r>
  <r>
    <n v="30"/>
    <x v="1"/>
    <x v="0"/>
    <n v="317"/>
    <x v="1"/>
    <n v="2"/>
    <n v="3"/>
    <s v="Life Sciences"/>
    <n v="1"/>
    <n v="548"/>
    <n v="3"/>
    <x v="0"/>
    <n v="43"/>
    <n v="1"/>
    <n v="2"/>
    <s v="Manufacturing Director"/>
    <x v="0"/>
    <x v="0"/>
    <n v="6091"/>
    <n v="24793"/>
    <n v="2"/>
    <s v="Y"/>
    <s v="No"/>
    <n v="20"/>
    <n v="4"/>
    <n v="3"/>
    <n v="80"/>
    <n v="0"/>
    <n v="11"/>
    <n v="2"/>
    <n v="3"/>
    <n v="5"/>
    <n v="4"/>
    <n v="0"/>
    <n v="2"/>
    <n v="0.2"/>
    <x v="0"/>
    <s v="Nuevo empleado"/>
    <s v="Coste salarial bajo"/>
    <s v="0-10 kms"/>
    <s v="Medio"/>
    <s v="Poca"/>
    <x v="1"/>
  </r>
  <r>
    <n v="60"/>
    <x v="1"/>
    <x v="0"/>
    <n v="422"/>
    <x v="1"/>
    <n v="7"/>
    <n v="3"/>
    <s v="Life Sciences"/>
    <n v="1"/>
    <n v="549"/>
    <n v="1"/>
    <x v="0"/>
    <n v="41"/>
    <n v="3"/>
    <n v="5"/>
    <s v="Manager"/>
    <x v="3"/>
    <x v="1"/>
    <n v="19566"/>
    <n v="3854"/>
    <n v="5"/>
    <s v="Y"/>
    <s v="No"/>
    <n v="11"/>
    <n v="3"/>
    <n v="4"/>
    <n v="80"/>
    <n v="0"/>
    <n v="33"/>
    <n v="5"/>
    <n v="1"/>
    <n v="29"/>
    <n v="8"/>
    <n v="11"/>
    <n v="10"/>
    <n v="0.11"/>
    <x v="1"/>
    <s v="Veterano"/>
    <s v="Coste salarial bajo"/>
    <s v="0-10 kms"/>
    <s v="Bajo"/>
    <s v="Mucha"/>
    <x v="1"/>
  </r>
  <r>
    <n v="46"/>
    <x v="1"/>
    <x v="0"/>
    <n v="1485"/>
    <x v="1"/>
    <n v="18"/>
    <n v="3"/>
    <s v="Medical"/>
    <n v="1"/>
    <n v="550"/>
    <n v="3"/>
    <x v="0"/>
    <n v="87"/>
    <n v="3"/>
    <n v="2"/>
    <s v="Manufacturing Director"/>
    <x v="2"/>
    <x v="2"/>
    <n v="4810"/>
    <n v="26314"/>
    <n v="2"/>
    <s v="Y"/>
    <s v="No"/>
    <n v="14"/>
    <n v="3"/>
    <n v="3"/>
    <n v="80"/>
    <n v="1"/>
    <n v="19"/>
    <n v="5"/>
    <n v="2"/>
    <n v="10"/>
    <n v="7"/>
    <n v="0"/>
    <n v="8"/>
    <n v="0.14000000000000001"/>
    <x v="1"/>
    <s v="Establecido"/>
    <s v="Coste salarial alto"/>
    <s v="10-20 kms"/>
    <s v="Bajo"/>
    <s v="Mucha"/>
    <x v="1"/>
  </r>
  <r>
    <n v="42"/>
    <x v="1"/>
    <x v="1"/>
    <n v="1368"/>
    <x v="1"/>
    <n v="28"/>
    <n v="4"/>
    <s v="Technical Degree"/>
    <n v="1"/>
    <n v="551"/>
    <n v="4"/>
    <x v="0"/>
    <n v="88"/>
    <n v="2"/>
    <n v="2"/>
    <s v="Healthcare Representative"/>
    <x v="0"/>
    <x v="1"/>
    <n v="4523"/>
    <n v="4386"/>
    <n v="0"/>
    <s v="Y"/>
    <s v="No"/>
    <n v="11"/>
    <n v="3"/>
    <n v="4"/>
    <n v="80"/>
    <n v="3"/>
    <n v="7"/>
    <n v="4"/>
    <n v="4"/>
    <n v="6"/>
    <n v="5"/>
    <n v="0"/>
    <n v="4"/>
    <n v="0.11"/>
    <x v="0"/>
    <s v="Establecido"/>
    <s v="Coste salarial alto"/>
    <s v="20-30 kms"/>
    <s v="Bajo"/>
    <s v="Media"/>
    <x v="0"/>
  </r>
  <r>
    <n v="24"/>
    <x v="0"/>
    <x v="0"/>
    <n v="1448"/>
    <x v="0"/>
    <n v="1"/>
    <n v="1"/>
    <s v="Technical Degree"/>
    <n v="1"/>
    <n v="554"/>
    <n v="1"/>
    <x v="0"/>
    <n v="62"/>
    <n v="3"/>
    <n v="1"/>
    <s v="Sales Representative"/>
    <x v="1"/>
    <x v="0"/>
    <n v="3202"/>
    <n v="21972"/>
    <n v="1"/>
    <s v="Y"/>
    <s v="Yes"/>
    <n v="16"/>
    <n v="3"/>
    <n v="2"/>
    <n v="80"/>
    <n v="0"/>
    <n v="6"/>
    <n v="4"/>
    <n v="3"/>
    <n v="5"/>
    <n v="3"/>
    <n v="1"/>
    <n v="4"/>
    <n v="0.16"/>
    <x v="2"/>
    <s v="Nuevo empleado"/>
    <s v="Coste salarial medio"/>
    <s v="0-10 kms"/>
    <s v="Medio"/>
    <s v="Media"/>
    <x v="0"/>
  </r>
  <r>
    <n v="34"/>
    <x v="0"/>
    <x v="1"/>
    <n v="296"/>
    <x v="0"/>
    <n v="6"/>
    <n v="2"/>
    <s v="Marketing"/>
    <n v="1"/>
    <n v="555"/>
    <n v="4"/>
    <x v="0"/>
    <n v="33"/>
    <n v="1"/>
    <n v="1"/>
    <s v="Sales Representative"/>
    <x v="2"/>
    <x v="2"/>
    <n v="2351"/>
    <n v="12253"/>
    <n v="0"/>
    <s v="Y"/>
    <s v="No"/>
    <n v="16"/>
    <n v="3"/>
    <n v="4"/>
    <n v="80"/>
    <n v="1"/>
    <n v="3"/>
    <n v="3"/>
    <n v="2"/>
    <n v="2"/>
    <n v="2"/>
    <n v="1"/>
    <n v="0"/>
    <n v="0.16"/>
    <x v="0"/>
    <s v="Nuevo empleado"/>
    <s v="Coste salarial bajo"/>
    <s v="0-10 kms"/>
    <s v="Medio"/>
    <s v="Media"/>
    <x v="2"/>
  </r>
  <r>
    <n v="38"/>
    <x v="1"/>
    <x v="1"/>
    <n v="1490"/>
    <x v="1"/>
    <n v="2"/>
    <n v="2"/>
    <s v="Life Sciences"/>
    <n v="1"/>
    <n v="556"/>
    <n v="4"/>
    <x v="1"/>
    <n v="42"/>
    <n v="3"/>
    <n v="1"/>
    <s v="Laboratory Technician"/>
    <x v="0"/>
    <x v="1"/>
    <n v="1702"/>
    <n v="12106"/>
    <n v="1"/>
    <s v="Y"/>
    <s v="Yes"/>
    <n v="23"/>
    <n v="4"/>
    <n v="3"/>
    <n v="80"/>
    <n v="1"/>
    <n v="1"/>
    <n v="3"/>
    <n v="3"/>
    <n v="1"/>
    <n v="0"/>
    <n v="0"/>
    <n v="0"/>
    <n v="0.23"/>
    <x v="0"/>
    <s v="Recien incorporado"/>
    <s v="Coste salarial bajo"/>
    <s v="0-10 kms"/>
    <s v="Alto"/>
    <s v="Media"/>
    <x v="2"/>
  </r>
  <r>
    <n v="40"/>
    <x v="1"/>
    <x v="0"/>
    <n v="1398"/>
    <x v="0"/>
    <n v="2"/>
    <n v="4"/>
    <s v="Life Sciences"/>
    <n v="1"/>
    <n v="558"/>
    <n v="3"/>
    <x v="0"/>
    <n v="79"/>
    <n v="3"/>
    <n v="5"/>
    <s v="Manager"/>
    <x v="2"/>
    <x v="1"/>
    <n v="18041"/>
    <n v="13022"/>
    <n v="0"/>
    <s v="Y"/>
    <s v="No"/>
    <n v="14"/>
    <n v="3"/>
    <n v="4"/>
    <n v="80"/>
    <n v="0"/>
    <n v="21"/>
    <n v="2"/>
    <n v="3"/>
    <n v="20"/>
    <n v="15"/>
    <n v="1"/>
    <n v="12"/>
    <n v="0.14000000000000001"/>
    <x v="0"/>
    <s v="Consolidado"/>
    <s v="Coste salarial alto"/>
    <s v="0-10 kms"/>
    <s v="Bajo"/>
    <s v="Poca"/>
    <x v="1"/>
  </r>
  <r>
    <n v="26"/>
    <x v="1"/>
    <x v="0"/>
    <n v="1349"/>
    <x v="1"/>
    <n v="23"/>
    <n v="3"/>
    <s v="Life Sciences"/>
    <n v="1"/>
    <n v="560"/>
    <n v="1"/>
    <x v="0"/>
    <n v="90"/>
    <n v="3"/>
    <n v="1"/>
    <s v="Research Scientist"/>
    <x v="0"/>
    <x v="2"/>
    <n v="2886"/>
    <n v="3032"/>
    <n v="1"/>
    <s v="Y"/>
    <s v="No"/>
    <n v="22"/>
    <n v="4"/>
    <n v="2"/>
    <n v="80"/>
    <n v="2"/>
    <n v="3"/>
    <n v="3"/>
    <n v="1"/>
    <n v="3"/>
    <n v="2"/>
    <n v="0"/>
    <n v="2"/>
    <n v="0.22"/>
    <x v="2"/>
    <s v="Nuevo empleado"/>
    <s v="Coste salarial alto"/>
    <s v="20-30 kms"/>
    <s v="Alto"/>
    <s v="Media"/>
    <x v="2"/>
  </r>
  <r>
    <n v="30"/>
    <x v="1"/>
    <x v="2"/>
    <n v="1400"/>
    <x v="1"/>
    <n v="3"/>
    <n v="3"/>
    <s v="Life Sciences"/>
    <n v="1"/>
    <n v="562"/>
    <n v="3"/>
    <x v="1"/>
    <n v="53"/>
    <n v="3"/>
    <n v="1"/>
    <s v="Laboratory Technician"/>
    <x v="0"/>
    <x v="1"/>
    <n v="2097"/>
    <n v="16734"/>
    <n v="4"/>
    <s v="Y"/>
    <s v="No"/>
    <n v="15"/>
    <n v="3"/>
    <n v="3"/>
    <n v="80"/>
    <n v="1"/>
    <n v="9"/>
    <n v="3"/>
    <n v="1"/>
    <n v="5"/>
    <n v="3"/>
    <n v="1"/>
    <n v="4"/>
    <n v="0.15"/>
    <x v="0"/>
    <s v="Nuevo empleado"/>
    <s v="Coste salarial medio"/>
    <s v="0-10 kms"/>
    <s v="Bajo"/>
    <s v="Media"/>
    <x v="0"/>
  </r>
  <r>
    <n v="29"/>
    <x v="1"/>
    <x v="0"/>
    <n v="986"/>
    <x v="1"/>
    <n v="3"/>
    <n v="4"/>
    <s v="Medical"/>
    <n v="1"/>
    <n v="564"/>
    <n v="2"/>
    <x v="1"/>
    <n v="93"/>
    <n v="2"/>
    <n v="3"/>
    <s v="Research Director"/>
    <x v="2"/>
    <x v="1"/>
    <n v="11935"/>
    <n v="21526"/>
    <n v="1"/>
    <s v="Y"/>
    <s v="No"/>
    <n v="18"/>
    <n v="3"/>
    <n v="3"/>
    <n v="80"/>
    <n v="0"/>
    <n v="10"/>
    <n v="2"/>
    <n v="3"/>
    <n v="10"/>
    <n v="2"/>
    <n v="0"/>
    <n v="7"/>
    <n v="0.18"/>
    <x v="0"/>
    <s v="Establecido"/>
    <s v="Coste salarial alto"/>
    <s v="0-10 kms"/>
    <s v="Medio"/>
    <s v="Poca"/>
    <x v="1"/>
  </r>
  <r>
    <n v="29"/>
    <x v="0"/>
    <x v="0"/>
    <n v="408"/>
    <x v="1"/>
    <n v="25"/>
    <n v="5"/>
    <s v="Technical Degree"/>
    <n v="1"/>
    <n v="565"/>
    <n v="3"/>
    <x v="0"/>
    <n v="71"/>
    <n v="2"/>
    <n v="1"/>
    <s v="Research Scientist"/>
    <x v="1"/>
    <x v="1"/>
    <n v="2546"/>
    <n v="18300"/>
    <n v="5"/>
    <s v="Y"/>
    <s v="No"/>
    <n v="16"/>
    <n v="3"/>
    <n v="2"/>
    <n v="80"/>
    <n v="0"/>
    <n v="6"/>
    <n v="2"/>
    <n v="4"/>
    <n v="2"/>
    <n v="2"/>
    <n v="1"/>
    <n v="1"/>
    <n v="0.16"/>
    <x v="0"/>
    <s v="Nuevo empleado"/>
    <s v="Coste salarial medio"/>
    <s v="20-30 kms"/>
    <s v="Medio"/>
    <s v="Poca"/>
    <x v="0"/>
  </r>
  <r>
    <n v="19"/>
    <x v="0"/>
    <x v="0"/>
    <n v="489"/>
    <x v="2"/>
    <n v="2"/>
    <n v="2"/>
    <s v="Technical Degree"/>
    <n v="1"/>
    <n v="566"/>
    <n v="1"/>
    <x v="1"/>
    <n v="52"/>
    <n v="2"/>
    <n v="1"/>
    <s v="Human Resources"/>
    <x v="0"/>
    <x v="0"/>
    <n v="2564"/>
    <n v="18437"/>
    <n v="1"/>
    <s v="Y"/>
    <s v="No"/>
    <n v="12"/>
    <n v="3"/>
    <n v="3"/>
    <n v="80"/>
    <n v="0"/>
    <n v="1"/>
    <n v="3"/>
    <n v="4"/>
    <n v="1"/>
    <n v="0"/>
    <n v="0"/>
    <n v="0"/>
    <n v="0.12"/>
    <x v="2"/>
    <s v="Recien incorporado"/>
    <s v="Coste salarial medio"/>
    <s v="0-10 kms"/>
    <s v="Bajo"/>
    <s v="Media"/>
    <x v="2"/>
  </r>
  <r>
    <n v="30"/>
    <x v="1"/>
    <x v="2"/>
    <n v="1398"/>
    <x v="0"/>
    <n v="22"/>
    <n v="4"/>
    <s v="Other"/>
    <n v="1"/>
    <n v="567"/>
    <n v="3"/>
    <x v="0"/>
    <n v="69"/>
    <n v="3"/>
    <n v="3"/>
    <s v="Sales Executive"/>
    <x v="3"/>
    <x v="1"/>
    <n v="8412"/>
    <n v="2890"/>
    <n v="0"/>
    <s v="Y"/>
    <s v="No"/>
    <n v="11"/>
    <n v="3"/>
    <n v="3"/>
    <n v="80"/>
    <n v="0"/>
    <n v="10"/>
    <n v="3"/>
    <n v="3"/>
    <n v="9"/>
    <n v="8"/>
    <n v="7"/>
    <n v="8"/>
    <n v="0.11"/>
    <x v="0"/>
    <s v="Establecido"/>
    <s v="Coste salarial medio"/>
    <s v="20-30 kms"/>
    <s v="Bajo"/>
    <s v="Media"/>
    <x v="1"/>
  </r>
  <r>
    <n v="57"/>
    <x v="1"/>
    <x v="0"/>
    <n v="210"/>
    <x v="0"/>
    <n v="29"/>
    <n v="3"/>
    <s v="Marketing"/>
    <n v="1"/>
    <n v="568"/>
    <n v="1"/>
    <x v="1"/>
    <n v="56"/>
    <n v="2"/>
    <n v="4"/>
    <s v="Manager"/>
    <x v="0"/>
    <x v="2"/>
    <n v="14118"/>
    <n v="22102"/>
    <n v="3"/>
    <s v="Y"/>
    <s v="No"/>
    <n v="12"/>
    <n v="3"/>
    <n v="3"/>
    <n v="80"/>
    <n v="1"/>
    <n v="32"/>
    <n v="3"/>
    <n v="2"/>
    <n v="1"/>
    <n v="0"/>
    <n v="0"/>
    <n v="0"/>
    <n v="0.12"/>
    <x v="1"/>
    <s v="Recien incorporado"/>
    <s v="Coste salarial medio"/>
    <s v="20-30 kms"/>
    <s v="Bajo"/>
    <s v="Media"/>
    <x v="1"/>
  </r>
  <r>
    <n v="50"/>
    <x v="1"/>
    <x v="0"/>
    <n v="1099"/>
    <x v="1"/>
    <n v="29"/>
    <n v="4"/>
    <s v="Life Sciences"/>
    <n v="1"/>
    <n v="569"/>
    <n v="2"/>
    <x v="1"/>
    <n v="88"/>
    <n v="2"/>
    <n v="4"/>
    <s v="Manager"/>
    <x v="2"/>
    <x v="1"/>
    <n v="17046"/>
    <n v="9314"/>
    <n v="0"/>
    <s v="Y"/>
    <s v="No"/>
    <n v="15"/>
    <n v="3"/>
    <n v="2"/>
    <n v="80"/>
    <n v="1"/>
    <n v="28"/>
    <n v="2"/>
    <n v="3"/>
    <n v="27"/>
    <n v="10"/>
    <n v="15"/>
    <n v="7"/>
    <n v="0.15"/>
    <x v="1"/>
    <s v="Veterano"/>
    <s v="Coste salarial alto"/>
    <s v="20-30 kms"/>
    <s v="Bajo"/>
    <s v="Poca"/>
    <x v="1"/>
  </r>
  <r>
    <n v="30"/>
    <x v="1"/>
    <x v="2"/>
    <n v="1116"/>
    <x v="1"/>
    <n v="2"/>
    <n v="3"/>
    <s v="Medical"/>
    <n v="1"/>
    <n v="571"/>
    <n v="3"/>
    <x v="0"/>
    <n v="49"/>
    <n v="3"/>
    <n v="1"/>
    <s v="Laboratory Technician"/>
    <x v="0"/>
    <x v="0"/>
    <n v="2564"/>
    <n v="7181"/>
    <n v="0"/>
    <s v="Y"/>
    <s v="No"/>
    <n v="14"/>
    <n v="3"/>
    <n v="3"/>
    <n v="80"/>
    <n v="0"/>
    <n v="12"/>
    <n v="2"/>
    <n v="2"/>
    <n v="11"/>
    <n v="7"/>
    <n v="6"/>
    <n v="7"/>
    <n v="0.14000000000000001"/>
    <x v="0"/>
    <s v="Consolidado"/>
    <s v="Coste salarial bajo"/>
    <s v="0-10 kms"/>
    <s v="Bajo"/>
    <s v="Poca"/>
    <x v="1"/>
  </r>
  <r>
    <n v="60"/>
    <x v="1"/>
    <x v="1"/>
    <n v="1499"/>
    <x v="0"/>
    <n v="28"/>
    <n v="3"/>
    <s v="Marketing"/>
    <n v="1"/>
    <n v="573"/>
    <n v="3"/>
    <x v="0"/>
    <n v="80"/>
    <n v="2"/>
    <n v="3"/>
    <s v="Sales Executive"/>
    <x v="3"/>
    <x v="1"/>
    <n v="10266"/>
    <n v="2845"/>
    <n v="4"/>
    <s v="Y"/>
    <s v="No"/>
    <n v="19"/>
    <n v="3"/>
    <n v="4"/>
    <n v="80"/>
    <n v="0"/>
    <n v="22"/>
    <n v="5"/>
    <n v="4"/>
    <n v="18"/>
    <n v="13"/>
    <n v="13"/>
    <n v="11"/>
    <n v="0.19"/>
    <x v="1"/>
    <s v="Consolidado"/>
    <s v="Coste salarial alto"/>
    <s v="20-30 kms"/>
    <s v="Medio"/>
    <s v="Mucha"/>
    <x v="1"/>
  </r>
  <r>
    <n v="47"/>
    <x v="1"/>
    <x v="0"/>
    <n v="983"/>
    <x v="1"/>
    <n v="2"/>
    <n v="2"/>
    <s v="Medical"/>
    <n v="1"/>
    <n v="574"/>
    <n v="1"/>
    <x v="0"/>
    <n v="65"/>
    <n v="3"/>
    <n v="2"/>
    <s v="Manufacturing Director"/>
    <x v="0"/>
    <x v="2"/>
    <n v="5070"/>
    <n v="7389"/>
    <n v="5"/>
    <s v="Y"/>
    <s v="No"/>
    <n v="13"/>
    <n v="3"/>
    <n v="3"/>
    <n v="80"/>
    <n v="3"/>
    <n v="20"/>
    <n v="2"/>
    <n v="3"/>
    <n v="5"/>
    <n v="0"/>
    <n v="0"/>
    <n v="4"/>
    <n v="0.13"/>
    <x v="1"/>
    <s v="Nuevo empleado"/>
    <s v="Coste salarial medio"/>
    <s v="0-10 kms"/>
    <s v="Bajo"/>
    <s v="Poca"/>
    <x v="1"/>
  </r>
  <r>
    <n v="46"/>
    <x v="1"/>
    <x v="0"/>
    <n v="1009"/>
    <x v="1"/>
    <n v="2"/>
    <n v="3"/>
    <s v="Life Sciences"/>
    <n v="1"/>
    <n v="575"/>
    <n v="1"/>
    <x v="1"/>
    <n v="51"/>
    <n v="3"/>
    <n v="4"/>
    <s v="Research Director"/>
    <x v="2"/>
    <x v="1"/>
    <n v="17861"/>
    <n v="2288"/>
    <n v="6"/>
    <s v="Y"/>
    <s v="No"/>
    <n v="13"/>
    <n v="3"/>
    <n v="3"/>
    <n v="80"/>
    <n v="0"/>
    <n v="26"/>
    <n v="2"/>
    <n v="1"/>
    <n v="3"/>
    <n v="2"/>
    <n v="0"/>
    <n v="1"/>
    <n v="0.13"/>
    <x v="1"/>
    <s v="Nuevo empleado"/>
    <s v="Coste salarial medio"/>
    <s v="0-10 kms"/>
    <s v="Bajo"/>
    <s v="Poca"/>
    <x v="1"/>
  </r>
  <r>
    <n v="35"/>
    <x v="1"/>
    <x v="0"/>
    <n v="144"/>
    <x v="1"/>
    <n v="22"/>
    <n v="3"/>
    <s v="Life Sciences"/>
    <n v="1"/>
    <n v="577"/>
    <n v="4"/>
    <x v="1"/>
    <n v="46"/>
    <n v="1"/>
    <n v="1"/>
    <s v="Laboratory Technician"/>
    <x v="2"/>
    <x v="0"/>
    <n v="4230"/>
    <n v="19225"/>
    <n v="0"/>
    <s v="Y"/>
    <s v="No"/>
    <n v="15"/>
    <n v="3"/>
    <n v="3"/>
    <n v="80"/>
    <n v="0"/>
    <n v="6"/>
    <n v="2"/>
    <n v="3"/>
    <n v="5"/>
    <n v="4"/>
    <n v="4"/>
    <n v="3"/>
    <n v="0.15"/>
    <x v="0"/>
    <s v="Nuevo empleado"/>
    <s v="Coste salarial bajo"/>
    <s v="20-30 kms"/>
    <s v="Bajo"/>
    <s v="Poca"/>
    <x v="0"/>
  </r>
  <r>
    <n v="54"/>
    <x v="1"/>
    <x v="0"/>
    <n v="548"/>
    <x v="1"/>
    <n v="8"/>
    <n v="4"/>
    <s v="Life Sciences"/>
    <n v="1"/>
    <n v="578"/>
    <n v="3"/>
    <x v="0"/>
    <n v="42"/>
    <n v="3"/>
    <n v="2"/>
    <s v="Laboratory Technician"/>
    <x v="2"/>
    <x v="0"/>
    <n v="3780"/>
    <n v="23428"/>
    <n v="7"/>
    <s v="Y"/>
    <s v="No"/>
    <n v="11"/>
    <n v="3"/>
    <n v="3"/>
    <n v="80"/>
    <n v="0"/>
    <n v="19"/>
    <n v="3"/>
    <n v="3"/>
    <n v="1"/>
    <n v="0"/>
    <n v="0"/>
    <n v="0"/>
    <n v="0.11"/>
    <x v="1"/>
    <s v="Recien incorporado"/>
    <s v="Coste salarial bajo"/>
    <s v="0-10 kms"/>
    <s v="Bajo"/>
    <s v="Media"/>
    <x v="1"/>
  </r>
  <r>
    <n v="34"/>
    <x v="1"/>
    <x v="0"/>
    <n v="1303"/>
    <x v="1"/>
    <n v="2"/>
    <n v="4"/>
    <s v="Life Sciences"/>
    <n v="1"/>
    <n v="579"/>
    <n v="4"/>
    <x v="1"/>
    <n v="62"/>
    <n v="2"/>
    <n v="1"/>
    <s v="Research Scientist"/>
    <x v="2"/>
    <x v="2"/>
    <n v="2768"/>
    <n v="8416"/>
    <n v="3"/>
    <s v="Y"/>
    <s v="No"/>
    <n v="12"/>
    <n v="3"/>
    <n v="3"/>
    <n v="80"/>
    <n v="1"/>
    <n v="14"/>
    <n v="3"/>
    <n v="3"/>
    <n v="7"/>
    <n v="3"/>
    <n v="5"/>
    <n v="7"/>
    <n v="0.12"/>
    <x v="0"/>
    <s v="Establecido"/>
    <s v="Coste salarial medio"/>
    <s v="0-10 kms"/>
    <s v="Bajo"/>
    <s v="Media"/>
    <x v="1"/>
  </r>
  <r>
    <n v="46"/>
    <x v="1"/>
    <x v="0"/>
    <n v="1125"/>
    <x v="0"/>
    <n v="10"/>
    <n v="3"/>
    <s v="Marketing"/>
    <n v="1"/>
    <n v="580"/>
    <n v="3"/>
    <x v="0"/>
    <n v="94"/>
    <n v="2"/>
    <n v="3"/>
    <s v="Sales Executive"/>
    <x v="0"/>
    <x v="1"/>
    <n v="9071"/>
    <n v="11563"/>
    <n v="2"/>
    <s v="Y"/>
    <s v="Yes"/>
    <n v="19"/>
    <n v="3"/>
    <n v="3"/>
    <n v="80"/>
    <n v="1"/>
    <n v="15"/>
    <n v="3"/>
    <n v="3"/>
    <n v="3"/>
    <n v="2"/>
    <n v="1"/>
    <n v="2"/>
    <n v="0.19"/>
    <x v="1"/>
    <s v="Nuevo empleado"/>
    <s v="Coste salarial alto"/>
    <s v="10-20 kms"/>
    <s v="Medio"/>
    <s v="Media"/>
    <x v="1"/>
  </r>
  <r>
    <n v="31"/>
    <x v="1"/>
    <x v="0"/>
    <n v="1274"/>
    <x v="1"/>
    <n v="9"/>
    <n v="1"/>
    <s v="Life Sciences"/>
    <n v="1"/>
    <n v="581"/>
    <n v="3"/>
    <x v="1"/>
    <n v="33"/>
    <n v="3"/>
    <n v="3"/>
    <s v="Manufacturing Director"/>
    <x v="1"/>
    <x v="2"/>
    <n v="10648"/>
    <n v="14394"/>
    <n v="1"/>
    <s v="Y"/>
    <s v="No"/>
    <n v="25"/>
    <n v="4"/>
    <n v="4"/>
    <n v="80"/>
    <n v="1"/>
    <n v="13"/>
    <n v="6"/>
    <n v="4"/>
    <n v="13"/>
    <n v="8"/>
    <n v="0"/>
    <n v="8"/>
    <n v="0.25"/>
    <x v="0"/>
    <s v="Consolidado"/>
    <s v="Coste salarial bajo"/>
    <s v="0-10 kms"/>
    <s v="Alto"/>
    <s v="Mucha"/>
    <x v="1"/>
  </r>
  <r>
    <n v="33"/>
    <x v="0"/>
    <x v="0"/>
    <n v="1277"/>
    <x v="1"/>
    <n v="15"/>
    <n v="1"/>
    <s v="Medical"/>
    <n v="1"/>
    <n v="582"/>
    <n v="2"/>
    <x v="1"/>
    <n v="56"/>
    <n v="3"/>
    <n v="3"/>
    <s v="Manager"/>
    <x v="2"/>
    <x v="1"/>
    <n v="13610"/>
    <n v="24619"/>
    <n v="7"/>
    <s v="Y"/>
    <s v="Yes"/>
    <n v="12"/>
    <n v="3"/>
    <n v="4"/>
    <n v="80"/>
    <n v="0"/>
    <n v="15"/>
    <n v="2"/>
    <n v="4"/>
    <n v="7"/>
    <n v="6"/>
    <n v="7"/>
    <n v="7"/>
    <n v="0.12"/>
    <x v="0"/>
    <s v="Establecido"/>
    <s v="Coste salarial medio"/>
    <s v="10-20 kms"/>
    <s v="Bajo"/>
    <s v="Poca"/>
    <x v="1"/>
  </r>
  <r>
    <n v="33"/>
    <x v="0"/>
    <x v="0"/>
    <n v="587"/>
    <x v="1"/>
    <n v="10"/>
    <n v="1"/>
    <s v="Medical"/>
    <n v="1"/>
    <n v="584"/>
    <n v="1"/>
    <x v="1"/>
    <n v="38"/>
    <n v="1"/>
    <n v="1"/>
    <s v="Laboratory Technician"/>
    <x v="0"/>
    <x v="2"/>
    <n v="3408"/>
    <n v="6705"/>
    <n v="7"/>
    <s v="Y"/>
    <s v="No"/>
    <n v="13"/>
    <n v="3"/>
    <n v="1"/>
    <n v="80"/>
    <n v="3"/>
    <n v="8"/>
    <n v="2"/>
    <n v="3"/>
    <n v="4"/>
    <n v="3"/>
    <n v="1"/>
    <n v="3"/>
    <n v="0.13"/>
    <x v="0"/>
    <s v="Nuevo empleado"/>
    <s v="Coste salarial bajo"/>
    <s v="10-20 kms"/>
    <s v="Bajo"/>
    <s v="Poca"/>
    <x v="0"/>
  </r>
  <r>
    <n v="30"/>
    <x v="1"/>
    <x v="0"/>
    <n v="413"/>
    <x v="0"/>
    <n v="7"/>
    <n v="1"/>
    <s v="Marketing"/>
    <n v="1"/>
    <n v="585"/>
    <n v="4"/>
    <x v="1"/>
    <n v="57"/>
    <n v="3"/>
    <n v="1"/>
    <s v="Sales Representative"/>
    <x v="1"/>
    <x v="0"/>
    <n v="2983"/>
    <n v="18398"/>
    <n v="0"/>
    <s v="Y"/>
    <s v="No"/>
    <n v="14"/>
    <n v="3"/>
    <n v="1"/>
    <n v="80"/>
    <n v="0"/>
    <n v="4"/>
    <n v="3"/>
    <n v="3"/>
    <n v="3"/>
    <n v="2"/>
    <n v="1"/>
    <n v="2"/>
    <n v="0.14000000000000001"/>
    <x v="0"/>
    <s v="Nuevo empleado"/>
    <s v="Coste salarial medio"/>
    <s v="0-10 kms"/>
    <s v="Bajo"/>
    <s v="Media"/>
    <x v="0"/>
  </r>
  <r>
    <n v="35"/>
    <x v="1"/>
    <x v="0"/>
    <n v="1276"/>
    <x v="1"/>
    <n v="16"/>
    <n v="3"/>
    <s v="Life Sciences"/>
    <n v="1"/>
    <n v="586"/>
    <n v="4"/>
    <x v="1"/>
    <n v="72"/>
    <n v="3"/>
    <n v="3"/>
    <s v="Healthcare Representative"/>
    <x v="2"/>
    <x v="1"/>
    <n v="7632"/>
    <n v="14295"/>
    <n v="4"/>
    <s v="Y"/>
    <s v="Yes"/>
    <n v="12"/>
    <n v="3"/>
    <n v="3"/>
    <n v="80"/>
    <n v="0"/>
    <n v="10"/>
    <n v="2"/>
    <n v="3"/>
    <n v="8"/>
    <n v="7"/>
    <n v="0"/>
    <n v="0"/>
    <n v="0.12"/>
    <x v="0"/>
    <s v="Establecido"/>
    <s v="Coste salarial medio"/>
    <s v="10-20 kms"/>
    <s v="Bajo"/>
    <s v="Poca"/>
    <x v="1"/>
  </r>
  <r>
    <n v="31"/>
    <x v="0"/>
    <x v="1"/>
    <n v="534"/>
    <x v="1"/>
    <n v="20"/>
    <n v="3"/>
    <s v="Life Sciences"/>
    <n v="1"/>
    <n v="587"/>
    <n v="1"/>
    <x v="1"/>
    <n v="66"/>
    <n v="3"/>
    <n v="3"/>
    <s v="Healthcare Representative"/>
    <x v="2"/>
    <x v="1"/>
    <n v="9824"/>
    <n v="22908"/>
    <n v="3"/>
    <s v="Y"/>
    <s v="No"/>
    <n v="12"/>
    <n v="3"/>
    <n v="1"/>
    <n v="80"/>
    <n v="0"/>
    <n v="12"/>
    <n v="2"/>
    <n v="3"/>
    <n v="1"/>
    <n v="0"/>
    <n v="0"/>
    <n v="0"/>
    <n v="0.12"/>
    <x v="0"/>
    <s v="Recien incorporado"/>
    <s v="Coste salarial medio"/>
    <s v="20-30 kms"/>
    <s v="Bajo"/>
    <s v="Poca"/>
    <x v="1"/>
  </r>
  <r>
    <n v="34"/>
    <x v="0"/>
    <x v="1"/>
    <n v="988"/>
    <x v="2"/>
    <n v="23"/>
    <n v="3"/>
    <s v="Human Resources"/>
    <n v="1"/>
    <n v="590"/>
    <n v="2"/>
    <x v="0"/>
    <n v="43"/>
    <n v="3"/>
    <n v="3"/>
    <s v="Human Resources"/>
    <x v="3"/>
    <x v="2"/>
    <n v="9950"/>
    <n v="11533"/>
    <n v="9"/>
    <s v="Y"/>
    <s v="Yes"/>
    <n v="15"/>
    <n v="3"/>
    <n v="3"/>
    <n v="80"/>
    <n v="3"/>
    <n v="11"/>
    <n v="2"/>
    <n v="3"/>
    <n v="3"/>
    <n v="2"/>
    <n v="0"/>
    <n v="2"/>
    <n v="0.15"/>
    <x v="0"/>
    <s v="Nuevo empleado"/>
    <s v="Coste salarial bajo"/>
    <s v="20-30 kms"/>
    <s v="Bajo"/>
    <s v="Poca"/>
    <x v="1"/>
  </r>
  <r>
    <n v="42"/>
    <x v="1"/>
    <x v="1"/>
    <n v="1474"/>
    <x v="1"/>
    <n v="5"/>
    <n v="2"/>
    <s v="Other"/>
    <n v="1"/>
    <n v="591"/>
    <n v="2"/>
    <x v="1"/>
    <n v="97"/>
    <n v="3"/>
    <n v="1"/>
    <s v="Laboratory Technician"/>
    <x v="2"/>
    <x v="1"/>
    <n v="2093"/>
    <n v="9260"/>
    <n v="4"/>
    <s v="Y"/>
    <s v="No"/>
    <n v="17"/>
    <n v="3"/>
    <n v="4"/>
    <n v="80"/>
    <n v="1"/>
    <n v="8"/>
    <n v="4"/>
    <n v="3"/>
    <n v="2"/>
    <n v="2"/>
    <n v="2"/>
    <n v="0"/>
    <n v="0.17"/>
    <x v="0"/>
    <s v="Nuevo empleado"/>
    <s v="Coste salarial alto"/>
    <s v="0-10 kms"/>
    <s v="Medio"/>
    <s v="Media"/>
    <x v="0"/>
  </r>
  <r>
    <n v="36"/>
    <x v="1"/>
    <x v="2"/>
    <n v="635"/>
    <x v="0"/>
    <n v="10"/>
    <n v="4"/>
    <s v="Medical"/>
    <n v="1"/>
    <n v="592"/>
    <n v="2"/>
    <x v="1"/>
    <n v="32"/>
    <n v="3"/>
    <n v="3"/>
    <s v="Sales Executive"/>
    <x v="0"/>
    <x v="0"/>
    <n v="9980"/>
    <n v="15318"/>
    <n v="1"/>
    <s v="Y"/>
    <s v="No"/>
    <n v="14"/>
    <n v="3"/>
    <n v="4"/>
    <n v="80"/>
    <n v="0"/>
    <n v="10"/>
    <n v="3"/>
    <n v="2"/>
    <n v="10"/>
    <n v="3"/>
    <n v="9"/>
    <n v="7"/>
    <n v="0.14000000000000001"/>
    <x v="0"/>
    <s v="Establecido"/>
    <s v="Coste salarial bajo"/>
    <s v="10-20 kms"/>
    <s v="Bajo"/>
    <s v="Media"/>
    <x v="1"/>
  </r>
  <r>
    <n v="22"/>
    <x v="0"/>
    <x v="1"/>
    <n v="1368"/>
    <x v="1"/>
    <n v="4"/>
    <n v="1"/>
    <s v="Technical Degree"/>
    <n v="1"/>
    <n v="593"/>
    <n v="3"/>
    <x v="1"/>
    <n v="99"/>
    <n v="2"/>
    <n v="1"/>
    <s v="Laboratory Technician"/>
    <x v="2"/>
    <x v="0"/>
    <n v="3894"/>
    <n v="9129"/>
    <n v="5"/>
    <s v="Y"/>
    <s v="No"/>
    <n v="16"/>
    <n v="3"/>
    <n v="3"/>
    <n v="80"/>
    <n v="0"/>
    <n v="4"/>
    <n v="3"/>
    <n v="3"/>
    <n v="2"/>
    <n v="2"/>
    <n v="1"/>
    <n v="2"/>
    <n v="0.16"/>
    <x v="2"/>
    <s v="Nuevo empleado"/>
    <s v="Coste salarial alto"/>
    <s v="0-10 kms"/>
    <s v="Medio"/>
    <s v="Media"/>
    <x v="0"/>
  </r>
  <r>
    <n v="48"/>
    <x v="1"/>
    <x v="0"/>
    <n v="163"/>
    <x v="0"/>
    <n v="2"/>
    <n v="5"/>
    <s v="Marketing"/>
    <n v="1"/>
    <n v="595"/>
    <n v="2"/>
    <x v="0"/>
    <n v="37"/>
    <n v="3"/>
    <n v="2"/>
    <s v="Sales Executive"/>
    <x v="0"/>
    <x v="1"/>
    <n v="4051"/>
    <n v="19658"/>
    <n v="2"/>
    <s v="Y"/>
    <s v="No"/>
    <n v="14"/>
    <n v="3"/>
    <n v="1"/>
    <n v="80"/>
    <n v="1"/>
    <n v="14"/>
    <n v="2"/>
    <n v="3"/>
    <n v="9"/>
    <n v="7"/>
    <n v="6"/>
    <n v="7"/>
    <n v="0.14000000000000001"/>
    <x v="1"/>
    <s v="Establecido"/>
    <s v="Coste salarial bajo"/>
    <s v="0-10 kms"/>
    <s v="Bajo"/>
    <s v="Poca"/>
    <x v="1"/>
  </r>
  <r>
    <n v="55"/>
    <x v="1"/>
    <x v="0"/>
    <n v="1117"/>
    <x v="0"/>
    <n v="18"/>
    <n v="5"/>
    <s v="Life Sciences"/>
    <n v="1"/>
    <n v="597"/>
    <n v="1"/>
    <x v="0"/>
    <n v="83"/>
    <n v="3"/>
    <n v="4"/>
    <s v="Manager"/>
    <x v="1"/>
    <x v="0"/>
    <n v="16835"/>
    <n v="9873"/>
    <n v="3"/>
    <s v="Y"/>
    <s v="No"/>
    <n v="23"/>
    <n v="4"/>
    <n v="4"/>
    <n v="80"/>
    <n v="0"/>
    <n v="37"/>
    <n v="2"/>
    <n v="3"/>
    <n v="10"/>
    <n v="9"/>
    <n v="7"/>
    <n v="7"/>
    <n v="0.23"/>
    <x v="1"/>
    <s v="Establecido"/>
    <s v="Coste salarial alto"/>
    <s v="10-20 kms"/>
    <s v="Alto"/>
    <s v="Poca"/>
    <x v="1"/>
  </r>
  <r>
    <n v="41"/>
    <x v="1"/>
    <x v="2"/>
    <n v="267"/>
    <x v="0"/>
    <n v="10"/>
    <n v="2"/>
    <s v="Life Sciences"/>
    <n v="1"/>
    <n v="599"/>
    <n v="4"/>
    <x v="1"/>
    <n v="56"/>
    <n v="3"/>
    <n v="2"/>
    <s v="Sales Executive"/>
    <x v="0"/>
    <x v="0"/>
    <n v="6230"/>
    <n v="13430"/>
    <n v="7"/>
    <s v="Y"/>
    <s v="No"/>
    <n v="14"/>
    <n v="3"/>
    <n v="4"/>
    <n v="80"/>
    <n v="0"/>
    <n v="16"/>
    <n v="3"/>
    <n v="3"/>
    <n v="14"/>
    <n v="3"/>
    <n v="1"/>
    <n v="10"/>
    <n v="0.14000000000000001"/>
    <x v="0"/>
    <s v="Consolidado"/>
    <s v="Coste salarial medio"/>
    <s v="10-20 kms"/>
    <s v="Bajo"/>
    <s v="Media"/>
    <x v="1"/>
  </r>
  <r>
    <n v="35"/>
    <x v="1"/>
    <x v="0"/>
    <n v="619"/>
    <x v="0"/>
    <n v="1"/>
    <n v="3"/>
    <s v="Marketing"/>
    <n v="1"/>
    <n v="600"/>
    <n v="2"/>
    <x v="1"/>
    <n v="85"/>
    <n v="3"/>
    <n v="2"/>
    <s v="Sales Executive"/>
    <x v="2"/>
    <x v="1"/>
    <n v="4717"/>
    <n v="18659"/>
    <n v="9"/>
    <s v="Y"/>
    <s v="No"/>
    <n v="11"/>
    <n v="3"/>
    <n v="3"/>
    <n v="80"/>
    <n v="0"/>
    <n v="15"/>
    <n v="2"/>
    <n v="3"/>
    <n v="11"/>
    <n v="9"/>
    <n v="6"/>
    <n v="9"/>
    <n v="0.11"/>
    <x v="0"/>
    <s v="Consolidado"/>
    <s v="Coste salarial alto"/>
    <s v="0-10 kms"/>
    <s v="Bajo"/>
    <s v="Poca"/>
    <x v="1"/>
  </r>
  <r>
    <n v="40"/>
    <x v="1"/>
    <x v="0"/>
    <n v="302"/>
    <x v="1"/>
    <n v="6"/>
    <n v="3"/>
    <s v="Life Sciences"/>
    <n v="1"/>
    <n v="601"/>
    <n v="2"/>
    <x v="0"/>
    <n v="75"/>
    <n v="3"/>
    <n v="4"/>
    <s v="Manufacturing Director"/>
    <x v="2"/>
    <x v="0"/>
    <n v="13237"/>
    <n v="20364"/>
    <n v="7"/>
    <s v="Y"/>
    <s v="No"/>
    <n v="15"/>
    <n v="3"/>
    <n v="3"/>
    <n v="80"/>
    <n v="0"/>
    <n v="22"/>
    <n v="3"/>
    <n v="3"/>
    <n v="20"/>
    <n v="6"/>
    <n v="5"/>
    <n v="13"/>
    <n v="0.15"/>
    <x v="0"/>
    <s v="Consolidado"/>
    <s v="Coste salarial alto"/>
    <s v="0-10 kms"/>
    <s v="Bajo"/>
    <s v="Media"/>
    <x v="1"/>
  </r>
  <r>
    <n v="39"/>
    <x v="1"/>
    <x v="1"/>
    <n v="443"/>
    <x v="1"/>
    <n v="8"/>
    <n v="1"/>
    <s v="Life Sciences"/>
    <n v="1"/>
    <n v="602"/>
    <n v="3"/>
    <x v="0"/>
    <n v="48"/>
    <n v="3"/>
    <n v="1"/>
    <s v="Laboratory Technician"/>
    <x v="2"/>
    <x v="1"/>
    <n v="3755"/>
    <n v="17872"/>
    <n v="1"/>
    <s v="Y"/>
    <s v="No"/>
    <n v="11"/>
    <n v="3"/>
    <n v="1"/>
    <n v="80"/>
    <n v="1"/>
    <n v="8"/>
    <n v="3"/>
    <n v="3"/>
    <n v="8"/>
    <n v="3"/>
    <n v="0"/>
    <n v="7"/>
    <n v="0.11"/>
    <x v="0"/>
    <s v="Establecido"/>
    <s v="Coste salarial bajo"/>
    <s v="0-10 kms"/>
    <s v="Bajo"/>
    <s v="Media"/>
    <x v="0"/>
  </r>
  <r>
    <n v="31"/>
    <x v="1"/>
    <x v="0"/>
    <n v="828"/>
    <x v="0"/>
    <n v="2"/>
    <n v="1"/>
    <s v="Life Sciences"/>
    <n v="1"/>
    <n v="604"/>
    <n v="2"/>
    <x v="1"/>
    <n v="77"/>
    <n v="3"/>
    <n v="2"/>
    <s v="Sales Executive"/>
    <x v="0"/>
    <x v="0"/>
    <n v="6582"/>
    <n v="8346"/>
    <n v="4"/>
    <s v="Y"/>
    <s v="Yes"/>
    <n v="13"/>
    <n v="3"/>
    <n v="3"/>
    <n v="80"/>
    <n v="0"/>
    <n v="10"/>
    <n v="2"/>
    <n v="4"/>
    <n v="6"/>
    <n v="5"/>
    <n v="0"/>
    <n v="5"/>
    <n v="0.13"/>
    <x v="0"/>
    <s v="Establecido"/>
    <s v="Coste salarial alto"/>
    <s v="0-10 kms"/>
    <s v="Bajo"/>
    <s v="Poca"/>
    <x v="1"/>
  </r>
  <r>
    <n v="42"/>
    <x v="1"/>
    <x v="0"/>
    <n v="319"/>
    <x v="1"/>
    <n v="24"/>
    <n v="3"/>
    <s v="Medical"/>
    <n v="1"/>
    <n v="605"/>
    <n v="4"/>
    <x v="1"/>
    <n v="56"/>
    <n v="3"/>
    <n v="3"/>
    <s v="Manufacturing Director"/>
    <x v="3"/>
    <x v="1"/>
    <n v="7406"/>
    <n v="6950"/>
    <n v="1"/>
    <s v="Y"/>
    <s v="Yes"/>
    <n v="21"/>
    <n v="4"/>
    <n v="4"/>
    <n v="80"/>
    <n v="1"/>
    <n v="10"/>
    <n v="5"/>
    <n v="2"/>
    <n v="10"/>
    <n v="9"/>
    <n v="5"/>
    <n v="8"/>
    <n v="0.21"/>
    <x v="0"/>
    <s v="Establecido"/>
    <s v="Coste salarial medio"/>
    <s v="20-30 kms"/>
    <s v="Alto"/>
    <s v="Mucha"/>
    <x v="1"/>
  </r>
  <r>
    <n v="45"/>
    <x v="1"/>
    <x v="0"/>
    <n v="561"/>
    <x v="0"/>
    <n v="2"/>
    <n v="3"/>
    <s v="Other"/>
    <n v="1"/>
    <n v="606"/>
    <n v="4"/>
    <x v="1"/>
    <n v="61"/>
    <n v="3"/>
    <n v="2"/>
    <s v="Sales Executive"/>
    <x v="1"/>
    <x v="1"/>
    <n v="4805"/>
    <n v="16177"/>
    <n v="0"/>
    <s v="Y"/>
    <s v="No"/>
    <n v="19"/>
    <n v="3"/>
    <n v="2"/>
    <n v="80"/>
    <n v="1"/>
    <n v="9"/>
    <n v="3"/>
    <n v="4"/>
    <n v="8"/>
    <n v="7"/>
    <n v="3"/>
    <n v="7"/>
    <n v="0.19"/>
    <x v="1"/>
    <s v="Establecido"/>
    <s v="Coste salarial medio"/>
    <s v="0-10 kms"/>
    <s v="Medio"/>
    <s v="Media"/>
    <x v="0"/>
  </r>
  <r>
    <n v="26"/>
    <x v="0"/>
    <x v="1"/>
    <n v="426"/>
    <x v="2"/>
    <n v="17"/>
    <n v="4"/>
    <s v="Life Sciences"/>
    <n v="1"/>
    <n v="608"/>
    <n v="2"/>
    <x v="0"/>
    <n v="58"/>
    <n v="3"/>
    <n v="1"/>
    <s v="Human Resources"/>
    <x v="2"/>
    <x v="2"/>
    <n v="2741"/>
    <n v="22808"/>
    <n v="0"/>
    <s v="Y"/>
    <s v="Yes"/>
    <n v="11"/>
    <n v="3"/>
    <n v="2"/>
    <n v="80"/>
    <n v="1"/>
    <n v="8"/>
    <n v="2"/>
    <n v="2"/>
    <n v="7"/>
    <n v="7"/>
    <n v="1"/>
    <n v="0"/>
    <n v="0.11"/>
    <x v="2"/>
    <s v="Establecido"/>
    <s v="Coste salarial medio"/>
    <s v="10-20 kms"/>
    <s v="Bajo"/>
    <s v="Poca"/>
    <x v="0"/>
  </r>
  <r>
    <n v="29"/>
    <x v="1"/>
    <x v="0"/>
    <n v="232"/>
    <x v="1"/>
    <n v="19"/>
    <n v="3"/>
    <s v="Technical Degree"/>
    <n v="1"/>
    <n v="611"/>
    <n v="4"/>
    <x v="1"/>
    <n v="34"/>
    <n v="3"/>
    <n v="2"/>
    <s v="Manufacturing Director"/>
    <x v="0"/>
    <x v="2"/>
    <n v="4262"/>
    <n v="22645"/>
    <n v="4"/>
    <s v="Y"/>
    <s v="No"/>
    <n v="12"/>
    <n v="3"/>
    <n v="2"/>
    <n v="80"/>
    <n v="2"/>
    <n v="8"/>
    <n v="2"/>
    <n v="4"/>
    <n v="3"/>
    <n v="2"/>
    <n v="1"/>
    <n v="2"/>
    <n v="0.12"/>
    <x v="0"/>
    <s v="Nuevo empleado"/>
    <s v="Coste salarial bajo"/>
    <s v="10-20 kms"/>
    <s v="Bajo"/>
    <s v="Poca"/>
    <x v="0"/>
  </r>
  <r>
    <n v="33"/>
    <x v="1"/>
    <x v="0"/>
    <n v="922"/>
    <x v="1"/>
    <n v="1"/>
    <n v="5"/>
    <s v="Medical"/>
    <n v="1"/>
    <n v="612"/>
    <n v="1"/>
    <x v="0"/>
    <n v="95"/>
    <n v="4"/>
    <n v="4"/>
    <s v="Research Director"/>
    <x v="2"/>
    <x v="2"/>
    <n v="16184"/>
    <n v="22578"/>
    <n v="4"/>
    <s v="Y"/>
    <s v="No"/>
    <n v="19"/>
    <n v="3"/>
    <n v="3"/>
    <n v="80"/>
    <n v="1"/>
    <n v="10"/>
    <n v="2"/>
    <n v="3"/>
    <n v="6"/>
    <n v="1"/>
    <n v="0"/>
    <n v="5"/>
    <n v="0.19"/>
    <x v="0"/>
    <s v="Establecido"/>
    <s v="Coste salarial alto"/>
    <s v="0-10 kms"/>
    <s v="Medio"/>
    <s v="Poca"/>
    <x v="1"/>
  </r>
  <r>
    <n v="31"/>
    <x v="1"/>
    <x v="0"/>
    <n v="688"/>
    <x v="0"/>
    <n v="7"/>
    <n v="3"/>
    <s v="Life Sciences"/>
    <n v="1"/>
    <n v="613"/>
    <n v="3"/>
    <x v="1"/>
    <n v="44"/>
    <n v="2"/>
    <n v="3"/>
    <s v="Manager"/>
    <x v="0"/>
    <x v="2"/>
    <n v="11557"/>
    <n v="25291"/>
    <n v="9"/>
    <s v="Y"/>
    <s v="No"/>
    <n v="21"/>
    <n v="4"/>
    <n v="3"/>
    <n v="80"/>
    <n v="1"/>
    <n v="10"/>
    <n v="3"/>
    <n v="2"/>
    <n v="5"/>
    <n v="4"/>
    <n v="0"/>
    <n v="1"/>
    <n v="0.21"/>
    <x v="0"/>
    <s v="Nuevo empleado"/>
    <s v="Coste salarial bajo"/>
    <s v="0-10 kms"/>
    <s v="Alto"/>
    <s v="Media"/>
    <x v="1"/>
  </r>
  <r>
    <n v="18"/>
    <x v="0"/>
    <x v="1"/>
    <n v="1306"/>
    <x v="0"/>
    <n v="5"/>
    <n v="3"/>
    <s v="Marketing"/>
    <n v="1"/>
    <n v="614"/>
    <n v="2"/>
    <x v="1"/>
    <n v="69"/>
    <n v="3"/>
    <n v="1"/>
    <s v="Sales Representative"/>
    <x v="1"/>
    <x v="0"/>
    <n v="1878"/>
    <n v="8059"/>
    <n v="1"/>
    <s v="Y"/>
    <s v="Yes"/>
    <n v="14"/>
    <n v="3"/>
    <n v="4"/>
    <n v="80"/>
    <n v="0"/>
    <n v="0"/>
    <n v="3"/>
    <n v="3"/>
    <n v="0"/>
    <n v="0"/>
    <n v="0"/>
    <n v="0"/>
    <n v="0.14000000000000001"/>
    <x v="2"/>
    <s v="Recien incorporado"/>
    <s v="Coste salarial medio"/>
    <s v="0-10 kms"/>
    <s v="Bajo"/>
    <s v="Media"/>
    <x v="2"/>
  </r>
  <r>
    <n v="40"/>
    <x v="1"/>
    <x v="2"/>
    <n v="1094"/>
    <x v="0"/>
    <n v="28"/>
    <n v="3"/>
    <s v="Other"/>
    <n v="1"/>
    <n v="615"/>
    <n v="3"/>
    <x v="1"/>
    <n v="58"/>
    <n v="1"/>
    <n v="3"/>
    <s v="Sales Executive"/>
    <x v="3"/>
    <x v="2"/>
    <n v="10932"/>
    <n v="11373"/>
    <n v="3"/>
    <s v="Y"/>
    <s v="No"/>
    <n v="15"/>
    <n v="3"/>
    <n v="3"/>
    <n v="80"/>
    <n v="1"/>
    <n v="20"/>
    <n v="2"/>
    <n v="3"/>
    <n v="1"/>
    <n v="0"/>
    <n v="0"/>
    <n v="1"/>
    <n v="0.15"/>
    <x v="0"/>
    <s v="Recien incorporado"/>
    <s v="Coste salarial medio"/>
    <s v="20-30 kms"/>
    <s v="Bajo"/>
    <s v="Poca"/>
    <x v="1"/>
  </r>
  <r>
    <n v="41"/>
    <x v="1"/>
    <x v="2"/>
    <n v="509"/>
    <x v="1"/>
    <n v="2"/>
    <n v="4"/>
    <s v="Other"/>
    <n v="1"/>
    <n v="616"/>
    <n v="1"/>
    <x v="0"/>
    <n v="62"/>
    <n v="2"/>
    <n v="2"/>
    <s v="Healthcare Representative"/>
    <x v="2"/>
    <x v="0"/>
    <n v="6811"/>
    <n v="2112"/>
    <n v="2"/>
    <s v="Y"/>
    <s v="Yes"/>
    <n v="17"/>
    <n v="3"/>
    <n v="1"/>
    <n v="80"/>
    <n v="0"/>
    <n v="10"/>
    <n v="3"/>
    <n v="3"/>
    <n v="8"/>
    <n v="7"/>
    <n v="0"/>
    <n v="7"/>
    <n v="0.17"/>
    <x v="0"/>
    <s v="Establecido"/>
    <s v="Coste salarial medio"/>
    <s v="0-10 kms"/>
    <s v="Medio"/>
    <s v="Media"/>
    <x v="1"/>
  </r>
  <r>
    <n v="26"/>
    <x v="1"/>
    <x v="0"/>
    <n v="775"/>
    <x v="0"/>
    <n v="29"/>
    <n v="2"/>
    <s v="Medical"/>
    <n v="1"/>
    <n v="618"/>
    <n v="1"/>
    <x v="1"/>
    <n v="45"/>
    <n v="3"/>
    <n v="2"/>
    <s v="Sales Executive"/>
    <x v="2"/>
    <x v="2"/>
    <n v="4306"/>
    <n v="4267"/>
    <n v="5"/>
    <s v="Y"/>
    <s v="No"/>
    <n v="12"/>
    <n v="3"/>
    <n v="1"/>
    <n v="80"/>
    <n v="2"/>
    <n v="8"/>
    <n v="5"/>
    <n v="3"/>
    <n v="0"/>
    <n v="0"/>
    <n v="0"/>
    <n v="0"/>
    <n v="0.12"/>
    <x v="2"/>
    <s v="Recien incorporado"/>
    <s v="Coste salarial bajo"/>
    <s v="20-30 kms"/>
    <s v="Bajo"/>
    <s v="Mucha"/>
    <x v="0"/>
  </r>
  <r>
    <n v="35"/>
    <x v="1"/>
    <x v="0"/>
    <n v="195"/>
    <x v="0"/>
    <n v="1"/>
    <n v="3"/>
    <s v="Medical"/>
    <n v="1"/>
    <n v="620"/>
    <n v="1"/>
    <x v="0"/>
    <n v="80"/>
    <n v="3"/>
    <n v="2"/>
    <s v="Sales Executive"/>
    <x v="2"/>
    <x v="0"/>
    <n v="4859"/>
    <n v="6698"/>
    <n v="1"/>
    <s v="Y"/>
    <s v="No"/>
    <n v="16"/>
    <n v="3"/>
    <n v="4"/>
    <n v="80"/>
    <n v="0"/>
    <n v="5"/>
    <n v="3"/>
    <n v="3"/>
    <n v="5"/>
    <n v="4"/>
    <n v="0"/>
    <n v="3"/>
    <n v="0.16"/>
    <x v="0"/>
    <s v="Nuevo empleado"/>
    <s v="Coste salarial alto"/>
    <s v="0-10 kms"/>
    <s v="Medio"/>
    <s v="Media"/>
    <x v="0"/>
  </r>
  <r>
    <n v="34"/>
    <x v="1"/>
    <x v="0"/>
    <n v="258"/>
    <x v="0"/>
    <n v="21"/>
    <n v="4"/>
    <s v="Life Sciences"/>
    <n v="1"/>
    <n v="621"/>
    <n v="4"/>
    <x v="1"/>
    <n v="74"/>
    <n v="4"/>
    <n v="2"/>
    <s v="Sales Executive"/>
    <x v="0"/>
    <x v="0"/>
    <n v="5337"/>
    <n v="19921"/>
    <n v="1"/>
    <s v="Y"/>
    <s v="No"/>
    <n v="12"/>
    <n v="3"/>
    <n v="4"/>
    <n v="80"/>
    <n v="0"/>
    <n v="10"/>
    <n v="3"/>
    <n v="3"/>
    <n v="10"/>
    <n v="7"/>
    <n v="5"/>
    <n v="7"/>
    <n v="0.12"/>
    <x v="0"/>
    <s v="Establecido"/>
    <s v="Coste salarial medio"/>
    <s v="20-30 kms"/>
    <s v="Bajo"/>
    <s v="Media"/>
    <x v="1"/>
  </r>
  <r>
    <n v="26"/>
    <x v="0"/>
    <x v="0"/>
    <n v="471"/>
    <x v="1"/>
    <n v="24"/>
    <n v="3"/>
    <s v="Technical Degree"/>
    <n v="1"/>
    <n v="622"/>
    <n v="3"/>
    <x v="1"/>
    <n v="66"/>
    <n v="1"/>
    <n v="1"/>
    <s v="Laboratory Technician"/>
    <x v="0"/>
    <x v="0"/>
    <n v="2340"/>
    <n v="23213"/>
    <n v="1"/>
    <s v="Y"/>
    <s v="Yes"/>
    <n v="18"/>
    <n v="3"/>
    <n v="2"/>
    <n v="80"/>
    <n v="0"/>
    <n v="1"/>
    <n v="3"/>
    <n v="1"/>
    <n v="1"/>
    <n v="0"/>
    <n v="0"/>
    <n v="0"/>
    <n v="0.18"/>
    <x v="2"/>
    <s v="Recien incorporado"/>
    <s v="Coste salarial medio"/>
    <s v="20-30 kms"/>
    <s v="Medio"/>
    <s v="Media"/>
    <x v="2"/>
  </r>
  <r>
    <n v="37"/>
    <x v="1"/>
    <x v="0"/>
    <n v="799"/>
    <x v="1"/>
    <n v="1"/>
    <n v="3"/>
    <s v="Technical Degree"/>
    <n v="1"/>
    <n v="623"/>
    <n v="2"/>
    <x v="0"/>
    <n v="59"/>
    <n v="3"/>
    <n v="3"/>
    <s v="Manufacturing Director"/>
    <x v="0"/>
    <x v="0"/>
    <n v="7491"/>
    <n v="23848"/>
    <n v="4"/>
    <s v="Y"/>
    <s v="No"/>
    <n v="17"/>
    <n v="3"/>
    <n v="4"/>
    <n v="80"/>
    <n v="0"/>
    <n v="12"/>
    <n v="3"/>
    <n v="4"/>
    <n v="6"/>
    <n v="5"/>
    <n v="1"/>
    <n v="2"/>
    <n v="0.17"/>
    <x v="0"/>
    <s v="Establecido"/>
    <s v="Coste salarial medio"/>
    <s v="0-10 kms"/>
    <s v="Medio"/>
    <s v="Media"/>
    <x v="1"/>
  </r>
  <r>
    <n v="46"/>
    <x v="1"/>
    <x v="1"/>
    <n v="1034"/>
    <x v="1"/>
    <n v="18"/>
    <n v="1"/>
    <s v="Medical"/>
    <n v="1"/>
    <n v="624"/>
    <n v="1"/>
    <x v="0"/>
    <n v="86"/>
    <n v="3"/>
    <n v="3"/>
    <s v="Healthcare Representative"/>
    <x v="2"/>
    <x v="1"/>
    <n v="10527"/>
    <n v="8984"/>
    <n v="5"/>
    <s v="Y"/>
    <s v="No"/>
    <n v="11"/>
    <n v="3"/>
    <n v="4"/>
    <n v="80"/>
    <n v="0"/>
    <n v="28"/>
    <n v="3"/>
    <n v="2"/>
    <n v="2"/>
    <n v="2"/>
    <n v="1"/>
    <n v="2"/>
    <n v="0.11"/>
    <x v="1"/>
    <s v="Nuevo empleado"/>
    <s v="Coste salarial alto"/>
    <s v="10-20 kms"/>
    <s v="Bajo"/>
    <s v="Media"/>
    <x v="1"/>
  </r>
  <r>
    <n v="41"/>
    <x v="1"/>
    <x v="0"/>
    <n v="1276"/>
    <x v="0"/>
    <n v="2"/>
    <n v="5"/>
    <s v="Life Sciences"/>
    <n v="1"/>
    <n v="625"/>
    <n v="2"/>
    <x v="0"/>
    <n v="91"/>
    <n v="3"/>
    <n v="4"/>
    <s v="Manager"/>
    <x v="3"/>
    <x v="1"/>
    <n v="16595"/>
    <n v="5626"/>
    <n v="7"/>
    <s v="Y"/>
    <s v="No"/>
    <n v="16"/>
    <n v="3"/>
    <n v="2"/>
    <n v="80"/>
    <n v="1"/>
    <n v="22"/>
    <n v="2"/>
    <n v="3"/>
    <n v="18"/>
    <n v="16"/>
    <n v="11"/>
    <n v="8"/>
    <n v="0.16"/>
    <x v="0"/>
    <s v="Consolidado"/>
    <s v="Coste salarial alto"/>
    <s v="0-10 kms"/>
    <s v="Medio"/>
    <s v="Poca"/>
    <x v="1"/>
  </r>
  <r>
    <n v="37"/>
    <x v="1"/>
    <x v="2"/>
    <n v="142"/>
    <x v="0"/>
    <n v="9"/>
    <n v="4"/>
    <s v="Medical"/>
    <n v="1"/>
    <n v="626"/>
    <n v="1"/>
    <x v="1"/>
    <n v="69"/>
    <n v="3"/>
    <n v="3"/>
    <s v="Sales Executive"/>
    <x v="1"/>
    <x v="2"/>
    <n v="8834"/>
    <n v="24666"/>
    <n v="1"/>
    <s v="Y"/>
    <s v="No"/>
    <n v="13"/>
    <n v="3"/>
    <n v="4"/>
    <n v="80"/>
    <n v="1"/>
    <n v="9"/>
    <n v="6"/>
    <n v="3"/>
    <n v="9"/>
    <n v="5"/>
    <n v="7"/>
    <n v="7"/>
    <n v="0.13"/>
    <x v="0"/>
    <s v="Establecido"/>
    <s v="Coste salarial medio"/>
    <s v="0-10 kms"/>
    <s v="Bajo"/>
    <s v="Mucha"/>
    <x v="0"/>
  </r>
  <r>
    <n v="52"/>
    <x v="1"/>
    <x v="0"/>
    <n v="956"/>
    <x v="1"/>
    <n v="6"/>
    <n v="2"/>
    <s v="Technical Degree"/>
    <n v="1"/>
    <n v="630"/>
    <n v="4"/>
    <x v="1"/>
    <n v="78"/>
    <n v="3"/>
    <n v="2"/>
    <s v="Research Scientist"/>
    <x v="3"/>
    <x v="2"/>
    <n v="5577"/>
    <n v="22087"/>
    <n v="3"/>
    <s v="Y"/>
    <s v="Yes"/>
    <n v="12"/>
    <n v="3"/>
    <n v="2"/>
    <n v="80"/>
    <n v="2"/>
    <n v="18"/>
    <n v="3"/>
    <n v="3"/>
    <n v="10"/>
    <n v="9"/>
    <n v="6"/>
    <n v="9"/>
    <n v="0.12"/>
    <x v="1"/>
    <s v="Establecido"/>
    <s v="Coste salarial alto"/>
    <s v="0-10 kms"/>
    <s v="Bajo"/>
    <s v="Media"/>
    <x v="1"/>
  </r>
  <r>
    <n v="32"/>
    <x v="0"/>
    <x v="2"/>
    <n v="1474"/>
    <x v="0"/>
    <n v="11"/>
    <n v="4"/>
    <s v="Other"/>
    <n v="1"/>
    <n v="631"/>
    <n v="4"/>
    <x v="1"/>
    <n v="60"/>
    <n v="4"/>
    <n v="2"/>
    <s v="Sales Executive"/>
    <x v="2"/>
    <x v="1"/>
    <n v="4707"/>
    <n v="23914"/>
    <n v="8"/>
    <s v="Y"/>
    <s v="No"/>
    <n v="12"/>
    <n v="3"/>
    <n v="4"/>
    <n v="80"/>
    <n v="0"/>
    <n v="6"/>
    <n v="2"/>
    <n v="3"/>
    <n v="4"/>
    <n v="2"/>
    <n v="1"/>
    <n v="2"/>
    <n v="0.12"/>
    <x v="0"/>
    <s v="Nuevo empleado"/>
    <s v="Coste salarial medio"/>
    <s v="10-20 kms"/>
    <s v="Bajo"/>
    <s v="Poca"/>
    <x v="0"/>
  </r>
  <r>
    <n v="24"/>
    <x v="1"/>
    <x v="1"/>
    <n v="535"/>
    <x v="0"/>
    <n v="24"/>
    <n v="3"/>
    <s v="Medical"/>
    <n v="1"/>
    <n v="632"/>
    <n v="4"/>
    <x v="1"/>
    <n v="38"/>
    <n v="3"/>
    <n v="1"/>
    <s v="Sales Representative"/>
    <x v="0"/>
    <x v="1"/>
    <n v="2400"/>
    <n v="5530"/>
    <n v="0"/>
    <s v="Y"/>
    <s v="No"/>
    <n v="13"/>
    <n v="3"/>
    <n v="3"/>
    <n v="80"/>
    <n v="2"/>
    <n v="3"/>
    <n v="3"/>
    <n v="3"/>
    <n v="2"/>
    <n v="2"/>
    <n v="2"/>
    <n v="1"/>
    <n v="0.13"/>
    <x v="2"/>
    <s v="Nuevo empleado"/>
    <s v="Coste salarial bajo"/>
    <s v="20-30 kms"/>
    <s v="Bajo"/>
    <s v="Media"/>
    <x v="2"/>
  </r>
  <r>
    <n v="38"/>
    <x v="1"/>
    <x v="0"/>
    <n v="1495"/>
    <x v="1"/>
    <n v="10"/>
    <n v="3"/>
    <s v="Medical"/>
    <n v="1"/>
    <n v="634"/>
    <n v="3"/>
    <x v="0"/>
    <n v="76"/>
    <n v="3"/>
    <n v="2"/>
    <s v="Healthcare Representative"/>
    <x v="2"/>
    <x v="1"/>
    <n v="9824"/>
    <n v="22174"/>
    <n v="3"/>
    <s v="Y"/>
    <s v="No"/>
    <n v="19"/>
    <n v="3"/>
    <n v="3"/>
    <n v="80"/>
    <n v="1"/>
    <n v="18"/>
    <n v="4"/>
    <n v="3"/>
    <n v="1"/>
    <n v="0"/>
    <n v="0"/>
    <n v="0"/>
    <n v="0.19"/>
    <x v="0"/>
    <s v="Recien incorporado"/>
    <s v="Coste salarial alto"/>
    <s v="10-20 kms"/>
    <s v="Medio"/>
    <s v="Media"/>
    <x v="1"/>
  </r>
  <r>
    <n v="37"/>
    <x v="1"/>
    <x v="0"/>
    <n v="446"/>
    <x v="1"/>
    <n v="1"/>
    <n v="4"/>
    <s v="Life Sciences"/>
    <n v="1"/>
    <n v="635"/>
    <n v="2"/>
    <x v="0"/>
    <n v="65"/>
    <n v="3"/>
    <n v="2"/>
    <s v="Manufacturing Director"/>
    <x v="1"/>
    <x v="1"/>
    <n v="6447"/>
    <n v="15701"/>
    <n v="6"/>
    <s v="Y"/>
    <s v="No"/>
    <n v="12"/>
    <n v="3"/>
    <n v="2"/>
    <n v="80"/>
    <n v="1"/>
    <n v="8"/>
    <n v="2"/>
    <n v="2"/>
    <n v="6"/>
    <n v="5"/>
    <n v="4"/>
    <n v="3"/>
    <n v="0.12"/>
    <x v="0"/>
    <s v="Establecido"/>
    <s v="Coste salarial medio"/>
    <s v="0-10 kms"/>
    <s v="Bajo"/>
    <s v="Poca"/>
    <x v="0"/>
  </r>
  <r>
    <n v="49"/>
    <x v="1"/>
    <x v="0"/>
    <n v="1245"/>
    <x v="1"/>
    <n v="18"/>
    <n v="4"/>
    <s v="Life Sciences"/>
    <n v="1"/>
    <n v="638"/>
    <n v="4"/>
    <x v="1"/>
    <n v="58"/>
    <n v="2"/>
    <n v="5"/>
    <s v="Research Director"/>
    <x v="2"/>
    <x v="2"/>
    <n v="19502"/>
    <n v="2125"/>
    <n v="1"/>
    <s v="Y"/>
    <s v="Yes"/>
    <n v="17"/>
    <n v="3"/>
    <n v="3"/>
    <n v="80"/>
    <n v="1"/>
    <n v="31"/>
    <n v="5"/>
    <n v="3"/>
    <n v="31"/>
    <n v="9"/>
    <n v="0"/>
    <n v="9"/>
    <n v="0.17"/>
    <x v="1"/>
    <s v="Veterano"/>
    <s v="Coste salarial medio"/>
    <s v="10-20 kms"/>
    <s v="Medio"/>
    <s v="Mucha"/>
    <x v="1"/>
  </r>
  <r>
    <n v="24"/>
    <x v="1"/>
    <x v="0"/>
    <n v="691"/>
    <x v="1"/>
    <n v="23"/>
    <n v="3"/>
    <s v="Medical"/>
    <n v="1"/>
    <n v="639"/>
    <n v="2"/>
    <x v="1"/>
    <n v="89"/>
    <n v="4"/>
    <n v="1"/>
    <s v="Research Scientist"/>
    <x v="0"/>
    <x v="1"/>
    <n v="2725"/>
    <n v="21630"/>
    <n v="1"/>
    <s v="Y"/>
    <s v="Yes"/>
    <n v="11"/>
    <n v="3"/>
    <n v="2"/>
    <n v="80"/>
    <n v="2"/>
    <n v="6"/>
    <n v="3"/>
    <n v="3"/>
    <n v="6"/>
    <n v="5"/>
    <n v="1"/>
    <n v="4"/>
    <n v="0.11"/>
    <x v="2"/>
    <s v="Establecido"/>
    <s v="Coste salarial alto"/>
    <s v="20-30 kms"/>
    <s v="Bajo"/>
    <s v="Media"/>
    <x v="0"/>
  </r>
  <r>
    <n v="26"/>
    <x v="1"/>
    <x v="0"/>
    <n v="703"/>
    <x v="0"/>
    <n v="28"/>
    <n v="2"/>
    <s v="Marketing"/>
    <n v="1"/>
    <n v="641"/>
    <n v="1"/>
    <x v="1"/>
    <n v="66"/>
    <n v="3"/>
    <n v="2"/>
    <s v="Sales Executive"/>
    <x v="1"/>
    <x v="1"/>
    <n v="6272"/>
    <n v="7428"/>
    <n v="1"/>
    <s v="Y"/>
    <s v="No"/>
    <n v="20"/>
    <n v="4"/>
    <n v="4"/>
    <n v="80"/>
    <n v="2"/>
    <n v="6"/>
    <n v="5"/>
    <n v="4"/>
    <n v="5"/>
    <n v="3"/>
    <n v="1"/>
    <n v="4"/>
    <n v="0.2"/>
    <x v="2"/>
    <s v="Nuevo empleado"/>
    <s v="Coste salarial medio"/>
    <s v="20-30 kms"/>
    <s v="Medio"/>
    <s v="Mucha"/>
    <x v="0"/>
  </r>
  <r>
    <n v="24"/>
    <x v="1"/>
    <x v="0"/>
    <n v="823"/>
    <x v="1"/>
    <n v="17"/>
    <n v="2"/>
    <s v="Other"/>
    <n v="1"/>
    <n v="643"/>
    <n v="4"/>
    <x v="1"/>
    <n v="94"/>
    <n v="2"/>
    <n v="1"/>
    <s v="Laboratory Technician"/>
    <x v="1"/>
    <x v="1"/>
    <n v="2127"/>
    <n v="9100"/>
    <n v="1"/>
    <s v="Y"/>
    <s v="No"/>
    <n v="21"/>
    <n v="4"/>
    <n v="4"/>
    <n v="80"/>
    <n v="1"/>
    <n v="1"/>
    <n v="2"/>
    <n v="3"/>
    <n v="1"/>
    <n v="0"/>
    <n v="0"/>
    <n v="0"/>
    <n v="0.21"/>
    <x v="2"/>
    <s v="Recien incorporado"/>
    <s v="Coste salarial alto"/>
    <s v="10-20 kms"/>
    <s v="Alto"/>
    <s v="Poca"/>
    <x v="2"/>
  </r>
  <r>
    <n v="50"/>
    <x v="1"/>
    <x v="1"/>
    <n v="1246"/>
    <x v="2"/>
    <n v="3"/>
    <n v="3"/>
    <s v="Medical"/>
    <n v="1"/>
    <n v="644"/>
    <n v="1"/>
    <x v="1"/>
    <n v="99"/>
    <n v="3"/>
    <n v="5"/>
    <s v="Manager"/>
    <x v="1"/>
    <x v="1"/>
    <n v="18200"/>
    <n v="7999"/>
    <n v="1"/>
    <s v="Y"/>
    <s v="No"/>
    <n v="11"/>
    <n v="3"/>
    <n v="3"/>
    <n v="80"/>
    <n v="1"/>
    <n v="32"/>
    <n v="2"/>
    <n v="3"/>
    <n v="32"/>
    <n v="5"/>
    <n v="10"/>
    <n v="7"/>
    <n v="0.11"/>
    <x v="1"/>
    <s v="Veterano"/>
    <s v="Coste salarial alto"/>
    <s v="0-10 kms"/>
    <s v="Bajo"/>
    <s v="Poca"/>
    <x v="1"/>
  </r>
  <r>
    <n v="25"/>
    <x v="1"/>
    <x v="0"/>
    <n v="622"/>
    <x v="0"/>
    <n v="13"/>
    <n v="1"/>
    <s v="Medical"/>
    <n v="1"/>
    <n v="645"/>
    <n v="2"/>
    <x v="1"/>
    <n v="40"/>
    <n v="3"/>
    <n v="1"/>
    <s v="Sales Representative"/>
    <x v="2"/>
    <x v="1"/>
    <n v="2096"/>
    <n v="26376"/>
    <n v="1"/>
    <s v="Y"/>
    <s v="No"/>
    <n v="11"/>
    <n v="3"/>
    <n v="3"/>
    <n v="80"/>
    <n v="0"/>
    <n v="7"/>
    <n v="1"/>
    <n v="3"/>
    <n v="7"/>
    <n v="4"/>
    <n v="0"/>
    <n v="6"/>
    <n v="0.11"/>
    <x v="2"/>
    <s v="Establecido"/>
    <s v="Coste salarial bajo"/>
    <s v="10-20 kms"/>
    <s v="Bajo"/>
    <s v="Poca"/>
    <x v="0"/>
  </r>
  <r>
    <n v="24"/>
    <x v="0"/>
    <x v="1"/>
    <n v="1287"/>
    <x v="1"/>
    <n v="7"/>
    <n v="3"/>
    <s v="Life Sciences"/>
    <n v="1"/>
    <n v="647"/>
    <n v="1"/>
    <x v="0"/>
    <n v="55"/>
    <n v="3"/>
    <n v="1"/>
    <s v="Laboratory Technician"/>
    <x v="2"/>
    <x v="1"/>
    <n v="2886"/>
    <n v="14168"/>
    <n v="1"/>
    <s v="Y"/>
    <s v="Yes"/>
    <n v="16"/>
    <n v="3"/>
    <n v="4"/>
    <n v="80"/>
    <n v="1"/>
    <n v="6"/>
    <n v="4"/>
    <n v="3"/>
    <n v="6"/>
    <n v="3"/>
    <n v="1"/>
    <n v="2"/>
    <n v="0.16"/>
    <x v="2"/>
    <s v="Establecido"/>
    <s v="Coste salarial medio"/>
    <s v="0-10 kms"/>
    <s v="Medio"/>
    <s v="Media"/>
    <x v="0"/>
  </r>
  <r>
    <n v="30"/>
    <x v="0"/>
    <x v="1"/>
    <n v="448"/>
    <x v="0"/>
    <n v="12"/>
    <n v="4"/>
    <s v="Life Sciences"/>
    <n v="1"/>
    <n v="648"/>
    <n v="2"/>
    <x v="1"/>
    <n v="74"/>
    <n v="2"/>
    <n v="1"/>
    <s v="Sales Representative"/>
    <x v="3"/>
    <x v="1"/>
    <n v="2033"/>
    <n v="14470"/>
    <n v="1"/>
    <s v="Y"/>
    <s v="No"/>
    <n v="18"/>
    <n v="3"/>
    <n v="3"/>
    <n v="80"/>
    <n v="1"/>
    <n v="1"/>
    <n v="2"/>
    <n v="4"/>
    <n v="1"/>
    <n v="0"/>
    <n v="0"/>
    <n v="0"/>
    <n v="0.18"/>
    <x v="0"/>
    <s v="Recien incorporado"/>
    <s v="Coste salarial medio"/>
    <s v="10-20 kms"/>
    <s v="Medio"/>
    <s v="Poca"/>
    <x v="2"/>
  </r>
  <r>
    <n v="34"/>
    <x v="1"/>
    <x v="0"/>
    <n v="254"/>
    <x v="1"/>
    <n v="1"/>
    <n v="2"/>
    <s v="Life Sciences"/>
    <n v="1"/>
    <n v="649"/>
    <n v="2"/>
    <x v="1"/>
    <n v="83"/>
    <n v="2"/>
    <n v="1"/>
    <s v="Research Scientist"/>
    <x v="0"/>
    <x v="1"/>
    <n v="3622"/>
    <n v="22794"/>
    <n v="1"/>
    <s v="Y"/>
    <s v="Yes"/>
    <n v="13"/>
    <n v="3"/>
    <n v="4"/>
    <n v="80"/>
    <n v="1"/>
    <n v="6"/>
    <n v="3"/>
    <n v="3"/>
    <n v="6"/>
    <n v="5"/>
    <n v="1"/>
    <n v="3"/>
    <n v="0.13"/>
    <x v="0"/>
    <s v="Establecido"/>
    <s v="Coste salarial alto"/>
    <s v="0-10 kms"/>
    <s v="Bajo"/>
    <s v="Media"/>
    <x v="0"/>
  </r>
  <r>
    <n v="31"/>
    <x v="0"/>
    <x v="0"/>
    <n v="1365"/>
    <x v="0"/>
    <n v="13"/>
    <n v="4"/>
    <s v="Medical"/>
    <n v="1"/>
    <n v="650"/>
    <n v="2"/>
    <x v="1"/>
    <n v="46"/>
    <n v="3"/>
    <n v="2"/>
    <s v="Sales Executive"/>
    <x v="3"/>
    <x v="2"/>
    <n v="4233"/>
    <n v="11512"/>
    <n v="2"/>
    <s v="Y"/>
    <s v="No"/>
    <n v="17"/>
    <n v="3"/>
    <n v="3"/>
    <n v="80"/>
    <n v="0"/>
    <n v="9"/>
    <n v="2"/>
    <n v="1"/>
    <n v="3"/>
    <n v="1"/>
    <n v="1"/>
    <n v="2"/>
    <n v="0.17"/>
    <x v="0"/>
    <s v="Nuevo empleado"/>
    <s v="Coste salarial bajo"/>
    <s v="10-20 kms"/>
    <s v="Medio"/>
    <s v="Poca"/>
    <x v="0"/>
  </r>
  <r>
    <n v="35"/>
    <x v="1"/>
    <x v="0"/>
    <n v="538"/>
    <x v="1"/>
    <n v="25"/>
    <n v="2"/>
    <s v="Other"/>
    <n v="1"/>
    <n v="652"/>
    <n v="1"/>
    <x v="1"/>
    <n v="54"/>
    <n v="2"/>
    <n v="2"/>
    <s v="Laboratory Technician"/>
    <x v="0"/>
    <x v="0"/>
    <n v="3681"/>
    <n v="14004"/>
    <n v="4"/>
    <s v="Y"/>
    <s v="No"/>
    <n v="14"/>
    <n v="3"/>
    <n v="4"/>
    <n v="80"/>
    <n v="0"/>
    <n v="9"/>
    <n v="3"/>
    <n v="3"/>
    <n v="3"/>
    <n v="2"/>
    <n v="0"/>
    <n v="2"/>
    <n v="0.14000000000000001"/>
    <x v="0"/>
    <s v="Nuevo empleado"/>
    <s v="Coste salarial medio"/>
    <s v="20-30 kms"/>
    <s v="Bajo"/>
    <s v="Media"/>
    <x v="0"/>
  </r>
  <r>
    <n v="31"/>
    <x v="1"/>
    <x v="0"/>
    <n v="525"/>
    <x v="0"/>
    <n v="6"/>
    <n v="4"/>
    <s v="Medical"/>
    <n v="1"/>
    <n v="653"/>
    <n v="1"/>
    <x v="1"/>
    <n v="66"/>
    <n v="4"/>
    <n v="2"/>
    <s v="Sales Executive"/>
    <x v="0"/>
    <x v="2"/>
    <n v="5460"/>
    <n v="6219"/>
    <n v="4"/>
    <s v="Y"/>
    <s v="No"/>
    <n v="22"/>
    <n v="4"/>
    <n v="4"/>
    <n v="80"/>
    <n v="2"/>
    <n v="13"/>
    <n v="4"/>
    <n v="4"/>
    <n v="7"/>
    <n v="7"/>
    <n v="5"/>
    <n v="7"/>
    <n v="0.22"/>
    <x v="0"/>
    <s v="Establecido"/>
    <s v="Coste salarial medio"/>
    <s v="0-10 kms"/>
    <s v="Alto"/>
    <s v="Media"/>
    <x v="1"/>
  </r>
  <r>
    <n v="27"/>
    <x v="1"/>
    <x v="0"/>
    <n v="798"/>
    <x v="1"/>
    <n v="6"/>
    <n v="4"/>
    <s v="Medical"/>
    <n v="1"/>
    <n v="655"/>
    <n v="1"/>
    <x v="0"/>
    <n v="66"/>
    <n v="2"/>
    <n v="1"/>
    <s v="Research Scientist"/>
    <x v="2"/>
    <x v="2"/>
    <n v="2187"/>
    <n v="5013"/>
    <n v="0"/>
    <s v="Y"/>
    <s v="No"/>
    <n v="12"/>
    <n v="3"/>
    <n v="3"/>
    <n v="80"/>
    <n v="2"/>
    <n v="6"/>
    <n v="5"/>
    <n v="2"/>
    <n v="5"/>
    <n v="3"/>
    <n v="0"/>
    <n v="3"/>
    <n v="0.12"/>
    <x v="2"/>
    <s v="Nuevo empleado"/>
    <s v="Coste salarial medio"/>
    <s v="0-10 kms"/>
    <s v="Bajo"/>
    <s v="Mucha"/>
    <x v="0"/>
  </r>
  <r>
    <n v="37"/>
    <x v="1"/>
    <x v="0"/>
    <n v="558"/>
    <x v="0"/>
    <n v="2"/>
    <n v="3"/>
    <s v="Marketing"/>
    <n v="1"/>
    <n v="656"/>
    <n v="4"/>
    <x v="1"/>
    <n v="75"/>
    <n v="3"/>
    <n v="2"/>
    <s v="Sales Executive"/>
    <x v="2"/>
    <x v="1"/>
    <n v="9602"/>
    <n v="3010"/>
    <n v="4"/>
    <s v="Y"/>
    <s v="Yes"/>
    <n v="11"/>
    <n v="3"/>
    <n v="3"/>
    <n v="80"/>
    <n v="1"/>
    <n v="17"/>
    <n v="3"/>
    <n v="2"/>
    <n v="3"/>
    <n v="0"/>
    <n v="1"/>
    <n v="0"/>
    <n v="0.11"/>
    <x v="0"/>
    <s v="Nuevo empleado"/>
    <s v="Coste salarial alto"/>
    <s v="0-10 kms"/>
    <s v="Bajo"/>
    <s v="Media"/>
    <x v="1"/>
  </r>
  <r>
    <n v="20"/>
    <x v="1"/>
    <x v="0"/>
    <n v="959"/>
    <x v="1"/>
    <n v="1"/>
    <n v="3"/>
    <s v="Life Sciences"/>
    <n v="1"/>
    <n v="657"/>
    <n v="4"/>
    <x v="0"/>
    <n v="83"/>
    <n v="2"/>
    <n v="1"/>
    <s v="Research Scientist"/>
    <x v="1"/>
    <x v="0"/>
    <n v="2836"/>
    <n v="11757"/>
    <n v="1"/>
    <s v="Y"/>
    <s v="No"/>
    <n v="13"/>
    <n v="3"/>
    <n v="4"/>
    <n v="80"/>
    <n v="0"/>
    <n v="1"/>
    <n v="0"/>
    <n v="4"/>
    <n v="1"/>
    <n v="0"/>
    <n v="0"/>
    <n v="0"/>
    <n v="0.13"/>
    <x v="2"/>
    <s v="Recien incorporado"/>
    <s v="Coste salarial alto"/>
    <s v="0-10 kms"/>
    <s v="Bajo"/>
    <s v="Poca"/>
    <x v="2"/>
  </r>
  <r>
    <n v="42"/>
    <x v="1"/>
    <x v="0"/>
    <n v="622"/>
    <x v="1"/>
    <n v="2"/>
    <n v="4"/>
    <s v="Life Sciences"/>
    <n v="1"/>
    <n v="659"/>
    <n v="3"/>
    <x v="0"/>
    <n v="81"/>
    <n v="3"/>
    <n v="2"/>
    <s v="Healthcare Representative"/>
    <x v="0"/>
    <x v="1"/>
    <n v="4089"/>
    <n v="5718"/>
    <n v="1"/>
    <s v="Y"/>
    <s v="No"/>
    <n v="13"/>
    <n v="3"/>
    <n v="2"/>
    <n v="80"/>
    <n v="2"/>
    <n v="10"/>
    <n v="4"/>
    <n v="3"/>
    <n v="10"/>
    <n v="2"/>
    <n v="2"/>
    <n v="2"/>
    <n v="0.13"/>
    <x v="0"/>
    <s v="Establecido"/>
    <s v="Coste salarial alto"/>
    <s v="0-10 kms"/>
    <s v="Bajo"/>
    <s v="Media"/>
    <x v="1"/>
  </r>
  <r>
    <n v="43"/>
    <x v="1"/>
    <x v="0"/>
    <n v="782"/>
    <x v="1"/>
    <n v="6"/>
    <n v="4"/>
    <s v="Other"/>
    <n v="1"/>
    <n v="661"/>
    <n v="2"/>
    <x v="1"/>
    <n v="50"/>
    <n v="2"/>
    <n v="4"/>
    <s v="Research Director"/>
    <x v="0"/>
    <x v="2"/>
    <n v="16627"/>
    <n v="2671"/>
    <n v="4"/>
    <s v="Y"/>
    <s v="Yes"/>
    <n v="14"/>
    <n v="3"/>
    <n v="3"/>
    <n v="80"/>
    <n v="1"/>
    <n v="21"/>
    <n v="3"/>
    <n v="2"/>
    <n v="1"/>
    <n v="0"/>
    <n v="0"/>
    <n v="0"/>
    <n v="0.14000000000000001"/>
    <x v="0"/>
    <s v="Recien incorporado"/>
    <s v="Coste salarial medio"/>
    <s v="0-10 kms"/>
    <s v="Bajo"/>
    <s v="Media"/>
    <x v="1"/>
  </r>
  <r>
    <n v="38"/>
    <x v="1"/>
    <x v="0"/>
    <n v="362"/>
    <x v="1"/>
    <n v="1"/>
    <n v="1"/>
    <s v="Life Sciences"/>
    <n v="1"/>
    <n v="662"/>
    <n v="3"/>
    <x v="0"/>
    <n v="43"/>
    <n v="3"/>
    <n v="1"/>
    <s v="Research Scientist"/>
    <x v="3"/>
    <x v="0"/>
    <n v="2619"/>
    <n v="14561"/>
    <n v="3"/>
    <s v="Y"/>
    <s v="No"/>
    <n v="17"/>
    <n v="3"/>
    <n v="4"/>
    <n v="80"/>
    <n v="0"/>
    <n v="8"/>
    <n v="3"/>
    <n v="2"/>
    <n v="0"/>
    <n v="0"/>
    <n v="0"/>
    <n v="0"/>
    <n v="0.17"/>
    <x v="0"/>
    <s v="Recien incorporado"/>
    <s v="Coste salarial bajo"/>
    <s v="0-10 kms"/>
    <s v="Medio"/>
    <s v="Media"/>
    <x v="0"/>
  </r>
  <r>
    <n v="43"/>
    <x v="1"/>
    <x v="1"/>
    <n v="1001"/>
    <x v="1"/>
    <n v="9"/>
    <n v="5"/>
    <s v="Medical"/>
    <n v="1"/>
    <n v="663"/>
    <n v="4"/>
    <x v="1"/>
    <n v="72"/>
    <n v="3"/>
    <n v="2"/>
    <s v="Laboratory Technician"/>
    <x v="2"/>
    <x v="2"/>
    <n v="5679"/>
    <n v="19627"/>
    <n v="3"/>
    <s v="Y"/>
    <s v="Yes"/>
    <n v="13"/>
    <n v="3"/>
    <n v="2"/>
    <n v="80"/>
    <n v="1"/>
    <n v="10"/>
    <n v="3"/>
    <n v="3"/>
    <n v="8"/>
    <n v="7"/>
    <n v="4"/>
    <n v="7"/>
    <n v="0.13"/>
    <x v="0"/>
    <s v="Establecido"/>
    <s v="Coste salarial medio"/>
    <s v="0-10 kms"/>
    <s v="Bajo"/>
    <s v="Media"/>
    <x v="1"/>
  </r>
  <r>
    <n v="48"/>
    <x v="1"/>
    <x v="0"/>
    <n v="1236"/>
    <x v="1"/>
    <n v="1"/>
    <n v="4"/>
    <s v="Life Sciences"/>
    <n v="1"/>
    <n v="664"/>
    <n v="4"/>
    <x v="0"/>
    <n v="40"/>
    <n v="2"/>
    <n v="4"/>
    <s v="Manager"/>
    <x v="3"/>
    <x v="1"/>
    <n v="15402"/>
    <n v="17997"/>
    <n v="7"/>
    <s v="Y"/>
    <s v="No"/>
    <n v="11"/>
    <n v="3"/>
    <n v="1"/>
    <n v="80"/>
    <n v="1"/>
    <n v="21"/>
    <n v="3"/>
    <n v="1"/>
    <n v="3"/>
    <n v="2"/>
    <n v="0"/>
    <n v="2"/>
    <n v="0.11"/>
    <x v="1"/>
    <s v="Nuevo empleado"/>
    <s v="Coste salarial bajo"/>
    <s v="0-10 kms"/>
    <s v="Bajo"/>
    <s v="Media"/>
    <x v="1"/>
  </r>
  <r>
    <n v="44"/>
    <x v="1"/>
    <x v="0"/>
    <n v="1112"/>
    <x v="2"/>
    <n v="1"/>
    <n v="4"/>
    <s v="Life Sciences"/>
    <n v="1"/>
    <n v="665"/>
    <n v="1"/>
    <x v="0"/>
    <n v="50"/>
    <n v="2"/>
    <n v="2"/>
    <s v="Human Resources"/>
    <x v="2"/>
    <x v="0"/>
    <n v="5985"/>
    <n v="26894"/>
    <n v="4"/>
    <s v="Y"/>
    <s v="No"/>
    <n v="11"/>
    <n v="3"/>
    <n v="2"/>
    <n v="80"/>
    <n v="0"/>
    <n v="10"/>
    <n v="1"/>
    <n v="4"/>
    <n v="2"/>
    <n v="2"/>
    <n v="0"/>
    <n v="2"/>
    <n v="0.11"/>
    <x v="0"/>
    <s v="Nuevo empleado"/>
    <s v="Coste salarial medio"/>
    <s v="0-10 kms"/>
    <s v="Bajo"/>
    <s v="Poca"/>
    <x v="1"/>
  </r>
  <r>
    <n v="34"/>
    <x v="1"/>
    <x v="0"/>
    <n v="204"/>
    <x v="0"/>
    <n v="14"/>
    <n v="3"/>
    <s v="Technical Degree"/>
    <n v="1"/>
    <n v="666"/>
    <n v="3"/>
    <x v="0"/>
    <n v="31"/>
    <n v="3"/>
    <n v="1"/>
    <s v="Sales Representative"/>
    <x v="2"/>
    <x v="2"/>
    <n v="2579"/>
    <n v="2912"/>
    <n v="1"/>
    <s v="Y"/>
    <s v="Yes"/>
    <n v="18"/>
    <n v="3"/>
    <n v="4"/>
    <n v="80"/>
    <n v="2"/>
    <n v="8"/>
    <n v="3"/>
    <n v="3"/>
    <n v="8"/>
    <n v="2"/>
    <n v="0"/>
    <n v="6"/>
    <n v="0.18"/>
    <x v="0"/>
    <s v="Establecido"/>
    <s v="Coste salarial bajo"/>
    <s v="10-20 kms"/>
    <s v="Medio"/>
    <s v="Media"/>
    <x v="0"/>
  </r>
  <r>
    <n v="27"/>
    <x v="0"/>
    <x v="0"/>
    <n v="1420"/>
    <x v="0"/>
    <n v="2"/>
    <n v="1"/>
    <s v="Marketing"/>
    <n v="1"/>
    <n v="667"/>
    <n v="3"/>
    <x v="1"/>
    <n v="85"/>
    <n v="3"/>
    <n v="1"/>
    <s v="Sales Representative"/>
    <x v="3"/>
    <x v="2"/>
    <n v="3041"/>
    <n v="16346"/>
    <n v="0"/>
    <s v="Y"/>
    <s v="No"/>
    <n v="11"/>
    <n v="3"/>
    <n v="2"/>
    <n v="80"/>
    <n v="1"/>
    <n v="5"/>
    <n v="3"/>
    <n v="3"/>
    <n v="4"/>
    <n v="3"/>
    <n v="0"/>
    <n v="2"/>
    <n v="0.11"/>
    <x v="2"/>
    <s v="Nuevo empleado"/>
    <s v="Coste salarial alto"/>
    <s v="0-10 kms"/>
    <s v="Bajo"/>
    <s v="Media"/>
    <x v="0"/>
  </r>
  <r>
    <n v="21"/>
    <x v="1"/>
    <x v="0"/>
    <n v="1343"/>
    <x v="0"/>
    <n v="22"/>
    <n v="1"/>
    <s v="Technical Degree"/>
    <n v="1"/>
    <n v="669"/>
    <n v="3"/>
    <x v="1"/>
    <n v="49"/>
    <n v="3"/>
    <n v="1"/>
    <s v="Sales Representative"/>
    <x v="2"/>
    <x v="0"/>
    <n v="3447"/>
    <n v="24444"/>
    <n v="1"/>
    <s v="Y"/>
    <s v="No"/>
    <n v="11"/>
    <n v="3"/>
    <n v="3"/>
    <n v="80"/>
    <n v="0"/>
    <n v="3"/>
    <n v="2"/>
    <n v="3"/>
    <n v="3"/>
    <n v="2"/>
    <n v="1"/>
    <n v="2"/>
    <n v="0.11"/>
    <x v="2"/>
    <s v="Nuevo empleado"/>
    <s v="Coste salarial bajo"/>
    <s v="20-30 kms"/>
    <s v="Bajo"/>
    <s v="Poca"/>
    <x v="2"/>
  </r>
  <r>
    <n v="44"/>
    <x v="1"/>
    <x v="0"/>
    <n v="1315"/>
    <x v="1"/>
    <n v="3"/>
    <n v="4"/>
    <s v="Other"/>
    <n v="1"/>
    <n v="671"/>
    <n v="4"/>
    <x v="1"/>
    <n v="35"/>
    <n v="3"/>
    <n v="5"/>
    <s v="Manager"/>
    <x v="0"/>
    <x v="1"/>
    <n v="19513"/>
    <n v="9358"/>
    <n v="4"/>
    <s v="Y"/>
    <s v="Yes"/>
    <n v="12"/>
    <n v="3"/>
    <n v="1"/>
    <n v="80"/>
    <n v="1"/>
    <n v="26"/>
    <n v="2"/>
    <n v="4"/>
    <n v="2"/>
    <n v="2"/>
    <n v="0"/>
    <n v="1"/>
    <n v="0.12"/>
    <x v="0"/>
    <s v="Nuevo empleado"/>
    <s v="Coste salarial bajo"/>
    <s v="0-10 kms"/>
    <s v="Bajo"/>
    <s v="Poca"/>
    <x v="1"/>
  </r>
  <r>
    <n v="22"/>
    <x v="1"/>
    <x v="0"/>
    <n v="604"/>
    <x v="1"/>
    <n v="6"/>
    <n v="1"/>
    <s v="Medical"/>
    <n v="1"/>
    <n v="675"/>
    <n v="1"/>
    <x v="1"/>
    <n v="69"/>
    <n v="3"/>
    <n v="1"/>
    <s v="Research Scientist"/>
    <x v="2"/>
    <x v="1"/>
    <n v="2773"/>
    <n v="12145"/>
    <n v="0"/>
    <s v="Y"/>
    <s v="No"/>
    <n v="20"/>
    <n v="4"/>
    <n v="4"/>
    <n v="80"/>
    <n v="0"/>
    <n v="3"/>
    <n v="3"/>
    <n v="3"/>
    <n v="2"/>
    <n v="2"/>
    <n v="2"/>
    <n v="2"/>
    <n v="0.2"/>
    <x v="2"/>
    <s v="Nuevo empleado"/>
    <s v="Coste salarial medio"/>
    <s v="0-10 kms"/>
    <s v="Medio"/>
    <s v="Media"/>
    <x v="2"/>
  </r>
  <r>
    <n v="33"/>
    <x v="1"/>
    <x v="0"/>
    <n v="1216"/>
    <x v="0"/>
    <n v="8"/>
    <n v="4"/>
    <s v="Marketing"/>
    <n v="1"/>
    <n v="677"/>
    <n v="3"/>
    <x v="1"/>
    <n v="39"/>
    <n v="3"/>
    <n v="2"/>
    <s v="Sales Executive"/>
    <x v="2"/>
    <x v="2"/>
    <n v="7104"/>
    <n v="20431"/>
    <n v="0"/>
    <s v="Y"/>
    <s v="No"/>
    <n v="12"/>
    <n v="3"/>
    <n v="4"/>
    <n v="80"/>
    <n v="0"/>
    <n v="6"/>
    <n v="3"/>
    <n v="3"/>
    <n v="5"/>
    <n v="0"/>
    <n v="1"/>
    <n v="2"/>
    <n v="0.12"/>
    <x v="0"/>
    <s v="Nuevo empleado"/>
    <s v="Coste salarial bajo"/>
    <s v="0-10 kms"/>
    <s v="Bajo"/>
    <s v="Media"/>
    <x v="0"/>
  </r>
  <r>
    <n v="32"/>
    <x v="1"/>
    <x v="0"/>
    <n v="646"/>
    <x v="1"/>
    <n v="9"/>
    <n v="4"/>
    <s v="Life Sciences"/>
    <n v="1"/>
    <n v="679"/>
    <n v="1"/>
    <x v="0"/>
    <n v="92"/>
    <n v="3"/>
    <n v="2"/>
    <s v="Research Scientist"/>
    <x v="0"/>
    <x v="1"/>
    <n v="6322"/>
    <n v="18089"/>
    <n v="1"/>
    <s v="Y"/>
    <s v="Yes"/>
    <n v="12"/>
    <n v="3"/>
    <n v="4"/>
    <n v="80"/>
    <n v="1"/>
    <n v="6"/>
    <n v="2"/>
    <n v="2"/>
    <n v="6"/>
    <n v="4"/>
    <n v="0"/>
    <n v="5"/>
    <n v="0.12"/>
    <x v="0"/>
    <s v="Establecido"/>
    <s v="Coste salarial alto"/>
    <s v="0-10 kms"/>
    <s v="Bajo"/>
    <s v="Poca"/>
    <x v="0"/>
  </r>
  <r>
    <n v="30"/>
    <x v="1"/>
    <x v="1"/>
    <n v="160"/>
    <x v="1"/>
    <n v="3"/>
    <n v="3"/>
    <s v="Medical"/>
    <n v="1"/>
    <n v="680"/>
    <n v="3"/>
    <x v="0"/>
    <n v="71"/>
    <n v="3"/>
    <n v="1"/>
    <s v="Research Scientist"/>
    <x v="2"/>
    <x v="2"/>
    <n v="2083"/>
    <n v="22653"/>
    <n v="1"/>
    <s v="Y"/>
    <s v="No"/>
    <n v="20"/>
    <n v="4"/>
    <n v="3"/>
    <n v="80"/>
    <n v="1"/>
    <n v="1"/>
    <n v="2"/>
    <n v="3"/>
    <n v="1"/>
    <n v="0"/>
    <n v="0"/>
    <n v="0"/>
    <n v="0.2"/>
    <x v="0"/>
    <s v="Recien incorporado"/>
    <s v="Coste salarial medio"/>
    <s v="0-10 kms"/>
    <s v="Medio"/>
    <s v="Poca"/>
    <x v="2"/>
  </r>
  <r>
    <n v="53"/>
    <x v="1"/>
    <x v="0"/>
    <n v="238"/>
    <x v="0"/>
    <n v="1"/>
    <n v="1"/>
    <s v="Medical"/>
    <n v="1"/>
    <n v="682"/>
    <n v="4"/>
    <x v="0"/>
    <n v="34"/>
    <n v="3"/>
    <n v="2"/>
    <s v="Sales Executive"/>
    <x v="3"/>
    <x v="0"/>
    <n v="8381"/>
    <n v="7507"/>
    <n v="7"/>
    <s v="Y"/>
    <s v="No"/>
    <n v="20"/>
    <n v="4"/>
    <n v="4"/>
    <n v="80"/>
    <n v="0"/>
    <n v="18"/>
    <n v="2"/>
    <n v="4"/>
    <n v="14"/>
    <n v="7"/>
    <n v="8"/>
    <n v="10"/>
    <n v="0.2"/>
    <x v="1"/>
    <s v="Consolidado"/>
    <s v="Coste salarial bajo"/>
    <s v="0-10 kms"/>
    <s v="Medio"/>
    <s v="Poca"/>
    <x v="1"/>
  </r>
  <r>
    <n v="34"/>
    <x v="1"/>
    <x v="0"/>
    <n v="1397"/>
    <x v="1"/>
    <n v="1"/>
    <n v="5"/>
    <s v="Life Sciences"/>
    <n v="1"/>
    <n v="683"/>
    <n v="2"/>
    <x v="1"/>
    <n v="42"/>
    <n v="3"/>
    <n v="1"/>
    <s v="Research Scientist"/>
    <x v="0"/>
    <x v="1"/>
    <n v="2691"/>
    <n v="7660"/>
    <n v="1"/>
    <s v="Y"/>
    <s v="No"/>
    <n v="12"/>
    <n v="3"/>
    <n v="4"/>
    <n v="80"/>
    <n v="1"/>
    <n v="10"/>
    <n v="4"/>
    <n v="2"/>
    <n v="10"/>
    <n v="9"/>
    <n v="8"/>
    <n v="8"/>
    <n v="0.12"/>
    <x v="0"/>
    <s v="Establecido"/>
    <s v="Coste salarial bajo"/>
    <s v="0-10 kms"/>
    <s v="Bajo"/>
    <s v="Media"/>
    <x v="1"/>
  </r>
  <r>
    <n v="45"/>
    <x v="0"/>
    <x v="1"/>
    <n v="306"/>
    <x v="0"/>
    <n v="26"/>
    <n v="4"/>
    <s v="Life Sciences"/>
    <n v="1"/>
    <n v="684"/>
    <n v="1"/>
    <x v="0"/>
    <n v="100"/>
    <n v="3"/>
    <n v="2"/>
    <s v="Sales Executive"/>
    <x v="3"/>
    <x v="1"/>
    <n v="4286"/>
    <n v="5630"/>
    <n v="2"/>
    <s v="Y"/>
    <s v="No"/>
    <n v="14"/>
    <n v="3"/>
    <n v="4"/>
    <n v="80"/>
    <n v="2"/>
    <n v="5"/>
    <n v="4"/>
    <n v="3"/>
    <n v="1"/>
    <n v="1"/>
    <n v="0"/>
    <n v="0"/>
    <n v="0.14000000000000001"/>
    <x v="1"/>
    <s v="Recien incorporado"/>
    <s v="Coste salarial alto"/>
    <s v="20-30 kms"/>
    <s v="Bajo"/>
    <s v="Media"/>
    <x v="0"/>
  </r>
  <r>
    <n v="26"/>
    <x v="1"/>
    <x v="0"/>
    <n v="991"/>
    <x v="1"/>
    <n v="6"/>
    <n v="3"/>
    <s v="Life Sciences"/>
    <n v="1"/>
    <n v="686"/>
    <n v="3"/>
    <x v="0"/>
    <n v="71"/>
    <n v="3"/>
    <n v="1"/>
    <s v="Laboratory Technician"/>
    <x v="0"/>
    <x v="1"/>
    <n v="2659"/>
    <n v="17759"/>
    <n v="1"/>
    <s v="Y"/>
    <s v="Yes"/>
    <n v="13"/>
    <n v="3"/>
    <n v="3"/>
    <n v="80"/>
    <n v="1"/>
    <n v="3"/>
    <n v="2"/>
    <n v="3"/>
    <n v="3"/>
    <n v="2"/>
    <n v="0"/>
    <n v="2"/>
    <n v="0.13"/>
    <x v="2"/>
    <s v="Nuevo empleado"/>
    <s v="Coste salarial medio"/>
    <s v="0-10 kms"/>
    <s v="Bajo"/>
    <s v="Poca"/>
    <x v="2"/>
  </r>
  <r>
    <n v="37"/>
    <x v="1"/>
    <x v="0"/>
    <n v="482"/>
    <x v="1"/>
    <n v="3"/>
    <n v="3"/>
    <s v="Other"/>
    <n v="1"/>
    <n v="689"/>
    <n v="3"/>
    <x v="1"/>
    <n v="36"/>
    <n v="3"/>
    <n v="3"/>
    <s v="Manufacturing Director"/>
    <x v="2"/>
    <x v="1"/>
    <n v="9434"/>
    <n v="9606"/>
    <n v="1"/>
    <s v="Y"/>
    <s v="No"/>
    <n v="15"/>
    <n v="3"/>
    <n v="3"/>
    <n v="80"/>
    <n v="1"/>
    <n v="10"/>
    <n v="2"/>
    <n v="3"/>
    <n v="10"/>
    <n v="7"/>
    <n v="7"/>
    <n v="8"/>
    <n v="0.15"/>
    <x v="0"/>
    <s v="Establecido"/>
    <s v="Coste salarial bajo"/>
    <s v="0-10 kms"/>
    <s v="Bajo"/>
    <s v="Poca"/>
    <x v="1"/>
  </r>
  <r>
    <n v="29"/>
    <x v="1"/>
    <x v="0"/>
    <n v="1176"/>
    <x v="0"/>
    <n v="3"/>
    <n v="2"/>
    <s v="Medical"/>
    <n v="1"/>
    <n v="690"/>
    <n v="2"/>
    <x v="0"/>
    <n v="62"/>
    <n v="3"/>
    <n v="2"/>
    <s v="Sales Executive"/>
    <x v="2"/>
    <x v="1"/>
    <n v="5561"/>
    <n v="3487"/>
    <n v="1"/>
    <s v="Y"/>
    <s v="No"/>
    <n v="14"/>
    <n v="3"/>
    <n v="1"/>
    <n v="80"/>
    <n v="1"/>
    <n v="6"/>
    <n v="5"/>
    <n v="2"/>
    <n v="6"/>
    <n v="0"/>
    <n v="1"/>
    <n v="2"/>
    <n v="0.14000000000000001"/>
    <x v="0"/>
    <s v="Establecido"/>
    <s v="Coste salarial medio"/>
    <s v="0-10 kms"/>
    <s v="Bajo"/>
    <s v="Mucha"/>
    <x v="0"/>
  </r>
  <r>
    <n v="35"/>
    <x v="1"/>
    <x v="0"/>
    <n v="1017"/>
    <x v="1"/>
    <n v="6"/>
    <n v="4"/>
    <s v="Life Sciences"/>
    <n v="1"/>
    <n v="691"/>
    <n v="2"/>
    <x v="1"/>
    <n v="82"/>
    <n v="1"/>
    <n v="2"/>
    <s v="Research Scientist"/>
    <x v="0"/>
    <x v="0"/>
    <n v="6646"/>
    <n v="19368"/>
    <n v="1"/>
    <s v="Y"/>
    <s v="No"/>
    <n v="13"/>
    <n v="3"/>
    <n v="2"/>
    <n v="80"/>
    <n v="0"/>
    <n v="17"/>
    <n v="3"/>
    <n v="3"/>
    <n v="17"/>
    <n v="11"/>
    <n v="11"/>
    <n v="8"/>
    <n v="0.13"/>
    <x v="0"/>
    <s v="Consolidado"/>
    <s v="Coste salarial alto"/>
    <s v="0-10 kms"/>
    <s v="Bajo"/>
    <s v="Media"/>
    <x v="1"/>
  </r>
  <r>
    <n v="33"/>
    <x v="1"/>
    <x v="1"/>
    <n v="1296"/>
    <x v="1"/>
    <n v="6"/>
    <n v="3"/>
    <s v="Life Sciences"/>
    <n v="1"/>
    <n v="692"/>
    <n v="3"/>
    <x v="1"/>
    <n v="30"/>
    <n v="3"/>
    <n v="2"/>
    <s v="Healthcare Representative"/>
    <x v="0"/>
    <x v="2"/>
    <n v="7725"/>
    <n v="5335"/>
    <n v="3"/>
    <s v="Y"/>
    <s v="No"/>
    <n v="23"/>
    <n v="4"/>
    <n v="3"/>
    <n v="80"/>
    <n v="1"/>
    <n v="15"/>
    <n v="2"/>
    <n v="1"/>
    <n v="13"/>
    <n v="11"/>
    <n v="4"/>
    <n v="7"/>
    <n v="0.23"/>
    <x v="0"/>
    <s v="Consolidado"/>
    <s v="Coste salarial bajo"/>
    <s v="0-10 kms"/>
    <s v="Alto"/>
    <s v="Poca"/>
    <x v="1"/>
  </r>
  <r>
    <n v="54"/>
    <x v="1"/>
    <x v="0"/>
    <n v="397"/>
    <x v="2"/>
    <n v="19"/>
    <n v="4"/>
    <s v="Medical"/>
    <n v="1"/>
    <n v="698"/>
    <n v="3"/>
    <x v="1"/>
    <n v="88"/>
    <n v="3"/>
    <n v="3"/>
    <s v="Human Resources"/>
    <x v="1"/>
    <x v="1"/>
    <n v="10725"/>
    <n v="6729"/>
    <n v="2"/>
    <s v="Y"/>
    <s v="No"/>
    <n v="15"/>
    <n v="3"/>
    <n v="3"/>
    <n v="80"/>
    <n v="1"/>
    <n v="16"/>
    <n v="1"/>
    <n v="4"/>
    <n v="9"/>
    <n v="7"/>
    <n v="7"/>
    <n v="1"/>
    <n v="0.15"/>
    <x v="1"/>
    <s v="Establecido"/>
    <s v="Coste salarial alto"/>
    <s v="10-20 kms"/>
    <s v="Bajo"/>
    <s v="Poca"/>
    <x v="1"/>
  </r>
  <r>
    <n v="36"/>
    <x v="1"/>
    <x v="0"/>
    <n v="913"/>
    <x v="1"/>
    <n v="9"/>
    <n v="2"/>
    <s v="Medical"/>
    <n v="1"/>
    <n v="699"/>
    <n v="2"/>
    <x v="1"/>
    <n v="48"/>
    <n v="2"/>
    <n v="2"/>
    <s v="Manufacturing Director"/>
    <x v="1"/>
    <x v="2"/>
    <n v="8847"/>
    <n v="13934"/>
    <n v="2"/>
    <s v="Y"/>
    <s v="Yes"/>
    <n v="11"/>
    <n v="3"/>
    <n v="3"/>
    <n v="80"/>
    <n v="1"/>
    <n v="13"/>
    <n v="2"/>
    <n v="3"/>
    <n v="3"/>
    <n v="2"/>
    <n v="0"/>
    <n v="2"/>
    <n v="0.11"/>
    <x v="0"/>
    <s v="Nuevo empleado"/>
    <s v="Coste salarial bajo"/>
    <s v="0-10 kms"/>
    <s v="Bajo"/>
    <s v="Poca"/>
    <x v="1"/>
  </r>
  <r>
    <n v="27"/>
    <x v="1"/>
    <x v="0"/>
    <n v="1115"/>
    <x v="1"/>
    <n v="3"/>
    <n v="4"/>
    <s v="Medical"/>
    <n v="1"/>
    <n v="700"/>
    <n v="1"/>
    <x v="1"/>
    <n v="54"/>
    <n v="2"/>
    <n v="1"/>
    <s v="Research Scientist"/>
    <x v="0"/>
    <x v="0"/>
    <n v="2045"/>
    <n v="15174"/>
    <n v="0"/>
    <s v="Y"/>
    <s v="No"/>
    <n v="13"/>
    <n v="3"/>
    <n v="4"/>
    <n v="80"/>
    <n v="0"/>
    <n v="5"/>
    <n v="0"/>
    <n v="3"/>
    <n v="4"/>
    <n v="2"/>
    <n v="1"/>
    <n v="1"/>
    <n v="0.13"/>
    <x v="2"/>
    <s v="Nuevo empleado"/>
    <s v="Coste salarial medio"/>
    <s v="0-10 kms"/>
    <s v="Bajo"/>
    <s v="Poca"/>
    <x v="0"/>
  </r>
  <r>
    <n v="20"/>
    <x v="0"/>
    <x v="0"/>
    <n v="1362"/>
    <x v="1"/>
    <n v="10"/>
    <n v="1"/>
    <s v="Medical"/>
    <n v="1"/>
    <n v="701"/>
    <n v="4"/>
    <x v="1"/>
    <n v="32"/>
    <n v="3"/>
    <n v="1"/>
    <s v="Research Scientist"/>
    <x v="2"/>
    <x v="0"/>
    <n v="1009"/>
    <n v="26999"/>
    <n v="1"/>
    <s v="Y"/>
    <s v="Yes"/>
    <n v="11"/>
    <n v="3"/>
    <n v="4"/>
    <n v="80"/>
    <n v="0"/>
    <n v="1"/>
    <n v="5"/>
    <n v="3"/>
    <n v="1"/>
    <n v="0"/>
    <n v="1"/>
    <n v="1"/>
    <n v="0.11"/>
    <x v="2"/>
    <s v="Recien incorporado"/>
    <s v="Coste salarial bajo"/>
    <s v="10-20 kms"/>
    <s v="Bajo"/>
    <s v="Mucha"/>
    <x v="2"/>
  </r>
  <r>
    <n v="33"/>
    <x v="0"/>
    <x v="1"/>
    <n v="1076"/>
    <x v="1"/>
    <n v="3"/>
    <n v="3"/>
    <s v="Life Sciences"/>
    <n v="1"/>
    <n v="702"/>
    <n v="1"/>
    <x v="1"/>
    <n v="70"/>
    <n v="3"/>
    <n v="1"/>
    <s v="Research Scientist"/>
    <x v="3"/>
    <x v="0"/>
    <n v="3348"/>
    <n v="3164"/>
    <n v="1"/>
    <s v="Y"/>
    <s v="Yes"/>
    <n v="11"/>
    <n v="3"/>
    <n v="1"/>
    <n v="80"/>
    <n v="0"/>
    <n v="10"/>
    <n v="3"/>
    <n v="3"/>
    <n v="10"/>
    <n v="8"/>
    <n v="9"/>
    <n v="7"/>
    <n v="0.11"/>
    <x v="0"/>
    <s v="Establecido"/>
    <s v="Coste salarial medio"/>
    <s v="0-10 kms"/>
    <s v="Bajo"/>
    <s v="Media"/>
    <x v="1"/>
  </r>
  <r>
    <n v="35"/>
    <x v="1"/>
    <x v="2"/>
    <n v="727"/>
    <x v="1"/>
    <n v="3"/>
    <n v="3"/>
    <s v="Life Sciences"/>
    <n v="1"/>
    <n v="704"/>
    <n v="3"/>
    <x v="1"/>
    <n v="41"/>
    <n v="2"/>
    <n v="1"/>
    <s v="Laboratory Technician"/>
    <x v="2"/>
    <x v="1"/>
    <n v="1281"/>
    <n v="16900"/>
    <n v="1"/>
    <s v="Y"/>
    <s v="No"/>
    <n v="18"/>
    <n v="3"/>
    <n v="3"/>
    <n v="80"/>
    <n v="2"/>
    <n v="1"/>
    <n v="3"/>
    <n v="3"/>
    <n v="1"/>
    <n v="0"/>
    <n v="0"/>
    <n v="0"/>
    <n v="0.18"/>
    <x v="0"/>
    <s v="Recien incorporado"/>
    <s v="Coste salarial bajo"/>
    <s v="0-10 kms"/>
    <s v="Medio"/>
    <s v="Media"/>
    <x v="2"/>
  </r>
  <r>
    <n v="23"/>
    <x v="1"/>
    <x v="0"/>
    <n v="885"/>
    <x v="1"/>
    <n v="4"/>
    <n v="3"/>
    <s v="Medical"/>
    <n v="1"/>
    <n v="705"/>
    <n v="1"/>
    <x v="1"/>
    <n v="58"/>
    <n v="4"/>
    <n v="1"/>
    <s v="Research Scientist"/>
    <x v="3"/>
    <x v="1"/>
    <n v="2819"/>
    <n v="8544"/>
    <n v="2"/>
    <s v="Y"/>
    <s v="No"/>
    <n v="16"/>
    <n v="3"/>
    <n v="1"/>
    <n v="80"/>
    <n v="1"/>
    <n v="5"/>
    <n v="3"/>
    <n v="4"/>
    <n v="3"/>
    <n v="2"/>
    <n v="0"/>
    <n v="2"/>
    <n v="0.16"/>
    <x v="2"/>
    <s v="Nuevo empleado"/>
    <s v="Coste salarial medio"/>
    <s v="0-10 kms"/>
    <s v="Medio"/>
    <s v="Media"/>
    <x v="0"/>
  </r>
  <r>
    <n v="25"/>
    <x v="1"/>
    <x v="0"/>
    <n v="810"/>
    <x v="0"/>
    <n v="8"/>
    <n v="3"/>
    <s v="Life Sciences"/>
    <n v="1"/>
    <n v="707"/>
    <n v="4"/>
    <x v="1"/>
    <n v="57"/>
    <n v="4"/>
    <n v="2"/>
    <s v="Sales Executive"/>
    <x v="1"/>
    <x v="1"/>
    <n v="4851"/>
    <n v="15678"/>
    <n v="0"/>
    <s v="Y"/>
    <s v="No"/>
    <n v="22"/>
    <n v="4"/>
    <n v="3"/>
    <n v="80"/>
    <n v="1"/>
    <n v="4"/>
    <n v="4"/>
    <n v="3"/>
    <n v="3"/>
    <n v="2"/>
    <n v="1"/>
    <n v="2"/>
    <n v="0.22"/>
    <x v="2"/>
    <s v="Nuevo empleado"/>
    <s v="Coste salarial medio"/>
    <s v="0-10 kms"/>
    <s v="Alto"/>
    <s v="Media"/>
    <x v="0"/>
  </r>
  <r>
    <n v="38"/>
    <x v="1"/>
    <x v="0"/>
    <n v="243"/>
    <x v="0"/>
    <n v="7"/>
    <n v="4"/>
    <s v="Marketing"/>
    <n v="1"/>
    <n v="709"/>
    <n v="4"/>
    <x v="0"/>
    <n v="46"/>
    <n v="2"/>
    <n v="2"/>
    <s v="Sales Executive"/>
    <x v="0"/>
    <x v="0"/>
    <n v="4028"/>
    <n v="7791"/>
    <n v="0"/>
    <s v="Y"/>
    <s v="No"/>
    <n v="20"/>
    <n v="4"/>
    <n v="1"/>
    <n v="80"/>
    <n v="0"/>
    <n v="8"/>
    <n v="2"/>
    <n v="3"/>
    <n v="7"/>
    <n v="7"/>
    <n v="0"/>
    <n v="5"/>
    <n v="0.2"/>
    <x v="0"/>
    <s v="Establecido"/>
    <s v="Coste salarial bajo"/>
    <s v="0-10 kms"/>
    <s v="Medio"/>
    <s v="Poca"/>
    <x v="0"/>
  </r>
  <r>
    <n v="29"/>
    <x v="1"/>
    <x v="1"/>
    <n v="806"/>
    <x v="1"/>
    <n v="1"/>
    <n v="4"/>
    <s v="Life Sciences"/>
    <n v="1"/>
    <n v="710"/>
    <n v="2"/>
    <x v="1"/>
    <n v="76"/>
    <n v="1"/>
    <n v="1"/>
    <s v="Research Scientist"/>
    <x v="0"/>
    <x v="2"/>
    <n v="2720"/>
    <n v="18959"/>
    <n v="1"/>
    <s v="Y"/>
    <s v="No"/>
    <n v="18"/>
    <n v="3"/>
    <n v="4"/>
    <n v="80"/>
    <n v="1"/>
    <n v="10"/>
    <n v="5"/>
    <n v="3"/>
    <n v="10"/>
    <n v="7"/>
    <n v="2"/>
    <n v="8"/>
    <n v="0.18"/>
    <x v="0"/>
    <s v="Establecido"/>
    <s v="Coste salarial alto"/>
    <s v="0-10 kms"/>
    <s v="Medio"/>
    <s v="Mucha"/>
    <x v="1"/>
  </r>
  <r>
    <n v="48"/>
    <x v="1"/>
    <x v="0"/>
    <n v="817"/>
    <x v="0"/>
    <n v="2"/>
    <n v="1"/>
    <s v="Marketing"/>
    <n v="1"/>
    <n v="712"/>
    <n v="2"/>
    <x v="1"/>
    <n v="56"/>
    <n v="4"/>
    <n v="2"/>
    <s v="Sales Executive"/>
    <x v="1"/>
    <x v="1"/>
    <n v="8120"/>
    <n v="18597"/>
    <n v="3"/>
    <s v="Y"/>
    <s v="No"/>
    <n v="12"/>
    <n v="3"/>
    <n v="4"/>
    <n v="80"/>
    <n v="0"/>
    <n v="12"/>
    <n v="3"/>
    <n v="3"/>
    <n v="2"/>
    <n v="2"/>
    <n v="2"/>
    <n v="2"/>
    <n v="0.12"/>
    <x v="1"/>
    <s v="Nuevo empleado"/>
    <s v="Coste salarial medio"/>
    <s v="0-10 kms"/>
    <s v="Bajo"/>
    <s v="Media"/>
    <x v="1"/>
  </r>
  <r>
    <n v="27"/>
    <x v="1"/>
    <x v="1"/>
    <n v="1410"/>
    <x v="0"/>
    <n v="3"/>
    <n v="1"/>
    <s v="Medical"/>
    <n v="1"/>
    <n v="714"/>
    <n v="4"/>
    <x v="0"/>
    <n v="71"/>
    <n v="4"/>
    <n v="2"/>
    <s v="Sales Executive"/>
    <x v="0"/>
    <x v="2"/>
    <n v="4647"/>
    <n v="16673"/>
    <n v="1"/>
    <s v="Y"/>
    <s v="Yes"/>
    <n v="20"/>
    <n v="4"/>
    <n v="2"/>
    <n v="80"/>
    <n v="2"/>
    <n v="6"/>
    <n v="3"/>
    <n v="3"/>
    <n v="6"/>
    <n v="5"/>
    <n v="0"/>
    <n v="4"/>
    <n v="0.2"/>
    <x v="2"/>
    <s v="Establecido"/>
    <s v="Coste salarial medio"/>
    <s v="0-10 kms"/>
    <s v="Medio"/>
    <s v="Media"/>
    <x v="0"/>
  </r>
  <r>
    <n v="37"/>
    <x v="1"/>
    <x v="0"/>
    <n v="1225"/>
    <x v="1"/>
    <n v="10"/>
    <n v="2"/>
    <s v="Life Sciences"/>
    <n v="1"/>
    <n v="715"/>
    <n v="4"/>
    <x v="1"/>
    <n v="80"/>
    <n v="4"/>
    <n v="1"/>
    <s v="Research Scientist"/>
    <x v="0"/>
    <x v="0"/>
    <n v="4680"/>
    <n v="15232"/>
    <n v="3"/>
    <s v="Y"/>
    <s v="No"/>
    <n v="17"/>
    <n v="3"/>
    <n v="1"/>
    <n v="80"/>
    <n v="0"/>
    <n v="4"/>
    <n v="2"/>
    <n v="3"/>
    <n v="1"/>
    <n v="0"/>
    <n v="0"/>
    <n v="0"/>
    <n v="0.17"/>
    <x v="0"/>
    <s v="Recien incorporado"/>
    <s v="Coste salarial alto"/>
    <s v="10-20 kms"/>
    <s v="Medio"/>
    <s v="Poca"/>
    <x v="0"/>
  </r>
  <r>
    <n v="50"/>
    <x v="1"/>
    <x v="0"/>
    <n v="1207"/>
    <x v="1"/>
    <n v="28"/>
    <n v="1"/>
    <s v="Medical"/>
    <n v="1"/>
    <n v="716"/>
    <n v="4"/>
    <x v="1"/>
    <n v="74"/>
    <n v="4"/>
    <n v="1"/>
    <s v="Laboratory Technician"/>
    <x v="2"/>
    <x v="1"/>
    <n v="3221"/>
    <n v="3297"/>
    <n v="1"/>
    <s v="Y"/>
    <s v="Yes"/>
    <n v="11"/>
    <n v="3"/>
    <n v="3"/>
    <n v="80"/>
    <n v="3"/>
    <n v="20"/>
    <n v="3"/>
    <n v="3"/>
    <n v="20"/>
    <n v="8"/>
    <n v="3"/>
    <n v="8"/>
    <n v="0.11"/>
    <x v="1"/>
    <s v="Consolidado"/>
    <s v="Coste salarial medio"/>
    <s v="20-30 kms"/>
    <s v="Bajo"/>
    <s v="Media"/>
    <x v="1"/>
  </r>
  <r>
    <n v="34"/>
    <x v="1"/>
    <x v="0"/>
    <n v="1442"/>
    <x v="1"/>
    <n v="9"/>
    <n v="3"/>
    <s v="Medical"/>
    <n v="1"/>
    <n v="717"/>
    <n v="4"/>
    <x v="0"/>
    <n v="46"/>
    <n v="2"/>
    <n v="3"/>
    <s v="Healthcare Representative"/>
    <x v="1"/>
    <x v="0"/>
    <n v="8621"/>
    <n v="17654"/>
    <n v="1"/>
    <s v="Y"/>
    <s v="No"/>
    <n v="14"/>
    <n v="3"/>
    <n v="2"/>
    <n v="80"/>
    <n v="0"/>
    <n v="9"/>
    <n v="3"/>
    <n v="4"/>
    <n v="8"/>
    <n v="7"/>
    <n v="7"/>
    <n v="7"/>
    <n v="0.14000000000000001"/>
    <x v="0"/>
    <s v="Establecido"/>
    <s v="Coste salarial bajo"/>
    <s v="0-10 kms"/>
    <s v="Bajo"/>
    <s v="Media"/>
    <x v="0"/>
  </r>
  <r>
    <n v="24"/>
    <x v="0"/>
    <x v="0"/>
    <n v="693"/>
    <x v="0"/>
    <n v="3"/>
    <n v="2"/>
    <s v="Life Sciences"/>
    <n v="1"/>
    <n v="720"/>
    <n v="1"/>
    <x v="0"/>
    <n v="65"/>
    <n v="3"/>
    <n v="2"/>
    <s v="Sales Executive"/>
    <x v="2"/>
    <x v="0"/>
    <n v="4577"/>
    <n v="24785"/>
    <n v="9"/>
    <s v="Y"/>
    <s v="No"/>
    <n v="14"/>
    <n v="3"/>
    <n v="1"/>
    <n v="80"/>
    <n v="0"/>
    <n v="4"/>
    <n v="3"/>
    <n v="3"/>
    <n v="2"/>
    <n v="2"/>
    <n v="2"/>
    <n v="0"/>
    <n v="0.14000000000000001"/>
    <x v="2"/>
    <s v="Nuevo empleado"/>
    <s v="Coste salarial medio"/>
    <s v="0-10 kms"/>
    <s v="Bajo"/>
    <s v="Media"/>
    <x v="0"/>
  </r>
  <r>
    <n v="39"/>
    <x v="1"/>
    <x v="0"/>
    <n v="408"/>
    <x v="1"/>
    <n v="2"/>
    <n v="4"/>
    <s v="Technical Degree"/>
    <n v="1"/>
    <n v="721"/>
    <n v="4"/>
    <x v="0"/>
    <n v="80"/>
    <n v="2"/>
    <n v="2"/>
    <s v="Healthcare Representative"/>
    <x v="2"/>
    <x v="0"/>
    <n v="4553"/>
    <n v="20978"/>
    <n v="1"/>
    <s v="Y"/>
    <s v="No"/>
    <n v="11"/>
    <n v="3"/>
    <n v="1"/>
    <n v="80"/>
    <n v="0"/>
    <n v="20"/>
    <n v="4"/>
    <n v="3"/>
    <n v="20"/>
    <n v="7"/>
    <n v="11"/>
    <n v="10"/>
    <n v="0.11"/>
    <x v="0"/>
    <s v="Consolidado"/>
    <s v="Coste salarial alto"/>
    <s v="0-10 kms"/>
    <s v="Bajo"/>
    <s v="Media"/>
    <x v="1"/>
  </r>
  <r>
    <n v="32"/>
    <x v="1"/>
    <x v="0"/>
    <n v="929"/>
    <x v="0"/>
    <n v="10"/>
    <n v="3"/>
    <s v="Marketing"/>
    <n v="1"/>
    <n v="722"/>
    <n v="4"/>
    <x v="1"/>
    <n v="55"/>
    <n v="3"/>
    <n v="2"/>
    <s v="Sales Executive"/>
    <x v="0"/>
    <x v="0"/>
    <n v="5396"/>
    <n v="21703"/>
    <n v="1"/>
    <s v="Y"/>
    <s v="No"/>
    <n v="12"/>
    <n v="3"/>
    <n v="4"/>
    <n v="80"/>
    <n v="0"/>
    <n v="10"/>
    <n v="2"/>
    <n v="2"/>
    <n v="10"/>
    <n v="7"/>
    <n v="0"/>
    <n v="8"/>
    <n v="0.12"/>
    <x v="0"/>
    <s v="Establecido"/>
    <s v="Coste salarial medio"/>
    <s v="10-20 kms"/>
    <s v="Bajo"/>
    <s v="Poca"/>
    <x v="1"/>
  </r>
  <r>
    <n v="50"/>
    <x v="0"/>
    <x v="1"/>
    <n v="562"/>
    <x v="0"/>
    <n v="8"/>
    <n v="2"/>
    <s v="Technical Degree"/>
    <n v="1"/>
    <n v="723"/>
    <n v="2"/>
    <x v="1"/>
    <n v="50"/>
    <n v="3"/>
    <n v="2"/>
    <s v="Sales Executive"/>
    <x v="2"/>
    <x v="1"/>
    <n v="6796"/>
    <n v="23452"/>
    <n v="3"/>
    <s v="Y"/>
    <s v="Yes"/>
    <n v="14"/>
    <n v="3"/>
    <n v="1"/>
    <n v="80"/>
    <n v="1"/>
    <n v="18"/>
    <n v="4"/>
    <n v="3"/>
    <n v="4"/>
    <n v="3"/>
    <n v="1"/>
    <n v="3"/>
    <n v="0.14000000000000001"/>
    <x v="1"/>
    <s v="Nuevo empleado"/>
    <s v="Coste salarial medio"/>
    <s v="0-10 kms"/>
    <s v="Bajo"/>
    <s v="Media"/>
    <x v="1"/>
  </r>
  <r>
    <n v="38"/>
    <x v="1"/>
    <x v="0"/>
    <n v="827"/>
    <x v="1"/>
    <n v="1"/>
    <n v="4"/>
    <s v="Life Sciences"/>
    <n v="1"/>
    <n v="724"/>
    <n v="2"/>
    <x v="0"/>
    <n v="33"/>
    <n v="4"/>
    <n v="2"/>
    <s v="Healthcare Representative"/>
    <x v="0"/>
    <x v="0"/>
    <n v="7625"/>
    <n v="19383"/>
    <n v="0"/>
    <s v="Y"/>
    <s v="No"/>
    <n v="13"/>
    <n v="3"/>
    <n v="3"/>
    <n v="80"/>
    <n v="0"/>
    <n v="10"/>
    <n v="4"/>
    <n v="2"/>
    <n v="9"/>
    <n v="7"/>
    <n v="1"/>
    <n v="8"/>
    <n v="0.13"/>
    <x v="0"/>
    <s v="Establecido"/>
    <s v="Coste salarial bajo"/>
    <s v="0-10 kms"/>
    <s v="Bajo"/>
    <s v="Media"/>
    <x v="1"/>
  </r>
  <r>
    <n v="27"/>
    <x v="1"/>
    <x v="0"/>
    <n v="608"/>
    <x v="1"/>
    <n v="1"/>
    <n v="2"/>
    <s v="Life Sciences"/>
    <n v="1"/>
    <n v="725"/>
    <n v="3"/>
    <x v="0"/>
    <n v="68"/>
    <n v="3"/>
    <n v="3"/>
    <s v="Manufacturing Director"/>
    <x v="3"/>
    <x v="1"/>
    <n v="7412"/>
    <n v="6009"/>
    <n v="1"/>
    <s v="Y"/>
    <s v="No"/>
    <n v="11"/>
    <n v="3"/>
    <n v="4"/>
    <n v="80"/>
    <n v="0"/>
    <n v="9"/>
    <n v="3"/>
    <n v="3"/>
    <n v="9"/>
    <n v="7"/>
    <n v="0"/>
    <n v="7"/>
    <n v="0.11"/>
    <x v="2"/>
    <s v="Establecido"/>
    <s v="Coste salarial medio"/>
    <s v="0-10 kms"/>
    <s v="Bajo"/>
    <s v="Media"/>
    <x v="0"/>
  </r>
  <r>
    <n v="32"/>
    <x v="1"/>
    <x v="0"/>
    <n v="1018"/>
    <x v="1"/>
    <n v="3"/>
    <n v="2"/>
    <s v="Life Sciences"/>
    <n v="1"/>
    <n v="727"/>
    <n v="3"/>
    <x v="0"/>
    <n v="39"/>
    <n v="3"/>
    <n v="3"/>
    <s v="Research Director"/>
    <x v="0"/>
    <x v="0"/>
    <n v="11159"/>
    <n v="19373"/>
    <n v="3"/>
    <s v="Y"/>
    <s v="No"/>
    <n v="15"/>
    <n v="3"/>
    <n v="4"/>
    <n v="80"/>
    <n v="0"/>
    <n v="10"/>
    <n v="6"/>
    <n v="3"/>
    <n v="7"/>
    <n v="7"/>
    <n v="7"/>
    <n v="7"/>
    <n v="0.15"/>
    <x v="0"/>
    <s v="Establecido"/>
    <s v="Coste salarial bajo"/>
    <s v="0-10 kms"/>
    <s v="Bajo"/>
    <s v="Mucha"/>
    <x v="1"/>
  </r>
  <r>
    <n v="47"/>
    <x v="1"/>
    <x v="0"/>
    <n v="703"/>
    <x v="0"/>
    <n v="14"/>
    <n v="4"/>
    <s v="Marketing"/>
    <n v="1"/>
    <n v="728"/>
    <n v="4"/>
    <x v="1"/>
    <n v="42"/>
    <n v="3"/>
    <n v="2"/>
    <s v="Sales Executive"/>
    <x v="3"/>
    <x v="0"/>
    <n v="4960"/>
    <n v="11825"/>
    <n v="2"/>
    <s v="Y"/>
    <s v="No"/>
    <n v="12"/>
    <n v="3"/>
    <n v="4"/>
    <n v="80"/>
    <n v="0"/>
    <n v="20"/>
    <n v="2"/>
    <n v="3"/>
    <n v="7"/>
    <n v="7"/>
    <n v="1"/>
    <n v="7"/>
    <n v="0.12"/>
    <x v="1"/>
    <s v="Establecido"/>
    <s v="Coste salarial bajo"/>
    <s v="10-20 kms"/>
    <s v="Bajo"/>
    <s v="Poca"/>
    <x v="1"/>
  </r>
  <r>
    <n v="40"/>
    <x v="1"/>
    <x v="1"/>
    <n v="580"/>
    <x v="0"/>
    <n v="5"/>
    <n v="4"/>
    <s v="Life Sciences"/>
    <n v="1"/>
    <n v="729"/>
    <n v="4"/>
    <x v="1"/>
    <n v="48"/>
    <n v="2"/>
    <n v="3"/>
    <s v="Sales Executive"/>
    <x v="3"/>
    <x v="1"/>
    <n v="10475"/>
    <n v="23772"/>
    <n v="5"/>
    <s v="Y"/>
    <s v="Yes"/>
    <n v="21"/>
    <n v="4"/>
    <n v="3"/>
    <n v="80"/>
    <n v="1"/>
    <n v="20"/>
    <n v="2"/>
    <n v="3"/>
    <n v="18"/>
    <n v="13"/>
    <n v="1"/>
    <n v="12"/>
    <n v="0.21"/>
    <x v="0"/>
    <s v="Consolidado"/>
    <s v="Coste salarial bajo"/>
    <s v="0-10 kms"/>
    <s v="Alto"/>
    <s v="Poca"/>
    <x v="1"/>
  </r>
  <r>
    <n v="53"/>
    <x v="1"/>
    <x v="0"/>
    <n v="970"/>
    <x v="1"/>
    <n v="7"/>
    <n v="3"/>
    <s v="Life Sciences"/>
    <n v="1"/>
    <n v="730"/>
    <n v="3"/>
    <x v="1"/>
    <n v="59"/>
    <n v="4"/>
    <n v="4"/>
    <s v="Research Director"/>
    <x v="2"/>
    <x v="1"/>
    <n v="14814"/>
    <n v="13514"/>
    <n v="3"/>
    <s v="Y"/>
    <s v="No"/>
    <n v="19"/>
    <n v="3"/>
    <n v="3"/>
    <n v="80"/>
    <n v="0"/>
    <n v="32"/>
    <n v="3"/>
    <n v="3"/>
    <n v="5"/>
    <n v="1"/>
    <n v="1"/>
    <n v="3"/>
    <n v="0.19"/>
    <x v="1"/>
    <s v="Nuevo empleado"/>
    <s v="Coste salarial medio"/>
    <s v="0-10 kms"/>
    <s v="Medio"/>
    <s v="Media"/>
    <x v="1"/>
  </r>
  <r>
    <n v="41"/>
    <x v="1"/>
    <x v="0"/>
    <n v="427"/>
    <x v="2"/>
    <n v="10"/>
    <n v="4"/>
    <s v="Human Resources"/>
    <n v="1"/>
    <n v="731"/>
    <n v="2"/>
    <x v="1"/>
    <n v="73"/>
    <n v="2"/>
    <n v="5"/>
    <s v="Manager"/>
    <x v="0"/>
    <x v="2"/>
    <n v="19141"/>
    <n v="8861"/>
    <n v="3"/>
    <s v="Y"/>
    <s v="No"/>
    <n v="15"/>
    <n v="3"/>
    <n v="2"/>
    <n v="80"/>
    <n v="3"/>
    <n v="23"/>
    <n v="2"/>
    <n v="2"/>
    <n v="21"/>
    <n v="6"/>
    <n v="12"/>
    <n v="6"/>
    <n v="0.15"/>
    <x v="0"/>
    <s v="Veterano"/>
    <s v="Coste salarial medio"/>
    <s v="10-20 kms"/>
    <s v="Bajo"/>
    <s v="Poca"/>
    <x v="1"/>
  </r>
  <r>
    <n v="60"/>
    <x v="1"/>
    <x v="0"/>
    <n v="1179"/>
    <x v="0"/>
    <n v="16"/>
    <n v="4"/>
    <s v="Marketing"/>
    <n v="1"/>
    <n v="732"/>
    <n v="1"/>
    <x v="1"/>
    <n v="84"/>
    <n v="3"/>
    <n v="2"/>
    <s v="Sales Executive"/>
    <x v="3"/>
    <x v="0"/>
    <n v="5405"/>
    <n v="11924"/>
    <n v="8"/>
    <s v="Y"/>
    <s v="No"/>
    <n v="14"/>
    <n v="3"/>
    <n v="4"/>
    <n v="80"/>
    <n v="0"/>
    <n v="10"/>
    <n v="1"/>
    <n v="3"/>
    <n v="2"/>
    <n v="2"/>
    <n v="2"/>
    <n v="2"/>
    <n v="0.14000000000000001"/>
    <x v="1"/>
    <s v="Nuevo empleado"/>
    <s v="Coste salarial alto"/>
    <s v="10-20 kms"/>
    <s v="Bajo"/>
    <s v="Poca"/>
    <x v="1"/>
  </r>
  <r>
    <n v="27"/>
    <x v="1"/>
    <x v="1"/>
    <n v="294"/>
    <x v="1"/>
    <n v="10"/>
    <n v="2"/>
    <s v="Life Sciences"/>
    <n v="1"/>
    <n v="733"/>
    <n v="4"/>
    <x v="1"/>
    <n v="32"/>
    <n v="3"/>
    <n v="3"/>
    <s v="Manufacturing Director"/>
    <x v="3"/>
    <x v="2"/>
    <n v="8793"/>
    <n v="4809"/>
    <n v="1"/>
    <s v="Y"/>
    <s v="No"/>
    <n v="21"/>
    <n v="4"/>
    <n v="3"/>
    <n v="80"/>
    <n v="2"/>
    <n v="9"/>
    <n v="4"/>
    <n v="2"/>
    <n v="9"/>
    <n v="7"/>
    <n v="1"/>
    <n v="7"/>
    <n v="0.21"/>
    <x v="2"/>
    <s v="Establecido"/>
    <s v="Coste salarial bajo"/>
    <s v="10-20 kms"/>
    <s v="Alto"/>
    <s v="Media"/>
    <x v="0"/>
  </r>
  <r>
    <n v="41"/>
    <x v="1"/>
    <x v="0"/>
    <n v="314"/>
    <x v="2"/>
    <n v="1"/>
    <n v="3"/>
    <s v="Human Resources"/>
    <n v="1"/>
    <n v="734"/>
    <n v="4"/>
    <x v="1"/>
    <n v="59"/>
    <n v="2"/>
    <n v="5"/>
    <s v="Manager"/>
    <x v="2"/>
    <x v="1"/>
    <n v="19189"/>
    <n v="19562"/>
    <n v="1"/>
    <s v="Y"/>
    <s v="No"/>
    <n v="12"/>
    <n v="3"/>
    <n v="2"/>
    <n v="80"/>
    <n v="1"/>
    <n v="22"/>
    <n v="3"/>
    <n v="3"/>
    <n v="22"/>
    <n v="7"/>
    <n v="2"/>
    <n v="10"/>
    <n v="0.12"/>
    <x v="0"/>
    <s v="Veterano"/>
    <s v="Coste salarial medio"/>
    <s v="0-10 kms"/>
    <s v="Bajo"/>
    <s v="Media"/>
    <x v="1"/>
  </r>
  <r>
    <n v="50"/>
    <x v="1"/>
    <x v="0"/>
    <n v="316"/>
    <x v="0"/>
    <n v="8"/>
    <n v="4"/>
    <s v="Marketing"/>
    <n v="1"/>
    <n v="738"/>
    <n v="4"/>
    <x v="1"/>
    <n v="54"/>
    <n v="3"/>
    <n v="1"/>
    <s v="Sales Representative"/>
    <x v="1"/>
    <x v="1"/>
    <n v="3875"/>
    <n v="9983"/>
    <n v="7"/>
    <s v="Y"/>
    <s v="No"/>
    <n v="15"/>
    <n v="3"/>
    <n v="4"/>
    <n v="80"/>
    <n v="1"/>
    <n v="4"/>
    <n v="2"/>
    <n v="3"/>
    <n v="2"/>
    <n v="2"/>
    <n v="2"/>
    <n v="2"/>
    <n v="0.15"/>
    <x v="1"/>
    <s v="Nuevo empleado"/>
    <s v="Coste salarial medio"/>
    <s v="0-10 kms"/>
    <s v="Bajo"/>
    <s v="Poca"/>
    <x v="0"/>
  </r>
  <r>
    <n v="28"/>
    <x v="0"/>
    <x v="0"/>
    <n v="654"/>
    <x v="1"/>
    <n v="1"/>
    <n v="2"/>
    <s v="Life Sciences"/>
    <n v="1"/>
    <n v="741"/>
    <n v="1"/>
    <x v="0"/>
    <n v="67"/>
    <n v="1"/>
    <n v="1"/>
    <s v="Research Scientist"/>
    <x v="1"/>
    <x v="0"/>
    <n v="2216"/>
    <n v="3872"/>
    <n v="7"/>
    <s v="Y"/>
    <s v="Yes"/>
    <n v="13"/>
    <n v="3"/>
    <n v="4"/>
    <n v="80"/>
    <n v="0"/>
    <n v="10"/>
    <n v="4"/>
    <n v="3"/>
    <n v="7"/>
    <n v="7"/>
    <n v="3"/>
    <n v="7"/>
    <n v="0.13"/>
    <x v="2"/>
    <s v="Establecido"/>
    <s v="Coste salarial medio"/>
    <s v="0-10 kms"/>
    <s v="Bajo"/>
    <s v="Media"/>
    <x v="1"/>
  </r>
  <r>
    <n v="36"/>
    <x v="1"/>
    <x v="2"/>
    <n v="427"/>
    <x v="1"/>
    <n v="8"/>
    <n v="3"/>
    <s v="Life Sciences"/>
    <n v="1"/>
    <n v="742"/>
    <n v="1"/>
    <x v="0"/>
    <n v="63"/>
    <n v="4"/>
    <n v="3"/>
    <s v="Research Director"/>
    <x v="3"/>
    <x v="1"/>
    <n v="11713"/>
    <n v="20335"/>
    <n v="9"/>
    <s v="Y"/>
    <s v="No"/>
    <n v="14"/>
    <n v="3"/>
    <n v="1"/>
    <n v="80"/>
    <n v="1"/>
    <n v="10"/>
    <n v="2"/>
    <n v="3"/>
    <n v="8"/>
    <n v="7"/>
    <n v="0"/>
    <n v="5"/>
    <n v="0.14000000000000001"/>
    <x v="0"/>
    <s v="Establecido"/>
    <s v="Coste salarial medio"/>
    <s v="0-10 kms"/>
    <s v="Bajo"/>
    <s v="Poca"/>
    <x v="1"/>
  </r>
  <r>
    <n v="38"/>
    <x v="1"/>
    <x v="0"/>
    <n v="168"/>
    <x v="1"/>
    <n v="1"/>
    <n v="3"/>
    <s v="Life Sciences"/>
    <n v="1"/>
    <n v="743"/>
    <n v="3"/>
    <x v="0"/>
    <n v="81"/>
    <n v="3"/>
    <n v="3"/>
    <s v="Manufacturing Director"/>
    <x v="2"/>
    <x v="0"/>
    <n v="7861"/>
    <n v="15397"/>
    <n v="4"/>
    <s v="Y"/>
    <s v="Yes"/>
    <n v="14"/>
    <n v="3"/>
    <n v="4"/>
    <n v="80"/>
    <n v="0"/>
    <n v="10"/>
    <n v="4"/>
    <n v="4"/>
    <n v="1"/>
    <n v="0"/>
    <n v="0"/>
    <n v="0"/>
    <n v="0.14000000000000001"/>
    <x v="0"/>
    <s v="Recien incorporado"/>
    <s v="Coste salarial alto"/>
    <s v="0-10 kms"/>
    <s v="Bajo"/>
    <s v="Media"/>
    <x v="1"/>
  </r>
  <r>
    <n v="44"/>
    <x v="1"/>
    <x v="2"/>
    <n v="381"/>
    <x v="1"/>
    <n v="24"/>
    <n v="3"/>
    <s v="Medical"/>
    <n v="1"/>
    <n v="744"/>
    <n v="1"/>
    <x v="1"/>
    <n v="49"/>
    <n v="1"/>
    <n v="1"/>
    <s v="Laboratory Technician"/>
    <x v="2"/>
    <x v="0"/>
    <n v="3708"/>
    <n v="2104"/>
    <n v="2"/>
    <s v="Y"/>
    <s v="No"/>
    <n v="14"/>
    <n v="3"/>
    <n v="3"/>
    <n v="80"/>
    <n v="0"/>
    <n v="9"/>
    <n v="5"/>
    <n v="3"/>
    <n v="5"/>
    <n v="2"/>
    <n v="1"/>
    <n v="4"/>
    <n v="0.14000000000000001"/>
    <x v="0"/>
    <s v="Nuevo empleado"/>
    <s v="Coste salarial bajo"/>
    <s v="20-30 kms"/>
    <s v="Bajo"/>
    <s v="Mucha"/>
    <x v="0"/>
  </r>
  <r>
    <n v="47"/>
    <x v="1"/>
    <x v="1"/>
    <n v="217"/>
    <x v="0"/>
    <n v="3"/>
    <n v="3"/>
    <s v="Medical"/>
    <n v="1"/>
    <n v="746"/>
    <n v="4"/>
    <x v="0"/>
    <n v="49"/>
    <n v="3"/>
    <n v="4"/>
    <s v="Sales Executive"/>
    <x v="2"/>
    <x v="2"/>
    <n v="13770"/>
    <n v="10225"/>
    <n v="9"/>
    <s v="Y"/>
    <s v="Yes"/>
    <n v="12"/>
    <n v="3"/>
    <n v="4"/>
    <n v="80"/>
    <n v="2"/>
    <n v="28"/>
    <n v="2"/>
    <n v="2"/>
    <n v="22"/>
    <n v="2"/>
    <n v="11"/>
    <n v="13"/>
    <n v="0.12"/>
    <x v="1"/>
    <s v="Veterano"/>
    <s v="Coste salarial bajo"/>
    <s v="0-10 kms"/>
    <s v="Bajo"/>
    <s v="Poca"/>
    <x v="1"/>
  </r>
  <r>
    <n v="30"/>
    <x v="1"/>
    <x v="0"/>
    <n v="501"/>
    <x v="0"/>
    <n v="27"/>
    <n v="5"/>
    <s v="Marketing"/>
    <n v="1"/>
    <n v="747"/>
    <n v="3"/>
    <x v="1"/>
    <n v="99"/>
    <n v="3"/>
    <n v="2"/>
    <s v="Sales Executive"/>
    <x v="0"/>
    <x v="2"/>
    <n v="5304"/>
    <n v="25275"/>
    <n v="7"/>
    <s v="Y"/>
    <s v="No"/>
    <n v="23"/>
    <n v="4"/>
    <n v="4"/>
    <n v="80"/>
    <n v="1"/>
    <n v="10"/>
    <n v="2"/>
    <n v="2"/>
    <n v="8"/>
    <n v="7"/>
    <n v="7"/>
    <n v="7"/>
    <n v="0.23"/>
    <x v="0"/>
    <s v="Establecido"/>
    <s v="Coste salarial alto"/>
    <s v="20-30 kms"/>
    <s v="Alto"/>
    <s v="Poca"/>
    <x v="1"/>
  </r>
  <r>
    <n v="29"/>
    <x v="1"/>
    <x v="0"/>
    <n v="1396"/>
    <x v="0"/>
    <n v="10"/>
    <n v="3"/>
    <s v="Life Sciences"/>
    <n v="1"/>
    <n v="749"/>
    <n v="3"/>
    <x v="1"/>
    <n v="99"/>
    <n v="3"/>
    <n v="1"/>
    <s v="Sales Representative"/>
    <x v="2"/>
    <x v="0"/>
    <n v="2642"/>
    <n v="2755"/>
    <n v="1"/>
    <s v="Y"/>
    <s v="No"/>
    <n v="11"/>
    <n v="3"/>
    <n v="3"/>
    <n v="80"/>
    <n v="0"/>
    <n v="1"/>
    <n v="6"/>
    <n v="3"/>
    <n v="1"/>
    <n v="0"/>
    <n v="0"/>
    <n v="0"/>
    <n v="0.11"/>
    <x v="0"/>
    <s v="Recien incorporado"/>
    <s v="Coste salarial alto"/>
    <s v="10-20 kms"/>
    <s v="Bajo"/>
    <s v="Mucha"/>
    <x v="2"/>
  </r>
  <r>
    <n v="42"/>
    <x v="0"/>
    <x v="1"/>
    <n v="933"/>
    <x v="1"/>
    <n v="19"/>
    <n v="3"/>
    <s v="Medical"/>
    <n v="1"/>
    <n v="752"/>
    <n v="3"/>
    <x v="1"/>
    <n v="57"/>
    <n v="4"/>
    <n v="1"/>
    <s v="Research Scientist"/>
    <x v="2"/>
    <x v="2"/>
    <n v="2759"/>
    <n v="20366"/>
    <n v="6"/>
    <s v="Y"/>
    <s v="Yes"/>
    <n v="12"/>
    <n v="3"/>
    <n v="4"/>
    <n v="80"/>
    <n v="0"/>
    <n v="7"/>
    <n v="2"/>
    <n v="3"/>
    <n v="2"/>
    <n v="2"/>
    <n v="2"/>
    <n v="2"/>
    <n v="0.12"/>
    <x v="0"/>
    <s v="Nuevo empleado"/>
    <s v="Coste salarial medio"/>
    <s v="10-20 kms"/>
    <s v="Bajo"/>
    <s v="Poca"/>
    <x v="0"/>
  </r>
  <r>
    <n v="43"/>
    <x v="1"/>
    <x v="1"/>
    <n v="775"/>
    <x v="0"/>
    <n v="15"/>
    <n v="3"/>
    <s v="Life Sciences"/>
    <n v="1"/>
    <n v="754"/>
    <n v="4"/>
    <x v="1"/>
    <n v="47"/>
    <n v="2"/>
    <n v="2"/>
    <s v="Sales Executive"/>
    <x v="0"/>
    <x v="1"/>
    <n v="6804"/>
    <n v="23683"/>
    <n v="3"/>
    <s v="Y"/>
    <s v="No"/>
    <n v="18"/>
    <n v="3"/>
    <n v="3"/>
    <n v="80"/>
    <n v="1"/>
    <n v="7"/>
    <n v="5"/>
    <n v="3"/>
    <n v="2"/>
    <n v="2"/>
    <n v="2"/>
    <n v="2"/>
    <n v="0.18"/>
    <x v="0"/>
    <s v="Nuevo empleado"/>
    <s v="Coste salarial bajo"/>
    <s v="10-20 kms"/>
    <s v="Medio"/>
    <s v="Mucha"/>
    <x v="0"/>
  </r>
  <r>
    <n v="34"/>
    <x v="1"/>
    <x v="0"/>
    <n v="970"/>
    <x v="1"/>
    <n v="8"/>
    <n v="2"/>
    <s v="Medical"/>
    <n v="1"/>
    <n v="757"/>
    <n v="2"/>
    <x v="0"/>
    <n v="96"/>
    <n v="3"/>
    <n v="2"/>
    <s v="Healthcare Representative"/>
    <x v="2"/>
    <x v="0"/>
    <n v="6142"/>
    <n v="7360"/>
    <n v="3"/>
    <s v="Y"/>
    <s v="No"/>
    <n v="11"/>
    <n v="3"/>
    <n v="4"/>
    <n v="80"/>
    <n v="0"/>
    <n v="10"/>
    <n v="2"/>
    <n v="3"/>
    <n v="5"/>
    <n v="1"/>
    <n v="4"/>
    <n v="3"/>
    <n v="0.11"/>
    <x v="0"/>
    <s v="Nuevo empleado"/>
    <s v="Coste salarial alto"/>
    <s v="0-10 kms"/>
    <s v="Bajo"/>
    <s v="Poca"/>
    <x v="1"/>
  </r>
  <r>
    <n v="23"/>
    <x v="1"/>
    <x v="0"/>
    <n v="650"/>
    <x v="1"/>
    <n v="9"/>
    <n v="1"/>
    <s v="Medical"/>
    <n v="1"/>
    <n v="758"/>
    <n v="2"/>
    <x v="1"/>
    <n v="37"/>
    <n v="3"/>
    <n v="1"/>
    <s v="Laboratory Technician"/>
    <x v="3"/>
    <x v="1"/>
    <n v="2500"/>
    <n v="4344"/>
    <n v="1"/>
    <s v="Y"/>
    <s v="No"/>
    <n v="14"/>
    <n v="3"/>
    <n v="4"/>
    <n v="80"/>
    <n v="1"/>
    <n v="5"/>
    <n v="2"/>
    <n v="4"/>
    <n v="4"/>
    <n v="3"/>
    <n v="0"/>
    <n v="2"/>
    <n v="0.14000000000000001"/>
    <x v="2"/>
    <s v="Nuevo empleado"/>
    <s v="Coste salarial bajo"/>
    <s v="0-10 kms"/>
    <s v="Bajo"/>
    <s v="Poca"/>
    <x v="0"/>
  </r>
  <r>
    <n v="39"/>
    <x v="1"/>
    <x v="0"/>
    <n v="141"/>
    <x v="2"/>
    <n v="3"/>
    <n v="3"/>
    <s v="Human Resources"/>
    <n v="1"/>
    <n v="760"/>
    <n v="3"/>
    <x v="0"/>
    <n v="44"/>
    <n v="4"/>
    <n v="2"/>
    <s v="Human Resources"/>
    <x v="1"/>
    <x v="1"/>
    <n v="6389"/>
    <n v="18767"/>
    <n v="9"/>
    <s v="Y"/>
    <s v="No"/>
    <n v="15"/>
    <n v="3"/>
    <n v="3"/>
    <n v="80"/>
    <n v="1"/>
    <n v="12"/>
    <n v="3"/>
    <n v="1"/>
    <n v="8"/>
    <n v="3"/>
    <n v="3"/>
    <n v="6"/>
    <n v="0.15"/>
    <x v="0"/>
    <s v="Establecido"/>
    <s v="Coste salarial bajo"/>
    <s v="0-10 kms"/>
    <s v="Bajo"/>
    <s v="Media"/>
    <x v="1"/>
  </r>
  <r>
    <n v="56"/>
    <x v="1"/>
    <x v="0"/>
    <n v="832"/>
    <x v="1"/>
    <n v="9"/>
    <n v="3"/>
    <s v="Medical"/>
    <n v="1"/>
    <n v="762"/>
    <n v="3"/>
    <x v="1"/>
    <n v="81"/>
    <n v="3"/>
    <n v="4"/>
    <s v="Healthcare Representative"/>
    <x v="0"/>
    <x v="1"/>
    <n v="11103"/>
    <n v="20420"/>
    <n v="7"/>
    <s v="Y"/>
    <s v="No"/>
    <n v="11"/>
    <n v="3"/>
    <n v="3"/>
    <n v="80"/>
    <n v="0"/>
    <n v="30"/>
    <n v="1"/>
    <n v="2"/>
    <n v="10"/>
    <n v="7"/>
    <n v="1"/>
    <n v="1"/>
    <n v="0.11"/>
    <x v="1"/>
    <s v="Establecido"/>
    <s v="Coste salarial alto"/>
    <s v="0-10 kms"/>
    <s v="Bajo"/>
    <s v="Poca"/>
    <x v="1"/>
  </r>
  <r>
    <n v="40"/>
    <x v="1"/>
    <x v="0"/>
    <n v="804"/>
    <x v="1"/>
    <n v="2"/>
    <n v="1"/>
    <s v="Medical"/>
    <n v="1"/>
    <n v="763"/>
    <n v="4"/>
    <x v="0"/>
    <n v="86"/>
    <n v="2"/>
    <n v="1"/>
    <s v="Research Scientist"/>
    <x v="0"/>
    <x v="0"/>
    <n v="2342"/>
    <n v="22929"/>
    <n v="0"/>
    <s v="Y"/>
    <s v="Yes"/>
    <n v="20"/>
    <n v="4"/>
    <n v="4"/>
    <n v="80"/>
    <n v="0"/>
    <n v="5"/>
    <n v="2"/>
    <n v="2"/>
    <n v="4"/>
    <n v="2"/>
    <n v="2"/>
    <n v="3"/>
    <n v="0.2"/>
    <x v="0"/>
    <s v="Nuevo empleado"/>
    <s v="Coste salarial alto"/>
    <s v="0-10 kms"/>
    <s v="Medio"/>
    <s v="Poca"/>
    <x v="0"/>
  </r>
  <r>
    <n v="27"/>
    <x v="1"/>
    <x v="0"/>
    <n v="975"/>
    <x v="1"/>
    <n v="7"/>
    <n v="3"/>
    <s v="Medical"/>
    <n v="1"/>
    <n v="764"/>
    <n v="4"/>
    <x v="0"/>
    <n v="55"/>
    <n v="2"/>
    <n v="2"/>
    <s v="Healthcare Representative"/>
    <x v="3"/>
    <x v="0"/>
    <n v="6811"/>
    <n v="23398"/>
    <n v="8"/>
    <s v="Y"/>
    <s v="No"/>
    <n v="19"/>
    <n v="3"/>
    <n v="1"/>
    <n v="80"/>
    <n v="0"/>
    <n v="9"/>
    <n v="2"/>
    <n v="1"/>
    <n v="7"/>
    <n v="6"/>
    <n v="0"/>
    <n v="7"/>
    <n v="0.19"/>
    <x v="2"/>
    <s v="Establecido"/>
    <s v="Coste salarial medio"/>
    <s v="0-10 kms"/>
    <s v="Medio"/>
    <s v="Poca"/>
    <x v="0"/>
  </r>
  <r>
    <n v="29"/>
    <x v="1"/>
    <x v="0"/>
    <n v="1090"/>
    <x v="0"/>
    <n v="10"/>
    <n v="3"/>
    <s v="Marketing"/>
    <n v="1"/>
    <n v="766"/>
    <n v="4"/>
    <x v="1"/>
    <n v="83"/>
    <n v="3"/>
    <n v="1"/>
    <s v="Sales Representative"/>
    <x v="1"/>
    <x v="2"/>
    <n v="2297"/>
    <n v="17967"/>
    <n v="1"/>
    <s v="Y"/>
    <s v="No"/>
    <n v="14"/>
    <n v="3"/>
    <n v="4"/>
    <n v="80"/>
    <n v="2"/>
    <n v="2"/>
    <n v="2"/>
    <n v="3"/>
    <n v="2"/>
    <n v="2"/>
    <n v="2"/>
    <n v="2"/>
    <n v="0.14000000000000001"/>
    <x v="0"/>
    <s v="Nuevo empleado"/>
    <s v="Coste salarial alto"/>
    <s v="10-20 kms"/>
    <s v="Bajo"/>
    <s v="Poca"/>
    <x v="2"/>
  </r>
  <r>
    <n v="53"/>
    <x v="1"/>
    <x v="0"/>
    <n v="346"/>
    <x v="1"/>
    <n v="6"/>
    <n v="3"/>
    <s v="Life Sciences"/>
    <n v="1"/>
    <n v="769"/>
    <n v="4"/>
    <x v="1"/>
    <n v="86"/>
    <n v="3"/>
    <n v="2"/>
    <s v="Laboratory Technician"/>
    <x v="0"/>
    <x v="0"/>
    <n v="2450"/>
    <n v="10919"/>
    <n v="2"/>
    <s v="Y"/>
    <s v="No"/>
    <n v="17"/>
    <n v="3"/>
    <n v="4"/>
    <n v="80"/>
    <n v="0"/>
    <n v="19"/>
    <n v="4"/>
    <n v="3"/>
    <n v="2"/>
    <n v="2"/>
    <n v="2"/>
    <n v="2"/>
    <n v="0.17"/>
    <x v="1"/>
    <s v="Nuevo empleado"/>
    <s v="Coste salarial alto"/>
    <s v="0-10 kms"/>
    <s v="Medio"/>
    <s v="Media"/>
    <x v="1"/>
  </r>
  <r>
    <n v="35"/>
    <x v="1"/>
    <x v="2"/>
    <n v="1225"/>
    <x v="1"/>
    <n v="2"/>
    <n v="4"/>
    <s v="Life Sciences"/>
    <n v="1"/>
    <n v="771"/>
    <n v="4"/>
    <x v="0"/>
    <n v="61"/>
    <n v="3"/>
    <n v="2"/>
    <s v="Healthcare Representative"/>
    <x v="3"/>
    <x v="2"/>
    <n v="5093"/>
    <n v="4761"/>
    <n v="2"/>
    <s v="Y"/>
    <s v="No"/>
    <n v="11"/>
    <n v="3"/>
    <n v="1"/>
    <n v="80"/>
    <n v="1"/>
    <n v="16"/>
    <n v="2"/>
    <n v="4"/>
    <n v="1"/>
    <n v="0"/>
    <n v="0"/>
    <n v="0"/>
    <n v="0.11"/>
    <x v="0"/>
    <s v="Recien incorporado"/>
    <s v="Coste salarial medio"/>
    <s v="0-10 kms"/>
    <s v="Bajo"/>
    <s v="Poca"/>
    <x v="1"/>
  </r>
  <r>
    <n v="32"/>
    <x v="1"/>
    <x v="1"/>
    <n v="430"/>
    <x v="1"/>
    <n v="24"/>
    <n v="4"/>
    <s v="Life Sciences"/>
    <n v="1"/>
    <n v="772"/>
    <n v="1"/>
    <x v="1"/>
    <n v="80"/>
    <n v="3"/>
    <n v="2"/>
    <s v="Laboratory Technician"/>
    <x v="0"/>
    <x v="1"/>
    <n v="5309"/>
    <n v="21146"/>
    <n v="1"/>
    <s v="Y"/>
    <s v="No"/>
    <n v="15"/>
    <n v="3"/>
    <n v="4"/>
    <n v="80"/>
    <n v="2"/>
    <n v="10"/>
    <n v="2"/>
    <n v="3"/>
    <n v="10"/>
    <n v="8"/>
    <n v="4"/>
    <n v="7"/>
    <n v="0.15"/>
    <x v="0"/>
    <s v="Establecido"/>
    <s v="Coste salarial alto"/>
    <s v="20-30 kms"/>
    <s v="Bajo"/>
    <s v="Poca"/>
    <x v="1"/>
  </r>
  <r>
    <n v="38"/>
    <x v="1"/>
    <x v="0"/>
    <n v="268"/>
    <x v="1"/>
    <n v="2"/>
    <n v="5"/>
    <s v="Medical"/>
    <n v="1"/>
    <n v="773"/>
    <n v="4"/>
    <x v="1"/>
    <n v="92"/>
    <n v="3"/>
    <n v="1"/>
    <s v="Research Scientist"/>
    <x v="2"/>
    <x v="1"/>
    <n v="3057"/>
    <n v="20471"/>
    <n v="6"/>
    <s v="Y"/>
    <s v="Yes"/>
    <n v="13"/>
    <n v="3"/>
    <n v="2"/>
    <n v="80"/>
    <n v="1"/>
    <n v="6"/>
    <n v="0"/>
    <n v="1"/>
    <n v="1"/>
    <n v="0"/>
    <n v="0"/>
    <n v="1"/>
    <n v="0.13"/>
    <x v="0"/>
    <s v="Recien incorporado"/>
    <s v="Coste salarial alto"/>
    <s v="0-10 kms"/>
    <s v="Bajo"/>
    <s v="Poca"/>
    <x v="0"/>
  </r>
  <r>
    <n v="34"/>
    <x v="1"/>
    <x v="0"/>
    <n v="167"/>
    <x v="1"/>
    <n v="8"/>
    <n v="5"/>
    <s v="Life Sciences"/>
    <n v="1"/>
    <n v="775"/>
    <n v="2"/>
    <x v="0"/>
    <n v="32"/>
    <n v="3"/>
    <n v="2"/>
    <s v="Manufacturing Director"/>
    <x v="3"/>
    <x v="2"/>
    <n v="5121"/>
    <n v="4187"/>
    <n v="3"/>
    <s v="Y"/>
    <s v="No"/>
    <n v="14"/>
    <n v="3"/>
    <n v="3"/>
    <n v="80"/>
    <n v="1"/>
    <n v="7"/>
    <n v="3"/>
    <n v="3"/>
    <n v="0"/>
    <n v="0"/>
    <n v="0"/>
    <n v="0"/>
    <n v="0.14000000000000001"/>
    <x v="0"/>
    <s v="Recien incorporado"/>
    <s v="Coste salarial bajo"/>
    <s v="0-10 kms"/>
    <s v="Bajo"/>
    <s v="Media"/>
    <x v="0"/>
  </r>
  <r>
    <n v="52"/>
    <x v="1"/>
    <x v="0"/>
    <n v="621"/>
    <x v="0"/>
    <n v="3"/>
    <n v="4"/>
    <s v="Marketing"/>
    <n v="1"/>
    <n v="776"/>
    <n v="3"/>
    <x v="1"/>
    <n v="31"/>
    <n v="2"/>
    <n v="4"/>
    <s v="Manager"/>
    <x v="3"/>
    <x v="1"/>
    <n v="16856"/>
    <n v="10084"/>
    <n v="1"/>
    <s v="Y"/>
    <s v="No"/>
    <n v="11"/>
    <n v="3"/>
    <n v="1"/>
    <n v="80"/>
    <n v="0"/>
    <n v="34"/>
    <n v="3"/>
    <n v="4"/>
    <n v="34"/>
    <n v="6"/>
    <n v="1"/>
    <n v="16"/>
    <n v="0.11"/>
    <x v="1"/>
    <s v="Veterano"/>
    <s v="Coste salarial bajo"/>
    <s v="0-10 kms"/>
    <s v="Bajo"/>
    <s v="Media"/>
    <x v="1"/>
  </r>
  <r>
    <n v="33"/>
    <x v="0"/>
    <x v="0"/>
    <n v="527"/>
    <x v="1"/>
    <n v="1"/>
    <n v="4"/>
    <s v="Other"/>
    <n v="1"/>
    <n v="780"/>
    <n v="4"/>
    <x v="1"/>
    <n v="63"/>
    <n v="3"/>
    <n v="1"/>
    <s v="Research Scientist"/>
    <x v="0"/>
    <x v="0"/>
    <n v="2686"/>
    <n v="5207"/>
    <n v="1"/>
    <s v="Y"/>
    <s v="Yes"/>
    <n v="13"/>
    <n v="3"/>
    <n v="3"/>
    <n v="80"/>
    <n v="0"/>
    <n v="10"/>
    <n v="2"/>
    <n v="2"/>
    <n v="10"/>
    <n v="9"/>
    <n v="7"/>
    <n v="8"/>
    <n v="0.13"/>
    <x v="0"/>
    <s v="Establecido"/>
    <s v="Coste salarial medio"/>
    <s v="0-10 kms"/>
    <s v="Bajo"/>
    <s v="Poca"/>
    <x v="1"/>
  </r>
  <r>
    <n v="25"/>
    <x v="1"/>
    <x v="0"/>
    <n v="883"/>
    <x v="0"/>
    <n v="26"/>
    <n v="1"/>
    <s v="Medical"/>
    <n v="1"/>
    <n v="781"/>
    <n v="3"/>
    <x v="0"/>
    <n v="32"/>
    <n v="3"/>
    <n v="2"/>
    <s v="Sales Executive"/>
    <x v="0"/>
    <x v="0"/>
    <n v="6180"/>
    <n v="22807"/>
    <n v="1"/>
    <s v="Y"/>
    <s v="No"/>
    <n v="23"/>
    <n v="4"/>
    <n v="2"/>
    <n v="80"/>
    <n v="0"/>
    <n v="6"/>
    <n v="5"/>
    <n v="2"/>
    <n v="6"/>
    <n v="5"/>
    <n v="1"/>
    <n v="4"/>
    <n v="0.23"/>
    <x v="2"/>
    <s v="Establecido"/>
    <s v="Coste salarial bajo"/>
    <s v="20-30 kms"/>
    <s v="Alto"/>
    <s v="Mucha"/>
    <x v="0"/>
  </r>
  <r>
    <n v="45"/>
    <x v="1"/>
    <x v="0"/>
    <n v="954"/>
    <x v="0"/>
    <n v="2"/>
    <n v="2"/>
    <s v="Technical Degree"/>
    <n v="1"/>
    <n v="783"/>
    <n v="2"/>
    <x v="1"/>
    <n v="46"/>
    <n v="1"/>
    <n v="2"/>
    <s v="Sales Representative"/>
    <x v="2"/>
    <x v="0"/>
    <n v="6632"/>
    <n v="12388"/>
    <n v="0"/>
    <s v="Y"/>
    <s v="No"/>
    <n v="13"/>
    <n v="3"/>
    <n v="1"/>
    <n v="80"/>
    <n v="0"/>
    <n v="9"/>
    <n v="3"/>
    <n v="3"/>
    <n v="8"/>
    <n v="7"/>
    <n v="3"/>
    <n v="1"/>
    <n v="0.13"/>
    <x v="1"/>
    <s v="Establecido"/>
    <s v="Coste salarial bajo"/>
    <s v="0-10 kms"/>
    <s v="Bajo"/>
    <s v="Media"/>
    <x v="0"/>
  </r>
  <r>
    <n v="23"/>
    <x v="1"/>
    <x v="0"/>
    <n v="310"/>
    <x v="1"/>
    <n v="10"/>
    <n v="1"/>
    <s v="Medical"/>
    <n v="1"/>
    <n v="784"/>
    <n v="1"/>
    <x v="1"/>
    <n v="79"/>
    <n v="4"/>
    <n v="1"/>
    <s v="Research Scientist"/>
    <x v="2"/>
    <x v="0"/>
    <n v="3505"/>
    <n v="19630"/>
    <n v="1"/>
    <s v="Y"/>
    <s v="No"/>
    <n v="18"/>
    <n v="3"/>
    <n v="4"/>
    <n v="80"/>
    <n v="0"/>
    <n v="2"/>
    <n v="3"/>
    <n v="3"/>
    <n v="2"/>
    <n v="2"/>
    <n v="0"/>
    <n v="2"/>
    <n v="0.18"/>
    <x v="2"/>
    <s v="Nuevo empleado"/>
    <s v="Coste salarial alto"/>
    <s v="10-20 kms"/>
    <s v="Medio"/>
    <s v="Media"/>
    <x v="2"/>
  </r>
  <r>
    <n v="47"/>
    <x v="0"/>
    <x v="1"/>
    <n v="719"/>
    <x v="0"/>
    <n v="27"/>
    <n v="2"/>
    <s v="Life Sciences"/>
    <n v="1"/>
    <n v="785"/>
    <n v="2"/>
    <x v="0"/>
    <n v="77"/>
    <n v="4"/>
    <n v="2"/>
    <s v="Sales Executive"/>
    <x v="2"/>
    <x v="0"/>
    <n v="6397"/>
    <n v="10339"/>
    <n v="4"/>
    <s v="Y"/>
    <s v="Yes"/>
    <n v="12"/>
    <n v="3"/>
    <n v="4"/>
    <n v="80"/>
    <n v="0"/>
    <n v="8"/>
    <n v="2"/>
    <n v="3"/>
    <n v="5"/>
    <n v="4"/>
    <n v="1"/>
    <n v="3"/>
    <n v="0.12"/>
    <x v="1"/>
    <s v="Nuevo empleado"/>
    <s v="Coste salarial alto"/>
    <s v="20-30 kms"/>
    <s v="Bajo"/>
    <s v="Poca"/>
    <x v="0"/>
  </r>
  <r>
    <n v="34"/>
    <x v="1"/>
    <x v="0"/>
    <n v="304"/>
    <x v="0"/>
    <n v="2"/>
    <n v="3"/>
    <s v="Other"/>
    <n v="1"/>
    <n v="786"/>
    <n v="4"/>
    <x v="1"/>
    <n v="60"/>
    <n v="3"/>
    <n v="2"/>
    <s v="Sales Executive"/>
    <x v="0"/>
    <x v="0"/>
    <n v="6274"/>
    <n v="18686"/>
    <n v="1"/>
    <s v="Y"/>
    <s v="No"/>
    <n v="22"/>
    <n v="4"/>
    <n v="3"/>
    <n v="80"/>
    <n v="0"/>
    <n v="6"/>
    <n v="5"/>
    <n v="3"/>
    <n v="6"/>
    <n v="5"/>
    <n v="1"/>
    <n v="4"/>
    <n v="0.22"/>
    <x v="0"/>
    <s v="Establecido"/>
    <s v="Coste salarial medio"/>
    <s v="0-10 kms"/>
    <s v="Alto"/>
    <s v="Mucha"/>
    <x v="0"/>
  </r>
  <r>
    <n v="55"/>
    <x v="0"/>
    <x v="0"/>
    <n v="725"/>
    <x v="1"/>
    <n v="2"/>
    <n v="3"/>
    <s v="Medical"/>
    <n v="1"/>
    <n v="787"/>
    <n v="4"/>
    <x v="1"/>
    <n v="78"/>
    <n v="3"/>
    <n v="5"/>
    <s v="Manager"/>
    <x v="3"/>
    <x v="1"/>
    <n v="19859"/>
    <n v="21199"/>
    <n v="5"/>
    <s v="Y"/>
    <s v="Yes"/>
    <n v="13"/>
    <n v="3"/>
    <n v="4"/>
    <n v="80"/>
    <n v="1"/>
    <n v="24"/>
    <n v="2"/>
    <n v="3"/>
    <n v="5"/>
    <n v="2"/>
    <n v="1"/>
    <n v="4"/>
    <n v="0.13"/>
    <x v="1"/>
    <s v="Nuevo empleado"/>
    <s v="Coste salarial alto"/>
    <s v="0-10 kms"/>
    <s v="Bajo"/>
    <s v="Poca"/>
    <x v="1"/>
  </r>
  <r>
    <n v="36"/>
    <x v="1"/>
    <x v="2"/>
    <n v="1434"/>
    <x v="0"/>
    <n v="8"/>
    <n v="4"/>
    <s v="Life Sciences"/>
    <n v="1"/>
    <n v="789"/>
    <n v="1"/>
    <x v="1"/>
    <n v="76"/>
    <n v="2"/>
    <n v="3"/>
    <s v="Sales Executive"/>
    <x v="3"/>
    <x v="0"/>
    <n v="7587"/>
    <n v="14229"/>
    <n v="1"/>
    <s v="Y"/>
    <s v="No"/>
    <n v="15"/>
    <n v="3"/>
    <n v="2"/>
    <n v="80"/>
    <n v="0"/>
    <n v="10"/>
    <n v="1"/>
    <n v="3"/>
    <n v="10"/>
    <n v="7"/>
    <n v="0"/>
    <n v="9"/>
    <n v="0.15"/>
    <x v="0"/>
    <s v="Establecido"/>
    <s v="Coste salarial alto"/>
    <s v="0-10 kms"/>
    <s v="Bajo"/>
    <s v="Poca"/>
    <x v="1"/>
  </r>
  <r>
    <n v="52"/>
    <x v="1"/>
    <x v="2"/>
    <n v="715"/>
    <x v="1"/>
    <n v="19"/>
    <n v="4"/>
    <s v="Medical"/>
    <n v="1"/>
    <n v="791"/>
    <n v="4"/>
    <x v="1"/>
    <n v="41"/>
    <n v="3"/>
    <n v="1"/>
    <s v="Research Scientist"/>
    <x v="0"/>
    <x v="1"/>
    <n v="4258"/>
    <n v="26589"/>
    <n v="0"/>
    <s v="Y"/>
    <s v="No"/>
    <n v="18"/>
    <n v="3"/>
    <n v="1"/>
    <n v="80"/>
    <n v="1"/>
    <n v="5"/>
    <n v="3"/>
    <n v="3"/>
    <n v="4"/>
    <n v="3"/>
    <n v="1"/>
    <n v="2"/>
    <n v="0.18"/>
    <x v="1"/>
    <s v="Nuevo empleado"/>
    <s v="Coste salarial bajo"/>
    <s v="10-20 kms"/>
    <s v="Medio"/>
    <s v="Media"/>
    <x v="0"/>
  </r>
  <r>
    <n v="26"/>
    <x v="1"/>
    <x v="1"/>
    <n v="575"/>
    <x v="1"/>
    <n v="1"/>
    <n v="2"/>
    <s v="Life Sciences"/>
    <n v="1"/>
    <n v="792"/>
    <n v="1"/>
    <x v="0"/>
    <n v="71"/>
    <n v="1"/>
    <n v="1"/>
    <s v="Laboratory Technician"/>
    <x v="0"/>
    <x v="2"/>
    <n v="4364"/>
    <n v="5288"/>
    <n v="3"/>
    <s v="Y"/>
    <s v="No"/>
    <n v="14"/>
    <n v="3"/>
    <n v="1"/>
    <n v="80"/>
    <n v="1"/>
    <n v="5"/>
    <n v="2"/>
    <n v="3"/>
    <n v="2"/>
    <n v="2"/>
    <n v="2"/>
    <n v="0"/>
    <n v="0.14000000000000001"/>
    <x v="2"/>
    <s v="Nuevo empleado"/>
    <s v="Coste salarial medio"/>
    <s v="0-10 kms"/>
    <s v="Bajo"/>
    <s v="Poca"/>
    <x v="0"/>
  </r>
  <r>
    <n v="29"/>
    <x v="1"/>
    <x v="0"/>
    <n v="657"/>
    <x v="1"/>
    <n v="27"/>
    <n v="3"/>
    <s v="Medical"/>
    <n v="1"/>
    <n v="793"/>
    <n v="2"/>
    <x v="0"/>
    <n v="66"/>
    <n v="3"/>
    <n v="2"/>
    <s v="Healthcare Representative"/>
    <x v="2"/>
    <x v="1"/>
    <n v="4335"/>
    <n v="25549"/>
    <n v="4"/>
    <s v="Y"/>
    <s v="No"/>
    <n v="12"/>
    <n v="3"/>
    <n v="1"/>
    <n v="80"/>
    <n v="1"/>
    <n v="11"/>
    <n v="3"/>
    <n v="2"/>
    <n v="8"/>
    <n v="7"/>
    <n v="1"/>
    <n v="1"/>
    <n v="0.12"/>
    <x v="0"/>
    <s v="Establecido"/>
    <s v="Coste salarial medio"/>
    <s v="20-30 kms"/>
    <s v="Bajo"/>
    <s v="Media"/>
    <x v="1"/>
  </r>
  <r>
    <n v="26"/>
    <x v="0"/>
    <x v="0"/>
    <n v="1146"/>
    <x v="0"/>
    <n v="8"/>
    <n v="3"/>
    <s v="Technical Degree"/>
    <n v="1"/>
    <n v="796"/>
    <n v="4"/>
    <x v="1"/>
    <n v="38"/>
    <n v="2"/>
    <n v="2"/>
    <s v="Sales Executive"/>
    <x v="3"/>
    <x v="0"/>
    <n v="5326"/>
    <n v="3064"/>
    <n v="6"/>
    <s v="Y"/>
    <s v="No"/>
    <n v="17"/>
    <n v="3"/>
    <n v="3"/>
    <n v="80"/>
    <n v="0"/>
    <n v="6"/>
    <n v="2"/>
    <n v="2"/>
    <n v="4"/>
    <n v="3"/>
    <n v="1"/>
    <n v="2"/>
    <n v="0.17"/>
    <x v="2"/>
    <s v="Nuevo empleado"/>
    <s v="Coste salarial bajo"/>
    <s v="0-10 kms"/>
    <s v="Medio"/>
    <s v="Poca"/>
    <x v="0"/>
  </r>
  <r>
    <n v="34"/>
    <x v="1"/>
    <x v="0"/>
    <n v="182"/>
    <x v="1"/>
    <n v="1"/>
    <n v="4"/>
    <s v="Life Sciences"/>
    <n v="1"/>
    <n v="797"/>
    <n v="2"/>
    <x v="0"/>
    <n v="72"/>
    <n v="4"/>
    <n v="1"/>
    <s v="Research Scientist"/>
    <x v="0"/>
    <x v="0"/>
    <n v="3280"/>
    <n v="13551"/>
    <n v="2"/>
    <s v="Y"/>
    <s v="No"/>
    <n v="16"/>
    <n v="3"/>
    <n v="3"/>
    <n v="80"/>
    <n v="0"/>
    <n v="10"/>
    <n v="2"/>
    <n v="3"/>
    <n v="4"/>
    <n v="2"/>
    <n v="1"/>
    <n v="3"/>
    <n v="0.16"/>
    <x v="0"/>
    <s v="Nuevo empleado"/>
    <s v="Coste salarial medio"/>
    <s v="0-10 kms"/>
    <s v="Medio"/>
    <s v="Poca"/>
    <x v="1"/>
  </r>
  <r>
    <n v="54"/>
    <x v="1"/>
    <x v="0"/>
    <n v="376"/>
    <x v="1"/>
    <n v="19"/>
    <n v="4"/>
    <s v="Medical"/>
    <n v="1"/>
    <n v="799"/>
    <n v="4"/>
    <x v="0"/>
    <n v="95"/>
    <n v="3"/>
    <n v="2"/>
    <s v="Manufacturing Director"/>
    <x v="3"/>
    <x v="2"/>
    <n v="5485"/>
    <n v="22670"/>
    <n v="9"/>
    <s v="Y"/>
    <s v="Yes"/>
    <n v="11"/>
    <n v="3"/>
    <n v="2"/>
    <n v="80"/>
    <n v="2"/>
    <n v="9"/>
    <n v="4"/>
    <n v="3"/>
    <n v="5"/>
    <n v="3"/>
    <n v="1"/>
    <n v="4"/>
    <n v="0.11"/>
    <x v="1"/>
    <s v="Nuevo empleado"/>
    <s v="Coste salarial alto"/>
    <s v="10-20 kms"/>
    <s v="Bajo"/>
    <s v="Media"/>
    <x v="0"/>
  </r>
  <r>
    <n v="27"/>
    <x v="1"/>
    <x v="1"/>
    <n v="829"/>
    <x v="0"/>
    <n v="8"/>
    <n v="1"/>
    <s v="Marketing"/>
    <n v="1"/>
    <n v="800"/>
    <n v="3"/>
    <x v="1"/>
    <n v="84"/>
    <n v="3"/>
    <n v="2"/>
    <s v="Sales Executive"/>
    <x v="0"/>
    <x v="1"/>
    <n v="4342"/>
    <n v="24008"/>
    <n v="0"/>
    <s v="Y"/>
    <s v="No"/>
    <n v="19"/>
    <n v="3"/>
    <n v="2"/>
    <n v="80"/>
    <n v="1"/>
    <n v="5"/>
    <n v="3"/>
    <n v="3"/>
    <n v="4"/>
    <n v="2"/>
    <n v="1"/>
    <n v="1"/>
    <n v="0.19"/>
    <x v="2"/>
    <s v="Nuevo empleado"/>
    <s v="Coste salarial alto"/>
    <s v="0-10 kms"/>
    <s v="Medio"/>
    <s v="Media"/>
    <x v="0"/>
  </r>
  <r>
    <n v="37"/>
    <x v="1"/>
    <x v="0"/>
    <n v="571"/>
    <x v="1"/>
    <n v="10"/>
    <n v="1"/>
    <s v="Life Sciences"/>
    <n v="1"/>
    <n v="802"/>
    <n v="4"/>
    <x v="0"/>
    <n v="82"/>
    <n v="3"/>
    <n v="1"/>
    <s v="Research Scientist"/>
    <x v="3"/>
    <x v="2"/>
    <n v="2782"/>
    <n v="19905"/>
    <n v="0"/>
    <s v="Y"/>
    <s v="Yes"/>
    <n v="13"/>
    <n v="3"/>
    <n v="2"/>
    <n v="80"/>
    <n v="2"/>
    <n v="6"/>
    <n v="3"/>
    <n v="2"/>
    <n v="5"/>
    <n v="3"/>
    <n v="4"/>
    <n v="3"/>
    <n v="0.13"/>
    <x v="0"/>
    <s v="Nuevo empleado"/>
    <s v="Coste salarial alto"/>
    <s v="10-20 kms"/>
    <s v="Bajo"/>
    <s v="Media"/>
    <x v="0"/>
  </r>
  <r>
    <n v="38"/>
    <x v="1"/>
    <x v="1"/>
    <n v="240"/>
    <x v="1"/>
    <n v="2"/>
    <n v="4"/>
    <s v="Life Sciences"/>
    <n v="1"/>
    <n v="803"/>
    <n v="1"/>
    <x v="0"/>
    <n v="75"/>
    <n v="4"/>
    <n v="2"/>
    <s v="Manufacturing Director"/>
    <x v="3"/>
    <x v="0"/>
    <n v="5980"/>
    <n v="26085"/>
    <n v="6"/>
    <s v="Y"/>
    <s v="Yes"/>
    <n v="12"/>
    <n v="3"/>
    <n v="4"/>
    <n v="80"/>
    <n v="0"/>
    <n v="17"/>
    <n v="2"/>
    <n v="3"/>
    <n v="15"/>
    <n v="7"/>
    <n v="4"/>
    <n v="12"/>
    <n v="0.12"/>
    <x v="0"/>
    <s v="Consolidado"/>
    <s v="Coste salarial alto"/>
    <s v="0-10 kms"/>
    <s v="Bajo"/>
    <s v="Poca"/>
    <x v="1"/>
  </r>
  <r>
    <n v="34"/>
    <x v="1"/>
    <x v="0"/>
    <n v="121"/>
    <x v="1"/>
    <n v="2"/>
    <n v="4"/>
    <s v="Medical"/>
    <n v="1"/>
    <n v="804"/>
    <n v="3"/>
    <x v="0"/>
    <n v="86"/>
    <n v="2"/>
    <n v="1"/>
    <s v="Research Scientist"/>
    <x v="3"/>
    <x v="0"/>
    <n v="4381"/>
    <n v="7530"/>
    <n v="1"/>
    <s v="Y"/>
    <s v="No"/>
    <n v="11"/>
    <n v="3"/>
    <n v="3"/>
    <n v="80"/>
    <n v="0"/>
    <n v="6"/>
    <n v="3"/>
    <n v="3"/>
    <n v="6"/>
    <n v="5"/>
    <n v="1"/>
    <n v="3"/>
    <n v="0.11"/>
    <x v="0"/>
    <s v="Establecido"/>
    <s v="Coste salarial alto"/>
    <s v="0-10 kms"/>
    <s v="Bajo"/>
    <s v="Media"/>
    <x v="0"/>
  </r>
  <r>
    <n v="35"/>
    <x v="1"/>
    <x v="0"/>
    <n v="384"/>
    <x v="0"/>
    <n v="8"/>
    <n v="4"/>
    <s v="Life Sciences"/>
    <n v="1"/>
    <n v="805"/>
    <n v="1"/>
    <x v="0"/>
    <n v="72"/>
    <n v="3"/>
    <n v="1"/>
    <s v="Sales Representative"/>
    <x v="0"/>
    <x v="1"/>
    <n v="2572"/>
    <n v="20317"/>
    <n v="1"/>
    <s v="Y"/>
    <s v="No"/>
    <n v="16"/>
    <n v="3"/>
    <n v="2"/>
    <n v="80"/>
    <n v="1"/>
    <n v="3"/>
    <n v="1"/>
    <n v="2"/>
    <n v="3"/>
    <n v="2"/>
    <n v="0"/>
    <n v="2"/>
    <n v="0.16"/>
    <x v="0"/>
    <s v="Nuevo empleado"/>
    <s v="Coste salarial medio"/>
    <s v="0-10 kms"/>
    <s v="Medio"/>
    <s v="Poca"/>
    <x v="2"/>
  </r>
  <r>
    <n v="30"/>
    <x v="1"/>
    <x v="0"/>
    <n v="921"/>
    <x v="1"/>
    <n v="1"/>
    <n v="3"/>
    <s v="Life Sciences"/>
    <n v="1"/>
    <n v="806"/>
    <n v="4"/>
    <x v="1"/>
    <n v="38"/>
    <n v="1"/>
    <n v="1"/>
    <s v="Laboratory Technician"/>
    <x v="2"/>
    <x v="1"/>
    <n v="3833"/>
    <n v="24375"/>
    <n v="3"/>
    <s v="Y"/>
    <s v="No"/>
    <n v="21"/>
    <n v="4"/>
    <n v="3"/>
    <n v="80"/>
    <n v="2"/>
    <n v="7"/>
    <n v="2"/>
    <n v="3"/>
    <n v="2"/>
    <n v="2"/>
    <n v="0"/>
    <n v="2"/>
    <n v="0.21"/>
    <x v="0"/>
    <s v="Nuevo empleado"/>
    <s v="Coste salarial bajo"/>
    <s v="0-10 kms"/>
    <s v="Alto"/>
    <s v="Poca"/>
    <x v="0"/>
  </r>
  <r>
    <n v="40"/>
    <x v="1"/>
    <x v="1"/>
    <n v="791"/>
    <x v="1"/>
    <n v="2"/>
    <n v="2"/>
    <s v="Medical"/>
    <n v="1"/>
    <n v="807"/>
    <n v="3"/>
    <x v="0"/>
    <n v="38"/>
    <n v="4"/>
    <n v="2"/>
    <s v="Healthcare Representative"/>
    <x v="1"/>
    <x v="1"/>
    <n v="4244"/>
    <n v="9931"/>
    <n v="1"/>
    <s v="Y"/>
    <s v="No"/>
    <n v="24"/>
    <n v="4"/>
    <n v="4"/>
    <n v="80"/>
    <n v="1"/>
    <n v="8"/>
    <n v="2"/>
    <n v="3"/>
    <n v="8"/>
    <n v="7"/>
    <n v="3"/>
    <n v="7"/>
    <n v="0.24"/>
    <x v="0"/>
    <s v="Establecido"/>
    <s v="Coste salarial bajo"/>
    <s v="0-10 kms"/>
    <s v="Alto"/>
    <s v="Poca"/>
    <x v="0"/>
  </r>
  <r>
    <n v="34"/>
    <x v="1"/>
    <x v="0"/>
    <n v="1111"/>
    <x v="0"/>
    <n v="8"/>
    <n v="2"/>
    <s v="Life Sciences"/>
    <n v="1"/>
    <n v="808"/>
    <n v="3"/>
    <x v="0"/>
    <n v="93"/>
    <n v="3"/>
    <n v="2"/>
    <s v="Sales Executive"/>
    <x v="3"/>
    <x v="1"/>
    <n v="6500"/>
    <n v="13305"/>
    <n v="5"/>
    <s v="Y"/>
    <s v="No"/>
    <n v="17"/>
    <n v="3"/>
    <n v="2"/>
    <n v="80"/>
    <n v="1"/>
    <n v="6"/>
    <n v="1"/>
    <n v="3"/>
    <n v="3"/>
    <n v="2"/>
    <n v="1"/>
    <n v="2"/>
    <n v="0.17"/>
    <x v="0"/>
    <s v="Nuevo empleado"/>
    <s v="Coste salarial alto"/>
    <s v="0-10 kms"/>
    <s v="Medio"/>
    <s v="Poca"/>
    <x v="0"/>
  </r>
  <r>
    <n v="42"/>
    <x v="1"/>
    <x v="1"/>
    <n v="570"/>
    <x v="1"/>
    <n v="8"/>
    <n v="3"/>
    <s v="Life Sciences"/>
    <n v="1"/>
    <n v="809"/>
    <n v="2"/>
    <x v="1"/>
    <n v="66"/>
    <n v="3"/>
    <n v="5"/>
    <s v="Manager"/>
    <x v="0"/>
    <x v="2"/>
    <n v="18430"/>
    <n v="16225"/>
    <n v="1"/>
    <s v="Y"/>
    <s v="No"/>
    <n v="13"/>
    <n v="3"/>
    <n v="2"/>
    <n v="80"/>
    <n v="1"/>
    <n v="24"/>
    <n v="4"/>
    <n v="2"/>
    <n v="24"/>
    <n v="7"/>
    <n v="14"/>
    <n v="9"/>
    <n v="0.13"/>
    <x v="0"/>
    <s v="Veterano"/>
    <s v="Coste salarial medio"/>
    <s v="0-10 kms"/>
    <s v="Bajo"/>
    <s v="Media"/>
    <x v="1"/>
  </r>
  <r>
    <n v="23"/>
    <x v="0"/>
    <x v="0"/>
    <n v="1243"/>
    <x v="1"/>
    <n v="6"/>
    <n v="3"/>
    <s v="Life Sciences"/>
    <n v="1"/>
    <n v="811"/>
    <n v="3"/>
    <x v="1"/>
    <n v="63"/>
    <n v="4"/>
    <n v="1"/>
    <s v="Laboratory Technician"/>
    <x v="3"/>
    <x v="1"/>
    <n v="1601"/>
    <n v="3445"/>
    <n v="1"/>
    <s v="Y"/>
    <s v="Yes"/>
    <n v="21"/>
    <n v="4"/>
    <n v="3"/>
    <n v="80"/>
    <n v="2"/>
    <n v="1"/>
    <n v="2"/>
    <n v="3"/>
    <n v="0"/>
    <n v="0"/>
    <n v="0"/>
    <n v="0"/>
    <n v="0.21"/>
    <x v="2"/>
    <s v="Recien incorporado"/>
    <s v="Coste salarial medio"/>
    <s v="0-10 kms"/>
    <s v="Alto"/>
    <s v="Poca"/>
    <x v="2"/>
  </r>
  <r>
    <n v="24"/>
    <x v="1"/>
    <x v="2"/>
    <n v="1092"/>
    <x v="1"/>
    <n v="9"/>
    <n v="3"/>
    <s v="Life Sciences"/>
    <n v="1"/>
    <n v="812"/>
    <n v="3"/>
    <x v="1"/>
    <n v="60"/>
    <n v="2"/>
    <n v="1"/>
    <s v="Laboratory Technician"/>
    <x v="1"/>
    <x v="2"/>
    <n v="2694"/>
    <n v="26551"/>
    <n v="1"/>
    <s v="Y"/>
    <s v="No"/>
    <n v="11"/>
    <n v="3"/>
    <n v="3"/>
    <n v="80"/>
    <n v="3"/>
    <n v="1"/>
    <n v="4"/>
    <n v="3"/>
    <n v="1"/>
    <n v="0"/>
    <n v="0"/>
    <n v="0"/>
    <n v="0.11"/>
    <x v="2"/>
    <s v="Recien incorporado"/>
    <s v="Coste salarial medio"/>
    <s v="0-10 kms"/>
    <s v="Bajo"/>
    <s v="Media"/>
    <x v="2"/>
  </r>
  <r>
    <n v="52"/>
    <x v="1"/>
    <x v="0"/>
    <n v="1325"/>
    <x v="1"/>
    <n v="11"/>
    <n v="4"/>
    <s v="Life Sciences"/>
    <n v="1"/>
    <n v="813"/>
    <n v="4"/>
    <x v="0"/>
    <n v="82"/>
    <n v="3"/>
    <n v="2"/>
    <s v="Laboratory Technician"/>
    <x v="2"/>
    <x v="1"/>
    <n v="3149"/>
    <n v="21821"/>
    <n v="8"/>
    <s v="Y"/>
    <s v="No"/>
    <n v="20"/>
    <n v="4"/>
    <n v="2"/>
    <n v="80"/>
    <n v="1"/>
    <n v="9"/>
    <n v="3"/>
    <n v="3"/>
    <n v="5"/>
    <n v="2"/>
    <n v="1"/>
    <n v="4"/>
    <n v="0.2"/>
    <x v="1"/>
    <s v="Nuevo empleado"/>
    <s v="Coste salarial alto"/>
    <s v="10-20 kms"/>
    <s v="Medio"/>
    <s v="Media"/>
    <x v="0"/>
  </r>
  <r>
    <n v="50"/>
    <x v="1"/>
    <x v="0"/>
    <n v="691"/>
    <x v="1"/>
    <n v="2"/>
    <n v="3"/>
    <s v="Medical"/>
    <n v="1"/>
    <n v="815"/>
    <n v="3"/>
    <x v="1"/>
    <n v="64"/>
    <n v="3"/>
    <n v="4"/>
    <s v="Research Director"/>
    <x v="2"/>
    <x v="1"/>
    <n v="17639"/>
    <n v="6881"/>
    <n v="5"/>
    <s v="Y"/>
    <s v="No"/>
    <n v="16"/>
    <n v="3"/>
    <n v="4"/>
    <n v="80"/>
    <n v="0"/>
    <n v="30"/>
    <n v="3"/>
    <n v="3"/>
    <n v="4"/>
    <n v="3"/>
    <n v="0"/>
    <n v="3"/>
    <n v="0.16"/>
    <x v="1"/>
    <s v="Nuevo empleado"/>
    <s v="Coste salarial medio"/>
    <s v="0-10 kms"/>
    <s v="Medio"/>
    <s v="Media"/>
    <x v="1"/>
  </r>
  <r>
    <n v="29"/>
    <x v="0"/>
    <x v="0"/>
    <n v="805"/>
    <x v="1"/>
    <n v="1"/>
    <n v="2"/>
    <s v="Life Sciences"/>
    <n v="1"/>
    <n v="816"/>
    <n v="2"/>
    <x v="0"/>
    <n v="36"/>
    <n v="2"/>
    <n v="1"/>
    <s v="Laboratory Technician"/>
    <x v="3"/>
    <x v="1"/>
    <n v="2319"/>
    <n v="6689"/>
    <n v="1"/>
    <s v="Y"/>
    <s v="Yes"/>
    <n v="11"/>
    <n v="3"/>
    <n v="4"/>
    <n v="80"/>
    <n v="1"/>
    <n v="1"/>
    <n v="1"/>
    <n v="3"/>
    <n v="1"/>
    <n v="0"/>
    <n v="0"/>
    <n v="0"/>
    <n v="0.11"/>
    <x v="0"/>
    <s v="Recien incorporado"/>
    <s v="Coste salarial bajo"/>
    <s v="0-10 kms"/>
    <s v="Bajo"/>
    <s v="Poca"/>
    <x v="2"/>
  </r>
  <r>
    <n v="33"/>
    <x v="1"/>
    <x v="0"/>
    <n v="213"/>
    <x v="1"/>
    <n v="7"/>
    <n v="3"/>
    <s v="Medical"/>
    <n v="1"/>
    <n v="817"/>
    <n v="3"/>
    <x v="1"/>
    <n v="49"/>
    <n v="3"/>
    <n v="3"/>
    <s v="Research Director"/>
    <x v="2"/>
    <x v="1"/>
    <n v="11691"/>
    <n v="25995"/>
    <n v="0"/>
    <s v="Y"/>
    <s v="No"/>
    <n v="11"/>
    <n v="3"/>
    <n v="4"/>
    <n v="80"/>
    <n v="0"/>
    <n v="14"/>
    <n v="3"/>
    <n v="4"/>
    <n v="13"/>
    <n v="9"/>
    <n v="3"/>
    <n v="7"/>
    <n v="0.11"/>
    <x v="0"/>
    <s v="Consolidado"/>
    <s v="Coste salarial bajo"/>
    <s v="0-10 kms"/>
    <s v="Bajo"/>
    <s v="Media"/>
    <x v="1"/>
  </r>
  <r>
    <n v="33"/>
    <x v="0"/>
    <x v="0"/>
    <n v="118"/>
    <x v="0"/>
    <n v="16"/>
    <n v="3"/>
    <s v="Marketing"/>
    <n v="1"/>
    <n v="819"/>
    <n v="1"/>
    <x v="0"/>
    <n v="69"/>
    <n v="3"/>
    <n v="2"/>
    <s v="Sales Executive"/>
    <x v="3"/>
    <x v="0"/>
    <n v="5324"/>
    <n v="26507"/>
    <n v="5"/>
    <s v="Y"/>
    <s v="No"/>
    <n v="15"/>
    <n v="3"/>
    <n v="3"/>
    <n v="80"/>
    <n v="0"/>
    <n v="6"/>
    <n v="3"/>
    <n v="3"/>
    <n v="3"/>
    <n v="2"/>
    <n v="0"/>
    <n v="2"/>
    <n v="0.15"/>
    <x v="0"/>
    <s v="Nuevo empleado"/>
    <s v="Coste salarial medio"/>
    <s v="10-20 kms"/>
    <s v="Bajo"/>
    <s v="Media"/>
    <x v="0"/>
  </r>
  <r>
    <n v="47"/>
    <x v="1"/>
    <x v="0"/>
    <n v="202"/>
    <x v="1"/>
    <n v="2"/>
    <n v="2"/>
    <s v="Other"/>
    <n v="1"/>
    <n v="820"/>
    <n v="3"/>
    <x v="0"/>
    <n v="33"/>
    <n v="3"/>
    <n v="4"/>
    <s v="Manager"/>
    <x v="0"/>
    <x v="1"/>
    <n v="16752"/>
    <n v="12982"/>
    <n v="1"/>
    <s v="Y"/>
    <s v="Yes"/>
    <n v="11"/>
    <n v="3"/>
    <n v="3"/>
    <n v="80"/>
    <n v="1"/>
    <n v="26"/>
    <n v="3"/>
    <n v="2"/>
    <n v="26"/>
    <n v="14"/>
    <n v="3"/>
    <n v="0"/>
    <n v="0.11"/>
    <x v="1"/>
    <s v="Veterano"/>
    <s v="Coste salarial bajo"/>
    <s v="0-10 kms"/>
    <s v="Bajo"/>
    <s v="Media"/>
    <x v="1"/>
  </r>
  <r>
    <n v="36"/>
    <x v="1"/>
    <x v="0"/>
    <n v="676"/>
    <x v="1"/>
    <n v="1"/>
    <n v="3"/>
    <s v="Other"/>
    <n v="1"/>
    <n v="823"/>
    <n v="3"/>
    <x v="0"/>
    <n v="35"/>
    <n v="3"/>
    <n v="2"/>
    <s v="Manufacturing Director"/>
    <x v="1"/>
    <x v="1"/>
    <n v="5228"/>
    <n v="23361"/>
    <n v="0"/>
    <s v="Y"/>
    <s v="No"/>
    <n v="15"/>
    <n v="3"/>
    <n v="1"/>
    <n v="80"/>
    <n v="1"/>
    <n v="10"/>
    <n v="2"/>
    <n v="3"/>
    <n v="9"/>
    <n v="7"/>
    <n v="0"/>
    <n v="5"/>
    <n v="0.15"/>
    <x v="0"/>
    <s v="Establecido"/>
    <s v="Coste salarial bajo"/>
    <s v="0-10 kms"/>
    <s v="Bajo"/>
    <s v="Poca"/>
    <x v="1"/>
  </r>
  <r>
    <n v="29"/>
    <x v="1"/>
    <x v="0"/>
    <n v="1252"/>
    <x v="1"/>
    <n v="23"/>
    <n v="2"/>
    <s v="Life Sciences"/>
    <n v="1"/>
    <n v="824"/>
    <n v="3"/>
    <x v="1"/>
    <n v="81"/>
    <n v="4"/>
    <n v="1"/>
    <s v="Research Scientist"/>
    <x v="2"/>
    <x v="1"/>
    <n v="2700"/>
    <n v="23779"/>
    <n v="1"/>
    <s v="Y"/>
    <s v="No"/>
    <n v="24"/>
    <n v="4"/>
    <n v="3"/>
    <n v="80"/>
    <n v="1"/>
    <n v="10"/>
    <n v="3"/>
    <n v="3"/>
    <n v="10"/>
    <n v="7"/>
    <n v="0"/>
    <n v="7"/>
    <n v="0.24"/>
    <x v="0"/>
    <s v="Establecido"/>
    <s v="Coste salarial alto"/>
    <s v="20-30 kms"/>
    <s v="Alto"/>
    <s v="Media"/>
    <x v="1"/>
  </r>
  <r>
    <n v="58"/>
    <x v="0"/>
    <x v="0"/>
    <n v="286"/>
    <x v="1"/>
    <n v="2"/>
    <n v="4"/>
    <s v="Life Sciences"/>
    <n v="1"/>
    <n v="825"/>
    <n v="4"/>
    <x v="1"/>
    <n v="31"/>
    <n v="3"/>
    <n v="5"/>
    <s v="Research Director"/>
    <x v="1"/>
    <x v="0"/>
    <n v="19246"/>
    <n v="25761"/>
    <n v="7"/>
    <s v="Y"/>
    <s v="Yes"/>
    <n v="12"/>
    <n v="3"/>
    <n v="4"/>
    <n v="80"/>
    <n v="0"/>
    <n v="40"/>
    <n v="2"/>
    <n v="3"/>
    <n v="31"/>
    <n v="15"/>
    <n v="13"/>
    <n v="8"/>
    <n v="0.12"/>
    <x v="1"/>
    <s v="Veterano"/>
    <s v="Coste salarial bajo"/>
    <s v="0-10 kms"/>
    <s v="Bajo"/>
    <s v="Poca"/>
    <x v="1"/>
  </r>
  <r>
    <n v="35"/>
    <x v="1"/>
    <x v="0"/>
    <n v="1258"/>
    <x v="1"/>
    <n v="1"/>
    <n v="4"/>
    <s v="Life Sciences"/>
    <n v="1"/>
    <n v="826"/>
    <n v="4"/>
    <x v="0"/>
    <n v="40"/>
    <n v="4"/>
    <n v="1"/>
    <s v="Research Scientist"/>
    <x v="2"/>
    <x v="0"/>
    <n v="2506"/>
    <n v="13301"/>
    <n v="3"/>
    <s v="Y"/>
    <s v="No"/>
    <n v="13"/>
    <n v="3"/>
    <n v="3"/>
    <n v="80"/>
    <n v="0"/>
    <n v="7"/>
    <n v="0"/>
    <n v="3"/>
    <n v="2"/>
    <n v="2"/>
    <n v="2"/>
    <n v="2"/>
    <n v="0.13"/>
    <x v="0"/>
    <s v="Nuevo empleado"/>
    <s v="Coste salarial bajo"/>
    <s v="0-10 kms"/>
    <s v="Bajo"/>
    <s v="Poca"/>
    <x v="0"/>
  </r>
  <r>
    <n v="42"/>
    <x v="1"/>
    <x v="0"/>
    <n v="932"/>
    <x v="1"/>
    <n v="1"/>
    <n v="2"/>
    <s v="Life Sciences"/>
    <n v="1"/>
    <n v="827"/>
    <n v="4"/>
    <x v="0"/>
    <n v="43"/>
    <n v="2"/>
    <n v="2"/>
    <s v="Manufacturing Director"/>
    <x v="0"/>
    <x v="1"/>
    <n v="6062"/>
    <n v="4051"/>
    <n v="9"/>
    <s v="Y"/>
    <s v="Yes"/>
    <n v="13"/>
    <n v="3"/>
    <n v="4"/>
    <n v="80"/>
    <n v="1"/>
    <n v="8"/>
    <n v="4"/>
    <n v="3"/>
    <n v="4"/>
    <n v="3"/>
    <n v="0"/>
    <n v="2"/>
    <n v="0.13"/>
    <x v="0"/>
    <s v="Nuevo empleado"/>
    <s v="Coste salarial bajo"/>
    <s v="0-10 kms"/>
    <s v="Bajo"/>
    <s v="Media"/>
    <x v="0"/>
  </r>
  <r>
    <n v="28"/>
    <x v="0"/>
    <x v="0"/>
    <n v="890"/>
    <x v="1"/>
    <n v="2"/>
    <n v="4"/>
    <s v="Medical"/>
    <n v="1"/>
    <n v="828"/>
    <n v="3"/>
    <x v="1"/>
    <n v="46"/>
    <n v="3"/>
    <n v="1"/>
    <s v="Research Scientist"/>
    <x v="2"/>
    <x v="0"/>
    <n v="4382"/>
    <n v="16374"/>
    <n v="6"/>
    <s v="Y"/>
    <s v="No"/>
    <n v="17"/>
    <n v="3"/>
    <n v="4"/>
    <n v="80"/>
    <n v="0"/>
    <n v="5"/>
    <n v="3"/>
    <n v="2"/>
    <n v="2"/>
    <n v="2"/>
    <n v="2"/>
    <n v="1"/>
    <n v="0.17"/>
    <x v="2"/>
    <s v="Nuevo empleado"/>
    <s v="Coste salarial bajo"/>
    <s v="0-10 kms"/>
    <s v="Medio"/>
    <s v="Media"/>
    <x v="0"/>
  </r>
  <r>
    <n v="36"/>
    <x v="1"/>
    <x v="0"/>
    <n v="1041"/>
    <x v="2"/>
    <n v="13"/>
    <n v="3"/>
    <s v="Human Resources"/>
    <n v="1"/>
    <n v="829"/>
    <n v="3"/>
    <x v="1"/>
    <n v="36"/>
    <n v="3"/>
    <n v="1"/>
    <s v="Human Resources"/>
    <x v="1"/>
    <x v="1"/>
    <n v="2143"/>
    <n v="25527"/>
    <n v="4"/>
    <s v="Y"/>
    <s v="No"/>
    <n v="13"/>
    <n v="3"/>
    <n v="2"/>
    <n v="80"/>
    <n v="1"/>
    <n v="8"/>
    <n v="2"/>
    <n v="3"/>
    <n v="5"/>
    <n v="2"/>
    <n v="0"/>
    <n v="4"/>
    <n v="0.13"/>
    <x v="0"/>
    <s v="Nuevo empleado"/>
    <s v="Coste salarial bajo"/>
    <s v="10-20 kms"/>
    <s v="Bajo"/>
    <s v="Poca"/>
    <x v="0"/>
  </r>
  <r>
    <n v="32"/>
    <x v="1"/>
    <x v="0"/>
    <n v="859"/>
    <x v="1"/>
    <n v="4"/>
    <n v="3"/>
    <s v="Life Sciences"/>
    <n v="1"/>
    <n v="830"/>
    <n v="3"/>
    <x v="0"/>
    <n v="98"/>
    <n v="2"/>
    <n v="2"/>
    <s v="Manufacturing Director"/>
    <x v="2"/>
    <x v="1"/>
    <n v="6162"/>
    <n v="19124"/>
    <n v="1"/>
    <s v="Y"/>
    <s v="No"/>
    <n v="12"/>
    <n v="3"/>
    <n v="3"/>
    <n v="80"/>
    <n v="1"/>
    <n v="14"/>
    <n v="3"/>
    <n v="3"/>
    <n v="14"/>
    <n v="13"/>
    <n v="6"/>
    <n v="8"/>
    <n v="0.12"/>
    <x v="0"/>
    <s v="Consolidado"/>
    <s v="Coste salarial alto"/>
    <s v="0-10 kms"/>
    <s v="Bajo"/>
    <s v="Media"/>
    <x v="1"/>
  </r>
  <r>
    <n v="40"/>
    <x v="1"/>
    <x v="1"/>
    <n v="720"/>
    <x v="1"/>
    <n v="16"/>
    <n v="4"/>
    <s v="Medical"/>
    <n v="1"/>
    <n v="832"/>
    <n v="1"/>
    <x v="1"/>
    <n v="51"/>
    <n v="2"/>
    <n v="2"/>
    <s v="Laboratory Technician"/>
    <x v="2"/>
    <x v="0"/>
    <n v="5094"/>
    <n v="11983"/>
    <n v="6"/>
    <s v="Y"/>
    <s v="No"/>
    <n v="14"/>
    <n v="3"/>
    <n v="4"/>
    <n v="80"/>
    <n v="0"/>
    <n v="10"/>
    <n v="6"/>
    <n v="3"/>
    <n v="1"/>
    <n v="0"/>
    <n v="0"/>
    <n v="0"/>
    <n v="0.14000000000000001"/>
    <x v="0"/>
    <s v="Recien incorporado"/>
    <s v="Coste salarial medio"/>
    <s v="10-20 kms"/>
    <s v="Bajo"/>
    <s v="Mucha"/>
    <x v="1"/>
  </r>
  <r>
    <n v="30"/>
    <x v="1"/>
    <x v="0"/>
    <n v="946"/>
    <x v="1"/>
    <n v="2"/>
    <n v="3"/>
    <s v="Medical"/>
    <n v="1"/>
    <n v="833"/>
    <n v="3"/>
    <x v="0"/>
    <n v="52"/>
    <n v="2"/>
    <n v="2"/>
    <s v="Manufacturing Director"/>
    <x v="0"/>
    <x v="0"/>
    <n v="6877"/>
    <n v="20234"/>
    <n v="5"/>
    <s v="Y"/>
    <s v="Yes"/>
    <n v="24"/>
    <n v="4"/>
    <n v="2"/>
    <n v="80"/>
    <n v="0"/>
    <n v="12"/>
    <n v="4"/>
    <n v="2"/>
    <n v="0"/>
    <n v="0"/>
    <n v="0"/>
    <n v="0"/>
    <n v="0.24"/>
    <x v="0"/>
    <s v="Recien incorporado"/>
    <s v="Coste salarial medio"/>
    <s v="0-10 kms"/>
    <s v="Alto"/>
    <s v="Media"/>
    <x v="1"/>
  </r>
  <r>
    <n v="45"/>
    <x v="1"/>
    <x v="0"/>
    <n v="252"/>
    <x v="1"/>
    <n v="2"/>
    <n v="3"/>
    <s v="Life Sciences"/>
    <n v="1"/>
    <n v="834"/>
    <n v="2"/>
    <x v="0"/>
    <n v="95"/>
    <n v="2"/>
    <n v="1"/>
    <s v="Research Scientist"/>
    <x v="2"/>
    <x v="0"/>
    <n v="2274"/>
    <n v="6153"/>
    <n v="1"/>
    <s v="Y"/>
    <s v="No"/>
    <n v="14"/>
    <n v="3"/>
    <n v="4"/>
    <n v="80"/>
    <n v="0"/>
    <n v="1"/>
    <n v="3"/>
    <n v="3"/>
    <n v="1"/>
    <n v="0"/>
    <n v="0"/>
    <n v="0"/>
    <n v="0.14000000000000001"/>
    <x v="1"/>
    <s v="Recien incorporado"/>
    <s v="Coste salarial alto"/>
    <s v="0-10 kms"/>
    <s v="Bajo"/>
    <s v="Media"/>
    <x v="2"/>
  </r>
  <r>
    <n v="42"/>
    <x v="1"/>
    <x v="0"/>
    <n v="933"/>
    <x v="1"/>
    <n v="29"/>
    <n v="3"/>
    <s v="Life Sciences"/>
    <n v="1"/>
    <n v="836"/>
    <n v="2"/>
    <x v="1"/>
    <n v="98"/>
    <n v="3"/>
    <n v="2"/>
    <s v="Manufacturing Director"/>
    <x v="1"/>
    <x v="1"/>
    <n v="4434"/>
    <n v="11806"/>
    <n v="1"/>
    <s v="Y"/>
    <s v="No"/>
    <n v="13"/>
    <n v="3"/>
    <n v="4"/>
    <n v="80"/>
    <n v="1"/>
    <n v="10"/>
    <n v="3"/>
    <n v="2"/>
    <n v="9"/>
    <n v="8"/>
    <n v="7"/>
    <n v="8"/>
    <n v="0.13"/>
    <x v="0"/>
    <s v="Establecido"/>
    <s v="Coste salarial alto"/>
    <s v="20-30 kms"/>
    <s v="Bajo"/>
    <s v="Media"/>
    <x v="1"/>
  </r>
  <r>
    <n v="38"/>
    <x v="1"/>
    <x v="1"/>
    <n v="471"/>
    <x v="1"/>
    <n v="12"/>
    <n v="3"/>
    <s v="Life Sciences"/>
    <n v="1"/>
    <n v="837"/>
    <n v="1"/>
    <x v="1"/>
    <n v="45"/>
    <n v="2"/>
    <n v="2"/>
    <s v="Healthcare Representative"/>
    <x v="3"/>
    <x v="2"/>
    <n v="6288"/>
    <n v="4284"/>
    <n v="2"/>
    <s v="Y"/>
    <s v="No"/>
    <n v="15"/>
    <n v="3"/>
    <n v="3"/>
    <n v="80"/>
    <n v="1"/>
    <n v="13"/>
    <n v="3"/>
    <n v="2"/>
    <n v="4"/>
    <n v="3"/>
    <n v="1"/>
    <n v="2"/>
    <n v="0.15"/>
    <x v="0"/>
    <s v="Nuevo empleado"/>
    <s v="Coste salarial bajo"/>
    <s v="10-20 kms"/>
    <s v="Bajo"/>
    <s v="Media"/>
    <x v="1"/>
  </r>
  <r>
    <n v="34"/>
    <x v="1"/>
    <x v="1"/>
    <n v="702"/>
    <x v="1"/>
    <n v="16"/>
    <n v="4"/>
    <s v="Life Sciences"/>
    <n v="1"/>
    <n v="838"/>
    <n v="3"/>
    <x v="0"/>
    <n v="100"/>
    <n v="2"/>
    <n v="1"/>
    <s v="Research Scientist"/>
    <x v="0"/>
    <x v="0"/>
    <n v="2553"/>
    <n v="8306"/>
    <n v="1"/>
    <s v="Y"/>
    <s v="No"/>
    <n v="16"/>
    <n v="3"/>
    <n v="3"/>
    <n v="80"/>
    <n v="0"/>
    <n v="6"/>
    <n v="3"/>
    <n v="3"/>
    <n v="5"/>
    <n v="2"/>
    <n v="1"/>
    <n v="3"/>
    <n v="0.16"/>
    <x v="0"/>
    <s v="Nuevo empleado"/>
    <s v="Coste salarial alto"/>
    <s v="10-20 kms"/>
    <s v="Medio"/>
    <s v="Media"/>
    <x v="0"/>
  </r>
  <r>
    <n v="49"/>
    <x v="0"/>
    <x v="0"/>
    <n v="1184"/>
    <x v="0"/>
    <n v="11"/>
    <n v="3"/>
    <s v="Marketing"/>
    <n v="1"/>
    <n v="840"/>
    <n v="3"/>
    <x v="0"/>
    <n v="43"/>
    <n v="3"/>
    <n v="3"/>
    <s v="Sales Executive"/>
    <x v="0"/>
    <x v="1"/>
    <n v="7654"/>
    <n v="5860"/>
    <n v="1"/>
    <s v="Y"/>
    <s v="No"/>
    <n v="18"/>
    <n v="3"/>
    <n v="1"/>
    <n v="80"/>
    <n v="2"/>
    <n v="9"/>
    <n v="3"/>
    <n v="4"/>
    <n v="9"/>
    <n v="8"/>
    <n v="7"/>
    <n v="7"/>
    <n v="0.18"/>
    <x v="1"/>
    <s v="Establecido"/>
    <s v="Coste salarial bajo"/>
    <s v="10-20 kms"/>
    <s v="Medio"/>
    <s v="Media"/>
    <x v="0"/>
  </r>
  <r>
    <n v="55"/>
    <x v="0"/>
    <x v="0"/>
    <n v="436"/>
    <x v="0"/>
    <n v="2"/>
    <n v="1"/>
    <s v="Medical"/>
    <n v="1"/>
    <n v="842"/>
    <n v="3"/>
    <x v="1"/>
    <n v="37"/>
    <n v="3"/>
    <n v="2"/>
    <s v="Sales Executive"/>
    <x v="0"/>
    <x v="0"/>
    <n v="5160"/>
    <n v="21519"/>
    <n v="4"/>
    <s v="Y"/>
    <s v="No"/>
    <n v="16"/>
    <n v="3"/>
    <n v="3"/>
    <n v="80"/>
    <n v="0"/>
    <n v="12"/>
    <n v="3"/>
    <n v="2"/>
    <n v="9"/>
    <n v="7"/>
    <n v="7"/>
    <n v="3"/>
    <n v="0.16"/>
    <x v="1"/>
    <s v="Establecido"/>
    <s v="Coste salarial bajo"/>
    <s v="0-10 kms"/>
    <s v="Medio"/>
    <s v="Media"/>
    <x v="1"/>
  </r>
  <r>
    <n v="43"/>
    <x v="1"/>
    <x v="0"/>
    <n v="589"/>
    <x v="1"/>
    <n v="14"/>
    <n v="2"/>
    <s v="Life Sciences"/>
    <n v="1"/>
    <n v="843"/>
    <n v="2"/>
    <x v="1"/>
    <n v="94"/>
    <n v="3"/>
    <n v="4"/>
    <s v="Research Director"/>
    <x v="3"/>
    <x v="1"/>
    <n v="17159"/>
    <n v="5200"/>
    <n v="6"/>
    <s v="Y"/>
    <s v="No"/>
    <n v="24"/>
    <n v="4"/>
    <n v="3"/>
    <n v="80"/>
    <n v="1"/>
    <n v="22"/>
    <n v="3"/>
    <n v="3"/>
    <n v="4"/>
    <n v="1"/>
    <n v="1"/>
    <n v="0"/>
    <n v="0.24"/>
    <x v="0"/>
    <s v="Nuevo empleado"/>
    <s v="Coste salarial alto"/>
    <s v="10-20 kms"/>
    <s v="Alto"/>
    <s v="Media"/>
    <x v="1"/>
  </r>
  <r>
    <n v="27"/>
    <x v="1"/>
    <x v="0"/>
    <n v="269"/>
    <x v="1"/>
    <n v="5"/>
    <n v="1"/>
    <s v="Technical Degree"/>
    <n v="1"/>
    <n v="844"/>
    <n v="3"/>
    <x v="1"/>
    <n v="42"/>
    <n v="2"/>
    <n v="3"/>
    <s v="Research Director"/>
    <x v="0"/>
    <x v="2"/>
    <n v="12808"/>
    <n v="8842"/>
    <n v="1"/>
    <s v="Y"/>
    <s v="Yes"/>
    <n v="16"/>
    <n v="3"/>
    <n v="2"/>
    <n v="80"/>
    <n v="1"/>
    <n v="9"/>
    <n v="3"/>
    <n v="3"/>
    <n v="9"/>
    <n v="8"/>
    <n v="0"/>
    <n v="8"/>
    <n v="0.16"/>
    <x v="2"/>
    <s v="Establecido"/>
    <s v="Coste salarial bajo"/>
    <s v="0-10 kms"/>
    <s v="Medio"/>
    <s v="Media"/>
    <x v="0"/>
  </r>
  <r>
    <n v="35"/>
    <x v="1"/>
    <x v="0"/>
    <n v="950"/>
    <x v="1"/>
    <n v="7"/>
    <n v="3"/>
    <s v="Other"/>
    <n v="1"/>
    <n v="845"/>
    <n v="3"/>
    <x v="1"/>
    <n v="59"/>
    <n v="3"/>
    <n v="3"/>
    <s v="Manufacturing Director"/>
    <x v="2"/>
    <x v="0"/>
    <n v="10221"/>
    <n v="18869"/>
    <n v="3"/>
    <s v="Y"/>
    <s v="No"/>
    <n v="21"/>
    <n v="4"/>
    <n v="2"/>
    <n v="80"/>
    <n v="0"/>
    <n v="17"/>
    <n v="3"/>
    <n v="4"/>
    <n v="8"/>
    <n v="5"/>
    <n v="1"/>
    <n v="6"/>
    <n v="0.21"/>
    <x v="0"/>
    <s v="Establecido"/>
    <s v="Coste salarial medio"/>
    <s v="0-10 kms"/>
    <s v="Alto"/>
    <s v="Media"/>
    <x v="1"/>
  </r>
  <r>
    <n v="28"/>
    <x v="1"/>
    <x v="0"/>
    <n v="760"/>
    <x v="0"/>
    <n v="2"/>
    <n v="4"/>
    <s v="Marketing"/>
    <n v="1"/>
    <n v="846"/>
    <n v="2"/>
    <x v="0"/>
    <n v="81"/>
    <n v="3"/>
    <n v="2"/>
    <s v="Sales Executive"/>
    <x v="1"/>
    <x v="1"/>
    <n v="4779"/>
    <n v="3698"/>
    <n v="1"/>
    <s v="Y"/>
    <s v="Yes"/>
    <n v="20"/>
    <n v="4"/>
    <n v="1"/>
    <n v="80"/>
    <n v="0"/>
    <n v="8"/>
    <n v="2"/>
    <n v="3"/>
    <n v="8"/>
    <n v="7"/>
    <n v="7"/>
    <n v="5"/>
    <n v="0.2"/>
    <x v="2"/>
    <s v="Establecido"/>
    <s v="Coste salarial alto"/>
    <s v="0-10 kms"/>
    <s v="Medio"/>
    <s v="Poca"/>
    <x v="0"/>
  </r>
  <r>
    <n v="34"/>
    <x v="1"/>
    <x v="0"/>
    <n v="829"/>
    <x v="2"/>
    <n v="3"/>
    <n v="2"/>
    <s v="Human Resources"/>
    <n v="1"/>
    <n v="847"/>
    <n v="3"/>
    <x v="1"/>
    <n v="88"/>
    <n v="3"/>
    <n v="1"/>
    <s v="Human Resources"/>
    <x v="0"/>
    <x v="1"/>
    <n v="3737"/>
    <n v="2243"/>
    <n v="0"/>
    <s v="Y"/>
    <s v="No"/>
    <n v="19"/>
    <n v="3"/>
    <n v="3"/>
    <n v="80"/>
    <n v="1"/>
    <n v="4"/>
    <n v="1"/>
    <n v="1"/>
    <n v="3"/>
    <n v="2"/>
    <n v="0"/>
    <n v="2"/>
    <n v="0.19"/>
    <x v="0"/>
    <s v="Nuevo empleado"/>
    <s v="Coste salarial alto"/>
    <s v="0-10 kms"/>
    <s v="Medio"/>
    <s v="Poca"/>
    <x v="0"/>
  </r>
  <r>
    <n v="26"/>
    <x v="0"/>
    <x v="1"/>
    <n v="887"/>
    <x v="1"/>
    <n v="5"/>
    <n v="2"/>
    <s v="Medical"/>
    <n v="1"/>
    <n v="848"/>
    <n v="3"/>
    <x v="0"/>
    <n v="88"/>
    <n v="2"/>
    <n v="1"/>
    <s v="Research Scientist"/>
    <x v="2"/>
    <x v="1"/>
    <n v="2366"/>
    <n v="20898"/>
    <n v="1"/>
    <s v="Y"/>
    <s v="Yes"/>
    <n v="14"/>
    <n v="3"/>
    <n v="1"/>
    <n v="80"/>
    <n v="1"/>
    <n v="8"/>
    <n v="2"/>
    <n v="3"/>
    <n v="8"/>
    <n v="7"/>
    <n v="1"/>
    <n v="7"/>
    <n v="0.14000000000000001"/>
    <x v="2"/>
    <s v="Establecido"/>
    <s v="Coste salarial alto"/>
    <s v="0-10 kms"/>
    <s v="Bajo"/>
    <s v="Poca"/>
    <x v="0"/>
  </r>
  <r>
    <n v="27"/>
    <x v="1"/>
    <x v="2"/>
    <n v="443"/>
    <x v="1"/>
    <n v="3"/>
    <n v="3"/>
    <s v="Medical"/>
    <n v="1"/>
    <n v="850"/>
    <n v="4"/>
    <x v="1"/>
    <n v="50"/>
    <n v="3"/>
    <n v="1"/>
    <s v="Research Scientist"/>
    <x v="0"/>
    <x v="1"/>
    <n v="1706"/>
    <n v="16571"/>
    <n v="1"/>
    <s v="Y"/>
    <s v="No"/>
    <n v="11"/>
    <n v="3"/>
    <n v="3"/>
    <n v="80"/>
    <n v="3"/>
    <n v="0"/>
    <n v="6"/>
    <n v="2"/>
    <n v="0"/>
    <n v="0"/>
    <n v="0"/>
    <n v="0"/>
    <n v="0.11"/>
    <x v="2"/>
    <s v="Recien incorporado"/>
    <s v="Coste salarial medio"/>
    <s v="0-10 kms"/>
    <s v="Bajo"/>
    <s v="Mucha"/>
    <x v="2"/>
  </r>
  <r>
    <n v="51"/>
    <x v="1"/>
    <x v="0"/>
    <n v="1318"/>
    <x v="0"/>
    <n v="26"/>
    <n v="4"/>
    <s v="Marketing"/>
    <n v="1"/>
    <n v="851"/>
    <n v="1"/>
    <x v="0"/>
    <n v="66"/>
    <n v="3"/>
    <n v="4"/>
    <s v="Manager"/>
    <x v="2"/>
    <x v="1"/>
    <n v="16307"/>
    <n v="5594"/>
    <n v="2"/>
    <s v="Y"/>
    <s v="No"/>
    <n v="14"/>
    <n v="3"/>
    <n v="3"/>
    <n v="80"/>
    <n v="1"/>
    <n v="29"/>
    <n v="2"/>
    <n v="2"/>
    <n v="20"/>
    <n v="6"/>
    <n v="4"/>
    <n v="17"/>
    <n v="0.14000000000000001"/>
    <x v="1"/>
    <s v="Consolidado"/>
    <s v="Coste salarial medio"/>
    <s v="20-30 kms"/>
    <s v="Bajo"/>
    <s v="Poca"/>
    <x v="1"/>
  </r>
  <r>
    <n v="44"/>
    <x v="1"/>
    <x v="0"/>
    <n v="625"/>
    <x v="1"/>
    <n v="4"/>
    <n v="3"/>
    <s v="Medical"/>
    <n v="1"/>
    <n v="852"/>
    <n v="4"/>
    <x v="1"/>
    <n v="50"/>
    <n v="3"/>
    <n v="2"/>
    <s v="Healthcare Representative"/>
    <x v="1"/>
    <x v="0"/>
    <n v="5933"/>
    <n v="5197"/>
    <n v="9"/>
    <s v="Y"/>
    <s v="No"/>
    <n v="12"/>
    <n v="3"/>
    <n v="4"/>
    <n v="80"/>
    <n v="0"/>
    <n v="10"/>
    <n v="2"/>
    <n v="2"/>
    <n v="5"/>
    <n v="2"/>
    <n v="2"/>
    <n v="3"/>
    <n v="0.12"/>
    <x v="0"/>
    <s v="Nuevo empleado"/>
    <s v="Coste salarial medio"/>
    <s v="0-10 kms"/>
    <s v="Bajo"/>
    <s v="Poca"/>
    <x v="1"/>
  </r>
  <r>
    <n v="25"/>
    <x v="1"/>
    <x v="0"/>
    <n v="180"/>
    <x v="1"/>
    <n v="2"/>
    <n v="1"/>
    <s v="Medical"/>
    <n v="1"/>
    <n v="854"/>
    <n v="1"/>
    <x v="1"/>
    <n v="65"/>
    <n v="4"/>
    <n v="1"/>
    <s v="Research Scientist"/>
    <x v="3"/>
    <x v="0"/>
    <n v="3424"/>
    <n v="21632"/>
    <n v="7"/>
    <s v="Y"/>
    <s v="No"/>
    <n v="13"/>
    <n v="3"/>
    <n v="3"/>
    <n v="80"/>
    <n v="0"/>
    <n v="6"/>
    <n v="3"/>
    <n v="2"/>
    <n v="4"/>
    <n v="3"/>
    <n v="0"/>
    <n v="1"/>
    <n v="0.13"/>
    <x v="2"/>
    <s v="Nuevo empleado"/>
    <s v="Coste salarial medio"/>
    <s v="0-10 kms"/>
    <s v="Bajo"/>
    <s v="Media"/>
    <x v="0"/>
  </r>
  <r>
    <n v="33"/>
    <x v="1"/>
    <x v="0"/>
    <n v="586"/>
    <x v="0"/>
    <n v="1"/>
    <n v="3"/>
    <s v="Medical"/>
    <n v="1"/>
    <n v="855"/>
    <n v="1"/>
    <x v="1"/>
    <n v="48"/>
    <n v="4"/>
    <n v="2"/>
    <s v="Sales Executive"/>
    <x v="3"/>
    <x v="2"/>
    <n v="4037"/>
    <n v="21816"/>
    <n v="1"/>
    <s v="Y"/>
    <s v="No"/>
    <n v="22"/>
    <n v="4"/>
    <n v="1"/>
    <n v="80"/>
    <n v="1"/>
    <n v="9"/>
    <n v="5"/>
    <n v="3"/>
    <n v="9"/>
    <n v="8"/>
    <n v="0"/>
    <n v="8"/>
    <n v="0.22"/>
    <x v="0"/>
    <s v="Establecido"/>
    <s v="Coste salarial bajo"/>
    <s v="0-10 kms"/>
    <s v="Alto"/>
    <s v="Mucha"/>
    <x v="0"/>
  </r>
  <r>
    <n v="35"/>
    <x v="1"/>
    <x v="0"/>
    <n v="1343"/>
    <x v="1"/>
    <n v="27"/>
    <n v="1"/>
    <s v="Medical"/>
    <n v="1"/>
    <n v="856"/>
    <n v="3"/>
    <x v="0"/>
    <n v="53"/>
    <n v="2"/>
    <n v="1"/>
    <s v="Research Scientist"/>
    <x v="3"/>
    <x v="0"/>
    <n v="2559"/>
    <n v="17852"/>
    <n v="1"/>
    <s v="Y"/>
    <s v="No"/>
    <n v="11"/>
    <n v="3"/>
    <n v="4"/>
    <n v="80"/>
    <n v="0"/>
    <n v="6"/>
    <n v="3"/>
    <n v="2"/>
    <n v="6"/>
    <n v="5"/>
    <n v="1"/>
    <n v="1"/>
    <n v="0.11"/>
    <x v="0"/>
    <s v="Establecido"/>
    <s v="Coste salarial medio"/>
    <s v="20-30 kms"/>
    <s v="Bajo"/>
    <s v="Media"/>
    <x v="0"/>
  </r>
  <r>
    <n v="36"/>
    <x v="1"/>
    <x v="0"/>
    <n v="928"/>
    <x v="0"/>
    <n v="1"/>
    <n v="2"/>
    <s v="Life Sciences"/>
    <n v="1"/>
    <n v="857"/>
    <n v="2"/>
    <x v="1"/>
    <n v="56"/>
    <n v="3"/>
    <n v="2"/>
    <s v="Sales Executive"/>
    <x v="0"/>
    <x v="1"/>
    <n v="6201"/>
    <n v="2823"/>
    <n v="1"/>
    <s v="Y"/>
    <s v="Yes"/>
    <n v="14"/>
    <n v="3"/>
    <n v="4"/>
    <n v="80"/>
    <n v="1"/>
    <n v="18"/>
    <n v="1"/>
    <n v="2"/>
    <n v="18"/>
    <n v="14"/>
    <n v="4"/>
    <n v="11"/>
    <n v="0.14000000000000001"/>
    <x v="0"/>
    <s v="Consolidado"/>
    <s v="Coste salarial medio"/>
    <s v="0-10 kms"/>
    <s v="Bajo"/>
    <s v="Poca"/>
    <x v="1"/>
  </r>
  <r>
    <n v="32"/>
    <x v="1"/>
    <x v="0"/>
    <n v="117"/>
    <x v="0"/>
    <n v="13"/>
    <n v="4"/>
    <s v="Life Sciences"/>
    <n v="1"/>
    <n v="859"/>
    <n v="2"/>
    <x v="1"/>
    <n v="73"/>
    <n v="3"/>
    <n v="2"/>
    <s v="Sales Executive"/>
    <x v="0"/>
    <x v="2"/>
    <n v="4403"/>
    <n v="9250"/>
    <n v="2"/>
    <s v="Y"/>
    <s v="No"/>
    <n v="11"/>
    <n v="3"/>
    <n v="3"/>
    <n v="80"/>
    <n v="1"/>
    <n v="8"/>
    <n v="3"/>
    <n v="2"/>
    <n v="5"/>
    <n v="2"/>
    <n v="0"/>
    <n v="3"/>
    <n v="0.11"/>
    <x v="0"/>
    <s v="Nuevo empleado"/>
    <s v="Coste salarial medio"/>
    <s v="10-20 kms"/>
    <s v="Bajo"/>
    <s v="Media"/>
    <x v="0"/>
  </r>
  <r>
    <n v="30"/>
    <x v="1"/>
    <x v="1"/>
    <n v="1012"/>
    <x v="1"/>
    <n v="5"/>
    <n v="4"/>
    <s v="Life Sciences"/>
    <n v="1"/>
    <n v="861"/>
    <n v="2"/>
    <x v="1"/>
    <n v="75"/>
    <n v="2"/>
    <n v="1"/>
    <s v="Research Scientist"/>
    <x v="0"/>
    <x v="2"/>
    <n v="3761"/>
    <n v="2373"/>
    <n v="9"/>
    <s v="Y"/>
    <s v="No"/>
    <n v="12"/>
    <n v="3"/>
    <n v="2"/>
    <n v="80"/>
    <n v="1"/>
    <n v="10"/>
    <n v="3"/>
    <n v="2"/>
    <n v="5"/>
    <n v="4"/>
    <n v="0"/>
    <n v="3"/>
    <n v="0.12"/>
    <x v="0"/>
    <s v="Nuevo empleado"/>
    <s v="Coste salarial alto"/>
    <s v="0-10 kms"/>
    <s v="Bajo"/>
    <s v="Media"/>
    <x v="1"/>
  </r>
  <r>
    <n v="53"/>
    <x v="1"/>
    <x v="0"/>
    <n v="661"/>
    <x v="0"/>
    <n v="7"/>
    <n v="2"/>
    <s v="Marketing"/>
    <n v="1"/>
    <n v="862"/>
    <n v="1"/>
    <x v="0"/>
    <n v="78"/>
    <n v="2"/>
    <n v="3"/>
    <s v="Sales Executive"/>
    <x v="0"/>
    <x v="1"/>
    <n v="10934"/>
    <n v="20715"/>
    <n v="7"/>
    <s v="Y"/>
    <s v="Yes"/>
    <n v="18"/>
    <n v="3"/>
    <n v="4"/>
    <n v="80"/>
    <n v="1"/>
    <n v="35"/>
    <n v="3"/>
    <n v="3"/>
    <n v="5"/>
    <n v="2"/>
    <n v="0"/>
    <n v="4"/>
    <n v="0.18"/>
    <x v="1"/>
    <s v="Nuevo empleado"/>
    <s v="Coste salarial alto"/>
    <s v="0-10 kms"/>
    <s v="Medio"/>
    <s v="Media"/>
    <x v="1"/>
  </r>
  <r>
    <n v="45"/>
    <x v="1"/>
    <x v="0"/>
    <n v="930"/>
    <x v="0"/>
    <n v="9"/>
    <n v="3"/>
    <s v="Marketing"/>
    <n v="1"/>
    <n v="864"/>
    <n v="4"/>
    <x v="1"/>
    <n v="74"/>
    <n v="3"/>
    <n v="3"/>
    <s v="Sales Executive"/>
    <x v="3"/>
    <x v="2"/>
    <n v="10761"/>
    <n v="19239"/>
    <n v="4"/>
    <s v="Y"/>
    <s v="Yes"/>
    <n v="12"/>
    <n v="3"/>
    <n v="3"/>
    <n v="80"/>
    <n v="1"/>
    <n v="18"/>
    <n v="2"/>
    <n v="3"/>
    <n v="5"/>
    <n v="4"/>
    <n v="0"/>
    <n v="2"/>
    <n v="0.12"/>
    <x v="1"/>
    <s v="Nuevo empleado"/>
    <s v="Coste salarial medio"/>
    <s v="0-10 kms"/>
    <s v="Bajo"/>
    <s v="Poca"/>
    <x v="1"/>
  </r>
  <r>
    <n v="32"/>
    <x v="1"/>
    <x v="0"/>
    <n v="638"/>
    <x v="1"/>
    <n v="8"/>
    <n v="2"/>
    <s v="Medical"/>
    <n v="1"/>
    <n v="865"/>
    <n v="3"/>
    <x v="0"/>
    <n v="91"/>
    <n v="4"/>
    <n v="2"/>
    <s v="Research Scientist"/>
    <x v="2"/>
    <x v="1"/>
    <n v="5175"/>
    <n v="22162"/>
    <n v="5"/>
    <s v="Y"/>
    <s v="No"/>
    <n v="12"/>
    <n v="3"/>
    <n v="3"/>
    <n v="80"/>
    <n v="1"/>
    <n v="9"/>
    <n v="3"/>
    <n v="2"/>
    <n v="5"/>
    <n v="3"/>
    <n v="1"/>
    <n v="3"/>
    <n v="0.12"/>
    <x v="0"/>
    <s v="Nuevo empleado"/>
    <s v="Coste salarial alto"/>
    <s v="0-10 kms"/>
    <s v="Bajo"/>
    <s v="Media"/>
    <x v="0"/>
  </r>
  <r>
    <n v="52"/>
    <x v="1"/>
    <x v="1"/>
    <n v="890"/>
    <x v="1"/>
    <n v="25"/>
    <n v="4"/>
    <s v="Medical"/>
    <n v="1"/>
    <n v="867"/>
    <n v="3"/>
    <x v="0"/>
    <n v="81"/>
    <n v="2"/>
    <n v="4"/>
    <s v="Manufacturing Director"/>
    <x v="0"/>
    <x v="1"/>
    <n v="13826"/>
    <n v="19028"/>
    <n v="3"/>
    <s v="Y"/>
    <s v="No"/>
    <n v="22"/>
    <n v="4"/>
    <n v="3"/>
    <n v="80"/>
    <n v="0"/>
    <n v="31"/>
    <n v="3"/>
    <n v="3"/>
    <n v="9"/>
    <n v="8"/>
    <n v="0"/>
    <n v="0"/>
    <n v="0.22"/>
    <x v="1"/>
    <s v="Establecido"/>
    <s v="Coste salarial alto"/>
    <s v="20-30 kms"/>
    <s v="Alto"/>
    <s v="Media"/>
    <x v="1"/>
  </r>
  <r>
    <n v="37"/>
    <x v="1"/>
    <x v="0"/>
    <n v="342"/>
    <x v="0"/>
    <n v="16"/>
    <n v="4"/>
    <s v="Marketing"/>
    <n v="1"/>
    <n v="868"/>
    <n v="4"/>
    <x v="1"/>
    <n v="66"/>
    <n v="2"/>
    <n v="2"/>
    <s v="Sales Executive"/>
    <x v="2"/>
    <x v="2"/>
    <n v="6334"/>
    <n v="24558"/>
    <n v="4"/>
    <s v="Y"/>
    <s v="No"/>
    <n v="19"/>
    <n v="3"/>
    <n v="4"/>
    <n v="80"/>
    <n v="2"/>
    <n v="9"/>
    <n v="2"/>
    <n v="3"/>
    <n v="1"/>
    <n v="0"/>
    <n v="0"/>
    <n v="0"/>
    <n v="0.19"/>
    <x v="0"/>
    <s v="Recien incorporado"/>
    <s v="Coste salarial medio"/>
    <s v="10-20 kms"/>
    <s v="Medio"/>
    <s v="Poca"/>
    <x v="0"/>
  </r>
  <r>
    <n v="28"/>
    <x v="1"/>
    <x v="0"/>
    <n v="1169"/>
    <x v="2"/>
    <n v="8"/>
    <n v="2"/>
    <s v="Medical"/>
    <n v="1"/>
    <n v="869"/>
    <n v="2"/>
    <x v="1"/>
    <n v="63"/>
    <n v="2"/>
    <n v="1"/>
    <s v="Human Resources"/>
    <x v="0"/>
    <x v="2"/>
    <n v="4936"/>
    <n v="23965"/>
    <n v="1"/>
    <s v="Y"/>
    <s v="No"/>
    <n v="13"/>
    <n v="3"/>
    <n v="4"/>
    <n v="80"/>
    <n v="1"/>
    <n v="6"/>
    <n v="6"/>
    <n v="3"/>
    <n v="5"/>
    <n v="1"/>
    <n v="0"/>
    <n v="4"/>
    <n v="0.13"/>
    <x v="2"/>
    <s v="Nuevo empleado"/>
    <s v="Coste salarial medio"/>
    <s v="0-10 kms"/>
    <s v="Bajo"/>
    <s v="Mucha"/>
    <x v="0"/>
  </r>
  <r>
    <n v="22"/>
    <x v="1"/>
    <x v="0"/>
    <n v="1230"/>
    <x v="1"/>
    <n v="1"/>
    <n v="2"/>
    <s v="Life Sciences"/>
    <n v="1"/>
    <n v="872"/>
    <n v="4"/>
    <x v="1"/>
    <n v="33"/>
    <n v="2"/>
    <n v="2"/>
    <s v="Manufacturing Director"/>
    <x v="0"/>
    <x v="1"/>
    <n v="4775"/>
    <n v="19146"/>
    <n v="6"/>
    <s v="Y"/>
    <s v="No"/>
    <n v="22"/>
    <n v="4"/>
    <n v="1"/>
    <n v="80"/>
    <n v="2"/>
    <n v="4"/>
    <n v="2"/>
    <n v="1"/>
    <n v="2"/>
    <n v="2"/>
    <n v="2"/>
    <n v="2"/>
    <n v="0.22"/>
    <x v="2"/>
    <s v="Nuevo empleado"/>
    <s v="Coste salarial bajo"/>
    <s v="0-10 kms"/>
    <s v="Alto"/>
    <s v="Poca"/>
    <x v="0"/>
  </r>
  <r>
    <n v="44"/>
    <x v="1"/>
    <x v="0"/>
    <n v="986"/>
    <x v="1"/>
    <n v="8"/>
    <n v="4"/>
    <s v="Life Sciences"/>
    <n v="1"/>
    <n v="874"/>
    <n v="1"/>
    <x v="1"/>
    <n v="62"/>
    <n v="4"/>
    <n v="1"/>
    <s v="Laboratory Technician"/>
    <x v="0"/>
    <x v="1"/>
    <n v="2818"/>
    <n v="5044"/>
    <n v="2"/>
    <s v="Y"/>
    <s v="Yes"/>
    <n v="24"/>
    <n v="4"/>
    <n v="3"/>
    <n v="80"/>
    <n v="1"/>
    <n v="10"/>
    <n v="2"/>
    <n v="2"/>
    <n v="3"/>
    <n v="2"/>
    <n v="0"/>
    <n v="2"/>
    <n v="0.24"/>
    <x v="0"/>
    <s v="Nuevo empleado"/>
    <s v="Coste salarial medio"/>
    <s v="0-10 kms"/>
    <s v="Alto"/>
    <s v="Poca"/>
    <x v="1"/>
  </r>
  <r>
    <n v="42"/>
    <x v="1"/>
    <x v="1"/>
    <n v="1271"/>
    <x v="1"/>
    <n v="2"/>
    <n v="1"/>
    <s v="Medical"/>
    <n v="1"/>
    <n v="875"/>
    <n v="2"/>
    <x v="1"/>
    <n v="35"/>
    <n v="3"/>
    <n v="1"/>
    <s v="Research Scientist"/>
    <x v="0"/>
    <x v="0"/>
    <n v="2515"/>
    <n v="9068"/>
    <n v="5"/>
    <s v="Y"/>
    <s v="Yes"/>
    <n v="14"/>
    <n v="3"/>
    <n v="4"/>
    <n v="80"/>
    <n v="0"/>
    <n v="8"/>
    <n v="2"/>
    <n v="3"/>
    <n v="2"/>
    <n v="1"/>
    <n v="2"/>
    <n v="2"/>
    <n v="0.14000000000000001"/>
    <x v="0"/>
    <s v="Nuevo empleado"/>
    <s v="Coste salarial bajo"/>
    <s v="0-10 kms"/>
    <s v="Bajo"/>
    <s v="Poca"/>
    <x v="0"/>
  </r>
  <r>
    <n v="36"/>
    <x v="1"/>
    <x v="0"/>
    <n v="1278"/>
    <x v="2"/>
    <n v="8"/>
    <n v="3"/>
    <s v="Life Sciences"/>
    <n v="1"/>
    <n v="878"/>
    <n v="1"/>
    <x v="1"/>
    <n v="77"/>
    <n v="2"/>
    <n v="1"/>
    <s v="Human Resources"/>
    <x v="3"/>
    <x v="1"/>
    <n v="2342"/>
    <n v="8635"/>
    <n v="0"/>
    <s v="Y"/>
    <s v="No"/>
    <n v="21"/>
    <n v="4"/>
    <n v="3"/>
    <n v="80"/>
    <n v="0"/>
    <n v="6"/>
    <n v="3"/>
    <n v="3"/>
    <n v="5"/>
    <n v="4"/>
    <n v="0"/>
    <n v="3"/>
    <n v="0.21"/>
    <x v="0"/>
    <s v="Nuevo empleado"/>
    <s v="Coste salarial alto"/>
    <s v="0-10 kms"/>
    <s v="Alto"/>
    <s v="Media"/>
    <x v="0"/>
  </r>
  <r>
    <n v="25"/>
    <x v="1"/>
    <x v="0"/>
    <n v="141"/>
    <x v="0"/>
    <n v="3"/>
    <n v="1"/>
    <s v="Other"/>
    <n v="1"/>
    <n v="879"/>
    <n v="3"/>
    <x v="1"/>
    <n v="98"/>
    <n v="3"/>
    <n v="2"/>
    <s v="Sales Executive"/>
    <x v="3"/>
    <x v="1"/>
    <n v="4194"/>
    <n v="14363"/>
    <n v="1"/>
    <s v="Y"/>
    <s v="Yes"/>
    <n v="18"/>
    <n v="3"/>
    <n v="4"/>
    <n v="80"/>
    <n v="0"/>
    <n v="5"/>
    <n v="3"/>
    <n v="3"/>
    <n v="5"/>
    <n v="3"/>
    <n v="0"/>
    <n v="3"/>
    <n v="0.18"/>
    <x v="2"/>
    <s v="Nuevo empleado"/>
    <s v="Coste salarial alto"/>
    <s v="0-10 kms"/>
    <s v="Medio"/>
    <s v="Media"/>
    <x v="0"/>
  </r>
  <r>
    <n v="35"/>
    <x v="1"/>
    <x v="0"/>
    <n v="607"/>
    <x v="1"/>
    <n v="9"/>
    <n v="3"/>
    <s v="Life Sciences"/>
    <n v="1"/>
    <n v="880"/>
    <n v="4"/>
    <x v="0"/>
    <n v="66"/>
    <n v="2"/>
    <n v="3"/>
    <s v="Manufacturing Director"/>
    <x v="2"/>
    <x v="1"/>
    <n v="10685"/>
    <n v="23457"/>
    <n v="1"/>
    <s v="Y"/>
    <s v="Yes"/>
    <n v="20"/>
    <n v="4"/>
    <n v="2"/>
    <n v="80"/>
    <n v="1"/>
    <n v="17"/>
    <n v="2"/>
    <n v="3"/>
    <n v="17"/>
    <n v="14"/>
    <n v="5"/>
    <n v="15"/>
    <n v="0.2"/>
    <x v="0"/>
    <s v="Consolidado"/>
    <s v="Coste salarial medio"/>
    <s v="0-10 kms"/>
    <s v="Medio"/>
    <s v="Poca"/>
    <x v="1"/>
  </r>
  <r>
    <n v="35"/>
    <x v="0"/>
    <x v="1"/>
    <n v="130"/>
    <x v="1"/>
    <n v="25"/>
    <n v="4"/>
    <s v="Life Sciences"/>
    <n v="1"/>
    <n v="881"/>
    <n v="4"/>
    <x v="0"/>
    <n v="96"/>
    <n v="3"/>
    <n v="1"/>
    <s v="Research Scientist"/>
    <x v="1"/>
    <x v="2"/>
    <n v="2022"/>
    <n v="16612"/>
    <n v="1"/>
    <s v="Y"/>
    <s v="Yes"/>
    <n v="19"/>
    <n v="3"/>
    <n v="1"/>
    <n v="80"/>
    <n v="1"/>
    <n v="10"/>
    <n v="3"/>
    <n v="2"/>
    <n v="10"/>
    <n v="2"/>
    <n v="7"/>
    <n v="8"/>
    <n v="0.19"/>
    <x v="0"/>
    <s v="Establecido"/>
    <s v="Coste salarial alto"/>
    <s v="20-30 kms"/>
    <s v="Medio"/>
    <s v="Media"/>
    <x v="1"/>
  </r>
  <r>
    <n v="32"/>
    <x v="1"/>
    <x v="2"/>
    <n v="300"/>
    <x v="1"/>
    <n v="1"/>
    <n v="3"/>
    <s v="Life Sciences"/>
    <n v="1"/>
    <n v="882"/>
    <n v="4"/>
    <x v="1"/>
    <n v="61"/>
    <n v="3"/>
    <n v="1"/>
    <s v="Laboratory Technician"/>
    <x v="0"/>
    <x v="2"/>
    <n v="2314"/>
    <n v="9148"/>
    <n v="0"/>
    <s v="Y"/>
    <s v="No"/>
    <n v="12"/>
    <n v="3"/>
    <n v="2"/>
    <n v="80"/>
    <n v="1"/>
    <n v="4"/>
    <n v="2"/>
    <n v="3"/>
    <n v="3"/>
    <n v="0"/>
    <n v="0"/>
    <n v="2"/>
    <n v="0.12"/>
    <x v="0"/>
    <s v="Nuevo empleado"/>
    <s v="Coste salarial medio"/>
    <s v="0-10 kms"/>
    <s v="Bajo"/>
    <s v="Poca"/>
    <x v="0"/>
  </r>
  <r>
    <n v="25"/>
    <x v="1"/>
    <x v="0"/>
    <n v="583"/>
    <x v="0"/>
    <n v="4"/>
    <n v="1"/>
    <s v="Marketing"/>
    <n v="1"/>
    <n v="885"/>
    <n v="3"/>
    <x v="1"/>
    <n v="87"/>
    <n v="2"/>
    <n v="2"/>
    <s v="Sales Executive"/>
    <x v="3"/>
    <x v="1"/>
    <n v="4256"/>
    <n v="18154"/>
    <n v="1"/>
    <s v="Y"/>
    <s v="No"/>
    <n v="12"/>
    <n v="3"/>
    <n v="1"/>
    <n v="80"/>
    <n v="0"/>
    <n v="5"/>
    <n v="1"/>
    <n v="4"/>
    <n v="5"/>
    <n v="2"/>
    <n v="0"/>
    <n v="3"/>
    <n v="0.12"/>
    <x v="2"/>
    <s v="Nuevo empleado"/>
    <s v="Coste salarial alto"/>
    <s v="0-10 kms"/>
    <s v="Bajo"/>
    <s v="Poca"/>
    <x v="0"/>
  </r>
  <r>
    <n v="49"/>
    <x v="1"/>
    <x v="0"/>
    <n v="1418"/>
    <x v="1"/>
    <n v="1"/>
    <n v="3"/>
    <s v="Technical Degree"/>
    <n v="1"/>
    <n v="887"/>
    <n v="3"/>
    <x v="0"/>
    <n v="36"/>
    <n v="3"/>
    <n v="1"/>
    <s v="Research Scientist"/>
    <x v="3"/>
    <x v="1"/>
    <n v="3580"/>
    <n v="10554"/>
    <n v="2"/>
    <s v="Y"/>
    <s v="No"/>
    <n v="16"/>
    <n v="3"/>
    <n v="2"/>
    <n v="80"/>
    <n v="1"/>
    <n v="7"/>
    <n v="2"/>
    <n v="3"/>
    <n v="4"/>
    <n v="2"/>
    <n v="0"/>
    <n v="2"/>
    <n v="0.16"/>
    <x v="1"/>
    <s v="Nuevo empleado"/>
    <s v="Coste salarial bajo"/>
    <s v="0-10 kms"/>
    <s v="Medio"/>
    <s v="Poca"/>
    <x v="0"/>
  </r>
  <r>
    <n v="24"/>
    <x v="1"/>
    <x v="2"/>
    <n v="1269"/>
    <x v="1"/>
    <n v="4"/>
    <n v="1"/>
    <s v="Life Sciences"/>
    <n v="1"/>
    <n v="888"/>
    <n v="1"/>
    <x v="1"/>
    <n v="46"/>
    <n v="2"/>
    <n v="1"/>
    <s v="Laboratory Technician"/>
    <x v="0"/>
    <x v="1"/>
    <n v="3162"/>
    <n v="10778"/>
    <n v="0"/>
    <s v="Y"/>
    <s v="No"/>
    <n v="17"/>
    <n v="3"/>
    <n v="4"/>
    <n v="80"/>
    <n v="0"/>
    <n v="6"/>
    <n v="2"/>
    <n v="2"/>
    <n v="5"/>
    <n v="2"/>
    <n v="3"/>
    <n v="4"/>
    <n v="0.17"/>
    <x v="2"/>
    <s v="Nuevo empleado"/>
    <s v="Coste salarial bajo"/>
    <s v="0-10 kms"/>
    <s v="Medio"/>
    <s v="Poca"/>
    <x v="0"/>
  </r>
  <r>
    <n v="32"/>
    <x v="1"/>
    <x v="1"/>
    <n v="379"/>
    <x v="0"/>
    <n v="5"/>
    <n v="2"/>
    <s v="Life Sciences"/>
    <n v="1"/>
    <n v="889"/>
    <n v="2"/>
    <x v="1"/>
    <n v="48"/>
    <n v="3"/>
    <n v="2"/>
    <s v="Sales Executive"/>
    <x v="1"/>
    <x v="1"/>
    <n v="6524"/>
    <n v="8891"/>
    <n v="1"/>
    <s v="Y"/>
    <s v="No"/>
    <n v="14"/>
    <n v="3"/>
    <n v="4"/>
    <n v="80"/>
    <n v="1"/>
    <n v="10"/>
    <n v="3"/>
    <n v="3"/>
    <n v="10"/>
    <n v="8"/>
    <n v="5"/>
    <n v="3"/>
    <n v="0.14000000000000001"/>
    <x v="0"/>
    <s v="Establecido"/>
    <s v="Coste salarial bajo"/>
    <s v="0-10 kms"/>
    <s v="Bajo"/>
    <s v="Media"/>
    <x v="1"/>
  </r>
  <r>
    <n v="38"/>
    <x v="1"/>
    <x v="0"/>
    <n v="395"/>
    <x v="0"/>
    <n v="9"/>
    <n v="3"/>
    <s v="Marketing"/>
    <n v="1"/>
    <n v="893"/>
    <n v="2"/>
    <x v="1"/>
    <n v="98"/>
    <n v="2"/>
    <n v="1"/>
    <s v="Sales Representative"/>
    <x v="1"/>
    <x v="1"/>
    <n v="2899"/>
    <n v="12102"/>
    <n v="0"/>
    <s v="Y"/>
    <s v="No"/>
    <n v="19"/>
    <n v="3"/>
    <n v="4"/>
    <n v="80"/>
    <n v="1"/>
    <n v="3"/>
    <n v="3"/>
    <n v="3"/>
    <n v="2"/>
    <n v="2"/>
    <n v="1"/>
    <n v="2"/>
    <n v="0.19"/>
    <x v="0"/>
    <s v="Nuevo empleado"/>
    <s v="Coste salarial alto"/>
    <s v="0-10 kms"/>
    <s v="Medio"/>
    <s v="Media"/>
    <x v="2"/>
  </r>
  <r>
    <n v="42"/>
    <x v="1"/>
    <x v="0"/>
    <n v="1265"/>
    <x v="1"/>
    <n v="3"/>
    <n v="3"/>
    <s v="Life Sciences"/>
    <n v="1"/>
    <n v="894"/>
    <n v="3"/>
    <x v="0"/>
    <n v="95"/>
    <n v="4"/>
    <n v="2"/>
    <s v="Laboratory Technician"/>
    <x v="0"/>
    <x v="1"/>
    <n v="5231"/>
    <n v="23726"/>
    <n v="2"/>
    <s v="Y"/>
    <s v="Yes"/>
    <n v="13"/>
    <n v="3"/>
    <n v="2"/>
    <n v="80"/>
    <n v="1"/>
    <n v="17"/>
    <n v="1"/>
    <n v="2"/>
    <n v="5"/>
    <n v="3"/>
    <n v="1"/>
    <n v="3"/>
    <n v="0.13"/>
    <x v="0"/>
    <s v="Nuevo empleado"/>
    <s v="Coste salarial alto"/>
    <s v="0-10 kms"/>
    <s v="Bajo"/>
    <s v="Poca"/>
    <x v="1"/>
  </r>
  <r>
    <n v="31"/>
    <x v="1"/>
    <x v="0"/>
    <n v="1222"/>
    <x v="1"/>
    <n v="11"/>
    <n v="4"/>
    <s v="Life Sciences"/>
    <n v="1"/>
    <n v="895"/>
    <n v="4"/>
    <x v="1"/>
    <n v="48"/>
    <n v="3"/>
    <n v="1"/>
    <s v="Research Scientist"/>
    <x v="0"/>
    <x v="1"/>
    <n v="2356"/>
    <n v="14871"/>
    <n v="3"/>
    <s v="Y"/>
    <s v="Yes"/>
    <n v="19"/>
    <n v="3"/>
    <n v="2"/>
    <n v="80"/>
    <n v="1"/>
    <n v="8"/>
    <n v="2"/>
    <n v="3"/>
    <n v="6"/>
    <n v="4"/>
    <n v="0"/>
    <n v="2"/>
    <n v="0.19"/>
    <x v="0"/>
    <s v="Establecido"/>
    <s v="Coste salarial bajo"/>
    <s v="10-20 kms"/>
    <s v="Medio"/>
    <s v="Poca"/>
    <x v="0"/>
  </r>
  <r>
    <n v="29"/>
    <x v="0"/>
    <x v="0"/>
    <n v="341"/>
    <x v="0"/>
    <n v="1"/>
    <n v="3"/>
    <s v="Medical"/>
    <n v="1"/>
    <n v="896"/>
    <n v="2"/>
    <x v="0"/>
    <n v="48"/>
    <n v="2"/>
    <n v="1"/>
    <s v="Sales Representative"/>
    <x v="2"/>
    <x v="2"/>
    <n v="2800"/>
    <n v="23522"/>
    <n v="6"/>
    <s v="Y"/>
    <s v="Yes"/>
    <n v="19"/>
    <n v="3"/>
    <n v="3"/>
    <n v="80"/>
    <n v="3"/>
    <n v="5"/>
    <n v="3"/>
    <n v="3"/>
    <n v="3"/>
    <n v="2"/>
    <n v="0"/>
    <n v="2"/>
    <n v="0.19"/>
    <x v="0"/>
    <s v="Nuevo empleado"/>
    <s v="Coste salarial bajo"/>
    <s v="0-10 kms"/>
    <s v="Medio"/>
    <s v="Media"/>
    <x v="0"/>
  </r>
  <r>
    <n v="53"/>
    <x v="1"/>
    <x v="0"/>
    <n v="868"/>
    <x v="0"/>
    <n v="8"/>
    <n v="3"/>
    <s v="Marketing"/>
    <n v="1"/>
    <n v="897"/>
    <n v="1"/>
    <x v="1"/>
    <n v="73"/>
    <n v="3"/>
    <n v="4"/>
    <s v="Sales Executive"/>
    <x v="0"/>
    <x v="1"/>
    <n v="11836"/>
    <n v="22789"/>
    <n v="5"/>
    <s v="Y"/>
    <s v="No"/>
    <n v="14"/>
    <n v="3"/>
    <n v="3"/>
    <n v="80"/>
    <n v="1"/>
    <n v="28"/>
    <n v="3"/>
    <n v="3"/>
    <n v="2"/>
    <n v="0"/>
    <n v="2"/>
    <n v="2"/>
    <n v="0.14000000000000001"/>
    <x v="1"/>
    <s v="Nuevo empleado"/>
    <s v="Coste salarial medio"/>
    <s v="0-10 kms"/>
    <s v="Bajo"/>
    <s v="Media"/>
    <x v="1"/>
  </r>
  <r>
    <n v="35"/>
    <x v="1"/>
    <x v="0"/>
    <n v="672"/>
    <x v="1"/>
    <n v="25"/>
    <n v="3"/>
    <s v="Technical Degree"/>
    <n v="1"/>
    <n v="899"/>
    <n v="4"/>
    <x v="1"/>
    <n v="78"/>
    <n v="2"/>
    <n v="3"/>
    <s v="Manufacturing Director"/>
    <x v="1"/>
    <x v="1"/>
    <n v="10903"/>
    <n v="9129"/>
    <n v="3"/>
    <s v="Y"/>
    <s v="No"/>
    <n v="16"/>
    <n v="3"/>
    <n v="1"/>
    <n v="80"/>
    <n v="0"/>
    <n v="16"/>
    <n v="2"/>
    <n v="3"/>
    <n v="13"/>
    <n v="10"/>
    <n v="4"/>
    <n v="8"/>
    <n v="0.16"/>
    <x v="0"/>
    <s v="Consolidado"/>
    <s v="Coste salarial alto"/>
    <s v="20-30 kms"/>
    <s v="Medio"/>
    <s v="Poca"/>
    <x v="1"/>
  </r>
  <r>
    <n v="37"/>
    <x v="1"/>
    <x v="1"/>
    <n v="1231"/>
    <x v="0"/>
    <n v="21"/>
    <n v="2"/>
    <s v="Medical"/>
    <n v="1"/>
    <n v="900"/>
    <n v="3"/>
    <x v="0"/>
    <n v="54"/>
    <n v="3"/>
    <n v="1"/>
    <s v="Sales Representative"/>
    <x v="0"/>
    <x v="1"/>
    <n v="2973"/>
    <n v="21222"/>
    <n v="5"/>
    <s v="Y"/>
    <s v="No"/>
    <n v="15"/>
    <n v="3"/>
    <n v="2"/>
    <n v="80"/>
    <n v="1"/>
    <n v="10"/>
    <n v="3"/>
    <n v="3"/>
    <n v="5"/>
    <n v="4"/>
    <n v="0"/>
    <n v="0"/>
    <n v="0.15"/>
    <x v="0"/>
    <s v="Nuevo empleado"/>
    <s v="Coste salarial medio"/>
    <s v="20-30 kms"/>
    <s v="Bajo"/>
    <s v="Media"/>
    <x v="1"/>
  </r>
  <r>
    <n v="53"/>
    <x v="1"/>
    <x v="0"/>
    <n v="102"/>
    <x v="1"/>
    <n v="23"/>
    <n v="4"/>
    <s v="Life Sciences"/>
    <n v="1"/>
    <n v="901"/>
    <n v="4"/>
    <x v="0"/>
    <n v="72"/>
    <n v="3"/>
    <n v="4"/>
    <s v="Research Director"/>
    <x v="0"/>
    <x v="0"/>
    <n v="14275"/>
    <n v="20206"/>
    <n v="6"/>
    <s v="Y"/>
    <s v="No"/>
    <n v="18"/>
    <n v="3"/>
    <n v="3"/>
    <n v="80"/>
    <n v="0"/>
    <n v="33"/>
    <n v="0"/>
    <n v="3"/>
    <n v="12"/>
    <n v="9"/>
    <n v="3"/>
    <n v="8"/>
    <n v="0.18"/>
    <x v="1"/>
    <s v="Consolidado"/>
    <s v="Coste salarial medio"/>
    <s v="20-30 kms"/>
    <s v="Medio"/>
    <s v="Poca"/>
    <x v="1"/>
  </r>
  <r>
    <n v="43"/>
    <x v="1"/>
    <x v="1"/>
    <n v="422"/>
    <x v="1"/>
    <n v="1"/>
    <n v="3"/>
    <s v="Life Sciences"/>
    <n v="1"/>
    <n v="902"/>
    <n v="4"/>
    <x v="0"/>
    <n v="33"/>
    <n v="3"/>
    <n v="2"/>
    <s v="Healthcare Representative"/>
    <x v="0"/>
    <x v="1"/>
    <n v="5562"/>
    <n v="21782"/>
    <n v="4"/>
    <s v="Y"/>
    <s v="No"/>
    <n v="13"/>
    <n v="3"/>
    <n v="2"/>
    <n v="80"/>
    <n v="1"/>
    <n v="12"/>
    <n v="2"/>
    <n v="2"/>
    <n v="5"/>
    <n v="2"/>
    <n v="2"/>
    <n v="2"/>
    <n v="0.13"/>
    <x v="0"/>
    <s v="Nuevo empleado"/>
    <s v="Coste salarial bajo"/>
    <s v="0-10 kms"/>
    <s v="Bajo"/>
    <s v="Poca"/>
    <x v="1"/>
  </r>
  <r>
    <n v="47"/>
    <x v="1"/>
    <x v="0"/>
    <n v="249"/>
    <x v="0"/>
    <n v="2"/>
    <n v="2"/>
    <s v="Marketing"/>
    <n v="1"/>
    <n v="903"/>
    <n v="3"/>
    <x v="0"/>
    <n v="35"/>
    <n v="3"/>
    <n v="2"/>
    <s v="Sales Executive"/>
    <x v="0"/>
    <x v="1"/>
    <n v="4537"/>
    <n v="17783"/>
    <n v="0"/>
    <s v="Y"/>
    <s v="Yes"/>
    <n v="22"/>
    <n v="4"/>
    <n v="1"/>
    <n v="80"/>
    <n v="1"/>
    <n v="8"/>
    <n v="2"/>
    <n v="3"/>
    <n v="7"/>
    <n v="6"/>
    <n v="7"/>
    <n v="7"/>
    <n v="0.22"/>
    <x v="1"/>
    <s v="Establecido"/>
    <s v="Coste salarial bajo"/>
    <s v="0-10 kms"/>
    <s v="Alto"/>
    <s v="Poca"/>
    <x v="0"/>
  </r>
  <r>
    <n v="37"/>
    <x v="1"/>
    <x v="2"/>
    <n v="1252"/>
    <x v="0"/>
    <n v="19"/>
    <n v="2"/>
    <s v="Medical"/>
    <n v="1"/>
    <n v="904"/>
    <n v="1"/>
    <x v="1"/>
    <n v="32"/>
    <n v="3"/>
    <n v="3"/>
    <s v="Sales Executive"/>
    <x v="1"/>
    <x v="0"/>
    <n v="7642"/>
    <n v="4814"/>
    <n v="1"/>
    <s v="Y"/>
    <s v="Yes"/>
    <n v="13"/>
    <n v="3"/>
    <n v="4"/>
    <n v="80"/>
    <n v="0"/>
    <n v="10"/>
    <n v="2"/>
    <n v="3"/>
    <n v="10"/>
    <n v="0"/>
    <n v="0"/>
    <n v="9"/>
    <n v="0.13"/>
    <x v="0"/>
    <s v="Establecido"/>
    <s v="Coste salarial bajo"/>
    <s v="10-20 kms"/>
    <s v="Bajo"/>
    <s v="Poca"/>
    <x v="1"/>
  </r>
  <r>
    <n v="50"/>
    <x v="1"/>
    <x v="2"/>
    <n v="881"/>
    <x v="1"/>
    <n v="2"/>
    <n v="4"/>
    <s v="Life Sciences"/>
    <n v="1"/>
    <n v="905"/>
    <n v="1"/>
    <x v="1"/>
    <n v="98"/>
    <n v="3"/>
    <n v="4"/>
    <s v="Manager"/>
    <x v="3"/>
    <x v="2"/>
    <n v="17924"/>
    <n v="4544"/>
    <n v="1"/>
    <s v="Y"/>
    <s v="No"/>
    <n v="11"/>
    <n v="3"/>
    <n v="4"/>
    <n v="80"/>
    <n v="1"/>
    <n v="31"/>
    <n v="3"/>
    <n v="3"/>
    <n v="31"/>
    <n v="6"/>
    <n v="14"/>
    <n v="7"/>
    <n v="0.11"/>
    <x v="1"/>
    <s v="Veterano"/>
    <s v="Coste salarial alto"/>
    <s v="0-10 kms"/>
    <s v="Bajo"/>
    <s v="Media"/>
    <x v="1"/>
  </r>
  <r>
    <n v="39"/>
    <x v="1"/>
    <x v="0"/>
    <n v="1383"/>
    <x v="2"/>
    <n v="2"/>
    <n v="3"/>
    <s v="Life Sciences"/>
    <n v="1"/>
    <n v="909"/>
    <n v="4"/>
    <x v="0"/>
    <n v="42"/>
    <n v="2"/>
    <n v="2"/>
    <s v="Human Resources"/>
    <x v="0"/>
    <x v="1"/>
    <n v="5204"/>
    <n v="7790"/>
    <n v="8"/>
    <s v="Y"/>
    <s v="No"/>
    <n v="11"/>
    <n v="3"/>
    <n v="3"/>
    <n v="80"/>
    <n v="2"/>
    <n v="13"/>
    <n v="2"/>
    <n v="3"/>
    <n v="5"/>
    <n v="4"/>
    <n v="0"/>
    <n v="4"/>
    <n v="0.11"/>
    <x v="0"/>
    <s v="Nuevo empleado"/>
    <s v="Coste salarial bajo"/>
    <s v="0-10 kms"/>
    <s v="Bajo"/>
    <s v="Poca"/>
    <x v="1"/>
  </r>
  <r>
    <n v="33"/>
    <x v="1"/>
    <x v="0"/>
    <n v="1075"/>
    <x v="2"/>
    <n v="3"/>
    <n v="2"/>
    <s v="Human Resources"/>
    <n v="1"/>
    <n v="910"/>
    <n v="4"/>
    <x v="1"/>
    <n v="57"/>
    <n v="3"/>
    <n v="1"/>
    <s v="Human Resources"/>
    <x v="1"/>
    <x v="2"/>
    <n v="2277"/>
    <n v="22650"/>
    <n v="3"/>
    <s v="Y"/>
    <s v="Yes"/>
    <n v="11"/>
    <n v="3"/>
    <n v="3"/>
    <n v="80"/>
    <n v="1"/>
    <n v="7"/>
    <n v="4"/>
    <n v="4"/>
    <n v="4"/>
    <n v="3"/>
    <n v="0"/>
    <n v="3"/>
    <n v="0.11"/>
    <x v="0"/>
    <s v="Nuevo empleado"/>
    <s v="Coste salarial medio"/>
    <s v="0-10 kms"/>
    <s v="Bajo"/>
    <s v="Media"/>
    <x v="0"/>
  </r>
  <r>
    <n v="32"/>
    <x v="0"/>
    <x v="0"/>
    <n v="374"/>
    <x v="1"/>
    <n v="25"/>
    <n v="4"/>
    <s v="Life Sciences"/>
    <n v="1"/>
    <n v="911"/>
    <n v="1"/>
    <x v="1"/>
    <n v="87"/>
    <n v="3"/>
    <n v="1"/>
    <s v="Laboratory Technician"/>
    <x v="0"/>
    <x v="0"/>
    <n v="2795"/>
    <n v="18016"/>
    <n v="1"/>
    <s v="Y"/>
    <s v="Yes"/>
    <n v="24"/>
    <n v="4"/>
    <n v="3"/>
    <n v="80"/>
    <n v="0"/>
    <n v="1"/>
    <n v="2"/>
    <n v="1"/>
    <n v="1"/>
    <n v="0"/>
    <n v="0"/>
    <n v="1"/>
    <n v="0.24"/>
    <x v="0"/>
    <s v="Recien incorporado"/>
    <s v="Coste salarial alto"/>
    <s v="20-30 kms"/>
    <s v="Alto"/>
    <s v="Poca"/>
    <x v="2"/>
  </r>
  <r>
    <n v="29"/>
    <x v="1"/>
    <x v="0"/>
    <n v="1086"/>
    <x v="1"/>
    <n v="7"/>
    <n v="1"/>
    <s v="Medical"/>
    <n v="1"/>
    <n v="912"/>
    <n v="1"/>
    <x v="0"/>
    <n v="62"/>
    <n v="2"/>
    <n v="1"/>
    <s v="Laboratory Technician"/>
    <x v="0"/>
    <x v="2"/>
    <n v="2532"/>
    <n v="6054"/>
    <n v="6"/>
    <s v="Y"/>
    <s v="No"/>
    <n v="14"/>
    <n v="3"/>
    <n v="3"/>
    <n v="80"/>
    <n v="3"/>
    <n v="8"/>
    <n v="5"/>
    <n v="3"/>
    <n v="4"/>
    <n v="3"/>
    <n v="0"/>
    <n v="3"/>
    <n v="0.14000000000000001"/>
    <x v="0"/>
    <s v="Nuevo empleado"/>
    <s v="Coste salarial medio"/>
    <s v="0-10 kms"/>
    <s v="Bajo"/>
    <s v="Mucha"/>
    <x v="0"/>
  </r>
  <r>
    <n v="44"/>
    <x v="1"/>
    <x v="0"/>
    <n v="661"/>
    <x v="1"/>
    <n v="9"/>
    <n v="2"/>
    <s v="Life Sciences"/>
    <n v="1"/>
    <n v="913"/>
    <n v="2"/>
    <x v="1"/>
    <n v="61"/>
    <n v="3"/>
    <n v="1"/>
    <s v="Research Scientist"/>
    <x v="3"/>
    <x v="1"/>
    <n v="2559"/>
    <n v="7508"/>
    <n v="1"/>
    <s v="Y"/>
    <s v="Yes"/>
    <n v="13"/>
    <n v="3"/>
    <n v="4"/>
    <n v="80"/>
    <n v="0"/>
    <n v="8"/>
    <n v="0"/>
    <n v="3"/>
    <n v="8"/>
    <n v="7"/>
    <n v="7"/>
    <n v="1"/>
    <n v="0.13"/>
    <x v="0"/>
    <s v="Establecido"/>
    <s v="Coste salarial medio"/>
    <s v="0-10 kms"/>
    <s v="Bajo"/>
    <s v="Poca"/>
    <x v="0"/>
  </r>
  <r>
    <n v="28"/>
    <x v="1"/>
    <x v="0"/>
    <n v="821"/>
    <x v="0"/>
    <n v="5"/>
    <n v="4"/>
    <s v="Medical"/>
    <n v="1"/>
    <n v="916"/>
    <n v="1"/>
    <x v="1"/>
    <n v="98"/>
    <n v="3"/>
    <n v="2"/>
    <s v="Sales Executive"/>
    <x v="0"/>
    <x v="0"/>
    <n v="4908"/>
    <n v="24252"/>
    <n v="1"/>
    <s v="Y"/>
    <s v="No"/>
    <n v="14"/>
    <n v="3"/>
    <n v="2"/>
    <n v="80"/>
    <n v="0"/>
    <n v="4"/>
    <n v="3"/>
    <n v="3"/>
    <n v="4"/>
    <n v="2"/>
    <n v="0"/>
    <n v="2"/>
    <n v="0.14000000000000001"/>
    <x v="2"/>
    <s v="Nuevo empleado"/>
    <s v="Coste salarial alto"/>
    <s v="0-10 kms"/>
    <s v="Bajo"/>
    <s v="Media"/>
    <x v="0"/>
  </r>
  <r>
    <n v="58"/>
    <x v="0"/>
    <x v="1"/>
    <n v="781"/>
    <x v="1"/>
    <n v="2"/>
    <n v="1"/>
    <s v="Life Sciences"/>
    <n v="1"/>
    <n v="918"/>
    <n v="4"/>
    <x v="1"/>
    <n v="57"/>
    <n v="2"/>
    <n v="1"/>
    <s v="Laboratory Technician"/>
    <x v="0"/>
    <x v="2"/>
    <n v="2380"/>
    <n v="13384"/>
    <n v="9"/>
    <s v="Y"/>
    <s v="Yes"/>
    <n v="14"/>
    <n v="3"/>
    <n v="4"/>
    <n v="80"/>
    <n v="1"/>
    <n v="3"/>
    <n v="3"/>
    <n v="2"/>
    <n v="1"/>
    <n v="0"/>
    <n v="0"/>
    <n v="0"/>
    <n v="0.14000000000000001"/>
    <x v="1"/>
    <s v="Recien incorporado"/>
    <s v="Coste salarial medio"/>
    <s v="0-10 kms"/>
    <s v="Bajo"/>
    <s v="Media"/>
    <x v="2"/>
  </r>
  <r>
    <n v="43"/>
    <x v="1"/>
    <x v="0"/>
    <n v="177"/>
    <x v="1"/>
    <n v="8"/>
    <n v="3"/>
    <s v="Life Sciences"/>
    <n v="1"/>
    <n v="920"/>
    <n v="1"/>
    <x v="0"/>
    <n v="55"/>
    <n v="3"/>
    <n v="2"/>
    <s v="Manufacturing Director"/>
    <x v="1"/>
    <x v="2"/>
    <n v="4765"/>
    <n v="23814"/>
    <n v="4"/>
    <s v="Y"/>
    <s v="No"/>
    <n v="21"/>
    <n v="4"/>
    <n v="3"/>
    <n v="80"/>
    <n v="1"/>
    <n v="4"/>
    <n v="2"/>
    <n v="4"/>
    <n v="1"/>
    <n v="0"/>
    <n v="0"/>
    <n v="0"/>
    <n v="0.21"/>
    <x v="0"/>
    <s v="Recien incorporado"/>
    <s v="Coste salarial medio"/>
    <s v="0-10 kms"/>
    <s v="Alto"/>
    <s v="Poca"/>
    <x v="0"/>
  </r>
  <r>
    <n v="20"/>
    <x v="0"/>
    <x v="0"/>
    <n v="500"/>
    <x v="0"/>
    <n v="2"/>
    <n v="3"/>
    <s v="Medical"/>
    <n v="1"/>
    <n v="922"/>
    <n v="3"/>
    <x v="0"/>
    <n v="49"/>
    <n v="2"/>
    <n v="1"/>
    <s v="Sales Representative"/>
    <x v="2"/>
    <x v="0"/>
    <n v="2044"/>
    <n v="22052"/>
    <n v="1"/>
    <s v="Y"/>
    <s v="No"/>
    <n v="13"/>
    <n v="3"/>
    <n v="4"/>
    <n v="80"/>
    <n v="0"/>
    <n v="2"/>
    <n v="3"/>
    <n v="2"/>
    <n v="2"/>
    <n v="2"/>
    <n v="0"/>
    <n v="2"/>
    <n v="0.13"/>
    <x v="2"/>
    <s v="Nuevo empleado"/>
    <s v="Coste salarial bajo"/>
    <s v="0-10 kms"/>
    <s v="Bajo"/>
    <s v="Media"/>
    <x v="2"/>
  </r>
  <r>
    <n v="21"/>
    <x v="0"/>
    <x v="0"/>
    <n v="1427"/>
    <x v="1"/>
    <n v="18"/>
    <n v="1"/>
    <s v="Other"/>
    <n v="1"/>
    <n v="923"/>
    <n v="4"/>
    <x v="0"/>
    <n v="65"/>
    <n v="3"/>
    <n v="1"/>
    <s v="Research Scientist"/>
    <x v="0"/>
    <x v="0"/>
    <n v="2693"/>
    <n v="8870"/>
    <n v="1"/>
    <s v="Y"/>
    <s v="No"/>
    <n v="19"/>
    <n v="3"/>
    <n v="1"/>
    <n v="80"/>
    <n v="0"/>
    <n v="1"/>
    <n v="3"/>
    <n v="2"/>
    <n v="1"/>
    <n v="0"/>
    <n v="0"/>
    <n v="0"/>
    <n v="0.19"/>
    <x v="2"/>
    <s v="Recien incorporado"/>
    <s v="Coste salarial medio"/>
    <s v="10-20 kms"/>
    <s v="Medio"/>
    <s v="Media"/>
    <x v="2"/>
  </r>
  <r>
    <n v="36"/>
    <x v="1"/>
    <x v="0"/>
    <n v="1425"/>
    <x v="1"/>
    <n v="14"/>
    <n v="1"/>
    <s v="Life Sciences"/>
    <n v="1"/>
    <n v="924"/>
    <n v="3"/>
    <x v="1"/>
    <n v="68"/>
    <n v="3"/>
    <n v="2"/>
    <s v="Healthcare Representative"/>
    <x v="0"/>
    <x v="1"/>
    <n v="6586"/>
    <n v="4821"/>
    <n v="0"/>
    <s v="Y"/>
    <s v="Yes"/>
    <n v="17"/>
    <n v="3"/>
    <n v="1"/>
    <n v="80"/>
    <n v="1"/>
    <n v="17"/>
    <n v="2"/>
    <n v="2"/>
    <n v="16"/>
    <n v="8"/>
    <n v="4"/>
    <n v="11"/>
    <n v="0.17"/>
    <x v="0"/>
    <s v="Consolidado"/>
    <s v="Coste salarial medio"/>
    <s v="10-20 kms"/>
    <s v="Medio"/>
    <s v="Poca"/>
    <x v="1"/>
  </r>
  <r>
    <n v="47"/>
    <x v="1"/>
    <x v="0"/>
    <n v="1454"/>
    <x v="0"/>
    <n v="2"/>
    <n v="4"/>
    <s v="Life Sciences"/>
    <n v="1"/>
    <n v="925"/>
    <n v="4"/>
    <x v="0"/>
    <n v="65"/>
    <n v="2"/>
    <n v="1"/>
    <s v="Sales Representative"/>
    <x v="0"/>
    <x v="0"/>
    <n v="3294"/>
    <n v="13137"/>
    <n v="1"/>
    <s v="Y"/>
    <s v="Yes"/>
    <n v="18"/>
    <n v="3"/>
    <n v="1"/>
    <n v="80"/>
    <n v="0"/>
    <n v="3"/>
    <n v="3"/>
    <n v="2"/>
    <n v="3"/>
    <n v="2"/>
    <n v="1"/>
    <n v="2"/>
    <n v="0.18"/>
    <x v="1"/>
    <s v="Nuevo empleado"/>
    <s v="Coste salarial medio"/>
    <s v="0-10 kms"/>
    <s v="Medio"/>
    <s v="Media"/>
    <x v="2"/>
  </r>
  <r>
    <n v="22"/>
    <x v="0"/>
    <x v="0"/>
    <n v="617"/>
    <x v="1"/>
    <n v="3"/>
    <n v="1"/>
    <s v="Life Sciences"/>
    <n v="1"/>
    <n v="926"/>
    <n v="2"/>
    <x v="0"/>
    <n v="34"/>
    <n v="3"/>
    <n v="2"/>
    <s v="Manufacturing Director"/>
    <x v="2"/>
    <x v="1"/>
    <n v="4171"/>
    <n v="10022"/>
    <n v="0"/>
    <s v="Y"/>
    <s v="Yes"/>
    <n v="19"/>
    <n v="3"/>
    <n v="1"/>
    <n v="80"/>
    <n v="1"/>
    <n v="4"/>
    <n v="3"/>
    <n v="4"/>
    <n v="3"/>
    <n v="2"/>
    <n v="0"/>
    <n v="2"/>
    <n v="0.19"/>
    <x v="2"/>
    <s v="Nuevo empleado"/>
    <s v="Coste salarial bajo"/>
    <s v="0-10 kms"/>
    <s v="Medio"/>
    <s v="Media"/>
    <x v="0"/>
  </r>
  <r>
    <n v="41"/>
    <x v="0"/>
    <x v="0"/>
    <n v="1085"/>
    <x v="1"/>
    <n v="2"/>
    <n v="4"/>
    <s v="Life Sciences"/>
    <n v="1"/>
    <n v="927"/>
    <n v="2"/>
    <x v="0"/>
    <n v="57"/>
    <n v="1"/>
    <n v="1"/>
    <s v="Laboratory Technician"/>
    <x v="0"/>
    <x v="2"/>
    <n v="2778"/>
    <n v="17725"/>
    <n v="4"/>
    <s v="Y"/>
    <s v="Yes"/>
    <n v="13"/>
    <n v="3"/>
    <n v="3"/>
    <n v="80"/>
    <n v="1"/>
    <n v="10"/>
    <n v="1"/>
    <n v="2"/>
    <n v="7"/>
    <n v="7"/>
    <n v="1"/>
    <n v="0"/>
    <n v="0.13"/>
    <x v="0"/>
    <s v="Establecido"/>
    <s v="Coste salarial medio"/>
    <s v="0-10 kms"/>
    <s v="Bajo"/>
    <s v="Poca"/>
    <x v="1"/>
  </r>
  <r>
    <n v="28"/>
    <x v="1"/>
    <x v="0"/>
    <n v="995"/>
    <x v="1"/>
    <n v="9"/>
    <n v="3"/>
    <s v="Medical"/>
    <n v="1"/>
    <n v="930"/>
    <n v="3"/>
    <x v="0"/>
    <n v="77"/>
    <n v="3"/>
    <n v="1"/>
    <s v="Research Scientist"/>
    <x v="2"/>
    <x v="2"/>
    <n v="2377"/>
    <n v="9834"/>
    <n v="5"/>
    <s v="Y"/>
    <s v="No"/>
    <n v="18"/>
    <n v="3"/>
    <n v="2"/>
    <n v="80"/>
    <n v="1"/>
    <n v="6"/>
    <n v="2"/>
    <n v="3"/>
    <n v="2"/>
    <n v="2"/>
    <n v="2"/>
    <n v="2"/>
    <n v="0.18"/>
    <x v="2"/>
    <s v="Nuevo empleado"/>
    <s v="Coste salarial alto"/>
    <s v="0-10 kms"/>
    <s v="Medio"/>
    <s v="Poca"/>
    <x v="0"/>
  </r>
  <r>
    <n v="39"/>
    <x v="0"/>
    <x v="0"/>
    <n v="1122"/>
    <x v="1"/>
    <n v="6"/>
    <n v="3"/>
    <s v="Medical"/>
    <n v="1"/>
    <n v="932"/>
    <n v="4"/>
    <x v="1"/>
    <n v="70"/>
    <n v="3"/>
    <n v="1"/>
    <s v="Laboratory Technician"/>
    <x v="3"/>
    <x v="1"/>
    <n v="2404"/>
    <n v="4303"/>
    <n v="7"/>
    <s v="Y"/>
    <s v="Yes"/>
    <n v="21"/>
    <n v="4"/>
    <n v="4"/>
    <n v="80"/>
    <n v="0"/>
    <n v="8"/>
    <n v="2"/>
    <n v="1"/>
    <n v="2"/>
    <n v="2"/>
    <n v="2"/>
    <n v="2"/>
    <n v="0.21"/>
    <x v="0"/>
    <s v="Nuevo empleado"/>
    <s v="Coste salarial medio"/>
    <s v="0-10 kms"/>
    <s v="Alto"/>
    <s v="Poca"/>
    <x v="0"/>
  </r>
  <r>
    <n v="27"/>
    <x v="1"/>
    <x v="0"/>
    <n v="618"/>
    <x v="1"/>
    <n v="4"/>
    <n v="3"/>
    <s v="Life Sciences"/>
    <n v="1"/>
    <n v="933"/>
    <n v="2"/>
    <x v="0"/>
    <n v="76"/>
    <n v="3"/>
    <n v="1"/>
    <s v="Research Scientist"/>
    <x v="2"/>
    <x v="0"/>
    <n v="2318"/>
    <n v="17808"/>
    <n v="1"/>
    <s v="Y"/>
    <s v="No"/>
    <n v="19"/>
    <n v="3"/>
    <n v="3"/>
    <n v="80"/>
    <n v="0"/>
    <n v="1"/>
    <n v="2"/>
    <n v="3"/>
    <n v="1"/>
    <n v="1"/>
    <n v="0"/>
    <n v="0"/>
    <n v="0.19"/>
    <x v="2"/>
    <s v="Recien incorporado"/>
    <s v="Coste salarial alto"/>
    <s v="0-10 kms"/>
    <s v="Medio"/>
    <s v="Poca"/>
    <x v="2"/>
  </r>
  <r>
    <n v="34"/>
    <x v="1"/>
    <x v="0"/>
    <n v="546"/>
    <x v="1"/>
    <n v="10"/>
    <n v="3"/>
    <s v="Life Sciences"/>
    <n v="1"/>
    <n v="934"/>
    <n v="2"/>
    <x v="1"/>
    <n v="83"/>
    <n v="3"/>
    <n v="1"/>
    <s v="Laboratory Technician"/>
    <x v="1"/>
    <x v="2"/>
    <n v="2008"/>
    <n v="6896"/>
    <n v="1"/>
    <s v="Y"/>
    <s v="No"/>
    <n v="14"/>
    <n v="3"/>
    <n v="2"/>
    <n v="80"/>
    <n v="2"/>
    <n v="1"/>
    <n v="3"/>
    <n v="3"/>
    <n v="1"/>
    <n v="0"/>
    <n v="1"/>
    <n v="0"/>
    <n v="0.14000000000000001"/>
    <x v="0"/>
    <s v="Recien incorporado"/>
    <s v="Coste salarial alto"/>
    <s v="10-20 kms"/>
    <s v="Bajo"/>
    <s v="Media"/>
    <x v="2"/>
  </r>
  <r>
    <n v="42"/>
    <x v="1"/>
    <x v="0"/>
    <n v="462"/>
    <x v="0"/>
    <n v="14"/>
    <n v="2"/>
    <s v="Medical"/>
    <n v="1"/>
    <n v="936"/>
    <n v="3"/>
    <x v="0"/>
    <n v="68"/>
    <n v="2"/>
    <n v="2"/>
    <s v="Sales Executive"/>
    <x v="2"/>
    <x v="0"/>
    <n v="6244"/>
    <n v="7824"/>
    <n v="7"/>
    <s v="Y"/>
    <s v="No"/>
    <n v="17"/>
    <n v="3"/>
    <n v="1"/>
    <n v="80"/>
    <n v="0"/>
    <n v="10"/>
    <n v="6"/>
    <n v="3"/>
    <n v="5"/>
    <n v="4"/>
    <n v="0"/>
    <n v="3"/>
    <n v="0.17"/>
    <x v="0"/>
    <s v="Nuevo empleado"/>
    <s v="Coste salarial medio"/>
    <s v="10-20 kms"/>
    <s v="Medio"/>
    <s v="Mucha"/>
    <x v="1"/>
  </r>
  <r>
    <n v="33"/>
    <x v="1"/>
    <x v="0"/>
    <n v="1198"/>
    <x v="1"/>
    <n v="1"/>
    <n v="4"/>
    <s v="Other"/>
    <n v="1"/>
    <n v="939"/>
    <n v="3"/>
    <x v="1"/>
    <n v="100"/>
    <n v="2"/>
    <n v="1"/>
    <s v="Research Scientist"/>
    <x v="3"/>
    <x v="0"/>
    <n v="2799"/>
    <n v="3339"/>
    <n v="3"/>
    <s v="Y"/>
    <s v="Yes"/>
    <n v="11"/>
    <n v="3"/>
    <n v="2"/>
    <n v="80"/>
    <n v="0"/>
    <n v="6"/>
    <n v="1"/>
    <n v="3"/>
    <n v="3"/>
    <n v="2"/>
    <n v="0"/>
    <n v="2"/>
    <n v="0.11"/>
    <x v="0"/>
    <s v="Nuevo empleado"/>
    <s v="Coste salarial alto"/>
    <s v="0-10 kms"/>
    <s v="Bajo"/>
    <s v="Poca"/>
    <x v="0"/>
  </r>
  <r>
    <n v="58"/>
    <x v="1"/>
    <x v="0"/>
    <n v="1272"/>
    <x v="1"/>
    <n v="5"/>
    <n v="3"/>
    <s v="Technical Degree"/>
    <n v="1"/>
    <n v="940"/>
    <n v="3"/>
    <x v="0"/>
    <n v="37"/>
    <n v="2"/>
    <n v="3"/>
    <s v="Healthcare Representative"/>
    <x v="1"/>
    <x v="2"/>
    <n v="10552"/>
    <n v="9255"/>
    <n v="2"/>
    <s v="Y"/>
    <s v="Yes"/>
    <n v="13"/>
    <n v="3"/>
    <n v="4"/>
    <n v="80"/>
    <n v="1"/>
    <n v="24"/>
    <n v="3"/>
    <n v="3"/>
    <n v="6"/>
    <n v="0"/>
    <n v="0"/>
    <n v="4"/>
    <n v="0.13"/>
    <x v="1"/>
    <s v="Establecido"/>
    <s v="Coste salarial bajo"/>
    <s v="0-10 kms"/>
    <s v="Bajo"/>
    <s v="Media"/>
    <x v="1"/>
  </r>
  <r>
    <n v="31"/>
    <x v="1"/>
    <x v="0"/>
    <n v="154"/>
    <x v="0"/>
    <n v="7"/>
    <n v="4"/>
    <s v="Life Sciences"/>
    <n v="1"/>
    <n v="941"/>
    <n v="2"/>
    <x v="1"/>
    <n v="41"/>
    <n v="2"/>
    <n v="1"/>
    <s v="Sales Representative"/>
    <x v="2"/>
    <x v="1"/>
    <n v="2329"/>
    <n v="11737"/>
    <n v="3"/>
    <s v="Y"/>
    <s v="No"/>
    <n v="15"/>
    <n v="3"/>
    <n v="2"/>
    <n v="80"/>
    <n v="0"/>
    <n v="13"/>
    <n v="2"/>
    <n v="4"/>
    <n v="7"/>
    <n v="7"/>
    <n v="5"/>
    <n v="2"/>
    <n v="0.15"/>
    <x v="0"/>
    <s v="Establecido"/>
    <s v="Coste salarial bajo"/>
    <s v="0-10 kms"/>
    <s v="Bajo"/>
    <s v="Poca"/>
    <x v="1"/>
  </r>
  <r>
    <n v="35"/>
    <x v="1"/>
    <x v="0"/>
    <n v="1137"/>
    <x v="1"/>
    <n v="21"/>
    <n v="1"/>
    <s v="Life Sciences"/>
    <n v="1"/>
    <n v="942"/>
    <n v="4"/>
    <x v="0"/>
    <n v="51"/>
    <n v="3"/>
    <n v="2"/>
    <s v="Healthcare Representative"/>
    <x v="0"/>
    <x v="1"/>
    <n v="4014"/>
    <n v="19170"/>
    <n v="1"/>
    <s v="Y"/>
    <s v="Yes"/>
    <n v="25"/>
    <n v="4"/>
    <n v="4"/>
    <n v="80"/>
    <n v="1"/>
    <n v="10"/>
    <n v="2"/>
    <n v="1"/>
    <n v="10"/>
    <n v="6"/>
    <n v="0"/>
    <n v="7"/>
    <n v="0.25"/>
    <x v="0"/>
    <s v="Establecido"/>
    <s v="Coste salarial medio"/>
    <s v="20-30 kms"/>
    <s v="Alto"/>
    <s v="Poca"/>
    <x v="1"/>
  </r>
  <r>
    <n v="49"/>
    <x v="1"/>
    <x v="0"/>
    <n v="527"/>
    <x v="1"/>
    <n v="8"/>
    <n v="2"/>
    <s v="Other"/>
    <n v="1"/>
    <n v="944"/>
    <n v="1"/>
    <x v="0"/>
    <n v="51"/>
    <n v="3"/>
    <n v="3"/>
    <s v="Laboratory Technician"/>
    <x v="1"/>
    <x v="1"/>
    <n v="7403"/>
    <n v="22477"/>
    <n v="4"/>
    <s v="Y"/>
    <s v="No"/>
    <n v="11"/>
    <n v="3"/>
    <n v="3"/>
    <n v="80"/>
    <n v="1"/>
    <n v="29"/>
    <n v="3"/>
    <n v="2"/>
    <n v="26"/>
    <n v="9"/>
    <n v="1"/>
    <n v="7"/>
    <n v="0.11"/>
    <x v="1"/>
    <s v="Veterano"/>
    <s v="Coste salarial medio"/>
    <s v="0-10 kms"/>
    <s v="Bajo"/>
    <s v="Media"/>
    <x v="1"/>
  </r>
  <r>
    <n v="48"/>
    <x v="1"/>
    <x v="0"/>
    <n v="1469"/>
    <x v="1"/>
    <n v="20"/>
    <n v="4"/>
    <s v="Medical"/>
    <n v="1"/>
    <n v="945"/>
    <n v="4"/>
    <x v="1"/>
    <n v="51"/>
    <n v="3"/>
    <n v="1"/>
    <s v="Research Scientist"/>
    <x v="2"/>
    <x v="1"/>
    <n v="2259"/>
    <n v="5543"/>
    <n v="4"/>
    <s v="Y"/>
    <s v="No"/>
    <n v="17"/>
    <n v="3"/>
    <n v="1"/>
    <n v="80"/>
    <n v="2"/>
    <n v="13"/>
    <n v="2"/>
    <n v="2"/>
    <n v="0"/>
    <n v="0"/>
    <n v="0"/>
    <n v="0"/>
    <n v="0.17"/>
    <x v="1"/>
    <s v="Recien incorporado"/>
    <s v="Coste salarial medio"/>
    <s v="20-30 kms"/>
    <s v="Medio"/>
    <s v="Poca"/>
    <x v="1"/>
  </r>
  <r>
    <n v="31"/>
    <x v="1"/>
    <x v="2"/>
    <n v="1188"/>
    <x v="0"/>
    <n v="20"/>
    <n v="2"/>
    <s v="Marketing"/>
    <n v="1"/>
    <n v="947"/>
    <n v="4"/>
    <x v="0"/>
    <n v="45"/>
    <n v="3"/>
    <n v="2"/>
    <s v="Sales Executive"/>
    <x v="2"/>
    <x v="1"/>
    <n v="6932"/>
    <n v="24406"/>
    <n v="1"/>
    <s v="Y"/>
    <s v="No"/>
    <n v="13"/>
    <n v="3"/>
    <n v="4"/>
    <n v="80"/>
    <n v="1"/>
    <n v="9"/>
    <n v="2"/>
    <n v="2"/>
    <n v="9"/>
    <n v="8"/>
    <n v="0"/>
    <n v="0"/>
    <n v="0.13"/>
    <x v="0"/>
    <s v="Establecido"/>
    <s v="Coste salarial bajo"/>
    <s v="20-30 kms"/>
    <s v="Bajo"/>
    <s v="Poca"/>
    <x v="0"/>
  </r>
  <r>
    <n v="36"/>
    <x v="1"/>
    <x v="0"/>
    <n v="188"/>
    <x v="1"/>
    <n v="7"/>
    <n v="4"/>
    <s v="Other"/>
    <n v="1"/>
    <n v="949"/>
    <n v="2"/>
    <x v="1"/>
    <n v="65"/>
    <n v="3"/>
    <n v="1"/>
    <s v="Research Scientist"/>
    <x v="0"/>
    <x v="0"/>
    <n v="4678"/>
    <n v="23293"/>
    <n v="2"/>
    <s v="Y"/>
    <s v="No"/>
    <n v="18"/>
    <n v="3"/>
    <n v="3"/>
    <n v="80"/>
    <n v="0"/>
    <n v="8"/>
    <n v="6"/>
    <n v="3"/>
    <n v="6"/>
    <n v="2"/>
    <n v="0"/>
    <n v="1"/>
    <n v="0.18"/>
    <x v="0"/>
    <s v="Establecido"/>
    <s v="Coste salarial medio"/>
    <s v="0-10 kms"/>
    <s v="Medio"/>
    <s v="Mucha"/>
    <x v="0"/>
  </r>
  <r>
    <n v="38"/>
    <x v="1"/>
    <x v="0"/>
    <n v="1333"/>
    <x v="1"/>
    <n v="1"/>
    <n v="3"/>
    <s v="Technical Degree"/>
    <n v="1"/>
    <n v="950"/>
    <n v="4"/>
    <x v="0"/>
    <n v="80"/>
    <n v="3"/>
    <n v="3"/>
    <s v="Research Director"/>
    <x v="3"/>
    <x v="1"/>
    <n v="13582"/>
    <n v="16292"/>
    <n v="1"/>
    <s v="Y"/>
    <s v="No"/>
    <n v="13"/>
    <n v="3"/>
    <n v="2"/>
    <n v="80"/>
    <n v="1"/>
    <n v="15"/>
    <n v="3"/>
    <n v="3"/>
    <n v="15"/>
    <n v="12"/>
    <n v="5"/>
    <n v="11"/>
    <n v="0.13"/>
    <x v="0"/>
    <s v="Consolidado"/>
    <s v="Coste salarial alto"/>
    <s v="0-10 kms"/>
    <s v="Bajo"/>
    <s v="Media"/>
    <x v="1"/>
  </r>
  <r>
    <n v="32"/>
    <x v="1"/>
    <x v="2"/>
    <n v="1184"/>
    <x v="1"/>
    <n v="1"/>
    <n v="3"/>
    <s v="Life Sciences"/>
    <n v="1"/>
    <n v="951"/>
    <n v="3"/>
    <x v="0"/>
    <n v="70"/>
    <n v="2"/>
    <n v="1"/>
    <s v="Laboratory Technician"/>
    <x v="1"/>
    <x v="1"/>
    <n v="2332"/>
    <n v="3974"/>
    <n v="6"/>
    <s v="Y"/>
    <s v="No"/>
    <n v="20"/>
    <n v="4"/>
    <n v="3"/>
    <n v="80"/>
    <n v="0"/>
    <n v="5"/>
    <n v="3"/>
    <n v="3"/>
    <n v="3"/>
    <n v="0"/>
    <n v="0"/>
    <n v="2"/>
    <n v="0.2"/>
    <x v="0"/>
    <s v="Nuevo empleado"/>
    <s v="Coste salarial medio"/>
    <s v="0-10 kms"/>
    <s v="Medio"/>
    <s v="Media"/>
    <x v="0"/>
  </r>
  <r>
    <n v="25"/>
    <x v="0"/>
    <x v="0"/>
    <n v="867"/>
    <x v="0"/>
    <n v="19"/>
    <n v="2"/>
    <s v="Marketing"/>
    <n v="1"/>
    <n v="952"/>
    <n v="3"/>
    <x v="1"/>
    <n v="36"/>
    <n v="2"/>
    <n v="1"/>
    <s v="Sales Representative"/>
    <x v="1"/>
    <x v="1"/>
    <n v="2413"/>
    <n v="18798"/>
    <n v="1"/>
    <s v="Y"/>
    <s v="Yes"/>
    <n v="18"/>
    <n v="3"/>
    <n v="3"/>
    <n v="80"/>
    <n v="3"/>
    <n v="1"/>
    <n v="2"/>
    <n v="3"/>
    <n v="1"/>
    <n v="0"/>
    <n v="0"/>
    <n v="0"/>
    <n v="0.18"/>
    <x v="2"/>
    <s v="Recien incorporado"/>
    <s v="Coste salarial bajo"/>
    <s v="10-20 kms"/>
    <s v="Medio"/>
    <s v="Poca"/>
    <x v="2"/>
  </r>
  <r>
    <n v="40"/>
    <x v="1"/>
    <x v="0"/>
    <n v="658"/>
    <x v="0"/>
    <n v="10"/>
    <n v="4"/>
    <s v="Marketing"/>
    <n v="1"/>
    <n v="954"/>
    <n v="1"/>
    <x v="1"/>
    <n v="67"/>
    <n v="2"/>
    <n v="3"/>
    <s v="Sales Executive"/>
    <x v="1"/>
    <x v="2"/>
    <n v="9705"/>
    <n v="20652"/>
    <n v="2"/>
    <s v="Y"/>
    <s v="No"/>
    <n v="12"/>
    <n v="3"/>
    <n v="2"/>
    <n v="80"/>
    <n v="1"/>
    <n v="11"/>
    <n v="2"/>
    <n v="2"/>
    <n v="1"/>
    <n v="0"/>
    <n v="0"/>
    <n v="0"/>
    <n v="0.12"/>
    <x v="0"/>
    <s v="Recien incorporado"/>
    <s v="Coste salarial medio"/>
    <s v="10-20 kms"/>
    <s v="Bajo"/>
    <s v="Poca"/>
    <x v="1"/>
  </r>
  <r>
    <n v="26"/>
    <x v="1"/>
    <x v="1"/>
    <n v="1283"/>
    <x v="0"/>
    <n v="1"/>
    <n v="3"/>
    <s v="Medical"/>
    <n v="1"/>
    <n v="956"/>
    <n v="3"/>
    <x v="1"/>
    <n v="52"/>
    <n v="2"/>
    <n v="2"/>
    <s v="Sales Executive"/>
    <x v="3"/>
    <x v="0"/>
    <n v="4294"/>
    <n v="11148"/>
    <n v="1"/>
    <s v="Y"/>
    <s v="No"/>
    <n v="12"/>
    <n v="3"/>
    <n v="2"/>
    <n v="80"/>
    <n v="0"/>
    <n v="7"/>
    <n v="2"/>
    <n v="3"/>
    <n v="7"/>
    <n v="7"/>
    <n v="0"/>
    <n v="7"/>
    <n v="0.12"/>
    <x v="2"/>
    <s v="Establecido"/>
    <s v="Coste salarial medio"/>
    <s v="0-10 kms"/>
    <s v="Bajo"/>
    <s v="Poca"/>
    <x v="0"/>
  </r>
  <r>
    <n v="41"/>
    <x v="1"/>
    <x v="0"/>
    <n v="263"/>
    <x v="1"/>
    <n v="6"/>
    <n v="3"/>
    <s v="Medical"/>
    <n v="1"/>
    <n v="957"/>
    <n v="4"/>
    <x v="1"/>
    <n v="59"/>
    <n v="3"/>
    <n v="1"/>
    <s v="Laboratory Technician"/>
    <x v="3"/>
    <x v="0"/>
    <n v="4721"/>
    <n v="3119"/>
    <n v="2"/>
    <s v="Y"/>
    <s v="Yes"/>
    <n v="13"/>
    <n v="3"/>
    <n v="3"/>
    <n v="80"/>
    <n v="0"/>
    <n v="20"/>
    <n v="3"/>
    <n v="3"/>
    <n v="18"/>
    <n v="13"/>
    <n v="2"/>
    <n v="17"/>
    <n v="0.13"/>
    <x v="0"/>
    <s v="Consolidado"/>
    <s v="Coste salarial medio"/>
    <s v="0-10 kms"/>
    <s v="Bajo"/>
    <s v="Media"/>
    <x v="1"/>
  </r>
  <r>
    <n v="36"/>
    <x v="1"/>
    <x v="0"/>
    <n v="938"/>
    <x v="1"/>
    <n v="2"/>
    <n v="4"/>
    <s v="Medical"/>
    <n v="1"/>
    <n v="958"/>
    <n v="3"/>
    <x v="1"/>
    <n v="79"/>
    <n v="3"/>
    <n v="1"/>
    <s v="Laboratory Technician"/>
    <x v="2"/>
    <x v="0"/>
    <n v="2519"/>
    <n v="12287"/>
    <n v="4"/>
    <s v="Y"/>
    <s v="No"/>
    <n v="21"/>
    <n v="4"/>
    <n v="3"/>
    <n v="80"/>
    <n v="0"/>
    <n v="16"/>
    <n v="6"/>
    <n v="3"/>
    <n v="11"/>
    <n v="8"/>
    <n v="3"/>
    <n v="9"/>
    <n v="0.21"/>
    <x v="0"/>
    <s v="Consolidado"/>
    <s v="Coste salarial alto"/>
    <s v="0-10 kms"/>
    <s v="Alto"/>
    <s v="Mucha"/>
    <x v="1"/>
  </r>
  <r>
    <n v="19"/>
    <x v="0"/>
    <x v="0"/>
    <n v="419"/>
    <x v="0"/>
    <n v="21"/>
    <n v="3"/>
    <s v="Other"/>
    <n v="1"/>
    <n v="959"/>
    <n v="4"/>
    <x v="1"/>
    <n v="37"/>
    <n v="2"/>
    <n v="1"/>
    <s v="Sales Representative"/>
    <x v="1"/>
    <x v="0"/>
    <n v="2121"/>
    <n v="9947"/>
    <n v="1"/>
    <s v="Y"/>
    <s v="Yes"/>
    <n v="13"/>
    <n v="3"/>
    <n v="2"/>
    <n v="80"/>
    <n v="0"/>
    <n v="1"/>
    <n v="3"/>
    <n v="4"/>
    <n v="1"/>
    <n v="0"/>
    <n v="0"/>
    <n v="0"/>
    <n v="0.13"/>
    <x v="2"/>
    <s v="Recien incorporado"/>
    <s v="Coste salarial bajo"/>
    <s v="20-30 kms"/>
    <s v="Bajo"/>
    <s v="Media"/>
    <x v="2"/>
  </r>
  <r>
    <n v="20"/>
    <x v="0"/>
    <x v="0"/>
    <n v="129"/>
    <x v="1"/>
    <n v="4"/>
    <n v="3"/>
    <s v="Technical Degree"/>
    <n v="1"/>
    <n v="960"/>
    <n v="1"/>
    <x v="1"/>
    <n v="84"/>
    <n v="3"/>
    <n v="1"/>
    <s v="Laboratory Technician"/>
    <x v="3"/>
    <x v="0"/>
    <n v="2973"/>
    <n v="13008"/>
    <n v="1"/>
    <s v="Y"/>
    <s v="No"/>
    <n v="19"/>
    <n v="3"/>
    <n v="2"/>
    <n v="80"/>
    <n v="0"/>
    <n v="1"/>
    <n v="2"/>
    <n v="3"/>
    <n v="1"/>
    <n v="0"/>
    <n v="0"/>
    <n v="0"/>
    <n v="0.19"/>
    <x v="2"/>
    <s v="Recien incorporado"/>
    <s v="Coste salarial alto"/>
    <s v="0-10 kms"/>
    <s v="Medio"/>
    <s v="Poca"/>
    <x v="2"/>
  </r>
  <r>
    <n v="31"/>
    <x v="1"/>
    <x v="0"/>
    <n v="616"/>
    <x v="1"/>
    <n v="12"/>
    <n v="3"/>
    <s v="Medical"/>
    <n v="1"/>
    <n v="961"/>
    <n v="4"/>
    <x v="0"/>
    <n v="41"/>
    <n v="3"/>
    <n v="2"/>
    <s v="Healthcare Representative"/>
    <x v="0"/>
    <x v="1"/>
    <n v="5855"/>
    <n v="17369"/>
    <n v="0"/>
    <s v="Y"/>
    <s v="Yes"/>
    <n v="11"/>
    <n v="3"/>
    <n v="3"/>
    <n v="80"/>
    <n v="2"/>
    <n v="10"/>
    <n v="2"/>
    <n v="1"/>
    <n v="9"/>
    <n v="7"/>
    <n v="8"/>
    <n v="5"/>
    <n v="0.11"/>
    <x v="0"/>
    <s v="Establecido"/>
    <s v="Coste salarial bajo"/>
    <s v="10-20 kms"/>
    <s v="Bajo"/>
    <s v="Poca"/>
    <x v="1"/>
  </r>
  <r>
    <n v="40"/>
    <x v="1"/>
    <x v="1"/>
    <n v="1469"/>
    <x v="1"/>
    <n v="9"/>
    <n v="4"/>
    <s v="Medical"/>
    <n v="1"/>
    <n v="964"/>
    <n v="4"/>
    <x v="1"/>
    <n v="35"/>
    <n v="3"/>
    <n v="1"/>
    <s v="Research Scientist"/>
    <x v="1"/>
    <x v="2"/>
    <n v="3617"/>
    <n v="25063"/>
    <n v="8"/>
    <s v="Y"/>
    <s v="Yes"/>
    <n v="14"/>
    <n v="3"/>
    <n v="4"/>
    <n v="80"/>
    <n v="1"/>
    <n v="3"/>
    <n v="2"/>
    <n v="3"/>
    <n v="1"/>
    <n v="1"/>
    <n v="0"/>
    <n v="0"/>
    <n v="0.14000000000000001"/>
    <x v="0"/>
    <s v="Recien incorporado"/>
    <s v="Coste salarial bajo"/>
    <s v="0-10 kms"/>
    <s v="Bajo"/>
    <s v="Poca"/>
    <x v="2"/>
  </r>
  <r>
    <n v="32"/>
    <x v="1"/>
    <x v="0"/>
    <n v="498"/>
    <x v="1"/>
    <n v="3"/>
    <n v="4"/>
    <s v="Medical"/>
    <n v="1"/>
    <n v="966"/>
    <n v="3"/>
    <x v="0"/>
    <n v="93"/>
    <n v="3"/>
    <n v="2"/>
    <s v="Manufacturing Director"/>
    <x v="3"/>
    <x v="1"/>
    <n v="6725"/>
    <n v="13554"/>
    <n v="1"/>
    <s v="Y"/>
    <s v="No"/>
    <n v="12"/>
    <n v="3"/>
    <n v="3"/>
    <n v="80"/>
    <n v="1"/>
    <n v="8"/>
    <n v="2"/>
    <n v="4"/>
    <n v="8"/>
    <n v="7"/>
    <n v="6"/>
    <n v="3"/>
    <n v="0.12"/>
    <x v="0"/>
    <s v="Establecido"/>
    <s v="Coste salarial alto"/>
    <s v="0-10 kms"/>
    <s v="Bajo"/>
    <s v="Poca"/>
    <x v="0"/>
  </r>
  <r>
    <n v="36"/>
    <x v="0"/>
    <x v="0"/>
    <n v="530"/>
    <x v="0"/>
    <n v="3"/>
    <n v="1"/>
    <s v="Life Sciences"/>
    <n v="1"/>
    <n v="967"/>
    <n v="3"/>
    <x v="1"/>
    <n v="51"/>
    <n v="2"/>
    <n v="3"/>
    <s v="Sales Executive"/>
    <x v="0"/>
    <x v="1"/>
    <n v="10325"/>
    <n v="5518"/>
    <n v="1"/>
    <s v="Y"/>
    <s v="Yes"/>
    <n v="11"/>
    <n v="3"/>
    <n v="1"/>
    <n v="80"/>
    <n v="1"/>
    <n v="16"/>
    <n v="6"/>
    <n v="3"/>
    <n v="16"/>
    <n v="7"/>
    <n v="3"/>
    <n v="7"/>
    <n v="0.11"/>
    <x v="0"/>
    <s v="Consolidado"/>
    <s v="Coste salarial medio"/>
    <s v="0-10 kms"/>
    <s v="Bajo"/>
    <s v="Mucha"/>
    <x v="1"/>
  </r>
  <r>
    <n v="33"/>
    <x v="1"/>
    <x v="0"/>
    <n v="1069"/>
    <x v="1"/>
    <n v="1"/>
    <n v="3"/>
    <s v="Life Sciences"/>
    <n v="1"/>
    <n v="969"/>
    <n v="2"/>
    <x v="0"/>
    <n v="42"/>
    <n v="2"/>
    <n v="2"/>
    <s v="Healthcare Representative"/>
    <x v="0"/>
    <x v="0"/>
    <n v="6949"/>
    <n v="12291"/>
    <n v="0"/>
    <s v="Y"/>
    <s v="No"/>
    <n v="14"/>
    <n v="3"/>
    <n v="1"/>
    <n v="80"/>
    <n v="0"/>
    <n v="6"/>
    <n v="3"/>
    <n v="3"/>
    <n v="5"/>
    <n v="0"/>
    <n v="1"/>
    <n v="4"/>
    <n v="0.14000000000000001"/>
    <x v="0"/>
    <s v="Nuevo empleado"/>
    <s v="Coste salarial bajo"/>
    <s v="0-10 kms"/>
    <s v="Bajo"/>
    <s v="Media"/>
    <x v="0"/>
  </r>
  <r>
    <n v="37"/>
    <x v="0"/>
    <x v="0"/>
    <n v="625"/>
    <x v="0"/>
    <n v="1"/>
    <n v="4"/>
    <s v="Life Sciences"/>
    <n v="1"/>
    <n v="970"/>
    <n v="1"/>
    <x v="1"/>
    <n v="46"/>
    <n v="2"/>
    <n v="3"/>
    <s v="Sales Executive"/>
    <x v="2"/>
    <x v="1"/>
    <n v="10609"/>
    <n v="14922"/>
    <n v="5"/>
    <s v="Y"/>
    <s v="No"/>
    <n v="11"/>
    <n v="3"/>
    <n v="3"/>
    <n v="80"/>
    <n v="0"/>
    <n v="17"/>
    <n v="2"/>
    <n v="1"/>
    <n v="14"/>
    <n v="1"/>
    <n v="11"/>
    <n v="7"/>
    <n v="0.11"/>
    <x v="0"/>
    <s v="Consolidado"/>
    <s v="Coste salarial bajo"/>
    <s v="0-10 kms"/>
    <s v="Bajo"/>
    <s v="Poca"/>
    <x v="1"/>
  </r>
  <r>
    <n v="45"/>
    <x v="1"/>
    <x v="2"/>
    <n v="805"/>
    <x v="1"/>
    <n v="4"/>
    <n v="2"/>
    <s v="Life Sciences"/>
    <n v="1"/>
    <n v="972"/>
    <n v="3"/>
    <x v="1"/>
    <n v="57"/>
    <n v="3"/>
    <n v="2"/>
    <s v="Laboratory Technician"/>
    <x v="1"/>
    <x v="1"/>
    <n v="4447"/>
    <n v="23163"/>
    <n v="1"/>
    <s v="Y"/>
    <s v="No"/>
    <n v="12"/>
    <n v="3"/>
    <n v="2"/>
    <n v="80"/>
    <n v="0"/>
    <n v="9"/>
    <n v="5"/>
    <n v="2"/>
    <n v="9"/>
    <n v="7"/>
    <n v="0"/>
    <n v="8"/>
    <n v="0.12"/>
    <x v="1"/>
    <s v="Establecido"/>
    <s v="Coste salarial medio"/>
    <s v="0-10 kms"/>
    <s v="Bajo"/>
    <s v="Mucha"/>
    <x v="0"/>
  </r>
  <r>
    <n v="29"/>
    <x v="1"/>
    <x v="1"/>
    <n v="1404"/>
    <x v="0"/>
    <n v="20"/>
    <n v="3"/>
    <s v="Technical Degree"/>
    <n v="1"/>
    <n v="974"/>
    <n v="3"/>
    <x v="0"/>
    <n v="84"/>
    <n v="3"/>
    <n v="1"/>
    <s v="Sales Representative"/>
    <x v="0"/>
    <x v="1"/>
    <n v="2157"/>
    <n v="18203"/>
    <n v="1"/>
    <s v="Y"/>
    <s v="No"/>
    <n v="15"/>
    <n v="3"/>
    <n v="2"/>
    <n v="80"/>
    <n v="1"/>
    <n v="3"/>
    <n v="5"/>
    <n v="3"/>
    <n v="3"/>
    <n v="1"/>
    <n v="0"/>
    <n v="2"/>
    <n v="0.15"/>
    <x v="0"/>
    <s v="Nuevo empleado"/>
    <s v="Coste salarial alto"/>
    <s v="20-30 kms"/>
    <s v="Bajo"/>
    <s v="Mucha"/>
    <x v="2"/>
  </r>
  <r>
    <n v="35"/>
    <x v="1"/>
    <x v="0"/>
    <n v="1219"/>
    <x v="0"/>
    <n v="18"/>
    <n v="3"/>
    <s v="Medical"/>
    <n v="1"/>
    <n v="975"/>
    <n v="3"/>
    <x v="0"/>
    <n v="86"/>
    <n v="3"/>
    <n v="2"/>
    <s v="Sales Executive"/>
    <x v="2"/>
    <x v="1"/>
    <n v="4601"/>
    <n v="6179"/>
    <n v="1"/>
    <s v="Y"/>
    <s v="No"/>
    <n v="16"/>
    <n v="3"/>
    <n v="2"/>
    <n v="80"/>
    <n v="0"/>
    <n v="5"/>
    <n v="3"/>
    <n v="3"/>
    <n v="5"/>
    <n v="2"/>
    <n v="1"/>
    <n v="0"/>
    <n v="0.16"/>
    <x v="0"/>
    <s v="Nuevo empleado"/>
    <s v="Coste salarial alto"/>
    <s v="10-20 kms"/>
    <s v="Medio"/>
    <s v="Media"/>
    <x v="0"/>
  </r>
  <r>
    <n v="52"/>
    <x v="1"/>
    <x v="0"/>
    <n v="1053"/>
    <x v="1"/>
    <n v="1"/>
    <n v="2"/>
    <s v="Life Sciences"/>
    <n v="1"/>
    <n v="976"/>
    <n v="4"/>
    <x v="1"/>
    <n v="70"/>
    <n v="3"/>
    <n v="4"/>
    <s v="Manager"/>
    <x v="0"/>
    <x v="1"/>
    <n v="17099"/>
    <n v="13829"/>
    <n v="2"/>
    <s v="Y"/>
    <s v="No"/>
    <n v="15"/>
    <n v="3"/>
    <n v="2"/>
    <n v="80"/>
    <n v="1"/>
    <n v="26"/>
    <n v="2"/>
    <n v="2"/>
    <n v="9"/>
    <n v="8"/>
    <n v="7"/>
    <n v="8"/>
    <n v="0.15"/>
    <x v="1"/>
    <s v="Establecido"/>
    <s v="Coste salarial medio"/>
    <s v="0-10 kms"/>
    <s v="Bajo"/>
    <s v="Poca"/>
    <x v="1"/>
  </r>
  <r>
    <n v="58"/>
    <x v="0"/>
    <x v="0"/>
    <n v="289"/>
    <x v="1"/>
    <n v="2"/>
    <n v="3"/>
    <s v="Technical Degree"/>
    <n v="1"/>
    <n v="977"/>
    <n v="4"/>
    <x v="1"/>
    <n v="51"/>
    <n v="3"/>
    <n v="1"/>
    <s v="Research Scientist"/>
    <x v="2"/>
    <x v="0"/>
    <n v="2479"/>
    <n v="26227"/>
    <n v="4"/>
    <s v="Y"/>
    <s v="No"/>
    <n v="24"/>
    <n v="4"/>
    <n v="1"/>
    <n v="80"/>
    <n v="0"/>
    <n v="7"/>
    <n v="4"/>
    <n v="3"/>
    <n v="1"/>
    <n v="0"/>
    <n v="0"/>
    <n v="0"/>
    <n v="0.24"/>
    <x v="1"/>
    <s v="Recien incorporado"/>
    <s v="Coste salarial medio"/>
    <s v="0-10 kms"/>
    <s v="Alto"/>
    <s v="Media"/>
    <x v="0"/>
  </r>
  <r>
    <n v="53"/>
    <x v="1"/>
    <x v="0"/>
    <n v="1376"/>
    <x v="0"/>
    <n v="2"/>
    <n v="2"/>
    <s v="Medical"/>
    <n v="1"/>
    <n v="981"/>
    <n v="3"/>
    <x v="1"/>
    <n v="45"/>
    <n v="3"/>
    <n v="4"/>
    <s v="Manager"/>
    <x v="2"/>
    <x v="2"/>
    <n v="14852"/>
    <n v="13938"/>
    <n v="6"/>
    <s v="Y"/>
    <s v="No"/>
    <n v="13"/>
    <n v="3"/>
    <n v="3"/>
    <n v="80"/>
    <n v="1"/>
    <n v="22"/>
    <n v="3"/>
    <n v="4"/>
    <n v="17"/>
    <n v="13"/>
    <n v="15"/>
    <n v="2"/>
    <n v="0.13"/>
    <x v="1"/>
    <s v="Consolidado"/>
    <s v="Coste salarial bajo"/>
    <s v="0-10 kms"/>
    <s v="Bajo"/>
    <s v="Media"/>
    <x v="1"/>
  </r>
  <r>
    <n v="30"/>
    <x v="1"/>
    <x v="0"/>
    <n v="231"/>
    <x v="0"/>
    <n v="8"/>
    <n v="2"/>
    <s v="Other"/>
    <n v="1"/>
    <n v="982"/>
    <n v="3"/>
    <x v="1"/>
    <n v="62"/>
    <n v="3"/>
    <n v="3"/>
    <s v="Sales Executive"/>
    <x v="2"/>
    <x v="2"/>
    <n v="7264"/>
    <n v="9977"/>
    <n v="5"/>
    <s v="Y"/>
    <s v="No"/>
    <n v="11"/>
    <n v="3"/>
    <n v="1"/>
    <n v="80"/>
    <n v="1"/>
    <n v="10"/>
    <n v="2"/>
    <n v="4"/>
    <n v="8"/>
    <n v="4"/>
    <n v="7"/>
    <n v="7"/>
    <n v="0.11"/>
    <x v="0"/>
    <s v="Establecido"/>
    <s v="Coste salarial medio"/>
    <s v="0-10 kms"/>
    <s v="Bajo"/>
    <s v="Poca"/>
    <x v="1"/>
  </r>
  <r>
    <n v="38"/>
    <x v="1"/>
    <x v="2"/>
    <n v="152"/>
    <x v="0"/>
    <n v="10"/>
    <n v="3"/>
    <s v="Technical Degree"/>
    <n v="1"/>
    <n v="983"/>
    <n v="3"/>
    <x v="0"/>
    <n v="85"/>
    <n v="3"/>
    <n v="2"/>
    <s v="Sales Executive"/>
    <x v="0"/>
    <x v="0"/>
    <n v="5666"/>
    <n v="19899"/>
    <n v="1"/>
    <s v="Y"/>
    <s v="Yes"/>
    <n v="13"/>
    <n v="3"/>
    <n v="2"/>
    <n v="80"/>
    <n v="0"/>
    <n v="6"/>
    <n v="1"/>
    <n v="3"/>
    <n v="5"/>
    <n v="3"/>
    <n v="1"/>
    <n v="3"/>
    <n v="0.13"/>
    <x v="0"/>
    <s v="Nuevo empleado"/>
    <s v="Coste salarial alto"/>
    <s v="10-20 kms"/>
    <s v="Bajo"/>
    <s v="Poca"/>
    <x v="0"/>
  </r>
  <r>
    <n v="35"/>
    <x v="1"/>
    <x v="0"/>
    <n v="882"/>
    <x v="0"/>
    <n v="3"/>
    <n v="4"/>
    <s v="Life Sciences"/>
    <n v="1"/>
    <n v="984"/>
    <n v="4"/>
    <x v="1"/>
    <n v="92"/>
    <n v="3"/>
    <n v="3"/>
    <s v="Sales Executive"/>
    <x v="0"/>
    <x v="2"/>
    <n v="7823"/>
    <n v="6812"/>
    <n v="6"/>
    <s v="Y"/>
    <s v="No"/>
    <n v="13"/>
    <n v="3"/>
    <n v="2"/>
    <n v="80"/>
    <n v="1"/>
    <n v="12"/>
    <n v="2"/>
    <n v="3"/>
    <n v="10"/>
    <n v="9"/>
    <n v="0"/>
    <n v="8"/>
    <n v="0.13"/>
    <x v="0"/>
    <s v="Establecido"/>
    <s v="Coste salarial alto"/>
    <s v="0-10 kms"/>
    <s v="Bajo"/>
    <s v="Poca"/>
    <x v="1"/>
  </r>
  <r>
    <n v="39"/>
    <x v="1"/>
    <x v="0"/>
    <n v="903"/>
    <x v="0"/>
    <n v="2"/>
    <n v="5"/>
    <s v="Life Sciences"/>
    <n v="1"/>
    <n v="985"/>
    <n v="1"/>
    <x v="1"/>
    <n v="41"/>
    <n v="4"/>
    <n v="3"/>
    <s v="Sales Executive"/>
    <x v="2"/>
    <x v="0"/>
    <n v="7880"/>
    <n v="2560"/>
    <n v="0"/>
    <s v="Y"/>
    <s v="No"/>
    <n v="18"/>
    <n v="3"/>
    <n v="4"/>
    <n v="80"/>
    <n v="0"/>
    <n v="9"/>
    <n v="3"/>
    <n v="3"/>
    <n v="8"/>
    <n v="7"/>
    <n v="0"/>
    <n v="7"/>
    <n v="0.18"/>
    <x v="0"/>
    <s v="Establecido"/>
    <s v="Coste salarial bajo"/>
    <s v="0-10 kms"/>
    <s v="Medio"/>
    <s v="Media"/>
    <x v="0"/>
  </r>
  <r>
    <n v="40"/>
    <x v="0"/>
    <x v="2"/>
    <n v="1479"/>
    <x v="0"/>
    <n v="24"/>
    <n v="3"/>
    <s v="Life Sciences"/>
    <n v="1"/>
    <n v="986"/>
    <n v="2"/>
    <x v="0"/>
    <n v="100"/>
    <n v="4"/>
    <n v="4"/>
    <s v="Sales Executive"/>
    <x v="1"/>
    <x v="0"/>
    <n v="13194"/>
    <n v="17071"/>
    <n v="4"/>
    <s v="Y"/>
    <s v="Yes"/>
    <n v="16"/>
    <n v="3"/>
    <n v="4"/>
    <n v="80"/>
    <n v="0"/>
    <n v="22"/>
    <n v="2"/>
    <n v="2"/>
    <n v="1"/>
    <n v="0"/>
    <n v="0"/>
    <n v="0"/>
    <n v="0.16"/>
    <x v="0"/>
    <s v="Recien incorporado"/>
    <s v="Coste salarial alto"/>
    <s v="20-30 kms"/>
    <s v="Medio"/>
    <s v="Poca"/>
    <x v="1"/>
  </r>
  <r>
    <n v="47"/>
    <x v="1"/>
    <x v="1"/>
    <n v="1379"/>
    <x v="1"/>
    <n v="16"/>
    <n v="4"/>
    <s v="Medical"/>
    <n v="1"/>
    <n v="987"/>
    <n v="3"/>
    <x v="1"/>
    <n v="64"/>
    <n v="4"/>
    <n v="2"/>
    <s v="Manufacturing Director"/>
    <x v="2"/>
    <x v="2"/>
    <n v="5067"/>
    <n v="6759"/>
    <n v="1"/>
    <s v="Y"/>
    <s v="Yes"/>
    <n v="19"/>
    <n v="3"/>
    <n v="3"/>
    <n v="80"/>
    <n v="0"/>
    <n v="20"/>
    <n v="3"/>
    <n v="4"/>
    <n v="19"/>
    <n v="10"/>
    <n v="2"/>
    <n v="7"/>
    <n v="0.19"/>
    <x v="1"/>
    <s v="Consolidado"/>
    <s v="Coste salarial medio"/>
    <s v="10-20 kms"/>
    <s v="Medio"/>
    <s v="Media"/>
    <x v="1"/>
  </r>
  <r>
    <n v="36"/>
    <x v="1"/>
    <x v="2"/>
    <n v="1229"/>
    <x v="0"/>
    <n v="8"/>
    <n v="4"/>
    <s v="Technical Degree"/>
    <n v="1"/>
    <n v="990"/>
    <n v="1"/>
    <x v="1"/>
    <n v="84"/>
    <n v="3"/>
    <n v="2"/>
    <s v="Sales Executive"/>
    <x v="0"/>
    <x v="2"/>
    <n v="5079"/>
    <n v="25952"/>
    <n v="4"/>
    <s v="Y"/>
    <s v="No"/>
    <n v="13"/>
    <n v="3"/>
    <n v="4"/>
    <n v="80"/>
    <n v="2"/>
    <n v="12"/>
    <n v="3"/>
    <n v="3"/>
    <n v="7"/>
    <n v="7"/>
    <n v="0"/>
    <n v="7"/>
    <n v="0.13"/>
    <x v="0"/>
    <s v="Establecido"/>
    <s v="Coste salarial alto"/>
    <s v="0-10 kms"/>
    <s v="Bajo"/>
    <s v="Media"/>
    <x v="1"/>
  </r>
  <r>
    <n v="31"/>
    <x v="0"/>
    <x v="2"/>
    <n v="335"/>
    <x v="1"/>
    <n v="9"/>
    <n v="2"/>
    <s v="Medical"/>
    <n v="1"/>
    <n v="991"/>
    <n v="3"/>
    <x v="1"/>
    <n v="46"/>
    <n v="2"/>
    <n v="1"/>
    <s v="Research Scientist"/>
    <x v="3"/>
    <x v="0"/>
    <n v="2321"/>
    <n v="10322"/>
    <n v="0"/>
    <s v="Y"/>
    <s v="Yes"/>
    <n v="22"/>
    <n v="4"/>
    <n v="1"/>
    <n v="80"/>
    <n v="0"/>
    <n v="4"/>
    <n v="0"/>
    <n v="3"/>
    <n v="3"/>
    <n v="2"/>
    <n v="1"/>
    <n v="2"/>
    <n v="0.22"/>
    <x v="0"/>
    <s v="Nuevo empleado"/>
    <s v="Coste salarial bajo"/>
    <s v="0-10 kms"/>
    <s v="Alto"/>
    <s v="Poca"/>
    <x v="0"/>
  </r>
  <r>
    <n v="33"/>
    <x v="1"/>
    <x v="2"/>
    <n v="722"/>
    <x v="0"/>
    <n v="17"/>
    <n v="3"/>
    <s v="Life Sciences"/>
    <n v="1"/>
    <n v="992"/>
    <n v="4"/>
    <x v="1"/>
    <n v="38"/>
    <n v="3"/>
    <n v="4"/>
    <s v="Manager"/>
    <x v="2"/>
    <x v="0"/>
    <n v="17444"/>
    <n v="20489"/>
    <n v="1"/>
    <s v="Y"/>
    <s v="No"/>
    <n v="11"/>
    <n v="3"/>
    <n v="4"/>
    <n v="80"/>
    <n v="0"/>
    <n v="10"/>
    <n v="2"/>
    <n v="3"/>
    <n v="10"/>
    <n v="8"/>
    <n v="6"/>
    <n v="0"/>
    <n v="0.11"/>
    <x v="0"/>
    <s v="Establecido"/>
    <s v="Coste salarial bajo"/>
    <s v="10-20 kms"/>
    <s v="Bajo"/>
    <s v="Poca"/>
    <x v="1"/>
  </r>
  <r>
    <n v="29"/>
    <x v="0"/>
    <x v="0"/>
    <n v="906"/>
    <x v="1"/>
    <n v="10"/>
    <n v="3"/>
    <s v="Life Sciences"/>
    <n v="1"/>
    <n v="994"/>
    <n v="4"/>
    <x v="0"/>
    <n v="92"/>
    <n v="2"/>
    <n v="1"/>
    <s v="Research Scientist"/>
    <x v="3"/>
    <x v="0"/>
    <n v="2404"/>
    <n v="11479"/>
    <n v="6"/>
    <s v="Y"/>
    <s v="Yes"/>
    <n v="20"/>
    <n v="4"/>
    <n v="3"/>
    <n v="80"/>
    <n v="0"/>
    <n v="3"/>
    <n v="5"/>
    <n v="3"/>
    <n v="0"/>
    <n v="0"/>
    <n v="0"/>
    <n v="0"/>
    <n v="0.2"/>
    <x v="0"/>
    <s v="Recien incorporado"/>
    <s v="Coste salarial alto"/>
    <s v="10-20 kms"/>
    <s v="Medio"/>
    <s v="Mucha"/>
    <x v="2"/>
  </r>
  <r>
    <n v="33"/>
    <x v="1"/>
    <x v="0"/>
    <n v="461"/>
    <x v="1"/>
    <n v="13"/>
    <n v="1"/>
    <s v="Life Sciences"/>
    <n v="1"/>
    <n v="995"/>
    <n v="2"/>
    <x v="0"/>
    <n v="53"/>
    <n v="3"/>
    <n v="1"/>
    <s v="Research Scientist"/>
    <x v="0"/>
    <x v="0"/>
    <n v="3452"/>
    <n v="17241"/>
    <n v="3"/>
    <s v="Y"/>
    <s v="No"/>
    <n v="18"/>
    <n v="3"/>
    <n v="1"/>
    <n v="80"/>
    <n v="0"/>
    <n v="5"/>
    <n v="4"/>
    <n v="3"/>
    <n v="3"/>
    <n v="2"/>
    <n v="0"/>
    <n v="2"/>
    <n v="0.18"/>
    <x v="0"/>
    <s v="Nuevo empleado"/>
    <s v="Coste salarial medio"/>
    <s v="10-20 kms"/>
    <s v="Medio"/>
    <s v="Media"/>
    <x v="0"/>
  </r>
  <r>
    <n v="45"/>
    <x v="1"/>
    <x v="0"/>
    <n v="974"/>
    <x v="1"/>
    <n v="1"/>
    <n v="4"/>
    <s v="Medical"/>
    <n v="1"/>
    <n v="996"/>
    <n v="4"/>
    <x v="0"/>
    <n v="91"/>
    <n v="3"/>
    <n v="1"/>
    <s v="Laboratory Technician"/>
    <x v="0"/>
    <x v="2"/>
    <n v="2270"/>
    <n v="11005"/>
    <n v="3"/>
    <s v="Y"/>
    <s v="No"/>
    <n v="14"/>
    <n v="3"/>
    <n v="4"/>
    <n v="80"/>
    <n v="2"/>
    <n v="8"/>
    <n v="2"/>
    <n v="3"/>
    <n v="5"/>
    <n v="3"/>
    <n v="0"/>
    <n v="2"/>
    <n v="0.14000000000000001"/>
    <x v="1"/>
    <s v="Nuevo empleado"/>
    <s v="Coste salarial alto"/>
    <s v="0-10 kms"/>
    <s v="Bajo"/>
    <s v="Poca"/>
    <x v="0"/>
  </r>
  <r>
    <n v="50"/>
    <x v="1"/>
    <x v="0"/>
    <n v="1126"/>
    <x v="1"/>
    <n v="1"/>
    <n v="2"/>
    <s v="Medical"/>
    <n v="1"/>
    <n v="997"/>
    <n v="4"/>
    <x v="1"/>
    <n v="66"/>
    <n v="3"/>
    <n v="4"/>
    <s v="Research Director"/>
    <x v="0"/>
    <x v="2"/>
    <n v="17399"/>
    <n v="6615"/>
    <n v="9"/>
    <s v="Y"/>
    <s v="No"/>
    <n v="22"/>
    <n v="4"/>
    <n v="3"/>
    <n v="80"/>
    <n v="1"/>
    <n v="32"/>
    <n v="1"/>
    <n v="2"/>
    <n v="5"/>
    <n v="4"/>
    <n v="1"/>
    <n v="3"/>
    <n v="0.22"/>
    <x v="1"/>
    <s v="Nuevo empleado"/>
    <s v="Coste salarial medio"/>
    <s v="0-10 kms"/>
    <s v="Alto"/>
    <s v="Poca"/>
    <x v="1"/>
  </r>
  <r>
    <n v="33"/>
    <x v="1"/>
    <x v="1"/>
    <n v="827"/>
    <x v="1"/>
    <n v="1"/>
    <n v="4"/>
    <s v="Other"/>
    <n v="1"/>
    <n v="998"/>
    <n v="3"/>
    <x v="0"/>
    <n v="84"/>
    <n v="4"/>
    <n v="2"/>
    <s v="Healthcare Representative"/>
    <x v="1"/>
    <x v="1"/>
    <n v="5488"/>
    <n v="20161"/>
    <n v="1"/>
    <s v="Y"/>
    <s v="Yes"/>
    <n v="13"/>
    <n v="3"/>
    <n v="1"/>
    <n v="80"/>
    <n v="1"/>
    <n v="6"/>
    <n v="2"/>
    <n v="3"/>
    <n v="6"/>
    <n v="5"/>
    <n v="1"/>
    <n v="2"/>
    <n v="0.13"/>
    <x v="0"/>
    <s v="Establecido"/>
    <s v="Coste salarial alto"/>
    <s v="0-10 kms"/>
    <s v="Bajo"/>
    <s v="Poca"/>
    <x v="0"/>
  </r>
  <r>
    <n v="41"/>
    <x v="1"/>
    <x v="1"/>
    <n v="840"/>
    <x v="1"/>
    <n v="9"/>
    <n v="3"/>
    <s v="Medical"/>
    <n v="1"/>
    <n v="999"/>
    <n v="1"/>
    <x v="1"/>
    <n v="64"/>
    <n v="3"/>
    <n v="5"/>
    <s v="Research Director"/>
    <x v="2"/>
    <x v="2"/>
    <n v="19419"/>
    <n v="3735"/>
    <n v="2"/>
    <s v="Y"/>
    <s v="No"/>
    <n v="17"/>
    <n v="3"/>
    <n v="2"/>
    <n v="80"/>
    <n v="1"/>
    <n v="21"/>
    <n v="2"/>
    <n v="4"/>
    <n v="18"/>
    <n v="16"/>
    <n v="0"/>
    <n v="11"/>
    <n v="0.17"/>
    <x v="0"/>
    <s v="Consolidado"/>
    <s v="Coste salarial medio"/>
    <s v="0-10 kms"/>
    <s v="Medio"/>
    <s v="Poca"/>
    <x v="1"/>
  </r>
  <r>
    <n v="27"/>
    <x v="1"/>
    <x v="0"/>
    <n v="1134"/>
    <x v="1"/>
    <n v="16"/>
    <n v="4"/>
    <s v="Technical Degree"/>
    <n v="1"/>
    <n v="1001"/>
    <n v="3"/>
    <x v="0"/>
    <n v="37"/>
    <n v="3"/>
    <n v="1"/>
    <s v="Laboratory Technician"/>
    <x v="1"/>
    <x v="1"/>
    <n v="2811"/>
    <n v="12086"/>
    <n v="9"/>
    <s v="Y"/>
    <s v="No"/>
    <n v="14"/>
    <n v="3"/>
    <n v="2"/>
    <n v="80"/>
    <n v="1"/>
    <n v="4"/>
    <n v="2"/>
    <n v="3"/>
    <n v="2"/>
    <n v="2"/>
    <n v="2"/>
    <n v="2"/>
    <n v="0.14000000000000001"/>
    <x v="2"/>
    <s v="Nuevo empleado"/>
    <s v="Coste salarial bajo"/>
    <s v="10-20 kms"/>
    <s v="Bajo"/>
    <s v="Poca"/>
    <x v="0"/>
  </r>
  <r>
    <n v="45"/>
    <x v="1"/>
    <x v="2"/>
    <n v="248"/>
    <x v="1"/>
    <n v="23"/>
    <n v="2"/>
    <s v="Life Sciences"/>
    <n v="1"/>
    <n v="1002"/>
    <n v="4"/>
    <x v="1"/>
    <n v="42"/>
    <n v="3"/>
    <n v="2"/>
    <s v="Laboratory Technician"/>
    <x v="3"/>
    <x v="1"/>
    <n v="3633"/>
    <n v="14039"/>
    <n v="1"/>
    <s v="Y"/>
    <s v="Yes"/>
    <n v="15"/>
    <n v="3"/>
    <n v="3"/>
    <n v="80"/>
    <n v="1"/>
    <n v="9"/>
    <n v="2"/>
    <n v="3"/>
    <n v="9"/>
    <n v="8"/>
    <n v="0"/>
    <n v="8"/>
    <n v="0.15"/>
    <x v="1"/>
    <s v="Establecido"/>
    <s v="Coste salarial bajo"/>
    <s v="20-30 kms"/>
    <s v="Bajo"/>
    <s v="Poca"/>
    <x v="0"/>
  </r>
  <r>
    <n v="47"/>
    <x v="1"/>
    <x v="0"/>
    <n v="955"/>
    <x v="0"/>
    <n v="4"/>
    <n v="2"/>
    <s v="Life Sciences"/>
    <n v="1"/>
    <n v="1003"/>
    <n v="4"/>
    <x v="0"/>
    <n v="83"/>
    <n v="3"/>
    <n v="2"/>
    <s v="Sales Executive"/>
    <x v="0"/>
    <x v="0"/>
    <n v="4163"/>
    <n v="8571"/>
    <n v="1"/>
    <s v="Y"/>
    <s v="Yes"/>
    <n v="17"/>
    <n v="3"/>
    <n v="3"/>
    <n v="80"/>
    <n v="0"/>
    <n v="9"/>
    <n v="0"/>
    <n v="3"/>
    <n v="9"/>
    <n v="0"/>
    <n v="0"/>
    <n v="7"/>
    <n v="0.17"/>
    <x v="1"/>
    <s v="Establecido"/>
    <s v="Coste salarial alto"/>
    <s v="0-10 kms"/>
    <s v="Medio"/>
    <s v="Poca"/>
    <x v="0"/>
  </r>
  <r>
    <n v="30"/>
    <x v="0"/>
    <x v="0"/>
    <n v="138"/>
    <x v="1"/>
    <n v="22"/>
    <n v="3"/>
    <s v="Life Sciences"/>
    <n v="1"/>
    <n v="1004"/>
    <n v="1"/>
    <x v="0"/>
    <n v="48"/>
    <n v="3"/>
    <n v="1"/>
    <s v="Research Scientist"/>
    <x v="2"/>
    <x v="1"/>
    <n v="2132"/>
    <n v="11539"/>
    <n v="4"/>
    <s v="Y"/>
    <s v="Yes"/>
    <n v="11"/>
    <n v="3"/>
    <n v="2"/>
    <n v="80"/>
    <n v="0"/>
    <n v="7"/>
    <n v="2"/>
    <n v="3"/>
    <n v="5"/>
    <n v="2"/>
    <n v="0"/>
    <n v="1"/>
    <n v="0.11"/>
    <x v="0"/>
    <s v="Nuevo empleado"/>
    <s v="Coste salarial bajo"/>
    <s v="20-30 kms"/>
    <s v="Bajo"/>
    <s v="Poca"/>
    <x v="0"/>
  </r>
  <r>
    <n v="50"/>
    <x v="1"/>
    <x v="0"/>
    <n v="939"/>
    <x v="1"/>
    <n v="24"/>
    <n v="3"/>
    <s v="Life Sciences"/>
    <n v="1"/>
    <n v="1005"/>
    <n v="4"/>
    <x v="1"/>
    <n v="95"/>
    <n v="3"/>
    <n v="4"/>
    <s v="Manufacturing Director"/>
    <x v="2"/>
    <x v="1"/>
    <n v="13973"/>
    <n v="4161"/>
    <n v="3"/>
    <s v="Y"/>
    <s v="Yes"/>
    <n v="18"/>
    <n v="3"/>
    <n v="4"/>
    <n v="80"/>
    <n v="1"/>
    <n v="22"/>
    <n v="2"/>
    <n v="3"/>
    <n v="12"/>
    <n v="11"/>
    <n v="1"/>
    <n v="5"/>
    <n v="0.18"/>
    <x v="1"/>
    <s v="Consolidado"/>
    <s v="Coste salarial alto"/>
    <s v="20-30 kms"/>
    <s v="Medio"/>
    <s v="Poca"/>
    <x v="1"/>
  </r>
  <r>
    <n v="38"/>
    <x v="1"/>
    <x v="1"/>
    <n v="1391"/>
    <x v="1"/>
    <n v="10"/>
    <n v="1"/>
    <s v="Medical"/>
    <n v="1"/>
    <n v="1006"/>
    <n v="3"/>
    <x v="1"/>
    <n v="66"/>
    <n v="3"/>
    <n v="1"/>
    <s v="Research Scientist"/>
    <x v="2"/>
    <x v="1"/>
    <n v="2684"/>
    <n v="12127"/>
    <n v="0"/>
    <s v="Y"/>
    <s v="No"/>
    <n v="17"/>
    <n v="3"/>
    <n v="2"/>
    <n v="80"/>
    <n v="1"/>
    <n v="3"/>
    <n v="0"/>
    <n v="2"/>
    <n v="2"/>
    <n v="1"/>
    <n v="0"/>
    <n v="2"/>
    <n v="0.17"/>
    <x v="0"/>
    <s v="Nuevo empleado"/>
    <s v="Coste salarial medio"/>
    <s v="10-20 kms"/>
    <s v="Medio"/>
    <s v="Poca"/>
    <x v="2"/>
  </r>
  <r>
    <n v="46"/>
    <x v="1"/>
    <x v="0"/>
    <n v="566"/>
    <x v="1"/>
    <n v="7"/>
    <n v="2"/>
    <s v="Medical"/>
    <n v="1"/>
    <n v="1007"/>
    <n v="4"/>
    <x v="1"/>
    <n v="75"/>
    <n v="3"/>
    <n v="3"/>
    <s v="Manufacturing Director"/>
    <x v="2"/>
    <x v="2"/>
    <n v="10845"/>
    <n v="24208"/>
    <n v="6"/>
    <s v="Y"/>
    <s v="No"/>
    <n v="13"/>
    <n v="3"/>
    <n v="2"/>
    <n v="80"/>
    <n v="1"/>
    <n v="13"/>
    <n v="3"/>
    <n v="3"/>
    <n v="8"/>
    <n v="7"/>
    <n v="0"/>
    <n v="7"/>
    <n v="0.13"/>
    <x v="1"/>
    <s v="Establecido"/>
    <s v="Coste salarial alto"/>
    <s v="0-10 kms"/>
    <s v="Bajo"/>
    <s v="Media"/>
    <x v="1"/>
  </r>
  <r>
    <n v="24"/>
    <x v="1"/>
    <x v="0"/>
    <n v="1206"/>
    <x v="1"/>
    <n v="17"/>
    <n v="1"/>
    <s v="Medical"/>
    <n v="1"/>
    <n v="1009"/>
    <n v="4"/>
    <x v="0"/>
    <n v="41"/>
    <n v="2"/>
    <n v="2"/>
    <s v="Manufacturing Director"/>
    <x v="2"/>
    <x v="2"/>
    <n v="4377"/>
    <n v="24117"/>
    <n v="1"/>
    <s v="Y"/>
    <s v="No"/>
    <n v="15"/>
    <n v="3"/>
    <n v="2"/>
    <n v="80"/>
    <n v="2"/>
    <n v="5"/>
    <n v="6"/>
    <n v="3"/>
    <n v="4"/>
    <n v="2"/>
    <n v="3"/>
    <n v="2"/>
    <n v="0.15"/>
    <x v="2"/>
    <s v="Nuevo empleado"/>
    <s v="Coste salarial bajo"/>
    <s v="10-20 kms"/>
    <s v="Bajo"/>
    <s v="Mucha"/>
    <x v="0"/>
  </r>
  <r>
    <n v="35"/>
    <x v="0"/>
    <x v="0"/>
    <n v="622"/>
    <x v="1"/>
    <n v="14"/>
    <n v="4"/>
    <s v="Other"/>
    <n v="1"/>
    <n v="1010"/>
    <n v="3"/>
    <x v="1"/>
    <n v="39"/>
    <n v="2"/>
    <n v="1"/>
    <s v="Laboratory Technician"/>
    <x v="1"/>
    <x v="2"/>
    <n v="3743"/>
    <n v="10074"/>
    <n v="1"/>
    <s v="Y"/>
    <s v="Yes"/>
    <n v="24"/>
    <n v="4"/>
    <n v="4"/>
    <n v="80"/>
    <n v="1"/>
    <n v="5"/>
    <n v="2"/>
    <n v="1"/>
    <n v="4"/>
    <n v="2"/>
    <n v="0"/>
    <n v="2"/>
    <n v="0.24"/>
    <x v="0"/>
    <s v="Nuevo empleado"/>
    <s v="Coste salarial bajo"/>
    <s v="10-20 kms"/>
    <s v="Alto"/>
    <s v="Poca"/>
    <x v="0"/>
  </r>
  <r>
    <n v="31"/>
    <x v="1"/>
    <x v="1"/>
    <n v="853"/>
    <x v="1"/>
    <n v="1"/>
    <n v="1"/>
    <s v="Life Sciences"/>
    <n v="1"/>
    <n v="1011"/>
    <n v="3"/>
    <x v="0"/>
    <n v="96"/>
    <n v="3"/>
    <n v="2"/>
    <s v="Manufacturing Director"/>
    <x v="3"/>
    <x v="1"/>
    <n v="4148"/>
    <n v="11275"/>
    <n v="1"/>
    <s v="Y"/>
    <s v="No"/>
    <n v="12"/>
    <n v="3"/>
    <n v="3"/>
    <n v="80"/>
    <n v="1"/>
    <n v="4"/>
    <n v="1"/>
    <n v="3"/>
    <n v="4"/>
    <n v="3"/>
    <n v="0"/>
    <n v="3"/>
    <n v="0.12"/>
    <x v="0"/>
    <s v="Nuevo empleado"/>
    <s v="Coste salarial alto"/>
    <s v="0-10 kms"/>
    <s v="Bajo"/>
    <s v="Poca"/>
    <x v="0"/>
  </r>
  <r>
    <n v="18"/>
    <x v="1"/>
    <x v="2"/>
    <n v="287"/>
    <x v="1"/>
    <n v="5"/>
    <n v="2"/>
    <s v="Life Sciences"/>
    <n v="1"/>
    <n v="1012"/>
    <n v="2"/>
    <x v="1"/>
    <n v="73"/>
    <n v="3"/>
    <n v="1"/>
    <s v="Research Scientist"/>
    <x v="0"/>
    <x v="0"/>
    <n v="1051"/>
    <n v="13493"/>
    <n v="1"/>
    <s v="Y"/>
    <s v="No"/>
    <n v="15"/>
    <n v="3"/>
    <n v="4"/>
    <n v="80"/>
    <n v="0"/>
    <n v="0"/>
    <n v="2"/>
    <n v="3"/>
    <n v="0"/>
    <n v="0"/>
    <n v="0"/>
    <n v="0"/>
    <n v="0.15"/>
    <x v="2"/>
    <s v="Recien incorporado"/>
    <s v="Coste salarial medio"/>
    <s v="0-10 kms"/>
    <s v="Bajo"/>
    <s v="Poca"/>
    <x v="2"/>
  </r>
  <r>
    <n v="54"/>
    <x v="1"/>
    <x v="0"/>
    <n v="1441"/>
    <x v="1"/>
    <n v="17"/>
    <n v="3"/>
    <s v="Technical Degree"/>
    <n v="1"/>
    <n v="1013"/>
    <n v="3"/>
    <x v="0"/>
    <n v="56"/>
    <n v="3"/>
    <n v="3"/>
    <s v="Manufacturing Director"/>
    <x v="2"/>
    <x v="1"/>
    <n v="10739"/>
    <n v="13943"/>
    <n v="8"/>
    <s v="Y"/>
    <s v="No"/>
    <n v="11"/>
    <n v="3"/>
    <n v="3"/>
    <n v="80"/>
    <n v="1"/>
    <n v="22"/>
    <n v="2"/>
    <n v="3"/>
    <n v="10"/>
    <n v="7"/>
    <n v="0"/>
    <n v="8"/>
    <n v="0.11"/>
    <x v="1"/>
    <s v="Establecido"/>
    <s v="Coste salarial medio"/>
    <s v="10-20 kms"/>
    <s v="Bajo"/>
    <s v="Poca"/>
    <x v="1"/>
  </r>
  <r>
    <n v="35"/>
    <x v="1"/>
    <x v="0"/>
    <n v="583"/>
    <x v="1"/>
    <n v="25"/>
    <n v="4"/>
    <s v="Medical"/>
    <n v="1"/>
    <n v="1014"/>
    <n v="3"/>
    <x v="0"/>
    <n v="57"/>
    <n v="3"/>
    <n v="3"/>
    <s v="Healthcare Representative"/>
    <x v="2"/>
    <x v="2"/>
    <n v="10388"/>
    <n v="6975"/>
    <n v="1"/>
    <s v="Y"/>
    <s v="Yes"/>
    <n v="11"/>
    <n v="3"/>
    <n v="3"/>
    <n v="80"/>
    <n v="1"/>
    <n v="16"/>
    <n v="3"/>
    <n v="2"/>
    <n v="16"/>
    <n v="10"/>
    <n v="10"/>
    <n v="1"/>
    <n v="0.11"/>
    <x v="0"/>
    <s v="Consolidado"/>
    <s v="Coste salarial medio"/>
    <s v="20-30 kms"/>
    <s v="Bajo"/>
    <s v="Media"/>
    <x v="1"/>
  </r>
  <r>
    <n v="30"/>
    <x v="1"/>
    <x v="0"/>
    <n v="153"/>
    <x v="1"/>
    <n v="8"/>
    <n v="2"/>
    <s v="Life Sciences"/>
    <n v="1"/>
    <n v="1015"/>
    <n v="2"/>
    <x v="0"/>
    <n v="73"/>
    <n v="4"/>
    <n v="3"/>
    <s v="Research Director"/>
    <x v="3"/>
    <x v="1"/>
    <n v="11416"/>
    <n v="17802"/>
    <n v="0"/>
    <s v="Y"/>
    <s v="Yes"/>
    <n v="12"/>
    <n v="3"/>
    <n v="3"/>
    <n v="80"/>
    <n v="3"/>
    <n v="9"/>
    <n v="4"/>
    <n v="2"/>
    <n v="8"/>
    <n v="7"/>
    <n v="1"/>
    <n v="7"/>
    <n v="0.12"/>
    <x v="0"/>
    <s v="Establecido"/>
    <s v="Coste salarial medio"/>
    <s v="0-10 kms"/>
    <s v="Bajo"/>
    <s v="Media"/>
    <x v="0"/>
  </r>
  <r>
    <n v="20"/>
    <x v="0"/>
    <x v="0"/>
    <n v="1097"/>
    <x v="1"/>
    <n v="11"/>
    <n v="3"/>
    <s v="Medical"/>
    <n v="1"/>
    <n v="1016"/>
    <n v="4"/>
    <x v="0"/>
    <n v="98"/>
    <n v="2"/>
    <n v="1"/>
    <s v="Research Scientist"/>
    <x v="3"/>
    <x v="0"/>
    <n v="2600"/>
    <n v="18275"/>
    <n v="1"/>
    <s v="Y"/>
    <s v="Yes"/>
    <n v="15"/>
    <n v="3"/>
    <n v="1"/>
    <n v="80"/>
    <n v="0"/>
    <n v="1"/>
    <n v="2"/>
    <n v="3"/>
    <n v="1"/>
    <n v="0"/>
    <n v="0"/>
    <n v="0"/>
    <n v="0.15"/>
    <x v="2"/>
    <s v="Recien incorporado"/>
    <s v="Coste salarial alto"/>
    <s v="10-20 kms"/>
    <s v="Bajo"/>
    <s v="Poca"/>
    <x v="2"/>
  </r>
  <r>
    <n v="30"/>
    <x v="0"/>
    <x v="1"/>
    <n v="109"/>
    <x v="1"/>
    <n v="5"/>
    <n v="3"/>
    <s v="Medical"/>
    <n v="1"/>
    <n v="1017"/>
    <n v="2"/>
    <x v="0"/>
    <n v="60"/>
    <n v="3"/>
    <n v="1"/>
    <s v="Laboratory Technician"/>
    <x v="1"/>
    <x v="0"/>
    <n v="2422"/>
    <n v="25725"/>
    <n v="0"/>
    <s v="Y"/>
    <s v="No"/>
    <n v="17"/>
    <n v="3"/>
    <n v="1"/>
    <n v="80"/>
    <n v="0"/>
    <n v="4"/>
    <n v="3"/>
    <n v="3"/>
    <n v="3"/>
    <n v="2"/>
    <n v="1"/>
    <n v="2"/>
    <n v="0.17"/>
    <x v="0"/>
    <s v="Nuevo empleado"/>
    <s v="Coste salarial medio"/>
    <s v="0-10 kms"/>
    <s v="Medio"/>
    <s v="Media"/>
    <x v="0"/>
  </r>
  <r>
    <n v="26"/>
    <x v="1"/>
    <x v="0"/>
    <n v="1066"/>
    <x v="1"/>
    <n v="2"/>
    <n v="2"/>
    <s v="Medical"/>
    <n v="1"/>
    <n v="1018"/>
    <n v="4"/>
    <x v="1"/>
    <n v="32"/>
    <n v="4"/>
    <n v="2"/>
    <s v="Manufacturing Director"/>
    <x v="0"/>
    <x v="1"/>
    <n v="5472"/>
    <n v="3334"/>
    <n v="1"/>
    <s v="Y"/>
    <s v="No"/>
    <n v="12"/>
    <n v="3"/>
    <n v="2"/>
    <n v="80"/>
    <n v="0"/>
    <n v="8"/>
    <n v="2"/>
    <n v="3"/>
    <n v="8"/>
    <n v="7"/>
    <n v="1"/>
    <n v="3"/>
    <n v="0.12"/>
    <x v="2"/>
    <s v="Establecido"/>
    <s v="Coste salarial bajo"/>
    <s v="0-10 kms"/>
    <s v="Bajo"/>
    <s v="Poca"/>
    <x v="0"/>
  </r>
  <r>
    <n v="22"/>
    <x v="1"/>
    <x v="0"/>
    <n v="217"/>
    <x v="1"/>
    <n v="8"/>
    <n v="1"/>
    <s v="Life Sciences"/>
    <n v="1"/>
    <n v="1019"/>
    <n v="2"/>
    <x v="1"/>
    <n v="94"/>
    <n v="1"/>
    <n v="1"/>
    <s v="Laboratory Technician"/>
    <x v="3"/>
    <x v="1"/>
    <n v="2451"/>
    <n v="6881"/>
    <n v="1"/>
    <s v="Y"/>
    <s v="No"/>
    <n v="15"/>
    <n v="3"/>
    <n v="1"/>
    <n v="80"/>
    <n v="1"/>
    <n v="4"/>
    <n v="3"/>
    <n v="2"/>
    <n v="4"/>
    <n v="3"/>
    <n v="1"/>
    <n v="1"/>
    <n v="0.15"/>
    <x v="2"/>
    <s v="Nuevo empleado"/>
    <s v="Coste salarial alto"/>
    <s v="0-10 kms"/>
    <s v="Bajo"/>
    <s v="Media"/>
    <x v="0"/>
  </r>
  <r>
    <n v="48"/>
    <x v="1"/>
    <x v="0"/>
    <n v="277"/>
    <x v="1"/>
    <n v="6"/>
    <n v="3"/>
    <s v="Life Sciences"/>
    <n v="1"/>
    <n v="1022"/>
    <n v="1"/>
    <x v="1"/>
    <n v="97"/>
    <n v="2"/>
    <n v="2"/>
    <s v="Healthcare Representative"/>
    <x v="2"/>
    <x v="0"/>
    <n v="4240"/>
    <n v="13119"/>
    <n v="2"/>
    <s v="Y"/>
    <s v="No"/>
    <n v="13"/>
    <n v="3"/>
    <n v="4"/>
    <n v="80"/>
    <n v="0"/>
    <n v="19"/>
    <n v="0"/>
    <n v="3"/>
    <n v="2"/>
    <n v="2"/>
    <n v="2"/>
    <n v="2"/>
    <n v="0.13"/>
    <x v="1"/>
    <s v="Nuevo empleado"/>
    <s v="Coste salarial alto"/>
    <s v="0-10 kms"/>
    <s v="Bajo"/>
    <s v="Poca"/>
    <x v="1"/>
  </r>
  <r>
    <n v="48"/>
    <x v="1"/>
    <x v="0"/>
    <n v="1355"/>
    <x v="1"/>
    <n v="4"/>
    <n v="4"/>
    <s v="Life Sciences"/>
    <n v="1"/>
    <n v="1024"/>
    <n v="3"/>
    <x v="1"/>
    <n v="78"/>
    <n v="2"/>
    <n v="3"/>
    <s v="Healthcare Representative"/>
    <x v="2"/>
    <x v="0"/>
    <n v="10999"/>
    <n v="22245"/>
    <n v="7"/>
    <s v="Y"/>
    <s v="No"/>
    <n v="14"/>
    <n v="3"/>
    <n v="2"/>
    <n v="80"/>
    <n v="0"/>
    <n v="27"/>
    <n v="3"/>
    <n v="3"/>
    <n v="15"/>
    <n v="11"/>
    <n v="4"/>
    <n v="8"/>
    <n v="0.14000000000000001"/>
    <x v="1"/>
    <s v="Consolidado"/>
    <s v="Coste salarial alto"/>
    <s v="0-10 kms"/>
    <s v="Bajo"/>
    <s v="Media"/>
    <x v="1"/>
  </r>
  <r>
    <n v="41"/>
    <x v="1"/>
    <x v="0"/>
    <n v="549"/>
    <x v="1"/>
    <n v="7"/>
    <n v="2"/>
    <s v="Medical"/>
    <n v="1"/>
    <n v="1025"/>
    <n v="4"/>
    <x v="0"/>
    <n v="42"/>
    <n v="3"/>
    <n v="2"/>
    <s v="Manufacturing Director"/>
    <x v="2"/>
    <x v="0"/>
    <n v="5003"/>
    <n v="23371"/>
    <n v="6"/>
    <s v="Y"/>
    <s v="No"/>
    <n v="14"/>
    <n v="3"/>
    <n v="2"/>
    <n v="80"/>
    <n v="0"/>
    <n v="8"/>
    <n v="6"/>
    <n v="3"/>
    <n v="2"/>
    <n v="2"/>
    <n v="2"/>
    <n v="1"/>
    <n v="0.14000000000000001"/>
    <x v="0"/>
    <s v="Nuevo empleado"/>
    <s v="Coste salarial bajo"/>
    <s v="0-10 kms"/>
    <s v="Bajo"/>
    <s v="Mucha"/>
    <x v="0"/>
  </r>
  <r>
    <n v="39"/>
    <x v="1"/>
    <x v="0"/>
    <n v="466"/>
    <x v="1"/>
    <n v="1"/>
    <n v="1"/>
    <s v="Life Sciences"/>
    <n v="1"/>
    <n v="1026"/>
    <n v="4"/>
    <x v="0"/>
    <n v="65"/>
    <n v="2"/>
    <n v="4"/>
    <s v="Manufacturing Director"/>
    <x v="0"/>
    <x v="1"/>
    <n v="12742"/>
    <n v="7060"/>
    <n v="1"/>
    <s v="Y"/>
    <s v="No"/>
    <n v="16"/>
    <n v="3"/>
    <n v="3"/>
    <n v="80"/>
    <n v="1"/>
    <n v="21"/>
    <n v="3"/>
    <n v="3"/>
    <n v="21"/>
    <n v="6"/>
    <n v="11"/>
    <n v="8"/>
    <n v="0.16"/>
    <x v="0"/>
    <s v="Veterano"/>
    <s v="Coste salarial medio"/>
    <s v="0-10 kms"/>
    <s v="Medio"/>
    <s v="Media"/>
    <x v="1"/>
  </r>
  <r>
    <n v="27"/>
    <x v="1"/>
    <x v="0"/>
    <n v="1055"/>
    <x v="1"/>
    <n v="2"/>
    <n v="4"/>
    <s v="Life Sciences"/>
    <n v="1"/>
    <n v="1027"/>
    <n v="1"/>
    <x v="0"/>
    <n v="47"/>
    <n v="3"/>
    <n v="2"/>
    <s v="Manufacturing Director"/>
    <x v="0"/>
    <x v="1"/>
    <n v="4227"/>
    <n v="4658"/>
    <n v="0"/>
    <s v="Y"/>
    <s v="No"/>
    <n v="18"/>
    <n v="3"/>
    <n v="2"/>
    <n v="80"/>
    <n v="1"/>
    <n v="4"/>
    <n v="2"/>
    <n v="3"/>
    <n v="3"/>
    <n v="2"/>
    <n v="2"/>
    <n v="2"/>
    <n v="0.18"/>
    <x v="2"/>
    <s v="Nuevo empleado"/>
    <s v="Coste salarial bajo"/>
    <s v="0-10 kms"/>
    <s v="Medio"/>
    <s v="Poca"/>
    <x v="0"/>
  </r>
  <r>
    <n v="35"/>
    <x v="1"/>
    <x v="0"/>
    <n v="802"/>
    <x v="1"/>
    <n v="10"/>
    <n v="3"/>
    <s v="Other"/>
    <n v="1"/>
    <n v="1028"/>
    <n v="2"/>
    <x v="1"/>
    <n v="45"/>
    <n v="3"/>
    <n v="1"/>
    <s v="Laboratory Technician"/>
    <x v="0"/>
    <x v="2"/>
    <n v="3917"/>
    <n v="9541"/>
    <n v="1"/>
    <s v="Y"/>
    <s v="No"/>
    <n v="20"/>
    <n v="4"/>
    <n v="1"/>
    <n v="80"/>
    <n v="1"/>
    <n v="3"/>
    <n v="4"/>
    <n v="2"/>
    <n v="3"/>
    <n v="2"/>
    <n v="1"/>
    <n v="2"/>
    <n v="0.2"/>
    <x v="0"/>
    <s v="Nuevo empleado"/>
    <s v="Coste salarial bajo"/>
    <s v="10-20 kms"/>
    <s v="Medio"/>
    <s v="Media"/>
    <x v="2"/>
  </r>
  <r>
    <n v="42"/>
    <x v="1"/>
    <x v="0"/>
    <n v="265"/>
    <x v="0"/>
    <n v="5"/>
    <n v="2"/>
    <s v="Marketing"/>
    <n v="1"/>
    <n v="1029"/>
    <n v="4"/>
    <x v="1"/>
    <n v="90"/>
    <n v="3"/>
    <n v="5"/>
    <s v="Manager"/>
    <x v="2"/>
    <x v="1"/>
    <n v="18303"/>
    <n v="7770"/>
    <n v="6"/>
    <s v="Y"/>
    <s v="No"/>
    <n v="13"/>
    <n v="3"/>
    <n v="2"/>
    <n v="80"/>
    <n v="0"/>
    <n v="21"/>
    <n v="3"/>
    <n v="4"/>
    <n v="1"/>
    <n v="0"/>
    <n v="0"/>
    <n v="0"/>
    <n v="0.13"/>
    <x v="0"/>
    <s v="Recien incorporado"/>
    <s v="Coste salarial alto"/>
    <s v="0-10 kms"/>
    <s v="Bajo"/>
    <s v="Media"/>
    <x v="1"/>
  </r>
  <r>
    <n v="50"/>
    <x v="1"/>
    <x v="0"/>
    <n v="804"/>
    <x v="1"/>
    <n v="9"/>
    <n v="3"/>
    <s v="Life Sciences"/>
    <n v="1"/>
    <n v="1030"/>
    <n v="1"/>
    <x v="1"/>
    <n v="64"/>
    <n v="3"/>
    <n v="1"/>
    <s v="Laboratory Technician"/>
    <x v="0"/>
    <x v="1"/>
    <n v="2380"/>
    <n v="20165"/>
    <n v="4"/>
    <s v="Y"/>
    <s v="No"/>
    <n v="18"/>
    <n v="3"/>
    <n v="2"/>
    <n v="80"/>
    <n v="0"/>
    <n v="8"/>
    <n v="5"/>
    <n v="3"/>
    <n v="1"/>
    <n v="0"/>
    <n v="0"/>
    <n v="0"/>
    <n v="0.18"/>
    <x v="1"/>
    <s v="Recien incorporado"/>
    <s v="Coste salarial medio"/>
    <s v="0-10 kms"/>
    <s v="Medio"/>
    <s v="Mucha"/>
    <x v="0"/>
  </r>
  <r>
    <n v="59"/>
    <x v="1"/>
    <x v="0"/>
    <n v="715"/>
    <x v="1"/>
    <n v="2"/>
    <n v="3"/>
    <s v="Life Sciences"/>
    <n v="1"/>
    <n v="1032"/>
    <n v="3"/>
    <x v="0"/>
    <n v="69"/>
    <n v="2"/>
    <n v="4"/>
    <s v="Manufacturing Director"/>
    <x v="0"/>
    <x v="0"/>
    <n v="13726"/>
    <n v="21829"/>
    <n v="3"/>
    <s v="Y"/>
    <s v="Yes"/>
    <n v="13"/>
    <n v="3"/>
    <n v="1"/>
    <n v="80"/>
    <n v="0"/>
    <n v="30"/>
    <n v="4"/>
    <n v="3"/>
    <n v="5"/>
    <n v="3"/>
    <n v="4"/>
    <n v="3"/>
    <n v="0.13"/>
    <x v="1"/>
    <s v="Nuevo empleado"/>
    <s v="Coste salarial medio"/>
    <s v="0-10 kms"/>
    <s v="Bajo"/>
    <s v="Media"/>
    <x v="1"/>
  </r>
  <r>
    <n v="37"/>
    <x v="0"/>
    <x v="0"/>
    <n v="1141"/>
    <x v="1"/>
    <n v="11"/>
    <n v="2"/>
    <s v="Medical"/>
    <n v="1"/>
    <n v="1033"/>
    <n v="1"/>
    <x v="0"/>
    <n v="61"/>
    <n v="1"/>
    <n v="2"/>
    <s v="Healthcare Representative"/>
    <x v="1"/>
    <x v="1"/>
    <n v="4777"/>
    <n v="14382"/>
    <n v="5"/>
    <s v="Y"/>
    <s v="No"/>
    <n v="15"/>
    <n v="3"/>
    <n v="1"/>
    <n v="80"/>
    <n v="0"/>
    <n v="15"/>
    <n v="2"/>
    <n v="1"/>
    <n v="1"/>
    <n v="0"/>
    <n v="0"/>
    <n v="0"/>
    <n v="0.15"/>
    <x v="0"/>
    <s v="Recien incorporado"/>
    <s v="Coste salarial medio"/>
    <s v="10-20 kms"/>
    <s v="Bajo"/>
    <s v="Poca"/>
    <x v="1"/>
  </r>
  <r>
    <n v="55"/>
    <x v="1"/>
    <x v="1"/>
    <n v="135"/>
    <x v="1"/>
    <n v="18"/>
    <n v="4"/>
    <s v="Medical"/>
    <n v="1"/>
    <n v="1034"/>
    <n v="3"/>
    <x v="1"/>
    <n v="62"/>
    <n v="3"/>
    <n v="2"/>
    <s v="Healthcare Representative"/>
    <x v="1"/>
    <x v="1"/>
    <n v="6385"/>
    <n v="12992"/>
    <n v="3"/>
    <s v="Y"/>
    <s v="Yes"/>
    <n v="14"/>
    <n v="3"/>
    <n v="4"/>
    <n v="80"/>
    <n v="2"/>
    <n v="17"/>
    <n v="3"/>
    <n v="3"/>
    <n v="8"/>
    <n v="7"/>
    <n v="6"/>
    <n v="7"/>
    <n v="0.14000000000000001"/>
    <x v="1"/>
    <s v="Establecido"/>
    <s v="Coste salarial medio"/>
    <s v="10-20 kms"/>
    <s v="Bajo"/>
    <s v="Media"/>
    <x v="1"/>
  </r>
  <r>
    <n v="41"/>
    <x v="1"/>
    <x v="2"/>
    <n v="247"/>
    <x v="1"/>
    <n v="7"/>
    <n v="1"/>
    <s v="Life Sciences"/>
    <n v="1"/>
    <n v="1035"/>
    <n v="2"/>
    <x v="0"/>
    <n v="55"/>
    <n v="1"/>
    <n v="5"/>
    <s v="Research Director"/>
    <x v="2"/>
    <x v="2"/>
    <n v="19973"/>
    <n v="20284"/>
    <n v="1"/>
    <s v="Y"/>
    <s v="No"/>
    <n v="22"/>
    <n v="4"/>
    <n v="2"/>
    <n v="80"/>
    <n v="2"/>
    <n v="21"/>
    <n v="3"/>
    <n v="3"/>
    <n v="21"/>
    <n v="16"/>
    <n v="5"/>
    <n v="10"/>
    <n v="0.22"/>
    <x v="0"/>
    <s v="Veterano"/>
    <s v="Coste salarial medio"/>
    <s v="0-10 kms"/>
    <s v="Alto"/>
    <s v="Media"/>
    <x v="1"/>
  </r>
  <r>
    <n v="38"/>
    <x v="1"/>
    <x v="0"/>
    <n v="1035"/>
    <x v="0"/>
    <n v="3"/>
    <n v="4"/>
    <s v="Life Sciences"/>
    <n v="1"/>
    <n v="1036"/>
    <n v="2"/>
    <x v="1"/>
    <n v="42"/>
    <n v="3"/>
    <n v="2"/>
    <s v="Sales Executive"/>
    <x v="0"/>
    <x v="0"/>
    <n v="6861"/>
    <n v="4981"/>
    <n v="8"/>
    <s v="Y"/>
    <s v="Yes"/>
    <n v="12"/>
    <n v="3"/>
    <n v="3"/>
    <n v="80"/>
    <n v="0"/>
    <n v="19"/>
    <n v="1"/>
    <n v="3"/>
    <n v="1"/>
    <n v="0"/>
    <n v="0"/>
    <n v="0"/>
    <n v="0.12"/>
    <x v="0"/>
    <s v="Recien incorporado"/>
    <s v="Coste salarial bajo"/>
    <s v="0-10 kms"/>
    <s v="Bajo"/>
    <s v="Poca"/>
    <x v="1"/>
  </r>
  <r>
    <n v="26"/>
    <x v="0"/>
    <x v="2"/>
    <n v="265"/>
    <x v="0"/>
    <n v="29"/>
    <n v="2"/>
    <s v="Medical"/>
    <n v="1"/>
    <n v="1037"/>
    <n v="2"/>
    <x v="1"/>
    <n v="79"/>
    <n v="1"/>
    <n v="2"/>
    <s v="Sales Executive"/>
    <x v="3"/>
    <x v="0"/>
    <n v="4969"/>
    <n v="21813"/>
    <n v="8"/>
    <s v="Y"/>
    <s v="No"/>
    <n v="18"/>
    <n v="3"/>
    <n v="4"/>
    <n v="80"/>
    <n v="0"/>
    <n v="7"/>
    <n v="6"/>
    <n v="3"/>
    <n v="2"/>
    <n v="2"/>
    <n v="2"/>
    <n v="2"/>
    <n v="0.18"/>
    <x v="2"/>
    <s v="Nuevo empleado"/>
    <s v="Coste salarial alto"/>
    <s v="20-30 kms"/>
    <s v="Medio"/>
    <s v="Mucha"/>
    <x v="0"/>
  </r>
  <r>
    <n v="52"/>
    <x v="0"/>
    <x v="0"/>
    <n v="266"/>
    <x v="0"/>
    <n v="2"/>
    <n v="1"/>
    <s v="Marketing"/>
    <n v="1"/>
    <n v="1038"/>
    <n v="1"/>
    <x v="0"/>
    <n v="57"/>
    <n v="1"/>
    <n v="5"/>
    <s v="Manager"/>
    <x v="0"/>
    <x v="1"/>
    <n v="19845"/>
    <n v="25846"/>
    <n v="1"/>
    <s v="Y"/>
    <s v="No"/>
    <n v="15"/>
    <n v="3"/>
    <n v="4"/>
    <n v="80"/>
    <n v="1"/>
    <n v="33"/>
    <n v="3"/>
    <n v="3"/>
    <n v="32"/>
    <n v="14"/>
    <n v="6"/>
    <n v="9"/>
    <n v="0.15"/>
    <x v="1"/>
    <s v="Veterano"/>
    <s v="Coste salarial medio"/>
    <s v="0-10 kms"/>
    <s v="Bajo"/>
    <s v="Media"/>
    <x v="1"/>
  </r>
  <r>
    <n v="44"/>
    <x v="1"/>
    <x v="0"/>
    <n v="1448"/>
    <x v="0"/>
    <n v="28"/>
    <n v="3"/>
    <s v="Medical"/>
    <n v="1"/>
    <n v="1039"/>
    <n v="4"/>
    <x v="0"/>
    <n v="53"/>
    <n v="4"/>
    <n v="4"/>
    <s v="Sales Executive"/>
    <x v="0"/>
    <x v="1"/>
    <n v="13320"/>
    <n v="11737"/>
    <n v="3"/>
    <s v="Y"/>
    <s v="Yes"/>
    <n v="18"/>
    <n v="3"/>
    <n v="3"/>
    <n v="80"/>
    <n v="1"/>
    <n v="23"/>
    <n v="2"/>
    <n v="3"/>
    <n v="12"/>
    <n v="11"/>
    <n v="11"/>
    <n v="11"/>
    <n v="0.18"/>
    <x v="0"/>
    <s v="Consolidado"/>
    <s v="Coste salarial medio"/>
    <s v="20-30 kms"/>
    <s v="Medio"/>
    <s v="Poca"/>
    <x v="1"/>
  </r>
  <r>
    <n v="50"/>
    <x v="1"/>
    <x v="2"/>
    <n v="145"/>
    <x v="0"/>
    <n v="1"/>
    <n v="3"/>
    <s v="Life Sciences"/>
    <n v="1"/>
    <n v="1040"/>
    <n v="4"/>
    <x v="0"/>
    <n v="95"/>
    <n v="3"/>
    <n v="2"/>
    <s v="Sales Executive"/>
    <x v="2"/>
    <x v="1"/>
    <n v="6347"/>
    <n v="24920"/>
    <n v="0"/>
    <s v="Y"/>
    <s v="No"/>
    <n v="12"/>
    <n v="3"/>
    <n v="1"/>
    <n v="80"/>
    <n v="1"/>
    <n v="19"/>
    <n v="3"/>
    <n v="3"/>
    <n v="18"/>
    <n v="7"/>
    <n v="0"/>
    <n v="13"/>
    <n v="0.12"/>
    <x v="1"/>
    <s v="Consolidado"/>
    <s v="Coste salarial alto"/>
    <s v="0-10 kms"/>
    <s v="Bajo"/>
    <s v="Media"/>
    <x v="1"/>
  </r>
  <r>
    <n v="36"/>
    <x v="0"/>
    <x v="0"/>
    <n v="885"/>
    <x v="1"/>
    <n v="16"/>
    <n v="4"/>
    <s v="Life Sciences"/>
    <n v="1"/>
    <n v="1042"/>
    <n v="3"/>
    <x v="0"/>
    <n v="43"/>
    <n v="4"/>
    <n v="1"/>
    <s v="Laboratory Technician"/>
    <x v="3"/>
    <x v="0"/>
    <n v="2743"/>
    <n v="8269"/>
    <n v="1"/>
    <s v="Y"/>
    <s v="No"/>
    <n v="16"/>
    <n v="3"/>
    <n v="3"/>
    <n v="80"/>
    <n v="0"/>
    <n v="18"/>
    <n v="1"/>
    <n v="3"/>
    <n v="17"/>
    <n v="13"/>
    <n v="15"/>
    <n v="14"/>
    <n v="0.16"/>
    <x v="0"/>
    <s v="Consolidado"/>
    <s v="Coste salarial bajo"/>
    <s v="10-20 kms"/>
    <s v="Medio"/>
    <s v="Poca"/>
    <x v="1"/>
  </r>
  <r>
    <n v="39"/>
    <x v="1"/>
    <x v="1"/>
    <n v="945"/>
    <x v="1"/>
    <n v="22"/>
    <n v="3"/>
    <s v="Medical"/>
    <n v="1"/>
    <n v="1043"/>
    <n v="4"/>
    <x v="0"/>
    <n v="82"/>
    <n v="3"/>
    <n v="3"/>
    <s v="Manufacturing Director"/>
    <x v="3"/>
    <x v="0"/>
    <n v="10880"/>
    <n v="5083"/>
    <n v="1"/>
    <s v="Y"/>
    <s v="Yes"/>
    <n v="13"/>
    <n v="3"/>
    <n v="3"/>
    <n v="80"/>
    <n v="0"/>
    <n v="21"/>
    <n v="2"/>
    <n v="3"/>
    <n v="21"/>
    <n v="6"/>
    <n v="2"/>
    <n v="8"/>
    <n v="0.13"/>
    <x v="0"/>
    <s v="Veterano"/>
    <s v="Coste salarial alto"/>
    <s v="20-30 kms"/>
    <s v="Bajo"/>
    <s v="Poca"/>
    <x v="1"/>
  </r>
  <r>
    <n v="33"/>
    <x v="1"/>
    <x v="2"/>
    <n v="1038"/>
    <x v="0"/>
    <n v="8"/>
    <n v="1"/>
    <s v="Life Sciences"/>
    <n v="1"/>
    <n v="1044"/>
    <n v="2"/>
    <x v="0"/>
    <n v="88"/>
    <n v="2"/>
    <n v="1"/>
    <s v="Sales Representative"/>
    <x v="0"/>
    <x v="0"/>
    <n v="2342"/>
    <n v="21437"/>
    <n v="0"/>
    <s v="Y"/>
    <s v="No"/>
    <n v="19"/>
    <n v="3"/>
    <n v="4"/>
    <n v="80"/>
    <n v="0"/>
    <n v="3"/>
    <n v="2"/>
    <n v="2"/>
    <n v="2"/>
    <n v="2"/>
    <n v="2"/>
    <n v="2"/>
    <n v="0.19"/>
    <x v="0"/>
    <s v="Nuevo empleado"/>
    <s v="Coste salarial alto"/>
    <s v="0-10 kms"/>
    <s v="Medio"/>
    <s v="Poca"/>
    <x v="2"/>
  </r>
  <r>
    <n v="45"/>
    <x v="1"/>
    <x v="0"/>
    <n v="1234"/>
    <x v="0"/>
    <n v="11"/>
    <n v="2"/>
    <s v="Life Sciences"/>
    <n v="1"/>
    <n v="1045"/>
    <n v="4"/>
    <x v="0"/>
    <n v="90"/>
    <n v="3"/>
    <n v="4"/>
    <s v="Manager"/>
    <x v="0"/>
    <x v="1"/>
    <n v="17650"/>
    <n v="5404"/>
    <n v="3"/>
    <s v="Y"/>
    <s v="No"/>
    <n v="13"/>
    <n v="3"/>
    <n v="2"/>
    <n v="80"/>
    <n v="1"/>
    <n v="26"/>
    <n v="4"/>
    <n v="4"/>
    <n v="9"/>
    <n v="3"/>
    <n v="1"/>
    <n v="1"/>
    <n v="0.13"/>
    <x v="1"/>
    <s v="Establecido"/>
    <s v="Coste salarial alto"/>
    <s v="10-20 kms"/>
    <s v="Bajo"/>
    <s v="Media"/>
    <x v="1"/>
  </r>
  <r>
    <n v="32"/>
    <x v="1"/>
    <x v="2"/>
    <n v="1109"/>
    <x v="1"/>
    <n v="29"/>
    <n v="4"/>
    <s v="Medical"/>
    <n v="1"/>
    <n v="1046"/>
    <n v="4"/>
    <x v="0"/>
    <n v="69"/>
    <n v="3"/>
    <n v="1"/>
    <s v="Laboratory Technician"/>
    <x v="2"/>
    <x v="0"/>
    <n v="4025"/>
    <n v="11135"/>
    <n v="9"/>
    <s v="Y"/>
    <s v="No"/>
    <n v="12"/>
    <n v="3"/>
    <n v="2"/>
    <n v="80"/>
    <n v="0"/>
    <n v="10"/>
    <n v="2"/>
    <n v="3"/>
    <n v="8"/>
    <n v="7"/>
    <n v="7"/>
    <n v="7"/>
    <n v="0.12"/>
    <x v="0"/>
    <s v="Establecido"/>
    <s v="Coste salarial medio"/>
    <s v="20-30 kms"/>
    <s v="Bajo"/>
    <s v="Poca"/>
    <x v="1"/>
  </r>
  <r>
    <n v="34"/>
    <x v="1"/>
    <x v="0"/>
    <n v="216"/>
    <x v="0"/>
    <n v="1"/>
    <n v="4"/>
    <s v="Marketing"/>
    <n v="1"/>
    <n v="1047"/>
    <n v="2"/>
    <x v="1"/>
    <n v="75"/>
    <n v="4"/>
    <n v="2"/>
    <s v="Sales Executive"/>
    <x v="0"/>
    <x v="2"/>
    <n v="9725"/>
    <n v="12278"/>
    <n v="0"/>
    <s v="Y"/>
    <s v="No"/>
    <n v="11"/>
    <n v="3"/>
    <n v="4"/>
    <n v="80"/>
    <n v="1"/>
    <n v="16"/>
    <n v="2"/>
    <n v="2"/>
    <n v="15"/>
    <n v="1"/>
    <n v="0"/>
    <n v="9"/>
    <n v="0.11"/>
    <x v="0"/>
    <s v="Consolidado"/>
    <s v="Coste salarial alto"/>
    <s v="0-10 kms"/>
    <s v="Bajo"/>
    <s v="Poca"/>
    <x v="1"/>
  </r>
  <r>
    <n v="59"/>
    <x v="1"/>
    <x v="0"/>
    <n v="1089"/>
    <x v="0"/>
    <n v="1"/>
    <n v="2"/>
    <s v="Technical Degree"/>
    <n v="1"/>
    <n v="1048"/>
    <n v="2"/>
    <x v="1"/>
    <n v="66"/>
    <n v="3"/>
    <n v="3"/>
    <s v="Manager"/>
    <x v="0"/>
    <x v="1"/>
    <n v="11904"/>
    <n v="11038"/>
    <n v="3"/>
    <s v="Y"/>
    <s v="Yes"/>
    <n v="14"/>
    <n v="3"/>
    <n v="3"/>
    <n v="80"/>
    <n v="1"/>
    <n v="14"/>
    <n v="1"/>
    <n v="1"/>
    <n v="6"/>
    <n v="4"/>
    <n v="0"/>
    <n v="4"/>
    <n v="0.14000000000000001"/>
    <x v="1"/>
    <s v="Establecido"/>
    <s v="Coste salarial medio"/>
    <s v="0-10 kms"/>
    <s v="Bajo"/>
    <s v="Poca"/>
    <x v="1"/>
  </r>
  <r>
    <n v="45"/>
    <x v="1"/>
    <x v="0"/>
    <n v="788"/>
    <x v="2"/>
    <n v="24"/>
    <n v="4"/>
    <s v="Medical"/>
    <n v="1"/>
    <n v="1049"/>
    <n v="2"/>
    <x v="1"/>
    <n v="36"/>
    <n v="3"/>
    <n v="1"/>
    <s v="Human Resources"/>
    <x v="1"/>
    <x v="0"/>
    <n v="2177"/>
    <n v="8318"/>
    <n v="1"/>
    <s v="Y"/>
    <s v="No"/>
    <n v="16"/>
    <n v="3"/>
    <n v="1"/>
    <n v="80"/>
    <n v="0"/>
    <n v="6"/>
    <n v="3"/>
    <n v="3"/>
    <n v="6"/>
    <n v="3"/>
    <n v="0"/>
    <n v="4"/>
    <n v="0.16"/>
    <x v="1"/>
    <s v="Establecido"/>
    <s v="Coste salarial bajo"/>
    <s v="20-30 kms"/>
    <s v="Medio"/>
    <s v="Media"/>
    <x v="0"/>
  </r>
  <r>
    <n v="53"/>
    <x v="1"/>
    <x v="1"/>
    <n v="124"/>
    <x v="0"/>
    <n v="2"/>
    <n v="3"/>
    <s v="Marketing"/>
    <n v="1"/>
    <n v="1050"/>
    <n v="3"/>
    <x v="0"/>
    <n v="38"/>
    <n v="2"/>
    <n v="3"/>
    <s v="Sales Executive"/>
    <x v="1"/>
    <x v="1"/>
    <n v="7525"/>
    <n v="23537"/>
    <n v="2"/>
    <s v="Y"/>
    <s v="No"/>
    <n v="12"/>
    <n v="3"/>
    <n v="1"/>
    <n v="80"/>
    <n v="1"/>
    <n v="30"/>
    <n v="2"/>
    <n v="3"/>
    <n v="15"/>
    <n v="7"/>
    <n v="6"/>
    <n v="12"/>
    <n v="0.12"/>
    <x v="1"/>
    <s v="Consolidado"/>
    <s v="Coste salarial bajo"/>
    <s v="0-10 kms"/>
    <s v="Bajo"/>
    <s v="Poca"/>
    <x v="1"/>
  </r>
  <r>
    <n v="36"/>
    <x v="0"/>
    <x v="0"/>
    <n v="660"/>
    <x v="1"/>
    <n v="15"/>
    <n v="3"/>
    <s v="Other"/>
    <n v="1"/>
    <n v="1052"/>
    <n v="1"/>
    <x v="1"/>
    <n v="81"/>
    <n v="3"/>
    <n v="2"/>
    <s v="Laboratory Technician"/>
    <x v="2"/>
    <x v="2"/>
    <n v="4834"/>
    <n v="7858"/>
    <n v="7"/>
    <s v="Y"/>
    <s v="No"/>
    <n v="14"/>
    <n v="3"/>
    <n v="2"/>
    <n v="80"/>
    <n v="1"/>
    <n v="9"/>
    <n v="3"/>
    <n v="2"/>
    <n v="1"/>
    <n v="0"/>
    <n v="0"/>
    <n v="0"/>
    <n v="0.14000000000000001"/>
    <x v="0"/>
    <s v="Recien incorporado"/>
    <s v="Coste salarial alto"/>
    <s v="10-20 kms"/>
    <s v="Bajo"/>
    <s v="Media"/>
    <x v="0"/>
  </r>
  <r>
    <n v="26"/>
    <x v="0"/>
    <x v="1"/>
    <n v="342"/>
    <x v="1"/>
    <n v="2"/>
    <n v="3"/>
    <s v="Life Sciences"/>
    <n v="1"/>
    <n v="1053"/>
    <n v="1"/>
    <x v="1"/>
    <n v="57"/>
    <n v="3"/>
    <n v="1"/>
    <s v="Research Scientist"/>
    <x v="3"/>
    <x v="1"/>
    <n v="2042"/>
    <n v="15346"/>
    <n v="6"/>
    <s v="Y"/>
    <s v="Yes"/>
    <n v="14"/>
    <n v="3"/>
    <n v="2"/>
    <n v="80"/>
    <n v="1"/>
    <n v="6"/>
    <n v="2"/>
    <n v="3"/>
    <n v="3"/>
    <n v="2"/>
    <n v="1"/>
    <n v="2"/>
    <n v="0.14000000000000001"/>
    <x v="2"/>
    <s v="Nuevo empleado"/>
    <s v="Coste salarial medio"/>
    <s v="0-10 kms"/>
    <s v="Bajo"/>
    <s v="Poca"/>
    <x v="0"/>
  </r>
  <r>
    <n v="34"/>
    <x v="1"/>
    <x v="0"/>
    <n v="1333"/>
    <x v="0"/>
    <n v="10"/>
    <n v="4"/>
    <s v="Life Sciences"/>
    <n v="1"/>
    <n v="1055"/>
    <n v="3"/>
    <x v="0"/>
    <n v="87"/>
    <n v="3"/>
    <n v="1"/>
    <s v="Sales Representative"/>
    <x v="2"/>
    <x v="1"/>
    <n v="2220"/>
    <n v="18410"/>
    <n v="1"/>
    <s v="Y"/>
    <s v="Yes"/>
    <n v="19"/>
    <n v="3"/>
    <n v="4"/>
    <n v="80"/>
    <n v="1"/>
    <n v="1"/>
    <n v="2"/>
    <n v="3"/>
    <n v="1"/>
    <n v="1"/>
    <n v="0"/>
    <n v="0"/>
    <n v="0.19"/>
    <x v="0"/>
    <s v="Recien incorporado"/>
    <s v="Coste salarial alto"/>
    <s v="10-20 kms"/>
    <s v="Medio"/>
    <s v="Poca"/>
    <x v="2"/>
  </r>
  <r>
    <n v="28"/>
    <x v="1"/>
    <x v="0"/>
    <n v="1144"/>
    <x v="0"/>
    <n v="10"/>
    <n v="1"/>
    <s v="Medical"/>
    <n v="1"/>
    <n v="1056"/>
    <n v="4"/>
    <x v="1"/>
    <n v="74"/>
    <n v="3"/>
    <n v="1"/>
    <s v="Sales Representative"/>
    <x v="1"/>
    <x v="1"/>
    <n v="1052"/>
    <n v="23384"/>
    <n v="1"/>
    <s v="Y"/>
    <s v="No"/>
    <n v="22"/>
    <n v="4"/>
    <n v="2"/>
    <n v="80"/>
    <n v="0"/>
    <n v="1"/>
    <n v="5"/>
    <n v="3"/>
    <n v="1"/>
    <n v="0"/>
    <n v="0"/>
    <n v="0"/>
    <n v="0.22"/>
    <x v="2"/>
    <s v="Recien incorporado"/>
    <s v="Coste salarial medio"/>
    <s v="10-20 kms"/>
    <s v="Alto"/>
    <s v="Mucha"/>
    <x v="2"/>
  </r>
  <r>
    <n v="38"/>
    <x v="1"/>
    <x v="1"/>
    <n v="1186"/>
    <x v="1"/>
    <n v="3"/>
    <n v="4"/>
    <s v="Other"/>
    <n v="1"/>
    <n v="1060"/>
    <n v="3"/>
    <x v="1"/>
    <n v="44"/>
    <n v="3"/>
    <n v="1"/>
    <s v="Research Scientist"/>
    <x v="2"/>
    <x v="1"/>
    <n v="2821"/>
    <n v="2997"/>
    <n v="3"/>
    <s v="Y"/>
    <s v="No"/>
    <n v="16"/>
    <n v="3"/>
    <n v="1"/>
    <n v="80"/>
    <n v="1"/>
    <n v="8"/>
    <n v="2"/>
    <n v="3"/>
    <n v="2"/>
    <n v="2"/>
    <n v="2"/>
    <n v="2"/>
    <n v="0.16"/>
    <x v="0"/>
    <s v="Nuevo empleado"/>
    <s v="Coste salarial bajo"/>
    <s v="0-10 kms"/>
    <s v="Medio"/>
    <s v="Poca"/>
    <x v="0"/>
  </r>
  <r>
    <n v="50"/>
    <x v="1"/>
    <x v="0"/>
    <n v="1464"/>
    <x v="1"/>
    <n v="2"/>
    <n v="4"/>
    <s v="Medical"/>
    <n v="1"/>
    <n v="1061"/>
    <n v="2"/>
    <x v="1"/>
    <n v="62"/>
    <n v="3"/>
    <n v="5"/>
    <s v="Research Director"/>
    <x v="2"/>
    <x v="1"/>
    <n v="19237"/>
    <n v="12853"/>
    <n v="2"/>
    <s v="Y"/>
    <s v="Yes"/>
    <n v="11"/>
    <n v="3"/>
    <n v="4"/>
    <n v="80"/>
    <n v="1"/>
    <n v="29"/>
    <n v="2"/>
    <n v="2"/>
    <n v="8"/>
    <n v="1"/>
    <n v="7"/>
    <n v="7"/>
    <n v="0.11"/>
    <x v="1"/>
    <s v="Establecido"/>
    <s v="Coste salarial medio"/>
    <s v="0-10 kms"/>
    <s v="Bajo"/>
    <s v="Poca"/>
    <x v="1"/>
  </r>
  <r>
    <n v="37"/>
    <x v="1"/>
    <x v="0"/>
    <n v="124"/>
    <x v="1"/>
    <n v="3"/>
    <n v="3"/>
    <s v="Other"/>
    <n v="1"/>
    <n v="1062"/>
    <n v="4"/>
    <x v="0"/>
    <n v="35"/>
    <n v="3"/>
    <n v="2"/>
    <s v="Healthcare Representative"/>
    <x v="1"/>
    <x v="0"/>
    <n v="4107"/>
    <n v="13848"/>
    <n v="3"/>
    <s v="Y"/>
    <s v="No"/>
    <n v="15"/>
    <n v="3"/>
    <n v="1"/>
    <n v="80"/>
    <n v="0"/>
    <n v="8"/>
    <n v="3"/>
    <n v="2"/>
    <n v="4"/>
    <n v="3"/>
    <n v="0"/>
    <n v="1"/>
    <n v="0.15"/>
    <x v="0"/>
    <s v="Nuevo empleado"/>
    <s v="Coste salarial bajo"/>
    <s v="0-10 kms"/>
    <s v="Bajo"/>
    <s v="Media"/>
    <x v="0"/>
  </r>
  <r>
    <n v="40"/>
    <x v="1"/>
    <x v="0"/>
    <n v="300"/>
    <x v="0"/>
    <n v="26"/>
    <n v="3"/>
    <s v="Marketing"/>
    <n v="1"/>
    <n v="1066"/>
    <n v="3"/>
    <x v="1"/>
    <n v="74"/>
    <n v="3"/>
    <n v="2"/>
    <s v="Sales Executive"/>
    <x v="3"/>
    <x v="1"/>
    <n v="8396"/>
    <n v="22217"/>
    <n v="1"/>
    <s v="Y"/>
    <s v="No"/>
    <n v="14"/>
    <n v="3"/>
    <n v="2"/>
    <n v="80"/>
    <n v="1"/>
    <n v="8"/>
    <n v="3"/>
    <n v="2"/>
    <n v="7"/>
    <n v="7"/>
    <n v="7"/>
    <n v="5"/>
    <n v="0.14000000000000001"/>
    <x v="0"/>
    <s v="Establecido"/>
    <s v="Coste salarial medio"/>
    <s v="20-30 kms"/>
    <s v="Bajo"/>
    <s v="Media"/>
    <x v="0"/>
  </r>
  <r>
    <n v="26"/>
    <x v="1"/>
    <x v="1"/>
    <n v="921"/>
    <x v="1"/>
    <n v="1"/>
    <n v="1"/>
    <s v="Medical"/>
    <n v="1"/>
    <n v="1068"/>
    <n v="1"/>
    <x v="0"/>
    <n v="66"/>
    <n v="2"/>
    <n v="1"/>
    <s v="Research Scientist"/>
    <x v="2"/>
    <x v="2"/>
    <n v="2007"/>
    <n v="25265"/>
    <n v="1"/>
    <s v="Y"/>
    <s v="No"/>
    <n v="13"/>
    <n v="3"/>
    <n v="3"/>
    <n v="80"/>
    <n v="2"/>
    <n v="5"/>
    <n v="5"/>
    <n v="3"/>
    <n v="5"/>
    <n v="3"/>
    <n v="1"/>
    <n v="3"/>
    <n v="0.13"/>
    <x v="2"/>
    <s v="Nuevo empleado"/>
    <s v="Coste salarial medio"/>
    <s v="0-10 kms"/>
    <s v="Bajo"/>
    <s v="Mucha"/>
    <x v="0"/>
  </r>
  <r>
    <n v="46"/>
    <x v="1"/>
    <x v="0"/>
    <n v="430"/>
    <x v="1"/>
    <n v="1"/>
    <n v="4"/>
    <s v="Medical"/>
    <n v="1"/>
    <n v="1069"/>
    <n v="4"/>
    <x v="1"/>
    <n v="40"/>
    <n v="3"/>
    <n v="5"/>
    <s v="Research Director"/>
    <x v="0"/>
    <x v="2"/>
    <n v="19627"/>
    <n v="21445"/>
    <n v="9"/>
    <s v="Y"/>
    <s v="No"/>
    <n v="17"/>
    <n v="3"/>
    <n v="4"/>
    <n v="80"/>
    <n v="2"/>
    <n v="23"/>
    <n v="0"/>
    <n v="3"/>
    <n v="2"/>
    <n v="2"/>
    <n v="2"/>
    <n v="2"/>
    <n v="0.17"/>
    <x v="1"/>
    <s v="Nuevo empleado"/>
    <s v="Coste salarial bajo"/>
    <s v="0-10 kms"/>
    <s v="Medio"/>
    <s v="Poca"/>
    <x v="1"/>
  </r>
  <r>
    <n v="54"/>
    <x v="1"/>
    <x v="0"/>
    <n v="1082"/>
    <x v="0"/>
    <n v="2"/>
    <n v="4"/>
    <s v="Life Sciences"/>
    <n v="1"/>
    <n v="1070"/>
    <n v="3"/>
    <x v="0"/>
    <n v="41"/>
    <n v="2"/>
    <n v="3"/>
    <s v="Sales Executive"/>
    <x v="2"/>
    <x v="1"/>
    <n v="10686"/>
    <n v="8392"/>
    <n v="6"/>
    <s v="Y"/>
    <s v="No"/>
    <n v="11"/>
    <n v="3"/>
    <n v="2"/>
    <n v="80"/>
    <n v="1"/>
    <n v="13"/>
    <n v="4"/>
    <n v="3"/>
    <n v="9"/>
    <n v="4"/>
    <n v="7"/>
    <n v="0"/>
    <n v="0.11"/>
    <x v="1"/>
    <s v="Establecido"/>
    <s v="Coste salarial bajo"/>
    <s v="0-10 kms"/>
    <s v="Bajo"/>
    <s v="Media"/>
    <x v="1"/>
  </r>
  <r>
    <n v="56"/>
    <x v="1"/>
    <x v="1"/>
    <n v="1240"/>
    <x v="1"/>
    <n v="9"/>
    <n v="3"/>
    <s v="Medical"/>
    <n v="1"/>
    <n v="1071"/>
    <n v="1"/>
    <x v="0"/>
    <n v="63"/>
    <n v="3"/>
    <n v="1"/>
    <s v="Research Scientist"/>
    <x v="2"/>
    <x v="1"/>
    <n v="2942"/>
    <n v="12154"/>
    <n v="2"/>
    <s v="Y"/>
    <s v="No"/>
    <n v="19"/>
    <n v="3"/>
    <n v="2"/>
    <n v="80"/>
    <n v="1"/>
    <n v="18"/>
    <n v="4"/>
    <n v="3"/>
    <n v="5"/>
    <n v="4"/>
    <n v="0"/>
    <n v="3"/>
    <n v="0.19"/>
    <x v="1"/>
    <s v="Nuevo empleado"/>
    <s v="Coste salarial medio"/>
    <s v="0-10 kms"/>
    <s v="Medio"/>
    <s v="Media"/>
    <x v="1"/>
  </r>
  <r>
    <n v="36"/>
    <x v="1"/>
    <x v="0"/>
    <n v="796"/>
    <x v="1"/>
    <n v="12"/>
    <n v="5"/>
    <s v="Medical"/>
    <n v="1"/>
    <n v="1073"/>
    <n v="4"/>
    <x v="0"/>
    <n v="51"/>
    <n v="2"/>
    <n v="3"/>
    <s v="Manufacturing Director"/>
    <x v="0"/>
    <x v="0"/>
    <n v="8858"/>
    <n v="15669"/>
    <n v="0"/>
    <s v="Y"/>
    <s v="No"/>
    <n v="11"/>
    <n v="3"/>
    <n v="2"/>
    <n v="80"/>
    <n v="0"/>
    <n v="15"/>
    <n v="2"/>
    <n v="2"/>
    <n v="14"/>
    <n v="8"/>
    <n v="7"/>
    <n v="8"/>
    <n v="0.11"/>
    <x v="0"/>
    <s v="Consolidado"/>
    <s v="Coste salarial medio"/>
    <s v="10-20 kms"/>
    <s v="Bajo"/>
    <s v="Poca"/>
    <x v="1"/>
  </r>
  <r>
    <n v="55"/>
    <x v="1"/>
    <x v="2"/>
    <n v="444"/>
    <x v="1"/>
    <n v="2"/>
    <n v="1"/>
    <s v="Medical"/>
    <n v="1"/>
    <n v="1074"/>
    <n v="3"/>
    <x v="1"/>
    <n v="40"/>
    <n v="2"/>
    <n v="4"/>
    <s v="Manager"/>
    <x v="3"/>
    <x v="0"/>
    <n v="16756"/>
    <n v="17323"/>
    <n v="7"/>
    <s v="Y"/>
    <s v="No"/>
    <n v="15"/>
    <n v="3"/>
    <n v="2"/>
    <n v="80"/>
    <n v="0"/>
    <n v="31"/>
    <n v="3"/>
    <n v="4"/>
    <n v="9"/>
    <n v="7"/>
    <n v="6"/>
    <n v="2"/>
    <n v="0.15"/>
    <x v="1"/>
    <s v="Establecido"/>
    <s v="Coste salarial bajo"/>
    <s v="0-10 kms"/>
    <s v="Bajo"/>
    <s v="Media"/>
    <x v="1"/>
  </r>
  <r>
    <n v="43"/>
    <x v="1"/>
    <x v="0"/>
    <n v="415"/>
    <x v="0"/>
    <n v="25"/>
    <n v="3"/>
    <s v="Medical"/>
    <n v="1"/>
    <n v="1076"/>
    <n v="3"/>
    <x v="1"/>
    <n v="79"/>
    <n v="2"/>
    <n v="3"/>
    <s v="Sales Executive"/>
    <x v="0"/>
    <x v="2"/>
    <n v="10798"/>
    <n v="5268"/>
    <n v="5"/>
    <s v="Y"/>
    <s v="No"/>
    <n v="13"/>
    <n v="3"/>
    <n v="3"/>
    <n v="80"/>
    <n v="1"/>
    <n v="18"/>
    <n v="5"/>
    <n v="3"/>
    <n v="1"/>
    <n v="0"/>
    <n v="0"/>
    <n v="0"/>
    <n v="0.13"/>
    <x v="0"/>
    <s v="Recien incorporado"/>
    <s v="Coste salarial alto"/>
    <s v="20-30 kms"/>
    <s v="Bajo"/>
    <s v="Mucha"/>
    <x v="1"/>
  </r>
  <r>
    <n v="20"/>
    <x v="0"/>
    <x v="1"/>
    <n v="769"/>
    <x v="0"/>
    <n v="9"/>
    <n v="3"/>
    <s v="Marketing"/>
    <n v="1"/>
    <n v="1077"/>
    <n v="4"/>
    <x v="0"/>
    <n v="54"/>
    <n v="3"/>
    <n v="1"/>
    <s v="Sales Representative"/>
    <x v="0"/>
    <x v="0"/>
    <n v="2323"/>
    <n v="17205"/>
    <n v="1"/>
    <s v="Y"/>
    <s v="Yes"/>
    <n v="14"/>
    <n v="3"/>
    <n v="2"/>
    <n v="80"/>
    <n v="0"/>
    <n v="2"/>
    <n v="3"/>
    <n v="3"/>
    <n v="2"/>
    <n v="2"/>
    <n v="0"/>
    <n v="2"/>
    <n v="0.14000000000000001"/>
    <x v="2"/>
    <s v="Nuevo empleado"/>
    <s v="Coste salarial medio"/>
    <s v="0-10 kms"/>
    <s v="Bajo"/>
    <s v="Media"/>
    <x v="2"/>
  </r>
  <r>
    <n v="21"/>
    <x v="0"/>
    <x v="0"/>
    <n v="1334"/>
    <x v="1"/>
    <n v="10"/>
    <n v="3"/>
    <s v="Life Sciences"/>
    <n v="1"/>
    <n v="1079"/>
    <n v="3"/>
    <x v="0"/>
    <n v="36"/>
    <n v="2"/>
    <n v="1"/>
    <s v="Laboratory Technician"/>
    <x v="3"/>
    <x v="0"/>
    <n v="1416"/>
    <n v="17258"/>
    <n v="1"/>
    <s v="Y"/>
    <s v="No"/>
    <n v="13"/>
    <n v="3"/>
    <n v="1"/>
    <n v="80"/>
    <n v="0"/>
    <n v="1"/>
    <n v="6"/>
    <n v="2"/>
    <n v="1"/>
    <n v="0"/>
    <n v="1"/>
    <n v="0"/>
    <n v="0.13"/>
    <x v="2"/>
    <s v="Recien incorporado"/>
    <s v="Coste salarial bajo"/>
    <s v="10-20 kms"/>
    <s v="Bajo"/>
    <s v="Mucha"/>
    <x v="2"/>
  </r>
  <r>
    <n v="46"/>
    <x v="1"/>
    <x v="0"/>
    <n v="1003"/>
    <x v="1"/>
    <n v="8"/>
    <n v="4"/>
    <s v="Life Sciences"/>
    <n v="1"/>
    <n v="1080"/>
    <n v="4"/>
    <x v="0"/>
    <n v="74"/>
    <n v="2"/>
    <n v="2"/>
    <s v="Research Scientist"/>
    <x v="3"/>
    <x v="2"/>
    <n v="4615"/>
    <n v="21029"/>
    <n v="8"/>
    <s v="Y"/>
    <s v="Yes"/>
    <n v="23"/>
    <n v="4"/>
    <n v="1"/>
    <n v="80"/>
    <n v="3"/>
    <n v="19"/>
    <n v="2"/>
    <n v="3"/>
    <n v="16"/>
    <n v="13"/>
    <n v="1"/>
    <n v="7"/>
    <n v="0.23"/>
    <x v="1"/>
    <s v="Consolidado"/>
    <s v="Coste salarial medio"/>
    <s v="0-10 kms"/>
    <s v="Alto"/>
    <s v="Poca"/>
    <x v="1"/>
  </r>
  <r>
    <n v="51"/>
    <x v="0"/>
    <x v="0"/>
    <n v="1323"/>
    <x v="1"/>
    <n v="4"/>
    <n v="4"/>
    <s v="Life Sciences"/>
    <n v="1"/>
    <n v="1081"/>
    <n v="1"/>
    <x v="1"/>
    <n v="34"/>
    <n v="3"/>
    <n v="1"/>
    <s v="Research Scientist"/>
    <x v="2"/>
    <x v="1"/>
    <n v="2461"/>
    <n v="10332"/>
    <n v="9"/>
    <s v="Y"/>
    <s v="Yes"/>
    <n v="12"/>
    <n v="3"/>
    <n v="3"/>
    <n v="80"/>
    <n v="3"/>
    <n v="18"/>
    <n v="2"/>
    <n v="4"/>
    <n v="10"/>
    <n v="0"/>
    <n v="2"/>
    <n v="7"/>
    <n v="0.12"/>
    <x v="1"/>
    <s v="Establecido"/>
    <s v="Coste salarial bajo"/>
    <s v="0-10 kms"/>
    <s v="Bajo"/>
    <s v="Poca"/>
    <x v="1"/>
  </r>
  <r>
    <n v="28"/>
    <x v="0"/>
    <x v="2"/>
    <n v="1366"/>
    <x v="1"/>
    <n v="24"/>
    <n v="2"/>
    <s v="Technical Degree"/>
    <n v="1"/>
    <n v="1082"/>
    <n v="2"/>
    <x v="1"/>
    <n v="72"/>
    <n v="2"/>
    <n v="3"/>
    <s v="Healthcare Representative"/>
    <x v="3"/>
    <x v="0"/>
    <n v="8722"/>
    <n v="12355"/>
    <n v="1"/>
    <s v="Y"/>
    <s v="No"/>
    <n v="12"/>
    <n v="3"/>
    <n v="1"/>
    <n v="80"/>
    <n v="0"/>
    <n v="10"/>
    <n v="2"/>
    <n v="2"/>
    <n v="10"/>
    <n v="7"/>
    <n v="1"/>
    <n v="9"/>
    <n v="0.12"/>
    <x v="2"/>
    <s v="Establecido"/>
    <s v="Coste salarial medio"/>
    <s v="20-30 kms"/>
    <s v="Bajo"/>
    <s v="Poca"/>
    <x v="1"/>
  </r>
  <r>
    <n v="26"/>
    <x v="1"/>
    <x v="0"/>
    <n v="192"/>
    <x v="1"/>
    <n v="1"/>
    <n v="2"/>
    <s v="Medical"/>
    <n v="1"/>
    <n v="1083"/>
    <n v="1"/>
    <x v="1"/>
    <n v="59"/>
    <n v="2"/>
    <n v="1"/>
    <s v="Laboratory Technician"/>
    <x v="3"/>
    <x v="1"/>
    <n v="3955"/>
    <n v="11141"/>
    <n v="1"/>
    <s v="Y"/>
    <s v="No"/>
    <n v="16"/>
    <n v="3"/>
    <n v="1"/>
    <n v="80"/>
    <n v="2"/>
    <n v="6"/>
    <n v="2"/>
    <n v="3"/>
    <n v="5"/>
    <n v="3"/>
    <n v="1"/>
    <n v="3"/>
    <n v="0.16"/>
    <x v="2"/>
    <s v="Nuevo empleado"/>
    <s v="Coste salarial medio"/>
    <s v="0-10 kms"/>
    <s v="Medio"/>
    <s v="Poca"/>
    <x v="0"/>
  </r>
  <r>
    <n v="30"/>
    <x v="1"/>
    <x v="0"/>
    <n v="1176"/>
    <x v="1"/>
    <n v="20"/>
    <n v="3"/>
    <s v="Other"/>
    <n v="1"/>
    <n v="1084"/>
    <n v="3"/>
    <x v="1"/>
    <n v="85"/>
    <n v="3"/>
    <n v="2"/>
    <s v="Manufacturing Director"/>
    <x v="3"/>
    <x v="1"/>
    <n v="9957"/>
    <n v="9096"/>
    <n v="0"/>
    <s v="Y"/>
    <s v="No"/>
    <n v="15"/>
    <n v="3"/>
    <n v="3"/>
    <n v="80"/>
    <n v="1"/>
    <n v="7"/>
    <n v="1"/>
    <n v="2"/>
    <n v="6"/>
    <n v="2"/>
    <n v="0"/>
    <n v="2"/>
    <n v="0.15"/>
    <x v="0"/>
    <s v="Establecido"/>
    <s v="Coste salarial alto"/>
    <s v="20-30 kms"/>
    <s v="Bajo"/>
    <s v="Poca"/>
    <x v="0"/>
  </r>
  <r>
    <n v="41"/>
    <x v="1"/>
    <x v="0"/>
    <n v="509"/>
    <x v="1"/>
    <n v="7"/>
    <n v="2"/>
    <s v="Technical Degree"/>
    <n v="1"/>
    <n v="1085"/>
    <n v="2"/>
    <x v="0"/>
    <n v="43"/>
    <n v="4"/>
    <n v="1"/>
    <s v="Research Scientist"/>
    <x v="2"/>
    <x v="1"/>
    <n v="3376"/>
    <n v="18863"/>
    <n v="1"/>
    <s v="Y"/>
    <s v="No"/>
    <n v="13"/>
    <n v="3"/>
    <n v="3"/>
    <n v="80"/>
    <n v="0"/>
    <n v="10"/>
    <n v="3"/>
    <n v="3"/>
    <n v="10"/>
    <n v="6"/>
    <n v="0"/>
    <n v="8"/>
    <n v="0.13"/>
    <x v="0"/>
    <s v="Establecido"/>
    <s v="Coste salarial bajo"/>
    <s v="0-10 kms"/>
    <s v="Bajo"/>
    <s v="Media"/>
    <x v="1"/>
  </r>
  <r>
    <n v="38"/>
    <x v="1"/>
    <x v="0"/>
    <n v="330"/>
    <x v="1"/>
    <n v="17"/>
    <n v="1"/>
    <s v="Life Sciences"/>
    <n v="1"/>
    <n v="1088"/>
    <n v="3"/>
    <x v="0"/>
    <n v="65"/>
    <n v="2"/>
    <n v="3"/>
    <s v="Healthcare Representative"/>
    <x v="2"/>
    <x v="1"/>
    <n v="8823"/>
    <n v="24608"/>
    <n v="0"/>
    <s v="Y"/>
    <s v="No"/>
    <n v="18"/>
    <n v="3"/>
    <n v="1"/>
    <n v="80"/>
    <n v="1"/>
    <n v="20"/>
    <n v="4"/>
    <n v="2"/>
    <n v="19"/>
    <n v="9"/>
    <n v="1"/>
    <n v="9"/>
    <n v="0.18"/>
    <x v="0"/>
    <s v="Consolidado"/>
    <s v="Coste salarial medio"/>
    <s v="10-20 kms"/>
    <s v="Medio"/>
    <s v="Media"/>
    <x v="1"/>
  </r>
  <r>
    <n v="40"/>
    <x v="1"/>
    <x v="0"/>
    <n v="1492"/>
    <x v="1"/>
    <n v="20"/>
    <n v="4"/>
    <s v="Technical Degree"/>
    <n v="1"/>
    <n v="1092"/>
    <n v="1"/>
    <x v="1"/>
    <n v="61"/>
    <n v="3"/>
    <n v="3"/>
    <s v="Healthcare Representative"/>
    <x v="0"/>
    <x v="1"/>
    <n v="10322"/>
    <n v="26542"/>
    <n v="4"/>
    <s v="Y"/>
    <s v="No"/>
    <n v="20"/>
    <n v="4"/>
    <n v="4"/>
    <n v="80"/>
    <n v="1"/>
    <n v="14"/>
    <n v="6"/>
    <n v="3"/>
    <n v="11"/>
    <n v="10"/>
    <n v="11"/>
    <n v="1"/>
    <n v="0.2"/>
    <x v="0"/>
    <s v="Consolidado"/>
    <s v="Coste salarial medio"/>
    <s v="20-30 kms"/>
    <s v="Medio"/>
    <s v="Mucha"/>
    <x v="1"/>
  </r>
  <r>
    <n v="27"/>
    <x v="1"/>
    <x v="2"/>
    <n v="1277"/>
    <x v="1"/>
    <n v="8"/>
    <n v="5"/>
    <s v="Life Sciences"/>
    <n v="1"/>
    <n v="1094"/>
    <n v="1"/>
    <x v="1"/>
    <n v="87"/>
    <n v="1"/>
    <n v="1"/>
    <s v="Laboratory Technician"/>
    <x v="2"/>
    <x v="1"/>
    <n v="4621"/>
    <n v="5869"/>
    <n v="1"/>
    <s v="Y"/>
    <s v="No"/>
    <n v="19"/>
    <n v="3"/>
    <n v="4"/>
    <n v="80"/>
    <n v="3"/>
    <n v="3"/>
    <n v="4"/>
    <n v="3"/>
    <n v="3"/>
    <n v="2"/>
    <n v="1"/>
    <n v="2"/>
    <n v="0.19"/>
    <x v="2"/>
    <s v="Nuevo empleado"/>
    <s v="Coste salarial alto"/>
    <s v="0-10 kms"/>
    <s v="Medio"/>
    <s v="Media"/>
    <x v="2"/>
  </r>
  <r>
    <n v="55"/>
    <x v="1"/>
    <x v="1"/>
    <n v="1091"/>
    <x v="1"/>
    <n v="2"/>
    <n v="1"/>
    <s v="Life Sciences"/>
    <n v="1"/>
    <n v="1096"/>
    <n v="4"/>
    <x v="1"/>
    <n v="65"/>
    <n v="3"/>
    <n v="3"/>
    <s v="Manufacturing Director"/>
    <x v="1"/>
    <x v="1"/>
    <n v="10976"/>
    <n v="15813"/>
    <n v="3"/>
    <s v="Y"/>
    <s v="No"/>
    <n v="18"/>
    <n v="3"/>
    <n v="2"/>
    <n v="80"/>
    <n v="1"/>
    <n v="23"/>
    <n v="4"/>
    <n v="3"/>
    <n v="3"/>
    <n v="2"/>
    <n v="1"/>
    <n v="2"/>
    <n v="0.18"/>
    <x v="1"/>
    <s v="Nuevo empleado"/>
    <s v="Coste salarial medio"/>
    <s v="0-10 kms"/>
    <s v="Medio"/>
    <s v="Media"/>
    <x v="1"/>
  </r>
  <r>
    <n v="28"/>
    <x v="1"/>
    <x v="0"/>
    <n v="857"/>
    <x v="1"/>
    <n v="10"/>
    <n v="3"/>
    <s v="Other"/>
    <n v="1"/>
    <n v="1097"/>
    <n v="3"/>
    <x v="0"/>
    <n v="59"/>
    <n v="3"/>
    <n v="2"/>
    <s v="Research Scientist"/>
    <x v="2"/>
    <x v="0"/>
    <n v="3660"/>
    <n v="7909"/>
    <n v="3"/>
    <s v="Y"/>
    <s v="No"/>
    <n v="13"/>
    <n v="3"/>
    <n v="4"/>
    <n v="80"/>
    <n v="0"/>
    <n v="10"/>
    <n v="4"/>
    <n v="4"/>
    <n v="8"/>
    <n v="7"/>
    <n v="1"/>
    <n v="7"/>
    <n v="0.13"/>
    <x v="2"/>
    <s v="Establecido"/>
    <s v="Coste salarial medio"/>
    <s v="10-20 kms"/>
    <s v="Bajo"/>
    <s v="Media"/>
    <x v="1"/>
  </r>
  <r>
    <n v="44"/>
    <x v="0"/>
    <x v="0"/>
    <n v="1376"/>
    <x v="2"/>
    <n v="1"/>
    <n v="2"/>
    <s v="Medical"/>
    <n v="1"/>
    <n v="1098"/>
    <n v="2"/>
    <x v="1"/>
    <n v="91"/>
    <n v="2"/>
    <n v="3"/>
    <s v="Human Resources"/>
    <x v="3"/>
    <x v="1"/>
    <n v="10482"/>
    <n v="2326"/>
    <n v="9"/>
    <s v="Y"/>
    <s v="No"/>
    <n v="14"/>
    <n v="3"/>
    <n v="4"/>
    <n v="80"/>
    <n v="1"/>
    <n v="24"/>
    <n v="1"/>
    <n v="3"/>
    <n v="20"/>
    <n v="6"/>
    <n v="3"/>
    <n v="6"/>
    <n v="0.14000000000000001"/>
    <x v="0"/>
    <s v="Consolidado"/>
    <s v="Coste salarial alto"/>
    <s v="0-10 kms"/>
    <s v="Bajo"/>
    <s v="Poca"/>
    <x v="1"/>
  </r>
  <r>
    <n v="33"/>
    <x v="1"/>
    <x v="0"/>
    <n v="654"/>
    <x v="1"/>
    <n v="5"/>
    <n v="3"/>
    <s v="Life Sciences"/>
    <n v="1"/>
    <n v="1099"/>
    <n v="4"/>
    <x v="1"/>
    <n v="34"/>
    <n v="2"/>
    <n v="3"/>
    <s v="Healthcare Representative"/>
    <x v="0"/>
    <x v="2"/>
    <n v="7119"/>
    <n v="21214"/>
    <n v="4"/>
    <s v="Y"/>
    <s v="No"/>
    <n v="15"/>
    <n v="3"/>
    <n v="3"/>
    <n v="80"/>
    <n v="1"/>
    <n v="9"/>
    <n v="2"/>
    <n v="3"/>
    <n v="3"/>
    <n v="2"/>
    <n v="1"/>
    <n v="2"/>
    <n v="0.15"/>
    <x v="0"/>
    <s v="Nuevo empleado"/>
    <s v="Coste salarial bajo"/>
    <s v="0-10 kms"/>
    <s v="Bajo"/>
    <s v="Poca"/>
    <x v="0"/>
  </r>
  <r>
    <n v="35"/>
    <x v="0"/>
    <x v="0"/>
    <n v="1204"/>
    <x v="0"/>
    <n v="4"/>
    <n v="3"/>
    <s v="Technical Degree"/>
    <n v="1"/>
    <n v="1100"/>
    <n v="4"/>
    <x v="1"/>
    <n v="86"/>
    <n v="3"/>
    <n v="3"/>
    <s v="Sales Executive"/>
    <x v="3"/>
    <x v="0"/>
    <n v="9582"/>
    <n v="10333"/>
    <n v="0"/>
    <s v="Y"/>
    <s v="Yes"/>
    <n v="22"/>
    <n v="4"/>
    <n v="1"/>
    <n v="80"/>
    <n v="0"/>
    <n v="9"/>
    <n v="2"/>
    <n v="3"/>
    <n v="8"/>
    <n v="7"/>
    <n v="4"/>
    <n v="7"/>
    <n v="0.22"/>
    <x v="0"/>
    <s v="Establecido"/>
    <s v="Coste salarial alto"/>
    <s v="0-10 kms"/>
    <s v="Alto"/>
    <s v="Poca"/>
    <x v="0"/>
  </r>
  <r>
    <n v="33"/>
    <x v="0"/>
    <x v="1"/>
    <n v="827"/>
    <x v="1"/>
    <n v="29"/>
    <n v="4"/>
    <s v="Medical"/>
    <n v="1"/>
    <n v="1101"/>
    <n v="1"/>
    <x v="0"/>
    <n v="54"/>
    <n v="2"/>
    <n v="2"/>
    <s v="Research Scientist"/>
    <x v="2"/>
    <x v="0"/>
    <n v="4508"/>
    <n v="3129"/>
    <n v="1"/>
    <s v="Y"/>
    <s v="No"/>
    <n v="22"/>
    <n v="4"/>
    <n v="2"/>
    <n v="80"/>
    <n v="0"/>
    <n v="14"/>
    <n v="4"/>
    <n v="3"/>
    <n v="13"/>
    <n v="7"/>
    <n v="3"/>
    <n v="8"/>
    <n v="0.22"/>
    <x v="0"/>
    <s v="Consolidado"/>
    <s v="Coste salarial medio"/>
    <s v="20-30 kms"/>
    <s v="Alto"/>
    <s v="Media"/>
    <x v="1"/>
  </r>
  <r>
    <n v="28"/>
    <x v="1"/>
    <x v="0"/>
    <n v="895"/>
    <x v="1"/>
    <n v="15"/>
    <n v="2"/>
    <s v="Life Sciences"/>
    <n v="1"/>
    <n v="1102"/>
    <n v="1"/>
    <x v="1"/>
    <n v="50"/>
    <n v="3"/>
    <n v="1"/>
    <s v="Laboratory Technician"/>
    <x v="2"/>
    <x v="2"/>
    <n v="2207"/>
    <n v="22482"/>
    <n v="1"/>
    <s v="Y"/>
    <s v="No"/>
    <n v="16"/>
    <n v="3"/>
    <n v="4"/>
    <n v="80"/>
    <n v="1"/>
    <n v="4"/>
    <n v="5"/>
    <n v="2"/>
    <n v="4"/>
    <n v="2"/>
    <n v="2"/>
    <n v="2"/>
    <n v="0.16"/>
    <x v="2"/>
    <s v="Nuevo empleado"/>
    <s v="Coste salarial medio"/>
    <s v="10-20 kms"/>
    <s v="Medio"/>
    <s v="Mucha"/>
    <x v="0"/>
  </r>
  <r>
    <n v="34"/>
    <x v="1"/>
    <x v="1"/>
    <n v="618"/>
    <x v="1"/>
    <n v="3"/>
    <n v="1"/>
    <s v="Life Sciences"/>
    <n v="1"/>
    <n v="1103"/>
    <n v="1"/>
    <x v="1"/>
    <n v="45"/>
    <n v="3"/>
    <n v="2"/>
    <s v="Healthcare Representative"/>
    <x v="0"/>
    <x v="0"/>
    <n v="7756"/>
    <n v="22266"/>
    <n v="0"/>
    <s v="Y"/>
    <s v="No"/>
    <n v="17"/>
    <n v="3"/>
    <n v="3"/>
    <n v="80"/>
    <n v="0"/>
    <n v="7"/>
    <n v="1"/>
    <n v="2"/>
    <n v="6"/>
    <n v="2"/>
    <n v="0"/>
    <n v="4"/>
    <n v="0.17"/>
    <x v="0"/>
    <s v="Establecido"/>
    <s v="Coste salarial bajo"/>
    <s v="0-10 kms"/>
    <s v="Medio"/>
    <s v="Poca"/>
    <x v="0"/>
  </r>
  <r>
    <n v="37"/>
    <x v="1"/>
    <x v="0"/>
    <n v="309"/>
    <x v="0"/>
    <n v="10"/>
    <n v="4"/>
    <s v="Life Sciences"/>
    <n v="1"/>
    <n v="1105"/>
    <n v="4"/>
    <x v="0"/>
    <n v="88"/>
    <n v="2"/>
    <n v="2"/>
    <s v="Sales Executive"/>
    <x v="0"/>
    <x v="2"/>
    <n v="6694"/>
    <n v="24223"/>
    <n v="2"/>
    <s v="Y"/>
    <s v="Yes"/>
    <n v="14"/>
    <n v="3"/>
    <n v="3"/>
    <n v="80"/>
    <n v="3"/>
    <n v="8"/>
    <n v="5"/>
    <n v="3"/>
    <n v="1"/>
    <n v="0"/>
    <n v="0"/>
    <n v="0"/>
    <n v="0.14000000000000001"/>
    <x v="0"/>
    <s v="Recien incorporado"/>
    <s v="Coste salarial alto"/>
    <s v="10-20 kms"/>
    <s v="Bajo"/>
    <s v="Mucha"/>
    <x v="0"/>
  </r>
  <r>
    <n v="25"/>
    <x v="0"/>
    <x v="0"/>
    <n v="1219"/>
    <x v="1"/>
    <n v="4"/>
    <n v="1"/>
    <s v="Technical Degree"/>
    <n v="1"/>
    <n v="1106"/>
    <n v="4"/>
    <x v="1"/>
    <n v="32"/>
    <n v="3"/>
    <n v="1"/>
    <s v="Laboratory Technician"/>
    <x v="0"/>
    <x v="1"/>
    <n v="3691"/>
    <n v="4605"/>
    <n v="1"/>
    <s v="Y"/>
    <s v="Yes"/>
    <n v="15"/>
    <n v="3"/>
    <n v="2"/>
    <n v="80"/>
    <n v="1"/>
    <n v="7"/>
    <n v="3"/>
    <n v="4"/>
    <n v="7"/>
    <n v="7"/>
    <n v="5"/>
    <n v="6"/>
    <n v="0.15"/>
    <x v="2"/>
    <s v="Establecido"/>
    <s v="Coste salarial bajo"/>
    <s v="0-10 kms"/>
    <s v="Bajo"/>
    <s v="Media"/>
    <x v="0"/>
  </r>
  <r>
    <n v="26"/>
    <x v="0"/>
    <x v="0"/>
    <n v="1330"/>
    <x v="1"/>
    <n v="21"/>
    <n v="3"/>
    <s v="Medical"/>
    <n v="1"/>
    <n v="1107"/>
    <n v="1"/>
    <x v="1"/>
    <n v="37"/>
    <n v="3"/>
    <n v="1"/>
    <s v="Laboratory Technician"/>
    <x v="2"/>
    <x v="2"/>
    <n v="2377"/>
    <n v="19373"/>
    <n v="1"/>
    <s v="Y"/>
    <s v="No"/>
    <n v="20"/>
    <n v="4"/>
    <n v="3"/>
    <n v="80"/>
    <n v="1"/>
    <n v="1"/>
    <n v="0"/>
    <n v="2"/>
    <n v="1"/>
    <n v="1"/>
    <n v="0"/>
    <n v="0"/>
    <n v="0.2"/>
    <x v="2"/>
    <s v="Recien incorporado"/>
    <s v="Coste salarial bajo"/>
    <s v="20-30 kms"/>
    <s v="Medio"/>
    <s v="Poca"/>
    <x v="2"/>
  </r>
  <r>
    <n v="33"/>
    <x v="0"/>
    <x v="0"/>
    <n v="1017"/>
    <x v="1"/>
    <n v="25"/>
    <n v="3"/>
    <s v="Medical"/>
    <n v="1"/>
    <n v="1108"/>
    <n v="1"/>
    <x v="1"/>
    <n v="55"/>
    <n v="2"/>
    <n v="1"/>
    <s v="Research Scientist"/>
    <x v="1"/>
    <x v="0"/>
    <n v="2313"/>
    <n v="2993"/>
    <n v="4"/>
    <s v="Y"/>
    <s v="Yes"/>
    <n v="20"/>
    <n v="4"/>
    <n v="2"/>
    <n v="80"/>
    <n v="0"/>
    <n v="5"/>
    <n v="0"/>
    <n v="3"/>
    <n v="2"/>
    <n v="2"/>
    <n v="2"/>
    <n v="2"/>
    <n v="0.2"/>
    <x v="0"/>
    <s v="Nuevo empleado"/>
    <s v="Coste salarial medio"/>
    <s v="20-30 kms"/>
    <s v="Medio"/>
    <s v="Poca"/>
    <x v="0"/>
  </r>
  <r>
    <n v="42"/>
    <x v="1"/>
    <x v="0"/>
    <n v="469"/>
    <x v="1"/>
    <n v="2"/>
    <n v="2"/>
    <s v="Medical"/>
    <n v="1"/>
    <n v="1109"/>
    <n v="4"/>
    <x v="1"/>
    <n v="35"/>
    <n v="3"/>
    <n v="4"/>
    <s v="Manager"/>
    <x v="3"/>
    <x v="1"/>
    <n v="17665"/>
    <n v="14399"/>
    <n v="0"/>
    <s v="Y"/>
    <s v="No"/>
    <n v="17"/>
    <n v="3"/>
    <n v="4"/>
    <n v="80"/>
    <n v="1"/>
    <n v="23"/>
    <n v="3"/>
    <n v="3"/>
    <n v="22"/>
    <n v="6"/>
    <n v="13"/>
    <n v="7"/>
    <n v="0.17"/>
    <x v="0"/>
    <s v="Veterano"/>
    <s v="Coste salarial bajo"/>
    <s v="0-10 kms"/>
    <s v="Medio"/>
    <s v="Media"/>
    <x v="1"/>
  </r>
  <r>
    <n v="28"/>
    <x v="0"/>
    <x v="1"/>
    <n v="1009"/>
    <x v="1"/>
    <n v="1"/>
    <n v="3"/>
    <s v="Medical"/>
    <n v="1"/>
    <n v="1111"/>
    <n v="1"/>
    <x v="1"/>
    <n v="45"/>
    <n v="2"/>
    <n v="1"/>
    <s v="Laboratory Technician"/>
    <x v="1"/>
    <x v="2"/>
    <n v="2596"/>
    <n v="7160"/>
    <n v="1"/>
    <s v="Y"/>
    <s v="No"/>
    <n v="15"/>
    <n v="3"/>
    <n v="1"/>
    <n v="80"/>
    <n v="2"/>
    <n v="1"/>
    <n v="2"/>
    <n v="3"/>
    <n v="1"/>
    <n v="0"/>
    <n v="0"/>
    <n v="0"/>
    <n v="0.15"/>
    <x v="2"/>
    <s v="Recien incorporado"/>
    <s v="Coste salarial bajo"/>
    <s v="0-10 kms"/>
    <s v="Bajo"/>
    <s v="Poca"/>
    <x v="2"/>
  </r>
  <r>
    <n v="50"/>
    <x v="0"/>
    <x v="1"/>
    <n v="959"/>
    <x v="0"/>
    <n v="1"/>
    <n v="4"/>
    <s v="Other"/>
    <n v="1"/>
    <n v="1113"/>
    <n v="4"/>
    <x v="1"/>
    <n v="81"/>
    <n v="3"/>
    <n v="2"/>
    <s v="Sales Executive"/>
    <x v="2"/>
    <x v="0"/>
    <n v="4728"/>
    <n v="17251"/>
    <n v="3"/>
    <s v="Y"/>
    <s v="Yes"/>
    <n v="14"/>
    <n v="3"/>
    <n v="4"/>
    <n v="80"/>
    <n v="0"/>
    <n v="5"/>
    <n v="4"/>
    <n v="3"/>
    <n v="0"/>
    <n v="0"/>
    <n v="0"/>
    <n v="0"/>
    <n v="0.14000000000000001"/>
    <x v="1"/>
    <s v="Recien incorporado"/>
    <s v="Coste salarial alto"/>
    <s v="0-10 kms"/>
    <s v="Bajo"/>
    <s v="Media"/>
    <x v="0"/>
  </r>
  <r>
    <n v="33"/>
    <x v="1"/>
    <x v="1"/>
    <n v="970"/>
    <x v="0"/>
    <n v="7"/>
    <n v="3"/>
    <s v="Life Sciences"/>
    <n v="1"/>
    <n v="1114"/>
    <n v="4"/>
    <x v="0"/>
    <n v="30"/>
    <n v="3"/>
    <n v="2"/>
    <s v="Sales Executive"/>
    <x v="1"/>
    <x v="1"/>
    <n v="4302"/>
    <n v="13401"/>
    <n v="0"/>
    <s v="Y"/>
    <s v="No"/>
    <n v="17"/>
    <n v="3"/>
    <n v="3"/>
    <n v="80"/>
    <n v="1"/>
    <n v="4"/>
    <n v="3"/>
    <n v="3"/>
    <n v="3"/>
    <n v="2"/>
    <n v="0"/>
    <n v="2"/>
    <n v="0.17"/>
    <x v="0"/>
    <s v="Nuevo empleado"/>
    <s v="Coste salarial bajo"/>
    <s v="0-10 kms"/>
    <s v="Medio"/>
    <s v="Media"/>
    <x v="0"/>
  </r>
  <r>
    <n v="34"/>
    <x v="1"/>
    <x v="2"/>
    <n v="697"/>
    <x v="1"/>
    <n v="3"/>
    <n v="4"/>
    <s v="Life Sciences"/>
    <n v="1"/>
    <n v="1115"/>
    <n v="3"/>
    <x v="1"/>
    <n v="40"/>
    <n v="2"/>
    <n v="1"/>
    <s v="Research Scientist"/>
    <x v="0"/>
    <x v="1"/>
    <n v="2979"/>
    <n v="22478"/>
    <n v="3"/>
    <s v="Y"/>
    <s v="No"/>
    <n v="17"/>
    <n v="3"/>
    <n v="4"/>
    <n v="80"/>
    <n v="3"/>
    <n v="6"/>
    <n v="2"/>
    <n v="3"/>
    <n v="0"/>
    <n v="0"/>
    <n v="0"/>
    <n v="0"/>
    <n v="0.17"/>
    <x v="0"/>
    <s v="Recien incorporado"/>
    <s v="Coste salarial bajo"/>
    <s v="0-10 kms"/>
    <s v="Medio"/>
    <s v="Poca"/>
    <x v="0"/>
  </r>
  <r>
    <n v="48"/>
    <x v="1"/>
    <x v="2"/>
    <n v="1262"/>
    <x v="1"/>
    <n v="1"/>
    <n v="4"/>
    <s v="Medical"/>
    <n v="1"/>
    <n v="1116"/>
    <n v="1"/>
    <x v="1"/>
    <n v="35"/>
    <n v="4"/>
    <n v="4"/>
    <s v="Manager"/>
    <x v="0"/>
    <x v="0"/>
    <n v="16885"/>
    <n v="16154"/>
    <n v="2"/>
    <s v="Y"/>
    <s v="No"/>
    <n v="22"/>
    <n v="4"/>
    <n v="3"/>
    <n v="80"/>
    <n v="0"/>
    <n v="27"/>
    <n v="3"/>
    <n v="2"/>
    <n v="5"/>
    <n v="4"/>
    <n v="2"/>
    <n v="1"/>
    <n v="0.22"/>
    <x v="1"/>
    <s v="Nuevo empleado"/>
    <s v="Coste salarial bajo"/>
    <s v="0-10 kms"/>
    <s v="Alto"/>
    <s v="Media"/>
    <x v="1"/>
  </r>
  <r>
    <n v="45"/>
    <x v="1"/>
    <x v="2"/>
    <n v="1050"/>
    <x v="0"/>
    <n v="9"/>
    <n v="4"/>
    <s v="Life Sciences"/>
    <n v="1"/>
    <n v="1117"/>
    <n v="2"/>
    <x v="0"/>
    <n v="65"/>
    <n v="2"/>
    <n v="2"/>
    <s v="Sales Executive"/>
    <x v="2"/>
    <x v="1"/>
    <n v="5593"/>
    <n v="17970"/>
    <n v="1"/>
    <s v="Y"/>
    <s v="No"/>
    <n v="13"/>
    <n v="3"/>
    <n v="4"/>
    <n v="80"/>
    <n v="1"/>
    <n v="15"/>
    <n v="2"/>
    <n v="3"/>
    <n v="15"/>
    <n v="10"/>
    <n v="4"/>
    <n v="12"/>
    <n v="0.13"/>
    <x v="1"/>
    <s v="Consolidado"/>
    <s v="Coste salarial medio"/>
    <s v="0-10 kms"/>
    <s v="Bajo"/>
    <s v="Poca"/>
    <x v="1"/>
  </r>
  <r>
    <n v="52"/>
    <x v="1"/>
    <x v="0"/>
    <n v="994"/>
    <x v="1"/>
    <n v="7"/>
    <n v="4"/>
    <s v="Life Sciences"/>
    <n v="1"/>
    <n v="1118"/>
    <n v="2"/>
    <x v="1"/>
    <n v="87"/>
    <n v="3"/>
    <n v="3"/>
    <s v="Healthcare Representative"/>
    <x v="1"/>
    <x v="0"/>
    <n v="10445"/>
    <n v="15322"/>
    <n v="7"/>
    <s v="Y"/>
    <s v="No"/>
    <n v="19"/>
    <n v="3"/>
    <n v="4"/>
    <n v="80"/>
    <n v="0"/>
    <n v="18"/>
    <n v="4"/>
    <n v="3"/>
    <n v="8"/>
    <n v="6"/>
    <n v="4"/>
    <n v="0"/>
    <n v="0.19"/>
    <x v="1"/>
    <s v="Establecido"/>
    <s v="Coste salarial alto"/>
    <s v="0-10 kms"/>
    <s v="Medio"/>
    <s v="Media"/>
    <x v="1"/>
  </r>
  <r>
    <n v="38"/>
    <x v="1"/>
    <x v="0"/>
    <n v="770"/>
    <x v="0"/>
    <n v="10"/>
    <n v="4"/>
    <s v="Marketing"/>
    <n v="1"/>
    <n v="1119"/>
    <n v="3"/>
    <x v="1"/>
    <n v="73"/>
    <n v="2"/>
    <n v="3"/>
    <s v="Sales Executive"/>
    <x v="2"/>
    <x v="2"/>
    <n v="8740"/>
    <n v="5569"/>
    <n v="0"/>
    <s v="Y"/>
    <s v="Yes"/>
    <n v="14"/>
    <n v="3"/>
    <n v="2"/>
    <n v="80"/>
    <n v="2"/>
    <n v="9"/>
    <n v="2"/>
    <n v="3"/>
    <n v="8"/>
    <n v="7"/>
    <n v="2"/>
    <n v="7"/>
    <n v="0.14000000000000001"/>
    <x v="0"/>
    <s v="Establecido"/>
    <s v="Coste salarial medio"/>
    <s v="10-20 kms"/>
    <s v="Bajo"/>
    <s v="Poca"/>
    <x v="0"/>
  </r>
  <r>
    <n v="29"/>
    <x v="1"/>
    <x v="0"/>
    <n v="1107"/>
    <x v="1"/>
    <n v="28"/>
    <n v="4"/>
    <s v="Life Sciences"/>
    <n v="1"/>
    <n v="1120"/>
    <n v="3"/>
    <x v="0"/>
    <n v="93"/>
    <n v="3"/>
    <n v="1"/>
    <s v="Research Scientist"/>
    <x v="0"/>
    <x v="2"/>
    <n v="2514"/>
    <n v="26968"/>
    <n v="4"/>
    <s v="Y"/>
    <s v="No"/>
    <n v="22"/>
    <n v="4"/>
    <n v="1"/>
    <n v="80"/>
    <n v="1"/>
    <n v="11"/>
    <n v="1"/>
    <n v="3"/>
    <n v="7"/>
    <n v="5"/>
    <n v="1"/>
    <n v="7"/>
    <n v="0.22"/>
    <x v="0"/>
    <s v="Establecido"/>
    <s v="Coste salarial alto"/>
    <s v="20-30 kms"/>
    <s v="Alto"/>
    <s v="Poca"/>
    <x v="1"/>
  </r>
  <r>
    <n v="28"/>
    <x v="1"/>
    <x v="0"/>
    <n v="950"/>
    <x v="1"/>
    <n v="3"/>
    <n v="3"/>
    <s v="Medical"/>
    <n v="1"/>
    <n v="1121"/>
    <n v="4"/>
    <x v="0"/>
    <n v="93"/>
    <n v="3"/>
    <n v="3"/>
    <s v="Manufacturing Director"/>
    <x v="1"/>
    <x v="2"/>
    <n v="7655"/>
    <n v="8039"/>
    <n v="0"/>
    <s v="Y"/>
    <s v="No"/>
    <n v="17"/>
    <n v="3"/>
    <n v="2"/>
    <n v="80"/>
    <n v="3"/>
    <n v="10"/>
    <n v="3"/>
    <n v="2"/>
    <n v="9"/>
    <n v="7"/>
    <n v="1"/>
    <n v="7"/>
    <n v="0.17"/>
    <x v="2"/>
    <s v="Establecido"/>
    <s v="Coste salarial alto"/>
    <s v="0-10 kms"/>
    <s v="Medio"/>
    <s v="Media"/>
    <x v="1"/>
  </r>
  <r>
    <n v="46"/>
    <x v="1"/>
    <x v="0"/>
    <n v="406"/>
    <x v="0"/>
    <n v="3"/>
    <n v="1"/>
    <s v="Marketing"/>
    <n v="1"/>
    <n v="1124"/>
    <n v="1"/>
    <x v="1"/>
    <n v="52"/>
    <n v="3"/>
    <n v="4"/>
    <s v="Manager"/>
    <x v="2"/>
    <x v="1"/>
    <n v="17465"/>
    <n v="15596"/>
    <n v="3"/>
    <s v="Y"/>
    <s v="No"/>
    <n v="12"/>
    <n v="3"/>
    <n v="4"/>
    <n v="80"/>
    <n v="1"/>
    <n v="23"/>
    <n v="3"/>
    <n v="3"/>
    <n v="12"/>
    <n v="9"/>
    <n v="4"/>
    <n v="9"/>
    <n v="0.12"/>
    <x v="1"/>
    <s v="Consolidado"/>
    <s v="Coste salarial medio"/>
    <s v="0-10 kms"/>
    <s v="Bajo"/>
    <s v="Media"/>
    <x v="1"/>
  </r>
  <r>
    <n v="38"/>
    <x v="1"/>
    <x v="0"/>
    <n v="130"/>
    <x v="0"/>
    <n v="2"/>
    <n v="2"/>
    <s v="Marketing"/>
    <n v="1"/>
    <n v="1125"/>
    <n v="4"/>
    <x v="1"/>
    <n v="32"/>
    <n v="3"/>
    <n v="3"/>
    <s v="Sales Executive"/>
    <x v="1"/>
    <x v="0"/>
    <n v="7351"/>
    <n v="20619"/>
    <n v="7"/>
    <s v="Y"/>
    <s v="No"/>
    <n v="16"/>
    <n v="3"/>
    <n v="3"/>
    <n v="80"/>
    <n v="0"/>
    <n v="10"/>
    <n v="2"/>
    <n v="3"/>
    <n v="1"/>
    <n v="0"/>
    <n v="0"/>
    <n v="0"/>
    <n v="0.16"/>
    <x v="0"/>
    <s v="Recien incorporado"/>
    <s v="Coste salarial bajo"/>
    <s v="0-10 kms"/>
    <s v="Medio"/>
    <s v="Poca"/>
    <x v="1"/>
  </r>
  <r>
    <n v="43"/>
    <x v="1"/>
    <x v="1"/>
    <n v="1082"/>
    <x v="1"/>
    <n v="27"/>
    <n v="3"/>
    <s v="Life Sciences"/>
    <n v="1"/>
    <n v="1126"/>
    <n v="3"/>
    <x v="0"/>
    <n v="83"/>
    <n v="3"/>
    <n v="3"/>
    <s v="Manufacturing Director"/>
    <x v="3"/>
    <x v="1"/>
    <n v="10820"/>
    <n v="11535"/>
    <n v="8"/>
    <s v="Y"/>
    <s v="No"/>
    <n v="11"/>
    <n v="3"/>
    <n v="3"/>
    <n v="80"/>
    <n v="1"/>
    <n v="18"/>
    <n v="1"/>
    <n v="3"/>
    <n v="8"/>
    <n v="7"/>
    <n v="0"/>
    <n v="1"/>
    <n v="0.11"/>
    <x v="0"/>
    <s v="Establecido"/>
    <s v="Coste salarial alto"/>
    <s v="20-30 kms"/>
    <s v="Bajo"/>
    <s v="Poca"/>
    <x v="1"/>
  </r>
  <r>
    <n v="39"/>
    <x v="0"/>
    <x v="1"/>
    <n v="203"/>
    <x v="1"/>
    <n v="2"/>
    <n v="3"/>
    <s v="Life Sciences"/>
    <n v="1"/>
    <n v="1127"/>
    <n v="1"/>
    <x v="1"/>
    <n v="84"/>
    <n v="3"/>
    <n v="4"/>
    <s v="Healthcare Representative"/>
    <x v="0"/>
    <x v="2"/>
    <n v="12169"/>
    <n v="13547"/>
    <n v="7"/>
    <s v="Y"/>
    <s v="No"/>
    <n v="11"/>
    <n v="3"/>
    <n v="4"/>
    <n v="80"/>
    <n v="3"/>
    <n v="21"/>
    <n v="4"/>
    <n v="3"/>
    <n v="18"/>
    <n v="7"/>
    <n v="11"/>
    <n v="5"/>
    <n v="0.11"/>
    <x v="0"/>
    <s v="Consolidado"/>
    <s v="Coste salarial alto"/>
    <s v="0-10 kms"/>
    <s v="Bajo"/>
    <s v="Media"/>
    <x v="1"/>
  </r>
  <r>
    <n v="40"/>
    <x v="1"/>
    <x v="0"/>
    <n v="1308"/>
    <x v="1"/>
    <n v="14"/>
    <n v="3"/>
    <s v="Medical"/>
    <n v="1"/>
    <n v="1128"/>
    <n v="3"/>
    <x v="1"/>
    <n v="44"/>
    <n v="2"/>
    <n v="5"/>
    <s v="Research Director"/>
    <x v="2"/>
    <x v="0"/>
    <n v="19626"/>
    <n v="17544"/>
    <n v="1"/>
    <s v="Y"/>
    <s v="No"/>
    <n v="14"/>
    <n v="3"/>
    <n v="1"/>
    <n v="80"/>
    <n v="0"/>
    <n v="21"/>
    <n v="2"/>
    <n v="4"/>
    <n v="20"/>
    <n v="7"/>
    <n v="4"/>
    <n v="9"/>
    <n v="0.14000000000000001"/>
    <x v="0"/>
    <s v="Consolidado"/>
    <s v="Coste salarial bajo"/>
    <s v="10-20 kms"/>
    <s v="Bajo"/>
    <s v="Poca"/>
    <x v="1"/>
  </r>
  <r>
    <n v="21"/>
    <x v="1"/>
    <x v="0"/>
    <n v="984"/>
    <x v="1"/>
    <n v="1"/>
    <n v="1"/>
    <s v="Technical Degree"/>
    <n v="1"/>
    <n v="1131"/>
    <n v="4"/>
    <x v="0"/>
    <n v="70"/>
    <n v="2"/>
    <n v="1"/>
    <s v="Research Scientist"/>
    <x v="1"/>
    <x v="0"/>
    <n v="2070"/>
    <n v="25326"/>
    <n v="1"/>
    <s v="Y"/>
    <s v="Yes"/>
    <n v="11"/>
    <n v="3"/>
    <n v="3"/>
    <n v="80"/>
    <n v="0"/>
    <n v="2"/>
    <n v="6"/>
    <n v="4"/>
    <n v="2"/>
    <n v="2"/>
    <n v="2"/>
    <n v="2"/>
    <n v="0.11"/>
    <x v="2"/>
    <s v="Nuevo empleado"/>
    <s v="Coste salarial medio"/>
    <s v="0-10 kms"/>
    <s v="Bajo"/>
    <s v="Mucha"/>
    <x v="2"/>
  </r>
  <r>
    <n v="39"/>
    <x v="1"/>
    <x v="2"/>
    <n v="439"/>
    <x v="1"/>
    <n v="9"/>
    <n v="3"/>
    <s v="Life Sciences"/>
    <n v="1"/>
    <n v="1132"/>
    <n v="3"/>
    <x v="1"/>
    <n v="70"/>
    <n v="3"/>
    <n v="2"/>
    <s v="Laboratory Technician"/>
    <x v="1"/>
    <x v="0"/>
    <n v="6782"/>
    <n v="8770"/>
    <n v="9"/>
    <s v="Y"/>
    <s v="No"/>
    <n v="15"/>
    <n v="3"/>
    <n v="3"/>
    <n v="80"/>
    <n v="0"/>
    <n v="9"/>
    <n v="2"/>
    <n v="2"/>
    <n v="5"/>
    <n v="4"/>
    <n v="0"/>
    <n v="3"/>
    <n v="0.15"/>
    <x v="0"/>
    <s v="Nuevo empleado"/>
    <s v="Coste salarial medio"/>
    <s v="0-10 kms"/>
    <s v="Bajo"/>
    <s v="Poca"/>
    <x v="0"/>
  </r>
  <r>
    <n v="36"/>
    <x v="1"/>
    <x v="2"/>
    <n v="217"/>
    <x v="1"/>
    <n v="18"/>
    <n v="4"/>
    <s v="Life Sciences"/>
    <n v="1"/>
    <n v="1133"/>
    <n v="1"/>
    <x v="1"/>
    <n v="78"/>
    <n v="3"/>
    <n v="2"/>
    <s v="Manufacturing Director"/>
    <x v="0"/>
    <x v="0"/>
    <n v="7779"/>
    <n v="23238"/>
    <n v="2"/>
    <s v="Y"/>
    <s v="No"/>
    <n v="20"/>
    <n v="4"/>
    <n v="1"/>
    <n v="80"/>
    <n v="0"/>
    <n v="18"/>
    <n v="0"/>
    <n v="3"/>
    <n v="11"/>
    <n v="9"/>
    <n v="0"/>
    <n v="9"/>
    <n v="0.2"/>
    <x v="0"/>
    <s v="Consolidado"/>
    <s v="Coste salarial alto"/>
    <s v="10-20 kms"/>
    <s v="Medio"/>
    <s v="Poca"/>
    <x v="1"/>
  </r>
  <r>
    <n v="31"/>
    <x v="1"/>
    <x v="1"/>
    <n v="793"/>
    <x v="0"/>
    <n v="20"/>
    <n v="3"/>
    <s v="Life Sciences"/>
    <n v="1"/>
    <n v="1135"/>
    <n v="3"/>
    <x v="1"/>
    <n v="67"/>
    <n v="4"/>
    <n v="1"/>
    <s v="Sales Representative"/>
    <x v="0"/>
    <x v="1"/>
    <n v="2791"/>
    <n v="21981"/>
    <n v="0"/>
    <s v="Y"/>
    <s v="No"/>
    <n v="12"/>
    <n v="3"/>
    <n v="1"/>
    <n v="80"/>
    <n v="1"/>
    <n v="3"/>
    <n v="4"/>
    <n v="3"/>
    <n v="2"/>
    <n v="2"/>
    <n v="2"/>
    <n v="2"/>
    <n v="0.12"/>
    <x v="0"/>
    <s v="Nuevo empleado"/>
    <s v="Coste salarial medio"/>
    <s v="20-30 kms"/>
    <s v="Bajo"/>
    <s v="Media"/>
    <x v="2"/>
  </r>
  <r>
    <n v="28"/>
    <x v="1"/>
    <x v="0"/>
    <n v="1451"/>
    <x v="1"/>
    <n v="2"/>
    <n v="1"/>
    <s v="Life Sciences"/>
    <n v="1"/>
    <n v="1136"/>
    <n v="1"/>
    <x v="1"/>
    <n v="67"/>
    <n v="2"/>
    <n v="1"/>
    <s v="Research Scientist"/>
    <x v="1"/>
    <x v="1"/>
    <n v="3201"/>
    <n v="19911"/>
    <n v="0"/>
    <s v="Y"/>
    <s v="No"/>
    <n v="17"/>
    <n v="3"/>
    <n v="1"/>
    <n v="80"/>
    <n v="0"/>
    <n v="6"/>
    <n v="2"/>
    <n v="1"/>
    <n v="5"/>
    <n v="3"/>
    <n v="0"/>
    <n v="4"/>
    <n v="0.17"/>
    <x v="2"/>
    <s v="Nuevo empleado"/>
    <s v="Coste salarial medio"/>
    <s v="0-10 kms"/>
    <s v="Medio"/>
    <s v="Poca"/>
    <x v="0"/>
  </r>
  <r>
    <n v="35"/>
    <x v="1"/>
    <x v="1"/>
    <n v="1182"/>
    <x v="0"/>
    <n v="11"/>
    <n v="2"/>
    <s v="Marketing"/>
    <n v="1"/>
    <n v="1137"/>
    <n v="4"/>
    <x v="1"/>
    <n v="54"/>
    <n v="3"/>
    <n v="2"/>
    <s v="Sales Executive"/>
    <x v="0"/>
    <x v="2"/>
    <n v="4968"/>
    <n v="18500"/>
    <n v="1"/>
    <s v="Y"/>
    <s v="No"/>
    <n v="11"/>
    <n v="3"/>
    <n v="4"/>
    <n v="80"/>
    <n v="1"/>
    <n v="5"/>
    <n v="3"/>
    <n v="3"/>
    <n v="5"/>
    <n v="2"/>
    <n v="0"/>
    <n v="2"/>
    <n v="0.11"/>
    <x v="0"/>
    <s v="Nuevo empleado"/>
    <s v="Coste salarial medio"/>
    <s v="10-20 kms"/>
    <s v="Bajo"/>
    <s v="Media"/>
    <x v="0"/>
  </r>
  <r>
    <n v="49"/>
    <x v="1"/>
    <x v="0"/>
    <n v="174"/>
    <x v="0"/>
    <n v="8"/>
    <n v="4"/>
    <s v="Technical Degree"/>
    <n v="1"/>
    <n v="1138"/>
    <n v="4"/>
    <x v="1"/>
    <n v="56"/>
    <n v="2"/>
    <n v="4"/>
    <s v="Sales Executive"/>
    <x v="1"/>
    <x v="1"/>
    <n v="13120"/>
    <n v="11879"/>
    <n v="6"/>
    <s v="Y"/>
    <s v="No"/>
    <n v="17"/>
    <n v="3"/>
    <n v="2"/>
    <n v="80"/>
    <n v="1"/>
    <n v="22"/>
    <n v="3"/>
    <n v="3"/>
    <n v="9"/>
    <n v="8"/>
    <n v="2"/>
    <n v="3"/>
    <n v="0.17"/>
    <x v="1"/>
    <s v="Establecido"/>
    <s v="Coste salarial medio"/>
    <s v="0-10 kms"/>
    <s v="Medio"/>
    <s v="Media"/>
    <x v="1"/>
  </r>
  <r>
    <n v="34"/>
    <x v="1"/>
    <x v="1"/>
    <n v="1003"/>
    <x v="1"/>
    <n v="2"/>
    <n v="2"/>
    <s v="Life Sciences"/>
    <n v="1"/>
    <n v="1140"/>
    <n v="4"/>
    <x v="1"/>
    <n v="95"/>
    <n v="3"/>
    <n v="2"/>
    <s v="Manufacturing Director"/>
    <x v="2"/>
    <x v="0"/>
    <n v="4033"/>
    <n v="15834"/>
    <n v="2"/>
    <s v="Y"/>
    <s v="No"/>
    <n v="11"/>
    <n v="3"/>
    <n v="4"/>
    <n v="80"/>
    <n v="0"/>
    <n v="5"/>
    <n v="3"/>
    <n v="2"/>
    <n v="3"/>
    <n v="2"/>
    <n v="0"/>
    <n v="2"/>
    <n v="0.11"/>
    <x v="0"/>
    <s v="Nuevo empleado"/>
    <s v="Coste salarial alto"/>
    <s v="0-10 kms"/>
    <s v="Bajo"/>
    <s v="Media"/>
    <x v="0"/>
  </r>
  <r>
    <n v="29"/>
    <x v="1"/>
    <x v="1"/>
    <n v="490"/>
    <x v="1"/>
    <n v="10"/>
    <n v="3"/>
    <s v="Life Sciences"/>
    <n v="1"/>
    <n v="1143"/>
    <n v="4"/>
    <x v="0"/>
    <n v="61"/>
    <n v="3"/>
    <n v="1"/>
    <s v="Research Scientist"/>
    <x v="1"/>
    <x v="2"/>
    <n v="3291"/>
    <n v="17940"/>
    <n v="0"/>
    <s v="Y"/>
    <s v="No"/>
    <n v="14"/>
    <n v="3"/>
    <n v="4"/>
    <n v="80"/>
    <n v="2"/>
    <n v="8"/>
    <n v="2"/>
    <n v="2"/>
    <n v="7"/>
    <n v="5"/>
    <n v="1"/>
    <n v="1"/>
    <n v="0.14000000000000001"/>
    <x v="0"/>
    <s v="Establecido"/>
    <s v="Coste salarial medio"/>
    <s v="10-20 kms"/>
    <s v="Bajo"/>
    <s v="Poca"/>
    <x v="0"/>
  </r>
  <r>
    <n v="42"/>
    <x v="1"/>
    <x v="0"/>
    <n v="188"/>
    <x v="1"/>
    <n v="29"/>
    <n v="3"/>
    <s v="Medical"/>
    <n v="1"/>
    <n v="1148"/>
    <n v="2"/>
    <x v="1"/>
    <n v="56"/>
    <n v="1"/>
    <n v="2"/>
    <s v="Laboratory Technician"/>
    <x v="0"/>
    <x v="0"/>
    <n v="4272"/>
    <n v="9558"/>
    <n v="4"/>
    <s v="Y"/>
    <s v="No"/>
    <n v="19"/>
    <n v="3"/>
    <n v="1"/>
    <n v="80"/>
    <n v="0"/>
    <n v="16"/>
    <n v="3"/>
    <n v="3"/>
    <n v="1"/>
    <n v="0"/>
    <n v="0"/>
    <n v="0"/>
    <n v="0.19"/>
    <x v="0"/>
    <s v="Recien incorporado"/>
    <s v="Coste salarial medio"/>
    <s v="20-30 kms"/>
    <s v="Medio"/>
    <s v="Media"/>
    <x v="1"/>
  </r>
  <r>
    <n v="29"/>
    <x v="1"/>
    <x v="0"/>
    <n v="718"/>
    <x v="1"/>
    <n v="8"/>
    <n v="1"/>
    <s v="Medical"/>
    <n v="1"/>
    <n v="1150"/>
    <n v="2"/>
    <x v="1"/>
    <n v="79"/>
    <n v="2"/>
    <n v="2"/>
    <s v="Manufacturing Director"/>
    <x v="0"/>
    <x v="1"/>
    <n v="5056"/>
    <n v="17689"/>
    <n v="1"/>
    <s v="Y"/>
    <s v="Yes"/>
    <n v="15"/>
    <n v="3"/>
    <n v="3"/>
    <n v="80"/>
    <n v="1"/>
    <n v="10"/>
    <n v="2"/>
    <n v="2"/>
    <n v="10"/>
    <n v="7"/>
    <n v="1"/>
    <n v="2"/>
    <n v="0.15"/>
    <x v="0"/>
    <s v="Establecido"/>
    <s v="Coste salarial alto"/>
    <s v="0-10 kms"/>
    <s v="Bajo"/>
    <s v="Poca"/>
    <x v="1"/>
  </r>
  <r>
    <n v="38"/>
    <x v="1"/>
    <x v="0"/>
    <n v="433"/>
    <x v="2"/>
    <n v="1"/>
    <n v="3"/>
    <s v="Human Resources"/>
    <n v="1"/>
    <n v="1152"/>
    <n v="3"/>
    <x v="1"/>
    <n v="37"/>
    <n v="4"/>
    <n v="1"/>
    <s v="Human Resources"/>
    <x v="2"/>
    <x v="1"/>
    <n v="2844"/>
    <n v="6004"/>
    <n v="1"/>
    <s v="Y"/>
    <s v="No"/>
    <n v="13"/>
    <n v="3"/>
    <n v="4"/>
    <n v="80"/>
    <n v="1"/>
    <n v="7"/>
    <n v="2"/>
    <n v="4"/>
    <n v="7"/>
    <n v="6"/>
    <n v="5"/>
    <n v="0"/>
    <n v="0.13"/>
    <x v="0"/>
    <s v="Establecido"/>
    <s v="Coste salarial bajo"/>
    <s v="0-10 kms"/>
    <s v="Bajo"/>
    <s v="Poca"/>
    <x v="0"/>
  </r>
  <r>
    <n v="28"/>
    <x v="1"/>
    <x v="1"/>
    <n v="773"/>
    <x v="1"/>
    <n v="6"/>
    <n v="3"/>
    <s v="Life Sciences"/>
    <n v="1"/>
    <n v="1154"/>
    <n v="3"/>
    <x v="1"/>
    <n v="39"/>
    <n v="2"/>
    <n v="1"/>
    <s v="Research Scientist"/>
    <x v="2"/>
    <x v="2"/>
    <n v="2703"/>
    <n v="22088"/>
    <n v="1"/>
    <s v="Y"/>
    <s v="Yes"/>
    <n v="14"/>
    <n v="3"/>
    <n v="4"/>
    <n v="80"/>
    <n v="1"/>
    <n v="3"/>
    <n v="2"/>
    <n v="3"/>
    <n v="3"/>
    <n v="1"/>
    <n v="0"/>
    <n v="2"/>
    <n v="0.14000000000000001"/>
    <x v="2"/>
    <s v="Nuevo empleado"/>
    <s v="Coste salarial bajo"/>
    <s v="0-10 kms"/>
    <s v="Bajo"/>
    <s v="Poca"/>
    <x v="2"/>
  </r>
  <r>
    <n v="18"/>
    <x v="0"/>
    <x v="2"/>
    <n v="247"/>
    <x v="1"/>
    <n v="8"/>
    <n v="1"/>
    <s v="Medical"/>
    <n v="1"/>
    <n v="1156"/>
    <n v="3"/>
    <x v="1"/>
    <n v="80"/>
    <n v="3"/>
    <n v="1"/>
    <s v="Laboratory Technician"/>
    <x v="2"/>
    <x v="0"/>
    <n v="1904"/>
    <n v="13556"/>
    <n v="1"/>
    <s v="Y"/>
    <s v="No"/>
    <n v="12"/>
    <n v="3"/>
    <n v="4"/>
    <n v="80"/>
    <n v="0"/>
    <n v="0"/>
    <n v="0"/>
    <n v="3"/>
    <n v="0"/>
    <n v="0"/>
    <n v="0"/>
    <n v="0"/>
    <n v="0.12"/>
    <x v="2"/>
    <s v="Recien incorporado"/>
    <s v="Coste salarial alto"/>
    <s v="0-10 kms"/>
    <s v="Bajo"/>
    <s v="Poca"/>
    <x v="2"/>
  </r>
  <r>
    <n v="33"/>
    <x v="0"/>
    <x v="0"/>
    <n v="603"/>
    <x v="0"/>
    <n v="9"/>
    <n v="4"/>
    <s v="Marketing"/>
    <n v="1"/>
    <n v="1157"/>
    <n v="1"/>
    <x v="0"/>
    <n v="77"/>
    <n v="3"/>
    <n v="2"/>
    <s v="Sales Executive"/>
    <x v="3"/>
    <x v="0"/>
    <n v="8224"/>
    <n v="18385"/>
    <n v="0"/>
    <s v="Y"/>
    <s v="Yes"/>
    <n v="17"/>
    <n v="3"/>
    <n v="1"/>
    <n v="80"/>
    <n v="0"/>
    <n v="6"/>
    <n v="3"/>
    <n v="3"/>
    <n v="5"/>
    <n v="2"/>
    <n v="0"/>
    <n v="3"/>
    <n v="0.17"/>
    <x v="0"/>
    <s v="Nuevo empleado"/>
    <s v="Coste salarial alto"/>
    <s v="0-10 kms"/>
    <s v="Medio"/>
    <s v="Media"/>
    <x v="0"/>
  </r>
  <r>
    <n v="41"/>
    <x v="1"/>
    <x v="0"/>
    <n v="167"/>
    <x v="1"/>
    <n v="12"/>
    <n v="4"/>
    <s v="Life Sciences"/>
    <n v="1"/>
    <n v="1158"/>
    <n v="2"/>
    <x v="1"/>
    <n v="46"/>
    <n v="3"/>
    <n v="1"/>
    <s v="Laboratory Technician"/>
    <x v="0"/>
    <x v="1"/>
    <n v="4766"/>
    <n v="9051"/>
    <n v="3"/>
    <s v="Y"/>
    <s v="Yes"/>
    <n v="11"/>
    <n v="3"/>
    <n v="1"/>
    <n v="80"/>
    <n v="1"/>
    <n v="6"/>
    <n v="4"/>
    <n v="3"/>
    <n v="1"/>
    <n v="0"/>
    <n v="0"/>
    <n v="0"/>
    <n v="0.11"/>
    <x v="0"/>
    <s v="Recien incorporado"/>
    <s v="Coste salarial bajo"/>
    <s v="10-20 kms"/>
    <s v="Bajo"/>
    <s v="Media"/>
    <x v="0"/>
  </r>
  <r>
    <n v="31"/>
    <x v="0"/>
    <x v="1"/>
    <n v="874"/>
    <x v="1"/>
    <n v="15"/>
    <n v="3"/>
    <s v="Medical"/>
    <n v="1"/>
    <n v="1160"/>
    <n v="3"/>
    <x v="1"/>
    <n v="72"/>
    <n v="3"/>
    <n v="1"/>
    <s v="Laboratory Technician"/>
    <x v="2"/>
    <x v="1"/>
    <n v="2610"/>
    <n v="6233"/>
    <n v="1"/>
    <s v="Y"/>
    <s v="No"/>
    <n v="12"/>
    <n v="3"/>
    <n v="3"/>
    <n v="80"/>
    <n v="1"/>
    <n v="2"/>
    <n v="5"/>
    <n v="2"/>
    <n v="2"/>
    <n v="2"/>
    <n v="2"/>
    <n v="2"/>
    <n v="0.12"/>
    <x v="0"/>
    <s v="Nuevo empleado"/>
    <s v="Coste salarial medio"/>
    <s v="10-20 kms"/>
    <s v="Bajo"/>
    <s v="Mucha"/>
    <x v="2"/>
  </r>
  <r>
    <n v="37"/>
    <x v="1"/>
    <x v="0"/>
    <n v="367"/>
    <x v="1"/>
    <n v="25"/>
    <n v="2"/>
    <s v="Medical"/>
    <n v="1"/>
    <n v="1161"/>
    <n v="3"/>
    <x v="0"/>
    <n v="52"/>
    <n v="2"/>
    <n v="2"/>
    <s v="Healthcare Representative"/>
    <x v="0"/>
    <x v="2"/>
    <n v="5731"/>
    <n v="17171"/>
    <n v="7"/>
    <s v="Y"/>
    <s v="No"/>
    <n v="13"/>
    <n v="3"/>
    <n v="3"/>
    <n v="80"/>
    <n v="2"/>
    <n v="9"/>
    <n v="2"/>
    <n v="3"/>
    <n v="6"/>
    <n v="2"/>
    <n v="1"/>
    <n v="3"/>
    <n v="0.13"/>
    <x v="0"/>
    <s v="Establecido"/>
    <s v="Coste salarial medio"/>
    <s v="20-30 kms"/>
    <s v="Bajo"/>
    <s v="Poca"/>
    <x v="0"/>
  </r>
  <r>
    <n v="27"/>
    <x v="1"/>
    <x v="0"/>
    <n v="199"/>
    <x v="1"/>
    <n v="6"/>
    <n v="3"/>
    <s v="Life Sciences"/>
    <n v="1"/>
    <n v="1162"/>
    <n v="4"/>
    <x v="1"/>
    <n v="55"/>
    <n v="2"/>
    <n v="1"/>
    <s v="Research Scientist"/>
    <x v="2"/>
    <x v="1"/>
    <n v="2539"/>
    <n v="7950"/>
    <n v="1"/>
    <s v="Y"/>
    <s v="No"/>
    <n v="13"/>
    <n v="3"/>
    <n v="3"/>
    <n v="80"/>
    <n v="1"/>
    <n v="4"/>
    <n v="0"/>
    <n v="3"/>
    <n v="4"/>
    <n v="2"/>
    <n v="2"/>
    <n v="2"/>
    <n v="0.13"/>
    <x v="2"/>
    <s v="Nuevo empleado"/>
    <s v="Coste salarial medio"/>
    <s v="0-10 kms"/>
    <s v="Bajo"/>
    <s v="Poca"/>
    <x v="0"/>
  </r>
  <r>
    <n v="34"/>
    <x v="1"/>
    <x v="0"/>
    <n v="1400"/>
    <x v="0"/>
    <n v="9"/>
    <n v="1"/>
    <s v="Life Sciences"/>
    <n v="1"/>
    <n v="1163"/>
    <n v="2"/>
    <x v="0"/>
    <n v="70"/>
    <n v="3"/>
    <n v="2"/>
    <s v="Sales Executive"/>
    <x v="2"/>
    <x v="1"/>
    <n v="5714"/>
    <n v="5829"/>
    <n v="1"/>
    <s v="Y"/>
    <s v="No"/>
    <n v="20"/>
    <n v="4"/>
    <n v="1"/>
    <n v="80"/>
    <n v="0"/>
    <n v="6"/>
    <n v="3"/>
    <n v="2"/>
    <n v="6"/>
    <n v="5"/>
    <n v="1"/>
    <n v="3"/>
    <n v="0.2"/>
    <x v="0"/>
    <s v="Establecido"/>
    <s v="Coste salarial medio"/>
    <s v="0-10 kms"/>
    <s v="Medio"/>
    <s v="Media"/>
    <x v="0"/>
  </r>
  <r>
    <n v="35"/>
    <x v="1"/>
    <x v="0"/>
    <n v="528"/>
    <x v="2"/>
    <n v="8"/>
    <n v="4"/>
    <s v="Technical Degree"/>
    <n v="1"/>
    <n v="1164"/>
    <n v="3"/>
    <x v="1"/>
    <n v="100"/>
    <n v="3"/>
    <n v="1"/>
    <s v="Human Resources"/>
    <x v="2"/>
    <x v="0"/>
    <n v="4323"/>
    <n v="7108"/>
    <n v="1"/>
    <s v="Y"/>
    <s v="No"/>
    <n v="17"/>
    <n v="3"/>
    <n v="2"/>
    <n v="80"/>
    <n v="0"/>
    <n v="6"/>
    <n v="2"/>
    <n v="1"/>
    <n v="5"/>
    <n v="4"/>
    <n v="1"/>
    <n v="4"/>
    <n v="0.17"/>
    <x v="0"/>
    <s v="Nuevo empleado"/>
    <s v="Coste salarial alto"/>
    <s v="0-10 kms"/>
    <s v="Medio"/>
    <s v="Poca"/>
    <x v="0"/>
  </r>
  <r>
    <n v="29"/>
    <x v="0"/>
    <x v="0"/>
    <n v="408"/>
    <x v="0"/>
    <n v="23"/>
    <n v="1"/>
    <s v="Life Sciences"/>
    <n v="1"/>
    <n v="1165"/>
    <n v="4"/>
    <x v="0"/>
    <n v="45"/>
    <n v="2"/>
    <n v="3"/>
    <s v="Sales Executive"/>
    <x v="3"/>
    <x v="1"/>
    <n v="7336"/>
    <n v="11162"/>
    <n v="1"/>
    <s v="Y"/>
    <s v="No"/>
    <n v="13"/>
    <n v="3"/>
    <n v="1"/>
    <n v="80"/>
    <n v="1"/>
    <n v="11"/>
    <n v="3"/>
    <n v="1"/>
    <n v="11"/>
    <n v="8"/>
    <n v="3"/>
    <n v="10"/>
    <n v="0.13"/>
    <x v="0"/>
    <s v="Consolidado"/>
    <s v="Coste salarial bajo"/>
    <s v="20-30 kms"/>
    <s v="Bajo"/>
    <s v="Media"/>
    <x v="1"/>
  </r>
  <r>
    <n v="40"/>
    <x v="1"/>
    <x v="1"/>
    <n v="593"/>
    <x v="1"/>
    <n v="9"/>
    <n v="4"/>
    <s v="Medical"/>
    <n v="1"/>
    <n v="1166"/>
    <n v="2"/>
    <x v="0"/>
    <n v="88"/>
    <n v="3"/>
    <n v="3"/>
    <s v="Research Director"/>
    <x v="2"/>
    <x v="0"/>
    <n v="13499"/>
    <n v="13782"/>
    <n v="9"/>
    <s v="Y"/>
    <s v="No"/>
    <n v="17"/>
    <n v="3"/>
    <n v="3"/>
    <n v="80"/>
    <n v="0"/>
    <n v="20"/>
    <n v="3"/>
    <n v="2"/>
    <n v="18"/>
    <n v="7"/>
    <n v="2"/>
    <n v="13"/>
    <n v="0.17"/>
    <x v="0"/>
    <s v="Consolidado"/>
    <s v="Coste salarial alto"/>
    <s v="0-10 kms"/>
    <s v="Medio"/>
    <s v="Media"/>
    <x v="1"/>
  </r>
  <r>
    <n v="42"/>
    <x v="0"/>
    <x v="1"/>
    <n v="481"/>
    <x v="0"/>
    <n v="12"/>
    <n v="3"/>
    <s v="Life Sciences"/>
    <n v="1"/>
    <n v="1167"/>
    <n v="3"/>
    <x v="1"/>
    <n v="44"/>
    <n v="3"/>
    <n v="4"/>
    <s v="Sales Executive"/>
    <x v="3"/>
    <x v="0"/>
    <n v="13758"/>
    <n v="2447"/>
    <n v="0"/>
    <s v="Y"/>
    <s v="Yes"/>
    <n v="12"/>
    <n v="3"/>
    <n v="2"/>
    <n v="80"/>
    <n v="0"/>
    <n v="22"/>
    <n v="2"/>
    <n v="2"/>
    <n v="21"/>
    <n v="9"/>
    <n v="13"/>
    <n v="14"/>
    <n v="0.12"/>
    <x v="0"/>
    <s v="Veterano"/>
    <s v="Coste salarial bajo"/>
    <s v="10-20 kms"/>
    <s v="Bajo"/>
    <s v="Poca"/>
    <x v="1"/>
  </r>
  <r>
    <n v="42"/>
    <x v="1"/>
    <x v="0"/>
    <n v="647"/>
    <x v="0"/>
    <n v="4"/>
    <n v="4"/>
    <s v="Marketing"/>
    <n v="1"/>
    <n v="1171"/>
    <n v="2"/>
    <x v="1"/>
    <n v="45"/>
    <n v="3"/>
    <n v="2"/>
    <s v="Sales Executive"/>
    <x v="3"/>
    <x v="0"/>
    <n v="5155"/>
    <n v="2253"/>
    <n v="7"/>
    <s v="Y"/>
    <s v="No"/>
    <n v="13"/>
    <n v="3"/>
    <n v="4"/>
    <n v="80"/>
    <n v="0"/>
    <n v="9"/>
    <n v="3"/>
    <n v="4"/>
    <n v="6"/>
    <n v="4"/>
    <n v="1"/>
    <n v="5"/>
    <n v="0.13"/>
    <x v="0"/>
    <s v="Establecido"/>
    <s v="Coste salarial bajo"/>
    <s v="0-10 kms"/>
    <s v="Bajo"/>
    <s v="Media"/>
    <x v="0"/>
  </r>
  <r>
    <n v="35"/>
    <x v="1"/>
    <x v="0"/>
    <n v="982"/>
    <x v="1"/>
    <n v="1"/>
    <n v="4"/>
    <s v="Medical"/>
    <n v="1"/>
    <n v="1172"/>
    <n v="4"/>
    <x v="1"/>
    <n v="58"/>
    <n v="2"/>
    <n v="1"/>
    <s v="Laboratory Technician"/>
    <x v="2"/>
    <x v="1"/>
    <n v="2258"/>
    <n v="16340"/>
    <n v="6"/>
    <s v="Y"/>
    <s v="No"/>
    <n v="12"/>
    <n v="3"/>
    <n v="2"/>
    <n v="80"/>
    <n v="1"/>
    <n v="10"/>
    <n v="2"/>
    <n v="3"/>
    <n v="8"/>
    <n v="0"/>
    <n v="1"/>
    <n v="7"/>
    <n v="0.12"/>
    <x v="0"/>
    <s v="Establecido"/>
    <s v="Coste salarial medio"/>
    <s v="0-10 kms"/>
    <s v="Bajo"/>
    <s v="Poca"/>
    <x v="1"/>
  </r>
  <r>
    <n v="24"/>
    <x v="1"/>
    <x v="0"/>
    <n v="477"/>
    <x v="1"/>
    <n v="24"/>
    <n v="3"/>
    <s v="Medical"/>
    <n v="1"/>
    <n v="1173"/>
    <n v="4"/>
    <x v="1"/>
    <n v="49"/>
    <n v="3"/>
    <n v="1"/>
    <s v="Laboratory Technician"/>
    <x v="1"/>
    <x v="0"/>
    <n v="3597"/>
    <n v="6409"/>
    <n v="8"/>
    <s v="Y"/>
    <s v="No"/>
    <n v="22"/>
    <n v="4"/>
    <n v="4"/>
    <n v="80"/>
    <n v="0"/>
    <n v="6"/>
    <n v="2"/>
    <n v="3"/>
    <n v="4"/>
    <n v="3"/>
    <n v="1"/>
    <n v="2"/>
    <n v="0.22"/>
    <x v="2"/>
    <s v="Nuevo empleado"/>
    <s v="Coste salarial bajo"/>
    <s v="20-30 kms"/>
    <s v="Alto"/>
    <s v="Poca"/>
    <x v="0"/>
  </r>
  <r>
    <n v="28"/>
    <x v="0"/>
    <x v="0"/>
    <n v="1485"/>
    <x v="1"/>
    <n v="12"/>
    <n v="1"/>
    <s v="Life Sciences"/>
    <n v="1"/>
    <n v="1175"/>
    <n v="3"/>
    <x v="0"/>
    <n v="79"/>
    <n v="3"/>
    <n v="1"/>
    <s v="Laboratory Technician"/>
    <x v="0"/>
    <x v="1"/>
    <n v="2515"/>
    <n v="22955"/>
    <n v="1"/>
    <s v="Y"/>
    <s v="Yes"/>
    <n v="11"/>
    <n v="3"/>
    <n v="4"/>
    <n v="80"/>
    <n v="0"/>
    <n v="1"/>
    <n v="4"/>
    <n v="2"/>
    <n v="1"/>
    <n v="1"/>
    <n v="0"/>
    <n v="0"/>
    <n v="0.11"/>
    <x v="2"/>
    <s v="Recien incorporado"/>
    <s v="Coste salarial alto"/>
    <s v="10-20 kms"/>
    <s v="Bajo"/>
    <s v="Media"/>
    <x v="2"/>
  </r>
  <r>
    <n v="26"/>
    <x v="1"/>
    <x v="0"/>
    <n v="1384"/>
    <x v="1"/>
    <n v="3"/>
    <n v="4"/>
    <s v="Medical"/>
    <n v="1"/>
    <n v="1177"/>
    <n v="1"/>
    <x v="1"/>
    <n v="82"/>
    <n v="4"/>
    <n v="1"/>
    <s v="Laboratory Technician"/>
    <x v="0"/>
    <x v="1"/>
    <n v="4420"/>
    <n v="13421"/>
    <n v="1"/>
    <s v="Y"/>
    <s v="No"/>
    <n v="22"/>
    <n v="4"/>
    <n v="2"/>
    <n v="80"/>
    <n v="1"/>
    <n v="8"/>
    <n v="2"/>
    <n v="3"/>
    <n v="8"/>
    <n v="7"/>
    <n v="0"/>
    <n v="7"/>
    <n v="0.22"/>
    <x v="2"/>
    <s v="Establecido"/>
    <s v="Coste salarial alto"/>
    <s v="0-10 kms"/>
    <s v="Alto"/>
    <s v="Poca"/>
    <x v="0"/>
  </r>
  <r>
    <n v="30"/>
    <x v="1"/>
    <x v="0"/>
    <n v="852"/>
    <x v="0"/>
    <n v="10"/>
    <n v="3"/>
    <s v="Marketing"/>
    <n v="1"/>
    <n v="1179"/>
    <n v="3"/>
    <x v="1"/>
    <n v="72"/>
    <n v="2"/>
    <n v="2"/>
    <s v="Sales Executive"/>
    <x v="2"/>
    <x v="1"/>
    <n v="6578"/>
    <n v="2706"/>
    <n v="1"/>
    <s v="Y"/>
    <s v="No"/>
    <n v="18"/>
    <n v="3"/>
    <n v="1"/>
    <n v="80"/>
    <n v="1"/>
    <n v="10"/>
    <n v="3"/>
    <n v="3"/>
    <n v="10"/>
    <n v="3"/>
    <n v="1"/>
    <n v="4"/>
    <n v="0.18"/>
    <x v="0"/>
    <s v="Establecido"/>
    <s v="Coste salarial medio"/>
    <s v="10-20 kms"/>
    <s v="Medio"/>
    <s v="Media"/>
    <x v="1"/>
  </r>
  <r>
    <n v="40"/>
    <x v="1"/>
    <x v="1"/>
    <n v="902"/>
    <x v="1"/>
    <n v="26"/>
    <n v="2"/>
    <s v="Medical"/>
    <n v="1"/>
    <n v="1180"/>
    <n v="3"/>
    <x v="0"/>
    <n v="92"/>
    <n v="2"/>
    <n v="2"/>
    <s v="Research Scientist"/>
    <x v="0"/>
    <x v="1"/>
    <n v="4422"/>
    <n v="21203"/>
    <n v="3"/>
    <s v="Y"/>
    <s v="Yes"/>
    <n v="13"/>
    <n v="3"/>
    <n v="4"/>
    <n v="80"/>
    <n v="1"/>
    <n v="16"/>
    <n v="3"/>
    <n v="1"/>
    <n v="1"/>
    <n v="1"/>
    <n v="0"/>
    <n v="0"/>
    <n v="0.13"/>
    <x v="0"/>
    <s v="Recien incorporado"/>
    <s v="Coste salarial alto"/>
    <s v="20-30 kms"/>
    <s v="Bajo"/>
    <s v="Media"/>
    <x v="1"/>
  </r>
  <r>
    <n v="35"/>
    <x v="1"/>
    <x v="0"/>
    <n v="819"/>
    <x v="1"/>
    <n v="2"/>
    <n v="3"/>
    <s v="Life Sciences"/>
    <n v="1"/>
    <n v="1182"/>
    <n v="3"/>
    <x v="1"/>
    <n v="44"/>
    <n v="2"/>
    <n v="3"/>
    <s v="Manufacturing Director"/>
    <x v="1"/>
    <x v="2"/>
    <n v="10274"/>
    <n v="19588"/>
    <n v="2"/>
    <s v="Y"/>
    <s v="No"/>
    <n v="18"/>
    <n v="3"/>
    <n v="2"/>
    <n v="80"/>
    <n v="1"/>
    <n v="15"/>
    <n v="2"/>
    <n v="4"/>
    <n v="7"/>
    <n v="7"/>
    <n v="6"/>
    <n v="4"/>
    <n v="0.18"/>
    <x v="0"/>
    <s v="Establecido"/>
    <s v="Coste salarial bajo"/>
    <s v="0-10 kms"/>
    <s v="Medio"/>
    <s v="Poca"/>
    <x v="1"/>
  </r>
  <r>
    <n v="34"/>
    <x v="1"/>
    <x v="1"/>
    <n v="669"/>
    <x v="1"/>
    <n v="1"/>
    <n v="3"/>
    <s v="Medical"/>
    <n v="1"/>
    <n v="1184"/>
    <n v="4"/>
    <x v="1"/>
    <n v="97"/>
    <n v="2"/>
    <n v="2"/>
    <s v="Healthcare Representative"/>
    <x v="3"/>
    <x v="0"/>
    <n v="5343"/>
    <n v="25755"/>
    <n v="0"/>
    <s v="Y"/>
    <s v="No"/>
    <n v="20"/>
    <n v="4"/>
    <n v="3"/>
    <n v="80"/>
    <n v="0"/>
    <n v="14"/>
    <n v="3"/>
    <n v="3"/>
    <n v="13"/>
    <n v="9"/>
    <n v="4"/>
    <n v="9"/>
    <n v="0.2"/>
    <x v="0"/>
    <s v="Consolidado"/>
    <s v="Coste salarial alto"/>
    <s v="0-10 kms"/>
    <s v="Medio"/>
    <s v="Media"/>
    <x v="1"/>
  </r>
  <r>
    <n v="35"/>
    <x v="1"/>
    <x v="1"/>
    <n v="636"/>
    <x v="1"/>
    <n v="4"/>
    <n v="4"/>
    <s v="Other"/>
    <n v="1"/>
    <n v="1185"/>
    <n v="4"/>
    <x v="1"/>
    <n v="47"/>
    <n v="2"/>
    <n v="1"/>
    <s v="Laboratory Technician"/>
    <x v="0"/>
    <x v="1"/>
    <n v="2376"/>
    <n v="26537"/>
    <n v="1"/>
    <s v="Y"/>
    <s v="No"/>
    <n v="13"/>
    <n v="3"/>
    <n v="2"/>
    <n v="80"/>
    <n v="1"/>
    <n v="2"/>
    <n v="2"/>
    <n v="4"/>
    <n v="2"/>
    <n v="2"/>
    <n v="2"/>
    <n v="2"/>
    <n v="0.13"/>
    <x v="0"/>
    <s v="Nuevo empleado"/>
    <s v="Coste salarial bajo"/>
    <s v="0-10 kms"/>
    <s v="Bajo"/>
    <s v="Poca"/>
    <x v="2"/>
  </r>
  <r>
    <n v="43"/>
    <x v="0"/>
    <x v="0"/>
    <n v="1372"/>
    <x v="0"/>
    <n v="9"/>
    <n v="3"/>
    <s v="Marketing"/>
    <n v="1"/>
    <n v="1188"/>
    <n v="1"/>
    <x v="0"/>
    <n v="85"/>
    <n v="1"/>
    <n v="2"/>
    <s v="Sales Executive"/>
    <x v="2"/>
    <x v="0"/>
    <n v="5346"/>
    <n v="9489"/>
    <n v="8"/>
    <s v="Y"/>
    <s v="No"/>
    <n v="13"/>
    <n v="3"/>
    <n v="2"/>
    <n v="80"/>
    <n v="0"/>
    <n v="7"/>
    <n v="2"/>
    <n v="2"/>
    <n v="4"/>
    <n v="3"/>
    <n v="1"/>
    <n v="3"/>
    <n v="0.13"/>
    <x v="0"/>
    <s v="Nuevo empleado"/>
    <s v="Coste salarial alto"/>
    <s v="0-10 kms"/>
    <s v="Bajo"/>
    <s v="Poca"/>
    <x v="0"/>
  </r>
  <r>
    <n v="32"/>
    <x v="1"/>
    <x v="2"/>
    <n v="862"/>
    <x v="0"/>
    <n v="2"/>
    <n v="1"/>
    <s v="Life Sciences"/>
    <n v="1"/>
    <n v="1190"/>
    <n v="3"/>
    <x v="0"/>
    <n v="76"/>
    <n v="3"/>
    <n v="1"/>
    <s v="Sales Representative"/>
    <x v="3"/>
    <x v="2"/>
    <n v="2827"/>
    <n v="14947"/>
    <n v="1"/>
    <s v="Y"/>
    <s v="No"/>
    <n v="12"/>
    <n v="3"/>
    <n v="3"/>
    <n v="80"/>
    <n v="3"/>
    <n v="1"/>
    <n v="3"/>
    <n v="3"/>
    <n v="1"/>
    <n v="0"/>
    <n v="0"/>
    <n v="0"/>
    <n v="0.12"/>
    <x v="0"/>
    <s v="Recien incorporado"/>
    <s v="Coste salarial alto"/>
    <s v="0-10 kms"/>
    <s v="Bajo"/>
    <s v="Media"/>
    <x v="2"/>
  </r>
  <r>
    <n v="56"/>
    <x v="1"/>
    <x v="0"/>
    <n v="718"/>
    <x v="1"/>
    <n v="4"/>
    <n v="4"/>
    <s v="Technical Degree"/>
    <n v="1"/>
    <n v="1191"/>
    <n v="4"/>
    <x v="0"/>
    <n v="92"/>
    <n v="3"/>
    <n v="5"/>
    <s v="Manager"/>
    <x v="3"/>
    <x v="2"/>
    <n v="19943"/>
    <n v="18575"/>
    <n v="4"/>
    <s v="Y"/>
    <s v="No"/>
    <n v="13"/>
    <n v="3"/>
    <n v="4"/>
    <n v="80"/>
    <n v="1"/>
    <n v="28"/>
    <n v="2"/>
    <n v="3"/>
    <n v="5"/>
    <n v="2"/>
    <n v="4"/>
    <n v="2"/>
    <n v="0.13"/>
    <x v="1"/>
    <s v="Nuevo empleado"/>
    <s v="Coste salarial alto"/>
    <s v="0-10 kms"/>
    <s v="Bajo"/>
    <s v="Poca"/>
    <x v="1"/>
  </r>
  <r>
    <n v="29"/>
    <x v="1"/>
    <x v="0"/>
    <n v="1401"/>
    <x v="1"/>
    <n v="6"/>
    <n v="1"/>
    <s v="Medical"/>
    <n v="1"/>
    <n v="1192"/>
    <n v="2"/>
    <x v="0"/>
    <n v="54"/>
    <n v="3"/>
    <n v="1"/>
    <s v="Laboratory Technician"/>
    <x v="0"/>
    <x v="1"/>
    <n v="3131"/>
    <n v="26342"/>
    <n v="1"/>
    <s v="Y"/>
    <s v="No"/>
    <n v="13"/>
    <n v="3"/>
    <n v="1"/>
    <n v="80"/>
    <n v="1"/>
    <n v="10"/>
    <n v="5"/>
    <n v="3"/>
    <n v="10"/>
    <n v="8"/>
    <n v="0"/>
    <n v="8"/>
    <n v="0.13"/>
    <x v="0"/>
    <s v="Establecido"/>
    <s v="Coste salarial medio"/>
    <s v="0-10 kms"/>
    <s v="Bajo"/>
    <s v="Mucha"/>
    <x v="1"/>
  </r>
  <r>
    <n v="19"/>
    <x v="1"/>
    <x v="0"/>
    <n v="645"/>
    <x v="1"/>
    <n v="9"/>
    <n v="2"/>
    <s v="Life Sciences"/>
    <n v="1"/>
    <n v="1193"/>
    <n v="3"/>
    <x v="1"/>
    <n v="54"/>
    <n v="3"/>
    <n v="1"/>
    <s v="Research Scientist"/>
    <x v="3"/>
    <x v="0"/>
    <n v="2552"/>
    <n v="7172"/>
    <n v="1"/>
    <s v="Y"/>
    <s v="No"/>
    <n v="25"/>
    <n v="4"/>
    <n v="3"/>
    <n v="80"/>
    <n v="0"/>
    <n v="1"/>
    <n v="4"/>
    <n v="3"/>
    <n v="1"/>
    <n v="1"/>
    <n v="0"/>
    <n v="0"/>
    <n v="0.25"/>
    <x v="2"/>
    <s v="Recien incorporado"/>
    <s v="Coste salarial medio"/>
    <s v="0-10 kms"/>
    <s v="Alto"/>
    <s v="Media"/>
    <x v="2"/>
  </r>
  <r>
    <n v="45"/>
    <x v="1"/>
    <x v="0"/>
    <n v="1457"/>
    <x v="1"/>
    <n v="7"/>
    <n v="3"/>
    <s v="Medical"/>
    <n v="1"/>
    <n v="1195"/>
    <n v="1"/>
    <x v="0"/>
    <n v="83"/>
    <n v="3"/>
    <n v="1"/>
    <s v="Research Scientist"/>
    <x v="2"/>
    <x v="1"/>
    <n v="4477"/>
    <n v="20100"/>
    <n v="4"/>
    <s v="Y"/>
    <s v="Yes"/>
    <n v="19"/>
    <n v="3"/>
    <n v="3"/>
    <n v="80"/>
    <n v="1"/>
    <n v="7"/>
    <n v="2"/>
    <n v="2"/>
    <n v="3"/>
    <n v="2"/>
    <n v="0"/>
    <n v="2"/>
    <n v="0.19"/>
    <x v="1"/>
    <s v="Nuevo empleado"/>
    <s v="Coste salarial alto"/>
    <s v="0-10 kms"/>
    <s v="Medio"/>
    <s v="Poca"/>
    <x v="0"/>
  </r>
  <r>
    <n v="37"/>
    <x v="1"/>
    <x v="0"/>
    <n v="977"/>
    <x v="1"/>
    <n v="1"/>
    <n v="3"/>
    <s v="Life Sciences"/>
    <n v="1"/>
    <n v="1196"/>
    <n v="4"/>
    <x v="0"/>
    <n v="56"/>
    <n v="2"/>
    <n v="2"/>
    <s v="Manufacturing Director"/>
    <x v="0"/>
    <x v="1"/>
    <n v="6474"/>
    <n v="9961"/>
    <n v="1"/>
    <s v="Y"/>
    <s v="No"/>
    <n v="13"/>
    <n v="3"/>
    <n v="2"/>
    <n v="80"/>
    <n v="1"/>
    <n v="14"/>
    <n v="2"/>
    <n v="2"/>
    <n v="14"/>
    <n v="8"/>
    <n v="3"/>
    <n v="11"/>
    <n v="0.13"/>
    <x v="0"/>
    <s v="Consolidado"/>
    <s v="Coste salarial medio"/>
    <s v="0-10 kms"/>
    <s v="Bajo"/>
    <s v="Poca"/>
    <x v="1"/>
  </r>
  <r>
    <n v="20"/>
    <x v="1"/>
    <x v="0"/>
    <n v="805"/>
    <x v="1"/>
    <n v="3"/>
    <n v="3"/>
    <s v="Life Sciences"/>
    <n v="1"/>
    <n v="1198"/>
    <n v="1"/>
    <x v="1"/>
    <n v="87"/>
    <n v="2"/>
    <n v="1"/>
    <s v="Laboratory Technician"/>
    <x v="2"/>
    <x v="0"/>
    <n v="3033"/>
    <n v="12828"/>
    <n v="1"/>
    <s v="Y"/>
    <s v="No"/>
    <n v="12"/>
    <n v="3"/>
    <n v="1"/>
    <n v="80"/>
    <n v="0"/>
    <n v="2"/>
    <n v="2"/>
    <n v="2"/>
    <n v="2"/>
    <n v="2"/>
    <n v="1"/>
    <n v="2"/>
    <n v="0.12"/>
    <x v="2"/>
    <s v="Nuevo empleado"/>
    <s v="Coste salarial alto"/>
    <s v="0-10 kms"/>
    <s v="Bajo"/>
    <s v="Poca"/>
    <x v="2"/>
  </r>
  <r>
    <n v="44"/>
    <x v="0"/>
    <x v="0"/>
    <n v="1097"/>
    <x v="1"/>
    <n v="10"/>
    <n v="4"/>
    <s v="Life Sciences"/>
    <n v="1"/>
    <n v="1200"/>
    <n v="3"/>
    <x v="1"/>
    <n v="96"/>
    <n v="3"/>
    <n v="1"/>
    <s v="Research Scientist"/>
    <x v="2"/>
    <x v="0"/>
    <n v="2936"/>
    <n v="10826"/>
    <n v="1"/>
    <s v="Y"/>
    <s v="Yes"/>
    <n v="11"/>
    <n v="3"/>
    <n v="3"/>
    <n v="80"/>
    <n v="0"/>
    <n v="6"/>
    <n v="4"/>
    <n v="3"/>
    <n v="6"/>
    <n v="4"/>
    <n v="0"/>
    <n v="2"/>
    <n v="0.11"/>
    <x v="0"/>
    <s v="Establecido"/>
    <s v="Coste salarial alto"/>
    <s v="10-20 kms"/>
    <s v="Bajo"/>
    <s v="Media"/>
    <x v="0"/>
  </r>
  <r>
    <n v="53"/>
    <x v="1"/>
    <x v="0"/>
    <n v="1223"/>
    <x v="1"/>
    <n v="7"/>
    <n v="2"/>
    <s v="Medical"/>
    <n v="1"/>
    <n v="1201"/>
    <n v="4"/>
    <x v="0"/>
    <n v="50"/>
    <n v="3"/>
    <n v="5"/>
    <s v="Manager"/>
    <x v="2"/>
    <x v="2"/>
    <n v="18606"/>
    <n v="18640"/>
    <n v="3"/>
    <s v="Y"/>
    <s v="No"/>
    <n v="18"/>
    <n v="3"/>
    <n v="2"/>
    <n v="80"/>
    <n v="1"/>
    <n v="26"/>
    <n v="6"/>
    <n v="3"/>
    <n v="7"/>
    <n v="7"/>
    <n v="4"/>
    <n v="7"/>
    <n v="0.18"/>
    <x v="1"/>
    <s v="Establecido"/>
    <s v="Coste salarial medio"/>
    <s v="0-10 kms"/>
    <s v="Medio"/>
    <s v="Mucha"/>
    <x v="1"/>
  </r>
  <r>
    <n v="29"/>
    <x v="1"/>
    <x v="0"/>
    <n v="942"/>
    <x v="1"/>
    <n v="15"/>
    <n v="1"/>
    <s v="Life Sciences"/>
    <n v="1"/>
    <n v="1202"/>
    <n v="2"/>
    <x v="0"/>
    <n v="69"/>
    <n v="1"/>
    <n v="1"/>
    <s v="Research Scientist"/>
    <x v="0"/>
    <x v="1"/>
    <n v="2168"/>
    <n v="26933"/>
    <n v="0"/>
    <s v="Y"/>
    <s v="Yes"/>
    <n v="18"/>
    <n v="3"/>
    <n v="1"/>
    <n v="80"/>
    <n v="1"/>
    <n v="6"/>
    <n v="2"/>
    <n v="2"/>
    <n v="5"/>
    <n v="4"/>
    <n v="1"/>
    <n v="3"/>
    <n v="0.18"/>
    <x v="0"/>
    <s v="Nuevo empleado"/>
    <s v="Coste salarial medio"/>
    <s v="10-20 kms"/>
    <s v="Medio"/>
    <s v="Poca"/>
    <x v="0"/>
  </r>
  <r>
    <n v="22"/>
    <x v="0"/>
    <x v="1"/>
    <n v="1256"/>
    <x v="1"/>
    <n v="3"/>
    <n v="4"/>
    <s v="Life Sciences"/>
    <n v="1"/>
    <n v="1203"/>
    <n v="3"/>
    <x v="1"/>
    <n v="48"/>
    <n v="2"/>
    <n v="1"/>
    <s v="Research Scientist"/>
    <x v="0"/>
    <x v="1"/>
    <n v="2853"/>
    <n v="4223"/>
    <n v="0"/>
    <s v="Y"/>
    <s v="Yes"/>
    <n v="11"/>
    <n v="3"/>
    <n v="2"/>
    <n v="80"/>
    <n v="1"/>
    <n v="1"/>
    <n v="5"/>
    <n v="3"/>
    <n v="0"/>
    <n v="0"/>
    <n v="0"/>
    <n v="0"/>
    <n v="0.11"/>
    <x v="2"/>
    <s v="Recien incorporado"/>
    <s v="Coste salarial bajo"/>
    <s v="0-10 kms"/>
    <s v="Bajo"/>
    <s v="Mucha"/>
    <x v="2"/>
  </r>
  <r>
    <n v="46"/>
    <x v="1"/>
    <x v="0"/>
    <n v="1402"/>
    <x v="0"/>
    <n v="2"/>
    <n v="3"/>
    <s v="Marketing"/>
    <n v="1"/>
    <n v="1204"/>
    <n v="3"/>
    <x v="0"/>
    <n v="69"/>
    <n v="3"/>
    <n v="4"/>
    <s v="Manager"/>
    <x v="3"/>
    <x v="1"/>
    <n v="17048"/>
    <n v="24097"/>
    <n v="8"/>
    <s v="Y"/>
    <s v="No"/>
    <n v="23"/>
    <n v="4"/>
    <n v="1"/>
    <n v="80"/>
    <n v="0"/>
    <n v="28"/>
    <n v="2"/>
    <n v="3"/>
    <n v="26"/>
    <n v="15"/>
    <n v="15"/>
    <n v="9"/>
    <n v="0.23"/>
    <x v="1"/>
    <s v="Veterano"/>
    <s v="Coste salarial medio"/>
    <s v="0-10 kms"/>
    <s v="Alto"/>
    <s v="Poca"/>
    <x v="1"/>
  </r>
  <r>
    <n v="44"/>
    <x v="1"/>
    <x v="2"/>
    <n v="111"/>
    <x v="1"/>
    <n v="17"/>
    <n v="3"/>
    <s v="Life Sciences"/>
    <n v="1"/>
    <n v="1206"/>
    <n v="4"/>
    <x v="1"/>
    <n v="74"/>
    <n v="1"/>
    <n v="1"/>
    <s v="Research Scientist"/>
    <x v="2"/>
    <x v="0"/>
    <n v="2290"/>
    <n v="4279"/>
    <n v="2"/>
    <s v="Y"/>
    <s v="No"/>
    <n v="13"/>
    <n v="3"/>
    <n v="4"/>
    <n v="80"/>
    <n v="0"/>
    <n v="6"/>
    <n v="3"/>
    <n v="3"/>
    <n v="0"/>
    <n v="0"/>
    <n v="0"/>
    <n v="0"/>
    <n v="0.13"/>
    <x v="0"/>
    <s v="Recien incorporado"/>
    <s v="Coste salarial medio"/>
    <s v="10-20 kms"/>
    <s v="Bajo"/>
    <s v="Media"/>
    <x v="0"/>
  </r>
  <r>
    <n v="33"/>
    <x v="1"/>
    <x v="0"/>
    <n v="147"/>
    <x v="2"/>
    <n v="2"/>
    <n v="3"/>
    <s v="Human Resources"/>
    <n v="1"/>
    <n v="1207"/>
    <n v="2"/>
    <x v="1"/>
    <n v="99"/>
    <n v="3"/>
    <n v="1"/>
    <s v="Human Resources"/>
    <x v="2"/>
    <x v="1"/>
    <n v="3600"/>
    <n v="8429"/>
    <n v="1"/>
    <s v="Y"/>
    <s v="No"/>
    <n v="13"/>
    <n v="3"/>
    <n v="4"/>
    <n v="80"/>
    <n v="1"/>
    <n v="5"/>
    <n v="2"/>
    <n v="3"/>
    <n v="5"/>
    <n v="4"/>
    <n v="1"/>
    <n v="4"/>
    <n v="0.13"/>
    <x v="0"/>
    <s v="Nuevo empleado"/>
    <s v="Coste salarial alto"/>
    <s v="0-10 kms"/>
    <s v="Bajo"/>
    <s v="Poca"/>
    <x v="0"/>
  </r>
  <r>
    <n v="41"/>
    <x v="0"/>
    <x v="2"/>
    <n v="906"/>
    <x v="1"/>
    <n v="5"/>
    <n v="2"/>
    <s v="Life Sciences"/>
    <n v="1"/>
    <n v="1210"/>
    <n v="1"/>
    <x v="1"/>
    <n v="95"/>
    <n v="2"/>
    <n v="1"/>
    <s v="Research Scientist"/>
    <x v="3"/>
    <x v="2"/>
    <n v="2107"/>
    <n v="20293"/>
    <n v="6"/>
    <s v="Y"/>
    <s v="No"/>
    <n v="17"/>
    <n v="3"/>
    <n v="1"/>
    <n v="80"/>
    <n v="1"/>
    <n v="5"/>
    <n v="2"/>
    <n v="1"/>
    <n v="1"/>
    <n v="0"/>
    <n v="0"/>
    <n v="0"/>
    <n v="0.17"/>
    <x v="0"/>
    <s v="Recien incorporado"/>
    <s v="Coste salarial alto"/>
    <s v="0-10 kms"/>
    <s v="Medio"/>
    <s v="Poca"/>
    <x v="0"/>
  </r>
  <r>
    <n v="30"/>
    <x v="1"/>
    <x v="0"/>
    <n v="1329"/>
    <x v="0"/>
    <n v="29"/>
    <n v="4"/>
    <s v="Life Sciences"/>
    <n v="1"/>
    <n v="1211"/>
    <n v="3"/>
    <x v="1"/>
    <n v="61"/>
    <n v="3"/>
    <n v="2"/>
    <s v="Sales Executive"/>
    <x v="3"/>
    <x v="2"/>
    <n v="4115"/>
    <n v="13192"/>
    <n v="8"/>
    <s v="Y"/>
    <s v="No"/>
    <n v="19"/>
    <n v="3"/>
    <n v="3"/>
    <n v="80"/>
    <n v="3"/>
    <n v="8"/>
    <n v="3"/>
    <n v="3"/>
    <n v="4"/>
    <n v="3"/>
    <n v="0"/>
    <n v="3"/>
    <n v="0.19"/>
    <x v="0"/>
    <s v="Nuevo empleado"/>
    <s v="Coste salarial medio"/>
    <s v="20-30 kms"/>
    <s v="Medio"/>
    <s v="Media"/>
    <x v="0"/>
  </r>
  <r>
    <n v="40"/>
    <x v="1"/>
    <x v="1"/>
    <n v="1184"/>
    <x v="0"/>
    <n v="2"/>
    <n v="4"/>
    <s v="Medical"/>
    <n v="1"/>
    <n v="1212"/>
    <n v="2"/>
    <x v="1"/>
    <n v="62"/>
    <n v="3"/>
    <n v="2"/>
    <s v="Sales Executive"/>
    <x v="1"/>
    <x v="1"/>
    <n v="4327"/>
    <n v="25440"/>
    <n v="5"/>
    <s v="Y"/>
    <s v="No"/>
    <n v="12"/>
    <n v="3"/>
    <n v="4"/>
    <n v="80"/>
    <n v="3"/>
    <n v="5"/>
    <n v="2"/>
    <n v="3"/>
    <n v="0"/>
    <n v="0"/>
    <n v="0"/>
    <n v="0"/>
    <n v="0.12"/>
    <x v="0"/>
    <s v="Recien incorporado"/>
    <s v="Coste salarial medio"/>
    <s v="0-10 kms"/>
    <s v="Bajo"/>
    <s v="Poca"/>
    <x v="0"/>
  </r>
  <r>
    <n v="50"/>
    <x v="1"/>
    <x v="1"/>
    <n v="1421"/>
    <x v="1"/>
    <n v="2"/>
    <n v="3"/>
    <s v="Medical"/>
    <n v="1"/>
    <n v="1215"/>
    <n v="4"/>
    <x v="0"/>
    <n v="30"/>
    <n v="3"/>
    <n v="4"/>
    <s v="Manager"/>
    <x v="3"/>
    <x v="1"/>
    <n v="17856"/>
    <n v="9490"/>
    <n v="2"/>
    <s v="Y"/>
    <s v="No"/>
    <n v="22"/>
    <n v="4"/>
    <n v="3"/>
    <n v="80"/>
    <n v="1"/>
    <n v="32"/>
    <n v="3"/>
    <n v="3"/>
    <n v="2"/>
    <n v="2"/>
    <n v="2"/>
    <n v="2"/>
    <n v="0.22"/>
    <x v="1"/>
    <s v="Nuevo empleado"/>
    <s v="Coste salarial bajo"/>
    <s v="0-10 kms"/>
    <s v="Alto"/>
    <s v="Media"/>
    <x v="1"/>
  </r>
  <r>
    <n v="28"/>
    <x v="1"/>
    <x v="0"/>
    <n v="1179"/>
    <x v="1"/>
    <n v="19"/>
    <n v="4"/>
    <s v="Medical"/>
    <n v="1"/>
    <n v="1216"/>
    <n v="4"/>
    <x v="1"/>
    <n v="78"/>
    <n v="2"/>
    <n v="1"/>
    <s v="Laboratory Technician"/>
    <x v="3"/>
    <x v="1"/>
    <n v="3196"/>
    <n v="12449"/>
    <n v="1"/>
    <s v="Y"/>
    <s v="No"/>
    <n v="12"/>
    <n v="3"/>
    <n v="3"/>
    <n v="80"/>
    <n v="3"/>
    <n v="6"/>
    <n v="2"/>
    <n v="3"/>
    <n v="6"/>
    <n v="5"/>
    <n v="3"/>
    <n v="3"/>
    <n v="0.12"/>
    <x v="2"/>
    <s v="Establecido"/>
    <s v="Coste salarial alto"/>
    <s v="10-20 kms"/>
    <s v="Bajo"/>
    <s v="Poca"/>
    <x v="0"/>
  </r>
  <r>
    <n v="46"/>
    <x v="1"/>
    <x v="0"/>
    <n v="1450"/>
    <x v="1"/>
    <n v="15"/>
    <n v="2"/>
    <s v="Life Sciences"/>
    <n v="1"/>
    <n v="1217"/>
    <n v="4"/>
    <x v="1"/>
    <n v="52"/>
    <n v="3"/>
    <n v="5"/>
    <s v="Research Director"/>
    <x v="1"/>
    <x v="1"/>
    <n v="19081"/>
    <n v="10849"/>
    <n v="5"/>
    <s v="Y"/>
    <s v="No"/>
    <n v="11"/>
    <n v="3"/>
    <n v="1"/>
    <n v="80"/>
    <n v="1"/>
    <n v="25"/>
    <n v="2"/>
    <n v="3"/>
    <n v="4"/>
    <n v="2"/>
    <n v="0"/>
    <n v="3"/>
    <n v="0.11"/>
    <x v="1"/>
    <s v="Nuevo empleado"/>
    <s v="Coste salarial medio"/>
    <s v="10-20 kms"/>
    <s v="Bajo"/>
    <s v="Poca"/>
    <x v="1"/>
  </r>
  <r>
    <n v="35"/>
    <x v="1"/>
    <x v="0"/>
    <n v="1361"/>
    <x v="0"/>
    <n v="17"/>
    <n v="4"/>
    <s v="Life Sciences"/>
    <n v="1"/>
    <n v="1218"/>
    <n v="3"/>
    <x v="1"/>
    <n v="94"/>
    <n v="3"/>
    <n v="2"/>
    <s v="Sales Executive"/>
    <x v="3"/>
    <x v="1"/>
    <n v="8966"/>
    <n v="21026"/>
    <n v="3"/>
    <s v="Y"/>
    <s v="Yes"/>
    <n v="15"/>
    <n v="3"/>
    <n v="4"/>
    <n v="80"/>
    <n v="3"/>
    <n v="15"/>
    <n v="2"/>
    <n v="3"/>
    <n v="7"/>
    <n v="7"/>
    <n v="1"/>
    <n v="7"/>
    <n v="0.15"/>
    <x v="0"/>
    <s v="Establecido"/>
    <s v="Coste salarial alto"/>
    <s v="10-20 kms"/>
    <s v="Bajo"/>
    <s v="Poca"/>
    <x v="1"/>
  </r>
  <r>
    <n v="24"/>
    <x v="0"/>
    <x v="0"/>
    <n v="984"/>
    <x v="1"/>
    <n v="17"/>
    <n v="2"/>
    <s v="Life Sciences"/>
    <n v="1"/>
    <n v="1219"/>
    <n v="4"/>
    <x v="0"/>
    <n v="97"/>
    <n v="3"/>
    <n v="1"/>
    <s v="Laboratory Technician"/>
    <x v="1"/>
    <x v="1"/>
    <n v="2210"/>
    <n v="3372"/>
    <n v="1"/>
    <s v="Y"/>
    <s v="No"/>
    <n v="13"/>
    <n v="3"/>
    <n v="1"/>
    <n v="80"/>
    <n v="1"/>
    <n v="1"/>
    <n v="3"/>
    <n v="1"/>
    <n v="1"/>
    <n v="0"/>
    <n v="0"/>
    <n v="0"/>
    <n v="0.13"/>
    <x v="2"/>
    <s v="Recien incorporado"/>
    <s v="Coste salarial alto"/>
    <s v="10-20 kms"/>
    <s v="Bajo"/>
    <s v="Media"/>
    <x v="2"/>
  </r>
  <r>
    <n v="33"/>
    <x v="1"/>
    <x v="1"/>
    <n v="1146"/>
    <x v="0"/>
    <n v="25"/>
    <n v="3"/>
    <s v="Medical"/>
    <n v="1"/>
    <n v="1220"/>
    <n v="2"/>
    <x v="0"/>
    <n v="82"/>
    <n v="3"/>
    <n v="2"/>
    <s v="Sales Executive"/>
    <x v="2"/>
    <x v="1"/>
    <n v="4539"/>
    <n v="4905"/>
    <n v="1"/>
    <s v="Y"/>
    <s v="No"/>
    <n v="12"/>
    <n v="3"/>
    <n v="1"/>
    <n v="80"/>
    <n v="1"/>
    <n v="10"/>
    <n v="3"/>
    <n v="2"/>
    <n v="10"/>
    <n v="7"/>
    <n v="0"/>
    <n v="1"/>
    <n v="0.12"/>
    <x v="0"/>
    <s v="Establecido"/>
    <s v="Coste salarial alto"/>
    <s v="20-30 kms"/>
    <s v="Bajo"/>
    <s v="Media"/>
    <x v="1"/>
  </r>
  <r>
    <n v="36"/>
    <x v="1"/>
    <x v="0"/>
    <n v="917"/>
    <x v="1"/>
    <n v="6"/>
    <n v="4"/>
    <s v="Life Sciences"/>
    <n v="1"/>
    <n v="1221"/>
    <n v="3"/>
    <x v="1"/>
    <n v="60"/>
    <n v="1"/>
    <n v="1"/>
    <s v="Laboratory Technician"/>
    <x v="2"/>
    <x v="2"/>
    <n v="2741"/>
    <n v="6865"/>
    <n v="1"/>
    <s v="Y"/>
    <s v="No"/>
    <n v="14"/>
    <n v="3"/>
    <n v="3"/>
    <n v="80"/>
    <n v="1"/>
    <n v="7"/>
    <n v="4"/>
    <n v="3"/>
    <n v="7"/>
    <n v="7"/>
    <n v="1"/>
    <n v="7"/>
    <n v="0.14000000000000001"/>
    <x v="0"/>
    <s v="Establecido"/>
    <s v="Coste salarial medio"/>
    <s v="0-10 kms"/>
    <s v="Bajo"/>
    <s v="Media"/>
    <x v="0"/>
  </r>
  <r>
    <n v="30"/>
    <x v="1"/>
    <x v="0"/>
    <n v="853"/>
    <x v="1"/>
    <n v="7"/>
    <n v="4"/>
    <s v="Life Sciences"/>
    <n v="1"/>
    <n v="1224"/>
    <n v="3"/>
    <x v="1"/>
    <n v="49"/>
    <n v="3"/>
    <n v="2"/>
    <s v="Laboratory Technician"/>
    <x v="2"/>
    <x v="2"/>
    <n v="3491"/>
    <n v="11309"/>
    <n v="1"/>
    <s v="Y"/>
    <s v="No"/>
    <n v="13"/>
    <n v="3"/>
    <n v="1"/>
    <n v="80"/>
    <n v="3"/>
    <n v="10"/>
    <n v="4"/>
    <n v="2"/>
    <n v="10"/>
    <n v="7"/>
    <n v="8"/>
    <n v="9"/>
    <n v="0.13"/>
    <x v="0"/>
    <s v="Establecido"/>
    <s v="Coste salarial bajo"/>
    <s v="0-10 kms"/>
    <s v="Bajo"/>
    <s v="Media"/>
    <x v="1"/>
  </r>
  <r>
    <n v="44"/>
    <x v="1"/>
    <x v="0"/>
    <n v="200"/>
    <x v="1"/>
    <n v="29"/>
    <n v="4"/>
    <s v="Other"/>
    <n v="1"/>
    <n v="1225"/>
    <n v="4"/>
    <x v="1"/>
    <n v="32"/>
    <n v="3"/>
    <n v="2"/>
    <s v="Research Scientist"/>
    <x v="0"/>
    <x v="0"/>
    <n v="4541"/>
    <n v="7744"/>
    <n v="1"/>
    <s v="Y"/>
    <s v="No"/>
    <n v="25"/>
    <n v="4"/>
    <n v="2"/>
    <n v="80"/>
    <n v="0"/>
    <n v="20"/>
    <n v="3"/>
    <n v="3"/>
    <n v="20"/>
    <n v="11"/>
    <n v="13"/>
    <n v="17"/>
    <n v="0.25"/>
    <x v="0"/>
    <s v="Consolidado"/>
    <s v="Coste salarial bajo"/>
    <s v="20-30 kms"/>
    <s v="Alto"/>
    <s v="Media"/>
    <x v="1"/>
  </r>
  <r>
    <n v="20"/>
    <x v="1"/>
    <x v="0"/>
    <n v="654"/>
    <x v="0"/>
    <n v="21"/>
    <n v="3"/>
    <s v="Marketing"/>
    <n v="1"/>
    <n v="1226"/>
    <n v="3"/>
    <x v="1"/>
    <n v="43"/>
    <n v="4"/>
    <n v="1"/>
    <s v="Sales Representative"/>
    <x v="0"/>
    <x v="0"/>
    <n v="2678"/>
    <n v="5050"/>
    <n v="1"/>
    <s v="Y"/>
    <s v="No"/>
    <n v="17"/>
    <n v="3"/>
    <n v="4"/>
    <n v="80"/>
    <n v="0"/>
    <n v="2"/>
    <n v="2"/>
    <n v="3"/>
    <n v="2"/>
    <n v="1"/>
    <n v="2"/>
    <n v="2"/>
    <n v="0.17"/>
    <x v="2"/>
    <s v="Nuevo empleado"/>
    <s v="Coste salarial bajo"/>
    <s v="20-30 kms"/>
    <s v="Medio"/>
    <s v="Poca"/>
    <x v="2"/>
  </r>
  <r>
    <n v="46"/>
    <x v="1"/>
    <x v="0"/>
    <n v="150"/>
    <x v="1"/>
    <n v="2"/>
    <n v="4"/>
    <s v="Technical Degree"/>
    <n v="1"/>
    <n v="1228"/>
    <n v="4"/>
    <x v="1"/>
    <n v="60"/>
    <n v="3"/>
    <n v="2"/>
    <s v="Manufacturing Director"/>
    <x v="0"/>
    <x v="2"/>
    <n v="7379"/>
    <n v="17433"/>
    <n v="2"/>
    <s v="Y"/>
    <s v="No"/>
    <n v="11"/>
    <n v="3"/>
    <n v="3"/>
    <n v="80"/>
    <n v="1"/>
    <n v="12"/>
    <n v="3"/>
    <n v="2"/>
    <n v="6"/>
    <n v="3"/>
    <n v="1"/>
    <n v="4"/>
    <n v="0.11"/>
    <x v="1"/>
    <s v="Establecido"/>
    <s v="Coste salarial medio"/>
    <s v="0-10 kms"/>
    <s v="Bajo"/>
    <s v="Media"/>
    <x v="1"/>
  </r>
  <r>
    <n v="42"/>
    <x v="1"/>
    <x v="2"/>
    <n v="179"/>
    <x v="2"/>
    <n v="2"/>
    <n v="5"/>
    <s v="Medical"/>
    <n v="1"/>
    <n v="1231"/>
    <n v="4"/>
    <x v="1"/>
    <n v="79"/>
    <n v="4"/>
    <n v="2"/>
    <s v="Human Resources"/>
    <x v="3"/>
    <x v="1"/>
    <n v="6272"/>
    <n v="12858"/>
    <n v="7"/>
    <s v="Y"/>
    <s v="No"/>
    <n v="16"/>
    <n v="3"/>
    <n v="1"/>
    <n v="80"/>
    <n v="1"/>
    <n v="10"/>
    <n v="3"/>
    <n v="4"/>
    <n v="4"/>
    <n v="3"/>
    <n v="0"/>
    <n v="3"/>
    <n v="0.16"/>
    <x v="0"/>
    <s v="Nuevo empleado"/>
    <s v="Coste salarial alto"/>
    <s v="0-10 kms"/>
    <s v="Medio"/>
    <s v="Media"/>
    <x v="1"/>
  </r>
  <r>
    <n v="60"/>
    <x v="1"/>
    <x v="0"/>
    <n v="696"/>
    <x v="0"/>
    <n v="7"/>
    <n v="4"/>
    <s v="Marketing"/>
    <n v="1"/>
    <n v="1233"/>
    <n v="2"/>
    <x v="1"/>
    <n v="52"/>
    <n v="4"/>
    <n v="2"/>
    <s v="Sales Executive"/>
    <x v="0"/>
    <x v="2"/>
    <n v="5220"/>
    <n v="10893"/>
    <n v="0"/>
    <s v="Y"/>
    <s v="Yes"/>
    <n v="18"/>
    <n v="3"/>
    <n v="2"/>
    <n v="80"/>
    <n v="1"/>
    <n v="12"/>
    <n v="3"/>
    <n v="3"/>
    <n v="11"/>
    <n v="7"/>
    <n v="1"/>
    <n v="9"/>
    <n v="0.18"/>
    <x v="1"/>
    <s v="Consolidado"/>
    <s v="Coste salarial medio"/>
    <s v="0-10 kms"/>
    <s v="Medio"/>
    <s v="Media"/>
    <x v="1"/>
  </r>
  <r>
    <n v="32"/>
    <x v="1"/>
    <x v="1"/>
    <n v="116"/>
    <x v="1"/>
    <n v="13"/>
    <n v="3"/>
    <s v="Other"/>
    <n v="1"/>
    <n v="1234"/>
    <n v="3"/>
    <x v="0"/>
    <n v="77"/>
    <n v="2"/>
    <n v="1"/>
    <s v="Laboratory Technician"/>
    <x v="1"/>
    <x v="1"/>
    <n v="2743"/>
    <n v="7331"/>
    <n v="1"/>
    <s v="Y"/>
    <s v="No"/>
    <n v="20"/>
    <n v="4"/>
    <n v="3"/>
    <n v="80"/>
    <n v="1"/>
    <n v="2"/>
    <n v="2"/>
    <n v="3"/>
    <n v="2"/>
    <n v="2"/>
    <n v="2"/>
    <n v="2"/>
    <n v="0.2"/>
    <x v="0"/>
    <s v="Nuevo empleado"/>
    <s v="Coste salarial alto"/>
    <s v="10-20 kms"/>
    <s v="Medio"/>
    <s v="Poca"/>
    <x v="2"/>
  </r>
  <r>
    <n v="32"/>
    <x v="1"/>
    <x v="1"/>
    <n v="1316"/>
    <x v="1"/>
    <n v="2"/>
    <n v="2"/>
    <s v="Life Sciences"/>
    <n v="1"/>
    <n v="1235"/>
    <n v="4"/>
    <x v="0"/>
    <n v="38"/>
    <n v="3"/>
    <n v="2"/>
    <s v="Research Scientist"/>
    <x v="2"/>
    <x v="0"/>
    <n v="4998"/>
    <n v="2338"/>
    <n v="4"/>
    <s v="Y"/>
    <s v="Yes"/>
    <n v="14"/>
    <n v="3"/>
    <n v="4"/>
    <n v="80"/>
    <n v="0"/>
    <n v="10"/>
    <n v="2"/>
    <n v="3"/>
    <n v="8"/>
    <n v="7"/>
    <n v="0"/>
    <n v="7"/>
    <n v="0.14000000000000001"/>
    <x v="0"/>
    <s v="Establecido"/>
    <s v="Coste salarial bajo"/>
    <s v="0-10 kms"/>
    <s v="Bajo"/>
    <s v="Poca"/>
    <x v="1"/>
  </r>
  <r>
    <n v="36"/>
    <x v="1"/>
    <x v="0"/>
    <n v="363"/>
    <x v="1"/>
    <n v="1"/>
    <n v="3"/>
    <s v="Technical Degree"/>
    <n v="1"/>
    <n v="1237"/>
    <n v="3"/>
    <x v="0"/>
    <n v="77"/>
    <n v="1"/>
    <n v="3"/>
    <s v="Manufacturing Director"/>
    <x v="3"/>
    <x v="2"/>
    <n v="10252"/>
    <n v="4235"/>
    <n v="2"/>
    <s v="Y"/>
    <s v="Yes"/>
    <n v="21"/>
    <n v="4"/>
    <n v="3"/>
    <n v="80"/>
    <n v="1"/>
    <n v="17"/>
    <n v="2"/>
    <n v="3"/>
    <n v="7"/>
    <n v="7"/>
    <n v="7"/>
    <n v="7"/>
    <n v="0.21"/>
    <x v="0"/>
    <s v="Establecido"/>
    <s v="Coste salarial alto"/>
    <s v="0-10 kms"/>
    <s v="Alto"/>
    <s v="Poca"/>
    <x v="1"/>
  </r>
  <r>
    <n v="33"/>
    <x v="1"/>
    <x v="0"/>
    <n v="117"/>
    <x v="1"/>
    <n v="9"/>
    <n v="3"/>
    <s v="Medical"/>
    <n v="1"/>
    <n v="1238"/>
    <n v="1"/>
    <x v="1"/>
    <n v="60"/>
    <n v="3"/>
    <n v="1"/>
    <s v="Research Scientist"/>
    <x v="0"/>
    <x v="1"/>
    <n v="2781"/>
    <n v="6311"/>
    <n v="0"/>
    <s v="Y"/>
    <s v="No"/>
    <n v="13"/>
    <n v="3"/>
    <n v="2"/>
    <n v="80"/>
    <n v="1"/>
    <n v="15"/>
    <n v="5"/>
    <n v="3"/>
    <n v="14"/>
    <n v="10"/>
    <n v="4"/>
    <n v="10"/>
    <n v="0.13"/>
    <x v="0"/>
    <s v="Consolidado"/>
    <s v="Coste salarial medio"/>
    <s v="0-10 kms"/>
    <s v="Bajo"/>
    <s v="Mucha"/>
    <x v="1"/>
  </r>
  <r>
    <n v="40"/>
    <x v="1"/>
    <x v="0"/>
    <n v="107"/>
    <x v="0"/>
    <n v="10"/>
    <n v="3"/>
    <s v="Technical Degree"/>
    <n v="1"/>
    <n v="1239"/>
    <n v="2"/>
    <x v="0"/>
    <n v="84"/>
    <n v="2"/>
    <n v="2"/>
    <s v="Sales Executive"/>
    <x v="1"/>
    <x v="2"/>
    <n v="6852"/>
    <n v="11591"/>
    <n v="7"/>
    <s v="Y"/>
    <s v="No"/>
    <n v="12"/>
    <n v="3"/>
    <n v="2"/>
    <n v="80"/>
    <n v="1"/>
    <n v="7"/>
    <n v="2"/>
    <n v="4"/>
    <n v="5"/>
    <n v="1"/>
    <n v="1"/>
    <n v="3"/>
    <n v="0.12"/>
    <x v="0"/>
    <s v="Nuevo empleado"/>
    <s v="Coste salarial alto"/>
    <s v="10-20 kms"/>
    <s v="Bajo"/>
    <s v="Poca"/>
    <x v="0"/>
  </r>
  <r>
    <n v="25"/>
    <x v="1"/>
    <x v="0"/>
    <n v="1356"/>
    <x v="0"/>
    <n v="10"/>
    <n v="4"/>
    <s v="Life Sciences"/>
    <n v="1"/>
    <n v="1240"/>
    <n v="3"/>
    <x v="1"/>
    <n v="57"/>
    <n v="3"/>
    <n v="2"/>
    <s v="Sales Executive"/>
    <x v="0"/>
    <x v="0"/>
    <n v="4950"/>
    <n v="20623"/>
    <n v="0"/>
    <s v="Y"/>
    <s v="No"/>
    <n v="14"/>
    <n v="3"/>
    <n v="2"/>
    <n v="80"/>
    <n v="0"/>
    <n v="5"/>
    <n v="4"/>
    <n v="3"/>
    <n v="4"/>
    <n v="3"/>
    <n v="1"/>
    <n v="1"/>
    <n v="0.14000000000000001"/>
    <x v="2"/>
    <s v="Nuevo empleado"/>
    <s v="Coste salarial medio"/>
    <s v="10-20 kms"/>
    <s v="Bajo"/>
    <s v="Media"/>
    <x v="0"/>
  </r>
  <r>
    <n v="30"/>
    <x v="1"/>
    <x v="0"/>
    <n v="1465"/>
    <x v="1"/>
    <n v="1"/>
    <n v="3"/>
    <s v="Medical"/>
    <n v="1"/>
    <n v="1241"/>
    <n v="4"/>
    <x v="1"/>
    <n v="63"/>
    <n v="3"/>
    <n v="1"/>
    <s v="Research Scientist"/>
    <x v="1"/>
    <x v="1"/>
    <n v="3579"/>
    <n v="9369"/>
    <n v="0"/>
    <s v="Y"/>
    <s v="Yes"/>
    <n v="21"/>
    <n v="4"/>
    <n v="1"/>
    <n v="80"/>
    <n v="1"/>
    <n v="12"/>
    <n v="2"/>
    <n v="3"/>
    <n v="11"/>
    <n v="9"/>
    <n v="5"/>
    <n v="7"/>
    <n v="0.21"/>
    <x v="0"/>
    <s v="Consolidado"/>
    <s v="Coste salarial medio"/>
    <s v="0-10 kms"/>
    <s v="Alto"/>
    <s v="Poca"/>
    <x v="1"/>
  </r>
  <r>
    <n v="42"/>
    <x v="1"/>
    <x v="1"/>
    <n v="458"/>
    <x v="1"/>
    <n v="26"/>
    <n v="5"/>
    <s v="Medical"/>
    <n v="1"/>
    <n v="1242"/>
    <n v="1"/>
    <x v="0"/>
    <n v="60"/>
    <n v="3"/>
    <n v="3"/>
    <s v="Research Director"/>
    <x v="3"/>
    <x v="1"/>
    <n v="13191"/>
    <n v="23281"/>
    <n v="3"/>
    <s v="Y"/>
    <s v="Yes"/>
    <n v="17"/>
    <n v="3"/>
    <n v="3"/>
    <n v="80"/>
    <n v="0"/>
    <n v="20"/>
    <n v="6"/>
    <n v="3"/>
    <n v="1"/>
    <n v="0"/>
    <n v="0"/>
    <n v="0"/>
    <n v="0.17"/>
    <x v="0"/>
    <s v="Recien incorporado"/>
    <s v="Coste salarial medio"/>
    <s v="20-30 kms"/>
    <s v="Medio"/>
    <s v="Mucha"/>
    <x v="1"/>
  </r>
  <r>
    <n v="35"/>
    <x v="1"/>
    <x v="2"/>
    <n v="1212"/>
    <x v="0"/>
    <n v="8"/>
    <n v="2"/>
    <s v="Marketing"/>
    <n v="1"/>
    <n v="1243"/>
    <n v="3"/>
    <x v="0"/>
    <n v="78"/>
    <n v="2"/>
    <n v="3"/>
    <s v="Sales Executive"/>
    <x v="0"/>
    <x v="1"/>
    <n v="10377"/>
    <n v="13755"/>
    <n v="4"/>
    <s v="Y"/>
    <s v="Yes"/>
    <n v="11"/>
    <n v="3"/>
    <n v="2"/>
    <n v="80"/>
    <n v="1"/>
    <n v="16"/>
    <n v="6"/>
    <n v="2"/>
    <n v="13"/>
    <n v="2"/>
    <n v="4"/>
    <n v="12"/>
    <n v="0.11"/>
    <x v="0"/>
    <s v="Consolidado"/>
    <s v="Coste salarial alto"/>
    <s v="0-10 kms"/>
    <s v="Bajo"/>
    <s v="Mucha"/>
    <x v="1"/>
  </r>
  <r>
    <n v="27"/>
    <x v="1"/>
    <x v="0"/>
    <n v="1103"/>
    <x v="1"/>
    <n v="14"/>
    <n v="3"/>
    <s v="Life Sciences"/>
    <n v="1"/>
    <n v="1244"/>
    <n v="1"/>
    <x v="1"/>
    <n v="42"/>
    <n v="3"/>
    <n v="1"/>
    <s v="Research Scientist"/>
    <x v="3"/>
    <x v="1"/>
    <n v="2235"/>
    <n v="14377"/>
    <n v="1"/>
    <s v="Y"/>
    <s v="Yes"/>
    <n v="14"/>
    <n v="3"/>
    <n v="4"/>
    <n v="80"/>
    <n v="2"/>
    <n v="9"/>
    <n v="3"/>
    <n v="2"/>
    <n v="9"/>
    <n v="7"/>
    <n v="6"/>
    <n v="8"/>
    <n v="0.14000000000000001"/>
    <x v="2"/>
    <s v="Establecido"/>
    <s v="Coste salarial bajo"/>
    <s v="10-20 kms"/>
    <s v="Bajo"/>
    <s v="Media"/>
    <x v="0"/>
  </r>
  <r>
    <n v="54"/>
    <x v="1"/>
    <x v="1"/>
    <n v="966"/>
    <x v="1"/>
    <n v="1"/>
    <n v="4"/>
    <s v="Life Sciences"/>
    <n v="1"/>
    <n v="1245"/>
    <n v="4"/>
    <x v="0"/>
    <n v="53"/>
    <n v="3"/>
    <n v="3"/>
    <s v="Manufacturing Director"/>
    <x v="2"/>
    <x v="2"/>
    <n v="10502"/>
    <n v="9659"/>
    <n v="7"/>
    <s v="Y"/>
    <s v="No"/>
    <n v="17"/>
    <n v="3"/>
    <n v="1"/>
    <n v="80"/>
    <n v="1"/>
    <n v="33"/>
    <n v="2"/>
    <n v="1"/>
    <n v="5"/>
    <n v="4"/>
    <n v="1"/>
    <n v="4"/>
    <n v="0.17"/>
    <x v="1"/>
    <s v="Nuevo empleado"/>
    <s v="Coste salarial medio"/>
    <s v="0-10 kms"/>
    <s v="Medio"/>
    <s v="Poca"/>
    <x v="1"/>
  </r>
  <r>
    <n v="44"/>
    <x v="1"/>
    <x v="0"/>
    <n v="1117"/>
    <x v="1"/>
    <n v="2"/>
    <n v="1"/>
    <s v="Life Sciences"/>
    <n v="1"/>
    <n v="1246"/>
    <n v="1"/>
    <x v="0"/>
    <n v="72"/>
    <n v="4"/>
    <n v="1"/>
    <s v="Research Scientist"/>
    <x v="0"/>
    <x v="1"/>
    <n v="2011"/>
    <n v="19982"/>
    <n v="1"/>
    <s v="Y"/>
    <s v="No"/>
    <n v="13"/>
    <n v="3"/>
    <n v="4"/>
    <n v="80"/>
    <n v="1"/>
    <n v="10"/>
    <n v="5"/>
    <n v="3"/>
    <n v="10"/>
    <n v="5"/>
    <n v="7"/>
    <n v="7"/>
    <n v="0.13"/>
    <x v="0"/>
    <s v="Establecido"/>
    <s v="Coste salarial medio"/>
    <s v="0-10 kms"/>
    <s v="Bajo"/>
    <s v="Mucha"/>
    <x v="1"/>
  </r>
  <r>
    <n v="19"/>
    <x v="0"/>
    <x v="2"/>
    <n v="504"/>
    <x v="1"/>
    <n v="10"/>
    <n v="3"/>
    <s v="Medical"/>
    <n v="1"/>
    <n v="1248"/>
    <n v="1"/>
    <x v="0"/>
    <n v="96"/>
    <n v="2"/>
    <n v="1"/>
    <s v="Research Scientist"/>
    <x v="1"/>
    <x v="0"/>
    <n v="1859"/>
    <n v="6148"/>
    <n v="1"/>
    <s v="Y"/>
    <s v="Yes"/>
    <n v="25"/>
    <n v="4"/>
    <n v="2"/>
    <n v="80"/>
    <n v="0"/>
    <n v="1"/>
    <n v="2"/>
    <n v="4"/>
    <n v="1"/>
    <n v="1"/>
    <n v="0"/>
    <n v="0"/>
    <n v="0.25"/>
    <x v="2"/>
    <s v="Recien incorporado"/>
    <s v="Coste salarial alto"/>
    <s v="10-20 kms"/>
    <s v="Alto"/>
    <s v="Poca"/>
    <x v="2"/>
  </r>
  <r>
    <n v="29"/>
    <x v="1"/>
    <x v="0"/>
    <n v="1010"/>
    <x v="1"/>
    <n v="1"/>
    <n v="3"/>
    <s v="Life Sciences"/>
    <n v="1"/>
    <n v="1249"/>
    <n v="1"/>
    <x v="0"/>
    <n v="97"/>
    <n v="3"/>
    <n v="1"/>
    <s v="Research Scientist"/>
    <x v="0"/>
    <x v="2"/>
    <n v="3760"/>
    <n v="5598"/>
    <n v="1"/>
    <s v="Y"/>
    <s v="No"/>
    <n v="15"/>
    <n v="3"/>
    <n v="1"/>
    <n v="80"/>
    <n v="3"/>
    <n v="3"/>
    <n v="5"/>
    <n v="3"/>
    <n v="3"/>
    <n v="2"/>
    <n v="1"/>
    <n v="2"/>
    <n v="0.15"/>
    <x v="0"/>
    <s v="Nuevo empleado"/>
    <s v="Coste salarial alto"/>
    <s v="0-10 kms"/>
    <s v="Bajo"/>
    <s v="Mucha"/>
    <x v="2"/>
  </r>
  <r>
    <n v="54"/>
    <x v="1"/>
    <x v="0"/>
    <n v="685"/>
    <x v="1"/>
    <n v="3"/>
    <n v="3"/>
    <s v="Life Sciences"/>
    <n v="1"/>
    <n v="1250"/>
    <n v="4"/>
    <x v="1"/>
    <n v="85"/>
    <n v="3"/>
    <n v="4"/>
    <s v="Research Director"/>
    <x v="0"/>
    <x v="1"/>
    <n v="17779"/>
    <n v="23474"/>
    <n v="3"/>
    <s v="Y"/>
    <s v="No"/>
    <n v="14"/>
    <n v="3"/>
    <n v="1"/>
    <n v="80"/>
    <n v="0"/>
    <n v="36"/>
    <n v="2"/>
    <n v="3"/>
    <n v="10"/>
    <n v="9"/>
    <n v="0"/>
    <n v="9"/>
    <n v="0.14000000000000001"/>
    <x v="1"/>
    <s v="Establecido"/>
    <s v="Coste salarial alto"/>
    <s v="0-10 kms"/>
    <s v="Bajo"/>
    <s v="Poca"/>
    <x v="1"/>
  </r>
  <r>
    <n v="31"/>
    <x v="1"/>
    <x v="0"/>
    <n v="1332"/>
    <x v="1"/>
    <n v="11"/>
    <n v="2"/>
    <s v="Medical"/>
    <n v="1"/>
    <n v="1251"/>
    <n v="3"/>
    <x v="1"/>
    <n v="80"/>
    <n v="3"/>
    <n v="2"/>
    <s v="Healthcare Representative"/>
    <x v="3"/>
    <x v="1"/>
    <n v="6833"/>
    <n v="17089"/>
    <n v="1"/>
    <s v="Y"/>
    <s v="Yes"/>
    <n v="12"/>
    <n v="3"/>
    <n v="4"/>
    <n v="80"/>
    <n v="0"/>
    <n v="6"/>
    <n v="2"/>
    <n v="2"/>
    <n v="6"/>
    <n v="5"/>
    <n v="0"/>
    <n v="1"/>
    <n v="0.12"/>
    <x v="0"/>
    <s v="Establecido"/>
    <s v="Coste salarial alto"/>
    <s v="10-20 kms"/>
    <s v="Bajo"/>
    <s v="Poca"/>
    <x v="0"/>
  </r>
  <r>
    <n v="31"/>
    <x v="1"/>
    <x v="0"/>
    <n v="1062"/>
    <x v="1"/>
    <n v="24"/>
    <n v="3"/>
    <s v="Medical"/>
    <n v="1"/>
    <n v="1252"/>
    <n v="3"/>
    <x v="0"/>
    <n v="96"/>
    <n v="2"/>
    <n v="2"/>
    <s v="Healthcare Representative"/>
    <x v="3"/>
    <x v="0"/>
    <n v="6812"/>
    <n v="17198"/>
    <n v="1"/>
    <s v="Y"/>
    <s v="No"/>
    <n v="19"/>
    <n v="3"/>
    <n v="2"/>
    <n v="80"/>
    <n v="0"/>
    <n v="10"/>
    <n v="2"/>
    <n v="3"/>
    <n v="10"/>
    <n v="9"/>
    <n v="1"/>
    <n v="8"/>
    <n v="0.19"/>
    <x v="0"/>
    <s v="Establecido"/>
    <s v="Coste salarial alto"/>
    <s v="20-30 kms"/>
    <s v="Medio"/>
    <s v="Poca"/>
    <x v="1"/>
  </r>
  <r>
    <n v="59"/>
    <x v="1"/>
    <x v="0"/>
    <n v="326"/>
    <x v="0"/>
    <n v="3"/>
    <n v="3"/>
    <s v="Life Sciences"/>
    <n v="1"/>
    <n v="1254"/>
    <n v="3"/>
    <x v="0"/>
    <n v="48"/>
    <n v="2"/>
    <n v="2"/>
    <s v="Sales Executive"/>
    <x v="0"/>
    <x v="0"/>
    <n v="5171"/>
    <n v="16490"/>
    <n v="5"/>
    <s v="Y"/>
    <s v="No"/>
    <n v="17"/>
    <n v="3"/>
    <n v="4"/>
    <n v="80"/>
    <n v="0"/>
    <n v="13"/>
    <n v="2"/>
    <n v="3"/>
    <n v="6"/>
    <n v="1"/>
    <n v="0"/>
    <n v="5"/>
    <n v="0.17"/>
    <x v="1"/>
    <s v="Establecido"/>
    <s v="Coste salarial bajo"/>
    <s v="0-10 kms"/>
    <s v="Medio"/>
    <s v="Poca"/>
    <x v="1"/>
  </r>
  <r>
    <n v="43"/>
    <x v="1"/>
    <x v="0"/>
    <n v="920"/>
    <x v="1"/>
    <n v="3"/>
    <n v="3"/>
    <s v="Life Sciences"/>
    <n v="1"/>
    <n v="1255"/>
    <n v="3"/>
    <x v="1"/>
    <n v="96"/>
    <n v="1"/>
    <n v="5"/>
    <s v="Research Director"/>
    <x v="0"/>
    <x v="1"/>
    <n v="19740"/>
    <n v="18625"/>
    <n v="3"/>
    <s v="Y"/>
    <s v="No"/>
    <n v="14"/>
    <n v="3"/>
    <n v="2"/>
    <n v="80"/>
    <n v="1"/>
    <n v="25"/>
    <n v="2"/>
    <n v="3"/>
    <n v="8"/>
    <n v="7"/>
    <n v="0"/>
    <n v="7"/>
    <n v="0.14000000000000001"/>
    <x v="0"/>
    <s v="Establecido"/>
    <s v="Coste salarial alto"/>
    <s v="0-10 kms"/>
    <s v="Bajo"/>
    <s v="Poca"/>
    <x v="1"/>
  </r>
  <r>
    <n v="49"/>
    <x v="1"/>
    <x v="0"/>
    <n v="1098"/>
    <x v="1"/>
    <n v="4"/>
    <n v="2"/>
    <s v="Medical"/>
    <n v="1"/>
    <n v="1256"/>
    <n v="1"/>
    <x v="1"/>
    <n v="85"/>
    <n v="2"/>
    <n v="5"/>
    <s v="Manager"/>
    <x v="2"/>
    <x v="1"/>
    <n v="18711"/>
    <n v="12124"/>
    <n v="2"/>
    <s v="Y"/>
    <s v="No"/>
    <n v="13"/>
    <n v="3"/>
    <n v="3"/>
    <n v="80"/>
    <n v="1"/>
    <n v="23"/>
    <n v="2"/>
    <n v="4"/>
    <n v="1"/>
    <n v="0"/>
    <n v="0"/>
    <n v="0"/>
    <n v="0.13"/>
    <x v="1"/>
    <s v="Recien incorporado"/>
    <s v="Coste salarial alto"/>
    <s v="0-10 kms"/>
    <s v="Bajo"/>
    <s v="Poca"/>
    <x v="1"/>
  </r>
  <r>
    <n v="36"/>
    <x v="1"/>
    <x v="1"/>
    <n v="469"/>
    <x v="1"/>
    <n v="3"/>
    <n v="3"/>
    <s v="Technical Degree"/>
    <n v="1"/>
    <n v="1257"/>
    <n v="3"/>
    <x v="1"/>
    <n v="46"/>
    <n v="3"/>
    <n v="1"/>
    <s v="Research Scientist"/>
    <x v="1"/>
    <x v="1"/>
    <n v="3692"/>
    <n v="9256"/>
    <n v="1"/>
    <s v="Y"/>
    <s v="No"/>
    <n v="12"/>
    <n v="3"/>
    <n v="3"/>
    <n v="80"/>
    <n v="0"/>
    <n v="12"/>
    <n v="2"/>
    <n v="2"/>
    <n v="11"/>
    <n v="10"/>
    <n v="0"/>
    <n v="7"/>
    <n v="0.12"/>
    <x v="0"/>
    <s v="Consolidado"/>
    <s v="Coste salarial bajo"/>
    <s v="0-10 kms"/>
    <s v="Bajo"/>
    <s v="Poca"/>
    <x v="1"/>
  </r>
  <r>
    <n v="48"/>
    <x v="1"/>
    <x v="0"/>
    <n v="969"/>
    <x v="1"/>
    <n v="2"/>
    <n v="2"/>
    <s v="Technical Degree"/>
    <n v="1"/>
    <n v="1258"/>
    <n v="4"/>
    <x v="1"/>
    <n v="76"/>
    <n v="4"/>
    <n v="1"/>
    <s v="Laboratory Technician"/>
    <x v="1"/>
    <x v="0"/>
    <n v="2559"/>
    <n v="16620"/>
    <n v="5"/>
    <s v="Y"/>
    <s v="No"/>
    <n v="11"/>
    <n v="3"/>
    <n v="3"/>
    <n v="80"/>
    <n v="0"/>
    <n v="7"/>
    <n v="4"/>
    <n v="2"/>
    <n v="1"/>
    <n v="0"/>
    <n v="0"/>
    <n v="0"/>
    <n v="0.11"/>
    <x v="1"/>
    <s v="Recien incorporado"/>
    <s v="Coste salarial alto"/>
    <s v="0-10 kms"/>
    <s v="Bajo"/>
    <s v="Media"/>
    <x v="0"/>
  </r>
  <r>
    <n v="27"/>
    <x v="1"/>
    <x v="0"/>
    <n v="1167"/>
    <x v="1"/>
    <n v="4"/>
    <n v="2"/>
    <s v="Life Sciences"/>
    <n v="1"/>
    <n v="1259"/>
    <n v="1"/>
    <x v="1"/>
    <n v="76"/>
    <n v="3"/>
    <n v="1"/>
    <s v="Research Scientist"/>
    <x v="2"/>
    <x v="2"/>
    <n v="2517"/>
    <n v="3208"/>
    <n v="1"/>
    <s v="Y"/>
    <s v="No"/>
    <n v="11"/>
    <n v="3"/>
    <n v="2"/>
    <n v="80"/>
    <n v="3"/>
    <n v="5"/>
    <n v="2"/>
    <n v="3"/>
    <n v="5"/>
    <n v="3"/>
    <n v="0"/>
    <n v="3"/>
    <n v="0.11"/>
    <x v="2"/>
    <s v="Nuevo empleado"/>
    <s v="Coste salarial alto"/>
    <s v="0-10 kms"/>
    <s v="Bajo"/>
    <s v="Poca"/>
    <x v="0"/>
  </r>
  <r>
    <n v="29"/>
    <x v="1"/>
    <x v="0"/>
    <n v="1329"/>
    <x v="1"/>
    <n v="7"/>
    <n v="3"/>
    <s v="Life Sciences"/>
    <n v="1"/>
    <n v="1260"/>
    <n v="3"/>
    <x v="1"/>
    <n v="82"/>
    <n v="3"/>
    <n v="2"/>
    <s v="Healthcare Representative"/>
    <x v="0"/>
    <x v="2"/>
    <n v="6623"/>
    <n v="4204"/>
    <n v="1"/>
    <s v="Y"/>
    <s v="Yes"/>
    <n v="11"/>
    <n v="3"/>
    <n v="2"/>
    <n v="80"/>
    <n v="2"/>
    <n v="6"/>
    <n v="2"/>
    <n v="3"/>
    <n v="6"/>
    <n v="0"/>
    <n v="1"/>
    <n v="0"/>
    <n v="0.11"/>
    <x v="0"/>
    <s v="Establecido"/>
    <s v="Coste salarial alto"/>
    <s v="0-10 kms"/>
    <s v="Bajo"/>
    <s v="Poca"/>
    <x v="0"/>
  </r>
  <r>
    <n v="48"/>
    <x v="1"/>
    <x v="0"/>
    <n v="715"/>
    <x v="1"/>
    <n v="1"/>
    <n v="3"/>
    <s v="Life Sciences"/>
    <n v="1"/>
    <n v="1263"/>
    <n v="4"/>
    <x v="1"/>
    <n v="76"/>
    <n v="2"/>
    <n v="5"/>
    <s v="Research Director"/>
    <x v="0"/>
    <x v="0"/>
    <n v="18265"/>
    <n v="8733"/>
    <n v="6"/>
    <s v="Y"/>
    <s v="No"/>
    <n v="12"/>
    <n v="3"/>
    <n v="3"/>
    <n v="80"/>
    <n v="0"/>
    <n v="25"/>
    <n v="3"/>
    <n v="4"/>
    <n v="1"/>
    <n v="0"/>
    <n v="0"/>
    <n v="0"/>
    <n v="0.12"/>
    <x v="1"/>
    <s v="Recien incorporado"/>
    <s v="Coste salarial alto"/>
    <s v="0-10 kms"/>
    <s v="Bajo"/>
    <s v="Media"/>
    <x v="1"/>
  </r>
  <r>
    <n v="29"/>
    <x v="1"/>
    <x v="0"/>
    <n v="694"/>
    <x v="1"/>
    <n v="1"/>
    <n v="3"/>
    <s v="Life Sciences"/>
    <n v="1"/>
    <n v="1264"/>
    <n v="4"/>
    <x v="0"/>
    <n v="87"/>
    <n v="2"/>
    <n v="4"/>
    <s v="Research Director"/>
    <x v="0"/>
    <x v="2"/>
    <n v="16124"/>
    <n v="3423"/>
    <n v="3"/>
    <s v="Y"/>
    <s v="No"/>
    <n v="14"/>
    <n v="3"/>
    <n v="2"/>
    <n v="80"/>
    <n v="2"/>
    <n v="9"/>
    <n v="2"/>
    <n v="2"/>
    <n v="7"/>
    <n v="7"/>
    <n v="1"/>
    <n v="7"/>
    <n v="0.14000000000000001"/>
    <x v="0"/>
    <s v="Establecido"/>
    <s v="Coste salarial alto"/>
    <s v="0-10 kms"/>
    <s v="Bajo"/>
    <s v="Poca"/>
    <x v="0"/>
  </r>
  <r>
    <n v="34"/>
    <x v="1"/>
    <x v="0"/>
    <n v="1320"/>
    <x v="1"/>
    <n v="20"/>
    <n v="3"/>
    <s v="Technical Degree"/>
    <n v="1"/>
    <n v="1265"/>
    <n v="3"/>
    <x v="0"/>
    <n v="89"/>
    <n v="4"/>
    <n v="1"/>
    <s v="Research Scientist"/>
    <x v="2"/>
    <x v="1"/>
    <n v="2585"/>
    <n v="21643"/>
    <n v="0"/>
    <s v="Y"/>
    <s v="No"/>
    <n v="17"/>
    <n v="3"/>
    <n v="4"/>
    <n v="80"/>
    <n v="0"/>
    <n v="2"/>
    <n v="5"/>
    <n v="2"/>
    <n v="1"/>
    <n v="0"/>
    <n v="0"/>
    <n v="0"/>
    <n v="0.17"/>
    <x v="0"/>
    <s v="Recien incorporado"/>
    <s v="Coste salarial alto"/>
    <s v="20-30 kms"/>
    <s v="Medio"/>
    <s v="Mucha"/>
    <x v="2"/>
  </r>
  <r>
    <n v="44"/>
    <x v="1"/>
    <x v="0"/>
    <n v="1099"/>
    <x v="0"/>
    <n v="5"/>
    <n v="3"/>
    <s v="Marketing"/>
    <n v="1"/>
    <n v="1267"/>
    <n v="2"/>
    <x v="1"/>
    <n v="88"/>
    <n v="3"/>
    <n v="5"/>
    <s v="Manager"/>
    <x v="1"/>
    <x v="1"/>
    <n v="18213"/>
    <n v="8751"/>
    <n v="7"/>
    <s v="Y"/>
    <s v="No"/>
    <n v="11"/>
    <n v="3"/>
    <n v="3"/>
    <n v="80"/>
    <n v="1"/>
    <n v="26"/>
    <n v="5"/>
    <n v="3"/>
    <n v="22"/>
    <n v="9"/>
    <n v="3"/>
    <n v="10"/>
    <n v="0.11"/>
    <x v="0"/>
    <s v="Veterano"/>
    <s v="Coste salarial alto"/>
    <s v="0-10 kms"/>
    <s v="Bajo"/>
    <s v="Mucha"/>
    <x v="1"/>
  </r>
  <r>
    <n v="33"/>
    <x v="1"/>
    <x v="0"/>
    <n v="536"/>
    <x v="0"/>
    <n v="10"/>
    <n v="5"/>
    <s v="Marketing"/>
    <n v="1"/>
    <n v="1268"/>
    <n v="4"/>
    <x v="1"/>
    <n v="82"/>
    <n v="4"/>
    <n v="3"/>
    <s v="Sales Executive"/>
    <x v="2"/>
    <x v="2"/>
    <n v="8380"/>
    <n v="21708"/>
    <n v="0"/>
    <s v="Y"/>
    <s v="Yes"/>
    <n v="14"/>
    <n v="3"/>
    <n v="4"/>
    <n v="80"/>
    <n v="2"/>
    <n v="10"/>
    <n v="3"/>
    <n v="3"/>
    <n v="9"/>
    <n v="8"/>
    <n v="0"/>
    <n v="8"/>
    <n v="0.14000000000000001"/>
    <x v="0"/>
    <s v="Establecido"/>
    <s v="Coste salarial alto"/>
    <s v="10-20 kms"/>
    <s v="Bajo"/>
    <s v="Media"/>
    <x v="1"/>
  </r>
  <r>
    <n v="19"/>
    <x v="1"/>
    <x v="0"/>
    <n v="265"/>
    <x v="1"/>
    <n v="25"/>
    <n v="3"/>
    <s v="Life Sciences"/>
    <n v="1"/>
    <n v="1269"/>
    <n v="2"/>
    <x v="0"/>
    <n v="57"/>
    <n v="4"/>
    <n v="1"/>
    <s v="Research Scientist"/>
    <x v="0"/>
    <x v="0"/>
    <n v="2994"/>
    <n v="21221"/>
    <n v="1"/>
    <s v="Y"/>
    <s v="Yes"/>
    <n v="12"/>
    <n v="3"/>
    <n v="4"/>
    <n v="80"/>
    <n v="0"/>
    <n v="1"/>
    <n v="2"/>
    <n v="3"/>
    <n v="1"/>
    <n v="0"/>
    <n v="0"/>
    <n v="1"/>
    <n v="0.12"/>
    <x v="2"/>
    <s v="Recien incorporado"/>
    <s v="Coste salarial medio"/>
    <s v="20-30 kms"/>
    <s v="Bajo"/>
    <s v="Poca"/>
    <x v="2"/>
  </r>
  <r>
    <n v="23"/>
    <x v="1"/>
    <x v="0"/>
    <n v="373"/>
    <x v="1"/>
    <n v="1"/>
    <n v="2"/>
    <s v="Life Sciences"/>
    <n v="1"/>
    <n v="1270"/>
    <n v="4"/>
    <x v="1"/>
    <n v="47"/>
    <n v="3"/>
    <n v="1"/>
    <s v="Research Scientist"/>
    <x v="2"/>
    <x v="1"/>
    <n v="1223"/>
    <n v="16901"/>
    <n v="1"/>
    <s v="Y"/>
    <s v="No"/>
    <n v="22"/>
    <n v="4"/>
    <n v="4"/>
    <n v="80"/>
    <n v="1"/>
    <n v="1"/>
    <n v="2"/>
    <n v="3"/>
    <n v="1"/>
    <n v="0"/>
    <n v="0"/>
    <n v="1"/>
    <n v="0.22"/>
    <x v="2"/>
    <s v="Recien incorporado"/>
    <s v="Coste salarial bajo"/>
    <s v="0-10 kms"/>
    <s v="Alto"/>
    <s v="Poca"/>
    <x v="2"/>
  </r>
  <r>
    <n v="25"/>
    <x v="0"/>
    <x v="1"/>
    <n v="599"/>
    <x v="0"/>
    <n v="24"/>
    <n v="1"/>
    <s v="Life Sciences"/>
    <n v="1"/>
    <n v="1273"/>
    <n v="3"/>
    <x v="1"/>
    <n v="73"/>
    <n v="1"/>
    <n v="1"/>
    <s v="Sales Representative"/>
    <x v="0"/>
    <x v="0"/>
    <n v="1118"/>
    <n v="8040"/>
    <n v="1"/>
    <s v="Y"/>
    <s v="Yes"/>
    <n v="14"/>
    <n v="3"/>
    <n v="4"/>
    <n v="80"/>
    <n v="0"/>
    <n v="1"/>
    <n v="4"/>
    <n v="3"/>
    <n v="1"/>
    <n v="0"/>
    <n v="1"/>
    <n v="0"/>
    <n v="0.14000000000000001"/>
    <x v="2"/>
    <s v="Recien incorporado"/>
    <s v="Coste salarial medio"/>
    <s v="20-30 kms"/>
    <s v="Bajo"/>
    <s v="Media"/>
    <x v="2"/>
  </r>
  <r>
    <n v="26"/>
    <x v="1"/>
    <x v="0"/>
    <n v="583"/>
    <x v="1"/>
    <n v="4"/>
    <n v="2"/>
    <s v="Life Sciences"/>
    <n v="1"/>
    <n v="1275"/>
    <n v="3"/>
    <x v="1"/>
    <n v="53"/>
    <n v="3"/>
    <n v="1"/>
    <s v="Research Scientist"/>
    <x v="0"/>
    <x v="0"/>
    <n v="2875"/>
    <n v="9973"/>
    <n v="1"/>
    <s v="Y"/>
    <s v="Yes"/>
    <n v="20"/>
    <n v="4"/>
    <n v="2"/>
    <n v="80"/>
    <n v="0"/>
    <n v="8"/>
    <n v="2"/>
    <n v="2"/>
    <n v="8"/>
    <n v="5"/>
    <n v="2"/>
    <n v="2"/>
    <n v="0.2"/>
    <x v="2"/>
    <s v="Establecido"/>
    <s v="Coste salarial medio"/>
    <s v="0-10 kms"/>
    <s v="Medio"/>
    <s v="Poca"/>
    <x v="0"/>
  </r>
  <r>
    <n v="45"/>
    <x v="0"/>
    <x v="0"/>
    <n v="1449"/>
    <x v="0"/>
    <n v="2"/>
    <n v="3"/>
    <s v="Marketing"/>
    <n v="1"/>
    <n v="1277"/>
    <n v="1"/>
    <x v="0"/>
    <n v="94"/>
    <n v="1"/>
    <n v="5"/>
    <s v="Manager"/>
    <x v="1"/>
    <x v="0"/>
    <n v="18824"/>
    <n v="2493"/>
    <n v="2"/>
    <s v="Y"/>
    <s v="Yes"/>
    <n v="16"/>
    <n v="3"/>
    <n v="1"/>
    <n v="80"/>
    <n v="0"/>
    <n v="26"/>
    <n v="2"/>
    <n v="3"/>
    <n v="24"/>
    <n v="10"/>
    <n v="1"/>
    <n v="11"/>
    <n v="0.16"/>
    <x v="1"/>
    <s v="Veterano"/>
    <s v="Coste salarial alto"/>
    <s v="0-10 kms"/>
    <s v="Medio"/>
    <s v="Poca"/>
    <x v="1"/>
  </r>
  <r>
    <n v="55"/>
    <x v="1"/>
    <x v="2"/>
    <n v="177"/>
    <x v="1"/>
    <n v="8"/>
    <n v="1"/>
    <s v="Medical"/>
    <n v="1"/>
    <n v="1278"/>
    <n v="4"/>
    <x v="1"/>
    <n v="37"/>
    <n v="2"/>
    <n v="4"/>
    <s v="Healthcare Representative"/>
    <x v="1"/>
    <x v="2"/>
    <n v="13577"/>
    <n v="25592"/>
    <n v="1"/>
    <s v="Y"/>
    <s v="Yes"/>
    <n v="15"/>
    <n v="3"/>
    <n v="4"/>
    <n v="80"/>
    <n v="1"/>
    <n v="34"/>
    <n v="3"/>
    <n v="3"/>
    <n v="33"/>
    <n v="9"/>
    <n v="15"/>
    <n v="0"/>
    <n v="0.15"/>
    <x v="1"/>
    <s v="Veterano"/>
    <s v="Coste salarial bajo"/>
    <s v="0-10 kms"/>
    <s v="Bajo"/>
    <s v="Media"/>
    <x v="1"/>
  </r>
  <r>
    <n v="21"/>
    <x v="0"/>
    <x v="1"/>
    <n v="251"/>
    <x v="1"/>
    <n v="10"/>
    <n v="2"/>
    <s v="Life Sciences"/>
    <n v="1"/>
    <n v="1279"/>
    <n v="1"/>
    <x v="0"/>
    <n v="45"/>
    <n v="2"/>
    <n v="1"/>
    <s v="Laboratory Technician"/>
    <x v="2"/>
    <x v="0"/>
    <n v="2625"/>
    <n v="25308"/>
    <n v="1"/>
    <s v="Y"/>
    <s v="No"/>
    <n v="20"/>
    <n v="4"/>
    <n v="3"/>
    <n v="80"/>
    <n v="0"/>
    <n v="2"/>
    <n v="2"/>
    <n v="1"/>
    <n v="2"/>
    <n v="2"/>
    <n v="2"/>
    <n v="2"/>
    <n v="0.2"/>
    <x v="2"/>
    <s v="Nuevo empleado"/>
    <s v="Coste salarial bajo"/>
    <s v="10-20 kms"/>
    <s v="Medio"/>
    <s v="Poca"/>
    <x v="2"/>
  </r>
  <r>
    <n v="46"/>
    <x v="1"/>
    <x v="0"/>
    <n v="168"/>
    <x v="0"/>
    <n v="4"/>
    <n v="2"/>
    <s v="Marketing"/>
    <n v="1"/>
    <n v="1280"/>
    <n v="4"/>
    <x v="0"/>
    <n v="33"/>
    <n v="2"/>
    <n v="5"/>
    <s v="Manager"/>
    <x v="1"/>
    <x v="1"/>
    <n v="18789"/>
    <n v="9946"/>
    <n v="2"/>
    <s v="Y"/>
    <s v="No"/>
    <n v="14"/>
    <n v="3"/>
    <n v="3"/>
    <n v="80"/>
    <n v="1"/>
    <n v="26"/>
    <n v="2"/>
    <n v="3"/>
    <n v="11"/>
    <n v="4"/>
    <n v="0"/>
    <n v="8"/>
    <n v="0.14000000000000001"/>
    <x v="1"/>
    <s v="Consolidado"/>
    <s v="Coste salarial bajo"/>
    <s v="0-10 kms"/>
    <s v="Bajo"/>
    <s v="Poca"/>
    <x v="1"/>
  </r>
  <r>
    <n v="34"/>
    <x v="1"/>
    <x v="0"/>
    <n v="131"/>
    <x v="0"/>
    <n v="2"/>
    <n v="3"/>
    <s v="Marketing"/>
    <n v="1"/>
    <n v="1281"/>
    <n v="3"/>
    <x v="0"/>
    <n v="86"/>
    <n v="3"/>
    <n v="2"/>
    <s v="Sales Executive"/>
    <x v="3"/>
    <x v="0"/>
    <n v="4538"/>
    <n v="6039"/>
    <n v="0"/>
    <s v="Y"/>
    <s v="Yes"/>
    <n v="12"/>
    <n v="3"/>
    <n v="4"/>
    <n v="80"/>
    <n v="0"/>
    <n v="4"/>
    <n v="3"/>
    <n v="3"/>
    <n v="3"/>
    <n v="2"/>
    <n v="0"/>
    <n v="2"/>
    <n v="0.12"/>
    <x v="0"/>
    <s v="Nuevo empleado"/>
    <s v="Coste salarial alto"/>
    <s v="0-10 kms"/>
    <s v="Bajo"/>
    <s v="Media"/>
    <x v="0"/>
  </r>
  <r>
    <n v="51"/>
    <x v="1"/>
    <x v="1"/>
    <n v="237"/>
    <x v="0"/>
    <n v="9"/>
    <n v="3"/>
    <s v="Life Sciences"/>
    <n v="1"/>
    <n v="1282"/>
    <n v="4"/>
    <x v="1"/>
    <n v="83"/>
    <n v="3"/>
    <n v="5"/>
    <s v="Manager"/>
    <x v="1"/>
    <x v="2"/>
    <n v="19847"/>
    <n v="19196"/>
    <n v="4"/>
    <s v="Y"/>
    <s v="Yes"/>
    <n v="24"/>
    <n v="4"/>
    <n v="1"/>
    <n v="80"/>
    <n v="1"/>
    <n v="31"/>
    <n v="5"/>
    <n v="2"/>
    <n v="29"/>
    <n v="10"/>
    <n v="11"/>
    <n v="10"/>
    <n v="0.24"/>
    <x v="1"/>
    <s v="Veterano"/>
    <s v="Coste salarial alto"/>
    <s v="0-10 kms"/>
    <s v="Alto"/>
    <s v="Mucha"/>
    <x v="1"/>
  </r>
  <r>
    <n v="59"/>
    <x v="1"/>
    <x v="0"/>
    <n v="1429"/>
    <x v="1"/>
    <n v="18"/>
    <n v="4"/>
    <s v="Medical"/>
    <n v="1"/>
    <n v="1283"/>
    <n v="4"/>
    <x v="1"/>
    <n v="67"/>
    <n v="3"/>
    <n v="3"/>
    <s v="Manufacturing Director"/>
    <x v="0"/>
    <x v="0"/>
    <n v="10512"/>
    <n v="20002"/>
    <n v="6"/>
    <s v="Y"/>
    <s v="No"/>
    <n v="12"/>
    <n v="3"/>
    <n v="4"/>
    <n v="80"/>
    <n v="0"/>
    <n v="25"/>
    <n v="6"/>
    <n v="2"/>
    <n v="9"/>
    <n v="7"/>
    <n v="5"/>
    <n v="4"/>
    <n v="0.12"/>
    <x v="1"/>
    <s v="Establecido"/>
    <s v="Coste salarial medio"/>
    <s v="10-20 kms"/>
    <s v="Bajo"/>
    <s v="Mucha"/>
    <x v="1"/>
  </r>
  <r>
    <n v="34"/>
    <x v="1"/>
    <x v="1"/>
    <n v="135"/>
    <x v="1"/>
    <n v="19"/>
    <n v="3"/>
    <s v="Medical"/>
    <n v="1"/>
    <n v="1285"/>
    <n v="3"/>
    <x v="0"/>
    <n v="46"/>
    <n v="3"/>
    <n v="2"/>
    <s v="Laboratory Technician"/>
    <x v="1"/>
    <x v="2"/>
    <n v="4444"/>
    <n v="22534"/>
    <n v="4"/>
    <s v="Y"/>
    <s v="No"/>
    <n v="13"/>
    <n v="3"/>
    <n v="3"/>
    <n v="80"/>
    <n v="2"/>
    <n v="15"/>
    <n v="2"/>
    <n v="4"/>
    <n v="11"/>
    <n v="8"/>
    <n v="5"/>
    <n v="10"/>
    <n v="0.13"/>
    <x v="0"/>
    <s v="Consolidado"/>
    <s v="Coste salarial bajo"/>
    <s v="10-20 kms"/>
    <s v="Bajo"/>
    <s v="Poca"/>
    <x v="1"/>
  </r>
  <r>
    <n v="28"/>
    <x v="1"/>
    <x v="1"/>
    <n v="791"/>
    <x v="1"/>
    <n v="1"/>
    <n v="4"/>
    <s v="Medical"/>
    <n v="1"/>
    <n v="1286"/>
    <n v="4"/>
    <x v="1"/>
    <n v="44"/>
    <n v="3"/>
    <n v="1"/>
    <s v="Laboratory Technician"/>
    <x v="2"/>
    <x v="0"/>
    <n v="2154"/>
    <n v="6842"/>
    <n v="0"/>
    <s v="Y"/>
    <s v="Yes"/>
    <n v="11"/>
    <n v="3"/>
    <n v="3"/>
    <n v="80"/>
    <n v="0"/>
    <n v="5"/>
    <n v="2"/>
    <n v="2"/>
    <n v="4"/>
    <n v="2"/>
    <n v="0"/>
    <n v="2"/>
    <n v="0.11"/>
    <x v="2"/>
    <s v="Nuevo empleado"/>
    <s v="Coste salarial bajo"/>
    <s v="0-10 kms"/>
    <s v="Bajo"/>
    <s v="Poca"/>
    <x v="0"/>
  </r>
  <r>
    <n v="44"/>
    <x v="1"/>
    <x v="0"/>
    <n v="1199"/>
    <x v="1"/>
    <n v="4"/>
    <n v="2"/>
    <s v="Life Sciences"/>
    <n v="1"/>
    <n v="1288"/>
    <n v="3"/>
    <x v="1"/>
    <n v="92"/>
    <n v="4"/>
    <n v="5"/>
    <s v="Manager"/>
    <x v="3"/>
    <x v="2"/>
    <n v="19190"/>
    <n v="17477"/>
    <n v="1"/>
    <s v="Y"/>
    <s v="No"/>
    <n v="14"/>
    <n v="3"/>
    <n v="4"/>
    <n v="80"/>
    <n v="2"/>
    <n v="26"/>
    <n v="4"/>
    <n v="2"/>
    <n v="25"/>
    <n v="9"/>
    <n v="14"/>
    <n v="13"/>
    <n v="0.14000000000000001"/>
    <x v="0"/>
    <s v="Veterano"/>
    <s v="Coste salarial alto"/>
    <s v="0-10 kms"/>
    <s v="Bajo"/>
    <s v="Media"/>
    <x v="1"/>
  </r>
  <r>
    <n v="34"/>
    <x v="1"/>
    <x v="1"/>
    <n v="648"/>
    <x v="2"/>
    <n v="11"/>
    <n v="3"/>
    <s v="Life Sciences"/>
    <n v="1"/>
    <n v="1289"/>
    <n v="3"/>
    <x v="1"/>
    <n v="56"/>
    <n v="2"/>
    <n v="2"/>
    <s v="Human Resources"/>
    <x v="1"/>
    <x v="1"/>
    <n v="4490"/>
    <n v="21833"/>
    <n v="4"/>
    <s v="Y"/>
    <s v="No"/>
    <n v="11"/>
    <n v="3"/>
    <n v="4"/>
    <n v="80"/>
    <n v="2"/>
    <n v="14"/>
    <n v="5"/>
    <n v="4"/>
    <n v="10"/>
    <n v="9"/>
    <n v="1"/>
    <n v="8"/>
    <n v="0.11"/>
    <x v="0"/>
    <s v="Establecido"/>
    <s v="Coste salarial medio"/>
    <s v="10-20 kms"/>
    <s v="Bajo"/>
    <s v="Mucha"/>
    <x v="1"/>
  </r>
  <r>
    <n v="35"/>
    <x v="1"/>
    <x v="0"/>
    <n v="735"/>
    <x v="1"/>
    <n v="6"/>
    <n v="1"/>
    <s v="Life Sciences"/>
    <n v="1"/>
    <n v="1291"/>
    <n v="3"/>
    <x v="1"/>
    <n v="66"/>
    <n v="3"/>
    <n v="1"/>
    <s v="Research Scientist"/>
    <x v="2"/>
    <x v="1"/>
    <n v="3506"/>
    <n v="6020"/>
    <n v="0"/>
    <s v="Y"/>
    <s v="Yes"/>
    <n v="14"/>
    <n v="3"/>
    <n v="4"/>
    <n v="80"/>
    <n v="0"/>
    <n v="4"/>
    <n v="3"/>
    <n v="3"/>
    <n v="3"/>
    <n v="2"/>
    <n v="2"/>
    <n v="2"/>
    <n v="0.14000000000000001"/>
    <x v="0"/>
    <s v="Nuevo empleado"/>
    <s v="Coste salarial medio"/>
    <s v="0-10 kms"/>
    <s v="Bajo"/>
    <s v="Media"/>
    <x v="0"/>
  </r>
  <r>
    <n v="42"/>
    <x v="1"/>
    <x v="0"/>
    <n v="603"/>
    <x v="1"/>
    <n v="7"/>
    <n v="4"/>
    <s v="Medical"/>
    <n v="1"/>
    <n v="1292"/>
    <n v="2"/>
    <x v="0"/>
    <n v="78"/>
    <n v="4"/>
    <n v="2"/>
    <s v="Research Scientist"/>
    <x v="1"/>
    <x v="1"/>
    <n v="2372"/>
    <n v="5628"/>
    <n v="6"/>
    <s v="Y"/>
    <s v="Yes"/>
    <n v="16"/>
    <n v="3"/>
    <n v="4"/>
    <n v="80"/>
    <n v="0"/>
    <n v="18"/>
    <n v="2"/>
    <n v="3"/>
    <n v="1"/>
    <n v="0"/>
    <n v="0"/>
    <n v="0"/>
    <n v="0.16"/>
    <x v="0"/>
    <s v="Recien incorporado"/>
    <s v="Coste salarial alto"/>
    <s v="0-10 kms"/>
    <s v="Medio"/>
    <s v="Poca"/>
    <x v="1"/>
  </r>
  <r>
    <n v="43"/>
    <x v="1"/>
    <x v="0"/>
    <n v="531"/>
    <x v="0"/>
    <n v="4"/>
    <n v="4"/>
    <s v="Marketing"/>
    <n v="1"/>
    <n v="1293"/>
    <n v="4"/>
    <x v="0"/>
    <n v="56"/>
    <n v="2"/>
    <n v="3"/>
    <s v="Sales Executive"/>
    <x v="0"/>
    <x v="0"/>
    <n v="10231"/>
    <n v="20364"/>
    <n v="3"/>
    <s v="Y"/>
    <s v="No"/>
    <n v="14"/>
    <n v="3"/>
    <n v="4"/>
    <n v="80"/>
    <n v="0"/>
    <n v="23"/>
    <n v="3"/>
    <n v="4"/>
    <n v="21"/>
    <n v="7"/>
    <n v="15"/>
    <n v="17"/>
    <n v="0.14000000000000001"/>
    <x v="0"/>
    <s v="Veterano"/>
    <s v="Coste salarial medio"/>
    <s v="0-10 kms"/>
    <s v="Bajo"/>
    <s v="Media"/>
    <x v="1"/>
  </r>
  <r>
    <n v="36"/>
    <x v="1"/>
    <x v="0"/>
    <n v="429"/>
    <x v="1"/>
    <n v="2"/>
    <n v="4"/>
    <s v="Life Sciences"/>
    <n v="1"/>
    <n v="1294"/>
    <n v="3"/>
    <x v="0"/>
    <n v="53"/>
    <n v="3"/>
    <n v="2"/>
    <s v="Manufacturing Director"/>
    <x v="1"/>
    <x v="0"/>
    <n v="5410"/>
    <n v="2323"/>
    <n v="9"/>
    <s v="Y"/>
    <s v="Yes"/>
    <n v="11"/>
    <n v="3"/>
    <n v="4"/>
    <n v="80"/>
    <n v="0"/>
    <n v="18"/>
    <n v="2"/>
    <n v="3"/>
    <n v="16"/>
    <n v="14"/>
    <n v="5"/>
    <n v="12"/>
    <n v="0.11"/>
    <x v="0"/>
    <s v="Consolidado"/>
    <s v="Coste salarial medio"/>
    <s v="0-10 kms"/>
    <s v="Bajo"/>
    <s v="Poca"/>
    <x v="1"/>
  </r>
  <r>
    <n v="44"/>
    <x v="0"/>
    <x v="0"/>
    <n v="621"/>
    <x v="1"/>
    <n v="15"/>
    <n v="3"/>
    <s v="Medical"/>
    <n v="1"/>
    <n v="1295"/>
    <n v="1"/>
    <x v="0"/>
    <n v="73"/>
    <n v="3"/>
    <n v="3"/>
    <s v="Healthcare Representative"/>
    <x v="0"/>
    <x v="1"/>
    <n v="7978"/>
    <n v="14075"/>
    <n v="1"/>
    <s v="Y"/>
    <s v="No"/>
    <n v="11"/>
    <n v="3"/>
    <n v="4"/>
    <n v="80"/>
    <n v="1"/>
    <n v="10"/>
    <n v="2"/>
    <n v="3"/>
    <n v="10"/>
    <n v="7"/>
    <n v="0"/>
    <n v="5"/>
    <n v="0.11"/>
    <x v="0"/>
    <s v="Establecido"/>
    <s v="Coste salarial medio"/>
    <s v="10-20 kms"/>
    <s v="Bajo"/>
    <s v="Poca"/>
    <x v="1"/>
  </r>
  <r>
    <n v="28"/>
    <x v="1"/>
    <x v="1"/>
    <n v="193"/>
    <x v="1"/>
    <n v="2"/>
    <n v="3"/>
    <s v="Life Sciences"/>
    <n v="1"/>
    <n v="1296"/>
    <n v="4"/>
    <x v="1"/>
    <n v="52"/>
    <n v="2"/>
    <n v="1"/>
    <s v="Laboratory Technician"/>
    <x v="0"/>
    <x v="1"/>
    <n v="3867"/>
    <n v="14222"/>
    <n v="1"/>
    <s v="Y"/>
    <s v="Yes"/>
    <n v="12"/>
    <n v="3"/>
    <n v="2"/>
    <n v="80"/>
    <n v="1"/>
    <n v="2"/>
    <n v="2"/>
    <n v="3"/>
    <n v="2"/>
    <n v="2"/>
    <n v="2"/>
    <n v="2"/>
    <n v="0.12"/>
    <x v="2"/>
    <s v="Nuevo empleado"/>
    <s v="Coste salarial medio"/>
    <s v="0-10 kms"/>
    <s v="Bajo"/>
    <s v="Poca"/>
    <x v="2"/>
  </r>
  <r>
    <n v="51"/>
    <x v="1"/>
    <x v="1"/>
    <n v="968"/>
    <x v="1"/>
    <n v="6"/>
    <n v="2"/>
    <s v="Medical"/>
    <n v="1"/>
    <n v="1297"/>
    <n v="2"/>
    <x v="0"/>
    <n v="40"/>
    <n v="2"/>
    <n v="1"/>
    <s v="Laboratory Technician"/>
    <x v="2"/>
    <x v="0"/>
    <n v="2838"/>
    <n v="4257"/>
    <n v="0"/>
    <s v="Y"/>
    <s v="No"/>
    <n v="14"/>
    <n v="3"/>
    <n v="2"/>
    <n v="80"/>
    <n v="0"/>
    <n v="8"/>
    <n v="6"/>
    <n v="2"/>
    <n v="7"/>
    <n v="0"/>
    <n v="7"/>
    <n v="7"/>
    <n v="0.14000000000000001"/>
    <x v="1"/>
    <s v="Establecido"/>
    <s v="Coste salarial bajo"/>
    <s v="0-10 kms"/>
    <s v="Bajo"/>
    <s v="Mucha"/>
    <x v="0"/>
  </r>
  <r>
    <n v="30"/>
    <x v="1"/>
    <x v="2"/>
    <n v="879"/>
    <x v="1"/>
    <n v="9"/>
    <n v="2"/>
    <s v="Medical"/>
    <n v="1"/>
    <n v="1298"/>
    <n v="3"/>
    <x v="0"/>
    <n v="72"/>
    <n v="3"/>
    <n v="2"/>
    <s v="Manufacturing Director"/>
    <x v="2"/>
    <x v="0"/>
    <n v="4695"/>
    <n v="12858"/>
    <n v="7"/>
    <s v="Y"/>
    <s v="Yes"/>
    <n v="18"/>
    <n v="3"/>
    <n v="3"/>
    <n v="80"/>
    <n v="0"/>
    <n v="10"/>
    <n v="3"/>
    <n v="3"/>
    <n v="8"/>
    <n v="4"/>
    <n v="1"/>
    <n v="7"/>
    <n v="0.18"/>
    <x v="0"/>
    <s v="Establecido"/>
    <s v="Coste salarial medio"/>
    <s v="0-10 kms"/>
    <s v="Medio"/>
    <s v="Media"/>
    <x v="1"/>
  </r>
  <r>
    <n v="29"/>
    <x v="0"/>
    <x v="0"/>
    <n v="806"/>
    <x v="1"/>
    <n v="7"/>
    <n v="3"/>
    <s v="Technical Degree"/>
    <n v="1"/>
    <n v="1299"/>
    <n v="2"/>
    <x v="0"/>
    <n v="39"/>
    <n v="3"/>
    <n v="1"/>
    <s v="Laboratory Technician"/>
    <x v="2"/>
    <x v="2"/>
    <n v="3339"/>
    <n v="17285"/>
    <n v="3"/>
    <s v="Y"/>
    <s v="Yes"/>
    <n v="13"/>
    <n v="3"/>
    <n v="1"/>
    <n v="80"/>
    <n v="2"/>
    <n v="10"/>
    <n v="2"/>
    <n v="3"/>
    <n v="7"/>
    <n v="7"/>
    <n v="7"/>
    <n v="7"/>
    <n v="0.13"/>
    <x v="0"/>
    <s v="Establecido"/>
    <s v="Coste salarial bajo"/>
    <s v="0-10 kms"/>
    <s v="Bajo"/>
    <s v="Poca"/>
    <x v="1"/>
  </r>
  <r>
    <n v="28"/>
    <x v="1"/>
    <x v="0"/>
    <n v="640"/>
    <x v="1"/>
    <n v="1"/>
    <n v="3"/>
    <s v="Technical Degree"/>
    <n v="1"/>
    <n v="1301"/>
    <n v="4"/>
    <x v="1"/>
    <n v="84"/>
    <n v="3"/>
    <n v="1"/>
    <s v="Research Scientist"/>
    <x v="3"/>
    <x v="0"/>
    <n v="2080"/>
    <n v="4732"/>
    <n v="2"/>
    <s v="Y"/>
    <s v="No"/>
    <n v="11"/>
    <n v="3"/>
    <n v="2"/>
    <n v="80"/>
    <n v="0"/>
    <n v="5"/>
    <n v="2"/>
    <n v="2"/>
    <n v="3"/>
    <n v="2"/>
    <n v="1"/>
    <n v="2"/>
    <n v="0.11"/>
    <x v="2"/>
    <s v="Nuevo empleado"/>
    <s v="Coste salarial alto"/>
    <s v="0-10 kms"/>
    <s v="Bajo"/>
    <s v="Poca"/>
    <x v="0"/>
  </r>
  <r>
    <n v="25"/>
    <x v="1"/>
    <x v="0"/>
    <n v="266"/>
    <x v="1"/>
    <n v="1"/>
    <n v="3"/>
    <s v="Medical"/>
    <n v="1"/>
    <n v="1303"/>
    <n v="4"/>
    <x v="0"/>
    <n v="40"/>
    <n v="3"/>
    <n v="1"/>
    <s v="Research Scientist"/>
    <x v="1"/>
    <x v="0"/>
    <n v="2096"/>
    <n v="18830"/>
    <n v="1"/>
    <s v="Y"/>
    <s v="No"/>
    <n v="18"/>
    <n v="3"/>
    <n v="4"/>
    <n v="80"/>
    <n v="0"/>
    <n v="2"/>
    <n v="3"/>
    <n v="2"/>
    <n v="2"/>
    <n v="2"/>
    <n v="2"/>
    <n v="1"/>
    <n v="0.18"/>
    <x v="2"/>
    <s v="Nuevo empleado"/>
    <s v="Coste salarial bajo"/>
    <s v="0-10 kms"/>
    <s v="Medio"/>
    <s v="Media"/>
    <x v="2"/>
  </r>
  <r>
    <n v="32"/>
    <x v="1"/>
    <x v="0"/>
    <n v="604"/>
    <x v="0"/>
    <n v="8"/>
    <n v="3"/>
    <s v="Medical"/>
    <n v="1"/>
    <n v="1304"/>
    <n v="3"/>
    <x v="1"/>
    <n v="56"/>
    <n v="4"/>
    <n v="2"/>
    <s v="Sales Executive"/>
    <x v="0"/>
    <x v="1"/>
    <n v="6209"/>
    <n v="11693"/>
    <n v="1"/>
    <s v="Y"/>
    <s v="No"/>
    <n v="15"/>
    <n v="3"/>
    <n v="3"/>
    <n v="80"/>
    <n v="2"/>
    <n v="10"/>
    <n v="4"/>
    <n v="4"/>
    <n v="10"/>
    <n v="7"/>
    <n v="0"/>
    <n v="8"/>
    <n v="0.15"/>
    <x v="0"/>
    <s v="Establecido"/>
    <s v="Coste salarial medio"/>
    <s v="0-10 kms"/>
    <s v="Bajo"/>
    <s v="Media"/>
    <x v="1"/>
  </r>
  <r>
    <n v="45"/>
    <x v="1"/>
    <x v="1"/>
    <n v="364"/>
    <x v="1"/>
    <n v="25"/>
    <n v="3"/>
    <s v="Medical"/>
    <n v="1"/>
    <n v="1306"/>
    <n v="2"/>
    <x v="0"/>
    <n v="83"/>
    <n v="3"/>
    <n v="5"/>
    <s v="Manager"/>
    <x v="1"/>
    <x v="0"/>
    <n v="18061"/>
    <n v="13035"/>
    <n v="3"/>
    <s v="Y"/>
    <s v="No"/>
    <n v="22"/>
    <n v="4"/>
    <n v="3"/>
    <n v="80"/>
    <n v="0"/>
    <n v="22"/>
    <n v="4"/>
    <n v="3"/>
    <n v="0"/>
    <n v="0"/>
    <n v="0"/>
    <n v="0"/>
    <n v="0.22"/>
    <x v="1"/>
    <s v="Recien incorporado"/>
    <s v="Coste salarial alto"/>
    <s v="20-30 kms"/>
    <s v="Alto"/>
    <s v="Media"/>
    <x v="1"/>
  </r>
  <r>
    <n v="39"/>
    <x v="1"/>
    <x v="0"/>
    <n v="412"/>
    <x v="1"/>
    <n v="13"/>
    <n v="4"/>
    <s v="Medical"/>
    <n v="1"/>
    <n v="1307"/>
    <n v="3"/>
    <x v="0"/>
    <n v="94"/>
    <n v="2"/>
    <n v="4"/>
    <s v="Manager"/>
    <x v="1"/>
    <x v="2"/>
    <n v="17123"/>
    <n v="17334"/>
    <n v="6"/>
    <s v="Y"/>
    <s v="Yes"/>
    <n v="13"/>
    <n v="3"/>
    <n v="4"/>
    <n v="80"/>
    <n v="2"/>
    <n v="21"/>
    <n v="4"/>
    <n v="3"/>
    <n v="19"/>
    <n v="9"/>
    <n v="15"/>
    <n v="2"/>
    <n v="0.13"/>
    <x v="0"/>
    <s v="Consolidado"/>
    <s v="Coste salarial alto"/>
    <s v="10-20 kms"/>
    <s v="Bajo"/>
    <s v="Media"/>
    <x v="1"/>
  </r>
  <r>
    <n v="58"/>
    <x v="1"/>
    <x v="0"/>
    <n v="848"/>
    <x v="1"/>
    <n v="23"/>
    <n v="4"/>
    <s v="Life Sciences"/>
    <n v="1"/>
    <n v="1308"/>
    <n v="1"/>
    <x v="1"/>
    <n v="88"/>
    <n v="3"/>
    <n v="1"/>
    <s v="Research Scientist"/>
    <x v="2"/>
    <x v="2"/>
    <n v="2372"/>
    <n v="26076"/>
    <n v="1"/>
    <s v="Y"/>
    <s v="No"/>
    <n v="12"/>
    <n v="3"/>
    <n v="4"/>
    <n v="80"/>
    <n v="2"/>
    <n v="2"/>
    <n v="3"/>
    <n v="3"/>
    <n v="2"/>
    <n v="2"/>
    <n v="2"/>
    <n v="2"/>
    <n v="0.12"/>
    <x v="1"/>
    <s v="Nuevo empleado"/>
    <s v="Coste salarial alto"/>
    <s v="20-30 kms"/>
    <s v="Bajo"/>
    <s v="Media"/>
    <x v="2"/>
  </r>
  <r>
    <n v="32"/>
    <x v="0"/>
    <x v="0"/>
    <n v="1089"/>
    <x v="1"/>
    <n v="7"/>
    <n v="2"/>
    <s v="Life Sciences"/>
    <n v="1"/>
    <n v="1309"/>
    <n v="4"/>
    <x v="1"/>
    <n v="79"/>
    <n v="3"/>
    <n v="2"/>
    <s v="Laboratory Technician"/>
    <x v="2"/>
    <x v="1"/>
    <n v="4883"/>
    <n v="22845"/>
    <n v="1"/>
    <s v="Y"/>
    <s v="No"/>
    <n v="18"/>
    <n v="3"/>
    <n v="1"/>
    <n v="80"/>
    <n v="1"/>
    <n v="10"/>
    <n v="3"/>
    <n v="3"/>
    <n v="10"/>
    <n v="4"/>
    <n v="1"/>
    <n v="1"/>
    <n v="0.18"/>
    <x v="0"/>
    <s v="Establecido"/>
    <s v="Coste salarial alto"/>
    <s v="0-10 kms"/>
    <s v="Medio"/>
    <s v="Media"/>
    <x v="1"/>
  </r>
  <r>
    <n v="39"/>
    <x v="0"/>
    <x v="0"/>
    <n v="360"/>
    <x v="1"/>
    <n v="23"/>
    <n v="3"/>
    <s v="Medical"/>
    <n v="1"/>
    <n v="1310"/>
    <n v="3"/>
    <x v="1"/>
    <n v="93"/>
    <n v="3"/>
    <n v="1"/>
    <s v="Research Scientist"/>
    <x v="3"/>
    <x v="0"/>
    <n v="3904"/>
    <n v="22154"/>
    <n v="0"/>
    <s v="Y"/>
    <s v="No"/>
    <n v="13"/>
    <n v="3"/>
    <n v="1"/>
    <n v="80"/>
    <n v="0"/>
    <n v="6"/>
    <n v="2"/>
    <n v="3"/>
    <n v="5"/>
    <n v="2"/>
    <n v="0"/>
    <n v="3"/>
    <n v="0.13"/>
    <x v="0"/>
    <s v="Nuevo empleado"/>
    <s v="Coste salarial alto"/>
    <s v="20-30 kms"/>
    <s v="Bajo"/>
    <s v="Poca"/>
    <x v="0"/>
  </r>
  <r>
    <n v="30"/>
    <x v="1"/>
    <x v="0"/>
    <n v="1138"/>
    <x v="1"/>
    <n v="6"/>
    <n v="3"/>
    <s v="Technical Degree"/>
    <n v="1"/>
    <n v="1311"/>
    <n v="1"/>
    <x v="0"/>
    <n v="48"/>
    <n v="2"/>
    <n v="2"/>
    <s v="Laboratory Technician"/>
    <x v="0"/>
    <x v="1"/>
    <n v="4627"/>
    <n v="23631"/>
    <n v="0"/>
    <s v="Y"/>
    <s v="No"/>
    <n v="12"/>
    <n v="3"/>
    <n v="1"/>
    <n v="80"/>
    <n v="1"/>
    <n v="10"/>
    <n v="6"/>
    <n v="3"/>
    <n v="9"/>
    <n v="2"/>
    <n v="6"/>
    <n v="7"/>
    <n v="0.12"/>
    <x v="0"/>
    <s v="Establecido"/>
    <s v="Coste salarial bajo"/>
    <s v="0-10 kms"/>
    <s v="Bajo"/>
    <s v="Mucha"/>
    <x v="1"/>
  </r>
  <r>
    <n v="36"/>
    <x v="1"/>
    <x v="0"/>
    <n v="325"/>
    <x v="1"/>
    <n v="10"/>
    <n v="4"/>
    <s v="Technical Degree"/>
    <n v="1"/>
    <n v="1312"/>
    <n v="4"/>
    <x v="0"/>
    <n v="63"/>
    <n v="3"/>
    <n v="3"/>
    <s v="Healthcare Representative"/>
    <x v="2"/>
    <x v="1"/>
    <n v="7094"/>
    <n v="5747"/>
    <n v="3"/>
    <s v="Y"/>
    <s v="No"/>
    <n v="12"/>
    <n v="3"/>
    <n v="1"/>
    <n v="80"/>
    <n v="0"/>
    <n v="10"/>
    <n v="0"/>
    <n v="3"/>
    <n v="7"/>
    <n v="7"/>
    <n v="1"/>
    <n v="7"/>
    <n v="0.12"/>
    <x v="0"/>
    <s v="Establecido"/>
    <s v="Coste salarial medio"/>
    <s v="10-20 kms"/>
    <s v="Bajo"/>
    <s v="Poca"/>
    <x v="1"/>
  </r>
  <r>
    <n v="46"/>
    <x v="1"/>
    <x v="0"/>
    <n v="991"/>
    <x v="2"/>
    <n v="1"/>
    <n v="2"/>
    <s v="Life Sciences"/>
    <n v="1"/>
    <n v="1314"/>
    <n v="4"/>
    <x v="0"/>
    <n v="44"/>
    <n v="3"/>
    <n v="1"/>
    <s v="Human Resources"/>
    <x v="3"/>
    <x v="0"/>
    <n v="3423"/>
    <n v="22957"/>
    <n v="6"/>
    <s v="Y"/>
    <s v="No"/>
    <n v="12"/>
    <n v="3"/>
    <n v="3"/>
    <n v="80"/>
    <n v="0"/>
    <n v="10"/>
    <n v="3"/>
    <n v="4"/>
    <n v="7"/>
    <n v="6"/>
    <n v="5"/>
    <n v="7"/>
    <n v="0.12"/>
    <x v="1"/>
    <s v="Establecido"/>
    <s v="Coste salarial bajo"/>
    <s v="0-10 kms"/>
    <s v="Bajo"/>
    <s v="Media"/>
    <x v="1"/>
  </r>
  <r>
    <n v="28"/>
    <x v="1"/>
    <x v="2"/>
    <n v="1476"/>
    <x v="1"/>
    <n v="1"/>
    <n v="3"/>
    <s v="Life Sciences"/>
    <n v="1"/>
    <n v="1315"/>
    <n v="3"/>
    <x v="0"/>
    <n v="55"/>
    <n v="1"/>
    <n v="2"/>
    <s v="Laboratory Technician"/>
    <x v="0"/>
    <x v="1"/>
    <n v="6674"/>
    <n v="16392"/>
    <n v="0"/>
    <s v="Y"/>
    <s v="No"/>
    <n v="11"/>
    <n v="3"/>
    <n v="1"/>
    <n v="80"/>
    <n v="3"/>
    <n v="10"/>
    <n v="6"/>
    <n v="3"/>
    <n v="9"/>
    <n v="8"/>
    <n v="7"/>
    <n v="5"/>
    <n v="0.11"/>
    <x v="2"/>
    <s v="Establecido"/>
    <s v="Coste salarial medio"/>
    <s v="0-10 kms"/>
    <s v="Bajo"/>
    <s v="Mucha"/>
    <x v="1"/>
  </r>
  <r>
    <n v="50"/>
    <x v="1"/>
    <x v="0"/>
    <n v="1322"/>
    <x v="1"/>
    <n v="28"/>
    <n v="3"/>
    <s v="Life Sciences"/>
    <n v="1"/>
    <n v="1317"/>
    <n v="4"/>
    <x v="0"/>
    <n v="43"/>
    <n v="3"/>
    <n v="4"/>
    <s v="Research Director"/>
    <x v="3"/>
    <x v="1"/>
    <n v="16880"/>
    <n v="22422"/>
    <n v="4"/>
    <s v="Y"/>
    <s v="Yes"/>
    <n v="11"/>
    <n v="3"/>
    <n v="2"/>
    <n v="80"/>
    <n v="0"/>
    <n v="25"/>
    <n v="2"/>
    <n v="3"/>
    <n v="3"/>
    <n v="2"/>
    <n v="1"/>
    <n v="2"/>
    <n v="0.11"/>
    <x v="1"/>
    <s v="Nuevo empleado"/>
    <s v="Coste salarial bajo"/>
    <s v="20-30 kms"/>
    <s v="Bajo"/>
    <s v="Poca"/>
    <x v="1"/>
  </r>
  <r>
    <n v="40"/>
    <x v="0"/>
    <x v="0"/>
    <n v="299"/>
    <x v="0"/>
    <n v="25"/>
    <n v="4"/>
    <s v="Marketing"/>
    <n v="1"/>
    <n v="1318"/>
    <n v="4"/>
    <x v="1"/>
    <n v="57"/>
    <n v="2"/>
    <n v="3"/>
    <s v="Sales Executive"/>
    <x v="1"/>
    <x v="0"/>
    <n v="9094"/>
    <n v="17235"/>
    <n v="2"/>
    <s v="Y"/>
    <s v="Yes"/>
    <n v="12"/>
    <n v="3"/>
    <n v="3"/>
    <n v="80"/>
    <n v="0"/>
    <n v="9"/>
    <n v="2"/>
    <n v="3"/>
    <n v="5"/>
    <n v="4"/>
    <n v="1"/>
    <n v="0"/>
    <n v="0.12"/>
    <x v="0"/>
    <s v="Nuevo empleado"/>
    <s v="Coste salarial medio"/>
    <s v="20-30 kms"/>
    <s v="Bajo"/>
    <s v="Poca"/>
    <x v="0"/>
  </r>
  <r>
    <n v="52"/>
    <x v="0"/>
    <x v="0"/>
    <n v="1030"/>
    <x v="0"/>
    <n v="5"/>
    <n v="3"/>
    <s v="Life Sciences"/>
    <n v="1"/>
    <n v="1319"/>
    <n v="2"/>
    <x v="1"/>
    <n v="64"/>
    <n v="3"/>
    <n v="3"/>
    <s v="Sales Executive"/>
    <x v="1"/>
    <x v="0"/>
    <n v="8446"/>
    <n v="21534"/>
    <n v="9"/>
    <s v="Y"/>
    <s v="Yes"/>
    <n v="19"/>
    <n v="3"/>
    <n v="3"/>
    <n v="80"/>
    <n v="0"/>
    <n v="10"/>
    <n v="2"/>
    <n v="2"/>
    <n v="8"/>
    <n v="7"/>
    <n v="7"/>
    <n v="7"/>
    <n v="0.19"/>
    <x v="1"/>
    <s v="Establecido"/>
    <s v="Coste salarial medio"/>
    <s v="0-10 kms"/>
    <s v="Medio"/>
    <s v="Poca"/>
    <x v="1"/>
  </r>
  <r>
    <n v="30"/>
    <x v="1"/>
    <x v="0"/>
    <n v="634"/>
    <x v="1"/>
    <n v="17"/>
    <n v="4"/>
    <s v="Medical"/>
    <n v="1"/>
    <n v="1321"/>
    <n v="2"/>
    <x v="0"/>
    <n v="95"/>
    <n v="3"/>
    <n v="3"/>
    <s v="Manager"/>
    <x v="3"/>
    <x v="1"/>
    <n v="11916"/>
    <n v="25927"/>
    <n v="1"/>
    <s v="Y"/>
    <s v="Yes"/>
    <n v="23"/>
    <n v="4"/>
    <n v="4"/>
    <n v="80"/>
    <n v="2"/>
    <n v="9"/>
    <n v="2"/>
    <n v="3"/>
    <n v="9"/>
    <n v="1"/>
    <n v="0"/>
    <n v="8"/>
    <n v="0.23"/>
    <x v="0"/>
    <s v="Establecido"/>
    <s v="Coste salarial alto"/>
    <s v="10-20 kms"/>
    <s v="Alto"/>
    <s v="Poca"/>
    <x v="0"/>
  </r>
  <r>
    <n v="39"/>
    <x v="1"/>
    <x v="0"/>
    <n v="524"/>
    <x v="1"/>
    <n v="18"/>
    <n v="2"/>
    <s v="Life Sciences"/>
    <n v="1"/>
    <n v="1322"/>
    <n v="1"/>
    <x v="1"/>
    <n v="32"/>
    <n v="3"/>
    <n v="2"/>
    <s v="Manufacturing Director"/>
    <x v="2"/>
    <x v="0"/>
    <n v="4534"/>
    <n v="13352"/>
    <n v="0"/>
    <s v="Y"/>
    <s v="No"/>
    <n v="11"/>
    <n v="3"/>
    <n v="1"/>
    <n v="80"/>
    <n v="0"/>
    <n v="9"/>
    <n v="6"/>
    <n v="3"/>
    <n v="8"/>
    <n v="7"/>
    <n v="1"/>
    <n v="7"/>
    <n v="0.11"/>
    <x v="0"/>
    <s v="Establecido"/>
    <s v="Coste salarial bajo"/>
    <s v="10-20 kms"/>
    <s v="Bajo"/>
    <s v="Mucha"/>
    <x v="0"/>
  </r>
  <r>
    <n v="31"/>
    <x v="1"/>
    <x v="2"/>
    <n v="587"/>
    <x v="0"/>
    <n v="2"/>
    <n v="4"/>
    <s v="Life Sciences"/>
    <n v="1"/>
    <n v="1324"/>
    <n v="4"/>
    <x v="0"/>
    <n v="57"/>
    <n v="3"/>
    <n v="3"/>
    <s v="Sales Executive"/>
    <x v="2"/>
    <x v="2"/>
    <n v="9852"/>
    <n v="8935"/>
    <n v="1"/>
    <s v="Y"/>
    <s v="Yes"/>
    <n v="19"/>
    <n v="3"/>
    <n v="1"/>
    <n v="80"/>
    <n v="1"/>
    <n v="10"/>
    <n v="5"/>
    <n v="2"/>
    <n v="10"/>
    <n v="8"/>
    <n v="9"/>
    <n v="6"/>
    <n v="0.19"/>
    <x v="0"/>
    <s v="Establecido"/>
    <s v="Coste salarial medio"/>
    <s v="0-10 kms"/>
    <s v="Medio"/>
    <s v="Mucha"/>
    <x v="1"/>
  </r>
  <r>
    <n v="41"/>
    <x v="1"/>
    <x v="2"/>
    <n v="256"/>
    <x v="0"/>
    <n v="10"/>
    <n v="2"/>
    <s v="Medical"/>
    <n v="1"/>
    <n v="1329"/>
    <n v="3"/>
    <x v="1"/>
    <n v="40"/>
    <n v="1"/>
    <n v="2"/>
    <s v="Sales Executive"/>
    <x v="1"/>
    <x v="0"/>
    <n v="6151"/>
    <n v="22074"/>
    <n v="1"/>
    <s v="Y"/>
    <s v="No"/>
    <n v="13"/>
    <n v="3"/>
    <n v="1"/>
    <n v="80"/>
    <n v="0"/>
    <n v="19"/>
    <n v="4"/>
    <n v="3"/>
    <n v="19"/>
    <n v="2"/>
    <n v="11"/>
    <n v="9"/>
    <n v="0.13"/>
    <x v="0"/>
    <s v="Consolidado"/>
    <s v="Coste salarial bajo"/>
    <s v="10-20 kms"/>
    <s v="Bajo"/>
    <s v="Media"/>
    <x v="1"/>
  </r>
  <r>
    <n v="31"/>
    <x v="0"/>
    <x v="1"/>
    <n v="1060"/>
    <x v="0"/>
    <n v="1"/>
    <n v="3"/>
    <s v="Life Sciences"/>
    <n v="1"/>
    <n v="1331"/>
    <n v="4"/>
    <x v="0"/>
    <n v="54"/>
    <n v="3"/>
    <n v="1"/>
    <s v="Sales Representative"/>
    <x v="1"/>
    <x v="0"/>
    <n v="2302"/>
    <n v="8319"/>
    <n v="1"/>
    <s v="Y"/>
    <s v="Yes"/>
    <n v="11"/>
    <n v="3"/>
    <n v="1"/>
    <n v="80"/>
    <n v="0"/>
    <n v="3"/>
    <n v="2"/>
    <n v="4"/>
    <n v="3"/>
    <n v="2"/>
    <n v="2"/>
    <n v="2"/>
    <n v="0.11"/>
    <x v="0"/>
    <s v="Nuevo empleado"/>
    <s v="Coste salarial medio"/>
    <s v="0-10 kms"/>
    <s v="Bajo"/>
    <s v="Poca"/>
    <x v="2"/>
  </r>
  <r>
    <n v="44"/>
    <x v="0"/>
    <x v="0"/>
    <n v="935"/>
    <x v="1"/>
    <n v="3"/>
    <n v="3"/>
    <s v="Life Sciences"/>
    <n v="1"/>
    <n v="1333"/>
    <n v="1"/>
    <x v="1"/>
    <n v="89"/>
    <n v="3"/>
    <n v="1"/>
    <s v="Laboratory Technician"/>
    <x v="3"/>
    <x v="1"/>
    <n v="2362"/>
    <n v="14669"/>
    <n v="4"/>
    <s v="Y"/>
    <s v="No"/>
    <n v="12"/>
    <n v="3"/>
    <n v="3"/>
    <n v="80"/>
    <n v="0"/>
    <n v="10"/>
    <n v="4"/>
    <n v="4"/>
    <n v="3"/>
    <n v="2"/>
    <n v="1"/>
    <n v="2"/>
    <n v="0.12"/>
    <x v="0"/>
    <s v="Nuevo empleado"/>
    <s v="Coste salarial alto"/>
    <s v="0-10 kms"/>
    <s v="Bajo"/>
    <s v="Media"/>
    <x v="1"/>
  </r>
  <r>
    <n v="42"/>
    <x v="1"/>
    <x v="2"/>
    <n v="495"/>
    <x v="1"/>
    <n v="2"/>
    <n v="1"/>
    <s v="Life Sciences"/>
    <n v="1"/>
    <n v="1334"/>
    <n v="3"/>
    <x v="1"/>
    <n v="37"/>
    <n v="3"/>
    <n v="4"/>
    <s v="Manager"/>
    <x v="2"/>
    <x v="1"/>
    <n v="17861"/>
    <n v="26582"/>
    <n v="0"/>
    <s v="Y"/>
    <s v="Yes"/>
    <n v="13"/>
    <n v="3"/>
    <n v="4"/>
    <n v="80"/>
    <n v="0"/>
    <n v="21"/>
    <n v="3"/>
    <n v="2"/>
    <n v="20"/>
    <n v="8"/>
    <n v="2"/>
    <n v="10"/>
    <n v="0.13"/>
    <x v="0"/>
    <s v="Consolidado"/>
    <s v="Coste salarial bajo"/>
    <s v="0-10 kms"/>
    <s v="Bajo"/>
    <s v="Media"/>
    <x v="1"/>
  </r>
  <r>
    <n v="55"/>
    <x v="1"/>
    <x v="0"/>
    <n v="282"/>
    <x v="1"/>
    <n v="2"/>
    <n v="2"/>
    <s v="Medical"/>
    <n v="1"/>
    <n v="1336"/>
    <n v="4"/>
    <x v="0"/>
    <n v="58"/>
    <n v="1"/>
    <n v="5"/>
    <s v="Manager"/>
    <x v="2"/>
    <x v="1"/>
    <n v="19187"/>
    <n v="6992"/>
    <n v="4"/>
    <s v="Y"/>
    <s v="No"/>
    <n v="14"/>
    <n v="3"/>
    <n v="4"/>
    <n v="80"/>
    <n v="1"/>
    <n v="23"/>
    <n v="5"/>
    <n v="3"/>
    <n v="19"/>
    <n v="9"/>
    <n v="9"/>
    <n v="11"/>
    <n v="0.14000000000000001"/>
    <x v="1"/>
    <s v="Consolidado"/>
    <s v="Coste salarial medio"/>
    <s v="0-10 kms"/>
    <s v="Bajo"/>
    <s v="Mucha"/>
    <x v="1"/>
  </r>
  <r>
    <n v="56"/>
    <x v="1"/>
    <x v="0"/>
    <n v="206"/>
    <x v="2"/>
    <n v="8"/>
    <n v="4"/>
    <s v="Life Sciences"/>
    <n v="1"/>
    <n v="1338"/>
    <n v="4"/>
    <x v="1"/>
    <n v="99"/>
    <n v="3"/>
    <n v="5"/>
    <s v="Manager"/>
    <x v="1"/>
    <x v="0"/>
    <n v="19717"/>
    <n v="4022"/>
    <n v="6"/>
    <s v="Y"/>
    <s v="No"/>
    <n v="14"/>
    <n v="3"/>
    <n v="1"/>
    <n v="80"/>
    <n v="0"/>
    <n v="36"/>
    <n v="4"/>
    <n v="3"/>
    <n v="7"/>
    <n v="3"/>
    <n v="7"/>
    <n v="7"/>
    <n v="0.14000000000000001"/>
    <x v="1"/>
    <s v="Establecido"/>
    <s v="Coste salarial alto"/>
    <s v="0-10 kms"/>
    <s v="Bajo"/>
    <s v="Media"/>
    <x v="1"/>
  </r>
  <r>
    <n v="40"/>
    <x v="1"/>
    <x v="2"/>
    <n v="458"/>
    <x v="1"/>
    <n v="16"/>
    <n v="2"/>
    <s v="Life Sciences"/>
    <n v="1"/>
    <n v="1340"/>
    <n v="3"/>
    <x v="1"/>
    <n v="74"/>
    <n v="3"/>
    <n v="1"/>
    <s v="Research Scientist"/>
    <x v="2"/>
    <x v="2"/>
    <n v="3544"/>
    <n v="8532"/>
    <n v="9"/>
    <s v="Y"/>
    <s v="No"/>
    <n v="16"/>
    <n v="3"/>
    <n v="2"/>
    <n v="80"/>
    <n v="1"/>
    <n v="6"/>
    <n v="0"/>
    <n v="3"/>
    <n v="4"/>
    <n v="2"/>
    <n v="0"/>
    <n v="0"/>
    <n v="0.16"/>
    <x v="0"/>
    <s v="Nuevo empleado"/>
    <s v="Coste salarial medio"/>
    <s v="10-20 kms"/>
    <s v="Medio"/>
    <s v="Poca"/>
    <x v="0"/>
  </r>
  <r>
    <n v="34"/>
    <x v="1"/>
    <x v="0"/>
    <n v="943"/>
    <x v="1"/>
    <n v="9"/>
    <n v="3"/>
    <s v="Life Sciences"/>
    <n v="1"/>
    <n v="1344"/>
    <n v="4"/>
    <x v="1"/>
    <n v="86"/>
    <n v="3"/>
    <n v="3"/>
    <s v="Healthcare Representative"/>
    <x v="0"/>
    <x v="2"/>
    <n v="8500"/>
    <n v="5494"/>
    <n v="0"/>
    <s v="Y"/>
    <s v="No"/>
    <n v="11"/>
    <n v="3"/>
    <n v="4"/>
    <n v="80"/>
    <n v="1"/>
    <n v="10"/>
    <n v="0"/>
    <n v="2"/>
    <n v="9"/>
    <n v="7"/>
    <n v="1"/>
    <n v="6"/>
    <n v="0.11"/>
    <x v="0"/>
    <s v="Establecido"/>
    <s v="Coste salarial alto"/>
    <s v="0-10 kms"/>
    <s v="Bajo"/>
    <s v="Poca"/>
    <x v="1"/>
  </r>
  <r>
    <n v="40"/>
    <x v="1"/>
    <x v="0"/>
    <n v="523"/>
    <x v="1"/>
    <n v="2"/>
    <n v="3"/>
    <s v="Life Sciences"/>
    <n v="1"/>
    <n v="1346"/>
    <n v="3"/>
    <x v="1"/>
    <n v="98"/>
    <n v="3"/>
    <n v="2"/>
    <s v="Research Scientist"/>
    <x v="0"/>
    <x v="0"/>
    <n v="4661"/>
    <n v="22455"/>
    <n v="1"/>
    <s v="Y"/>
    <s v="No"/>
    <n v="13"/>
    <n v="3"/>
    <n v="3"/>
    <n v="80"/>
    <n v="0"/>
    <n v="9"/>
    <n v="4"/>
    <n v="3"/>
    <n v="9"/>
    <n v="8"/>
    <n v="8"/>
    <n v="8"/>
    <n v="0.13"/>
    <x v="0"/>
    <s v="Establecido"/>
    <s v="Coste salarial alto"/>
    <s v="0-10 kms"/>
    <s v="Bajo"/>
    <s v="Media"/>
    <x v="0"/>
  </r>
  <r>
    <n v="41"/>
    <x v="1"/>
    <x v="1"/>
    <n v="1018"/>
    <x v="0"/>
    <n v="1"/>
    <n v="3"/>
    <s v="Marketing"/>
    <n v="1"/>
    <n v="1349"/>
    <n v="3"/>
    <x v="0"/>
    <n v="66"/>
    <n v="3"/>
    <n v="2"/>
    <s v="Sales Executive"/>
    <x v="3"/>
    <x v="2"/>
    <n v="4103"/>
    <n v="4297"/>
    <n v="0"/>
    <s v="Y"/>
    <s v="No"/>
    <n v="17"/>
    <n v="3"/>
    <n v="4"/>
    <n v="80"/>
    <n v="1"/>
    <n v="10"/>
    <n v="2"/>
    <n v="3"/>
    <n v="9"/>
    <n v="3"/>
    <n v="1"/>
    <n v="7"/>
    <n v="0.17"/>
    <x v="0"/>
    <s v="Establecido"/>
    <s v="Coste salarial medio"/>
    <s v="0-10 kms"/>
    <s v="Medio"/>
    <s v="Poca"/>
    <x v="1"/>
  </r>
  <r>
    <n v="35"/>
    <x v="1"/>
    <x v="1"/>
    <n v="482"/>
    <x v="1"/>
    <n v="4"/>
    <n v="4"/>
    <s v="Life Sciences"/>
    <n v="1"/>
    <n v="1350"/>
    <n v="3"/>
    <x v="1"/>
    <n v="87"/>
    <n v="3"/>
    <n v="2"/>
    <s v="Research Scientist"/>
    <x v="2"/>
    <x v="0"/>
    <n v="4249"/>
    <n v="2690"/>
    <n v="1"/>
    <s v="Y"/>
    <s v="Yes"/>
    <n v="11"/>
    <n v="3"/>
    <n v="2"/>
    <n v="80"/>
    <n v="0"/>
    <n v="9"/>
    <n v="3"/>
    <n v="3"/>
    <n v="9"/>
    <n v="6"/>
    <n v="1"/>
    <n v="1"/>
    <n v="0.11"/>
    <x v="0"/>
    <s v="Establecido"/>
    <s v="Coste salarial alto"/>
    <s v="0-10 kms"/>
    <s v="Bajo"/>
    <s v="Media"/>
    <x v="0"/>
  </r>
  <r>
    <n v="51"/>
    <x v="1"/>
    <x v="0"/>
    <n v="770"/>
    <x v="2"/>
    <n v="5"/>
    <n v="3"/>
    <s v="Life Sciences"/>
    <n v="1"/>
    <n v="1352"/>
    <n v="3"/>
    <x v="1"/>
    <n v="84"/>
    <n v="3"/>
    <n v="4"/>
    <s v="Manager"/>
    <x v="1"/>
    <x v="2"/>
    <n v="14026"/>
    <n v="17588"/>
    <n v="1"/>
    <s v="Y"/>
    <s v="Yes"/>
    <n v="11"/>
    <n v="3"/>
    <n v="2"/>
    <n v="80"/>
    <n v="1"/>
    <n v="33"/>
    <n v="2"/>
    <n v="3"/>
    <n v="33"/>
    <n v="9"/>
    <n v="0"/>
    <n v="10"/>
    <n v="0.11"/>
    <x v="1"/>
    <s v="Veterano"/>
    <s v="Coste salarial alto"/>
    <s v="0-10 kms"/>
    <s v="Bajo"/>
    <s v="Poca"/>
    <x v="1"/>
  </r>
  <r>
    <n v="38"/>
    <x v="1"/>
    <x v="0"/>
    <n v="1009"/>
    <x v="0"/>
    <n v="2"/>
    <n v="2"/>
    <s v="Life Sciences"/>
    <n v="1"/>
    <n v="1355"/>
    <n v="2"/>
    <x v="0"/>
    <n v="31"/>
    <n v="3"/>
    <n v="2"/>
    <s v="Sales Executive"/>
    <x v="3"/>
    <x v="2"/>
    <n v="6893"/>
    <n v="19461"/>
    <n v="3"/>
    <s v="Y"/>
    <s v="No"/>
    <n v="15"/>
    <n v="3"/>
    <n v="4"/>
    <n v="80"/>
    <n v="1"/>
    <n v="11"/>
    <n v="3"/>
    <n v="3"/>
    <n v="7"/>
    <n v="7"/>
    <n v="1"/>
    <n v="7"/>
    <n v="0.15"/>
    <x v="0"/>
    <s v="Establecido"/>
    <s v="Coste salarial bajo"/>
    <s v="0-10 kms"/>
    <s v="Bajo"/>
    <s v="Media"/>
    <x v="1"/>
  </r>
  <r>
    <n v="34"/>
    <x v="1"/>
    <x v="0"/>
    <n v="507"/>
    <x v="0"/>
    <n v="15"/>
    <n v="2"/>
    <s v="Medical"/>
    <n v="1"/>
    <n v="1356"/>
    <n v="3"/>
    <x v="0"/>
    <n v="66"/>
    <n v="3"/>
    <n v="2"/>
    <s v="Sales Executive"/>
    <x v="3"/>
    <x v="0"/>
    <n v="6125"/>
    <n v="23553"/>
    <n v="1"/>
    <s v="Y"/>
    <s v="No"/>
    <n v="12"/>
    <n v="3"/>
    <n v="4"/>
    <n v="80"/>
    <n v="0"/>
    <n v="10"/>
    <n v="6"/>
    <n v="4"/>
    <n v="10"/>
    <n v="8"/>
    <n v="9"/>
    <n v="6"/>
    <n v="0.12"/>
    <x v="0"/>
    <s v="Establecido"/>
    <s v="Coste salarial medio"/>
    <s v="10-20 kms"/>
    <s v="Bajo"/>
    <s v="Mucha"/>
    <x v="1"/>
  </r>
  <r>
    <n v="25"/>
    <x v="1"/>
    <x v="0"/>
    <n v="882"/>
    <x v="1"/>
    <n v="19"/>
    <n v="1"/>
    <s v="Medical"/>
    <n v="1"/>
    <n v="1358"/>
    <n v="4"/>
    <x v="1"/>
    <n v="67"/>
    <n v="3"/>
    <n v="1"/>
    <s v="Laboratory Technician"/>
    <x v="0"/>
    <x v="1"/>
    <n v="3669"/>
    <n v="9075"/>
    <n v="3"/>
    <s v="Y"/>
    <s v="No"/>
    <n v="11"/>
    <n v="3"/>
    <n v="3"/>
    <n v="80"/>
    <n v="3"/>
    <n v="7"/>
    <n v="6"/>
    <n v="2"/>
    <n v="3"/>
    <n v="2"/>
    <n v="1"/>
    <n v="2"/>
    <n v="0.11"/>
    <x v="2"/>
    <s v="Nuevo empleado"/>
    <s v="Coste salarial medio"/>
    <s v="10-20 kms"/>
    <s v="Bajo"/>
    <s v="Mucha"/>
    <x v="0"/>
  </r>
  <r>
    <n v="58"/>
    <x v="0"/>
    <x v="0"/>
    <n v="601"/>
    <x v="1"/>
    <n v="7"/>
    <n v="4"/>
    <s v="Medical"/>
    <n v="1"/>
    <n v="1360"/>
    <n v="3"/>
    <x v="0"/>
    <n v="53"/>
    <n v="2"/>
    <n v="3"/>
    <s v="Manufacturing Director"/>
    <x v="3"/>
    <x v="1"/>
    <n v="10008"/>
    <n v="12023"/>
    <n v="7"/>
    <s v="Y"/>
    <s v="Yes"/>
    <n v="14"/>
    <n v="3"/>
    <n v="4"/>
    <n v="80"/>
    <n v="0"/>
    <n v="31"/>
    <n v="0"/>
    <n v="2"/>
    <n v="10"/>
    <n v="9"/>
    <n v="5"/>
    <n v="9"/>
    <n v="0.14000000000000001"/>
    <x v="1"/>
    <s v="Establecido"/>
    <s v="Coste salarial medio"/>
    <s v="0-10 kms"/>
    <s v="Bajo"/>
    <s v="Poca"/>
    <x v="1"/>
  </r>
  <r>
    <n v="40"/>
    <x v="1"/>
    <x v="0"/>
    <n v="329"/>
    <x v="1"/>
    <n v="1"/>
    <n v="4"/>
    <s v="Life Sciences"/>
    <n v="1"/>
    <n v="1361"/>
    <n v="2"/>
    <x v="1"/>
    <n v="88"/>
    <n v="3"/>
    <n v="1"/>
    <s v="Laboratory Technician"/>
    <x v="1"/>
    <x v="1"/>
    <n v="2387"/>
    <n v="6762"/>
    <n v="3"/>
    <s v="Y"/>
    <s v="No"/>
    <n v="22"/>
    <n v="4"/>
    <n v="3"/>
    <n v="80"/>
    <n v="1"/>
    <n v="7"/>
    <n v="3"/>
    <n v="3"/>
    <n v="4"/>
    <n v="2"/>
    <n v="0"/>
    <n v="3"/>
    <n v="0.22"/>
    <x v="0"/>
    <s v="Nuevo empleado"/>
    <s v="Coste salarial alto"/>
    <s v="0-10 kms"/>
    <s v="Alto"/>
    <s v="Media"/>
    <x v="0"/>
  </r>
  <r>
    <n v="36"/>
    <x v="1"/>
    <x v="1"/>
    <n v="607"/>
    <x v="0"/>
    <n v="7"/>
    <n v="3"/>
    <s v="Marketing"/>
    <n v="1"/>
    <n v="1362"/>
    <n v="1"/>
    <x v="0"/>
    <n v="83"/>
    <n v="4"/>
    <n v="2"/>
    <s v="Sales Executive"/>
    <x v="3"/>
    <x v="1"/>
    <n v="4639"/>
    <n v="2261"/>
    <n v="2"/>
    <s v="Y"/>
    <s v="No"/>
    <n v="16"/>
    <n v="3"/>
    <n v="4"/>
    <n v="80"/>
    <n v="1"/>
    <n v="17"/>
    <n v="2"/>
    <n v="2"/>
    <n v="15"/>
    <n v="7"/>
    <n v="6"/>
    <n v="13"/>
    <n v="0.16"/>
    <x v="0"/>
    <s v="Consolidado"/>
    <s v="Coste salarial alto"/>
    <s v="0-10 kms"/>
    <s v="Medio"/>
    <s v="Poca"/>
    <x v="1"/>
  </r>
  <r>
    <n v="48"/>
    <x v="1"/>
    <x v="0"/>
    <n v="855"/>
    <x v="1"/>
    <n v="4"/>
    <n v="3"/>
    <s v="Life Sciences"/>
    <n v="1"/>
    <n v="1363"/>
    <n v="4"/>
    <x v="1"/>
    <n v="54"/>
    <n v="3"/>
    <n v="3"/>
    <s v="Manufacturing Director"/>
    <x v="0"/>
    <x v="0"/>
    <n v="7898"/>
    <n v="18706"/>
    <n v="1"/>
    <s v="Y"/>
    <s v="No"/>
    <n v="11"/>
    <n v="3"/>
    <n v="3"/>
    <n v="80"/>
    <n v="0"/>
    <n v="11"/>
    <n v="2"/>
    <n v="3"/>
    <n v="10"/>
    <n v="9"/>
    <n v="0"/>
    <n v="8"/>
    <n v="0.11"/>
    <x v="1"/>
    <s v="Establecido"/>
    <s v="Coste salarial medio"/>
    <s v="0-10 kms"/>
    <s v="Bajo"/>
    <s v="Poca"/>
    <x v="1"/>
  </r>
  <r>
    <n v="27"/>
    <x v="1"/>
    <x v="0"/>
    <n v="1291"/>
    <x v="0"/>
    <n v="11"/>
    <n v="3"/>
    <s v="Medical"/>
    <n v="1"/>
    <n v="1364"/>
    <n v="3"/>
    <x v="0"/>
    <n v="98"/>
    <n v="4"/>
    <n v="1"/>
    <s v="Sales Representative"/>
    <x v="0"/>
    <x v="1"/>
    <n v="2534"/>
    <n v="6527"/>
    <n v="8"/>
    <s v="Y"/>
    <s v="No"/>
    <n v="14"/>
    <n v="3"/>
    <n v="2"/>
    <n v="80"/>
    <n v="1"/>
    <n v="5"/>
    <n v="4"/>
    <n v="3"/>
    <n v="1"/>
    <n v="0"/>
    <n v="0"/>
    <n v="0"/>
    <n v="0.14000000000000001"/>
    <x v="2"/>
    <s v="Recien incorporado"/>
    <s v="Coste salarial alto"/>
    <s v="10-20 kms"/>
    <s v="Bajo"/>
    <s v="Media"/>
    <x v="0"/>
  </r>
  <r>
    <n v="51"/>
    <x v="1"/>
    <x v="0"/>
    <n v="1405"/>
    <x v="1"/>
    <n v="11"/>
    <n v="2"/>
    <s v="Technical Degree"/>
    <n v="1"/>
    <n v="1367"/>
    <n v="4"/>
    <x v="0"/>
    <n v="82"/>
    <n v="2"/>
    <n v="4"/>
    <s v="Manufacturing Director"/>
    <x v="1"/>
    <x v="0"/>
    <n v="13142"/>
    <n v="24439"/>
    <n v="3"/>
    <s v="Y"/>
    <s v="No"/>
    <n v="16"/>
    <n v="3"/>
    <n v="2"/>
    <n v="80"/>
    <n v="0"/>
    <n v="29"/>
    <n v="1"/>
    <n v="2"/>
    <n v="5"/>
    <n v="2"/>
    <n v="0"/>
    <n v="3"/>
    <n v="0.16"/>
    <x v="1"/>
    <s v="Nuevo empleado"/>
    <s v="Coste salarial alto"/>
    <s v="10-20 kms"/>
    <s v="Medio"/>
    <s v="Poca"/>
    <x v="1"/>
  </r>
  <r>
    <n v="18"/>
    <x v="1"/>
    <x v="2"/>
    <n v="1124"/>
    <x v="1"/>
    <n v="1"/>
    <n v="3"/>
    <s v="Life Sciences"/>
    <n v="1"/>
    <n v="1368"/>
    <n v="4"/>
    <x v="0"/>
    <n v="97"/>
    <n v="3"/>
    <n v="1"/>
    <s v="Laboratory Technician"/>
    <x v="0"/>
    <x v="0"/>
    <n v="1611"/>
    <n v="19305"/>
    <n v="1"/>
    <s v="Y"/>
    <s v="No"/>
    <n v="15"/>
    <n v="3"/>
    <n v="3"/>
    <n v="80"/>
    <n v="0"/>
    <n v="0"/>
    <n v="5"/>
    <n v="4"/>
    <n v="0"/>
    <n v="0"/>
    <n v="0"/>
    <n v="0"/>
    <n v="0.15"/>
    <x v="2"/>
    <s v="Recien incorporado"/>
    <s v="Coste salarial alto"/>
    <s v="0-10 kms"/>
    <s v="Bajo"/>
    <s v="Mucha"/>
    <x v="2"/>
  </r>
  <r>
    <n v="35"/>
    <x v="1"/>
    <x v="0"/>
    <n v="817"/>
    <x v="1"/>
    <n v="1"/>
    <n v="3"/>
    <s v="Medical"/>
    <n v="1"/>
    <n v="1369"/>
    <n v="4"/>
    <x v="0"/>
    <n v="60"/>
    <n v="2"/>
    <n v="2"/>
    <s v="Laboratory Technician"/>
    <x v="0"/>
    <x v="1"/>
    <n v="5363"/>
    <n v="10846"/>
    <n v="0"/>
    <s v="Y"/>
    <s v="No"/>
    <n v="12"/>
    <n v="3"/>
    <n v="2"/>
    <n v="80"/>
    <n v="1"/>
    <n v="10"/>
    <n v="0"/>
    <n v="3"/>
    <n v="9"/>
    <n v="7"/>
    <n v="0"/>
    <n v="0"/>
    <n v="0.12"/>
    <x v="0"/>
    <s v="Establecido"/>
    <s v="Coste salarial medio"/>
    <s v="0-10 kms"/>
    <s v="Bajo"/>
    <s v="Poca"/>
    <x v="1"/>
  </r>
  <r>
    <n v="27"/>
    <x v="1"/>
    <x v="1"/>
    <n v="793"/>
    <x v="0"/>
    <n v="2"/>
    <n v="1"/>
    <s v="Life Sciences"/>
    <n v="1"/>
    <n v="1371"/>
    <n v="4"/>
    <x v="1"/>
    <n v="43"/>
    <n v="1"/>
    <n v="2"/>
    <s v="Sales Executive"/>
    <x v="0"/>
    <x v="0"/>
    <n v="5071"/>
    <n v="20392"/>
    <n v="3"/>
    <s v="Y"/>
    <s v="No"/>
    <n v="20"/>
    <n v="4"/>
    <n v="2"/>
    <n v="80"/>
    <n v="0"/>
    <n v="8"/>
    <n v="3"/>
    <n v="3"/>
    <n v="6"/>
    <n v="2"/>
    <n v="0"/>
    <n v="0"/>
    <n v="0.2"/>
    <x v="2"/>
    <s v="Establecido"/>
    <s v="Coste salarial bajo"/>
    <s v="0-10 kms"/>
    <s v="Medio"/>
    <s v="Media"/>
    <x v="0"/>
  </r>
  <r>
    <n v="55"/>
    <x v="0"/>
    <x v="0"/>
    <n v="267"/>
    <x v="0"/>
    <n v="13"/>
    <n v="4"/>
    <s v="Marketing"/>
    <n v="1"/>
    <n v="1372"/>
    <n v="1"/>
    <x v="1"/>
    <n v="85"/>
    <n v="4"/>
    <n v="4"/>
    <s v="Sales Executive"/>
    <x v="2"/>
    <x v="0"/>
    <n v="13695"/>
    <n v="9277"/>
    <n v="6"/>
    <s v="Y"/>
    <s v="Yes"/>
    <n v="17"/>
    <n v="3"/>
    <n v="3"/>
    <n v="80"/>
    <n v="0"/>
    <n v="24"/>
    <n v="2"/>
    <n v="2"/>
    <n v="19"/>
    <n v="7"/>
    <n v="3"/>
    <n v="8"/>
    <n v="0.17"/>
    <x v="1"/>
    <s v="Consolidado"/>
    <s v="Coste salarial alto"/>
    <s v="10-20 kms"/>
    <s v="Medio"/>
    <s v="Poca"/>
    <x v="1"/>
  </r>
  <r>
    <n v="56"/>
    <x v="1"/>
    <x v="0"/>
    <n v="1369"/>
    <x v="1"/>
    <n v="23"/>
    <n v="3"/>
    <s v="Life Sciences"/>
    <n v="1"/>
    <n v="1373"/>
    <n v="4"/>
    <x v="1"/>
    <n v="68"/>
    <n v="3"/>
    <n v="4"/>
    <s v="Manufacturing Director"/>
    <x v="1"/>
    <x v="1"/>
    <n v="13402"/>
    <n v="18235"/>
    <n v="4"/>
    <s v="Y"/>
    <s v="Yes"/>
    <n v="12"/>
    <n v="3"/>
    <n v="1"/>
    <n v="80"/>
    <n v="1"/>
    <n v="33"/>
    <n v="0"/>
    <n v="3"/>
    <n v="19"/>
    <n v="16"/>
    <n v="15"/>
    <n v="9"/>
    <n v="0.12"/>
    <x v="1"/>
    <s v="Consolidado"/>
    <s v="Coste salarial medio"/>
    <s v="20-30 kms"/>
    <s v="Bajo"/>
    <s v="Poca"/>
    <x v="1"/>
  </r>
  <r>
    <n v="34"/>
    <x v="1"/>
    <x v="2"/>
    <n v="999"/>
    <x v="1"/>
    <n v="26"/>
    <n v="1"/>
    <s v="Technical Degree"/>
    <n v="1"/>
    <n v="1374"/>
    <n v="1"/>
    <x v="0"/>
    <n v="92"/>
    <n v="2"/>
    <n v="1"/>
    <s v="Research Scientist"/>
    <x v="2"/>
    <x v="2"/>
    <n v="2029"/>
    <n v="15891"/>
    <n v="1"/>
    <s v="Y"/>
    <s v="No"/>
    <n v="20"/>
    <n v="4"/>
    <n v="3"/>
    <n v="80"/>
    <n v="3"/>
    <n v="5"/>
    <n v="2"/>
    <n v="3"/>
    <n v="5"/>
    <n v="4"/>
    <n v="0"/>
    <n v="0"/>
    <n v="0.2"/>
    <x v="0"/>
    <s v="Nuevo empleado"/>
    <s v="Coste salarial alto"/>
    <s v="20-30 kms"/>
    <s v="Medio"/>
    <s v="Poca"/>
    <x v="0"/>
  </r>
  <r>
    <n v="40"/>
    <x v="1"/>
    <x v="0"/>
    <n v="1202"/>
    <x v="1"/>
    <n v="2"/>
    <n v="1"/>
    <s v="Medical"/>
    <n v="1"/>
    <n v="1375"/>
    <n v="2"/>
    <x v="0"/>
    <n v="89"/>
    <n v="4"/>
    <n v="2"/>
    <s v="Healthcare Representative"/>
    <x v="2"/>
    <x v="2"/>
    <n v="6377"/>
    <n v="13888"/>
    <n v="5"/>
    <s v="Y"/>
    <s v="No"/>
    <n v="20"/>
    <n v="4"/>
    <n v="2"/>
    <n v="80"/>
    <n v="3"/>
    <n v="15"/>
    <n v="0"/>
    <n v="3"/>
    <n v="12"/>
    <n v="11"/>
    <n v="11"/>
    <n v="8"/>
    <n v="0.2"/>
    <x v="0"/>
    <s v="Consolidado"/>
    <s v="Coste salarial alto"/>
    <s v="0-10 kms"/>
    <s v="Medio"/>
    <s v="Poca"/>
    <x v="1"/>
  </r>
  <r>
    <n v="34"/>
    <x v="1"/>
    <x v="0"/>
    <n v="285"/>
    <x v="1"/>
    <n v="29"/>
    <n v="3"/>
    <s v="Medical"/>
    <n v="1"/>
    <n v="1377"/>
    <n v="2"/>
    <x v="1"/>
    <n v="86"/>
    <n v="3"/>
    <n v="2"/>
    <s v="Laboratory Technician"/>
    <x v="2"/>
    <x v="1"/>
    <n v="5429"/>
    <n v="17491"/>
    <n v="4"/>
    <s v="Y"/>
    <s v="No"/>
    <n v="13"/>
    <n v="3"/>
    <n v="1"/>
    <n v="80"/>
    <n v="2"/>
    <n v="10"/>
    <n v="1"/>
    <n v="3"/>
    <n v="8"/>
    <n v="7"/>
    <n v="7"/>
    <n v="7"/>
    <n v="0.13"/>
    <x v="0"/>
    <s v="Establecido"/>
    <s v="Coste salarial alto"/>
    <s v="20-30 kms"/>
    <s v="Bajo"/>
    <s v="Poca"/>
    <x v="1"/>
  </r>
  <r>
    <n v="31"/>
    <x v="0"/>
    <x v="1"/>
    <n v="703"/>
    <x v="0"/>
    <n v="2"/>
    <n v="3"/>
    <s v="Life Sciences"/>
    <n v="1"/>
    <n v="1379"/>
    <n v="3"/>
    <x v="0"/>
    <n v="90"/>
    <n v="2"/>
    <n v="1"/>
    <s v="Sales Representative"/>
    <x v="0"/>
    <x v="0"/>
    <n v="2785"/>
    <n v="11882"/>
    <n v="7"/>
    <s v="Y"/>
    <s v="No"/>
    <n v="14"/>
    <n v="3"/>
    <n v="3"/>
    <n v="80"/>
    <n v="0"/>
    <n v="3"/>
    <n v="3"/>
    <n v="4"/>
    <n v="1"/>
    <n v="0"/>
    <n v="0"/>
    <n v="0"/>
    <n v="0.14000000000000001"/>
    <x v="0"/>
    <s v="Recien incorporado"/>
    <s v="Coste salarial alto"/>
    <s v="0-10 kms"/>
    <s v="Bajo"/>
    <s v="Media"/>
    <x v="2"/>
  </r>
  <r>
    <n v="35"/>
    <x v="0"/>
    <x v="1"/>
    <n v="662"/>
    <x v="0"/>
    <n v="18"/>
    <n v="4"/>
    <s v="Marketing"/>
    <n v="1"/>
    <n v="1380"/>
    <n v="4"/>
    <x v="0"/>
    <n v="67"/>
    <n v="3"/>
    <n v="2"/>
    <s v="Sales Executive"/>
    <x v="2"/>
    <x v="1"/>
    <n v="4614"/>
    <n v="23288"/>
    <n v="0"/>
    <s v="Y"/>
    <s v="Yes"/>
    <n v="18"/>
    <n v="3"/>
    <n v="3"/>
    <n v="80"/>
    <n v="1"/>
    <n v="5"/>
    <n v="0"/>
    <n v="2"/>
    <n v="4"/>
    <n v="2"/>
    <n v="3"/>
    <n v="2"/>
    <n v="0.18"/>
    <x v="0"/>
    <s v="Nuevo empleado"/>
    <s v="Coste salarial medio"/>
    <s v="10-20 kms"/>
    <s v="Medio"/>
    <s v="Poca"/>
    <x v="0"/>
  </r>
  <r>
    <n v="38"/>
    <x v="1"/>
    <x v="1"/>
    <n v="693"/>
    <x v="1"/>
    <n v="7"/>
    <n v="3"/>
    <s v="Life Sciences"/>
    <n v="1"/>
    <n v="1382"/>
    <n v="4"/>
    <x v="1"/>
    <n v="57"/>
    <n v="4"/>
    <n v="1"/>
    <s v="Research Scientist"/>
    <x v="2"/>
    <x v="2"/>
    <n v="2610"/>
    <n v="15748"/>
    <n v="1"/>
    <s v="Y"/>
    <s v="No"/>
    <n v="11"/>
    <n v="3"/>
    <n v="4"/>
    <n v="80"/>
    <n v="3"/>
    <n v="4"/>
    <n v="2"/>
    <n v="3"/>
    <n v="4"/>
    <n v="2"/>
    <n v="0"/>
    <n v="3"/>
    <n v="0.11"/>
    <x v="0"/>
    <s v="Nuevo empleado"/>
    <s v="Coste salarial medio"/>
    <s v="0-10 kms"/>
    <s v="Bajo"/>
    <s v="Poca"/>
    <x v="0"/>
  </r>
  <r>
    <n v="34"/>
    <x v="1"/>
    <x v="0"/>
    <n v="404"/>
    <x v="1"/>
    <n v="2"/>
    <n v="4"/>
    <s v="Technical Degree"/>
    <n v="1"/>
    <n v="1383"/>
    <n v="3"/>
    <x v="0"/>
    <n v="98"/>
    <n v="3"/>
    <n v="2"/>
    <s v="Healthcare Representative"/>
    <x v="0"/>
    <x v="0"/>
    <n v="6687"/>
    <n v="6163"/>
    <n v="1"/>
    <s v="Y"/>
    <s v="No"/>
    <n v="11"/>
    <n v="3"/>
    <n v="4"/>
    <n v="80"/>
    <n v="0"/>
    <n v="14"/>
    <n v="2"/>
    <n v="4"/>
    <n v="14"/>
    <n v="11"/>
    <n v="4"/>
    <n v="11"/>
    <n v="0.11"/>
    <x v="0"/>
    <s v="Consolidado"/>
    <s v="Coste salarial alto"/>
    <s v="0-10 kms"/>
    <s v="Bajo"/>
    <s v="Poca"/>
    <x v="1"/>
  </r>
  <r>
    <n v="28"/>
    <x v="1"/>
    <x v="0"/>
    <n v="736"/>
    <x v="0"/>
    <n v="26"/>
    <n v="3"/>
    <s v="Life Sciences"/>
    <n v="1"/>
    <n v="1387"/>
    <n v="3"/>
    <x v="1"/>
    <n v="48"/>
    <n v="2"/>
    <n v="2"/>
    <s v="Sales Executive"/>
    <x v="3"/>
    <x v="1"/>
    <n v="4724"/>
    <n v="24232"/>
    <n v="1"/>
    <s v="Y"/>
    <s v="No"/>
    <n v="11"/>
    <n v="3"/>
    <n v="3"/>
    <n v="80"/>
    <n v="1"/>
    <n v="5"/>
    <n v="0"/>
    <n v="3"/>
    <n v="5"/>
    <n v="3"/>
    <n v="0"/>
    <n v="4"/>
    <n v="0.11"/>
    <x v="2"/>
    <s v="Nuevo empleado"/>
    <s v="Coste salarial bajo"/>
    <s v="20-30 kms"/>
    <s v="Bajo"/>
    <s v="Poca"/>
    <x v="0"/>
  </r>
  <r>
    <n v="31"/>
    <x v="0"/>
    <x v="0"/>
    <n v="330"/>
    <x v="1"/>
    <n v="22"/>
    <n v="4"/>
    <s v="Medical"/>
    <n v="1"/>
    <n v="1389"/>
    <n v="4"/>
    <x v="1"/>
    <n v="98"/>
    <n v="3"/>
    <n v="2"/>
    <s v="Manufacturing Director"/>
    <x v="2"/>
    <x v="1"/>
    <n v="6179"/>
    <n v="21057"/>
    <n v="1"/>
    <s v="Y"/>
    <s v="Yes"/>
    <n v="15"/>
    <n v="3"/>
    <n v="4"/>
    <n v="80"/>
    <n v="2"/>
    <n v="10"/>
    <n v="3"/>
    <n v="2"/>
    <n v="10"/>
    <n v="2"/>
    <n v="6"/>
    <n v="7"/>
    <n v="0.15"/>
    <x v="0"/>
    <s v="Establecido"/>
    <s v="Coste salarial alto"/>
    <s v="20-30 kms"/>
    <s v="Bajo"/>
    <s v="Media"/>
    <x v="1"/>
  </r>
  <r>
    <n v="39"/>
    <x v="1"/>
    <x v="0"/>
    <n v="1498"/>
    <x v="0"/>
    <n v="21"/>
    <n v="4"/>
    <s v="Life Sciences"/>
    <n v="1"/>
    <n v="1390"/>
    <n v="1"/>
    <x v="1"/>
    <n v="44"/>
    <n v="2"/>
    <n v="2"/>
    <s v="Sales Executive"/>
    <x v="0"/>
    <x v="1"/>
    <n v="6120"/>
    <n v="3567"/>
    <n v="3"/>
    <s v="Y"/>
    <s v="Yes"/>
    <n v="12"/>
    <n v="3"/>
    <n v="4"/>
    <n v="80"/>
    <n v="2"/>
    <n v="8"/>
    <n v="2"/>
    <n v="4"/>
    <n v="5"/>
    <n v="4"/>
    <n v="1"/>
    <n v="4"/>
    <n v="0.12"/>
    <x v="0"/>
    <s v="Nuevo empleado"/>
    <s v="Coste salarial bajo"/>
    <s v="20-30 kms"/>
    <s v="Bajo"/>
    <s v="Poca"/>
    <x v="0"/>
  </r>
  <r>
    <n v="51"/>
    <x v="1"/>
    <x v="1"/>
    <n v="541"/>
    <x v="0"/>
    <n v="2"/>
    <n v="3"/>
    <s v="Marketing"/>
    <n v="1"/>
    <n v="1391"/>
    <n v="2"/>
    <x v="1"/>
    <n v="52"/>
    <n v="3"/>
    <n v="3"/>
    <s v="Sales Executive"/>
    <x v="1"/>
    <x v="1"/>
    <n v="10596"/>
    <n v="15395"/>
    <n v="2"/>
    <s v="Y"/>
    <s v="No"/>
    <n v="11"/>
    <n v="3"/>
    <n v="2"/>
    <n v="80"/>
    <n v="0"/>
    <n v="14"/>
    <n v="5"/>
    <n v="3"/>
    <n v="4"/>
    <n v="2"/>
    <n v="3"/>
    <n v="2"/>
    <n v="0.11"/>
    <x v="1"/>
    <s v="Nuevo empleado"/>
    <s v="Coste salarial medio"/>
    <s v="0-10 kms"/>
    <s v="Bajo"/>
    <s v="Mucha"/>
    <x v="1"/>
  </r>
  <r>
    <n v="41"/>
    <x v="1"/>
    <x v="1"/>
    <n v="1200"/>
    <x v="1"/>
    <n v="22"/>
    <n v="3"/>
    <s v="Life Sciences"/>
    <n v="1"/>
    <n v="1392"/>
    <n v="4"/>
    <x v="0"/>
    <n v="75"/>
    <n v="3"/>
    <n v="2"/>
    <s v="Research Scientist"/>
    <x v="0"/>
    <x v="2"/>
    <n v="5467"/>
    <n v="13953"/>
    <n v="3"/>
    <s v="Y"/>
    <s v="Yes"/>
    <n v="14"/>
    <n v="3"/>
    <n v="1"/>
    <n v="80"/>
    <n v="2"/>
    <n v="12"/>
    <n v="4"/>
    <n v="2"/>
    <n v="6"/>
    <n v="2"/>
    <n v="3"/>
    <n v="3"/>
    <n v="0.14000000000000001"/>
    <x v="0"/>
    <s v="Establecido"/>
    <s v="Coste salarial alto"/>
    <s v="20-30 kms"/>
    <s v="Bajo"/>
    <s v="Media"/>
    <x v="1"/>
  </r>
  <r>
    <n v="37"/>
    <x v="1"/>
    <x v="0"/>
    <n v="1439"/>
    <x v="1"/>
    <n v="4"/>
    <n v="1"/>
    <s v="Life Sciences"/>
    <n v="1"/>
    <n v="1394"/>
    <n v="3"/>
    <x v="1"/>
    <n v="54"/>
    <n v="3"/>
    <n v="1"/>
    <s v="Research Scientist"/>
    <x v="2"/>
    <x v="1"/>
    <n v="2996"/>
    <n v="5182"/>
    <n v="7"/>
    <s v="Y"/>
    <s v="Yes"/>
    <n v="15"/>
    <n v="3"/>
    <n v="4"/>
    <n v="80"/>
    <n v="0"/>
    <n v="8"/>
    <n v="2"/>
    <n v="3"/>
    <n v="6"/>
    <n v="4"/>
    <n v="1"/>
    <n v="3"/>
    <n v="0.15"/>
    <x v="0"/>
    <s v="Establecido"/>
    <s v="Coste salarial medio"/>
    <s v="0-10 kms"/>
    <s v="Bajo"/>
    <s v="Poca"/>
    <x v="0"/>
  </r>
  <r>
    <n v="33"/>
    <x v="1"/>
    <x v="1"/>
    <n v="1111"/>
    <x v="0"/>
    <n v="5"/>
    <n v="1"/>
    <s v="Life Sciences"/>
    <n v="1"/>
    <n v="1395"/>
    <n v="2"/>
    <x v="1"/>
    <n v="61"/>
    <n v="3"/>
    <n v="2"/>
    <s v="Sales Executive"/>
    <x v="0"/>
    <x v="1"/>
    <n v="9998"/>
    <n v="19293"/>
    <n v="6"/>
    <s v="Y"/>
    <s v="No"/>
    <n v="13"/>
    <n v="3"/>
    <n v="1"/>
    <n v="80"/>
    <n v="0"/>
    <n v="8"/>
    <n v="2"/>
    <n v="4"/>
    <n v="5"/>
    <n v="4"/>
    <n v="1"/>
    <n v="2"/>
    <n v="0.13"/>
    <x v="0"/>
    <s v="Nuevo empleado"/>
    <s v="Coste salarial medio"/>
    <s v="0-10 kms"/>
    <s v="Bajo"/>
    <s v="Poca"/>
    <x v="0"/>
  </r>
  <r>
    <n v="32"/>
    <x v="1"/>
    <x v="0"/>
    <n v="499"/>
    <x v="0"/>
    <n v="2"/>
    <n v="1"/>
    <s v="Marketing"/>
    <n v="1"/>
    <n v="1396"/>
    <n v="3"/>
    <x v="1"/>
    <n v="36"/>
    <n v="3"/>
    <n v="2"/>
    <s v="Sales Executive"/>
    <x v="1"/>
    <x v="1"/>
    <n v="4078"/>
    <n v="20497"/>
    <n v="0"/>
    <s v="Y"/>
    <s v="Yes"/>
    <n v="13"/>
    <n v="3"/>
    <n v="1"/>
    <n v="80"/>
    <n v="3"/>
    <n v="4"/>
    <n v="3"/>
    <n v="2"/>
    <n v="3"/>
    <n v="2"/>
    <n v="1"/>
    <n v="2"/>
    <n v="0.13"/>
    <x v="0"/>
    <s v="Nuevo empleado"/>
    <s v="Coste salarial bajo"/>
    <s v="0-10 kms"/>
    <s v="Bajo"/>
    <s v="Media"/>
    <x v="0"/>
  </r>
  <r>
    <n v="39"/>
    <x v="1"/>
    <x v="2"/>
    <n v="1485"/>
    <x v="1"/>
    <n v="25"/>
    <n v="2"/>
    <s v="Life Sciences"/>
    <n v="1"/>
    <n v="1397"/>
    <n v="3"/>
    <x v="1"/>
    <n v="71"/>
    <n v="3"/>
    <n v="3"/>
    <s v="Healthcare Representative"/>
    <x v="2"/>
    <x v="1"/>
    <n v="10920"/>
    <n v="3449"/>
    <n v="3"/>
    <s v="Y"/>
    <s v="No"/>
    <n v="21"/>
    <n v="4"/>
    <n v="2"/>
    <n v="80"/>
    <n v="1"/>
    <n v="13"/>
    <n v="2"/>
    <n v="3"/>
    <n v="6"/>
    <n v="4"/>
    <n v="0"/>
    <n v="5"/>
    <n v="0.21"/>
    <x v="0"/>
    <s v="Establecido"/>
    <s v="Coste salarial medio"/>
    <s v="20-30 kms"/>
    <s v="Alto"/>
    <s v="Poca"/>
    <x v="1"/>
  </r>
  <r>
    <n v="25"/>
    <x v="1"/>
    <x v="0"/>
    <n v="1372"/>
    <x v="0"/>
    <n v="18"/>
    <n v="1"/>
    <s v="Life Sciences"/>
    <n v="1"/>
    <n v="1399"/>
    <n v="1"/>
    <x v="1"/>
    <n v="93"/>
    <n v="4"/>
    <n v="2"/>
    <s v="Sales Executive"/>
    <x v="2"/>
    <x v="1"/>
    <n v="6232"/>
    <n v="12477"/>
    <n v="2"/>
    <s v="Y"/>
    <s v="No"/>
    <n v="11"/>
    <n v="3"/>
    <n v="2"/>
    <n v="80"/>
    <n v="0"/>
    <n v="6"/>
    <n v="3"/>
    <n v="2"/>
    <n v="3"/>
    <n v="2"/>
    <n v="1"/>
    <n v="2"/>
    <n v="0.11"/>
    <x v="2"/>
    <s v="Nuevo empleado"/>
    <s v="Coste salarial alto"/>
    <s v="10-20 kms"/>
    <s v="Bajo"/>
    <s v="Media"/>
    <x v="0"/>
  </r>
  <r>
    <n v="52"/>
    <x v="1"/>
    <x v="1"/>
    <n v="322"/>
    <x v="1"/>
    <n v="28"/>
    <n v="2"/>
    <s v="Medical"/>
    <n v="1"/>
    <n v="1401"/>
    <n v="4"/>
    <x v="0"/>
    <n v="59"/>
    <n v="4"/>
    <n v="4"/>
    <s v="Manufacturing Director"/>
    <x v="2"/>
    <x v="1"/>
    <n v="13247"/>
    <n v="9731"/>
    <n v="2"/>
    <s v="Y"/>
    <s v="Yes"/>
    <n v="11"/>
    <n v="3"/>
    <n v="2"/>
    <n v="80"/>
    <n v="1"/>
    <n v="24"/>
    <n v="3"/>
    <n v="2"/>
    <n v="5"/>
    <n v="3"/>
    <n v="0"/>
    <n v="2"/>
    <n v="0.11"/>
    <x v="1"/>
    <s v="Nuevo empleado"/>
    <s v="Coste salarial medio"/>
    <s v="20-30 kms"/>
    <s v="Bajo"/>
    <s v="Media"/>
    <x v="1"/>
  </r>
  <r>
    <n v="43"/>
    <x v="1"/>
    <x v="0"/>
    <n v="930"/>
    <x v="1"/>
    <n v="6"/>
    <n v="3"/>
    <s v="Medical"/>
    <n v="1"/>
    <n v="1402"/>
    <n v="1"/>
    <x v="0"/>
    <n v="73"/>
    <n v="2"/>
    <n v="2"/>
    <s v="Research Scientist"/>
    <x v="2"/>
    <x v="0"/>
    <n v="4081"/>
    <n v="20003"/>
    <n v="1"/>
    <s v="Y"/>
    <s v="Yes"/>
    <n v="14"/>
    <n v="3"/>
    <n v="1"/>
    <n v="80"/>
    <n v="0"/>
    <n v="20"/>
    <n v="3"/>
    <n v="1"/>
    <n v="20"/>
    <n v="7"/>
    <n v="1"/>
    <n v="8"/>
    <n v="0.14000000000000001"/>
    <x v="0"/>
    <s v="Consolidado"/>
    <s v="Coste salarial medio"/>
    <s v="0-10 kms"/>
    <s v="Bajo"/>
    <s v="Media"/>
    <x v="1"/>
  </r>
  <r>
    <n v="27"/>
    <x v="1"/>
    <x v="0"/>
    <n v="205"/>
    <x v="0"/>
    <n v="10"/>
    <n v="3"/>
    <s v="Marketing"/>
    <n v="1"/>
    <n v="1403"/>
    <n v="4"/>
    <x v="0"/>
    <n v="98"/>
    <n v="2"/>
    <n v="2"/>
    <s v="Sales Executive"/>
    <x v="0"/>
    <x v="1"/>
    <n v="5769"/>
    <n v="7100"/>
    <n v="1"/>
    <s v="Y"/>
    <s v="Yes"/>
    <n v="11"/>
    <n v="3"/>
    <n v="4"/>
    <n v="80"/>
    <n v="0"/>
    <n v="6"/>
    <n v="3"/>
    <n v="3"/>
    <n v="6"/>
    <n v="2"/>
    <n v="4"/>
    <n v="4"/>
    <n v="0.11"/>
    <x v="2"/>
    <s v="Establecido"/>
    <s v="Coste salarial alto"/>
    <s v="10-20 kms"/>
    <s v="Bajo"/>
    <s v="Media"/>
    <x v="0"/>
  </r>
  <r>
    <n v="27"/>
    <x v="0"/>
    <x v="0"/>
    <n v="135"/>
    <x v="1"/>
    <n v="17"/>
    <n v="4"/>
    <s v="Life Sciences"/>
    <n v="1"/>
    <n v="1405"/>
    <n v="4"/>
    <x v="0"/>
    <n v="51"/>
    <n v="3"/>
    <n v="1"/>
    <s v="Research Scientist"/>
    <x v="2"/>
    <x v="0"/>
    <n v="2394"/>
    <n v="25681"/>
    <n v="1"/>
    <s v="Y"/>
    <s v="Yes"/>
    <n v="13"/>
    <n v="3"/>
    <n v="4"/>
    <n v="80"/>
    <n v="0"/>
    <n v="8"/>
    <n v="2"/>
    <n v="3"/>
    <n v="8"/>
    <n v="2"/>
    <n v="7"/>
    <n v="7"/>
    <n v="0.13"/>
    <x v="2"/>
    <s v="Establecido"/>
    <s v="Coste salarial medio"/>
    <s v="10-20 kms"/>
    <s v="Bajo"/>
    <s v="Poca"/>
    <x v="0"/>
  </r>
  <r>
    <n v="26"/>
    <x v="1"/>
    <x v="0"/>
    <n v="683"/>
    <x v="1"/>
    <n v="2"/>
    <n v="1"/>
    <s v="Medical"/>
    <n v="1"/>
    <n v="1407"/>
    <n v="1"/>
    <x v="1"/>
    <n v="36"/>
    <n v="2"/>
    <n v="1"/>
    <s v="Research Scientist"/>
    <x v="0"/>
    <x v="0"/>
    <n v="3904"/>
    <n v="4050"/>
    <n v="0"/>
    <s v="Y"/>
    <s v="No"/>
    <n v="12"/>
    <n v="3"/>
    <n v="4"/>
    <n v="80"/>
    <n v="0"/>
    <n v="5"/>
    <n v="2"/>
    <n v="3"/>
    <n v="4"/>
    <n v="3"/>
    <n v="1"/>
    <n v="1"/>
    <n v="0.12"/>
    <x v="2"/>
    <s v="Nuevo empleado"/>
    <s v="Coste salarial bajo"/>
    <s v="0-10 kms"/>
    <s v="Bajo"/>
    <s v="Poca"/>
    <x v="0"/>
  </r>
  <r>
    <n v="42"/>
    <x v="1"/>
    <x v="0"/>
    <n v="1147"/>
    <x v="2"/>
    <n v="10"/>
    <n v="3"/>
    <s v="Human Resources"/>
    <n v="1"/>
    <n v="1408"/>
    <n v="3"/>
    <x v="0"/>
    <n v="31"/>
    <n v="3"/>
    <n v="4"/>
    <s v="Manager"/>
    <x v="3"/>
    <x v="1"/>
    <n v="16799"/>
    <n v="16616"/>
    <n v="0"/>
    <s v="Y"/>
    <s v="No"/>
    <n v="14"/>
    <n v="3"/>
    <n v="3"/>
    <n v="80"/>
    <n v="1"/>
    <n v="21"/>
    <n v="5"/>
    <n v="3"/>
    <n v="20"/>
    <n v="7"/>
    <n v="0"/>
    <n v="9"/>
    <n v="0.14000000000000001"/>
    <x v="0"/>
    <s v="Consolidado"/>
    <s v="Coste salarial bajo"/>
    <s v="10-20 kms"/>
    <s v="Bajo"/>
    <s v="Mucha"/>
    <x v="1"/>
  </r>
  <r>
    <n v="52"/>
    <x v="1"/>
    <x v="0"/>
    <n v="258"/>
    <x v="1"/>
    <n v="8"/>
    <n v="4"/>
    <s v="Other"/>
    <n v="1"/>
    <n v="1409"/>
    <n v="3"/>
    <x v="0"/>
    <n v="54"/>
    <n v="3"/>
    <n v="1"/>
    <s v="Laboratory Technician"/>
    <x v="3"/>
    <x v="1"/>
    <n v="2950"/>
    <n v="17363"/>
    <n v="9"/>
    <s v="Y"/>
    <s v="No"/>
    <n v="13"/>
    <n v="3"/>
    <n v="3"/>
    <n v="80"/>
    <n v="0"/>
    <n v="12"/>
    <n v="2"/>
    <n v="1"/>
    <n v="5"/>
    <n v="4"/>
    <n v="0"/>
    <n v="4"/>
    <n v="0.13"/>
    <x v="1"/>
    <s v="Nuevo empleado"/>
    <s v="Coste salarial medio"/>
    <s v="0-10 kms"/>
    <s v="Bajo"/>
    <s v="Poca"/>
    <x v="1"/>
  </r>
  <r>
    <n v="37"/>
    <x v="1"/>
    <x v="0"/>
    <n v="1462"/>
    <x v="1"/>
    <n v="11"/>
    <n v="3"/>
    <s v="Medical"/>
    <n v="1"/>
    <n v="1411"/>
    <n v="1"/>
    <x v="0"/>
    <n v="94"/>
    <n v="3"/>
    <n v="1"/>
    <s v="Laboratory Technician"/>
    <x v="2"/>
    <x v="0"/>
    <n v="3629"/>
    <n v="19106"/>
    <n v="4"/>
    <s v="Y"/>
    <s v="No"/>
    <n v="18"/>
    <n v="3"/>
    <n v="1"/>
    <n v="80"/>
    <n v="0"/>
    <n v="8"/>
    <n v="6"/>
    <n v="3"/>
    <n v="3"/>
    <n v="2"/>
    <n v="0"/>
    <n v="2"/>
    <n v="0.18"/>
    <x v="0"/>
    <s v="Nuevo empleado"/>
    <s v="Coste salarial alto"/>
    <s v="10-20 kms"/>
    <s v="Medio"/>
    <s v="Mucha"/>
    <x v="0"/>
  </r>
  <r>
    <n v="35"/>
    <x v="1"/>
    <x v="1"/>
    <n v="200"/>
    <x v="1"/>
    <n v="18"/>
    <n v="2"/>
    <s v="Life Sciences"/>
    <n v="1"/>
    <n v="1412"/>
    <n v="3"/>
    <x v="1"/>
    <n v="60"/>
    <n v="3"/>
    <n v="3"/>
    <s v="Manufacturing Director"/>
    <x v="0"/>
    <x v="0"/>
    <n v="9362"/>
    <n v="19944"/>
    <n v="2"/>
    <s v="Y"/>
    <s v="No"/>
    <n v="11"/>
    <n v="3"/>
    <n v="3"/>
    <n v="80"/>
    <n v="0"/>
    <n v="10"/>
    <n v="2"/>
    <n v="3"/>
    <n v="2"/>
    <n v="2"/>
    <n v="2"/>
    <n v="2"/>
    <n v="0.11"/>
    <x v="0"/>
    <s v="Nuevo empleado"/>
    <s v="Coste salarial medio"/>
    <s v="10-20 kms"/>
    <s v="Bajo"/>
    <s v="Poca"/>
    <x v="1"/>
  </r>
  <r>
    <n v="25"/>
    <x v="1"/>
    <x v="0"/>
    <n v="949"/>
    <x v="1"/>
    <n v="1"/>
    <n v="3"/>
    <s v="Technical Degree"/>
    <n v="1"/>
    <n v="1415"/>
    <n v="1"/>
    <x v="1"/>
    <n v="81"/>
    <n v="3"/>
    <n v="1"/>
    <s v="Laboratory Technician"/>
    <x v="0"/>
    <x v="1"/>
    <n v="3229"/>
    <n v="4910"/>
    <n v="4"/>
    <s v="Y"/>
    <s v="No"/>
    <n v="11"/>
    <n v="3"/>
    <n v="2"/>
    <n v="80"/>
    <n v="1"/>
    <n v="7"/>
    <n v="2"/>
    <n v="2"/>
    <n v="3"/>
    <n v="2"/>
    <n v="0"/>
    <n v="2"/>
    <n v="0.11"/>
    <x v="2"/>
    <s v="Nuevo empleado"/>
    <s v="Coste salarial alto"/>
    <s v="0-10 kms"/>
    <s v="Bajo"/>
    <s v="Poca"/>
    <x v="0"/>
  </r>
  <r>
    <n v="26"/>
    <x v="1"/>
    <x v="0"/>
    <n v="652"/>
    <x v="1"/>
    <n v="7"/>
    <n v="3"/>
    <s v="Other"/>
    <n v="1"/>
    <n v="1417"/>
    <n v="3"/>
    <x v="1"/>
    <n v="100"/>
    <n v="4"/>
    <n v="1"/>
    <s v="Laboratory Technician"/>
    <x v="3"/>
    <x v="0"/>
    <n v="3578"/>
    <n v="23577"/>
    <n v="0"/>
    <s v="Y"/>
    <s v="No"/>
    <n v="12"/>
    <n v="3"/>
    <n v="4"/>
    <n v="80"/>
    <n v="0"/>
    <n v="8"/>
    <n v="2"/>
    <n v="3"/>
    <n v="7"/>
    <n v="7"/>
    <n v="0"/>
    <n v="7"/>
    <n v="0.12"/>
    <x v="2"/>
    <s v="Establecido"/>
    <s v="Coste salarial alto"/>
    <s v="0-10 kms"/>
    <s v="Bajo"/>
    <s v="Poca"/>
    <x v="0"/>
  </r>
  <r>
    <n v="29"/>
    <x v="1"/>
    <x v="0"/>
    <n v="332"/>
    <x v="2"/>
    <n v="17"/>
    <n v="3"/>
    <s v="Other"/>
    <n v="1"/>
    <n v="1419"/>
    <n v="2"/>
    <x v="1"/>
    <n v="51"/>
    <n v="2"/>
    <n v="3"/>
    <s v="Human Resources"/>
    <x v="3"/>
    <x v="0"/>
    <n v="7988"/>
    <n v="9769"/>
    <n v="1"/>
    <s v="Y"/>
    <s v="No"/>
    <n v="13"/>
    <n v="3"/>
    <n v="1"/>
    <n v="80"/>
    <n v="0"/>
    <n v="10"/>
    <n v="3"/>
    <n v="2"/>
    <n v="10"/>
    <n v="9"/>
    <n v="0"/>
    <n v="9"/>
    <n v="0.13"/>
    <x v="0"/>
    <s v="Establecido"/>
    <s v="Coste salarial medio"/>
    <s v="10-20 kms"/>
    <s v="Bajo"/>
    <s v="Media"/>
    <x v="1"/>
  </r>
  <r>
    <n v="49"/>
    <x v="0"/>
    <x v="1"/>
    <n v="1475"/>
    <x v="1"/>
    <n v="28"/>
    <n v="2"/>
    <s v="Life Sciences"/>
    <n v="1"/>
    <n v="1420"/>
    <n v="1"/>
    <x v="1"/>
    <n v="97"/>
    <n v="2"/>
    <n v="2"/>
    <s v="Laboratory Technician"/>
    <x v="3"/>
    <x v="0"/>
    <n v="4284"/>
    <n v="22710"/>
    <n v="3"/>
    <s v="Y"/>
    <s v="No"/>
    <n v="20"/>
    <n v="4"/>
    <n v="1"/>
    <n v="80"/>
    <n v="0"/>
    <n v="20"/>
    <n v="2"/>
    <n v="3"/>
    <n v="4"/>
    <n v="3"/>
    <n v="1"/>
    <n v="3"/>
    <n v="0.2"/>
    <x v="1"/>
    <s v="Nuevo empleado"/>
    <s v="Coste salarial alto"/>
    <s v="20-30 kms"/>
    <s v="Medio"/>
    <s v="Poca"/>
    <x v="1"/>
  </r>
  <r>
    <n v="29"/>
    <x v="0"/>
    <x v="1"/>
    <n v="337"/>
    <x v="1"/>
    <n v="14"/>
    <n v="1"/>
    <s v="Other"/>
    <n v="1"/>
    <n v="1421"/>
    <n v="3"/>
    <x v="0"/>
    <n v="84"/>
    <n v="3"/>
    <n v="3"/>
    <s v="Healthcare Representative"/>
    <x v="0"/>
    <x v="0"/>
    <n v="7553"/>
    <n v="22930"/>
    <n v="0"/>
    <s v="Y"/>
    <s v="Yes"/>
    <n v="12"/>
    <n v="3"/>
    <n v="1"/>
    <n v="80"/>
    <n v="0"/>
    <n v="9"/>
    <n v="1"/>
    <n v="3"/>
    <n v="8"/>
    <n v="7"/>
    <n v="7"/>
    <n v="7"/>
    <n v="0.12"/>
    <x v="0"/>
    <s v="Establecido"/>
    <s v="Coste salarial alto"/>
    <s v="10-20 kms"/>
    <s v="Bajo"/>
    <s v="Poca"/>
    <x v="0"/>
  </r>
  <r>
    <n v="54"/>
    <x v="1"/>
    <x v="0"/>
    <n v="971"/>
    <x v="1"/>
    <n v="1"/>
    <n v="3"/>
    <s v="Medical"/>
    <n v="1"/>
    <n v="1422"/>
    <n v="4"/>
    <x v="0"/>
    <n v="54"/>
    <n v="3"/>
    <n v="4"/>
    <s v="Research Director"/>
    <x v="0"/>
    <x v="0"/>
    <n v="17328"/>
    <n v="5652"/>
    <n v="6"/>
    <s v="Y"/>
    <s v="No"/>
    <n v="19"/>
    <n v="3"/>
    <n v="4"/>
    <n v="80"/>
    <n v="0"/>
    <n v="29"/>
    <n v="3"/>
    <n v="2"/>
    <n v="20"/>
    <n v="7"/>
    <n v="12"/>
    <n v="7"/>
    <n v="0.19"/>
    <x v="1"/>
    <s v="Consolidado"/>
    <s v="Coste salarial medio"/>
    <s v="0-10 kms"/>
    <s v="Medio"/>
    <s v="Media"/>
    <x v="1"/>
  </r>
  <r>
    <n v="58"/>
    <x v="1"/>
    <x v="0"/>
    <n v="1055"/>
    <x v="1"/>
    <n v="1"/>
    <n v="3"/>
    <s v="Medical"/>
    <n v="1"/>
    <n v="1423"/>
    <n v="4"/>
    <x v="0"/>
    <n v="76"/>
    <n v="3"/>
    <n v="5"/>
    <s v="Research Director"/>
    <x v="3"/>
    <x v="1"/>
    <n v="19701"/>
    <n v="22456"/>
    <n v="3"/>
    <s v="Y"/>
    <s v="Yes"/>
    <n v="21"/>
    <n v="4"/>
    <n v="3"/>
    <n v="80"/>
    <n v="1"/>
    <n v="32"/>
    <n v="3"/>
    <n v="3"/>
    <n v="9"/>
    <n v="8"/>
    <n v="1"/>
    <n v="5"/>
    <n v="0.21"/>
    <x v="1"/>
    <s v="Establecido"/>
    <s v="Coste salarial alto"/>
    <s v="0-10 kms"/>
    <s v="Alto"/>
    <s v="Media"/>
    <x v="1"/>
  </r>
  <r>
    <n v="55"/>
    <x v="1"/>
    <x v="0"/>
    <n v="1136"/>
    <x v="1"/>
    <n v="1"/>
    <n v="4"/>
    <s v="Medical"/>
    <n v="1"/>
    <n v="1424"/>
    <n v="2"/>
    <x v="1"/>
    <n v="81"/>
    <n v="4"/>
    <n v="4"/>
    <s v="Research Director"/>
    <x v="0"/>
    <x v="2"/>
    <n v="14732"/>
    <n v="12414"/>
    <n v="2"/>
    <s v="Y"/>
    <s v="No"/>
    <n v="13"/>
    <n v="3"/>
    <n v="4"/>
    <n v="80"/>
    <n v="2"/>
    <n v="31"/>
    <n v="4"/>
    <n v="4"/>
    <n v="7"/>
    <n v="7"/>
    <n v="0"/>
    <n v="0"/>
    <n v="0.13"/>
    <x v="1"/>
    <s v="Establecido"/>
    <s v="Coste salarial alto"/>
    <s v="0-10 kms"/>
    <s v="Bajo"/>
    <s v="Media"/>
    <x v="1"/>
  </r>
  <r>
    <n v="36"/>
    <x v="1"/>
    <x v="0"/>
    <n v="1174"/>
    <x v="0"/>
    <n v="3"/>
    <n v="4"/>
    <s v="Marketing"/>
    <n v="1"/>
    <n v="1425"/>
    <n v="1"/>
    <x v="0"/>
    <n v="99"/>
    <n v="3"/>
    <n v="2"/>
    <s v="Sales Executive"/>
    <x v="1"/>
    <x v="0"/>
    <n v="9278"/>
    <n v="20763"/>
    <n v="3"/>
    <s v="Y"/>
    <s v="Yes"/>
    <n v="16"/>
    <n v="3"/>
    <n v="4"/>
    <n v="80"/>
    <n v="0"/>
    <n v="15"/>
    <n v="3"/>
    <n v="3"/>
    <n v="5"/>
    <n v="4"/>
    <n v="0"/>
    <n v="1"/>
    <n v="0.16"/>
    <x v="0"/>
    <s v="Nuevo empleado"/>
    <s v="Coste salarial alto"/>
    <s v="0-10 kms"/>
    <s v="Medio"/>
    <s v="Media"/>
    <x v="1"/>
  </r>
  <r>
    <n v="31"/>
    <x v="0"/>
    <x v="1"/>
    <n v="667"/>
    <x v="0"/>
    <n v="1"/>
    <n v="4"/>
    <s v="Life Sciences"/>
    <n v="1"/>
    <n v="1427"/>
    <n v="2"/>
    <x v="0"/>
    <n v="50"/>
    <n v="1"/>
    <n v="1"/>
    <s v="Sales Representative"/>
    <x v="2"/>
    <x v="0"/>
    <n v="1359"/>
    <n v="16154"/>
    <n v="1"/>
    <s v="Y"/>
    <s v="No"/>
    <n v="12"/>
    <n v="3"/>
    <n v="2"/>
    <n v="80"/>
    <n v="0"/>
    <n v="1"/>
    <n v="3"/>
    <n v="3"/>
    <n v="1"/>
    <n v="0"/>
    <n v="0"/>
    <n v="0"/>
    <n v="0.12"/>
    <x v="0"/>
    <s v="Recien incorporado"/>
    <s v="Coste salarial medio"/>
    <s v="0-10 kms"/>
    <s v="Bajo"/>
    <s v="Media"/>
    <x v="2"/>
  </r>
  <r>
    <n v="30"/>
    <x v="1"/>
    <x v="0"/>
    <n v="855"/>
    <x v="0"/>
    <n v="7"/>
    <n v="4"/>
    <s v="Marketing"/>
    <n v="1"/>
    <n v="1428"/>
    <n v="4"/>
    <x v="0"/>
    <n v="73"/>
    <n v="3"/>
    <n v="2"/>
    <s v="Sales Executive"/>
    <x v="3"/>
    <x v="2"/>
    <n v="4779"/>
    <n v="12761"/>
    <n v="7"/>
    <s v="Y"/>
    <s v="No"/>
    <n v="14"/>
    <n v="3"/>
    <n v="2"/>
    <n v="80"/>
    <n v="2"/>
    <n v="8"/>
    <n v="3"/>
    <n v="3"/>
    <n v="3"/>
    <n v="2"/>
    <n v="0"/>
    <n v="2"/>
    <n v="0.14000000000000001"/>
    <x v="0"/>
    <s v="Nuevo empleado"/>
    <s v="Coste salarial medio"/>
    <s v="0-10 kms"/>
    <s v="Bajo"/>
    <s v="Media"/>
    <x v="0"/>
  </r>
  <r>
    <n v="31"/>
    <x v="1"/>
    <x v="0"/>
    <n v="182"/>
    <x v="1"/>
    <n v="8"/>
    <n v="5"/>
    <s v="Life Sciences"/>
    <n v="1"/>
    <n v="1430"/>
    <n v="1"/>
    <x v="0"/>
    <n v="93"/>
    <n v="3"/>
    <n v="4"/>
    <s v="Research Director"/>
    <x v="1"/>
    <x v="0"/>
    <n v="16422"/>
    <n v="8847"/>
    <n v="3"/>
    <s v="Y"/>
    <s v="No"/>
    <n v="11"/>
    <n v="3"/>
    <n v="3"/>
    <n v="80"/>
    <n v="0"/>
    <n v="9"/>
    <n v="3"/>
    <n v="4"/>
    <n v="3"/>
    <n v="2"/>
    <n v="1"/>
    <n v="0"/>
    <n v="0.11"/>
    <x v="0"/>
    <s v="Nuevo empleado"/>
    <s v="Coste salarial alto"/>
    <s v="0-10 kms"/>
    <s v="Bajo"/>
    <s v="Media"/>
    <x v="0"/>
  </r>
  <r>
    <n v="34"/>
    <x v="1"/>
    <x v="1"/>
    <n v="560"/>
    <x v="1"/>
    <n v="1"/>
    <n v="4"/>
    <s v="Other"/>
    <n v="1"/>
    <n v="1431"/>
    <n v="4"/>
    <x v="1"/>
    <n v="91"/>
    <n v="3"/>
    <n v="1"/>
    <s v="Research Scientist"/>
    <x v="3"/>
    <x v="2"/>
    <n v="2996"/>
    <n v="20284"/>
    <n v="5"/>
    <s v="Y"/>
    <s v="No"/>
    <n v="14"/>
    <n v="3"/>
    <n v="3"/>
    <n v="80"/>
    <n v="2"/>
    <n v="10"/>
    <n v="2"/>
    <n v="3"/>
    <n v="4"/>
    <n v="3"/>
    <n v="1"/>
    <n v="3"/>
    <n v="0.14000000000000001"/>
    <x v="0"/>
    <s v="Nuevo empleado"/>
    <s v="Coste salarial alto"/>
    <s v="0-10 kms"/>
    <s v="Bajo"/>
    <s v="Poca"/>
    <x v="1"/>
  </r>
  <r>
    <n v="31"/>
    <x v="0"/>
    <x v="0"/>
    <n v="202"/>
    <x v="1"/>
    <n v="8"/>
    <n v="3"/>
    <s v="Life Sciences"/>
    <n v="1"/>
    <n v="1433"/>
    <n v="1"/>
    <x v="0"/>
    <n v="34"/>
    <n v="2"/>
    <n v="1"/>
    <s v="Research Scientist"/>
    <x v="1"/>
    <x v="0"/>
    <n v="1261"/>
    <n v="22262"/>
    <n v="1"/>
    <s v="Y"/>
    <s v="No"/>
    <n v="12"/>
    <n v="3"/>
    <n v="3"/>
    <n v="80"/>
    <n v="0"/>
    <n v="1"/>
    <n v="3"/>
    <n v="4"/>
    <n v="1"/>
    <n v="0"/>
    <n v="0"/>
    <n v="0"/>
    <n v="0.12"/>
    <x v="0"/>
    <s v="Recien incorporado"/>
    <s v="Coste salarial bajo"/>
    <s v="0-10 kms"/>
    <s v="Bajo"/>
    <s v="Media"/>
    <x v="2"/>
  </r>
  <r>
    <n v="27"/>
    <x v="1"/>
    <x v="0"/>
    <n v="1377"/>
    <x v="1"/>
    <n v="11"/>
    <n v="1"/>
    <s v="Life Sciences"/>
    <n v="1"/>
    <n v="1434"/>
    <n v="2"/>
    <x v="1"/>
    <n v="91"/>
    <n v="3"/>
    <n v="1"/>
    <s v="Laboratory Technician"/>
    <x v="3"/>
    <x v="1"/>
    <n v="2099"/>
    <n v="7679"/>
    <n v="0"/>
    <s v="Y"/>
    <s v="No"/>
    <n v="14"/>
    <n v="3"/>
    <n v="2"/>
    <n v="80"/>
    <n v="0"/>
    <n v="6"/>
    <n v="3"/>
    <n v="4"/>
    <n v="5"/>
    <n v="0"/>
    <n v="1"/>
    <n v="4"/>
    <n v="0.14000000000000001"/>
    <x v="2"/>
    <s v="Nuevo empleado"/>
    <s v="Coste salarial alto"/>
    <s v="10-20 kms"/>
    <s v="Bajo"/>
    <s v="Media"/>
    <x v="0"/>
  </r>
  <r>
    <n v="36"/>
    <x v="1"/>
    <x v="0"/>
    <n v="172"/>
    <x v="1"/>
    <n v="4"/>
    <n v="4"/>
    <s v="Life Sciences"/>
    <n v="1"/>
    <n v="1435"/>
    <n v="1"/>
    <x v="1"/>
    <n v="37"/>
    <n v="2"/>
    <n v="2"/>
    <s v="Laboratory Technician"/>
    <x v="0"/>
    <x v="0"/>
    <n v="5810"/>
    <n v="22604"/>
    <n v="1"/>
    <s v="Y"/>
    <s v="No"/>
    <n v="16"/>
    <n v="3"/>
    <n v="3"/>
    <n v="80"/>
    <n v="0"/>
    <n v="10"/>
    <n v="2"/>
    <n v="2"/>
    <n v="10"/>
    <n v="4"/>
    <n v="1"/>
    <n v="8"/>
    <n v="0.16"/>
    <x v="0"/>
    <s v="Establecido"/>
    <s v="Coste salarial bajo"/>
    <s v="0-10 kms"/>
    <s v="Medio"/>
    <s v="Poca"/>
    <x v="1"/>
  </r>
  <r>
    <n v="36"/>
    <x v="1"/>
    <x v="0"/>
    <n v="329"/>
    <x v="0"/>
    <n v="16"/>
    <n v="4"/>
    <s v="Marketing"/>
    <n v="1"/>
    <n v="1436"/>
    <n v="3"/>
    <x v="0"/>
    <n v="98"/>
    <n v="2"/>
    <n v="2"/>
    <s v="Sales Executive"/>
    <x v="3"/>
    <x v="1"/>
    <n v="5647"/>
    <n v="13494"/>
    <n v="4"/>
    <s v="Y"/>
    <s v="No"/>
    <n v="13"/>
    <n v="3"/>
    <n v="1"/>
    <n v="80"/>
    <n v="2"/>
    <n v="11"/>
    <n v="3"/>
    <n v="2"/>
    <n v="3"/>
    <n v="2"/>
    <n v="0"/>
    <n v="2"/>
    <n v="0.13"/>
    <x v="0"/>
    <s v="Nuevo empleado"/>
    <s v="Coste salarial alto"/>
    <s v="10-20 kms"/>
    <s v="Bajo"/>
    <s v="Media"/>
    <x v="1"/>
  </r>
  <r>
    <n v="47"/>
    <x v="1"/>
    <x v="0"/>
    <n v="465"/>
    <x v="1"/>
    <n v="1"/>
    <n v="3"/>
    <s v="Technical Degree"/>
    <n v="1"/>
    <n v="1438"/>
    <n v="1"/>
    <x v="1"/>
    <n v="74"/>
    <n v="3"/>
    <n v="1"/>
    <s v="Research Scientist"/>
    <x v="0"/>
    <x v="1"/>
    <n v="3420"/>
    <n v="10205"/>
    <n v="7"/>
    <s v="Y"/>
    <s v="No"/>
    <n v="12"/>
    <n v="3"/>
    <n v="3"/>
    <n v="80"/>
    <n v="1"/>
    <n v="17"/>
    <n v="2"/>
    <n v="2"/>
    <n v="6"/>
    <n v="5"/>
    <n v="1"/>
    <n v="2"/>
    <n v="0.12"/>
    <x v="1"/>
    <s v="Establecido"/>
    <s v="Coste salarial medio"/>
    <s v="0-10 kms"/>
    <s v="Bajo"/>
    <s v="Poca"/>
    <x v="1"/>
  </r>
  <r>
    <n v="25"/>
    <x v="0"/>
    <x v="0"/>
    <n v="383"/>
    <x v="0"/>
    <n v="9"/>
    <n v="2"/>
    <s v="Life Sciences"/>
    <n v="1"/>
    <n v="1439"/>
    <n v="1"/>
    <x v="1"/>
    <n v="68"/>
    <n v="2"/>
    <n v="1"/>
    <s v="Sales Representative"/>
    <x v="3"/>
    <x v="1"/>
    <n v="4400"/>
    <n v="15182"/>
    <n v="3"/>
    <s v="Y"/>
    <s v="No"/>
    <n v="12"/>
    <n v="3"/>
    <n v="1"/>
    <n v="80"/>
    <n v="0"/>
    <n v="6"/>
    <n v="2"/>
    <n v="3"/>
    <n v="3"/>
    <n v="2"/>
    <n v="2"/>
    <n v="2"/>
    <n v="0.12"/>
    <x v="2"/>
    <s v="Nuevo empleado"/>
    <s v="Coste salarial medio"/>
    <s v="0-10 kms"/>
    <s v="Bajo"/>
    <s v="Poca"/>
    <x v="0"/>
  </r>
  <r>
    <n v="37"/>
    <x v="1"/>
    <x v="2"/>
    <n v="1413"/>
    <x v="1"/>
    <n v="5"/>
    <n v="2"/>
    <s v="Technical Degree"/>
    <n v="1"/>
    <n v="1440"/>
    <n v="3"/>
    <x v="1"/>
    <n v="84"/>
    <n v="4"/>
    <n v="1"/>
    <s v="Laboratory Technician"/>
    <x v="2"/>
    <x v="0"/>
    <n v="3500"/>
    <n v="25470"/>
    <n v="0"/>
    <s v="Y"/>
    <s v="No"/>
    <n v="14"/>
    <n v="3"/>
    <n v="1"/>
    <n v="80"/>
    <n v="0"/>
    <n v="7"/>
    <n v="2"/>
    <n v="1"/>
    <n v="6"/>
    <n v="5"/>
    <n v="1"/>
    <n v="3"/>
    <n v="0.14000000000000001"/>
    <x v="0"/>
    <s v="Establecido"/>
    <s v="Coste salarial alto"/>
    <s v="0-10 kms"/>
    <s v="Bajo"/>
    <s v="Poca"/>
    <x v="0"/>
  </r>
  <r>
    <n v="56"/>
    <x v="1"/>
    <x v="0"/>
    <n v="1255"/>
    <x v="1"/>
    <n v="1"/>
    <n v="2"/>
    <s v="Life Sciences"/>
    <n v="1"/>
    <n v="1441"/>
    <n v="1"/>
    <x v="0"/>
    <n v="90"/>
    <n v="3"/>
    <n v="1"/>
    <s v="Research Scientist"/>
    <x v="3"/>
    <x v="1"/>
    <n v="2066"/>
    <n v="10494"/>
    <n v="2"/>
    <s v="Y"/>
    <s v="No"/>
    <n v="22"/>
    <n v="4"/>
    <n v="4"/>
    <n v="80"/>
    <n v="1"/>
    <n v="5"/>
    <n v="3"/>
    <n v="4"/>
    <n v="3"/>
    <n v="2"/>
    <n v="1"/>
    <n v="0"/>
    <n v="0.22"/>
    <x v="1"/>
    <s v="Nuevo empleado"/>
    <s v="Coste salarial alto"/>
    <s v="0-10 kms"/>
    <s v="Alto"/>
    <s v="Media"/>
    <x v="0"/>
  </r>
  <r>
    <n v="47"/>
    <x v="1"/>
    <x v="0"/>
    <n v="359"/>
    <x v="1"/>
    <n v="2"/>
    <n v="4"/>
    <s v="Medical"/>
    <n v="1"/>
    <n v="1443"/>
    <n v="1"/>
    <x v="0"/>
    <n v="82"/>
    <n v="3"/>
    <n v="4"/>
    <s v="Research Director"/>
    <x v="2"/>
    <x v="1"/>
    <n v="17169"/>
    <n v="26703"/>
    <n v="3"/>
    <s v="Y"/>
    <s v="No"/>
    <n v="19"/>
    <n v="3"/>
    <n v="2"/>
    <n v="80"/>
    <n v="2"/>
    <n v="26"/>
    <n v="2"/>
    <n v="4"/>
    <n v="20"/>
    <n v="17"/>
    <n v="5"/>
    <n v="6"/>
    <n v="0.19"/>
    <x v="1"/>
    <s v="Consolidado"/>
    <s v="Coste salarial alto"/>
    <s v="0-10 kms"/>
    <s v="Medio"/>
    <s v="Poca"/>
    <x v="1"/>
  </r>
  <r>
    <n v="24"/>
    <x v="1"/>
    <x v="0"/>
    <n v="1476"/>
    <x v="0"/>
    <n v="4"/>
    <n v="1"/>
    <s v="Medical"/>
    <n v="1"/>
    <n v="1445"/>
    <n v="4"/>
    <x v="0"/>
    <n v="42"/>
    <n v="3"/>
    <n v="2"/>
    <s v="Sales Executive"/>
    <x v="2"/>
    <x v="1"/>
    <n v="4162"/>
    <n v="15211"/>
    <n v="1"/>
    <s v="Y"/>
    <s v="Yes"/>
    <n v="12"/>
    <n v="3"/>
    <n v="3"/>
    <n v="80"/>
    <n v="2"/>
    <n v="5"/>
    <n v="3"/>
    <n v="3"/>
    <n v="5"/>
    <n v="4"/>
    <n v="0"/>
    <n v="3"/>
    <n v="0.12"/>
    <x v="2"/>
    <s v="Nuevo empleado"/>
    <s v="Coste salarial bajo"/>
    <s v="0-10 kms"/>
    <s v="Bajo"/>
    <s v="Media"/>
    <x v="0"/>
  </r>
  <r>
    <n v="32"/>
    <x v="1"/>
    <x v="0"/>
    <n v="601"/>
    <x v="0"/>
    <n v="7"/>
    <n v="5"/>
    <s v="Marketing"/>
    <n v="1"/>
    <n v="1446"/>
    <n v="4"/>
    <x v="1"/>
    <n v="97"/>
    <n v="3"/>
    <n v="2"/>
    <s v="Sales Executive"/>
    <x v="0"/>
    <x v="1"/>
    <n v="9204"/>
    <n v="23343"/>
    <n v="4"/>
    <s v="Y"/>
    <s v="No"/>
    <n v="12"/>
    <n v="3"/>
    <n v="3"/>
    <n v="80"/>
    <n v="1"/>
    <n v="7"/>
    <n v="3"/>
    <n v="2"/>
    <n v="4"/>
    <n v="3"/>
    <n v="0"/>
    <n v="3"/>
    <n v="0.12"/>
    <x v="0"/>
    <s v="Nuevo empleado"/>
    <s v="Coste salarial alto"/>
    <s v="0-10 kms"/>
    <s v="Bajo"/>
    <s v="Media"/>
    <x v="0"/>
  </r>
  <r>
    <n v="34"/>
    <x v="1"/>
    <x v="0"/>
    <n v="401"/>
    <x v="1"/>
    <n v="1"/>
    <n v="3"/>
    <s v="Life Sciences"/>
    <n v="1"/>
    <n v="1447"/>
    <n v="4"/>
    <x v="0"/>
    <n v="86"/>
    <n v="2"/>
    <n v="1"/>
    <s v="Laboratory Technician"/>
    <x v="1"/>
    <x v="1"/>
    <n v="3294"/>
    <n v="3708"/>
    <n v="5"/>
    <s v="Y"/>
    <s v="No"/>
    <n v="17"/>
    <n v="3"/>
    <n v="1"/>
    <n v="80"/>
    <n v="1"/>
    <n v="7"/>
    <n v="2"/>
    <n v="2"/>
    <n v="5"/>
    <n v="4"/>
    <n v="0"/>
    <n v="2"/>
    <n v="0.17"/>
    <x v="0"/>
    <s v="Nuevo empleado"/>
    <s v="Coste salarial alto"/>
    <s v="0-10 kms"/>
    <s v="Medio"/>
    <s v="Poca"/>
    <x v="0"/>
  </r>
  <r>
    <n v="41"/>
    <x v="1"/>
    <x v="0"/>
    <n v="1283"/>
    <x v="1"/>
    <n v="5"/>
    <n v="5"/>
    <s v="Medical"/>
    <n v="1"/>
    <n v="1448"/>
    <n v="2"/>
    <x v="1"/>
    <n v="90"/>
    <n v="4"/>
    <n v="1"/>
    <s v="Research Scientist"/>
    <x v="2"/>
    <x v="1"/>
    <n v="2127"/>
    <n v="5561"/>
    <n v="2"/>
    <s v="Y"/>
    <s v="Yes"/>
    <n v="12"/>
    <n v="3"/>
    <n v="1"/>
    <n v="80"/>
    <n v="0"/>
    <n v="7"/>
    <n v="5"/>
    <n v="2"/>
    <n v="4"/>
    <n v="2"/>
    <n v="0"/>
    <n v="3"/>
    <n v="0.12"/>
    <x v="0"/>
    <s v="Nuevo empleado"/>
    <s v="Coste salarial alto"/>
    <s v="0-10 kms"/>
    <s v="Bajo"/>
    <s v="Mucha"/>
    <x v="0"/>
  </r>
  <r>
    <n v="40"/>
    <x v="1"/>
    <x v="2"/>
    <n v="663"/>
    <x v="1"/>
    <n v="9"/>
    <n v="4"/>
    <s v="Other"/>
    <n v="1"/>
    <n v="1449"/>
    <n v="3"/>
    <x v="1"/>
    <n v="81"/>
    <n v="3"/>
    <n v="2"/>
    <s v="Laboratory Technician"/>
    <x v="2"/>
    <x v="2"/>
    <n v="3975"/>
    <n v="23099"/>
    <n v="3"/>
    <s v="Y"/>
    <s v="No"/>
    <n v="11"/>
    <n v="3"/>
    <n v="3"/>
    <n v="80"/>
    <n v="2"/>
    <n v="11"/>
    <n v="2"/>
    <n v="4"/>
    <n v="8"/>
    <n v="7"/>
    <n v="0"/>
    <n v="7"/>
    <n v="0.11"/>
    <x v="0"/>
    <s v="Establecido"/>
    <s v="Coste salarial alto"/>
    <s v="0-10 kms"/>
    <s v="Bajo"/>
    <s v="Poca"/>
    <x v="1"/>
  </r>
  <r>
    <n v="31"/>
    <x v="1"/>
    <x v="0"/>
    <n v="326"/>
    <x v="0"/>
    <n v="8"/>
    <n v="2"/>
    <s v="Life Sciences"/>
    <n v="1"/>
    <n v="1453"/>
    <n v="1"/>
    <x v="1"/>
    <n v="31"/>
    <n v="3"/>
    <n v="3"/>
    <s v="Sales Executive"/>
    <x v="0"/>
    <x v="2"/>
    <n v="10793"/>
    <n v="8386"/>
    <n v="1"/>
    <s v="Y"/>
    <s v="No"/>
    <n v="18"/>
    <n v="3"/>
    <n v="1"/>
    <n v="80"/>
    <n v="1"/>
    <n v="13"/>
    <n v="5"/>
    <n v="3"/>
    <n v="13"/>
    <n v="7"/>
    <n v="9"/>
    <n v="9"/>
    <n v="0.18"/>
    <x v="0"/>
    <s v="Consolidado"/>
    <s v="Coste salarial bajo"/>
    <s v="0-10 kms"/>
    <s v="Medio"/>
    <s v="Mucha"/>
    <x v="1"/>
  </r>
  <r>
    <n v="46"/>
    <x v="0"/>
    <x v="0"/>
    <n v="377"/>
    <x v="0"/>
    <n v="9"/>
    <n v="3"/>
    <s v="Marketing"/>
    <n v="1"/>
    <n v="1457"/>
    <n v="1"/>
    <x v="1"/>
    <n v="52"/>
    <n v="3"/>
    <n v="3"/>
    <s v="Sales Executive"/>
    <x v="0"/>
    <x v="2"/>
    <n v="10096"/>
    <n v="15986"/>
    <n v="4"/>
    <s v="Y"/>
    <s v="No"/>
    <n v="11"/>
    <n v="3"/>
    <n v="1"/>
    <n v="80"/>
    <n v="1"/>
    <n v="28"/>
    <n v="1"/>
    <n v="4"/>
    <n v="7"/>
    <n v="7"/>
    <n v="4"/>
    <n v="3"/>
    <n v="0.11"/>
    <x v="1"/>
    <s v="Establecido"/>
    <s v="Coste salarial medio"/>
    <s v="0-10 kms"/>
    <s v="Bajo"/>
    <s v="Poca"/>
    <x v="1"/>
  </r>
  <r>
    <n v="39"/>
    <x v="0"/>
    <x v="2"/>
    <n v="592"/>
    <x v="1"/>
    <n v="2"/>
    <n v="3"/>
    <s v="Life Sciences"/>
    <n v="1"/>
    <n v="1458"/>
    <n v="1"/>
    <x v="0"/>
    <n v="54"/>
    <n v="2"/>
    <n v="1"/>
    <s v="Laboratory Technician"/>
    <x v="3"/>
    <x v="0"/>
    <n v="3646"/>
    <n v="17181"/>
    <n v="2"/>
    <s v="Y"/>
    <s v="Yes"/>
    <n v="23"/>
    <n v="4"/>
    <n v="2"/>
    <n v="80"/>
    <n v="0"/>
    <n v="11"/>
    <n v="2"/>
    <n v="4"/>
    <n v="1"/>
    <n v="0"/>
    <n v="0"/>
    <n v="0"/>
    <n v="0.23"/>
    <x v="0"/>
    <s v="Recien incorporado"/>
    <s v="Coste salarial medio"/>
    <s v="0-10 kms"/>
    <s v="Alto"/>
    <s v="Poca"/>
    <x v="1"/>
  </r>
  <r>
    <n v="31"/>
    <x v="0"/>
    <x v="1"/>
    <n v="1445"/>
    <x v="1"/>
    <n v="1"/>
    <n v="5"/>
    <s v="Life Sciences"/>
    <n v="1"/>
    <n v="1459"/>
    <n v="3"/>
    <x v="0"/>
    <n v="100"/>
    <n v="4"/>
    <n v="3"/>
    <s v="Manufacturing Director"/>
    <x v="1"/>
    <x v="0"/>
    <n v="7446"/>
    <n v="8931"/>
    <n v="1"/>
    <s v="Y"/>
    <s v="No"/>
    <n v="11"/>
    <n v="3"/>
    <n v="1"/>
    <n v="80"/>
    <n v="0"/>
    <n v="10"/>
    <n v="2"/>
    <n v="3"/>
    <n v="10"/>
    <n v="8"/>
    <n v="4"/>
    <n v="7"/>
    <n v="0.11"/>
    <x v="0"/>
    <s v="Establecido"/>
    <s v="Coste salarial alto"/>
    <s v="0-10 kms"/>
    <s v="Bajo"/>
    <s v="Poca"/>
    <x v="1"/>
  </r>
  <r>
    <n v="45"/>
    <x v="1"/>
    <x v="0"/>
    <n v="1038"/>
    <x v="1"/>
    <n v="20"/>
    <n v="3"/>
    <s v="Medical"/>
    <n v="1"/>
    <n v="1460"/>
    <n v="2"/>
    <x v="1"/>
    <n v="95"/>
    <n v="1"/>
    <n v="3"/>
    <s v="Healthcare Representative"/>
    <x v="3"/>
    <x v="2"/>
    <n v="10851"/>
    <n v="19863"/>
    <n v="2"/>
    <s v="Y"/>
    <s v="Yes"/>
    <n v="18"/>
    <n v="3"/>
    <n v="2"/>
    <n v="80"/>
    <n v="1"/>
    <n v="24"/>
    <n v="2"/>
    <n v="3"/>
    <n v="7"/>
    <n v="7"/>
    <n v="0"/>
    <n v="7"/>
    <n v="0.18"/>
    <x v="1"/>
    <s v="Establecido"/>
    <s v="Coste salarial alto"/>
    <s v="20-30 kms"/>
    <s v="Medio"/>
    <s v="Poca"/>
    <x v="1"/>
  </r>
  <r>
    <n v="31"/>
    <x v="1"/>
    <x v="0"/>
    <n v="1398"/>
    <x v="2"/>
    <n v="8"/>
    <n v="2"/>
    <s v="Medical"/>
    <n v="1"/>
    <n v="1461"/>
    <n v="4"/>
    <x v="0"/>
    <n v="96"/>
    <n v="4"/>
    <n v="1"/>
    <s v="Human Resources"/>
    <x v="1"/>
    <x v="0"/>
    <n v="2109"/>
    <n v="24609"/>
    <n v="9"/>
    <s v="Y"/>
    <s v="No"/>
    <n v="18"/>
    <n v="3"/>
    <n v="4"/>
    <n v="80"/>
    <n v="0"/>
    <n v="8"/>
    <n v="3"/>
    <n v="3"/>
    <n v="3"/>
    <n v="2"/>
    <n v="0"/>
    <n v="2"/>
    <n v="0.18"/>
    <x v="0"/>
    <s v="Nuevo empleado"/>
    <s v="Coste salarial alto"/>
    <s v="0-10 kms"/>
    <s v="Medio"/>
    <s v="Media"/>
    <x v="0"/>
  </r>
  <r>
    <n v="31"/>
    <x v="0"/>
    <x v="1"/>
    <n v="523"/>
    <x v="1"/>
    <n v="2"/>
    <n v="3"/>
    <s v="Life Sciences"/>
    <n v="1"/>
    <n v="1464"/>
    <n v="2"/>
    <x v="1"/>
    <n v="94"/>
    <n v="3"/>
    <n v="1"/>
    <s v="Laboratory Technician"/>
    <x v="0"/>
    <x v="1"/>
    <n v="3722"/>
    <n v="21081"/>
    <n v="6"/>
    <s v="Y"/>
    <s v="Yes"/>
    <n v="13"/>
    <n v="3"/>
    <n v="3"/>
    <n v="80"/>
    <n v="1"/>
    <n v="7"/>
    <n v="2"/>
    <n v="1"/>
    <n v="2"/>
    <n v="2"/>
    <n v="2"/>
    <n v="2"/>
    <n v="0.13"/>
    <x v="0"/>
    <s v="Nuevo empleado"/>
    <s v="Coste salarial alto"/>
    <s v="0-10 kms"/>
    <s v="Bajo"/>
    <s v="Poca"/>
    <x v="0"/>
  </r>
  <r>
    <n v="45"/>
    <x v="1"/>
    <x v="0"/>
    <n v="1448"/>
    <x v="1"/>
    <n v="29"/>
    <n v="3"/>
    <s v="Technical Degree"/>
    <n v="1"/>
    <n v="1465"/>
    <n v="2"/>
    <x v="1"/>
    <n v="55"/>
    <n v="3"/>
    <n v="3"/>
    <s v="Manufacturing Director"/>
    <x v="0"/>
    <x v="1"/>
    <n v="9380"/>
    <n v="14720"/>
    <n v="4"/>
    <s v="Y"/>
    <s v="Yes"/>
    <n v="18"/>
    <n v="3"/>
    <n v="4"/>
    <n v="80"/>
    <n v="2"/>
    <n v="10"/>
    <n v="4"/>
    <n v="4"/>
    <n v="3"/>
    <n v="1"/>
    <n v="1"/>
    <n v="2"/>
    <n v="0.18"/>
    <x v="1"/>
    <s v="Nuevo empleado"/>
    <s v="Coste salarial medio"/>
    <s v="20-30 kms"/>
    <s v="Medio"/>
    <s v="Media"/>
    <x v="1"/>
  </r>
  <r>
    <n v="48"/>
    <x v="1"/>
    <x v="0"/>
    <n v="1221"/>
    <x v="0"/>
    <n v="7"/>
    <n v="3"/>
    <s v="Marketing"/>
    <n v="1"/>
    <n v="1466"/>
    <n v="3"/>
    <x v="1"/>
    <n v="96"/>
    <n v="3"/>
    <n v="2"/>
    <s v="Sales Executive"/>
    <x v="3"/>
    <x v="2"/>
    <n v="5486"/>
    <n v="24795"/>
    <n v="4"/>
    <s v="Y"/>
    <s v="No"/>
    <n v="11"/>
    <n v="3"/>
    <n v="1"/>
    <n v="80"/>
    <n v="3"/>
    <n v="15"/>
    <n v="3"/>
    <n v="3"/>
    <n v="2"/>
    <n v="2"/>
    <n v="2"/>
    <n v="2"/>
    <n v="0.11"/>
    <x v="1"/>
    <s v="Nuevo empleado"/>
    <s v="Coste salarial alto"/>
    <s v="0-10 kms"/>
    <s v="Bajo"/>
    <s v="Media"/>
    <x v="1"/>
  </r>
  <r>
    <n v="34"/>
    <x v="0"/>
    <x v="0"/>
    <n v="1107"/>
    <x v="2"/>
    <n v="9"/>
    <n v="4"/>
    <s v="Technical Degree"/>
    <n v="1"/>
    <n v="1467"/>
    <n v="1"/>
    <x v="0"/>
    <n v="52"/>
    <n v="3"/>
    <n v="1"/>
    <s v="Human Resources"/>
    <x v="2"/>
    <x v="1"/>
    <n v="2742"/>
    <n v="3072"/>
    <n v="1"/>
    <s v="Y"/>
    <s v="No"/>
    <n v="15"/>
    <n v="3"/>
    <n v="4"/>
    <n v="80"/>
    <n v="0"/>
    <n v="2"/>
    <n v="0"/>
    <n v="3"/>
    <n v="2"/>
    <n v="2"/>
    <n v="2"/>
    <n v="2"/>
    <n v="0.15"/>
    <x v="0"/>
    <s v="Nuevo empleado"/>
    <s v="Coste salarial medio"/>
    <s v="0-10 kms"/>
    <s v="Bajo"/>
    <s v="Poca"/>
    <x v="2"/>
  </r>
  <r>
    <n v="40"/>
    <x v="1"/>
    <x v="2"/>
    <n v="218"/>
    <x v="1"/>
    <n v="8"/>
    <n v="1"/>
    <s v="Medical"/>
    <n v="1"/>
    <n v="1468"/>
    <n v="4"/>
    <x v="1"/>
    <n v="55"/>
    <n v="2"/>
    <n v="3"/>
    <s v="Research Director"/>
    <x v="1"/>
    <x v="2"/>
    <n v="13757"/>
    <n v="25178"/>
    <n v="2"/>
    <s v="Y"/>
    <s v="No"/>
    <n v="11"/>
    <n v="3"/>
    <n v="3"/>
    <n v="80"/>
    <n v="1"/>
    <n v="16"/>
    <n v="5"/>
    <n v="3"/>
    <n v="9"/>
    <n v="8"/>
    <n v="4"/>
    <n v="8"/>
    <n v="0.11"/>
    <x v="0"/>
    <s v="Establecido"/>
    <s v="Coste salarial medio"/>
    <s v="0-10 kms"/>
    <s v="Bajo"/>
    <s v="Mucha"/>
    <x v="1"/>
  </r>
  <r>
    <n v="28"/>
    <x v="1"/>
    <x v="0"/>
    <n v="866"/>
    <x v="0"/>
    <n v="5"/>
    <n v="3"/>
    <s v="Medical"/>
    <n v="1"/>
    <n v="1469"/>
    <n v="4"/>
    <x v="1"/>
    <n v="84"/>
    <n v="3"/>
    <n v="2"/>
    <s v="Sales Executive"/>
    <x v="3"/>
    <x v="0"/>
    <n v="8463"/>
    <n v="23490"/>
    <n v="0"/>
    <s v="Y"/>
    <s v="No"/>
    <n v="18"/>
    <n v="3"/>
    <n v="4"/>
    <n v="80"/>
    <n v="0"/>
    <n v="6"/>
    <n v="4"/>
    <n v="3"/>
    <n v="5"/>
    <n v="4"/>
    <n v="1"/>
    <n v="3"/>
    <n v="0.18"/>
    <x v="2"/>
    <s v="Nuevo empleado"/>
    <s v="Coste salarial alto"/>
    <s v="0-10 kms"/>
    <s v="Medio"/>
    <s v="Media"/>
    <x v="0"/>
  </r>
  <r>
    <n v="44"/>
    <x v="1"/>
    <x v="2"/>
    <n v="981"/>
    <x v="1"/>
    <n v="5"/>
    <n v="3"/>
    <s v="Life Sciences"/>
    <n v="1"/>
    <n v="1471"/>
    <n v="3"/>
    <x v="1"/>
    <n v="90"/>
    <n v="2"/>
    <n v="1"/>
    <s v="Laboratory Technician"/>
    <x v="2"/>
    <x v="0"/>
    <n v="3162"/>
    <n v="7973"/>
    <n v="3"/>
    <s v="Y"/>
    <s v="No"/>
    <n v="14"/>
    <n v="3"/>
    <n v="4"/>
    <n v="80"/>
    <n v="0"/>
    <n v="7"/>
    <n v="5"/>
    <n v="3"/>
    <n v="5"/>
    <n v="2"/>
    <n v="0"/>
    <n v="3"/>
    <n v="0.14000000000000001"/>
    <x v="0"/>
    <s v="Nuevo empleado"/>
    <s v="Coste salarial alto"/>
    <s v="0-10 kms"/>
    <s v="Bajo"/>
    <s v="Mucha"/>
    <x v="0"/>
  </r>
  <r>
    <n v="53"/>
    <x v="1"/>
    <x v="0"/>
    <n v="447"/>
    <x v="1"/>
    <n v="2"/>
    <n v="3"/>
    <s v="Medical"/>
    <n v="1"/>
    <n v="1472"/>
    <n v="4"/>
    <x v="1"/>
    <n v="39"/>
    <n v="4"/>
    <n v="4"/>
    <s v="Research Director"/>
    <x v="1"/>
    <x v="0"/>
    <n v="16598"/>
    <n v="19764"/>
    <n v="4"/>
    <s v="Y"/>
    <s v="No"/>
    <n v="12"/>
    <n v="3"/>
    <n v="2"/>
    <n v="80"/>
    <n v="0"/>
    <n v="35"/>
    <n v="2"/>
    <n v="2"/>
    <n v="9"/>
    <n v="8"/>
    <n v="8"/>
    <n v="8"/>
    <n v="0.12"/>
    <x v="1"/>
    <s v="Establecido"/>
    <s v="Coste salarial bajo"/>
    <s v="0-10 kms"/>
    <s v="Bajo"/>
    <s v="Poca"/>
    <x v="1"/>
  </r>
  <r>
    <n v="49"/>
    <x v="1"/>
    <x v="0"/>
    <n v="1495"/>
    <x v="1"/>
    <n v="5"/>
    <n v="4"/>
    <s v="Technical Degree"/>
    <n v="1"/>
    <n v="1473"/>
    <n v="1"/>
    <x v="1"/>
    <n v="96"/>
    <n v="3"/>
    <n v="2"/>
    <s v="Healthcare Representative"/>
    <x v="2"/>
    <x v="1"/>
    <n v="6651"/>
    <n v="21534"/>
    <n v="2"/>
    <s v="Y"/>
    <s v="No"/>
    <n v="14"/>
    <n v="3"/>
    <n v="2"/>
    <n v="80"/>
    <n v="1"/>
    <n v="20"/>
    <n v="0"/>
    <n v="2"/>
    <n v="3"/>
    <n v="2"/>
    <n v="1"/>
    <n v="2"/>
    <n v="0.14000000000000001"/>
    <x v="1"/>
    <s v="Nuevo empleado"/>
    <s v="Coste salarial alto"/>
    <s v="0-10 kms"/>
    <s v="Bajo"/>
    <s v="Poca"/>
    <x v="1"/>
  </r>
  <r>
    <n v="40"/>
    <x v="1"/>
    <x v="0"/>
    <n v="896"/>
    <x v="1"/>
    <n v="2"/>
    <n v="3"/>
    <s v="Medical"/>
    <n v="1"/>
    <n v="1474"/>
    <n v="3"/>
    <x v="1"/>
    <n v="68"/>
    <n v="3"/>
    <n v="1"/>
    <s v="Research Scientist"/>
    <x v="2"/>
    <x v="2"/>
    <n v="2345"/>
    <n v="8045"/>
    <n v="2"/>
    <s v="Y"/>
    <s v="No"/>
    <n v="14"/>
    <n v="3"/>
    <n v="3"/>
    <n v="80"/>
    <n v="1"/>
    <n v="8"/>
    <n v="3"/>
    <n v="4"/>
    <n v="3"/>
    <n v="1"/>
    <n v="1"/>
    <n v="2"/>
    <n v="0.14000000000000001"/>
    <x v="0"/>
    <s v="Nuevo empleado"/>
    <s v="Coste salarial medio"/>
    <s v="0-10 kms"/>
    <s v="Bajo"/>
    <s v="Media"/>
    <x v="0"/>
  </r>
  <r>
    <n v="44"/>
    <x v="1"/>
    <x v="0"/>
    <n v="1467"/>
    <x v="1"/>
    <n v="20"/>
    <n v="3"/>
    <s v="Life Sciences"/>
    <n v="1"/>
    <n v="1475"/>
    <n v="4"/>
    <x v="1"/>
    <n v="49"/>
    <n v="3"/>
    <n v="1"/>
    <s v="Research Scientist"/>
    <x v="1"/>
    <x v="0"/>
    <n v="3420"/>
    <n v="21158"/>
    <n v="1"/>
    <s v="Y"/>
    <s v="No"/>
    <n v="13"/>
    <n v="3"/>
    <n v="3"/>
    <n v="80"/>
    <n v="0"/>
    <n v="6"/>
    <n v="3"/>
    <n v="2"/>
    <n v="5"/>
    <n v="2"/>
    <n v="1"/>
    <n v="3"/>
    <n v="0.13"/>
    <x v="0"/>
    <s v="Nuevo empleado"/>
    <s v="Coste salarial bajo"/>
    <s v="20-30 kms"/>
    <s v="Bajo"/>
    <s v="Media"/>
    <x v="0"/>
  </r>
  <r>
    <n v="33"/>
    <x v="1"/>
    <x v="1"/>
    <n v="430"/>
    <x v="0"/>
    <n v="7"/>
    <n v="3"/>
    <s v="Medical"/>
    <n v="1"/>
    <n v="1477"/>
    <n v="4"/>
    <x v="1"/>
    <n v="54"/>
    <n v="3"/>
    <n v="2"/>
    <s v="Sales Executive"/>
    <x v="3"/>
    <x v="1"/>
    <n v="4373"/>
    <n v="17456"/>
    <n v="0"/>
    <s v="Y"/>
    <s v="No"/>
    <n v="14"/>
    <n v="3"/>
    <n v="1"/>
    <n v="80"/>
    <n v="2"/>
    <n v="5"/>
    <n v="2"/>
    <n v="3"/>
    <n v="4"/>
    <n v="3"/>
    <n v="0"/>
    <n v="3"/>
    <n v="0.14000000000000001"/>
    <x v="0"/>
    <s v="Nuevo empleado"/>
    <s v="Coste salarial medio"/>
    <s v="0-10 kms"/>
    <s v="Bajo"/>
    <s v="Poca"/>
    <x v="0"/>
  </r>
  <r>
    <n v="34"/>
    <x v="1"/>
    <x v="0"/>
    <n v="1326"/>
    <x v="0"/>
    <n v="3"/>
    <n v="3"/>
    <s v="Other"/>
    <n v="1"/>
    <n v="1478"/>
    <n v="4"/>
    <x v="1"/>
    <n v="81"/>
    <n v="1"/>
    <n v="2"/>
    <s v="Sales Executive"/>
    <x v="3"/>
    <x v="0"/>
    <n v="4759"/>
    <n v="15891"/>
    <n v="3"/>
    <s v="Y"/>
    <s v="No"/>
    <n v="18"/>
    <n v="3"/>
    <n v="4"/>
    <n v="80"/>
    <n v="0"/>
    <n v="15"/>
    <n v="2"/>
    <n v="3"/>
    <n v="13"/>
    <n v="9"/>
    <n v="3"/>
    <n v="12"/>
    <n v="0.18"/>
    <x v="0"/>
    <s v="Consolidado"/>
    <s v="Coste salarial alto"/>
    <s v="0-10 kms"/>
    <s v="Medio"/>
    <s v="Poca"/>
    <x v="1"/>
  </r>
  <r>
    <n v="30"/>
    <x v="1"/>
    <x v="0"/>
    <n v="1358"/>
    <x v="0"/>
    <n v="16"/>
    <n v="1"/>
    <s v="Life Sciences"/>
    <n v="1"/>
    <n v="1479"/>
    <n v="4"/>
    <x v="1"/>
    <n v="96"/>
    <n v="3"/>
    <n v="2"/>
    <s v="Sales Executive"/>
    <x v="2"/>
    <x v="1"/>
    <n v="5301"/>
    <n v="2939"/>
    <n v="8"/>
    <s v="Y"/>
    <s v="No"/>
    <n v="15"/>
    <n v="3"/>
    <n v="3"/>
    <n v="80"/>
    <n v="2"/>
    <n v="4"/>
    <n v="2"/>
    <n v="2"/>
    <n v="2"/>
    <n v="1"/>
    <n v="2"/>
    <n v="2"/>
    <n v="0.15"/>
    <x v="0"/>
    <s v="Nuevo empleado"/>
    <s v="Coste salarial alto"/>
    <s v="10-20 kms"/>
    <s v="Bajo"/>
    <s v="Poca"/>
    <x v="0"/>
  </r>
  <r>
    <n v="42"/>
    <x v="1"/>
    <x v="1"/>
    <n v="748"/>
    <x v="1"/>
    <n v="9"/>
    <n v="2"/>
    <s v="Medical"/>
    <n v="1"/>
    <n v="1480"/>
    <n v="1"/>
    <x v="0"/>
    <n v="74"/>
    <n v="3"/>
    <n v="1"/>
    <s v="Laboratory Technician"/>
    <x v="0"/>
    <x v="0"/>
    <n v="3673"/>
    <n v="16458"/>
    <n v="1"/>
    <s v="Y"/>
    <s v="No"/>
    <n v="13"/>
    <n v="3"/>
    <n v="3"/>
    <n v="80"/>
    <n v="0"/>
    <n v="12"/>
    <n v="3"/>
    <n v="3"/>
    <n v="12"/>
    <n v="9"/>
    <n v="5"/>
    <n v="8"/>
    <n v="0.13"/>
    <x v="0"/>
    <s v="Consolidado"/>
    <s v="Coste salarial medio"/>
    <s v="0-10 kms"/>
    <s v="Bajo"/>
    <s v="Media"/>
    <x v="1"/>
  </r>
  <r>
    <n v="44"/>
    <x v="1"/>
    <x v="1"/>
    <n v="383"/>
    <x v="0"/>
    <n v="1"/>
    <n v="5"/>
    <s v="Marketing"/>
    <n v="1"/>
    <n v="1481"/>
    <n v="1"/>
    <x v="0"/>
    <n v="79"/>
    <n v="3"/>
    <n v="2"/>
    <s v="Sales Executive"/>
    <x v="2"/>
    <x v="1"/>
    <n v="4768"/>
    <n v="9282"/>
    <n v="7"/>
    <s v="Y"/>
    <s v="No"/>
    <n v="12"/>
    <n v="3"/>
    <n v="3"/>
    <n v="80"/>
    <n v="1"/>
    <n v="11"/>
    <n v="4"/>
    <n v="2"/>
    <n v="1"/>
    <n v="0"/>
    <n v="0"/>
    <n v="0"/>
    <n v="0.12"/>
    <x v="0"/>
    <s v="Recien incorporado"/>
    <s v="Coste salarial alto"/>
    <s v="0-10 kms"/>
    <s v="Bajo"/>
    <s v="Media"/>
    <x v="1"/>
  </r>
  <r>
    <n v="30"/>
    <x v="1"/>
    <x v="2"/>
    <n v="990"/>
    <x v="1"/>
    <n v="7"/>
    <n v="3"/>
    <s v="Technical Degree"/>
    <n v="1"/>
    <n v="1482"/>
    <n v="3"/>
    <x v="1"/>
    <n v="64"/>
    <n v="3"/>
    <n v="1"/>
    <s v="Research Scientist"/>
    <x v="2"/>
    <x v="2"/>
    <n v="1274"/>
    <n v="7152"/>
    <n v="1"/>
    <s v="Y"/>
    <s v="No"/>
    <n v="13"/>
    <n v="3"/>
    <n v="2"/>
    <n v="80"/>
    <n v="2"/>
    <n v="1"/>
    <n v="2"/>
    <n v="2"/>
    <n v="1"/>
    <n v="0"/>
    <n v="0"/>
    <n v="0"/>
    <n v="0.13"/>
    <x v="0"/>
    <s v="Recien incorporado"/>
    <s v="Coste salarial medio"/>
    <s v="0-10 kms"/>
    <s v="Bajo"/>
    <s v="Poca"/>
    <x v="2"/>
  </r>
  <r>
    <n v="57"/>
    <x v="1"/>
    <x v="0"/>
    <n v="405"/>
    <x v="1"/>
    <n v="1"/>
    <n v="2"/>
    <s v="Life Sciences"/>
    <n v="1"/>
    <n v="1483"/>
    <n v="2"/>
    <x v="1"/>
    <n v="93"/>
    <n v="4"/>
    <n v="2"/>
    <s v="Research Scientist"/>
    <x v="2"/>
    <x v="1"/>
    <n v="4900"/>
    <n v="2721"/>
    <n v="0"/>
    <s v="Y"/>
    <s v="No"/>
    <n v="24"/>
    <n v="4"/>
    <n v="1"/>
    <n v="80"/>
    <n v="1"/>
    <n v="13"/>
    <n v="2"/>
    <n v="2"/>
    <n v="12"/>
    <n v="9"/>
    <n v="2"/>
    <n v="8"/>
    <n v="0.24"/>
    <x v="1"/>
    <s v="Consolidado"/>
    <s v="Coste salarial alto"/>
    <s v="0-10 kms"/>
    <s v="Alto"/>
    <s v="Poca"/>
    <x v="1"/>
  </r>
  <r>
    <n v="49"/>
    <x v="1"/>
    <x v="0"/>
    <n v="1490"/>
    <x v="1"/>
    <n v="7"/>
    <n v="4"/>
    <s v="Life Sciences"/>
    <n v="1"/>
    <n v="1484"/>
    <n v="3"/>
    <x v="1"/>
    <n v="35"/>
    <n v="3"/>
    <n v="3"/>
    <s v="Healthcare Representative"/>
    <x v="1"/>
    <x v="2"/>
    <n v="10466"/>
    <n v="20948"/>
    <n v="3"/>
    <s v="Y"/>
    <s v="No"/>
    <n v="14"/>
    <n v="3"/>
    <n v="2"/>
    <n v="80"/>
    <n v="2"/>
    <n v="29"/>
    <n v="3"/>
    <n v="3"/>
    <n v="8"/>
    <n v="7"/>
    <n v="0"/>
    <n v="7"/>
    <n v="0.14000000000000001"/>
    <x v="1"/>
    <s v="Establecido"/>
    <s v="Coste salarial bajo"/>
    <s v="0-10 kms"/>
    <s v="Bajo"/>
    <s v="Media"/>
    <x v="1"/>
  </r>
  <r>
    <n v="34"/>
    <x v="1"/>
    <x v="1"/>
    <n v="829"/>
    <x v="1"/>
    <n v="15"/>
    <n v="3"/>
    <s v="Medical"/>
    <n v="1"/>
    <n v="1485"/>
    <n v="2"/>
    <x v="1"/>
    <n v="71"/>
    <n v="3"/>
    <n v="4"/>
    <s v="Research Director"/>
    <x v="3"/>
    <x v="2"/>
    <n v="17007"/>
    <n v="11929"/>
    <n v="7"/>
    <s v="Y"/>
    <s v="No"/>
    <n v="14"/>
    <n v="3"/>
    <n v="4"/>
    <n v="80"/>
    <n v="2"/>
    <n v="16"/>
    <n v="3"/>
    <n v="2"/>
    <n v="14"/>
    <n v="8"/>
    <n v="6"/>
    <n v="9"/>
    <n v="0.14000000000000001"/>
    <x v="0"/>
    <s v="Consolidado"/>
    <s v="Coste salarial medio"/>
    <s v="10-20 kms"/>
    <s v="Bajo"/>
    <s v="Media"/>
    <x v="1"/>
  </r>
  <r>
    <n v="28"/>
    <x v="0"/>
    <x v="1"/>
    <n v="1496"/>
    <x v="0"/>
    <n v="1"/>
    <n v="3"/>
    <s v="Technical Degree"/>
    <n v="1"/>
    <n v="1486"/>
    <n v="1"/>
    <x v="1"/>
    <n v="92"/>
    <n v="3"/>
    <n v="1"/>
    <s v="Sales Representative"/>
    <x v="2"/>
    <x v="1"/>
    <n v="2909"/>
    <n v="15747"/>
    <n v="3"/>
    <s v="Y"/>
    <s v="No"/>
    <n v="15"/>
    <n v="3"/>
    <n v="4"/>
    <n v="80"/>
    <n v="1"/>
    <n v="5"/>
    <n v="3"/>
    <n v="4"/>
    <n v="3"/>
    <n v="2"/>
    <n v="1"/>
    <n v="2"/>
    <n v="0.15"/>
    <x v="2"/>
    <s v="Nuevo empleado"/>
    <s v="Coste salarial alto"/>
    <s v="0-10 kms"/>
    <s v="Bajo"/>
    <s v="Media"/>
    <x v="0"/>
  </r>
  <r>
    <n v="29"/>
    <x v="0"/>
    <x v="1"/>
    <n v="115"/>
    <x v="0"/>
    <n v="13"/>
    <n v="3"/>
    <s v="Technical Degree"/>
    <n v="1"/>
    <n v="1487"/>
    <n v="1"/>
    <x v="0"/>
    <n v="51"/>
    <n v="3"/>
    <n v="2"/>
    <s v="Sales Executive"/>
    <x v="1"/>
    <x v="0"/>
    <n v="5765"/>
    <n v="17485"/>
    <n v="5"/>
    <s v="Y"/>
    <s v="No"/>
    <n v="11"/>
    <n v="3"/>
    <n v="1"/>
    <n v="80"/>
    <n v="0"/>
    <n v="7"/>
    <n v="4"/>
    <n v="1"/>
    <n v="5"/>
    <n v="3"/>
    <n v="0"/>
    <n v="0"/>
    <n v="0.11"/>
    <x v="0"/>
    <s v="Nuevo empleado"/>
    <s v="Coste salarial medio"/>
    <s v="10-20 kms"/>
    <s v="Bajo"/>
    <s v="Media"/>
    <x v="0"/>
  </r>
  <r>
    <n v="34"/>
    <x v="0"/>
    <x v="0"/>
    <n v="790"/>
    <x v="0"/>
    <n v="24"/>
    <n v="4"/>
    <s v="Medical"/>
    <n v="1"/>
    <n v="1489"/>
    <n v="1"/>
    <x v="0"/>
    <n v="40"/>
    <n v="2"/>
    <n v="2"/>
    <s v="Sales Executive"/>
    <x v="1"/>
    <x v="0"/>
    <n v="4599"/>
    <n v="7815"/>
    <n v="0"/>
    <s v="Y"/>
    <s v="Yes"/>
    <n v="23"/>
    <n v="4"/>
    <n v="3"/>
    <n v="80"/>
    <n v="0"/>
    <n v="16"/>
    <n v="2"/>
    <n v="4"/>
    <n v="15"/>
    <n v="9"/>
    <n v="10"/>
    <n v="10"/>
    <n v="0.23"/>
    <x v="0"/>
    <s v="Consolidado"/>
    <s v="Coste salarial bajo"/>
    <s v="20-30 kms"/>
    <s v="Alto"/>
    <s v="Poca"/>
    <x v="1"/>
  </r>
  <r>
    <n v="35"/>
    <x v="1"/>
    <x v="0"/>
    <n v="660"/>
    <x v="0"/>
    <n v="7"/>
    <n v="1"/>
    <s v="Life Sciences"/>
    <n v="1"/>
    <n v="1492"/>
    <n v="4"/>
    <x v="1"/>
    <n v="76"/>
    <n v="3"/>
    <n v="1"/>
    <s v="Sales Representative"/>
    <x v="2"/>
    <x v="1"/>
    <n v="2404"/>
    <n v="16192"/>
    <n v="1"/>
    <s v="Y"/>
    <s v="No"/>
    <n v="13"/>
    <n v="3"/>
    <n v="1"/>
    <n v="80"/>
    <n v="1"/>
    <n v="1"/>
    <n v="3"/>
    <n v="3"/>
    <n v="1"/>
    <n v="0"/>
    <n v="0"/>
    <n v="0"/>
    <n v="0.13"/>
    <x v="0"/>
    <s v="Recien incorporado"/>
    <s v="Coste salarial alto"/>
    <s v="0-10 kms"/>
    <s v="Bajo"/>
    <s v="Media"/>
    <x v="2"/>
  </r>
  <r>
    <n v="24"/>
    <x v="0"/>
    <x v="1"/>
    <n v="381"/>
    <x v="1"/>
    <n v="9"/>
    <n v="3"/>
    <s v="Medical"/>
    <n v="1"/>
    <n v="1494"/>
    <n v="2"/>
    <x v="1"/>
    <n v="89"/>
    <n v="3"/>
    <n v="1"/>
    <s v="Laboratory Technician"/>
    <x v="3"/>
    <x v="0"/>
    <n v="3172"/>
    <n v="16998"/>
    <n v="2"/>
    <s v="Y"/>
    <s v="Yes"/>
    <n v="11"/>
    <n v="3"/>
    <n v="3"/>
    <n v="80"/>
    <n v="0"/>
    <n v="4"/>
    <n v="2"/>
    <n v="2"/>
    <n v="0"/>
    <n v="0"/>
    <n v="0"/>
    <n v="0"/>
    <n v="0.11"/>
    <x v="2"/>
    <s v="Recien incorporado"/>
    <s v="Coste salarial alto"/>
    <s v="0-10 kms"/>
    <s v="Bajo"/>
    <s v="Poca"/>
    <x v="0"/>
  </r>
  <r>
    <n v="24"/>
    <x v="1"/>
    <x v="2"/>
    <n v="830"/>
    <x v="0"/>
    <n v="13"/>
    <n v="2"/>
    <s v="Life Sciences"/>
    <n v="1"/>
    <n v="1495"/>
    <n v="4"/>
    <x v="0"/>
    <n v="78"/>
    <n v="3"/>
    <n v="1"/>
    <s v="Sales Representative"/>
    <x v="1"/>
    <x v="1"/>
    <n v="2033"/>
    <n v="7103"/>
    <n v="1"/>
    <s v="Y"/>
    <s v="No"/>
    <n v="13"/>
    <n v="3"/>
    <n v="3"/>
    <n v="80"/>
    <n v="1"/>
    <n v="1"/>
    <n v="2"/>
    <n v="3"/>
    <n v="1"/>
    <n v="0"/>
    <n v="0"/>
    <n v="0"/>
    <n v="0.13"/>
    <x v="2"/>
    <s v="Recien incorporado"/>
    <s v="Coste salarial alto"/>
    <s v="10-20 kms"/>
    <s v="Bajo"/>
    <s v="Poca"/>
    <x v="2"/>
  </r>
  <r>
    <n v="44"/>
    <x v="1"/>
    <x v="1"/>
    <n v="1193"/>
    <x v="1"/>
    <n v="2"/>
    <n v="1"/>
    <s v="Medical"/>
    <n v="1"/>
    <n v="1496"/>
    <n v="2"/>
    <x v="1"/>
    <n v="86"/>
    <n v="3"/>
    <n v="3"/>
    <s v="Manufacturing Director"/>
    <x v="2"/>
    <x v="0"/>
    <n v="10209"/>
    <n v="19719"/>
    <n v="5"/>
    <s v="Y"/>
    <s v="Yes"/>
    <n v="18"/>
    <n v="3"/>
    <n v="2"/>
    <n v="80"/>
    <n v="0"/>
    <n v="16"/>
    <n v="2"/>
    <n v="2"/>
    <n v="2"/>
    <n v="2"/>
    <n v="2"/>
    <n v="2"/>
    <n v="0.18"/>
    <x v="0"/>
    <s v="Nuevo empleado"/>
    <s v="Coste salarial alto"/>
    <s v="0-10 kms"/>
    <s v="Medio"/>
    <s v="Poca"/>
    <x v="1"/>
  </r>
  <r>
    <n v="29"/>
    <x v="1"/>
    <x v="0"/>
    <n v="1246"/>
    <x v="0"/>
    <n v="19"/>
    <n v="3"/>
    <s v="Life Sciences"/>
    <n v="1"/>
    <n v="1497"/>
    <n v="3"/>
    <x v="1"/>
    <n v="77"/>
    <n v="2"/>
    <n v="2"/>
    <s v="Sales Executive"/>
    <x v="2"/>
    <x v="2"/>
    <n v="8620"/>
    <n v="23757"/>
    <n v="1"/>
    <s v="Y"/>
    <s v="No"/>
    <n v="14"/>
    <n v="3"/>
    <n v="3"/>
    <n v="80"/>
    <n v="2"/>
    <n v="10"/>
    <n v="3"/>
    <n v="3"/>
    <n v="10"/>
    <n v="7"/>
    <n v="0"/>
    <n v="4"/>
    <n v="0.14000000000000001"/>
    <x v="0"/>
    <s v="Establecido"/>
    <s v="Coste salarial alto"/>
    <s v="10-20 kms"/>
    <s v="Bajo"/>
    <s v="Media"/>
    <x v="1"/>
  </r>
  <r>
    <n v="30"/>
    <x v="1"/>
    <x v="0"/>
    <n v="330"/>
    <x v="2"/>
    <n v="1"/>
    <n v="3"/>
    <s v="Life Sciences"/>
    <n v="1"/>
    <n v="1499"/>
    <n v="3"/>
    <x v="1"/>
    <n v="46"/>
    <n v="3"/>
    <n v="1"/>
    <s v="Human Resources"/>
    <x v="2"/>
    <x v="2"/>
    <n v="2064"/>
    <n v="15428"/>
    <n v="0"/>
    <s v="Y"/>
    <s v="No"/>
    <n v="21"/>
    <n v="4"/>
    <n v="1"/>
    <n v="80"/>
    <n v="1"/>
    <n v="6"/>
    <n v="3"/>
    <n v="4"/>
    <n v="5"/>
    <n v="3"/>
    <n v="1"/>
    <n v="3"/>
    <n v="0.21"/>
    <x v="0"/>
    <s v="Nuevo empleado"/>
    <s v="Coste salarial bajo"/>
    <s v="0-10 kms"/>
    <s v="Alto"/>
    <s v="Media"/>
    <x v="0"/>
  </r>
  <r>
    <n v="55"/>
    <x v="1"/>
    <x v="0"/>
    <n v="1229"/>
    <x v="1"/>
    <n v="4"/>
    <n v="4"/>
    <s v="Life Sciences"/>
    <n v="1"/>
    <n v="1501"/>
    <n v="4"/>
    <x v="1"/>
    <n v="30"/>
    <n v="3"/>
    <n v="2"/>
    <s v="Healthcare Representative"/>
    <x v="2"/>
    <x v="1"/>
    <n v="4035"/>
    <n v="16143"/>
    <n v="0"/>
    <s v="Y"/>
    <s v="Yes"/>
    <n v="16"/>
    <n v="3"/>
    <n v="2"/>
    <n v="80"/>
    <n v="0"/>
    <n v="4"/>
    <n v="2"/>
    <n v="3"/>
    <n v="3"/>
    <n v="2"/>
    <n v="1"/>
    <n v="2"/>
    <n v="0.16"/>
    <x v="1"/>
    <s v="Nuevo empleado"/>
    <s v="Coste salarial bajo"/>
    <s v="0-10 kms"/>
    <s v="Medio"/>
    <s v="Poca"/>
    <x v="0"/>
  </r>
  <r>
    <n v="33"/>
    <x v="1"/>
    <x v="0"/>
    <n v="1099"/>
    <x v="1"/>
    <n v="4"/>
    <n v="4"/>
    <s v="Medical"/>
    <n v="1"/>
    <n v="1502"/>
    <n v="1"/>
    <x v="0"/>
    <n v="82"/>
    <n v="2"/>
    <n v="1"/>
    <s v="Laboratory Technician"/>
    <x v="1"/>
    <x v="1"/>
    <n v="3838"/>
    <n v="8192"/>
    <n v="8"/>
    <s v="Y"/>
    <s v="No"/>
    <n v="11"/>
    <n v="3"/>
    <n v="4"/>
    <n v="80"/>
    <n v="0"/>
    <n v="8"/>
    <n v="5"/>
    <n v="3"/>
    <n v="5"/>
    <n v="4"/>
    <n v="0"/>
    <n v="2"/>
    <n v="0.11"/>
    <x v="0"/>
    <s v="Nuevo empleado"/>
    <s v="Coste salarial alto"/>
    <s v="0-10 kms"/>
    <s v="Bajo"/>
    <s v="Mucha"/>
    <x v="0"/>
  </r>
  <r>
    <n v="47"/>
    <x v="1"/>
    <x v="0"/>
    <n v="571"/>
    <x v="0"/>
    <n v="14"/>
    <n v="3"/>
    <s v="Medical"/>
    <n v="1"/>
    <n v="1503"/>
    <n v="3"/>
    <x v="0"/>
    <n v="78"/>
    <n v="3"/>
    <n v="2"/>
    <s v="Sales Executive"/>
    <x v="2"/>
    <x v="1"/>
    <n v="4591"/>
    <n v="24200"/>
    <n v="3"/>
    <s v="Y"/>
    <s v="Yes"/>
    <n v="17"/>
    <n v="3"/>
    <n v="3"/>
    <n v="80"/>
    <n v="1"/>
    <n v="11"/>
    <n v="4"/>
    <n v="2"/>
    <n v="5"/>
    <n v="4"/>
    <n v="1"/>
    <n v="2"/>
    <n v="0.17"/>
    <x v="1"/>
    <s v="Nuevo empleado"/>
    <s v="Coste salarial alto"/>
    <s v="10-20 kms"/>
    <s v="Medio"/>
    <s v="Media"/>
    <x v="1"/>
  </r>
  <r>
    <n v="28"/>
    <x v="0"/>
    <x v="1"/>
    <n v="289"/>
    <x v="1"/>
    <n v="2"/>
    <n v="2"/>
    <s v="Medical"/>
    <n v="1"/>
    <n v="1504"/>
    <n v="3"/>
    <x v="1"/>
    <n v="38"/>
    <n v="2"/>
    <n v="1"/>
    <s v="Laboratory Technician"/>
    <x v="3"/>
    <x v="0"/>
    <n v="2561"/>
    <n v="5355"/>
    <n v="7"/>
    <s v="Y"/>
    <s v="No"/>
    <n v="11"/>
    <n v="3"/>
    <n v="3"/>
    <n v="80"/>
    <n v="0"/>
    <n v="8"/>
    <n v="2"/>
    <n v="2"/>
    <n v="0"/>
    <n v="0"/>
    <n v="0"/>
    <n v="0"/>
    <n v="0.11"/>
    <x v="2"/>
    <s v="Recien incorporado"/>
    <s v="Coste salarial bajo"/>
    <s v="0-10 kms"/>
    <s v="Bajo"/>
    <s v="Poca"/>
    <x v="0"/>
  </r>
  <r>
    <n v="28"/>
    <x v="1"/>
    <x v="0"/>
    <n v="1423"/>
    <x v="1"/>
    <n v="1"/>
    <n v="3"/>
    <s v="Life Sciences"/>
    <n v="1"/>
    <n v="1506"/>
    <n v="1"/>
    <x v="1"/>
    <n v="72"/>
    <n v="2"/>
    <n v="1"/>
    <s v="Research Scientist"/>
    <x v="2"/>
    <x v="2"/>
    <n v="1563"/>
    <n v="12530"/>
    <n v="1"/>
    <s v="Y"/>
    <s v="No"/>
    <n v="14"/>
    <n v="3"/>
    <n v="4"/>
    <n v="80"/>
    <n v="1"/>
    <n v="1"/>
    <n v="2"/>
    <n v="1"/>
    <n v="1"/>
    <n v="0"/>
    <n v="0"/>
    <n v="0"/>
    <n v="0.14000000000000001"/>
    <x v="2"/>
    <s v="Recien incorporado"/>
    <s v="Coste salarial medio"/>
    <s v="0-10 kms"/>
    <s v="Bajo"/>
    <s v="Poca"/>
    <x v="2"/>
  </r>
  <r>
    <n v="28"/>
    <x v="1"/>
    <x v="1"/>
    <n v="467"/>
    <x v="0"/>
    <n v="7"/>
    <n v="3"/>
    <s v="Life Sciences"/>
    <n v="1"/>
    <n v="1507"/>
    <n v="3"/>
    <x v="1"/>
    <n v="55"/>
    <n v="3"/>
    <n v="2"/>
    <s v="Sales Executive"/>
    <x v="3"/>
    <x v="0"/>
    <n v="4898"/>
    <n v="11827"/>
    <n v="0"/>
    <s v="Y"/>
    <s v="No"/>
    <n v="14"/>
    <n v="3"/>
    <n v="4"/>
    <n v="80"/>
    <n v="0"/>
    <n v="5"/>
    <n v="5"/>
    <n v="3"/>
    <n v="4"/>
    <n v="2"/>
    <n v="1"/>
    <n v="3"/>
    <n v="0.14000000000000001"/>
    <x v="2"/>
    <s v="Nuevo empleado"/>
    <s v="Coste salarial medio"/>
    <s v="0-10 kms"/>
    <s v="Bajo"/>
    <s v="Mucha"/>
    <x v="0"/>
  </r>
  <r>
    <n v="49"/>
    <x v="1"/>
    <x v="0"/>
    <n v="271"/>
    <x v="1"/>
    <n v="3"/>
    <n v="2"/>
    <s v="Medical"/>
    <n v="1"/>
    <n v="1509"/>
    <n v="3"/>
    <x v="0"/>
    <n v="43"/>
    <n v="2"/>
    <n v="2"/>
    <s v="Laboratory Technician"/>
    <x v="3"/>
    <x v="1"/>
    <n v="4789"/>
    <n v="23070"/>
    <n v="4"/>
    <s v="Y"/>
    <s v="No"/>
    <n v="25"/>
    <n v="4"/>
    <n v="1"/>
    <n v="80"/>
    <n v="1"/>
    <n v="10"/>
    <n v="3"/>
    <n v="3"/>
    <n v="3"/>
    <n v="2"/>
    <n v="1"/>
    <n v="2"/>
    <n v="0.25"/>
    <x v="1"/>
    <s v="Nuevo empleado"/>
    <s v="Coste salarial bajo"/>
    <s v="0-10 kms"/>
    <s v="Alto"/>
    <s v="Media"/>
    <x v="1"/>
  </r>
  <r>
    <n v="29"/>
    <x v="1"/>
    <x v="1"/>
    <n v="410"/>
    <x v="1"/>
    <n v="2"/>
    <n v="1"/>
    <s v="Life Sciences"/>
    <n v="1"/>
    <n v="1513"/>
    <n v="4"/>
    <x v="0"/>
    <n v="97"/>
    <n v="3"/>
    <n v="1"/>
    <s v="Laboratory Technician"/>
    <x v="1"/>
    <x v="1"/>
    <n v="3180"/>
    <n v="4668"/>
    <n v="0"/>
    <s v="Y"/>
    <s v="No"/>
    <n v="13"/>
    <n v="3"/>
    <n v="3"/>
    <n v="80"/>
    <n v="3"/>
    <n v="4"/>
    <n v="3"/>
    <n v="3"/>
    <n v="3"/>
    <n v="2"/>
    <n v="0"/>
    <n v="2"/>
    <n v="0.13"/>
    <x v="0"/>
    <s v="Nuevo empleado"/>
    <s v="Coste salarial alto"/>
    <s v="0-10 kms"/>
    <s v="Bajo"/>
    <s v="Media"/>
    <x v="0"/>
  </r>
  <r>
    <n v="28"/>
    <x v="1"/>
    <x v="0"/>
    <n v="1083"/>
    <x v="1"/>
    <n v="29"/>
    <n v="1"/>
    <s v="Life Sciences"/>
    <n v="1"/>
    <n v="1514"/>
    <n v="3"/>
    <x v="1"/>
    <n v="96"/>
    <n v="1"/>
    <n v="2"/>
    <s v="Manufacturing Director"/>
    <x v="1"/>
    <x v="1"/>
    <n v="6549"/>
    <n v="3173"/>
    <n v="1"/>
    <s v="Y"/>
    <s v="No"/>
    <n v="14"/>
    <n v="3"/>
    <n v="2"/>
    <n v="80"/>
    <n v="2"/>
    <n v="8"/>
    <n v="2"/>
    <n v="2"/>
    <n v="8"/>
    <n v="6"/>
    <n v="1"/>
    <n v="7"/>
    <n v="0.14000000000000001"/>
    <x v="2"/>
    <s v="Establecido"/>
    <s v="Coste salarial alto"/>
    <s v="20-30 kms"/>
    <s v="Bajo"/>
    <s v="Poca"/>
    <x v="0"/>
  </r>
  <r>
    <n v="33"/>
    <x v="1"/>
    <x v="0"/>
    <n v="516"/>
    <x v="1"/>
    <n v="8"/>
    <n v="5"/>
    <s v="Life Sciences"/>
    <n v="1"/>
    <n v="1515"/>
    <n v="4"/>
    <x v="1"/>
    <n v="69"/>
    <n v="3"/>
    <n v="2"/>
    <s v="Healthcare Representative"/>
    <x v="2"/>
    <x v="0"/>
    <n v="6388"/>
    <n v="22049"/>
    <n v="2"/>
    <s v="Y"/>
    <s v="Yes"/>
    <n v="17"/>
    <n v="3"/>
    <n v="1"/>
    <n v="80"/>
    <n v="0"/>
    <n v="14"/>
    <n v="6"/>
    <n v="3"/>
    <n v="0"/>
    <n v="0"/>
    <n v="0"/>
    <n v="0"/>
    <n v="0.17"/>
    <x v="0"/>
    <s v="Recien incorporado"/>
    <s v="Coste salarial medio"/>
    <s v="0-10 kms"/>
    <s v="Medio"/>
    <s v="Mucha"/>
    <x v="1"/>
  </r>
  <r>
    <n v="32"/>
    <x v="1"/>
    <x v="0"/>
    <n v="495"/>
    <x v="1"/>
    <n v="10"/>
    <n v="3"/>
    <s v="Medical"/>
    <n v="1"/>
    <n v="1516"/>
    <n v="3"/>
    <x v="1"/>
    <n v="64"/>
    <n v="3"/>
    <n v="3"/>
    <s v="Manager"/>
    <x v="0"/>
    <x v="0"/>
    <n v="11244"/>
    <n v="21072"/>
    <n v="2"/>
    <s v="Y"/>
    <s v="No"/>
    <n v="25"/>
    <n v="4"/>
    <n v="2"/>
    <n v="80"/>
    <n v="0"/>
    <n v="10"/>
    <n v="5"/>
    <n v="4"/>
    <n v="5"/>
    <n v="2"/>
    <n v="0"/>
    <n v="0"/>
    <n v="0.25"/>
    <x v="0"/>
    <s v="Nuevo empleado"/>
    <s v="Coste salarial medio"/>
    <s v="10-20 kms"/>
    <s v="Alto"/>
    <s v="Mucha"/>
    <x v="1"/>
  </r>
  <r>
    <n v="54"/>
    <x v="1"/>
    <x v="1"/>
    <n v="1050"/>
    <x v="1"/>
    <n v="11"/>
    <n v="4"/>
    <s v="Medical"/>
    <n v="1"/>
    <n v="1520"/>
    <n v="2"/>
    <x v="0"/>
    <n v="87"/>
    <n v="3"/>
    <n v="4"/>
    <s v="Manager"/>
    <x v="0"/>
    <x v="2"/>
    <n v="16032"/>
    <n v="24456"/>
    <n v="3"/>
    <s v="Y"/>
    <s v="No"/>
    <n v="20"/>
    <n v="4"/>
    <n v="1"/>
    <n v="80"/>
    <n v="1"/>
    <n v="26"/>
    <n v="2"/>
    <n v="3"/>
    <n v="14"/>
    <n v="9"/>
    <n v="1"/>
    <n v="12"/>
    <n v="0.2"/>
    <x v="1"/>
    <s v="Consolidado"/>
    <s v="Coste salarial alto"/>
    <s v="10-20 kms"/>
    <s v="Medio"/>
    <s v="Poca"/>
    <x v="1"/>
  </r>
  <r>
    <n v="29"/>
    <x v="0"/>
    <x v="0"/>
    <n v="224"/>
    <x v="1"/>
    <n v="1"/>
    <n v="4"/>
    <s v="Technical Degree"/>
    <n v="1"/>
    <n v="1522"/>
    <n v="1"/>
    <x v="1"/>
    <n v="100"/>
    <n v="2"/>
    <n v="1"/>
    <s v="Research Scientist"/>
    <x v="3"/>
    <x v="0"/>
    <n v="2362"/>
    <n v="7568"/>
    <n v="6"/>
    <s v="Y"/>
    <s v="No"/>
    <n v="13"/>
    <n v="3"/>
    <n v="3"/>
    <n v="80"/>
    <n v="0"/>
    <n v="11"/>
    <n v="2"/>
    <n v="1"/>
    <n v="9"/>
    <n v="7"/>
    <n v="0"/>
    <n v="7"/>
    <n v="0.13"/>
    <x v="0"/>
    <s v="Establecido"/>
    <s v="Coste salarial alto"/>
    <s v="0-10 kms"/>
    <s v="Bajo"/>
    <s v="Poca"/>
    <x v="1"/>
  </r>
  <r>
    <n v="44"/>
    <x v="1"/>
    <x v="0"/>
    <n v="136"/>
    <x v="1"/>
    <n v="28"/>
    <n v="3"/>
    <s v="Life Sciences"/>
    <n v="1"/>
    <n v="1523"/>
    <n v="4"/>
    <x v="1"/>
    <n v="32"/>
    <n v="3"/>
    <n v="4"/>
    <s v="Research Director"/>
    <x v="3"/>
    <x v="1"/>
    <n v="16328"/>
    <n v="22074"/>
    <n v="3"/>
    <s v="Y"/>
    <s v="No"/>
    <n v="13"/>
    <n v="3"/>
    <n v="3"/>
    <n v="80"/>
    <n v="1"/>
    <n v="24"/>
    <n v="1"/>
    <n v="4"/>
    <n v="20"/>
    <n v="6"/>
    <n v="14"/>
    <n v="17"/>
    <n v="0.13"/>
    <x v="0"/>
    <s v="Consolidado"/>
    <s v="Coste salarial bajo"/>
    <s v="20-30 kms"/>
    <s v="Bajo"/>
    <s v="Poca"/>
    <x v="1"/>
  </r>
  <r>
    <n v="39"/>
    <x v="1"/>
    <x v="0"/>
    <n v="1089"/>
    <x v="1"/>
    <n v="6"/>
    <n v="3"/>
    <s v="Life Sciences"/>
    <n v="1"/>
    <n v="1525"/>
    <n v="2"/>
    <x v="0"/>
    <n v="32"/>
    <n v="3"/>
    <n v="3"/>
    <s v="Manufacturing Director"/>
    <x v="1"/>
    <x v="0"/>
    <n v="8376"/>
    <n v="9150"/>
    <n v="4"/>
    <s v="Y"/>
    <s v="No"/>
    <n v="18"/>
    <n v="3"/>
    <n v="4"/>
    <n v="80"/>
    <n v="0"/>
    <n v="9"/>
    <n v="3"/>
    <n v="3"/>
    <n v="2"/>
    <n v="0"/>
    <n v="2"/>
    <n v="2"/>
    <n v="0.18"/>
    <x v="0"/>
    <s v="Nuevo empleado"/>
    <s v="Coste salarial bajo"/>
    <s v="0-10 kms"/>
    <s v="Medio"/>
    <s v="Media"/>
    <x v="0"/>
  </r>
  <r>
    <n v="46"/>
    <x v="1"/>
    <x v="0"/>
    <n v="228"/>
    <x v="0"/>
    <n v="3"/>
    <n v="3"/>
    <s v="Life Sciences"/>
    <n v="1"/>
    <n v="1527"/>
    <n v="3"/>
    <x v="0"/>
    <n v="51"/>
    <n v="3"/>
    <n v="4"/>
    <s v="Manager"/>
    <x v="1"/>
    <x v="1"/>
    <n v="16606"/>
    <n v="11380"/>
    <n v="8"/>
    <s v="Y"/>
    <s v="No"/>
    <n v="12"/>
    <n v="3"/>
    <n v="4"/>
    <n v="80"/>
    <n v="1"/>
    <n v="23"/>
    <n v="2"/>
    <n v="4"/>
    <n v="13"/>
    <n v="12"/>
    <n v="5"/>
    <n v="1"/>
    <n v="0.12"/>
    <x v="1"/>
    <s v="Consolidado"/>
    <s v="Coste salarial medio"/>
    <s v="0-10 kms"/>
    <s v="Bajo"/>
    <s v="Poca"/>
    <x v="1"/>
  </r>
  <r>
    <n v="35"/>
    <x v="1"/>
    <x v="0"/>
    <n v="1029"/>
    <x v="1"/>
    <n v="16"/>
    <n v="3"/>
    <s v="Life Sciences"/>
    <n v="1"/>
    <n v="1529"/>
    <n v="4"/>
    <x v="0"/>
    <n v="91"/>
    <n v="2"/>
    <n v="3"/>
    <s v="Healthcare Representative"/>
    <x v="1"/>
    <x v="0"/>
    <n v="8606"/>
    <n v="21195"/>
    <n v="1"/>
    <s v="Y"/>
    <s v="No"/>
    <n v="19"/>
    <n v="3"/>
    <n v="4"/>
    <n v="80"/>
    <n v="0"/>
    <n v="11"/>
    <n v="3"/>
    <n v="1"/>
    <n v="11"/>
    <n v="8"/>
    <n v="3"/>
    <n v="3"/>
    <n v="0.19"/>
    <x v="0"/>
    <s v="Consolidado"/>
    <s v="Coste salarial alto"/>
    <s v="10-20 kms"/>
    <s v="Medio"/>
    <s v="Media"/>
    <x v="1"/>
  </r>
  <r>
    <n v="23"/>
    <x v="1"/>
    <x v="0"/>
    <n v="507"/>
    <x v="1"/>
    <n v="20"/>
    <n v="1"/>
    <s v="Life Sciences"/>
    <n v="1"/>
    <n v="1533"/>
    <n v="1"/>
    <x v="1"/>
    <n v="97"/>
    <n v="3"/>
    <n v="2"/>
    <s v="Laboratory Technician"/>
    <x v="2"/>
    <x v="0"/>
    <n v="2272"/>
    <n v="24812"/>
    <n v="0"/>
    <s v="Y"/>
    <s v="No"/>
    <n v="14"/>
    <n v="3"/>
    <n v="2"/>
    <n v="80"/>
    <n v="0"/>
    <n v="5"/>
    <n v="2"/>
    <n v="3"/>
    <n v="4"/>
    <n v="3"/>
    <n v="1"/>
    <n v="2"/>
    <n v="0.14000000000000001"/>
    <x v="2"/>
    <s v="Nuevo empleado"/>
    <s v="Coste salarial alto"/>
    <s v="20-30 kms"/>
    <s v="Bajo"/>
    <s v="Poca"/>
    <x v="0"/>
  </r>
  <r>
    <n v="40"/>
    <x v="0"/>
    <x v="0"/>
    <n v="676"/>
    <x v="1"/>
    <n v="9"/>
    <n v="4"/>
    <s v="Life Sciences"/>
    <n v="1"/>
    <n v="1534"/>
    <n v="4"/>
    <x v="1"/>
    <n v="86"/>
    <n v="3"/>
    <n v="1"/>
    <s v="Laboratory Technician"/>
    <x v="3"/>
    <x v="0"/>
    <n v="2018"/>
    <n v="21831"/>
    <n v="3"/>
    <s v="Y"/>
    <s v="No"/>
    <n v="14"/>
    <n v="3"/>
    <n v="2"/>
    <n v="80"/>
    <n v="0"/>
    <n v="15"/>
    <n v="3"/>
    <n v="1"/>
    <n v="5"/>
    <n v="4"/>
    <n v="1"/>
    <n v="0"/>
    <n v="0.14000000000000001"/>
    <x v="0"/>
    <s v="Nuevo empleado"/>
    <s v="Coste salarial alto"/>
    <s v="0-10 kms"/>
    <s v="Bajo"/>
    <s v="Media"/>
    <x v="1"/>
  </r>
  <r>
    <n v="34"/>
    <x v="1"/>
    <x v="0"/>
    <n v="971"/>
    <x v="0"/>
    <n v="1"/>
    <n v="3"/>
    <s v="Technical Degree"/>
    <n v="1"/>
    <n v="1535"/>
    <n v="4"/>
    <x v="1"/>
    <n v="64"/>
    <n v="2"/>
    <n v="3"/>
    <s v="Sales Executive"/>
    <x v="2"/>
    <x v="1"/>
    <n v="7083"/>
    <n v="12288"/>
    <n v="1"/>
    <s v="Y"/>
    <s v="Yes"/>
    <n v="14"/>
    <n v="3"/>
    <n v="4"/>
    <n v="80"/>
    <n v="0"/>
    <n v="10"/>
    <n v="3"/>
    <n v="3"/>
    <n v="10"/>
    <n v="9"/>
    <n v="8"/>
    <n v="6"/>
    <n v="0.14000000000000001"/>
    <x v="0"/>
    <s v="Establecido"/>
    <s v="Coste salarial medio"/>
    <s v="0-10 kms"/>
    <s v="Bajo"/>
    <s v="Media"/>
    <x v="1"/>
  </r>
  <r>
    <n v="31"/>
    <x v="0"/>
    <x v="1"/>
    <n v="561"/>
    <x v="1"/>
    <n v="3"/>
    <n v="3"/>
    <s v="Life Sciences"/>
    <n v="1"/>
    <n v="1537"/>
    <n v="4"/>
    <x v="0"/>
    <n v="33"/>
    <n v="3"/>
    <n v="1"/>
    <s v="Research Scientist"/>
    <x v="2"/>
    <x v="0"/>
    <n v="4084"/>
    <n v="4156"/>
    <n v="1"/>
    <s v="Y"/>
    <s v="No"/>
    <n v="12"/>
    <n v="3"/>
    <n v="1"/>
    <n v="80"/>
    <n v="0"/>
    <n v="7"/>
    <n v="2"/>
    <n v="1"/>
    <n v="7"/>
    <n v="2"/>
    <n v="7"/>
    <n v="7"/>
    <n v="0.12"/>
    <x v="0"/>
    <s v="Establecido"/>
    <s v="Coste salarial bajo"/>
    <s v="0-10 kms"/>
    <s v="Bajo"/>
    <s v="Poca"/>
    <x v="0"/>
  </r>
  <r>
    <n v="50"/>
    <x v="1"/>
    <x v="1"/>
    <n v="333"/>
    <x v="1"/>
    <n v="22"/>
    <n v="5"/>
    <s v="Medical"/>
    <n v="1"/>
    <n v="1539"/>
    <n v="3"/>
    <x v="1"/>
    <n v="88"/>
    <n v="1"/>
    <n v="4"/>
    <s v="Research Director"/>
    <x v="0"/>
    <x v="0"/>
    <n v="14411"/>
    <n v="24450"/>
    <n v="1"/>
    <s v="Y"/>
    <s v="Yes"/>
    <n v="13"/>
    <n v="3"/>
    <n v="4"/>
    <n v="80"/>
    <n v="0"/>
    <n v="32"/>
    <n v="2"/>
    <n v="3"/>
    <n v="32"/>
    <n v="6"/>
    <n v="13"/>
    <n v="9"/>
    <n v="0.13"/>
    <x v="1"/>
    <s v="Veterano"/>
    <s v="Coste salarial alto"/>
    <s v="20-30 kms"/>
    <s v="Bajo"/>
    <s v="Poca"/>
    <x v="1"/>
  </r>
  <r>
    <n v="34"/>
    <x v="1"/>
    <x v="0"/>
    <n v="1440"/>
    <x v="0"/>
    <n v="7"/>
    <n v="2"/>
    <s v="Technical Degree"/>
    <n v="1"/>
    <n v="1541"/>
    <n v="2"/>
    <x v="1"/>
    <n v="55"/>
    <n v="3"/>
    <n v="1"/>
    <s v="Sales Representative"/>
    <x v="2"/>
    <x v="1"/>
    <n v="2308"/>
    <n v="4944"/>
    <n v="0"/>
    <s v="Y"/>
    <s v="Yes"/>
    <n v="25"/>
    <n v="4"/>
    <n v="2"/>
    <n v="80"/>
    <n v="1"/>
    <n v="12"/>
    <n v="4"/>
    <n v="3"/>
    <n v="11"/>
    <n v="10"/>
    <n v="5"/>
    <n v="7"/>
    <n v="0.25"/>
    <x v="0"/>
    <s v="Consolidado"/>
    <s v="Coste salarial medio"/>
    <s v="0-10 kms"/>
    <s v="Alto"/>
    <s v="Media"/>
    <x v="1"/>
  </r>
  <r>
    <n v="42"/>
    <x v="1"/>
    <x v="0"/>
    <n v="1210"/>
    <x v="1"/>
    <n v="2"/>
    <n v="3"/>
    <s v="Medical"/>
    <n v="1"/>
    <n v="1542"/>
    <n v="3"/>
    <x v="1"/>
    <n v="68"/>
    <n v="2"/>
    <n v="1"/>
    <s v="Laboratory Technician"/>
    <x v="1"/>
    <x v="1"/>
    <n v="4841"/>
    <n v="24052"/>
    <n v="4"/>
    <s v="Y"/>
    <s v="No"/>
    <n v="14"/>
    <n v="3"/>
    <n v="2"/>
    <n v="80"/>
    <n v="1"/>
    <n v="4"/>
    <n v="3"/>
    <n v="3"/>
    <n v="1"/>
    <n v="0"/>
    <n v="0"/>
    <n v="0"/>
    <n v="0.14000000000000001"/>
    <x v="0"/>
    <s v="Recien incorporado"/>
    <s v="Coste salarial medio"/>
    <s v="0-10 kms"/>
    <s v="Bajo"/>
    <s v="Media"/>
    <x v="0"/>
  </r>
  <r>
    <n v="37"/>
    <x v="1"/>
    <x v="0"/>
    <n v="674"/>
    <x v="1"/>
    <n v="13"/>
    <n v="3"/>
    <s v="Medical"/>
    <n v="1"/>
    <n v="1543"/>
    <n v="1"/>
    <x v="1"/>
    <n v="47"/>
    <n v="3"/>
    <n v="2"/>
    <s v="Research Scientist"/>
    <x v="0"/>
    <x v="1"/>
    <n v="4285"/>
    <n v="3031"/>
    <n v="1"/>
    <s v="Y"/>
    <s v="No"/>
    <n v="17"/>
    <n v="3"/>
    <n v="1"/>
    <n v="80"/>
    <n v="0"/>
    <n v="10"/>
    <n v="2"/>
    <n v="3"/>
    <n v="10"/>
    <n v="8"/>
    <n v="3"/>
    <n v="7"/>
    <n v="0.17"/>
    <x v="0"/>
    <s v="Establecido"/>
    <s v="Coste salarial bajo"/>
    <s v="10-20 kms"/>
    <s v="Medio"/>
    <s v="Poca"/>
    <x v="1"/>
  </r>
  <r>
    <n v="29"/>
    <x v="1"/>
    <x v="0"/>
    <n v="441"/>
    <x v="1"/>
    <n v="8"/>
    <n v="1"/>
    <s v="Other"/>
    <n v="1"/>
    <n v="1544"/>
    <n v="3"/>
    <x v="0"/>
    <n v="39"/>
    <n v="1"/>
    <n v="2"/>
    <s v="Healthcare Representative"/>
    <x v="3"/>
    <x v="1"/>
    <n v="9715"/>
    <n v="7288"/>
    <n v="3"/>
    <s v="Y"/>
    <s v="No"/>
    <n v="13"/>
    <n v="3"/>
    <n v="3"/>
    <n v="80"/>
    <n v="1"/>
    <n v="9"/>
    <n v="3"/>
    <n v="3"/>
    <n v="7"/>
    <n v="7"/>
    <n v="0"/>
    <n v="7"/>
    <n v="0.13"/>
    <x v="0"/>
    <s v="Establecido"/>
    <s v="Coste salarial bajo"/>
    <s v="0-10 kms"/>
    <s v="Bajo"/>
    <s v="Media"/>
    <x v="0"/>
  </r>
  <r>
    <n v="33"/>
    <x v="1"/>
    <x v="0"/>
    <n v="575"/>
    <x v="1"/>
    <n v="25"/>
    <n v="3"/>
    <s v="Life Sciences"/>
    <n v="1"/>
    <n v="1545"/>
    <n v="4"/>
    <x v="1"/>
    <n v="44"/>
    <n v="2"/>
    <n v="2"/>
    <s v="Manufacturing Director"/>
    <x v="1"/>
    <x v="0"/>
    <n v="4320"/>
    <n v="24152"/>
    <n v="1"/>
    <s v="Y"/>
    <s v="No"/>
    <n v="13"/>
    <n v="3"/>
    <n v="4"/>
    <n v="80"/>
    <n v="0"/>
    <n v="5"/>
    <n v="2"/>
    <n v="3"/>
    <n v="5"/>
    <n v="3"/>
    <n v="0"/>
    <n v="2"/>
    <n v="0.13"/>
    <x v="0"/>
    <s v="Nuevo empleado"/>
    <s v="Coste salarial bajo"/>
    <s v="20-30 kms"/>
    <s v="Bajo"/>
    <s v="Poca"/>
    <x v="0"/>
  </r>
  <r>
    <n v="45"/>
    <x v="1"/>
    <x v="0"/>
    <n v="950"/>
    <x v="1"/>
    <n v="28"/>
    <n v="3"/>
    <s v="Technical Degree"/>
    <n v="1"/>
    <n v="1546"/>
    <n v="4"/>
    <x v="1"/>
    <n v="97"/>
    <n v="3"/>
    <n v="1"/>
    <s v="Research Scientist"/>
    <x v="0"/>
    <x v="1"/>
    <n v="2132"/>
    <n v="4585"/>
    <n v="4"/>
    <s v="Y"/>
    <s v="No"/>
    <n v="20"/>
    <n v="4"/>
    <n v="4"/>
    <n v="80"/>
    <n v="1"/>
    <n v="8"/>
    <n v="3"/>
    <n v="3"/>
    <n v="5"/>
    <n v="4"/>
    <n v="0"/>
    <n v="3"/>
    <n v="0.2"/>
    <x v="1"/>
    <s v="Nuevo empleado"/>
    <s v="Coste salarial alto"/>
    <s v="20-30 kms"/>
    <s v="Medio"/>
    <s v="Media"/>
    <x v="0"/>
  </r>
  <r>
    <n v="42"/>
    <x v="1"/>
    <x v="1"/>
    <n v="288"/>
    <x v="1"/>
    <n v="2"/>
    <n v="3"/>
    <s v="Life Sciences"/>
    <n v="1"/>
    <n v="1547"/>
    <n v="4"/>
    <x v="1"/>
    <n v="40"/>
    <n v="3"/>
    <n v="3"/>
    <s v="Healthcare Representative"/>
    <x v="0"/>
    <x v="1"/>
    <n v="10124"/>
    <n v="18611"/>
    <n v="2"/>
    <s v="Y"/>
    <s v="Yes"/>
    <n v="14"/>
    <n v="3"/>
    <n v="3"/>
    <n v="80"/>
    <n v="1"/>
    <n v="24"/>
    <n v="3"/>
    <n v="1"/>
    <n v="20"/>
    <n v="8"/>
    <n v="13"/>
    <n v="9"/>
    <n v="0.14000000000000001"/>
    <x v="0"/>
    <s v="Consolidado"/>
    <s v="Coste salarial bajo"/>
    <s v="0-10 kms"/>
    <s v="Bajo"/>
    <s v="Media"/>
    <x v="1"/>
  </r>
  <r>
    <n v="40"/>
    <x v="1"/>
    <x v="0"/>
    <n v="1342"/>
    <x v="0"/>
    <n v="9"/>
    <n v="2"/>
    <s v="Medical"/>
    <n v="1"/>
    <n v="1548"/>
    <n v="1"/>
    <x v="1"/>
    <n v="47"/>
    <n v="3"/>
    <n v="2"/>
    <s v="Sales Executive"/>
    <x v="3"/>
    <x v="1"/>
    <n v="5473"/>
    <n v="19345"/>
    <n v="0"/>
    <s v="Y"/>
    <s v="No"/>
    <n v="12"/>
    <n v="3"/>
    <n v="4"/>
    <n v="80"/>
    <n v="0"/>
    <n v="9"/>
    <n v="5"/>
    <n v="4"/>
    <n v="8"/>
    <n v="4"/>
    <n v="7"/>
    <n v="1"/>
    <n v="0.12"/>
    <x v="0"/>
    <s v="Establecido"/>
    <s v="Coste salarial bajo"/>
    <s v="0-10 kms"/>
    <s v="Bajo"/>
    <s v="Mucha"/>
    <x v="0"/>
  </r>
  <r>
    <n v="33"/>
    <x v="1"/>
    <x v="0"/>
    <n v="589"/>
    <x v="1"/>
    <n v="28"/>
    <n v="4"/>
    <s v="Life Sciences"/>
    <n v="1"/>
    <n v="1549"/>
    <n v="2"/>
    <x v="1"/>
    <n v="79"/>
    <n v="3"/>
    <n v="2"/>
    <s v="Laboratory Technician"/>
    <x v="2"/>
    <x v="1"/>
    <n v="5207"/>
    <n v="22949"/>
    <n v="1"/>
    <s v="Y"/>
    <s v="Yes"/>
    <n v="12"/>
    <n v="3"/>
    <n v="2"/>
    <n v="80"/>
    <n v="1"/>
    <n v="15"/>
    <n v="3"/>
    <n v="3"/>
    <n v="15"/>
    <n v="14"/>
    <n v="5"/>
    <n v="7"/>
    <n v="0.12"/>
    <x v="0"/>
    <s v="Consolidado"/>
    <s v="Coste salarial alto"/>
    <s v="20-30 kms"/>
    <s v="Bajo"/>
    <s v="Media"/>
    <x v="1"/>
  </r>
  <r>
    <n v="40"/>
    <x v="1"/>
    <x v="0"/>
    <n v="898"/>
    <x v="2"/>
    <n v="6"/>
    <n v="2"/>
    <s v="Medical"/>
    <n v="1"/>
    <n v="1550"/>
    <n v="3"/>
    <x v="1"/>
    <n v="38"/>
    <n v="3"/>
    <n v="4"/>
    <s v="Manager"/>
    <x v="0"/>
    <x v="0"/>
    <n v="16437"/>
    <n v="17381"/>
    <n v="1"/>
    <s v="Y"/>
    <s v="Yes"/>
    <n v="21"/>
    <n v="4"/>
    <n v="4"/>
    <n v="80"/>
    <n v="0"/>
    <n v="21"/>
    <n v="2"/>
    <n v="3"/>
    <n v="21"/>
    <n v="7"/>
    <n v="7"/>
    <n v="7"/>
    <n v="0.21"/>
    <x v="0"/>
    <s v="Veterano"/>
    <s v="Coste salarial bajo"/>
    <s v="0-10 kms"/>
    <s v="Alto"/>
    <s v="Poca"/>
    <x v="1"/>
  </r>
  <r>
    <n v="24"/>
    <x v="1"/>
    <x v="0"/>
    <n v="350"/>
    <x v="1"/>
    <n v="21"/>
    <n v="2"/>
    <s v="Technical Degree"/>
    <n v="1"/>
    <n v="1551"/>
    <n v="3"/>
    <x v="1"/>
    <n v="57"/>
    <n v="2"/>
    <n v="1"/>
    <s v="Laboratory Technician"/>
    <x v="3"/>
    <x v="2"/>
    <n v="2296"/>
    <n v="10036"/>
    <n v="0"/>
    <s v="Y"/>
    <s v="No"/>
    <n v="14"/>
    <n v="3"/>
    <n v="2"/>
    <n v="80"/>
    <n v="3"/>
    <n v="2"/>
    <n v="3"/>
    <n v="3"/>
    <n v="1"/>
    <n v="1"/>
    <n v="0"/>
    <n v="0"/>
    <n v="0.14000000000000001"/>
    <x v="2"/>
    <s v="Recien incorporado"/>
    <s v="Coste salarial medio"/>
    <s v="20-30 kms"/>
    <s v="Bajo"/>
    <s v="Media"/>
    <x v="2"/>
  </r>
  <r>
    <n v="40"/>
    <x v="1"/>
    <x v="2"/>
    <n v="1142"/>
    <x v="1"/>
    <n v="8"/>
    <n v="2"/>
    <s v="Life Sciences"/>
    <n v="1"/>
    <n v="1552"/>
    <n v="4"/>
    <x v="1"/>
    <n v="72"/>
    <n v="3"/>
    <n v="2"/>
    <s v="Healthcare Representative"/>
    <x v="0"/>
    <x v="2"/>
    <n v="4069"/>
    <n v="8841"/>
    <n v="3"/>
    <s v="Y"/>
    <s v="Yes"/>
    <n v="18"/>
    <n v="3"/>
    <n v="3"/>
    <n v="80"/>
    <n v="0"/>
    <n v="8"/>
    <n v="2"/>
    <n v="3"/>
    <n v="2"/>
    <n v="2"/>
    <n v="2"/>
    <n v="2"/>
    <n v="0.18"/>
    <x v="0"/>
    <s v="Nuevo empleado"/>
    <s v="Coste salarial medio"/>
    <s v="0-10 kms"/>
    <s v="Medio"/>
    <s v="Poca"/>
    <x v="0"/>
  </r>
  <r>
    <n v="45"/>
    <x v="1"/>
    <x v="0"/>
    <n v="538"/>
    <x v="1"/>
    <n v="1"/>
    <n v="4"/>
    <s v="Technical Degree"/>
    <n v="1"/>
    <n v="1553"/>
    <n v="1"/>
    <x v="1"/>
    <n v="66"/>
    <n v="3"/>
    <n v="3"/>
    <s v="Healthcare Representative"/>
    <x v="1"/>
    <x v="2"/>
    <n v="7441"/>
    <n v="20933"/>
    <n v="1"/>
    <s v="Y"/>
    <s v="No"/>
    <n v="12"/>
    <n v="3"/>
    <n v="1"/>
    <n v="80"/>
    <n v="3"/>
    <n v="10"/>
    <n v="4"/>
    <n v="3"/>
    <n v="10"/>
    <n v="8"/>
    <n v="7"/>
    <n v="7"/>
    <n v="0.12"/>
    <x v="1"/>
    <s v="Establecido"/>
    <s v="Coste salarial medio"/>
    <s v="0-10 kms"/>
    <s v="Bajo"/>
    <s v="Media"/>
    <x v="1"/>
  </r>
  <r>
    <n v="35"/>
    <x v="1"/>
    <x v="0"/>
    <n v="1402"/>
    <x v="0"/>
    <n v="28"/>
    <n v="4"/>
    <s v="Life Sciences"/>
    <n v="1"/>
    <n v="1554"/>
    <n v="2"/>
    <x v="0"/>
    <n v="98"/>
    <n v="2"/>
    <n v="1"/>
    <s v="Sales Representative"/>
    <x v="2"/>
    <x v="1"/>
    <n v="2430"/>
    <n v="26204"/>
    <n v="0"/>
    <s v="Y"/>
    <s v="No"/>
    <n v="23"/>
    <n v="4"/>
    <n v="1"/>
    <n v="80"/>
    <n v="2"/>
    <n v="6"/>
    <n v="5"/>
    <n v="3"/>
    <n v="5"/>
    <n v="3"/>
    <n v="4"/>
    <n v="2"/>
    <n v="0.23"/>
    <x v="0"/>
    <s v="Nuevo empleado"/>
    <s v="Coste salarial alto"/>
    <s v="20-30 kms"/>
    <s v="Alto"/>
    <s v="Mucha"/>
    <x v="0"/>
  </r>
  <r>
    <n v="32"/>
    <x v="1"/>
    <x v="0"/>
    <n v="824"/>
    <x v="1"/>
    <n v="5"/>
    <n v="2"/>
    <s v="Life Sciences"/>
    <n v="1"/>
    <n v="1555"/>
    <n v="4"/>
    <x v="0"/>
    <n v="67"/>
    <n v="2"/>
    <n v="2"/>
    <s v="Research Scientist"/>
    <x v="1"/>
    <x v="1"/>
    <n v="5878"/>
    <n v="15624"/>
    <n v="3"/>
    <s v="Y"/>
    <s v="No"/>
    <n v="12"/>
    <n v="3"/>
    <n v="1"/>
    <n v="80"/>
    <n v="1"/>
    <n v="12"/>
    <n v="2"/>
    <n v="3"/>
    <n v="7"/>
    <n v="1"/>
    <n v="2"/>
    <n v="5"/>
    <n v="0.12"/>
    <x v="0"/>
    <s v="Establecido"/>
    <s v="Coste salarial medio"/>
    <s v="0-10 kms"/>
    <s v="Bajo"/>
    <s v="Poca"/>
    <x v="1"/>
  </r>
  <r>
    <n v="36"/>
    <x v="1"/>
    <x v="0"/>
    <n v="1157"/>
    <x v="0"/>
    <n v="2"/>
    <n v="4"/>
    <s v="Life Sciences"/>
    <n v="1"/>
    <n v="1556"/>
    <n v="3"/>
    <x v="1"/>
    <n v="70"/>
    <n v="3"/>
    <n v="1"/>
    <s v="Sales Representative"/>
    <x v="0"/>
    <x v="0"/>
    <n v="2644"/>
    <n v="17001"/>
    <n v="3"/>
    <s v="Y"/>
    <s v="Yes"/>
    <n v="21"/>
    <n v="4"/>
    <n v="4"/>
    <n v="80"/>
    <n v="0"/>
    <n v="7"/>
    <n v="3"/>
    <n v="2"/>
    <n v="3"/>
    <n v="2"/>
    <n v="1"/>
    <n v="2"/>
    <n v="0.21"/>
    <x v="0"/>
    <s v="Nuevo empleado"/>
    <s v="Coste salarial medio"/>
    <s v="0-10 kms"/>
    <s v="Alto"/>
    <s v="Media"/>
    <x v="0"/>
  </r>
  <r>
    <n v="48"/>
    <x v="1"/>
    <x v="0"/>
    <n v="492"/>
    <x v="0"/>
    <n v="16"/>
    <n v="4"/>
    <s v="Life Sciences"/>
    <n v="1"/>
    <n v="1557"/>
    <n v="3"/>
    <x v="0"/>
    <n v="96"/>
    <n v="3"/>
    <n v="2"/>
    <s v="Sales Executive"/>
    <x v="2"/>
    <x v="2"/>
    <n v="6439"/>
    <n v="13693"/>
    <n v="8"/>
    <s v="Y"/>
    <s v="No"/>
    <n v="14"/>
    <n v="3"/>
    <n v="3"/>
    <n v="80"/>
    <n v="1"/>
    <n v="18"/>
    <n v="2"/>
    <n v="3"/>
    <n v="8"/>
    <n v="7"/>
    <n v="7"/>
    <n v="7"/>
    <n v="0.14000000000000001"/>
    <x v="1"/>
    <s v="Establecido"/>
    <s v="Coste salarial alto"/>
    <s v="10-20 kms"/>
    <s v="Bajo"/>
    <s v="Poca"/>
    <x v="1"/>
  </r>
  <r>
    <n v="29"/>
    <x v="1"/>
    <x v="0"/>
    <n v="598"/>
    <x v="1"/>
    <n v="9"/>
    <n v="3"/>
    <s v="Life Sciences"/>
    <n v="1"/>
    <n v="1558"/>
    <n v="3"/>
    <x v="1"/>
    <n v="91"/>
    <n v="4"/>
    <n v="1"/>
    <s v="Research Scientist"/>
    <x v="2"/>
    <x v="1"/>
    <n v="2451"/>
    <n v="22376"/>
    <n v="6"/>
    <s v="Y"/>
    <s v="No"/>
    <n v="18"/>
    <n v="3"/>
    <n v="1"/>
    <n v="80"/>
    <n v="2"/>
    <n v="5"/>
    <n v="2"/>
    <n v="2"/>
    <n v="1"/>
    <n v="0"/>
    <n v="0"/>
    <n v="0"/>
    <n v="0.18"/>
    <x v="0"/>
    <s v="Recien incorporado"/>
    <s v="Coste salarial alto"/>
    <s v="0-10 kms"/>
    <s v="Medio"/>
    <s v="Poca"/>
    <x v="0"/>
  </r>
  <r>
    <n v="33"/>
    <x v="1"/>
    <x v="0"/>
    <n v="1242"/>
    <x v="0"/>
    <n v="8"/>
    <n v="4"/>
    <s v="Life Sciences"/>
    <n v="1"/>
    <n v="1560"/>
    <n v="1"/>
    <x v="1"/>
    <n v="46"/>
    <n v="3"/>
    <n v="2"/>
    <s v="Sales Executive"/>
    <x v="3"/>
    <x v="1"/>
    <n v="6392"/>
    <n v="10589"/>
    <n v="2"/>
    <s v="Y"/>
    <s v="No"/>
    <n v="13"/>
    <n v="3"/>
    <n v="4"/>
    <n v="80"/>
    <n v="1"/>
    <n v="8"/>
    <n v="6"/>
    <n v="1"/>
    <n v="2"/>
    <n v="2"/>
    <n v="2"/>
    <n v="2"/>
    <n v="0.13"/>
    <x v="0"/>
    <s v="Nuevo empleado"/>
    <s v="Coste salarial bajo"/>
    <s v="0-10 kms"/>
    <s v="Bajo"/>
    <s v="Mucha"/>
    <x v="0"/>
  </r>
  <r>
    <n v="30"/>
    <x v="0"/>
    <x v="0"/>
    <n v="740"/>
    <x v="0"/>
    <n v="1"/>
    <n v="3"/>
    <s v="Life Sciences"/>
    <n v="1"/>
    <n v="1562"/>
    <n v="2"/>
    <x v="1"/>
    <n v="64"/>
    <n v="2"/>
    <n v="2"/>
    <s v="Sales Executive"/>
    <x v="3"/>
    <x v="1"/>
    <n v="9714"/>
    <n v="5323"/>
    <n v="1"/>
    <s v="Y"/>
    <s v="No"/>
    <n v="11"/>
    <n v="3"/>
    <n v="4"/>
    <n v="80"/>
    <n v="1"/>
    <n v="10"/>
    <n v="4"/>
    <n v="3"/>
    <n v="10"/>
    <n v="8"/>
    <n v="6"/>
    <n v="7"/>
    <n v="0.11"/>
    <x v="0"/>
    <s v="Establecido"/>
    <s v="Coste salarial medio"/>
    <s v="0-10 kms"/>
    <s v="Bajo"/>
    <s v="Media"/>
    <x v="1"/>
  </r>
  <r>
    <n v="38"/>
    <x v="1"/>
    <x v="1"/>
    <n v="888"/>
    <x v="2"/>
    <n v="10"/>
    <n v="4"/>
    <s v="Human Resources"/>
    <n v="1"/>
    <n v="1563"/>
    <n v="3"/>
    <x v="1"/>
    <n v="71"/>
    <n v="3"/>
    <n v="2"/>
    <s v="Human Resources"/>
    <x v="2"/>
    <x v="1"/>
    <n v="6077"/>
    <n v="14814"/>
    <n v="3"/>
    <s v="Y"/>
    <s v="No"/>
    <n v="11"/>
    <n v="3"/>
    <n v="3"/>
    <n v="80"/>
    <n v="0"/>
    <n v="10"/>
    <n v="2"/>
    <n v="3"/>
    <n v="6"/>
    <n v="3"/>
    <n v="1"/>
    <n v="2"/>
    <n v="0.11"/>
    <x v="0"/>
    <s v="Establecido"/>
    <s v="Coste salarial medio"/>
    <s v="10-20 kms"/>
    <s v="Bajo"/>
    <s v="Poca"/>
    <x v="1"/>
  </r>
  <r>
    <n v="35"/>
    <x v="1"/>
    <x v="0"/>
    <n v="992"/>
    <x v="1"/>
    <n v="1"/>
    <n v="3"/>
    <s v="Medical"/>
    <n v="1"/>
    <n v="1564"/>
    <n v="4"/>
    <x v="1"/>
    <n v="68"/>
    <n v="2"/>
    <n v="1"/>
    <s v="Laboratory Technician"/>
    <x v="3"/>
    <x v="0"/>
    <n v="2450"/>
    <n v="21731"/>
    <n v="1"/>
    <s v="Y"/>
    <s v="No"/>
    <n v="19"/>
    <n v="3"/>
    <n v="2"/>
    <n v="80"/>
    <n v="0"/>
    <n v="3"/>
    <n v="3"/>
    <n v="3"/>
    <n v="3"/>
    <n v="0"/>
    <n v="1"/>
    <n v="2"/>
    <n v="0.19"/>
    <x v="0"/>
    <s v="Nuevo empleado"/>
    <s v="Coste salarial medio"/>
    <s v="0-10 kms"/>
    <s v="Medio"/>
    <s v="Media"/>
    <x v="2"/>
  </r>
  <r>
    <n v="30"/>
    <x v="1"/>
    <x v="0"/>
    <n v="1288"/>
    <x v="0"/>
    <n v="29"/>
    <n v="4"/>
    <s v="Technical Degree"/>
    <n v="1"/>
    <n v="1568"/>
    <n v="3"/>
    <x v="1"/>
    <n v="33"/>
    <n v="3"/>
    <n v="3"/>
    <s v="Sales Executive"/>
    <x v="1"/>
    <x v="1"/>
    <n v="9250"/>
    <n v="17799"/>
    <n v="3"/>
    <s v="Y"/>
    <s v="No"/>
    <n v="12"/>
    <n v="3"/>
    <n v="2"/>
    <n v="80"/>
    <n v="1"/>
    <n v="9"/>
    <n v="3"/>
    <n v="3"/>
    <n v="4"/>
    <n v="2"/>
    <n v="1"/>
    <n v="3"/>
    <n v="0.12"/>
    <x v="0"/>
    <s v="Nuevo empleado"/>
    <s v="Coste salarial bajo"/>
    <s v="20-30 kms"/>
    <s v="Bajo"/>
    <s v="Media"/>
    <x v="0"/>
  </r>
  <r>
    <n v="35"/>
    <x v="0"/>
    <x v="0"/>
    <n v="104"/>
    <x v="1"/>
    <n v="2"/>
    <n v="3"/>
    <s v="Life Sciences"/>
    <n v="1"/>
    <n v="1569"/>
    <n v="1"/>
    <x v="0"/>
    <n v="69"/>
    <n v="3"/>
    <n v="1"/>
    <s v="Laboratory Technician"/>
    <x v="3"/>
    <x v="2"/>
    <n v="2074"/>
    <n v="26619"/>
    <n v="1"/>
    <s v="Y"/>
    <s v="Yes"/>
    <n v="12"/>
    <n v="3"/>
    <n v="4"/>
    <n v="80"/>
    <n v="1"/>
    <n v="1"/>
    <n v="2"/>
    <n v="3"/>
    <n v="1"/>
    <n v="0"/>
    <n v="0"/>
    <n v="0"/>
    <n v="0.12"/>
    <x v="0"/>
    <s v="Recien incorporado"/>
    <s v="Coste salarial medio"/>
    <s v="0-10 kms"/>
    <s v="Bajo"/>
    <s v="Poca"/>
    <x v="2"/>
  </r>
  <r>
    <n v="53"/>
    <x v="0"/>
    <x v="0"/>
    <n v="607"/>
    <x v="1"/>
    <n v="2"/>
    <n v="5"/>
    <s v="Technical Degree"/>
    <n v="1"/>
    <n v="1572"/>
    <n v="3"/>
    <x v="0"/>
    <n v="78"/>
    <n v="2"/>
    <n v="3"/>
    <s v="Manufacturing Director"/>
    <x v="0"/>
    <x v="1"/>
    <n v="10169"/>
    <n v="14618"/>
    <n v="0"/>
    <s v="Y"/>
    <s v="No"/>
    <n v="16"/>
    <n v="3"/>
    <n v="2"/>
    <n v="80"/>
    <n v="1"/>
    <n v="34"/>
    <n v="4"/>
    <n v="3"/>
    <n v="33"/>
    <n v="7"/>
    <n v="1"/>
    <n v="9"/>
    <n v="0.16"/>
    <x v="1"/>
    <s v="Veterano"/>
    <s v="Coste salarial alto"/>
    <s v="0-10 kms"/>
    <s v="Medio"/>
    <s v="Media"/>
    <x v="1"/>
  </r>
  <r>
    <n v="38"/>
    <x v="0"/>
    <x v="0"/>
    <n v="903"/>
    <x v="1"/>
    <n v="2"/>
    <n v="3"/>
    <s v="Medical"/>
    <n v="1"/>
    <n v="1573"/>
    <n v="3"/>
    <x v="1"/>
    <n v="81"/>
    <n v="3"/>
    <n v="2"/>
    <s v="Manufacturing Director"/>
    <x v="1"/>
    <x v="1"/>
    <n v="4855"/>
    <n v="7653"/>
    <n v="4"/>
    <s v="Y"/>
    <s v="No"/>
    <n v="11"/>
    <n v="3"/>
    <n v="1"/>
    <n v="80"/>
    <n v="2"/>
    <n v="7"/>
    <n v="2"/>
    <n v="3"/>
    <n v="5"/>
    <n v="2"/>
    <n v="1"/>
    <n v="4"/>
    <n v="0.11"/>
    <x v="0"/>
    <s v="Nuevo empleado"/>
    <s v="Coste salarial alto"/>
    <s v="0-10 kms"/>
    <s v="Bajo"/>
    <s v="Poca"/>
    <x v="0"/>
  </r>
  <r>
    <n v="32"/>
    <x v="1"/>
    <x v="2"/>
    <n v="1200"/>
    <x v="1"/>
    <n v="1"/>
    <n v="4"/>
    <s v="Technical Degree"/>
    <n v="1"/>
    <n v="1574"/>
    <n v="4"/>
    <x v="1"/>
    <n v="62"/>
    <n v="3"/>
    <n v="2"/>
    <s v="Research Scientist"/>
    <x v="3"/>
    <x v="1"/>
    <n v="4087"/>
    <n v="25174"/>
    <n v="4"/>
    <s v="Y"/>
    <s v="No"/>
    <n v="14"/>
    <n v="3"/>
    <n v="2"/>
    <n v="80"/>
    <n v="1"/>
    <n v="9"/>
    <n v="3"/>
    <n v="2"/>
    <n v="6"/>
    <n v="5"/>
    <n v="1"/>
    <n v="2"/>
    <n v="0.14000000000000001"/>
    <x v="0"/>
    <s v="Establecido"/>
    <s v="Coste salarial medio"/>
    <s v="0-10 kms"/>
    <s v="Bajo"/>
    <s v="Media"/>
    <x v="0"/>
  </r>
  <r>
    <n v="48"/>
    <x v="1"/>
    <x v="0"/>
    <n v="1108"/>
    <x v="1"/>
    <n v="15"/>
    <n v="4"/>
    <s v="Other"/>
    <n v="1"/>
    <n v="1576"/>
    <n v="3"/>
    <x v="0"/>
    <n v="65"/>
    <n v="3"/>
    <n v="1"/>
    <s v="Research Scientist"/>
    <x v="3"/>
    <x v="1"/>
    <n v="2367"/>
    <n v="16530"/>
    <n v="8"/>
    <s v="Y"/>
    <s v="No"/>
    <n v="12"/>
    <n v="3"/>
    <n v="4"/>
    <n v="80"/>
    <n v="1"/>
    <n v="10"/>
    <n v="3"/>
    <n v="2"/>
    <n v="8"/>
    <n v="2"/>
    <n v="7"/>
    <n v="6"/>
    <n v="0.12"/>
    <x v="1"/>
    <s v="Establecido"/>
    <s v="Coste salarial medio"/>
    <s v="10-20 kms"/>
    <s v="Bajo"/>
    <s v="Media"/>
    <x v="1"/>
  </r>
  <r>
    <n v="34"/>
    <x v="1"/>
    <x v="0"/>
    <n v="479"/>
    <x v="1"/>
    <n v="7"/>
    <n v="4"/>
    <s v="Medical"/>
    <n v="1"/>
    <n v="1577"/>
    <n v="1"/>
    <x v="1"/>
    <n v="35"/>
    <n v="3"/>
    <n v="1"/>
    <s v="Research Scientist"/>
    <x v="0"/>
    <x v="0"/>
    <n v="2972"/>
    <n v="22061"/>
    <n v="1"/>
    <s v="Y"/>
    <s v="No"/>
    <n v="13"/>
    <n v="3"/>
    <n v="3"/>
    <n v="80"/>
    <n v="0"/>
    <n v="1"/>
    <n v="4"/>
    <n v="1"/>
    <n v="1"/>
    <n v="0"/>
    <n v="0"/>
    <n v="0"/>
    <n v="0.13"/>
    <x v="0"/>
    <s v="Recien incorporado"/>
    <s v="Coste salarial bajo"/>
    <s v="0-10 kms"/>
    <s v="Bajo"/>
    <s v="Media"/>
    <x v="2"/>
  </r>
  <r>
    <n v="55"/>
    <x v="1"/>
    <x v="0"/>
    <n v="685"/>
    <x v="0"/>
    <n v="26"/>
    <n v="5"/>
    <s v="Marketing"/>
    <n v="1"/>
    <n v="1578"/>
    <n v="3"/>
    <x v="1"/>
    <n v="60"/>
    <n v="2"/>
    <n v="5"/>
    <s v="Manager"/>
    <x v="0"/>
    <x v="1"/>
    <n v="19586"/>
    <n v="23037"/>
    <n v="1"/>
    <s v="Y"/>
    <s v="No"/>
    <n v="21"/>
    <n v="4"/>
    <n v="3"/>
    <n v="80"/>
    <n v="1"/>
    <n v="36"/>
    <n v="3"/>
    <n v="3"/>
    <n v="36"/>
    <n v="6"/>
    <n v="2"/>
    <n v="13"/>
    <n v="0.21"/>
    <x v="1"/>
    <s v="Veterano"/>
    <s v="Coste salarial medio"/>
    <s v="20-30 kms"/>
    <s v="Alto"/>
    <s v="Media"/>
    <x v="1"/>
  </r>
  <r>
    <n v="34"/>
    <x v="1"/>
    <x v="0"/>
    <n v="1351"/>
    <x v="1"/>
    <n v="1"/>
    <n v="4"/>
    <s v="Life Sciences"/>
    <n v="1"/>
    <n v="1580"/>
    <n v="2"/>
    <x v="1"/>
    <n v="45"/>
    <n v="3"/>
    <n v="2"/>
    <s v="Research Scientist"/>
    <x v="0"/>
    <x v="1"/>
    <n v="5484"/>
    <n v="13008"/>
    <n v="9"/>
    <s v="Y"/>
    <s v="No"/>
    <n v="17"/>
    <n v="3"/>
    <n v="2"/>
    <n v="80"/>
    <n v="1"/>
    <n v="9"/>
    <n v="3"/>
    <n v="2"/>
    <n v="2"/>
    <n v="2"/>
    <n v="2"/>
    <n v="1"/>
    <n v="0.17"/>
    <x v="0"/>
    <s v="Nuevo empleado"/>
    <s v="Coste salarial bajo"/>
    <s v="0-10 kms"/>
    <s v="Medio"/>
    <s v="Media"/>
    <x v="0"/>
  </r>
  <r>
    <n v="26"/>
    <x v="1"/>
    <x v="0"/>
    <n v="474"/>
    <x v="1"/>
    <n v="3"/>
    <n v="3"/>
    <s v="Life Sciences"/>
    <n v="1"/>
    <n v="1581"/>
    <n v="1"/>
    <x v="0"/>
    <n v="89"/>
    <n v="3"/>
    <n v="1"/>
    <s v="Research Scientist"/>
    <x v="0"/>
    <x v="1"/>
    <n v="2061"/>
    <n v="11133"/>
    <n v="1"/>
    <s v="Y"/>
    <s v="No"/>
    <n v="21"/>
    <n v="4"/>
    <n v="1"/>
    <n v="80"/>
    <n v="0"/>
    <n v="1"/>
    <n v="5"/>
    <n v="3"/>
    <n v="1"/>
    <n v="0"/>
    <n v="0"/>
    <n v="0"/>
    <n v="0.21"/>
    <x v="2"/>
    <s v="Recien incorporado"/>
    <s v="Coste salarial alto"/>
    <s v="0-10 kms"/>
    <s v="Alto"/>
    <s v="Mucha"/>
    <x v="2"/>
  </r>
  <r>
    <n v="38"/>
    <x v="1"/>
    <x v="0"/>
    <n v="1245"/>
    <x v="0"/>
    <n v="14"/>
    <n v="3"/>
    <s v="Life Sciences"/>
    <n v="1"/>
    <n v="1582"/>
    <n v="3"/>
    <x v="1"/>
    <n v="80"/>
    <n v="3"/>
    <n v="2"/>
    <s v="Sales Executive"/>
    <x v="1"/>
    <x v="1"/>
    <n v="9924"/>
    <n v="12355"/>
    <n v="0"/>
    <s v="Y"/>
    <s v="No"/>
    <n v="11"/>
    <n v="3"/>
    <n v="4"/>
    <n v="80"/>
    <n v="1"/>
    <n v="10"/>
    <n v="3"/>
    <n v="3"/>
    <n v="9"/>
    <n v="8"/>
    <n v="7"/>
    <n v="7"/>
    <n v="0.11"/>
    <x v="0"/>
    <s v="Establecido"/>
    <s v="Coste salarial alto"/>
    <s v="10-20 kms"/>
    <s v="Bajo"/>
    <s v="Media"/>
    <x v="1"/>
  </r>
  <r>
    <n v="38"/>
    <x v="1"/>
    <x v="0"/>
    <n v="437"/>
    <x v="0"/>
    <n v="16"/>
    <n v="3"/>
    <s v="Life Sciences"/>
    <n v="1"/>
    <n v="1583"/>
    <n v="2"/>
    <x v="0"/>
    <n v="90"/>
    <n v="3"/>
    <n v="2"/>
    <s v="Sales Executive"/>
    <x v="1"/>
    <x v="0"/>
    <n v="4198"/>
    <n v="16379"/>
    <n v="2"/>
    <s v="Y"/>
    <s v="No"/>
    <n v="12"/>
    <n v="3"/>
    <n v="2"/>
    <n v="80"/>
    <n v="0"/>
    <n v="8"/>
    <n v="5"/>
    <n v="4"/>
    <n v="3"/>
    <n v="2"/>
    <n v="1"/>
    <n v="2"/>
    <n v="0.12"/>
    <x v="0"/>
    <s v="Nuevo empleado"/>
    <s v="Coste salarial alto"/>
    <s v="10-20 kms"/>
    <s v="Bajo"/>
    <s v="Mucha"/>
    <x v="0"/>
  </r>
  <r>
    <n v="36"/>
    <x v="1"/>
    <x v="0"/>
    <n v="884"/>
    <x v="0"/>
    <n v="1"/>
    <n v="4"/>
    <s v="Life Sciences"/>
    <n v="1"/>
    <n v="1585"/>
    <n v="2"/>
    <x v="0"/>
    <n v="73"/>
    <n v="3"/>
    <n v="2"/>
    <s v="Sales Executive"/>
    <x v="2"/>
    <x v="0"/>
    <n v="6815"/>
    <n v="21447"/>
    <n v="6"/>
    <s v="Y"/>
    <s v="No"/>
    <n v="13"/>
    <n v="3"/>
    <n v="1"/>
    <n v="80"/>
    <n v="0"/>
    <n v="15"/>
    <n v="5"/>
    <n v="3"/>
    <n v="1"/>
    <n v="0"/>
    <n v="0"/>
    <n v="0"/>
    <n v="0.13"/>
    <x v="0"/>
    <s v="Recien incorporado"/>
    <s v="Coste salarial medio"/>
    <s v="0-10 kms"/>
    <s v="Bajo"/>
    <s v="Mucha"/>
    <x v="1"/>
  </r>
  <r>
    <n v="29"/>
    <x v="1"/>
    <x v="0"/>
    <n v="1370"/>
    <x v="1"/>
    <n v="3"/>
    <n v="1"/>
    <s v="Medical"/>
    <n v="1"/>
    <n v="1586"/>
    <n v="2"/>
    <x v="1"/>
    <n v="87"/>
    <n v="3"/>
    <n v="1"/>
    <s v="Laboratory Technician"/>
    <x v="3"/>
    <x v="0"/>
    <n v="4723"/>
    <n v="16213"/>
    <n v="1"/>
    <s v="Y"/>
    <s v="Yes"/>
    <n v="18"/>
    <n v="3"/>
    <n v="4"/>
    <n v="80"/>
    <n v="0"/>
    <n v="10"/>
    <n v="3"/>
    <n v="3"/>
    <n v="10"/>
    <n v="9"/>
    <n v="1"/>
    <n v="5"/>
    <n v="0.18"/>
    <x v="0"/>
    <s v="Establecido"/>
    <s v="Coste salarial alto"/>
    <s v="0-10 kms"/>
    <s v="Medio"/>
    <s v="Media"/>
    <x v="1"/>
  </r>
  <r>
    <n v="35"/>
    <x v="1"/>
    <x v="0"/>
    <n v="670"/>
    <x v="1"/>
    <n v="10"/>
    <n v="4"/>
    <s v="Medical"/>
    <n v="1"/>
    <n v="1587"/>
    <n v="1"/>
    <x v="0"/>
    <n v="51"/>
    <n v="3"/>
    <n v="2"/>
    <s v="Healthcare Representative"/>
    <x v="2"/>
    <x v="0"/>
    <n v="6142"/>
    <n v="4223"/>
    <n v="3"/>
    <s v="Y"/>
    <s v="Yes"/>
    <n v="16"/>
    <n v="3"/>
    <n v="3"/>
    <n v="80"/>
    <n v="0"/>
    <n v="10"/>
    <n v="4"/>
    <n v="3"/>
    <n v="5"/>
    <n v="2"/>
    <n v="0"/>
    <n v="4"/>
    <n v="0.16"/>
    <x v="0"/>
    <s v="Nuevo empleado"/>
    <s v="Coste salarial medio"/>
    <s v="10-20 kms"/>
    <s v="Medio"/>
    <s v="Media"/>
    <x v="1"/>
  </r>
  <r>
    <n v="39"/>
    <x v="1"/>
    <x v="0"/>
    <n v="1462"/>
    <x v="0"/>
    <n v="6"/>
    <n v="3"/>
    <s v="Medical"/>
    <n v="1"/>
    <n v="1588"/>
    <n v="4"/>
    <x v="1"/>
    <n v="38"/>
    <n v="4"/>
    <n v="3"/>
    <s v="Sales Executive"/>
    <x v="2"/>
    <x v="1"/>
    <n v="8237"/>
    <n v="4658"/>
    <n v="2"/>
    <s v="Y"/>
    <s v="No"/>
    <n v="11"/>
    <n v="3"/>
    <n v="1"/>
    <n v="80"/>
    <n v="1"/>
    <n v="11"/>
    <n v="3"/>
    <n v="3"/>
    <n v="7"/>
    <n v="6"/>
    <n v="7"/>
    <n v="6"/>
    <n v="0.11"/>
    <x v="0"/>
    <s v="Establecido"/>
    <s v="Coste salarial bajo"/>
    <s v="0-10 kms"/>
    <s v="Bajo"/>
    <s v="Media"/>
    <x v="1"/>
  </r>
  <r>
    <n v="29"/>
    <x v="1"/>
    <x v="1"/>
    <n v="995"/>
    <x v="1"/>
    <n v="2"/>
    <n v="1"/>
    <s v="Life Sciences"/>
    <n v="1"/>
    <n v="1590"/>
    <n v="1"/>
    <x v="1"/>
    <n v="87"/>
    <n v="3"/>
    <n v="2"/>
    <s v="Healthcare Representative"/>
    <x v="0"/>
    <x v="2"/>
    <n v="8853"/>
    <n v="24483"/>
    <n v="1"/>
    <s v="Y"/>
    <s v="No"/>
    <n v="19"/>
    <n v="3"/>
    <n v="4"/>
    <n v="80"/>
    <n v="1"/>
    <n v="6"/>
    <n v="0"/>
    <n v="4"/>
    <n v="6"/>
    <n v="4"/>
    <n v="1"/>
    <n v="3"/>
    <n v="0.19"/>
    <x v="0"/>
    <s v="Establecido"/>
    <s v="Coste salarial alto"/>
    <s v="0-10 kms"/>
    <s v="Medio"/>
    <s v="Poca"/>
    <x v="0"/>
  </r>
  <r>
    <n v="50"/>
    <x v="1"/>
    <x v="0"/>
    <n v="264"/>
    <x v="0"/>
    <n v="9"/>
    <n v="3"/>
    <s v="Marketing"/>
    <n v="1"/>
    <n v="1591"/>
    <n v="3"/>
    <x v="1"/>
    <n v="59"/>
    <n v="3"/>
    <n v="5"/>
    <s v="Manager"/>
    <x v="2"/>
    <x v="1"/>
    <n v="19331"/>
    <n v="19519"/>
    <n v="4"/>
    <s v="Y"/>
    <s v="Yes"/>
    <n v="16"/>
    <n v="3"/>
    <n v="3"/>
    <n v="80"/>
    <n v="1"/>
    <n v="27"/>
    <n v="2"/>
    <n v="3"/>
    <n v="1"/>
    <n v="0"/>
    <n v="0"/>
    <n v="0"/>
    <n v="0.16"/>
    <x v="1"/>
    <s v="Recien incorporado"/>
    <s v="Coste salarial medio"/>
    <s v="0-10 kms"/>
    <s v="Medio"/>
    <s v="Poca"/>
    <x v="1"/>
  </r>
  <r>
    <n v="23"/>
    <x v="1"/>
    <x v="0"/>
    <n v="977"/>
    <x v="1"/>
    <n v="10"/>
    <n v="3"/>
    <s v="Technical Degree"/>
    <n v="1"/>
    <n v="1592"/>
    <n v="4"/>
    <x v="1"/>
    <n v="45"/>
    <n v="4"/>
    <n v="1"/>
    <s v="Research Scientist"/>
    <x v="2"/>
    <x v="1"/>
    <n v="2073"/>
    <n v="12826"/>
    <n v="2"/>
    <s v="Y"/>
    <s v="No"/>
    <n v="16"/>
    <n v="3"/>
    <n v="4"/>
    <n v="80"/>
    <n v="1"/>
    <n v="4"/>
    <n v="2"/>
    <n v="3"/>
    <n v="2"/>
    <n v="2"/>
    <n v="2"/>
    <n v="2"/>
    <n v="0.16"/>
    <x v="2"/>
    <s v="Nuevo empleado"/>
    <s v="Coste salarial bajo"/>
    <s v="10-20 kms"/>
    <s v="Medio"/>
    <s v="Poca"/>
    <x v="0"/>
  </r>
  <r>
    <n v="36"/>
    <x v="1"/>
    <x v="1"/>
    <n v="1302"/>
    <x v="1"/>
    <n v="6"/>
    <n v="4"/>
    <s v="Life Sciences"/>
    <n v="1"/>
    <n v="1594"/>
    <n v="1"/>
    <x v="1"/>
    <n v="80"/>
    <n v="4"/>
    <n v="2"/>
    <s v="Laboratory Technician"/>
    <x v="3"/>
    <x v="1"/>
    <n v="5562"/>
    <n v="19711"/>
    <n v="3"/>
    <s v="Y"/>
    <s v="Yes"/>
    <n v="13"/>
    <n v="3"/>
    <n v="4"/>
    <n v="80"/>
    <n v="1"/>
    <n v="9"/>
    <n v="3"/>
    <n v="3"/>
    <n v="3"/>
    <n v="2"/>
    <n v="0"/>
    <n v="2"/>
    <n v="0.13"/>
    <x v="0"/>
    <s v="Nuevo empleado"/>
    <s v="Coste salarial alto"/>
    <s v="0-10 kms"/>
    <s v="Bajo"/>
    <s v="Media"/>
    <x v="0"/>
  </r>
  <r>
    <n v="42"/>
    <x v="1"/>
    <x v="0"/>
    <n v="1059"/>
    <x v="1"/>
    <n v="9"/>
    <n v="2"/>
    <s v="Other"/>
    <n v="1"/>
    <n v="1595"/>
    <n v="4"/>
    <x v="1"/>
    <n v="93"/>
    <n v="2"/>
    <n v="5"/>
    <s v="Manager"/>
    <x v="0"/>
    <x v="0"/>
    <n v="19613"/>
    <n v="26362"/>
    <n v="8"/>
    <s v="Y"/>
    <s v="No"/>
    <n v="22"/>
    <n v="4"/>
    <n v="4"/>
    <n v="80"/>
    <n v="0"/>
    <n v="24"/>
    <n v="2"/>
    <n v="3"/>
    <n v="1"/>
    <n v="0"/>
    <n v="0"/>
    <n v="1"/>
    <n v="0.22"/>
    <x v="0"/>
    <s v="Recien incorporado"/>
    <s v="Coste salarial alto"/>
    <s v="0-10 kms"/>
    <s v="Alto"/>
    <s v="Poca"/>
    <x v="1"/>
  </r>
  <r>
    <n v="35"/>
    <x v="1"/>
    <x v="0"/>
    <n v="750"/>
    <x v="1"/>
    <n v="28"/>
    <n v="3"/>
    <s v="Life Sciences"/>
    <n v="1"/>
    <n v="1596"/>
    <n v="2"/>
    <x v="1"/>
    <n v="46"/>
    <n v="4"/>
    <n v="2"/>
    <s v="Laboratory Technician"/>
    <x v="2"/>
    <x v="1"/>
    <n v="3407"/>
    <n v="25348"/>
    <n v="1"/>
    <s v="Y"/>
    <s v="No"/>
    <n v="17"/>
    <n v="3"/>
    <n v="4"/>
    <n v="80"/>
    <n v="2"/>
    <n v="10"/>
    <n v="3"/>
    <n v="2"/>
    <n v="10"/>
    <n v="9"/>
    <n v="6"/>
    <n v="8"/>
    <n v="0.17"/>
    <x v="0"/>
    <s v="Establecido"/>
    <s v="Coste salarial bajo"/>
    <s v="20-30 kms"/>
    <s v="Medio"/>
    <s v="Media"/>
    <x v="1"/>
  </r>
  <r>
    <n v="34"/>
    <x v="1"/>
    <x v="1"/>
    <n v="653"/>
    <x v="1"/>
    <n v="10"/>
    <n v="4"/>
    <s v="Technical Degree"/>
    <n v="1"/>
    <n v="1597"/>
    <n v="4"/>
    <x v="1"/>
    <n v="92"/>
    <n v="2"/>
    <n v="2"/>
    <s v="Healthcare Representative"/>
    <x v="2"/>
    <x v="1"/>
    <n v="5063"/>
    <n v="15332"/>
    <n v="1"/>
    <s v="Y"/>
    <s v="No"/>
    <n v="14"/>
    <n v="3"/>
    <n v="2"/>
    <n v="80"/>
    <n v="1"/>
    <n v="8"/>
    <n v="3"/>
    <n v="2"/>
    <n v="8"/>
    <n v="2"/>
    <n v="7"/>
    <n v="7"/>
    <n v="0.14000000000000001"/>
    <x v="0"/>
    <s v="Establecido"/>
    <s v="Coste salarial alto"/>
    <s v="10-20 kms"/>
    <s v="Bajo"/>
    <s v="Media"/>
    <x v="0"/>
  </r>
  <r>
    <n v="40"/>
    <x v="1"/>
    <x v="0"/>
    <n v="118"/>
    <x v="0"/>
    <n v="14"/>
    <n v="2"/>
    <s v="Life Sciences"/>
    <n v="1"/>
    <n v="1598"/>
    <n v="4"/>
    <x v="0"/>
    <n v="84"/>
    <n v="3"/>
    <n v="2"/>
    <s v="Sales Executive"/>
    <x v="3"/>
    <x v="1"/>
    <n v="4639"/>
    <n v="11262"/>
    <n v="1"/>
    <s v="Y"/>
    <s v="No"/>
    <n v="15"/>
    <n v="3"/>
    <n v="3"/>
    <n v="80"/>
    <n v="1"/>
    <n v="5"/>
    <n v="2"/>
    <n v="3"/>
    <n v="5"/>
    <n v="4"/>
    <n v="1"/>
    <n v="2"/>
    <n v="0.15"/>
    <x v="0"/>
    <s v="Nuevo empleado"/>
    <s v="Coste salarial alto"/>
    <s v="10-20 kms"/>
    <s v="Bajo"/>
    <s v="Poca"/>
    <x v="0"/>
  </r>
  <r>
    <n v="43"/>
    <x v="1"/>
    <x v="0"/>
    <n v="990"/>
    <x v="1"/>
    <n v="27"/>
    <n v="3"/>
    <s v="Technical Degree"/>
    <n v="1"/>
    <n v="1599"/>
    <n v="4"/>
    <x v="1"/>
    <n v="87"/>
    <n v="4"/>
    <n v="1"/>
    <s v="Laboratory Technician"/>
    <x v="1"/>
    <x v="2"/>
    <n v="4876"/>
    <n v="5855"/>
    <n v="5"/>
    <s v="Y"/>
    <s v="No"/>
    <n v="12"/>
    <n v="3"/>
    <n v="3"/>
    <n v="80"/>
    <n v="1"/>
    <n v="8"/>
    <n v="0"/>
    <n v="3"/>
    <n v="6"/>
    <n v="4"/>
    <n v="0"/>
    <n v="2"/>
    <n v="0.12"/>
    <x v="0"/>
    <s v="Establecido"/>
    <s v="Coste salarial alto"/>
    <s v="20-30 kms"/>
    <s v="Bajo"/>
    <s v="Poca"/>
    <x v="0"/>
  </r>
  <r>
    <n v="35"/>
    <x v="1"/>
    <x v="0"/>
    <n v="1349"/>
    <x v="1"/>
    <n v="7"/>
    <n v="2"/>
    <s v="Life Sciences"/>
    <n v="1"/>
    <n v="1601"/>
    <n v="3"/>
    <x v="1"/>
    <n v="63"/>
    <n v="2"/>
    <n v="1"/>
    <s v="Laboratory Technician"/>
    <x v="0"/>
    <x v="1"/>
    <n v="2690"/>
    <n v="7713"/>
    <n v="1"/>
    <s v="Y"/>
    <s v="No"/>
    <n v="18"/>
    <n v="3"/>
    <n v="4"/>
    <n v="80"/>
    <n v="1"/>
    <n v="1"/>
    <n v="5"/>
    <n v="2"/>
    <n v="1"/>
    <n v="0"/>
    <n v="0"/>
    <n v="1"/>
    <n v="0.18"/>
    <x v="0"/>
    <s v="Recien incorporado"/>
    <s v="Coste salarial medio"/>
    <s v="0-10 kms"/>
    <s v="Medio"/>
    <s v="Mucha"/>
    <x v="2"/>
  </r>
  <r>
    <n v="46"/>
    <x v="1"/>
    <x v="0"/>
    <n v="563"/>
    <x v="0"/>
    <n v="1"/>
    <n v="4"/>
    <s v="Life Sciences"/>
    <n v="1"/>
    <n v="1602"/>
    <n v="4"/>
    <x v="1"/>
    <n v="56"/>
    <n v="4"/>
    <n v="4"/>
    <s v="Manager"/>
    <x v="3"/>
    <x v="0"/>
    <n v="17567"/>
    <n v="3156"/>
    <n v="1"/>
    <s v="Y"/>
    <s v="No"/>
    <n v="15"/>
    <n v="3"/>
    <n v="2"/>
    <n v="80"/>
    <n v="0"/>
    <n v="27"/>
    <n v="5"/>
    <n v="1"/>
    <n v="26"/>
    <n v="0"/>
    <n v="0"/>
    <n v="12"/>
    <n v="0.15"/>
    <x v="1"/>
    <s v="Veterano"/>
    <s v="Coste salarial medio"/>
    <s v="0-10 kms"/>
    <s v="Bajo"/>
    <s v="Mucha"/>
    <x v="1"/>
  </r>
  <r>
    <n v="28"/>
    <x v="0"/>
    <x v="0"/>
    <n v="329"/>
    <x v="1"/>
    <n v="24"/>
    <n v="3"/>
    <s v="Medical"/>
    <n v="1"/>
    <n v="1604"/>
    <n v="3"/>
    <x v="1"/>
    <n v="51"/>
    <n v="3"/>
    <n v="1"/>
    <s v="Laboratory Technician"/>
    <x v="1"/>
    <x v="1"/>
    <n v="2408"/>
    <n v="7324"/>
    <n v="1"/>
    <s v="Y"/>
    <s v="Yes"/>
    <n v="17"/>
    <n v="3"/>
    <n v="3"/>
    <n v="80"/>
    <n v="3"/>
    <n v="1"/>
    <n v="3"/>
    <n v="3"/>
    <n v="1"/>
    <n v="1"/>
    <n v="0"/>
    <n v="0"/>
    <n v="0.17"/>
    <x v="2"/>
    <s v="Recien incorporado"/>
    <s v="Coste salarial medio"/>
    <s v="20-30 kms"/>
    <s v="Medio"/>
    <s v="Media"/>
    <x v="2"/>
  </r>
  <r>
    <n v="22"/>
    <x v="1"/>
    <x v="2"/>
    <n v="457"/>
    <x v="1"/>
    <n v="26"/>
    <n v="2"/>
    <s v="Other"/>
    <n v="1"/>
    <n v="1605"/>
    <n v="2"/>
    <x v="0"/>
    <n v="85"/>
    <n v="2"/>
    <n v="1"/>
    <s v="Research Scientist"/>
    <x v="2"/>
    <x v="1"/>
    <n v="2814"/>
    <n v="10293"/>
    <n v="1"/>
    <s v="Y"/>
    <s v="Yes"/>
    <n v="14"/>
    <n v="3"/>
    <n v="2"/>
    <n v="80"/>
    <n v="0"/>
    <n v="4"/>
    <n v="2"/>
    <n v="2"/>
    <n v="4"/>
    <n v="2"/>
    <n v="1"/>
    <n v="3"/>
    <n v="0.14000000000000001"/>
    <x v="2"/>
    <s v="Nuevo empleado"/>
    <s v="Coste salarial alto"/>
    <s v="20-30 kms"/>
    <s v="Bajo"/>
    <s v="Poca"/>
    <x v="0"/>
  </r>
  <r>
    <n v="50"/>
    <x v="1"/>
    <x v="1"/>
    <n v="1234"/>
    <x v="1"/>
    <n v="20"/>
    <n v="5"/>
    <s v="Medical"/>
    <n v="1"/>
    <n v="1606"/>
    <n v="2"/>
    <x v="1"/>
    <n v="41"/>
    <n v="3"/>
    <n v="4"/>
    <s v="Healthcare Representative"/>
    <x v="2"/>
    <x v="1"/>
    <n v="11245"/>
    <n v="20689"/>
    <n v="2"/>
    <s v="Y"/>
    <s v="Yes"/>
    <n v="15"/>
    <n v="3"/>
    <n v="3"/>
    <n v="80"/>
    <n v="1"/>
    <n v="32"/>
    <n v="3"/>
    <n v="3"/>
    <n v="30"/>
    <n v="8"/>
    <n v="12"/>
    <n v="13"/>
    <n v="0.15"/>
    <x v="1"/>
    <s v="Veterano"/>
    <s v="Coste salarial bajo"/>
    <s v="20-30 kms"/>
    <s v="Bajo"/>
    <s v="Media"/>
    <x v="1"/>
  </r>
  <r>
    <n v="32"/>
    <x v="1"/>
    <x v="0"/>
    <n v="634"/>
    <x v="1"/>
    <n v="5"/>
    <n v="4"/>
    <s v="Other"/>
    <n v="1"/>
    <n v="1607"/>
    <n v="2"/>
    <x v="0"/>
    <n v="35"/>
    <n v="4"/>
    <n v="1"/>
    <s v="Research Scientist"/>
    <x v="0"/>
    <x v="1"/>
    <n v="3312"/>
    <n v="18783"/>
    <n v="3"/>
    <s v="Y"/>
    <s v="No"/>
    <n v="17"/>
    <n v="3"/>
    <n v="4"/>
    <n v="80"/>
    <n v="2"/>
    <n v="6"/>
    <n v="3"/>
    <n v="3"/>
    <n v="3"/>
    <n v="2"/>
    <n v="0"/>
    <n v="2"/>
    <n v="0.17"/>
    <x v="0"/>
    <s v="Nuevo empleado"/>
    <s v="Coste salarial bajo"/>
    <s v="0-10 kms"/>
    <s v="Medio"/>
    <s v="Media"/>
    <x v="0"/>
  </r>
  <r>
    <n v="44"/>
    <x v="1"/>
    <x v="0"/>
    <n v="1313"/>
    <x v="1"/>
    <n v="7"/>
    <n v="3"/>
    <s v="Medical"/>
    <n v="1"/>
    <n v="1608"/>
    <n v="2"/>
    <x v="0"/>
    <n v="31"/>
    <n v="3"/>
    <n v="5"/>
    <s v="Research Director"/>
    <x v="0"/>
    <x v="2"/>
    <n v="19049"/>
    <n v="3549"/>
    <n v="0"/>
    <s v="Y"/>
    <s v="Yes"/>
    <n v="14"/>
    <n v="3"/>
    <n v="4"/>
    <n v="80"/>
    <n v="1"/>
    <n v="23"/>
    <n v="4"/>
    <n v="2"/>
    <n v="22"/>
    <n v="7"/>
    <n v="1"/>
    <n v="10"/>
    <n v="0.14000000000000001"/>
    <x v="0"/>
    <s v="Veterano"/>
    <s v="Coste salarial bajo"/>
    <s v="0-10 kms"/>
    <s v="Bajo"/>
    <s v="Media"/>
    <x v="1"/>
  </r>
  <r>
    <n v="30"/>
    <x v="1"/>
    <x v="0"/>
    <n v="241"/>
    <x v="1"/>
    <n v="7"/>
    <n v="3"/>
    <s v="Medical"/>
    <n v="1"/>
    <n v="1609"/>
    <n v="2"/>
    <x v="1"/>
    <n v="48"/>
    <n v="2"/>
    <n v="1"/>
    <s v="Research Scientist"/>
    <x v="1"/>
    <x v="1"/>
    <n v="2141"/>
    <n v="5348"/>
    <n v="1"/>
    <s v="Y"/>
    <s v="No"/>
    <n v="12"/>
    <n v="3"/>
    <n v="2"/>
    <n v="80"/>
    <n v="1"/>
    <n v="6"/>
    <n v="3"/>
    <n v="2"/>
    <n v="6"/>
    <n v="4"/>
    <n v="1"/>
    <n v="1"/>
    <n v="0.12"/>
    <x v="0"/>
    <s v="Establecido"/>
    <s v="Coste salarial bajo"/>
    <s v="0-10 kms"/>
    <s v="Bajo"/>
    <s v="Media"/>
    <x v="0"/>
  </r>
  <r>
    <n v="45"/>
    <x v="1"/>
    <x v="0"/>
    <n v="1015"/>
    <x v="1"/>
    <n v="5"/>
    <n v="5"/>
    <s v="Medical"/>
    <n v="1"/>
    <n v="1611"/>
    <n v="3"/>
    <x v="0"/>
    <n v="50"/>
    <n v="1"/>
    <n v="2"/>
    <s v="Laboratory Technician"/>
    <x v="3"/>
    <x v="0"/>
    <n v="5769"/>
    <n v="23447"/>
    <n v="1"/>
    <s v="Y"/>
    <s v="Yes"/>
    <n v="14"/>
    <n v="3"/>
    <n v="1"/>
    <n v="80"/>
    <n v="0"/>
    <n v="10"/>
    <n v="3"/>
    <n v="3"/>
    <n v="10"/>
    <n v="7"/>
    <n v="1"/>
    <n v="4"/>
    <n v="0.14000000000000001"/>
    <x v="1"/>
    <s v="Establecido"/>
    <s v="Coste salarial medio"/>
    <s v="0-10 kms"/>
    <s v="Bajo"/>
    <s v="Media"/>
    <x v="1"/>
  </r>
  <r>
    <n v="45"/>
    <x v="1"/>
    <x v="2"/>
    <n v="336"/>
    <x v="0"/>
    <n v="26"/>
    <n v="3"/>
    <s v="Marketing"/>
    <n v="1"/>
    <n v="1612"/>
    <n v="1"/>
    <x v="1"/>
    <n v="52"/>
    <n v="2"/>
    <n v="2"/>
    <s v="Sales Executive"/>
    <x v="3"/>
    <x v="1"/>
    <n v="4385"/>
    <n v="24162"/>
    <n v="1"/>
    <s v="Y"/>
    <s v="No"/>
    <n v="15"/>
    <n v="3"/>
    <n v="1"/>
    <n v="80"/>
    <n v="1"/>
    <n v="10"/>
    <n v="2"/>
    <n v="3"/>
    <n v="10"/>
    <n v="7"/>
    <n v="4"/>
    <n v="5"/>
    <n v="0.15"/>
    <x v="1"/>
    <s v="Establecido"/>
    <s v="Coste salarial medio"/>
    <s v="20-30 kms"/>
    <s v="Bajo"/>
    <s v="Poca"/>
    <x v="1"/>
  </r>
  <r>
    <n v="31"/>
    <x v="1"/>
    <x v="1"/>
    <n v="715"/>
    <x v="0"/>
    <n v="2"/>
    <n v="4"/>
    <s v="Other"/>
    <n v="1"/>
    <n v="1613"/>
    <n v="4"/>
    <x v="1"/>
    <n v="54"/>
    <n v="3"/>
    <n v="2"/>
    <s v="Sales Executive"/>
    <x v="3"/>
    <x v="0"/>
    <n v="5332"/>
    <n v="21602"/>
    <n v="7"/>
    <s v="Y"/>
    <s v="No"/>
    <n v="13"/>
    <n v="3"/>
    <n v="4"/>
    <n v="80"/>
    <n v="0"/>
    <n v="10"/>
    <n v="3"/>
    <n v="3"/>
    <n v="5"/>
    <n v="2"/>
    <n v="0"/>
    <n v="3"/>
    <n v="0.13"/>
    <x v="0"/>
    <s v="Nuevo empleado"/>
    <s v="Coste salarial medio"/>
    <s v="0-10 kms"/>
    <s v="Bajo"/>
    <s v="Media"/>
    <x v="1"/>
  </r>
  <r>
    <n v="36"/>
    <x v="1"/>
    <x v="0"/>
    <n v="559"/>
    <x v="1"/>
    <n v="12"/>
    <n v="4"/>
    <s v="Life Sciences"/>
    <n v="1"/>
    <n v="1614"/>
    <n v="3"/>
    <x v="0"/>
    <n v="76"/>
    <n v="3"/>
    <n v="2"/>
    <s v="Manufacturing Director"/>
    <x v="2"/>
    <x v="1"/>
    <n v="4663"/>
    <n v="12421"/>
    <n v="9"/>
    <s v="Y"/>
    <s v="Yes"/>
    <n v="12"/>
    <n v="3"/>
    <n v="2"/>
    <n v="80"/>
    <n v="2"/>
    <n v="7"/>
    <n v="2"/>
    <n v="3"/>
    <n v="3"/>
    <n v="2"/>
    <n v="1"/>
    <n v="1"/>
    <n v="0.12"/>
    <x v="0"/>
    <s v="Nuevo empleado"/>
    <s v="Coste salarial alto"/>
    <s v="10-20 kms"/>
    <s v="Bajo"/>
    <s v="Poca"/>
    <x v="0"/>
  </r>
  <r>
    <n v="34"/>
    <x v="1"/>
    <x v="1"/>
    <n v="426"/>
    <x v="1"/>
    <n v="10"/>
    <n v="4"/>
    <s v="Life Sciences"/>
    <n v="1"/>
    <n v="1615"/>
    <n v="3"/>
    <x v="1"/>
    <n v="42"/>
    <n v="4"/>
    <n v="2"/>
    <s v="Manufacturing Director"/>
    <x v="0"/>
    <x v="2"/>
    <n v="4724"/>
    <n v="17000"/>
    <n v="1"/>
    <s v="Y"/>
    <s v="No"/>
    <n v="13"/>
    <n v="3"/>
    <n v="1"/>
    <n v="80"/>
    <n v="1"/>
    <n v="9"/>
    <n v="3"/>
    <n v="3"/>
    <n v="9"/>
    <n v="7"/>
    <n v="7"/>
    <n v="2"/>
    <n v="0.13"/>
    <x v="0"/>
    <s v="Establecido"/>
    <s v="Coste salarial bajo"/>
    <s v="10-20 kms"/>
    <s v="Bajo"/>
    <s v="Media"/>
    <x v="0"/>
  </r>
  <r>
    <n v="49"/>
    <x v="1"/>
    <x v="0"/>
    <n v="722"/>
    <x v="1"/>
    <n v="25"/>
    <n v="4"/>
    <s v="Life Sciences"/>
    <n v="1"/>
    <n v="1617"/>
    <n v="3"/>
    <x v="0"/>
    <n v="84"/>
    <n v="3"/>
    <n v="1"/>
    <s v="Laboratory Technician"/>
    <x v="3"/>
    <x v="1"/>
    <n v="3211"/>
    <n v="22102"/>
    <n v="1"/>
    <s v="Y"/>
    <s v="No"/>
    <n v="14"/>
    <n v="3"/>
    <n v="4"/>
    <n v="80"/>
    <n v="1"/>
    <n v="10"/>
    <n v="3"/>
    <n v="2"/>
    <n v="9"/>
    <n v="6"/>
    <n v="1"/>
    <n v="4"/>
    <n v="0.14000000000000001"/>
    <x v="1"/>
    <s v="Establecido"/>
    <s v="Coste salarial alto"/>
    <s v="20-30 kms"/>
    <s v="Bajo"/>
    <s v="Media"/>
    <x v="1"/>
  </r>
  <r>
    <n v="39"/>
    <x v="1"/>
    <x v="0"/>
    <n v="1387"/>
    <x v="1"/>
    <n v="10"/>
    <n v="5"/>
    <s v="Medical"/>
    <n v="1"/>
    <n v="1618"/>
    <n v="2"/>
    <x v="1"/>
    <n v="76"/>
    <n v="3"/>
    <n v="2"/>
    <s v="Manufacturing Director"/>
    <x v="3"/>
    <x v="1"/>
    <n v="5377"/>
    <n v="3835"/>
    <n v="2"/>
    <s v="Y"/>
    <s v="No"/>
    <n v="13"/>
    <n v="3"/>
    <n v="4"/>
    <n v="80"/>
    <n v="3"/>
    <n v="10"/>
    <n v="3"/>
    <n v="3"/>
    <n v="7"/>
    <n v="7"/>
    <n v="7"/>
    <n v="7"/>
    <n v="0.13"/>
    <x v="0"/>
    <s v="Establecido"/>
    <s v="Coste salarial alto"/>
    <s v="10-20 kms"/>
    <s v="Bajo"/>
    <s v="Media"/>
    <x v="1"/>
  </r>
  <r>
    <n v="27"/>
    <x v="1"/>
    <x v="0"/>
    <n v="1302"/>
    <x v="1"/>
    <n v="19"/>
    <n v="3"/>
    <s v="Other"/>
    <n v="1"/>
    <n v="1619"/>
    <n v="4"/>
    <x v="1"/>
    <n v="67"/>
    <n v="2"/>
    <n v="1"/>
    <s v="Laboratory Technician"/>
    <x v="3"/>
    <x v="2"/>
    <n v="4066"/>
    <n v="16290"/>
    <n v="1"/>
    <s v="Y"/>
    <s v="No"/>
    <n v="11"/>
    <n v="3"/>
    <n v="1"/>
    <n v="80"/>
    <n v="2"/>
    <n v="7"/>
    <n v="3"/>
    <n v="3"/>
    <n v="7"/>
    <n v="7"/>
    <n v="0"/>
    <n v="7"/>
    <n v="0.11"/>
    <x v="2"/>
    <s v="Establecido"/>
    <s v="Coste salarial medio"/>
    <s v="10-20 kms"/>
    <s v="Bajo"/>
    <s v="Media"/>
    <x v="0"/>
  </r>
  <r>
    <n v="35"/>
    <x v="1"/>
    <x v="0"/>
    <n v="819"/>
    <x v="1"/>
    <n v="18"/>
    <n v="5"/>
    <s v="Life Sciences"/>
    <n v="1"/>
    <n v="1621"/>
    <n v="2"/>
    <x v="1"/>
    <n v="48"/>
    <n v="4"/>
    <n v="2"/>
    <s v="Research Scientist"/>
    <x v="3"/>
    <x v="1"/>
    <n v="5208"/>
    <n v="26312"/>
    <n v="1"/>
    <s v="Y"/>
    <s v="No"/>
    <n v="11"/>
    <n v="3"/>
    <n v="4"/>
    <n v="80"/>
    <n v="0"/>
    <n v="16"/>
    <n v="2"/>
    <n v="3"/>
    <n v="16"/>
    <n v="15"/>
    <n v="1"/>
    <n v="10"/>
    <n v="0.11"/>
    <x v="0"/>
    <s v="Consolidado"/>
    <s v="Coste salarial bajo"/>
    <s v="10-20 kms"/>
    <s v="Bajo"/>
    <s v="Poca"/>
    <x v="1"/>
  </r>
  <r>
    <n v="28"/>
    <x v="1"/>
    <x v="0"/>
    <n v="580"/>
    <x v="1"/>
    <n v="27"/>
    <n v="3"/>
    <s v="Medical"/>
    <n v="1"/>
    <n v="1622"/>
    <n v="2"/>
    <x v="0"/>
    <n v="39"/>
    <n v="1"/>
    <n v="2"/>
    <s v="Manufacturing Director"/>
    <x v="3"/>
    <x v="2"/>
    <n v="4877"/>
    <n v="20460"/>
    <n v="0"/>
    <s v="Y"/>
    <s v="No"/>
    <n v="21"/>
    <n v="4"/>
    <n v="2"/>
    <n v="80"/>
    <n v="1"/>
    <n v="6"/>
    <n v="5"/>
    <n v="2"/>
    <n v="5"/>
    <n v="3"/>
    <n v="0"/>
    <n v="0"/>
    <n v="0.21"/>
    <x v="2"/>
    <s v="Nuevo empleado"/>
    <s v="Coste salarial bajo"/>
    <s v="20-30 kms"/>
    <s v="Alto"/>
    <s v="Mucha"/>
    <x v="0"/>
  </r>
  <r>
    <n v="21"/>
    <x v="1"/>
    <x v="0"/>
    <n v="546"/>
    <x v="1"/>
    <n v="5"/>
    <n v="1"/>
    <s v="Medical"/>
    <n v="1"/>
    <n v="1623"/>
    <n v="3"/>
    <x v="1"/>
    <n v="97"/>
    <n v="3"/>
    <n v="1"/>
    <s v="Research Scientist"/>
    <x v="0"/>
    <x v="0"/>
    <n v="3117"/>
    <n v="26009"/>
    <n v="1"/>
    <s v="Y"/>
    <s v="No"/>
    <n v="18"/>
    <n v="3"/>
    <n v="3"/>
    <n v="80"/>
    <n v="0"/>
    <n v="3"/>
    <n v="2"/>
    <n v="3"/>
    <n v="2"/>
    <n v="2"/>
    <n v="2"/>
    <n v="2"/>
    <n v="0.18"/>
    <x v="2"/>
    <s v="Nuevo empleado"/>
    <s v="Coste salarial alto"/>
    <s v="0-10 kms"/>
    <s v="Medio"/>
    <s v="Poca"/>
    <x v="2"/>
  </r>
  <r>
    <n v="18"/>
    <x v="0"/>
    <x v="1"/>
    <n v="544"/>
    <x v="0"/>
    <n v="3"/>
    <n v="2"/>
    <s v="Medical"/>
    <n v="1"/>
    <n v="1624"/>
    <n v="2"/>
    <x v="0"/>
    <n v="70"/>
    <n v="3"/>
    <n v="1"/>
    <s v="Sales Representative"/>
    <x v="0"/>
    <x v="0"/>
    <n v="1569"/>
    <n v="18420"/>
    <n v="1"/>
    <s v="Y"/>
    <s v="Yes"/>
    <n v="12"/>
    <n v="3"/>
    <n v="3"/>
    <n v="80"/>
    <n v="0"/>
    <n v="0"/>
    <n v="2"/>
    <n v="4"/>
    <n v="0"/>
    <n v="0"/>
    <n v="0"/>
    <n v="0"/>
    <n v="0.12"/>
    <x v="2"/>
    <s v="Recien incorporado"/>
    <s v="Coste salarial medio"/>
    <s v="0-10 kms"/>
    <s v="Bajo"/>
    <s v="Poca"/>
    <x v="2"/>
  </r>
  <r>
    <n v="47"/>
    <x v="1"/>
    <x v="0"/>
    <n v="1176"/>
    <x v="2"/>
    <n v="26"/>
    <n v="4"/>
    <s v="Life Sciences"/>
    <n v="1"/>
    <n v="1625"/>
    <n v="4"/>
    <x v="0"/>
    <n v="98"/>
    <n v="3"/>
    <n v="5"/>
    <s v="Manager"/>
    <x v="2"/>
    <x v="1"/>
    <n v="19658"/>
    <n v="5220"/>
    <n v="3"/>
    <s v="Y"/>
    <s v="No"/>
    <n v="11"/>
    <n v="3"/>
    <n v="3"/>
    <n v="80"/>
    <n v="1"/>
    <n v="27"/>
    <n v="2"/>
    <n v="3"/>
    <n v="5"/>
    <n v="2"/>
    <n v="1"/>
    <n v="0"/>
    <n v="0.11"/>
    <x v="1"/>
    <s v="Nuevo empleado"/>
    <s v="Coste salarial alto"/>
    <s v="20-30 kms"/>
    <s v="Bajo"/>
    <s v="Poca"/>
    <x v="1"/>
  </r>
  <r>
    <n v="39"/>
    <x v="1"/>
    <x v="0"/>
    <n v="170"/>
    <x v="1"/>
    <n v="3"/>
    <n v="2"/>
    <s v="Medical"/>
    <n v="1"/>
    <n v="1627"/>
    <n v="3"/>
    <x v="1"/>
    <n v="76"/>
    <n v="2"/>
    <n v="2"/>
    <s v="Laboratory Technician"/>
    <x v="2"/>
    <x v="2"/>
    <n v="3069"/>
    <n v="10302"/>
    <n v="0"/>
    <s v="Y"/>
    <s v="No"/>
    <n v="15"/>
    <n v="3"/>
    <n v="4"/>
    <n v="80"/>
    <n v="1"/>
    <n v="11"/>
    <n v="3"/>
    <n v="3"/>
    <n v="10"/>
    <n v="8"/>
    <n v="0"/>
    <n v="7"/>
    <n v="0.15"/>
    <x v="0"/>
    <s v="Establecido"/>
    <s v="Coste salarial alto"/>
    <s v="0-10 kms"/>
    <s v="Bajo"/>
    <s v="Media"/>
    <x v="1"/>
  </r>
  <r>
    <n v="40"/>
    <x v="1"/>
    <x v="0"/>
    <n v="884"/>
    <x v="1"/>
    <n v="15"/>
    <n v="3"/>
    <s v="Life Sciences"/>
    <n v="1"/>
    <n v="1628"/>
    <n v="1"/>
    <x v="0"/>
    <n v="80"/>
    <n v="2"/>
    <n v="3"/>
    <s v="Manufacturing Director"/>
    <x v="2"/>
    <x v="1"/>
    <n v="10435"/>
    <n v="25800"/>
    <n v="1"/>
    <s v="Y"/>
    <s v="No"/>
    <n v="13"/>
    <n v="3"/>
    <n v="4"/>
    <n v="80"/>
    <n v="2"/>
    <n v="18"/>
    <n v="2"/>
    <n v="3"/>
    <n v="18"/>
    <n v="15"/>
    <n v="14"/>
    <n v="12"/>
    <n v="0.13"/>
    <x v="0"/>
    <s v="Consolidado"/>
    <s v="Coste salarial alto"/>
    <s v="10-20 kms"/>
    <s v="Bajo"/>
    <s v="Poca"/>
    <x v="1"/>
  </r>
  <r>
    <n v="35"/>
    <x v="1"/>
    <x v="2"/>
    <n v="208"/>
    <x v="1"/>
    <n v="8"/>
    <n v="4"/>
    <s v="Life Sciences"/>
    <n v="1"/>
    <n v="1630"/>
    <n v="3"/>
    <x v="0"/>
    <n v="52"/>
    <n v="3"/>
    <n v="2"/>
    <s v="Healthcare Representative"/>
    <x v="2"/>
    <x v="1"/>
    <n v="4148"/>
    <n v="12250"/>
    <n v="1"/>
    <s v="Y"/>
    <s v="No"/>
    <n v="12"/>
    <n v="3"/>
    <n v="4"/>
    <n v="80"/>
    <n v="1"/>
    <n v="15"/>
    <n v="5"/>
    <n v="3"/>
    <n v="14"/>
    <n v="11"/>
    <n v="2"/>
    <n v="9"/>
    <n v="0.12"/>
    <x v="0"/>
    <s v="Consolidado"/>
    <s v="Coste salarial medio"/>
    <s v="0-10 kms"/>
    <s v="Bajo"/>
    <s v="Mucha"/>
    <x v="1"/>
  </r>
  <r>
    <n v="37"/>
    <x v="1"/>
    <x v="0"/>
    <n v="671"/>
    <x v="1"/>
    <n v="19"/>
    <n v="3"/>
    <s v="Life Sciences"/>
    <n v="1"/>
    <n v="1631"/>
    <n v="3"/>
    <x v="1"/>
    <n v="85"/>
    <n v="3"/>
    <n v="2"/>
    <s v="Manufacturing Director"/>
    <x v="2"/>
    <x v="1"/>
    <n v="5768"/>
    <n v="26493"/>
    <n v="3"/>
    <s v="Y"/>
    <s v="No"/>
    <n v="17"/>
    <n v="3"/>
    <n v="1"/>
    <n v="80"/>
    <n v="3"/>
    <n v="9"/>
    <n v="2"/>
    <n v="2"/>
    <n v="4"/>
    <n v="3"/>
    <n v="0"/>
    <n v="2"/>
    <n v="0.17"/>
    <x v="0"/>
    <s v="Nuevo empleado"/>
    <s v="Coste salarial alto"/>
    <s v="10-20 kms"/>
    <s v="Medio"/>
    <s v="Poca"/>
    <x v="0"/>
  </r>
  <r>
    <n v="39"/>
    <x v="1"/>
    <x v="1"/>
    <n v="711"/>
    <x v="1"/>
    <n v="4"/>
    <n v="3"/>
    <s v="Medical"/>
    <n v="1"/>
    <n v="1633"/>
    <n v="1"/>
    <x v="0"/>
    <n v="81"/>
    <n v="3"/>
    <n v="2"/>
    <s v="Manufacturing Director"/>
    <x v="2"/>
    <x v="0"/>
    <n v="5042"/>
    <n v="3140"/>
    <n v="0"/>
    <s v="Y"/>
    <s v="No"/>
    <n v="13"/>
    <n v="3"/>
    <n v="4"/>
    <n v="80"/>
    <n v="0"/>
    <n v="10"/>
    <n v="2"/>
    <n v="1"/>
    <n v="9"/>
    <n v="2"/>
    <n v="3"/>
    <n v="8"/>
    <n v="0.13"/>
    <x v="0"/>
    <s v="Establecido"/>
    <s v="Coste salarial alto"/>
    <s v="0-10 kms"/>
    <s v="Bajo"/>
    <s v="Poca"/>
    <x v="1"/>
  </r>
  <r>
    <n v="45"/>
    <x v="1"/>
    <x v="0"/>
    <n v="1329"/>
    <x v="1"/>
    <n v="2"/>
    <n v="2"/>
    <s v="Other"/>
    <n v="1"/>
    <n v="1635"/>
    <n v="4"/>
    <x v="0"/>
    <n v="59"/>
    <n v="2"/>
    <n v="2"/>
    <s v="Manufacturing Director"/>
    <x v="0"/>
    <x v="2"/>
    <n v="5770"/>
    <n v="5388"/>
    <n v="1"/>
    <s v="Y"/>
    <s v="No"/>
    <n v="19"/>
    <n v="3"/>
    <n v="1"/>
    <n v="80"/>
    <n v="2"/>
    <n v="10"/>
    <n v="3"/>
    <n v="3"/>
    <n v="10"/>
    <n v="7"/>
    <n v="3"/>
    <n v="9"/>
    <n v="0.19"/>
    <x v="1"/>
    <s v="Establecido"/>
    <s v="Coste salarial medio"/>
    <s v="0-10 kms"/>
    <s v="Medio"/>
    <s v="Media"/>
    <x v="1"/>
  </r>
  <r>
    <n v="38"/>
    <x v="1"/>
    <x v="0"/>
    <n v="397"/>
    <x v="1"/>
    <n v="2"/>
    <n v="2"/>
    <s v="Medical"/>
    <n v="1"/>
    <n v="1638"/>
    <n v="4"/>
    <x v="0"/>
    <n v="54"/>
    <n v="2"/>
    <n v="3"/>
    <s v="Manufacturing Director"/>
    <x v="2"/>
    <x v="1"/>
    <n v="7756"/>
    <n v="14199"/>
    <n v="3"/>
    <s v="Y"/>
    <s v="Yes"/>
    <n v="19"/>
    <n v="3"/>
    <n v="4"/>
    <n v="80"/>
    <n v="1"/>
    <n v="10"/>
    <n v="6"/>
    <n v="4"/>
    <n v="5"/>
    <n v="4"/>
    <n v="0"/>
    <n v="2"/>
    <n v="0.19"/>
    <x v="0"/>
    <s v="Nuevo empleado"/>
    <s v="Coste salarial medio"/>
    <s v="0-10 kms"/>
    <s v="Medio"/>
    <s v="Mucha"/>
    <x v="1"/>
  </r>
  <r>
    <n v="35"/>
    <x v="0"/>
    <x v="0"/>
    <n v="737"/>
    <x v="0"/>
    <n v="10"/>
    <n v="3"/>
    <s v="Medical"/>
    <n v="1"/>
    <n v="1639"/>
    <n v="4"/>
    <x v="1"/>
    <n v="55"/>
    <n v="2"/>
    <n v="3"/>
    <s v="Sales Executive"/>
    <x v="3"/>
    <x v="1"/>
    <n v="10306"/>
    <n v="21530"/>
    <n v="9"/>
    <s v="Y"/>
    <s v="No"/>
    <n v="17"/>
    <n v="3"/>
    <n v="3"/>
    <n v="80"/>
    <n v="0"/>
    <n v="15"/>
    <n v="3"/>
    <n v="3"/>
    <n v="13"/>
    <n v="12"/>
    <n v="6"/>
    <n v="0"/>
    <n v="0.17"/>
    <x v="0"/>
    <s v="Consolidado"/>
    <s v="Coste salarial medio"/>
    <s v="10-20 kms"/>
    <s v="Medio"/>
    <s v="Media"/>
    <x v="1"/>
  </r>
  <r>
    <n v="37"/>
    <x v="1"/>
    <x v="0"/>
    <n v="1470"/>
    <x v="1"/>
    <n v="10"/>
    <n v="3"/>
    <s v="Medical"/>
    <n v="1"/>
    <n v="1640"/>
    <n v="2"/>
    <x v="0"/>
    <n v="71"/>
    <n v="3"/>
    <n v="1"/>
    <s v="Research Scientist"/>
    <x v="1"/>
    <x v="1"/>
    <n v="3936"/>
    <n v="9953"/>
    <n v="1"/>
    <s v="Y"/>
    <s v="No"/>
    <n v="11"/>
    <n v="3"/>
    <n v="1"/>
    <n v="80"/>
    <n v="1"/>
    <n v="8"/>
    <n v="2"/>
    <n v="1"/>
    <n v="8"/>
    <n v="4"/>
    <n v="7"/>
    <n v="7"/>
    <n v="0.11"/>
    <x v="0"/>
    <s v="Establecido"/>
    <s v="Coste salarial medio"/>
    <s v="10-20 kms"/>
    <s v="Bajo"/>
    <s v="Poca"/>
    <x v="0"/>
  </r>
  <r>
    <n v="40"/>
    <x v="1"/>
    <x v="0"/>
    <n v="448"/>
    <x v="1"/>
    <n v="16"/>
    <n v="3"/>
    <s v="Life Sciences"/>
    <n v="1"/>
    <n v="1641"/>
    <n v="3"/>
    <x v="0"/>
    <n v="84"/>
    <n v="3"/>
    <n v="3"/>
    <s v="Manufacturing Director"/>
    <x v="0"/>
    <x v="0"/>
    <n v="7945"/>
    <n v="19948"/>
    <n v="6"/>
    <s v="Y"/>
    <s v="Yes"/>
    <n v="15"/>
    <n v="3"/>
    <n v="4"/>
    <n v="80"/>
    <n v="0"/>
    <n v="18"/>
    <n v="2"/>
    <n v="2"/>
    <n v="4"/>
    <n v="2"/>
    <n v="3"/>
    <n v="3"/>
    <n v="0.15"/>
    <x v="0"/>
    <s v="Nuevo empleado"/>
    <s v="Coste salarial alto"/>
    <s v="10-20 kms"/>
    <s v="Bajo"/>
    <s v="Poca"/>
    <x v="1"/>
  </r>
  <r>
    <n v="44"/>
    <x v="1"/>
    <x v="1"/>
    <n v="602"/>
    <x v="2"/>
    <n v="1"/>
    <n v="5"/>
    <s v="Human Resources"/>
    <n v="1"/>
    <n v="1642"/>
    <n v="1"/>
    <x v="1"/>
    <n v="37"/>
    <n v="3"/>
    <n v="2"/>
    <s v="Human Resources"/>
    <x v="0"/>
    <x v="1"/>
    <n v="5743"/>
    <n v="10503"/>
    <n v="4"/>
    <s v="Y"/>
    <s v="Yes"/>
    <n v="11"/>
    <n v="3"/>
    <n v="3"/>
    <n v="80"/>
    <n v="0"/>
    <n v="14"/>
    <n v="3"/>
    <n v="3"/>
    <n v="10"/>
    <n v="7"/>
    <n v="0"/>
    <n v="2"/>
    <n v="0.11"/>
    <x v="0"/>
    <s v="Establecido"/>
    <s v="Coste salarial bajo"/>
    <s v="0-10 kms"/>
    <s v="Bajo"/>
    <s v="Media"/>
    <x v="1"/>
  </r>
  <r>
    <n v="48"/>
    <x v="1"/>
    <x v="1"/>
    <n v="365"/>
    <x v="1"/>
    <n v="4"/>
    <n v="5"/>
    <s v="Medical"/>
    <n v="1"/>
    <n v="1644"/>
    <n v="3"/>
    <x v="1"/>
    <n v="89"/>
    <n v="2"/>
    <n v="4"/>
    <s v="Manager"/>
    <x v="0"/>
    <x v="1"/>
    <n v="15202"/>
    <n v="5602"/>
    <n v="2"/>
    <s v="Y"/>
    <s v="No"/>
    <n v="25"/>
    <n v="4"/>
    <n v="2"/>
    <n v="80"/>
    <n v="1"/>
    <n v="23"/>
    <n v="3"/>
    <n v="3"/>
    <n v="2"/>
    <n v="2"/>
    <n v="2"/>
    <n v="2"/>
    <n v="0.25"/>
    <x v="1"/>
    <s v="Nuevo empleado"/>
    <s v="Coste salarial alto"/>
    <s v="0-10 kms"/>
    <s v="Alto"/>
    <s v="Media"/>
    <x v="1"/>
  </r>
  <r>
    <n v="35"/>
    <x v="0"/>
    <x v="0"/>
    <n v="763"/>
    <x v="0"/>
    <n v="15"/>
    <n v="2"/>
    <s v="Medical"/>
    <n v="1"/>
    <n v="1645"/>
    <n v="1"/>
    <x v="1"/>
    <n v="59"/>
    <n v="1"/>
    <n v="2"/>
    <s v="Sales Executive"/>
    <x v="0"/>
    <x v="2"/>
    <n v="5440"/>
    <n v="22098"/>
    <n v="6"/>
    <s v="Y"/>
    <s v="Yes"/>
    <n v="14"/>
    <n v="3"/>
    <n v="4"/>
    <n v="80"/>
    <n v="2"/>
    <n v="7"/>
    <n v="2"/>
    <n v="2"/>
    <n v="2"/>
    <n v="2"/>
    <n v="2"/>
    <n v="2"/>
    <n v="0.14000000000000001"/>
    <x v="0"/>
    <s v="Nuevo empleado"/>
    <s v="Coste salarial medio"/>
    <s v="10-20 kms"/>
    <s v="Bajo"/>
    <s v="Poca"/>
    <x v="0"/>
  </r>
  <r>
    <n v="24"/>
    <x v="1"/>
    <x v="1"/>
    <n v="567"/>
    <x v="1"/>
    <n v="2"/>
    <n v="1"/>
    <s v="Technical Degree"/>
    <n v="1"/>
    <n v="1646"/>
    <n v="1"/>
    <x v="0"/>
    <n v="32"/>
    <n v="3"/>
    <n v="1"/>
    <s v="Research Scientist"/>
    <x v="0"/>
    <x v="0"/>
    <n v="3760"/>
    <n v="17218"/>
    <n v="1"/>
    <s v="Y"/>
    <s v="Yes"/>
    <n v="13"/>
    <n v="3"/>
    <n v="3"/>
    <n v="80"/>
    <n v="0"/>
    <n v="6"/>
    <n v="2"/>
    <n v="3"/>
    <n v="6"/>
    <n v="3"/>
    <n v="1"/>
    <n v="3"/>
    <n v="0.13"/>
    <x v="2"/>
    <s v="Establecido"/>
    <s v="Coste salarial bajo"/>
    <s v="0-10 kms"/>
    <s v="Bajo"/>
    <s v="Poca"/>
    <x v="0"/>
  </r>
  <r>
    <n v="27"/>
    <x v="1"/>
    <x v="0"/>
    <n v="486"/>
    <x v="1"/>
    <n v="8"/>
    <n v="3"/>
    <s v="Medical"/>
    <n v="1"/>
    <n v="1647"/>
    <n v="2"/>
    <x v="0"/>
    <n v="86"/>
    <n v="4"/>
    <n v="1"/>
    <s v="Research Scientist"/>
    <x v="2"/>
    <x v="1"/>
    <n v="3517"/>
    <n v="22490"/>
    <n v="7"/>
    <s v="Y"/>
    <s v="No"/>
    <n v="17"/>
    <n v="3"/>
    <n v="1"/>
    <n v="80"/>
    <n v="0"/>
    <n v="5"/>
    <n v="0"/>
    <n v="3"/>
    <n v="3"/>
    <n v="2"/>
    <n v="0"/>
    <n v="2"/>
    <n v="0.17"/>
    <x v="2"/>
    <s v="Nuevo empleado"/>
    <s v="Coste salarial alto"/>
    <s v="0-10 kms"/>
    <s v="Medio"/>
    <s v="Poca"/>
    <x v="0"/>
  </r>
  <r>
    <n v="27"/>
    <x v="1"/>
    <x v="1"/>
    <n v="591"/>
    <x v="1"/>
    <n v="2"/>
    <n v="3"/>
    <s v="Medical"/>
    <n v="1"/>
    <n v="1648"/>
    <n v="4"/>
    <x v="1"/>
    <n v="87"/>
    <n v="3"/>
    <n v="1"/>
    <s v="Research Scientist"/>
    <x v="0"/>
    <x v="0"/>
    <n v="2580"/>
    <n v="6297"/>
    <n v="2"/>
    <s v="Y"/>
    <s v="No"/>
    <n v="13"/>
    <n v="3"/>
    <n v="3"/>
    <n v="80"/>
    <n v="0"/>
    <n v="6"/>
    <n v="0"/>
    <n v="2"/>
    <n v="4"/>
    <n v="2"/>
    <n v="1"/>
    <n v="2"/>
    <n v="0.13"/>
    <x v="2"/>
    <s v="Nuevo empleado"/>
    <s v="Coste salarial alto"/>
    <s v="0-10 kms"/>
    <s v="Bajo"/>
    <s v="Poca"/>
    <x v="0"/>
  </r>
  <r>
    <n v="40"/>
    <x v="0"/>
    <x v="0"/>
    <n v="1329"/>
    <x v="1"/>
    <n v="7"/>
    <n v="3"/>
    <s v="Life Sciences"/>
    <n v="1"/>
    <n v="1649"/>
    <n v="1"/>
    <x v="1"/>
    <n v="73"/>
    <n v="3"/>
    <n v="1"/>
    <s v="Laboratory Technician"/>
    <x v="3"/>
    <x v="0"/>
    <n v="2166"/>
    <n v="3339"/>
    <n v="3"/>
    <s v="Y"/>
    <s v="Yes"/>
    <n v="14"/>
    <n v="3"/>
    <n v="2"/>
    <n v="80"/>
    <n v="0"/>
    <n v="10"/>
    <n v="3"/>
    <n v="1"/>
    <n v="4"/>
    <n v="2"/>
    <n v="0"/>
    <n v="3"/>
    <n v="0.14000000000000001"/>
    <x v="0"/>
    <s v="Nuevo empleado"/>
    <s v="Coste salarial medio"/>
    <s v="0-10 kms"/>
    <s v="Bajo"/>
    <s v="Media"/>
    <x v="1"/>
  </r>
  <r>
    <n v="29"/>
    <x v="1"/>
    <x v="0"/>
    <n v="469"/>
    <x v="0"/>
    <n v="10"/>
    <n v="3"/>
    <s v="Medical"/>
    <n v="1"/>
    <n v="1650"/>
    <n v="3"/>
    <x v="1"/>
    <n v="42"/>
    <n v="2"/>
    <n v="2"/>
    <s v="Sales Executive"/>
    <x v="2"/>
    <x v="0"/>
    <n v="5869"/>
    <n v="23413"/>
    <n v="9"/>
    <s v="Y"/>
    <s v="No"/>
    <n v="11"/>
    <n v="3"/>
    <n v="3"/>
    <n v="80"/>
    <n v="0"/>
    <n v="8"/>
    <n v="2"/>
    <n v="3"/>
    <n v="5"/>
    <n v="2"/>
    <n v="1"/>
    <n v="4"/>
    <n v="0.11"/>
    <x v="0"/>
    <s v="Nuevo empleado"/>
    <s v="Coste salarial bajo"/>
    <s v="10-20 kms"/>
    <s v="Bajo"/>
    <s v="Poca"/>
    <x v="0"/>
  </r>
  <r>
    <n v="36"/>
    <x v="1"/>
    <x v="0"/>
    <n v="711"/>
    <x v="1"/>
    <n v="5"/>
    <n v="4"/>
    <s v="Life Sciences"/>
    <n v="1"/>
    <n v="1651"/>
    <n v="2"/>
    <x v="0"/>
    <n v="42"/>
    <n v="3"/>
    <n v="3"/>
    <s v="Healthcare Representative"/>
    <x v="3"/>
    <x v="1"/>
    <n v="8008"/>
    <n v="22792"/>
    <n v="4"/>
    <s v="Y"/>
    <s v="No"/>
    <n v="12"/>
    <n v="3"/>
    <n v="3"/>
    <n v="80"/>
    <n v="2"/>
    <n v="9"/>
    <n v="6"/>
    <n v="3"/>
    <n v="3"/>
    <n v="2"/>
    <n v="0"/>
    <n v="2"/>
    <n v="0.12"/>
    <x v="0"/>
    <s v="Nuevo empleado"/>
    <s v="Coste salarial bajo"/>
    <s v="0-10 kms"/>
    <s v="Bajo"/>
    <s v="Mucha"/>
    <x v="0"/>
  </r>
  <r>
    <n v="25"/>
    <x v="1"/>
    <x v="1"/>
    <n v="772"/>
    <x v="1"/>
    <n v="2"/>
    <n v="1"/>
    <s v="Life Sciences"/>
    <n v="1"/>
    <n v="1653"/>
    <n v="4"/>
    <x v="1"/>
    <n v="77"/>
    <n v="4"/>
    <n v="2"/>
    <s v="Manufacturing Director"/>
    <x v="2"/>
    <x v="2"/>
    <n v="5206"/>
    <n v="4973"/>
    <n v="1"/>
    <s v="Y"/>
    <s v="No"/>
    <n v="17"/>
    <n v="3"/>
    <n v="3"/>
    <n v="80"/>
    <n v="2"/>
    <n v="7"/>
    <n v="6"/>
    <n v="3"/>
    <n v="7"/>
    <n v="7"/>
    <n v="0"/>
    <n v="7"/>
    <n v="0.17"/>
    <x v="2"/>
    <s v="Establecido"/>
    <s v="Coste salarial alto"/>
    <s v="0-10 kms"/>
    <s v="Medio"/>
    <s v="Mucha"/>
    <x v="0"/>
  </r>
  <r>
    <n v="39"/>
    <x v="1"/>
    <x v="0"/>
    <n v="492"/>
    <x v="1"/>
    <n v="12"/>
    <n v="3"/>
    <s v="Medical"/>
    <n v="1"/>
    <n v="1654"/>
    <n v="4"/>
    <x v="1"/>
    <n v="66"/>
    <n v="3"/>
    <n v="2"/>
    <s v="Manufacturing Director"/>
    <x v="1"/>
    <x v="1"/>
    <n v="5295"/>
    <n v="7693"/>
    <n v="4"/>
    <s v="Y"/>
    <s v="No"/>
    <n v="21"/>
    <n v="4"/>
    <n v="3"/>
    <n v="80"/>
    <n v="0"/>
    <n v="7"/>
    <n v="3"/>
    <n v="3"/>
    <n v="5"/>
    <n v="4"/>
    <n v="1"/>
    <n v="0"/>
    <n v="0.21"/>
    <x v="0"/>
    <s v="Nuevo empleado"/>
    <s v="Coste salarial medio"/>
    <s v="10-20 kms"/>
    <s v="Alto"/>
    <s v="Media"/>
    <x v="0"/>
  </r>
  <r>
    <n v="49"/>
    <x v="1"/>
    <x v="0"/>
    <n v="301"/>
    <x v="1"/>
    <n v="22"/>
    <n v="4"/>
    <s v="Other"/>
    <n v="1"/>
    <n v="1655"/>
    <n v="1"/>
    <x v="0"/>
    <n v="72"/>
    <n v="3"/>
    <n v="4"/>
    <s v="Research Director"/>
    <x v="1"/>
    <x v="1"/>
    <n v="16413"/>
    <n v="3498"/>
    <n v="3"/>
    <s v="Y"/>
    <s v="No"/>
    <n v="16"/>
    <n v="3"/>
    <n v="2"/>
    <n v="80"/>
    <n v="2"/>
    <n v="27"/>
    <n v="2"/>
    <n v="3"/>
    <n v="4"/>
    <n v="2"/>
    <n v="1"/>
    <n v="2"/>
    <n v="0.16"/>
    <x v="1"/>
    <s v="Nuevo empleado"/>
    <s v="Coste salarial medio"/>
    <s v="20-30 kms"/>
    <s v="Medio"/>
    <s v="Poca"/>
    <x v="1"/>
  </r>
  <r>
    <n v="50"/>
    <x v="1"/>
    <x v="0"/>
    <n v="813"/>
    <x v="1"/>
    <n v="17"/>
    <n v="5"/>
    <s v="Life Sciences"/>
    <n v="1"/>
    <n v="1656"/>
    <n v="4"/>
    <x v="0"/>
    <n v="50"/>
    <n v="2"/>
    <n v="3"/>
    <s v="Research Director"/>
    <x v="3"/>
    <x v="2"/>
    <n v="13269"/>
    <n v="21981"/>
    <n v="5"/>
    <s v="Y"/>
    <s v="No"/>
    <n v="15"/>
    <n v="3"/>
    <n v="3"/>
    <n v="80"/>
    <n v="3"/>
    <n v="19"/>
    <n v="3"/>
    <n v="3"/>
    <n v="14"/>
    <n v="11"/>
    <n v="1"/>
    <n v="11"/>
    <n v="0.15"/>
    <x v="1"/>
    <s v="Consolidado"/>
    <s v="Coste salarial medio"/>
    <s v="10-20 kms"/>
    <s v="Bajo"/>
    <s v="Media"/>
    <x v="1"/>
  </r>
  <r>
    <n v="20"/>
    <x v="1"/>
    <x v="0"/>
    <n v="1141"/>
    <x v="0"/>
    <n v="2"/>
    <n v="3"/>
    <s v="Medical"/>
    <n v="1"/>
    <n v="1657"/>
    <n v="3"/>
    <x v="0"/>
    <n v="31"/>
    <n v="3"/>
    <n v="1"/>
    <s v="Sales Representative"/>
    <x v="2"/>
    <x v="0"/>
    <n v="2783"/>
    <n v="13251"/>
    <n v="1"/>
    <s v="Y"/>
    <s v="No"/>
    <n v="19"/>
    <n v="3"/>
    <n v="1"/>
    <n v="80"/>
    <n v="0"/>
    <n v="2"/>
    <n v="3"/>
    <n v="3"/>
    <n v="2"/>
    <n v="2"/>
    <n v="2"/>
    <n v="2"/>
    <n v="0.19"/>
    <x v="2"/>
    <s v="Nuevo empleado"/>
    <s v="Coste salarial bajo"/>
    <s v="0-10 kms"/>
    <s v="Medio"/>
    <s v="Media"/>
    <x v="2"/>
  </r>
  <r>
    <n v="34"/>
    <x v="1"/>
    <x v="0"/>
    <n v="1130"/>
    <x v="1"/>
    <n v="3"/>
    <n v="3"/>
    <s v="Life Sciences"/>
    <n v="1"/>
    <n v="1658"/>
    <n v="4"/>
    <x v="0"/>
    <n v="66"/>
    <n v="3"/>
    <n v="2"/>
    <s v="Research Scientist"/>
    <x v="1"/>
    <x v="2"/>
    <n v="5433"/>
    <n v="19332"/>
    <n v="1"/>
    <s v="Y"/>
    <s v="No"/>
    <n v="12"/>
    <n v="3"/>
    <n v="3"/>
    <n v="80"/>
    <n v="1"/>
    <n v="11"/>
    <n v="2"/>
    <n v="3"/>
    <n v="11"/>
    <n v="8"/>
    <n v="7"/>
    <n v="9"/>
    <n v="0.12"/>
    <x v="0"/>
    <s v="Consolidado"/>
    <s v="Coste salarial medio"/>
    <s v="0-10 kms"/>
    <s v="Bajo"/>
    <s v="Poca"/>
    <x v="1"/>
  </r>
  <r>
    <n v="36"/>
    <x v="1"/>
    <x v="0"/>
    <n v="311"/>
    <x v="1"/>
    <n v="7"/>
    <n v="3"/>
    <s v="Life Sciences"/>
    <n v="1"/>
    <n v="1659"/>
    <n v="1"/>
    <x v="1"/>
    <n v="77"/>
    <n v="3"/>
    <n v="1"/>
    <s v="Laboratory Technician"/>
    <x v="1"/>
    <x v="0"/>
    <n v="2013"/>
    <n v="10950"/>
    <n v="2"/>
    <s v="Y"/>
    <s v="No"/>
    <n v="11"/>
    <n v="3"/>
    <n v="3"/>
    <n v="80"/>
    <n v="0"/>
    <n v="15"/>
    <n v="4"/>
    <n v="3"/>
    <n v="4"/>
    <n v="3"/>
    <n v="1"/>
    <n v="3"/>
    <n v="0.11"/>
    <x v="0"/>
    <s v="Nuevo empleado"/>
    <s v="Coste salarial alto"/>
    <s v="0-10 kms"/>
    <s v="Bajo"/>
    <s v="Media"/>
    <x v="1"/>
  </r>
  <r>
    <n v="49"/>
    <x v="1"/>
    <x v="0"/>
    <n v="465"/>
    <x v="1"/>
    <n v="6"/>
    <n v="1"/>
    <s v="Life Sciences"/>
    <n v="1"/>
    <n v="1661"/>
    <n v="3"/>
    <x v="0"/>
    <n v="41"/>
    <n v="2"/>
    <n v="4"/>
    <s v="Healthcare Representative"/>
    <x v="2"/>
    <x v="1"/>
    <n v="13966"/>
    <n v="11652"/>
    <n v="2"/>
    <s v="Y"/>
    <s v="Yes"/>
    <n v="19"/>
    <n v="3"/>
    <n v="2"/>
    <n v="80"/>
    <n v="1"/>
    <n v="30"/>
    <n v="3"/>
    <n v="3"/>
    <n v="15"/>
    <n v="11"/>
    <n v="2"/>
    <n v="12"/>
    <n v="0.19"/>
    <x v="1"/>
    <s v="Consolidado"/>
    <s v="Coste salarial bajo"/>
    <s v="0-10 kms"/>
    <s v="Medio"/>
    <s v="Media"/>
    <x v="1"/>
  </r>
  <r>
    <n v="36"/>
    <x v="1"/>
    <x v="2"/>
    <n v="894"/>
    <x v="1"/>
    <n v="1"/>
    <n v="4"/>
    <s v="Medical"/>
    <n v="1"/>
    <n v="1662"/>
    <n v="4"/>
    <x v="0"/>
    <n v="33"/>
    <n v="2"/>
    <n v="2"/>
    <s v="Manufacturing Director"/>
    <x v="2"/>
    <x v="1"/>
    <n v="4374"/>
    <n v="15411"/>
    <n v="0"/>
    <s v="Y"/>
    <s v="No"/>
    <n v="15"/>
    <n v="3"/>
    <n v="3"/>
    <n v="80"/>
    <n v="0"/>
    <n v="4"/>
    <n v="6"/>
    <n v="3"/>
    <n v="3"/>
    <n v="2"/>
    <n v="1"/>
    <n v="2"/>
    <n v="0.15"/>
    <x v="0"/>
    <s v="Nuevo empleado"/>
    <s v="Coste salarial bajo"/>
    <s v="0-10 kms"/>
    <s v="Bajo"/>
    <s v="Mucha"/>
    <x v="0"/>
  </r>
  <r>
    <n v="36"/>
    <x v="1"/>
    <x v="0"/>
    <n v="1040"/>
    <x v="1"/>
    <n v="3"/>
    <n v="2"/>
    <s v="Life Sciences"/>
    <n v="1"/>
    <n v="1664"/>
    <n v="4"/>
    <x v="1"/>
    <n v="79"/>
    <n v="4"/>
    <n v="2"/>
    <s v="Healthcare Representative"/>
    <x v="3"/>
    <x v="2"/>
    <n v="6842"/>
    <n v="26308"/>
    <n v="6"/>
    <s v="Y"/>
    <s v="No"/>
    <n v="20"/>
    <n v="4"/>
    <n v="1"/>
    <n v="80"/>
    <n v="1"/>
    <n v="13"/>
    <n v="3"/>
    <n v="3"/>
    <n v="5"/>
    <n v="4"/>
    <n v="0"/>
    <n v="4"/>
    <n v="0.2"/>
    <x v="0"/>
    <s v="Nuevo empleado"/>
    <s v="Coste salarial alto"/>
    <s v="0-10 kms"/>
    <s v="Medio"/>
    <s v="Media"/>
    <x v="1"/>
  </r>
  <r>
    <n v="54"/>
    <x v="1"/>
    <x v="0"/>
    <n v="584"/>
    <x v="1"/>
    <n v="22"/>
    <n v="5"/>
    <s v="Medical"/>
    <n v="1"/>
    <n v="1665"/>
    <n v="2"/>
    <x v="0"/>
    <n v="91"/>
    <n v="3"/>
    <n v="4"/>
    <s v="Manager"/>
    <x v="2"/>
    <x v="1"/>
    <n v="17426"/>
    <n v="18685"/>
    <n v="3"/>
    <s v="Y"/>
    <s v="No"/>
    <n v="25"/>
    <n v="4"/>
    <n v="3"/>
    <n v="80"/>
    <n v="1"/>
    <n v="36"/>
    <n v="6"/>
    <n v="3"/>
    <n v="10"/>
    <n v="8"/>
    <n v="4"/>
    <n v="7"/>
    <n v="0.25"/>
    <x v="1"/>
    <s v="Establecido"/>
    <s v="Coste salarial alto"/>
    <s v="20-30 kms"/>
    <s v="Alto"/>
    <s v="Mucha"/>
    <x v="1"/>
  </r>
  <r>
    <n v="43"/>
    <x v="1"/>
    <x v="0"/>
    <n v="1291"/>
    <x v="1"/>
    <n v="15"/>
    <n v="2"/>
    <s v="Life Sciences"/>
    <n v="1"/>
    <n v="1666"/>
    <n v="3"/>
    <x v="1"/>
    <n v="65"/>
    <n v="2"/>
    <n v="4"/>
    <s v="Research Director"/>
    <x v="2"/>
    <x v="1"/>
    <n v="17603"/>
    <n v="3525"/>
    <n v="1"/>
    <s v="Y"/>
    <s v="No"/>
    <n v="24"/>
    <n v="4"/>
    <n v="1"/>
    <n v="80"/>
    <n v="1"/>
    <n v="14"/>
    <n v="3"/>
    <n v="3"/>
    <n v="14"/>
    <n v="10"/>
    <n v="6"/>
    <n v="11"/>
    <n v="0.24"/>
    <x v="0"/>
    <s v="Consolidado"/>
    <s v="Coste salarial medio"/>
    <s v="10-20 kms"/>
    <s v="Alto"/>
    <s v="Media"/>
    <x v="1"/>
  </r>
  <r>
    <n v="35"/>
    <x v="0"/>
    <x v="1"/>
    <n v="880"/>
    <x v="0"/>
    <n v="12"/>
    <n v="4"/>
    <s v="Other"/>
    <n v="1"/>
    <n v="1667"/>
    <n v="4"/>
    <x v="1"/>
    <n v="36"/>
    <n v="3"/>
    <n v="2"/>
    <s v="Sales Executive"/>
    <x v="0"/>
    <x v="0"/>
    <n v="4581"/>
    <n v="10414"/>
    <n v="3"/>
    <s v="Y"/>
    <s v="Yes"/>
    <n v="24"/>
    <n v="4"/>
    <n v="1"/>
    <n v="80"/>
    <n v="0"/>
    <n v="13"/>
    <n v="2"/>
    <n v="4"/>
    <n v="11"/>
    <n v="9"/>
    <n v="6"/>
    <n v="7"/>
    <n v="0.24"/>
    <x v="0"/>
    <s v="Consolidado"/>
    <s v="Coste salarial bajo"/>
    <s v="10-20 kms"/>
    <s v="Alto"/>
    <s v="Poca"/>
    <x v="1"/>
  </r>
  <r>
    <n v="38"/>
    <x v="1"/>
    <x v="1"/>
    <n v="1189"/>
    <x v="1"/>
    <n v="1"/>
    <n v="3"/>
    <s v="Life Sciences"/>
    <n v="1"/>
    <n v="1668"/>
    <n v="4"/>
    <x v="1"/>
    <n v="90"/>
    <n v="3"/>
    <n v="2"/>
    <s v="Research Scientist"/>
    <x v="0"/>
    <x v="1"/>
    <n v="4735"/>
    <n v="9867"/>
    <n v="7"/>
    <s v="Y"/>
    <s v="No"/>
    <n v="15"/>
    <n v="3"/>
    <n v="4"/>
    <n v="80"/>
    <n v="2"/>
    <n v="19"/>
    <n v="4"/>
    <n v="4"/>
    <n v="13"/>
    <n v="11"/>
    <n v="2"/>
    <n v="9"/>
    <n v="0.15"/>
    <x v="0"/>
    <s v="Consolidado"/>
    <s v="Coste salarial alto"/>
    <s v="0-10 kms"/>
    <s v="Bajo"/>
    <s v="Media"/>
    <x v="1"/>
  </r>
  <r>
    <n v="29"/>
    <x v="1"/>
    <x v="0"/>
    <n v="991"/>
    <x v="0"/>
    <n v="5"/>
    <n v="3"/>
    <s v="Medical"/>
    <n v="1"/>
    <n v="1669"/>
    <n v="1"/>
    <x v="1"/>
    <n v="43"/>
    <n v="2"/>
    <n v="2"/>
    <s v="Sales Executive"/>
    <x v="1"/>
    <x v="2"/>
    <n v="4187"/>
    <n v="3356"/>
    <n v="1"/>
    <s v="Y"/>
    <s v="Yes"/>
    <n v="13"/>
    <n v="3"/>
    <n v="2"/>
    <n v="80"/>
    <n v="1"/>
    <n v="10"/>
    <n v="3"/>
    <n v="2"/>
    <n v="10"/>
    <n v="0"/>
    <n v="0"/>
    <n v="9"/>
    <n v="0.13"/>
    <x v="0"/>
    <s v="Establecido"/>
    <s v="Coste salarial bajo"/>
    <s v="0-10 kms"/>
    <s v="Bajo"/>
    <s v="Media"/>
    <x v="1"/>
  </r>
  <r>
    <n v="33"/>
    <x v="1"/>
    <x v="0"/>
    <n v="392"/>
    <x v="0"/>
    <n v="2"/>
    <n v="4"/>
    <s v="Medical"/>
    <n v="1"/>
    <n v="1670"/>
    <n v="4"/>
    <x v="1"/>
    <n v="93"/>
    <n v="3"/>
    <n v="2"/>
    <s v="Sales Executive"/>
    <x v="0"/>
    <x v="2"/>
    <n v="5505"/>
    <n v="3921"/>
    <n v="1"/>
    <s v="Y"/>
    <s v="No"/>
    <n v="14"/>
    <n v="3"/>
    <n v="3"/>
    <n v="80"/>
    <n v="2"/>
    <n v="6"/>
    <n v="5"/>
    <n v="3"/>
    <n v="6"/>
    <n v="2"/>
    <n v="0"/>
    <n v="4"/>
    <n v="0.14000000000000001"/>
    <x v="0"/>
    <s v="Establecido"/>
    <s v="Coste salarial alto"/>
    <s v="0-10 kms"/>
    <s v="Bajo"/>
    <s v="Mucha"/>
    <x v="0"/>
  </r>
  <r>
    <n v="32"/>
    <x v="1"/>
    <x v="0"/>
    <n v="977"/>
    <x v="1"/>
    <n v="2"/>
    <n v="3"/>
    <s v="Medical"/>
    <n v="1"/>
    <n v="1671"/>
    <n v="4"/>
    <x v="1"/>
    <n v="45"/>
    <n v="3"/>
    <n v="2"/>
    <s v="Research Scientist"/>
    <x v="1"/>
    <x v="2"/>
    <n v="5470"/>
    <n v="25518"/>
    <n v="0"/>
    <s v="Y"/>
    <s v="No"/>
    <n v="13"/>
    <n v="3"/>
    <n v="3"/>
    <n v="80"/>
    <n v="2"/>
    <n v="10"/>
    <n v="4"/>
    <n v="2"/>
    <n v="9"/>
    <n v="5"/>
    <n v="1"/>
    <n v="6"/>
    <n v="0.13"/>
    <x v="0"/>
    <s v="Establecido"/>
    <s v="Coste salarial bajo"/>
    <s v="0-10 kms"/>
    <s v="Bajo"/>
    <s v="Media"/>
    <x v="1"/>
  </r>
  <r>
    <n v="31"/>
    <x v="1"/>
    <x v="0"/>
    <n v="1112"/>
    <x v="0"/>
    <n v="5"/>
    <n v="4"/>
    <s v="Life Sciences"/>
    <n v="1"/>
    <n v="1673"/>
    <n v="1"/>
    <x v="0"/>
    <n v="67"/>
    <n v="3"/>
    <n v="2"/>
    <s v="Sales Executive"/>
    <x v="0"/>
    <x v="1"/>
    <n v="5476"/>
    <n v="22589"/>
    <n v="1"/>
    <s v="Y"/>
    <s v="No"/>
    <n v="11"/>
    <n v="3"/>
    <n v="1"/>
    <n v="80"/>
    <n v="2"/>
    <n v="10"/>
    <n v="2"/>
    <n v="3"/>
    <n v="10"/>
    <n v="0"/>
    <n v="0"/>
    <n v="2"/>
    <n v="0.11"/>
    <x v="0"/>
    <s v="Establecido"/>
    <s v="Coste salarial medio"/>
    <s v="0-10 kms"/>
    <s v="Bajo"/>
    <s v="Poca"/>
    <x v="1"/>
  </r>
  <r>
    <n v="49"/>
    <x v="1"/>
    <x v="0"/>
    <n v="464"/>
    <x v="1"/>
    <n v="16"/>
    <n v="3"/>
    <s v="Medical"/>
    <n v="1"/>
    <n v="1674"/>
    <n v="4"/>
    <x v="0"/>
    <n v="74"/>
    <n v="3"/>
    <n v="1"/>
    <s v="Laboratory Technician"/>
    <x v="3"/>
    <x v="2"/>
    <n v="2587"/>
    <n v="24941"/>
    <n v="4"/>
    <s v="Y"/>
    <s v="Yes"/>
    <n v="16"/>
    <n v="3"/>
    <n v="2"/>
    <n v="80"/>
    <n v="1"/>
    <n v="17"/>
    <n v="2"/>
    <n v="2"/>
    <n v="2"/>
    <n v="2"/>
    <n v="2"/>
    <n v="2"/>
    <n v="0.16"/>
    <x v="1"/>
    <s v="Nuevo empleado"/>
    <s v="Coste salarial medio"/>
    <s v="10-20 kms"/>
    <s v="Medio"/>
    <s v="Poca"/>
    <x v="1"/>
  </r>
  <r>
    <n v="38"/>
    <x v="1"/>
    <x v="1"/>
    <n v="148"/>
    <x v="1"/>
    <n v="2"/>
    <n v="3"/>
    <s v="Medical"/>
    <n v="1"/>
    <n v="1675"/>
    <n v="4"/>
    <x v="0"/>
    <n v="42"/>
    <n v="2"/>
    <n v="1"/>
    <s v="Laboratory Technician"/>
    <x v="1"/>
    <x v="0"/>
    <n v="2440"/>
    <n v="23826"/>
    <n v="1"/>
    <s v="Y"/>
    <s v="No"/>
    <n v="22"/>
    <n v="4"/>
    <n v="2"/>
    <n v="80"/>
    <n v="0"/>
    <n v="4"/>
    <n v="3"/>
    <n v="3"/>
    <n v="4"/>
    <n v="3"/>
    <n v="3"/>
    <n v="3"/>
    <n v="0.22"/>
    <x v="0"/>
    <s v="Nuevo empleado"/>
    <s v="Coste salarial bajo"/>
    <s v="0-10 kms"/>
    <s v="Alto"/>
    <s v="Media"/>
    <x v="0"/>
  </r>
  <r>
    <n v="47"/>
    <x v="1"/>
    <x v="0"/>
    <n v="1225"/>
    <x v="0"/>
    <n v="2"/>
    <n v="4"/>
    <s v="Life Sciences"/>
    <n v="1"/>
    <n v="1676"/>
    <n v="2"/>
    <x v="0"/>
    <n v="47"/>
    <n v="4"/>
    <n v="4"/>
    <s v="Manager"/>
    <x v="1"/>
    <x v="2"/>
    <n v="15972"/>
    <n v="21086"/>
    <n v="6"/>
    <s v="Y"/>
    <s v="No"/>
    <n v="14"/>
    <n v="3"/>
    <n v="3"/>
    <n v="80"/>
    <n v="3"/>
    <n v="29"/>
    <n v="2"/>
    <n v="3"/>
    <n v="3"/>
    <n v="2"/>
    <n v="1"/>
    <n v="2"/>
    <n v="0.14000000000000001"/>
    <x v="1"/>
    <s v="Nuevo empleado"/>
    <s v="Coste salarial bajo"/>
    <s v="0-10 kms"/>
    <s v="Bajo"/>
    <s v="Poca"/>
    <x v="1"/>
  </r>
  <r>
    <n v="49"/>
    <x v="1"/>
    <x v="0"/>
    <n v="809"/>
    <x v="1"/>
    <n v="1"/>
    <n v="3"/>
    <s v="Life Sciences"/>
    <n v="1"/>
    <n v="1677"/>
    <n v="3"/>
    <x v="1"/>
    <n v="36"/>
    <n v="3"/>
    <n v="4"/>
    <s v="Manager"/>
    <x v="2"/>
    <x v="0"/>
    <n v="15379"/>
    <n v="22384"/>
    <n v="4"/>
    <s v="Y"/>
    <s v="No"/>
    <n v="14"/>
    <n v="3"/>
    <n v="1"/>
    <n v="80"/>
    <n v="0"/>
    <n v="23"/>
    <n v="2"/>
    <n v="3"/>
    <n v="8"/>
    <n v="7"/>
    <n v="0"/>
    <n v="0"/>
    <n v="0.14000000000000001"/>
    <x v="1"/>
    <s v="Establecido"/>
    <s v="Coste salarial bajo"/>
    <s v="0-10 kms"/>
    <s v="Bajo"/>
    <s v="Poca"/>
    <x v="1"/>
  </r>
  <r>
    <n v="41"/>
    <x v="1"/>
    <x v="0"/>
    <n v="1206"/>
    <x v="0"/>
    <n v="23"/>
    <n v="2"/>
    <s v="Life Sciences"/>
    <n v="1"/>
    <n v="1678"/>
    <n v="4"/>
    <x v="1"/>
    <n v="80"/>
    <n v="3"/>
    <n v="3"/>
    <s v="Sales Executive"/>
    <x v="2"/>
    <x v="0"/>
    <n v="7082"/>
    <n v="11591"/>
    <n v="3"/>
    <s v="Y"/>
    <s v="Yes"/>
    <n v="16"/>
    <n v="3"/>
    <n v="4"/>
    <n v="80"/>
    <n v="0"/>
    <n v="21"/>
    <n v="2"/>
    <n v="3"/>
    <n v="2"/>
    <n v="0"/>
    <n v="0"/>
    <n v="2"/>
    <n v="0.16"/>
    <x v="0"/>
    <s v="Nuevo empleado"/>
    <s v="Coste salarial alto"/>
    <s v="20-30 kms"/>
    <s v="Medio"/>
    <s v="Poca"/>
    <x v="1"/>
  </r>
  <r>
    <n v="20"/>
    <x v="1"/>
    <x v="0"/>
    <n v="727"/>
    <x v="0"/>
    <n v="9"/>
    <n v="1"/>
    <s v="Life Sciences"/>
    <n v="1"/>
    <n v="1680"/>
    <n v="4"/>
    <x v="1"/>
    <n v="54"/>
    <n v="3"/>
    <n v="1"/>
    <s v="Sales Representative"/>
    <x v="3"/>
    <x v="0"/>
    <n v="2728"/>
    <n v="21082"/>
    <n v="1"/>
    <s v="Y"/>
    <s v="No"/>
    <n v="11"/>
    <n v="3"/>
    <n v="1"/>
    <n v="80"/>
    <n v="0"/>
    <n v="2"/>
    <n v="3"/>
    <n v="3"/>
    <n v="2"/>
    <n v="2"/>
    <n v="0"/>
    <n v="2"/>
    <n v="0.11"/>
    <x v="2"/>
    <s v="Nuevo empleado"/>
    <s v="Coste salarial medio"/>
    <s v="0-10 kms"/>
    <s v="Bajo"/>
    <s v="Media"/>
    <x v="2"/>
  </r>
  <r>
    <n v="33"/>
    <x v="1"/>
    <x v="2"/>
    <n v="530"/>
    <x v="0"/>
    <n v="16"/>
    <n v="3"/>
    <s v="Life Sciences"/>
    <n v="1"/>
    <n v="1681"/>
    <n v="3"/>
    <x v="0"/>
    <n v="36"/>
    <n v="3"/>
    <n v="2"/>
    <s v="Sales Executive"/>
    <x v="0"/>
    <x v="2"/>
    <n v="5368"/>
    <n v="16130"/>
    <n v="1"/>
    <s v="Y"/>
    <s v="Yes"/>
    <n v="25"/>
    <n v="4"/>
    <n v="3"/>
    <n v="80"/>
    <n v="1"/>
    <n v="7"/>
    <n v="2"/>
    <n v="3"/>
    <n v="6"/>
    <n v="5"/>
    <n v="1"/>
    <n v="2"/>
    <n v="0.25"/>
    <x v="0"/>
    <s v="Establecido"/>
    <s v="Coste salarial bajo"/>
    <s v="10-20 kms"/>
    <s v="Alto"/>
    <s v="Poca"/>
    <x v="0"/>
  </r>
  <r>
    <n v="36"/>
    <x v="1"/>
    <x v="0"/>
    <n v="1351"/>
    <x v="1"/>
    <n v="26"/>
    <n v="4"/>
    <s v="Life Sciences"/>
    <n v="1"/>
    <n v="1682"/>
    <n v="1"/>
    <x v="1"/>
    <n v="80"/>
    <n v="3"/>
    <n v="2"/>
    <s v="Healthcare Representative"/>
    <x v="2"/>
    <x v="1"/>
    <n v="5347"/>
    <n v="7419"/>
    <n v="6"/>
    <s v="Y"/>
    <s v="No"/>
    <n v="14"/>
    <n v="3"/>
    <n v="2"/>
    <n v="80"/>
    <n v="2"/>
    <n v="10"/>
    <n v="2"/>
    <n v="2"/>
    <n v="3"/>
    <n v="2"/>
    <n v="0"/>
    <n v="2"/>
    <n v="0.14000000000000001"/>
    <x v="0"/>
    <s v="Nuevo empleado"/>
    <s v="Coste salarial alto"/>
    <s v="20-30 kms"/>
    <s v="Bajo"/>
    <s v="Poca"/>
    <x v="1"/>
  </r>
  <r>
    <n v="44"/>
    <x v="1"/>
    <x v="0"/>
    <n v="528"/>
    <x v="2"/>
    <n v="1"/>
    <n v="3"/>
    <s v="Life Sciences"/>
    <n v="1"/>
    <n v="1683"/>
    <n v="3"/>
    <x v="0"/>
    <n v="44"/>
    <n v="3"/>
    <n v="1"/>
    <s v="Human Resources"/>
    <x v="0"/>
    <x v="2"/>
    <n v="3195"/>
    <n v="4167"/>
    <n v="4"/>
    <s v="Y"/>
    <s v="Yes"/>
    <n v="18"/>
    <n v="3"/>
    <n v="1"/>
    <n v="80"/>
    <n v="3"/>
    <n v="8"/>
    <n v="2"/>
    <n v="3"/>
    <n v="2"/>
    <n v="2"/>
    <n v="2"/>
    <n v="2"/>
    <n v="0.18"/>
    <x v="0"/>
    <s v="Nuevo empleado"/>
    <s v="Coste salarial bajo"/>
    <s v="0-10 kms"/>
    <s v="Medio"/>
    <s v="Poca"/>
    <x v="0"/>
  </r>
  <r>
    <n v="23"/>
    <x v="0"/>
    <x v="0"/>
    <n v="1320"/>
    <x v="1"/>
    <n v="8"/>
    <n v="1"/>
    <s v="Medical"/>
    <n v="1"/>
    <n v="1684"/>
    <n v="4"/>
    <x v="1"/>
    <n v="93"/>
    <n v="2"/>
    <n v="1"/>
    <s v="Laboratory Technician"/>
    <x v="2"/>
    <x v="0"/>
    <n v="3989"/>
    <n v="20586"/>
    <n v="1"/>
    <s v="Y"/>
    <s v="Yes"/>
    <n v="11"/>
    <n v="3"/>
    <n v="1"/>
    <n v="80"/>
    <n v="0"/>
    <n v="5"/>
    <n v="2"/>
    <n v="3"/>
    <n v="5"/>
    <n v="4"/>
    <n v="1"/>
    <n v="2"/>
    <n v="0.11"/>
    <x v="2"/>
    <s v="Nuevo empleado"/>
    <s v="Coste salarial alto"/>
    <s v="0-10 kms"/>
    <s v="Bajo"/>
    <s v="Poca"/>
    <x v="0"/>
  </r>
  <r>
    <n v="38"/>
    <x v="1"/>
    <x v="0"/>
    <n v="1495"/>
    <x v="1"/>
    <n v="4"/>
    <n v="2"/>
    <s v="Medical"/>
    <n v="1"/>
    <n v="1687"/>
    <n v="4"/>
    <x v="0"/>
    <n v="87"/>
    <n v="3"/>
    <n v="1"/>
    <s v="Laboratory Technician"/>
    <x v="2"/>
    <x v="1"/>
    <n v="3306"/>
    <n v="26176"/>
    <n v="7"/>
    <s v="Y"/>
    <s v="No"/>
    <n v="19"/>
    <n v="3"/>
    <n v="4"/>
    <n v="80"/>
    <n v="1"/>
    <n v="7"/>
    <n v="5"/>
    <n v="2"/>
    <n v="0"/>
    <n v="0"/>
    <n v="0"/>
    <n v="0"/>
    <n v="0.19"/>
    <x v="0"/>
    <s v="Recien incorporado"/>
    <s v="Coste salarial alto"/>
    <s v="0-10 kms"/>
    <s v="Medio"/>
    <s v="Mucha"/>
    <x v="0"/>
  </r>
  <r>
    <n v="53"/>
    <x v="1"/>
    <x v="0"/>
    <n v="1395"/>
    <x v="1"/>
    <n v="24"/>
    <n v="4"/>
    <s v="Medical"/>
    <n v="1"/>
    <n v="1689"/>
    <n v="2"/>
    <x v="1"/>
    <n v="48"/>
    <n v="4"/>
    <n v="3"/>
    <s v="Healthcare Representative"/>
    <x v="0"/>
    <x v="1"/>
    <n v="7005"/>
    <n v="3458"/>
    <n v="3"/>
    <s v="Y"/>
    <s v="No"/>
    <n v="15"/>
    <n v="3"/>
    <n v="3"/>
    <n v="80"/>
    <n v="0"/>
    <n v="11"/>
    <n v="2"/>
    <n v="3"/>
    <n v="4"/>
    <n v="3"/>
    <n v="1"/>
    <n v="2"/>
    <n v="0.15"/>
    <x v="1"/>
    <s v="Nuevo empleado"/>
    <s v="Coste salarial bajo"/>
    <s v="20-30 kms"/>
    <s v="Bajo"/>
    <s v="Poca"/>
    <x v="1"/>
  </r>
  <r>
    <n v="48"/>
    <x v="0"/>
    <x v="1"/>
    <n v="708"/>
    <x v="0"/>
    <n v="7"/>
    <n v="2"/>
    <s v="Medical"/>
    <n v="1"/>
    <n v="1691"/>
    <n v="4"/>
    <x v="0"/>
    <n v="95"/>
    <n v="3"/>
    <n v="1"/>
    <s v="Sales Representative"/>
    <x v="2"/>
    <x v="1"/>
    <n v="2655"/>
    <n v="11740"/>
    <n v="2"/>
    <s v="Y"/>
    <s v="Yes"/>
    <n v="11"/>
    <n v="3"/>
    <n v="3"/>
    <n v="80"/>
    <n v="2"/>
    <n v="19"/>
    <n v="3"/>
    <n v="3"/>
    <n v="9"/>
    <n v="7"/>
    <n v="7"/>
    <n v="7"/>
    <n v="0.11"/>
    <x v="1"/>
    <s v="Establecido"/>
    <s v="Coste salarial alto"/>
    <s v="0-10 kms"/>
    <s v="Bajo"/>
    <s v="Media"/>
    <x v="1"/>
  </r>
  <r>
    <n v="32"/>
    <x v="0"/>
    <x v="0"/>
    <n v="1259"/>
    <x v="1"/>
    <n v="2"/>
    <n v="4"/>
    <s v="Life Sciences"/>
    <n v="1"/>
    <n v="1692"/>
    <n v="4"/>
    <x v="1"/>
    <n v="95"/>
    <n v="3"/>
    <n v="1"/>
    <s v="Laboratory Technician"/>
    <x v="1"/>
    <x v="0"/>
    <n v="1393"/>
    <n v="24852"/>
    <n v="1"/>
    <s v="Y"/>
    <s v="No"/>
    <n v="12"/>
    <n v="3"/>
    <n v="1"/>
    <n v="80"/>
    <n v="0"/>
    <n v="1"/>
    <n v="2"/>
    <n v="3"/>
    <n v="1"/>
    <n v="0"/>
    <n v="0"/>
    <n v="0"/>
    <n v="0.12"/>
    <x v="0"/>
    <s v="Recien incorporado"/>
    <s v="Coste salarial alto"/>
    <s v="0-10 kms"/>
    <s v="Bajo"/>
    <s v="Poca"/>
    <x v="2"/>
  </r>
  <r>
    <n v="26"/>
    <x v="1"/>
    <x v="2"/>
    <n v="786"/>
    <x v="1"/>
    <n v="7"/>
    <n v="3"/>
    <s v="Medical"/>
    <n v="1"/>
    <n v="1693"/>
    <n v="4"/>
    <x v="1"/>
    <n v="76"/>
    <n v="3"/>
    <n v="1"/>
    <s v="Laboratory Technician"/>
    <x v="0"/>
    <x v="0"/>
    <n v="2570"/>
    <n v="11925"/>
    <n v="1"/>
    <s v="Y"/>
    <s v="No"/>
    <n v="20"/>
    <n v="4"/>
    <n v="3"/>
    <n v="80"/>
    <n v="0"/>
    <n v="7"/>
    <n v="5"/>
    <n v="3"/>
    <n v="7"/>
    <n v="7"/>
    <n v="5"/>
    <n v="7"/>
    <n v="0.2"/>
    <x v="2"/>
    <s v="Establecido"/>
    <s v="Coste salarial alto"/>
    <s v="0-10 kms"/>
    <s v="Medio"/>
    <s v="Mucha"/>
    <x v="0"/>
  </r>
  <r>
    <n v="55"/>
    <x v="1"/>
    <x v="0"/>
    <n v="1441"/>
    <x v="1"/>
    <n v="22"/>
    <n v="3"/>
    <s v="Technical Degree"/>
    <n v="1"/>
    <n v="1694"/>
    <n v="1"/>
    <x v="1"/>
    <n v="94"/>
    <n v="2"/>
    <n v="1"/>
    <s v="Research Scientist"/>
    <x v="1"/>
    <x v="2"/>
    <n v="3537"/>
    <n v="23737"/>
    <n v="5"/>
    <s v="Y"/>
    <s v="No"/>
    <n v="12"/>
    <n v="3"/>
    <n v="4"/>
    <n v="80"/>
    <n v="1"/>
    <n v="8"/>
    <n v="1"/>
    <n v="3"/>
    <n v="4"/>
    <n v="2"/>
    <n v="1"/>
    <n v="2"/>
    <n v="0.12"/>
    <x v="1"/>
    <s v="Nuevo empleado"/>
    <s v="Coste salarial alto"/>
    <s v="20-30 kms"/>
    <s v="Bajo"/>
    <s v="Poca"/>
    <x v="0"/>
  </r>
  <r>
    <n v="34"/>
    <x v="1"/>
    <x v="0"/>
    <n v="1157"/>
    <x v="1"/>
    <n v="5"/>
    <n v="2"/>
    <s v="Medical"/>
    <n v="1"/>
    <n v="1696"/>
    <n v="2"/>
    <x v="1"/>
    <n v="57"/>
    <n v="2"/>
    <n v="2"/>
    <s v="Laboratory Technician"/>
    <x v="0"/>
    <x v="1"/>
    <n v="3986"/>
    <n v="11912"/>
    <n v="1"/>
    <s v="Y"/>
    <s v="No"/>
    <n v="14"/>
    <n v="3"/>
    <n v="3"/>
    <n v="80"/>
    <n v="1"/>
    <n v="15"/>
    <n v="3"/>
    <n v="4"/>
    <n v="15"/>
    <n v="10"/>
    <n v="4"/>
    <n v="13"/>
    <n v="0.14000000000000001"/>
    <x v="0"/>
    <s v="Consolidado"/>
    <s v="Coste salarial medio"/>
    <s v="0-10 kms"/>
    <s v="Bajo"/>
    <s v="Media"/>
    <x v="1"/>
  </r>
  <r>
    <n v="60"/>
    <x v="1"/>
    <x v="0"/>
    <n v="370"/>
    <x v="1"/>
    <n v="1"/>
    <n v="4"/>
    <s v="Medical"/>
    <n v="1"/>
    <n v="1697"/>
    <n v="3"/>
    <x v="1"/>
    <n v="92"/>
    <n v="1"/>
    <n v="3"/>
    <s v="Healthcare Representative"/>
    <x v="0"/>
    <x v="2"/>
    <n v="10883"/>
    <n v="20467"/>
    <n v="3"/>
    <s v="Y"/>
    <s v="No"/>
    <n v="20"/>
    <n v="4"/>
    <n v="3"/>
    <n v="80"/>
    <n v="1"/>
    <n v="19"/>
    <n v="2"/>
    <n v="4"/>
    <n v="1"/>
    <n v="0"/>
    <n v="0"/>
    <n v="0"/>
    <n v="0.2"/>
    <x v="1"/>
    <s v="Recien incorporado"/>
    <s v="Coste salarial alto"/>
    <s v="0-10 kms"/>
    <s v="Medio"/>
    <s v="Poca"/>
    <x v="1"/>
  </r>
  <r>
    <n v="33"/>
    <x v="1"/>
    <x v="0"/>
    <n v="267"/>
    <x v="1"/>
    <n v="21"/>
    <n v="3"/>
    <s v="Medical"/>
    <n v="1"/>
    <n v="1698"/>
    <n v="2"/>
    <x v="1"/>
    <n v="79"/>
    <n v="4"/>
    <n v="1"/>
    <s v="Laboratory Technician"/>
    <x v="1"/>
    <x v="1"/>
    <n v="2028"/>
    <n v="13637"/>
    <n v="1"/>
    <s v="Y"/>
    <s v="No"/>
    <n v="18"/>
    <n v="3"/>
    <n v="4"/>
    <n v="80"/>
    <n v="3"/>
    <n v="14"/>
    <n v="6"/>
    <n v="3"/>
    <n v="14"/>
    <n v="11"/>
    <n v="2"/>
    <n v="13"/>
    <n v="0.18"/>
    <x v="0"/>
    <s v="Consolidado"/>
    <s v="Coste salarial alto"/>
    <s v="20-30 kms"/>
    <s v="Medio"/>
    <s v="Mucha"/>
    <x v="1"/>
  </r>
  <r>
    <n v="37"/>
    <x v="1"/>
    <x v="1"/>
    <n v="1278"/>
    <x v="0"/>
    <n v="1"/>
    <n v="4"/>
    <s v="Medical"/>
    <n v="1"/>
    <n v="1700"/>
    <n v="3"/>
    <x v="1"/>
    <n v="31"/>
    <n v="1"/>
    <n v="2"/>
    <s v="Sales Executive"/>
    <x v="0"/>
    <x v="2"/>
    <n v="9525"/>
    <n v="7677"/>
    <n v="1"/>
    <s v="Y"/>
    <s v="No"/>
    <n v="14"/>
    <n v="3"/>
    <n v="3"/>
    <n v="80"/>
    <n v="2"/>
    <n v="6"/>
    <n v="2"/>
    <n v="2"/>
    <n v="6"/>
    <n v="3"/>
    <n v="1"/>
    <n v="3"/>
    <n v="0.14000000000000001"/>
    <x v="0"/>
    <s v="Establecido"/>
    <s v="Coste salarial bajo"/>
    <s v="0-10 kms"/>
    <s v="Bajo"/>
    <s v="Poca"/>
    <x v="0"/>
  </r>
  <r>
    <n v="34"/>
    <x v="1"/>
    <x v="0"/>
    <n v="678"/>
    <x v="1"/>
    <n v="19"/>
    <n v="3"/>
    <s v="Life Sciences"/>
    <n v="1"/>
    <n v="1701"/>
    <n v="2"/>
    <x v="0"/>
    <n v="35"/>
    <n v="2"/>
    <n v="1"/>
    <s v="Research Scientist"/>
    <x v="0"/>
    <x v="1"/>
    <n v="2929"/>
    <n v="20338"/>
    <n v="1"/>
    <s v="Y"/>
    <s v="No"/>
    <n v="12"/>
    <n v="3"/>
    <n v="2"/>
    <n v="80"/>
    <n v="0"/>
    <n v="10"/>
    <n v="3"/>
    <n v="3"/>
    <n v="10"/>
    <n v="9"/>
    <n v="8"/>
    <n v="7"/>
    <n v="0.12"/>
    <x v="0"/>
    <s v="Establecido"/>
    <s v="Coste salarial bajo"/>
    <s v="10-20 kms"/>
    <s v="Bajo"/>
    <s v="Media"/>
    <x v="1"/>
  </r>
  <r>
    <n v="23"/>
    <x v="0"/>
    <x v="0"/>
    <n v="427"/>
    <x v="0"/>
    <n v="7"/>
    <n v="3"/>
    <s v="Life Sciences"/>
    <n v="1"/>
    <n v="1702"/>
    <n v="3"/>
    <x v="1"/>
    <n v="99"/>
    <n v="3"/>
    <n v="1"/>
    <s v="Sales Representative"/>
    <x v="0"/>
    <x v="2"/>
    <n v="2275"/>
    <n v="25103"/>
    <n v="1"/>
    <s v="Y"/>
    <s v="Yes"/>
    <n v="21"/>
    <n v="4"/>
    <n v="2"/>
    <n v="80"/>
    <n v="1"/>
    <n v="3"/>
    <n v="2"/>
    <n v="3"/>
    <n v="3"/>
    <n v="2"/>
    <n v="0"/>
    <n v="2"/>
    <n v="0.21"/>
    <x v="2"/>
    <s v="Nuevo empleado"/>
    <s v="Coste salarial alto"/>
    <s v="0-10 kms"/>
    <s v="Alto"/>
    <s v="Poca"/>
    <x v="2"/>
  </r>
  <r>
    <n v="44"/>
    <x v="1"/>
    <x v="0"/>
    <n v="921"/>
    <x v="1"/>
    <n v="2"/>
    <n v="3"/>
    <s v="Life Sciences"/>
    <n v="1"/>
    <n v="1703"/>
    <n v="3"/>
    <x v="0"/>
    <n v="96"/>
    <n v="4"/>
    <n v="3"/>
    <s v="Healthcare Representative"/>
    <x v="0"/>
    <x v="1"/>
    <n v="7879"/>
    <n v="14810"/>
    <n v="1"/>
    <s v="Y"/>
    <s v="Yes"/>
    <n v="19"/>
    <n v="3"/>
    <n v="2"/>
    <n v="80"/>
    <n v="1"/>
    <n v="9"/>
    <n v="2"/>
    <n v="3"/>
    <n v="8"/>
    <n v="7"/>
    <n v="6"/>
    <n v="7"/>
    <n v="0.19"/>
    <x v="0"/>
    <s v="Establecido"/>
    <s v="Coste salarial alto"/>
    <s v="0-10 kms"/>
    <s v="Medio"/>
    <s v="Poca"/>
    <x v="0"/>
  </r>
  <r>
    <n v="35"/>
    <x v="1"/>
    <x v="1"/>
    <n v="146"/>
    <x v="1"/>
    <n v="2"/>
    <n v="4"/>
    <s v="Medical"/>
    <n v="1"/>
    <n v="1704"/>
    <n v="1"/>
    <x v="1"/>
    <n v="79"/>
    <n v="2"/>
    <n v="1"/>
    <s v="Research Scientist"/>
    <x v="0"/>
    <x v="0"/>
    <n v="4930"/>
    <n v="13970"/>
    <n v="0"/>
    <s v="Y"/>
    <s v="Yes"/>
    <n v="14"/>
    <n v="3"/>
    <n v="3"/>
    <n v="80"/>
    <n v="0"/>
    <n v="6"/>
    <n v="2"/>
    <n v="4"/>
    <n v="5"/>
    <n v="4"/>
    <n v="1"/>
    <n v="4"/>
    <n v="0.14000000000000001"/>
    <x v="0"/>
    <s v="Nuevo empleado"/>
    <s v="Coste salarial alto"/>
    <s v="0-10 kms"/>
    <s v="Bajo"/>
    <s v="Poca"/>
    <x v="0"/>
  </r>
  <r>
    <n v="43"/>
    <x v="1"/>
    <x v="0"/>
    <n v="1179"/>
    <x v="0"/>
    <n v="2"/>
    <n v="3"/>
    <s v="Medical"/>
    <n v="1"/>
    <n v="1706"/>
    <n v="4"/>
    <x v="1"/>
    <n v="73"/>
    <n v="3"/>
    <n v="2"/>
    <s v="Sales Executive"/>
    <x v="0"/>
    <x v="1"/>
    <n v="7847"/>
    <n v="6069"/>
    <n v="1"/>
    <s v="Y"/>
    <s v="Yes"/>
    <n v="17"/>
    <n v="3"/>
    <n v="1"/>
    <n v="80"/>
    <n v="1"/>
    <n v="10"/>
    <n v="3"/>
    <n v="3"/>
    <n v="10"/>
    <n v="9"/>
    <n v="8"/>
    <n v="8"/>
    <n v="0.17"/>
    <x v="0"/>
    <s v="Establecido"/>
    <s v="Coste salarial medio"/>
    <s v="0-10 kms"/>
    <s v="Medio"/>
    <s v="Media"/>
    <x v="1"/>
  </r>
  <r>
    <n v="24"/>
    <x v="1"/>
    <x v="0"/>
    <n v="581"/>
    <x v="1"/>
    <n v="9"/>
    <n v="3"/>
    <s v="Medical"/>
    <n v="1"/>
    <n v="1707"/>
    <n v="3"/>
    <x v="1"/>
    <n v="62"/>
    <n v="4"/>
    <n v="1"/>
    <s v="Research Scientist"/>
    <x v="2"/>
    <x v="1"/>
    <n v="4401"/>
    <n v="17616"/>
    <n v="1"/>
    <s v="Y"/>
    <s v="No"/>
    <n v="16"/>
    <n v="3"/>
    <n v="4"/>
    <n v="80"/>
    <n v="1"/>
    <n v="5"/>
    <n v="1"/>
    <n v="3"/>
    <n v="5"/>
    <n v="3"/>
    <n v="0"/>
    <n v="4"/>
    <n v="0.16"/>
    <x v="2"/>
    <s v="Nuevo empleado"/>
    <s v="Coste salarial medio"/>
    <s v="0-10 kms"/>
    <s v="Medio"/>
    <s v="Poca"/>
    <x v="0"/>
  </r>
  <r>
    <n v="41"/>
    <x v="1"/>
    <x v="0"/>
    <n v="918"/>
    <x v="0"/>
    <n v="6"/>
    <n v="3"/>
    <s v="Marketing"/>
    <n v="1"/>
    <n v="1708"/>
    <n v="4"/>
    <x v="1"/>
    <n v="35"/>
    <n v="3"/>
    <n v="3"/>
    <s v="Sales Executive"/>
    <x v="2"/>
    <x v="0"/>
    <n v="9241"/>
    <n v="15869"/>
    <n v="1"/>
    <s v="Y"/>
    <s v="No"/>
    <n v="12"/>
    <n v="3"/>
    <n v="2"/>
    <n v="80"/>
    <n v="0"/>
    <n v="10"/>
    <n v="3"/>
    <n v="3"/>
    <n v="10"/>
    <n v="8"/>
    <n v="8"/>
    <n v="7"/>
    <n v="0.12"/>
    <x v="0"/>
    <s v="Establecido"/>
    <s v="Coste salarial bajo"/>
    <s v="0-10 kms"/>
    <s v="Bajo"/>
    <s v="Media"/>
    <x v="1"/>
  </r>
  <r>
    <n v="29"/>
    <x v="1"/>
    <x v="0"/>
    <n v="1082"/>
    <x v="1"/>
    <n v="9"/>
    <n v="4"/>
    <s v="Medical"/>
    <n v="1"/>
    <n v="1709"/>
    <n v="4"/>
    <x v="0"/>
    <n v="43"/>
    <n v="3"/>
    <n v="1"/>
    <s v="Laboratory Technician"/>
    <x v="2"/>
    <x v="1"/>
    <n v="2974"/>
    <n v="25412"/>
    <n v="9"/>
    <s v="Y"/>
    <s v="No"/>
    <n v="17"/>
    <n v="3"/>
    <n v="3"/>
    <n v="80"/>
    <n v="1"/>
    <n v="9"/>
    <n v="2"/>
    <n v="3"/>
    <n v="5"/>
    <n v="3"/>
    <n v="1"/>
    <n v="2"/>
    <n v="0.17"/>
    <x v="0"/>
    <s v="Nuevo empleado"/>
    <s v="Coste salarial bajo"/>
    <s v="0-10 kms"/>
    <s v="Medio"/>
    <s v="Poca"/>
    <x v="0"/>
  </r>
  <r>
    <n v="36"/>
    <x v="1"/>
    <x v="0"/>
    <n v="530"/>
    <x v="0"/>
    <n v="2"/>
    <n v="4"/>
    <s v="Life Sciences"/>
    <n v="1"/>
    <n v="1710"/>
    <n v="3"/>
    <x v="0"/>
    <n v="51"/>
    <n v="3"/>
    <n v="2"/>
    <s v="Sales Representative"/>
    <x v="0"/>
    <x v="0"/>
    <n v="4502"/>
    <n v="7439"/>
    <n v="3"/>
    <s v="Y"/>
    <s v="No"/>
    <n v="15"/>
    <n v="3"/>
    <n v="3"/>
    <n v="80"/>
    <n v="0"/>
    <n v="17"/>
    <n v="2"/>
    <n v="2"/>
    <n v="13"/>
    <n v="7"/>
    <n v="6"/>
    <n v="7"/>
    <n v="0.15"/>
    <x v="0"/>
    <s v="Consolidado"/>
    <s v="Coste salarial medio"/>
    <s v="0-10 kms"/>
    <s v="Bajo"/>
    <s v="Poca"/>
    <x v="1"/>
  </r>
  <r>
    <n v="45"/>
    <x v="1"/>
    <x v="2"/>
    <n v="1238"/>
    <x v="1"/>
    <n v="1"/>
    <n v="1"/>
    <s v="Life Sciences"/>
    <n v="1"/>
    <n v="1712"/>
    <n v="3"/>
    <x v="1"/>
    <n v="74"/>
    <n v="2"/>
    <n v="3"/>
    <s v="Healthcare Representative"/>
    <x v="2"/>
    <x v="1"/>
    <n v="10748"/>
    <n v="3395"/>
    <n v="3"/>
    <s v="Y"/>
    <s v="No"/>
    <n v="23"/>
    <n v="4"/>
    <n v="4"/>
    <n v="80"/>
    <n v="1"/>
    <n v="25"/>
    <n v="3"/>
    <n v="2"/>
    <n v="23"/>
    <n v="15"/>
    <n v="14"/>
    <n v="4"/>
    <n v="0.23"/>
    <x v="1"/>
    <s v="Veterano"/>
    <s v="Coste salarial medio"/>
    <s v="0-10 kms"/>
    <s v="Alto"/>
    <s v="Media"/>
    <x v="1"/>
  </r>
  <r>
    <n v="24"/>
    <x v="0"/>
    <x v="0"/>
    <n v="240"/>
    <x v="2"/>
    <n v="22"/>
    <n v="1"/>
    <s v="Human Resources"/>
    <n v="1"/>
    <n v="1714"/>
    <n v="4"/>
    <x v="1"/>
    <n v="58"/>
    <n v="1"/>
    <n v="1"/>
    <s v="Human Resources"/>
    <x v="2"/>
    <x v="1"/>
    <n v="1555"/>
    <n v="11585"/>
    <n v="1"/>
    <s v="Y"/>
    <s v="No"/>
    <n v="11"/>
    <n v="3"/>
    <n v="3"/>
    <n v="80"/>
    <n v="1"/>
    <n v="1"/>
    <n v="2"/>
    <n v="3"/>
    <n v="1"/>
    <n v="0"/>
    <n v="0"/>
    <n v="0"/>
    <n v="0.11"/>
    <x v="2"/>
    <s v="Recien incorporado"/>
    <s v="Coste salarial medio"/>
    <s v="20-30 kms"/>
    <s v="Bajo"/>
    <s v="Poca"/>
    <x v="2"/>
  </r>
  <r>
    <n v="47"/>
    <x v="0"/>
    <x v="1"/>
    <n v="1093"/>
    <x v="0"/>
    <n v="9"/>
    <n v="3"/>
    <s v="Life Sciences"/>
    <n v="1"/>
    <n v="1716"/>
    <n v="3"/>
    <x v="1"/>
    <n v="82"/>
    <n v="1"/>
    <n v="4"/>
    <s v="Sales Executive"/>
    <x v="2"/>
    <x v="1"/>
    <n v="12936"/>
    <n v="24164"/>
    <n v="7"/>
    <s v="Y"/>
    <s v="No"/>
    <n v="11"/>
    <n v="3"/>
    <n v="3"/>
    <n v="80"/>
    <n v="0"/>
    <n v="25"/>
    <n v="3"/>
    <n v="1"/>
    <n v="23"/>
    <n v="5"/>
    <n v="14"/>
    <n v="10"/>
    <n v="0.11"/>
    <x v="1"/>
    <s v="Veterano"/>
    <s v="Coste salarial alto"/>
    <s v="0-10 kms"/>
    <s v="Bajo"/>
    <s v="Media"/>
    <x v="1"/>
  </r>
  <r>
    <n v="26"/>
    <x v="1"/>
    <x v="0"/>
    <n v="390"/>
    <x v="1"/>
    <n v="17"/>
    <n v="4"/>
    <s v="Medical"/>
    <n v="1"/>
    <n v="1718"/>
    <n v="4"/>
    <x v="1"/>
    <n v="62"/>
    <n v="1"/>
    <n v="1"/>
    <s v="Laboratory Technician"/>
    <x v="2"/>
    <x v="1"/>
    <n v="2305"/>
    <n v="6217"/>
    <n v="1"/>
    <s v="Y"/>
    <s v="No"/>
    <n v="15"/>
    <n v="3"/>
    <n v="3"/>
    <n v="80"/>
    <n v="3"/>
    <n v="3"/>
    <n v="3"/>
    <n v="4"/>
    <n v="3"/>
    <n v="2"/>
    <n v="0"/>
    <n v="2"/>
    <n v="0.15"/>
    <x v="2"/>
    <s v="Nuevo empleado"/>
    <s v="Coste salarial medio"/>
    <s v="10-20 kms"/>
    <s v="Bajo"/>
    <s v="Media"/>
    <x v="2"/>
  </r>
  <r>
    <n v="45"/>
    <x v="1"/>
    <x v="0"/>
    <n v="1005"/>
    <x v="1"/>
    <n v="28"/>
    <n v="2"/>
    <s v="Technical Degree"/>
    <n v="1"/>
    <n v="1719"/>
    <n v="4"/>
    <x v="0"/>
    <n v="48"/>
    <n v="2"/>
    <n v="4"/>
    <s v="Research Director"/>
    <x v="1"/>
    <x v="0"/>
    <n v="16704"/>
    <n v="17119"/>
    <n v="1"/>
    <s v="Y"/>
    <s v="No"/>
    <n v="11"/>
    <n v="3"/>
    <n v="3"/>
    <n v="80"/>
    <n v="0"/>
    <n v="21"/>
    <n v="2"/>
    <n v="3"/>
    <n v="21"/>
    <n v="6"/>
    <n v="8"/>
    <n v="6"/>
    <n v="0.11"/>
    <x v="1"/>
    <s v="Veterano"/>
    <s v="Coste salarial bajo"/>
    <s v="20-30 kms"/>
    <s v="Bajo"/>
    <s v="Poca"/>
    <x v="1"/>
  </r>
  <r>
    <n v="32"/>
    <x v="1"/>
    <x v="1"/>
    <n v="585"/>
    <x v="1"/>
    <n v="10"/>
    <n v="3"/>
    <s v="Life Sciences"/>
    <n v="1"/>
    <n v="1720"/>
    <n v="1"/>
    <x v="1"/>
    <n v="56"/>
    <n v="3"/>
    <n v="1"/>
    <s v="Research Scientist"/>
    <x v="2"/>
    <x v="1"/>
    <n v="3433"/>
    <n v="17360"/>
    <n v="6"/>
    <s v="Y"/>
    <s v="No"/>
    <n v="13"/>
    <n v="3"/>
    <n v="1"/>
    <n v="80"/>
    <n v="1"/>
    <n v="10"/>
    <n v="3"/>
    <n v="2"/>
    <n v="5"/>
    <n v="2"/>
    <n v="1"/>
    <n v="3"/>
    <n v="0.13"/>
    <x v="0"/>
    <s v="Nuevo empleado"/>
    <s v="Coste salarial medio"/>
    <s v="10-20 kms"/>
    <s v="Bajo"/>
    <s v="Media"/>
    <x v="1"/>
  </r>
  <r>
    <n v="31"/>
    <x v="1"/>
    <x v="0"/>
    <n v="741"/>
    <x v="1"/>
    <n v="2"/>
    <n v="4"/>
    <s v="Life Sciences"/>
    <n v="1"/>
    <n v="1721"/>
    <n v="2"/>
    <x v="1"/>
    <n v="69"/>
    <n v="3"/>
    <n v="1"/>
    <s v="Laboratory Technician"/>
    <x v="2"/>
    <x v="1"/>
    <n v="3477"/>
    <n v="18103"/>
    <n v="1"/>
    <s v="Y"/>
    <s v="No"/>
    <n v="14"/>
    <n v="3"/>
    <n v="4"/>
    <n v="80"/>
    <n v="1"/>
    <n v="6"/>
    <n v="2"/>
    <n v="4"/>
    <n v="5"/>
    <n v="2"/>
    <n v="0"/>
    <n v="3"/>
    <n v="0.14000000000000001"/>
    <x v="0"/>
    <s v="Nuevo empleado"/>
    <s v="Coste salarial medio"/>
    <s v="0-10 kms"/>
    <s v="Bajo"/>
    <s v="Poca"/>
    <x v="0"/>
  </r>
  <r>
    <n v="41"/>
    <x v="1"/>
    <x v="2"/>
    <n v="552"/>
    <x v="2"/>
    <n v="4"/>
    <n v="3"/>
    <s v="Human Resources"/>
    <n v="1"/>
    <n v="1722"/>
    <n v="3"/>
    <x v="1"/>
    <n v="60"/>
    <n v="1"/>
    <n v="2"/>
    <s v="Human Resources"/>
    <x v="1"/>
    <x v="1"/>
    <n v="6430"/>
    <n v="20794"/>
    <n v="6"/>
    <s v="Y"/>
    <s v="No"/>
    <n v="19"/>
    <n v="3"/>
    <n v="2"/>
    <n v="80"/>
    <n v="1"/>
    <n v="10"/>
    <n v="4"/>
    <n v="3"/>
    <n v="3"/>
    <n v="2"/>
    <n v="1"/>
    <n v="2"/>
    <n v="0.19"/>
    <x v="0"/>
    <s v="Nuevo empleado"/>
    <s v="Coste salarial medio"/>
    <s v="0-10 kms"/>
    <s v="Medio"/>
    <s v="Media"/>
    <x v="1"/>
  </r>
  <r>
    <n v="40"/>
    <x v="1"/>
    <x v="0"/>
    <n v="369"/>
    <x v="1"/>
    <n v="8"/>
    <n v="2"/>
    <s v="Life Sciences"/>
    <n v="1"/>
    <n v="1724"/>
    <n v="2"/>
    <x v="0"/>
    <n v="92"/>
    <n v="3"/>
    <n v="2"/>
    <s v="Manufacturing Director"/>
    <x v="3"/>
    <x v="1"/>
    <n v="6516"/>
    <n v="5041"/>
    <n v="2"/>
    <s v="Y"/>
    <s v="Yes"/>
    <n v="16"/>
    <n v="3"/>
    <n v="2"/>
    <n v="80"/>
    <n v="1"/>
    <n v="18"/>
    <n v="3"/>
    <n v="3"/>
    <n v="1"/>
    <n v="0"/>
    <n v="0"/>
    <n v="0"/>
    <n v="0.16"/>
    <x v="0"/>
    <s v="Recien incorporado"/>
    <s v="Coste salarial alto"/>
    <s v="0-10 kms"/>
    <s v="Medio"/>
    <s v="Media"/>
    <x v="1"/>
  </r>
  <r>
    <n v="24"/>
    <x v="1"/>
    <x v="0"/>
    <n v="506"/>
    <x v="1"/>
    <n v="29"/>
    <n v="1"/>
    <s v="Medical"/>
    <n v="1"/>
    <n v="1725"/>
    <n v="2"/>
    <x v="1"/>
    <n v="91"/>
    <n v="3"/>
    <n v="1"/>
    <s v="Laboratory Technician"/>
    <x v="3"/>
    <x v="2"/>
    <n v="3907"/>
    <n v="3622"/>
    <n v="1"/>
    <s v="Y"/>
    <s v="No"/>
    <n v="13"/>
    <n v="3"/>
    <n v="2"/>
    <n v="80"/>
    <n v="3"/>
    <n v="6"/>
    <n v="2"/>
    <n v="4"/>
    <n v="6"/>
    <n v="2"/>
    <n v="1"/>
    <n v="2"/>
    <n v="0.13"/>
    <x v="2"/>
    <s v="Establecido"/>
    <s v="Coste salarial alto"/>
    <s v="20-30 kms"/>
    <s v="Bajo"/>
    <s v="Poca"/>
    <x v="0"/>
  </r>
  <r>
    <n v="46"/>
    <x v="1"/>
    <x v="0"/>
    <n v="717"/>
    <x v="1"/>
    <n v="13"/>
    <n v="4"/>
    <s v="Life Sciences"/>
    <n v="1"/>
    <n v="1727"/>
    <n v="3"/>
    <x v="1"/>
    <n v="34"/>
    <n v="3"/>
    <n v="2"/>
    <s v="Healthcare Representative"/>
    <x v="1"/>
    <x v="0"/>
    <n v="5562"/>
    <n v="9697"/>
    <n v="6"/>
    <s v="Y"/>
    <s v="No"/>
    <n v="14"/>
    <n v="3"/>
    <n v="4"/>
    <n v="80"/>
    <n v="0"/>
    <n v="19"/>
    <n v="3"/>
    <n v="3"/>
    <n v="10"/>
    <n v="7"/>
    <n v="0"/>
    <n v="9"/>
    <n v="0.14000000000000001"/>
    <x v="1"/>
    <s v="Establecido"/>
    <s v="Coste salarial bajo"/>
    <s v="10-20 kms"/>
    <s v="Bajo"/>
    <s v="Media"/>
    <x v="1"/>
  </r>
  <r>
    <n v="35"/>
    <x v="1"/>
    <x v="0"/>
    <n v="1370"/>
    <x v="1"/>
    <n v="27"/>
    <n v="4"/>
    <s v="Life Sciences"/>
    <n v="1"/>
    <n v="1728"/>
    <n v="4"/>
    <x v="1"/>
    <n v="49"/>
    <n v="3"/>
    <n v="2"/>
    <s v="Manufacturing Director"/>
    <x v="2"/>
    <x v="1"/>
    <n v="6883"/>
    <n v="5151"/>
    <n v="2"/>
    <s v="Y"/>
    <s v="No"/>
    <n v="16"/>
    <n v="3"/>
    <n v="2"/>
    <n v="80"/>
    <n v="1"/>
    <n v="17"/>
    <n v="3"/>
    <n v="3"/>
    <n v="7"/>
    <n v="7"/>
    <n v="0"/>
    <n v="7"/>
    <n v="0.16"/>
    <x v="0"/>
    <s v="Establecido"/>
    <s v="Coste salarial bajo"/>
    <s v="20-30 kms"/>
    <s v="Medio"/>
    <s v="Media"/>
    <x v="1"/>
  </r>
  <r>
    <n v="30"/>
    <x v="1"/>
    <x v="0"/>
    <n v="793"/>
    <x v="1"/>
    <n v="16"/>
    <n v="1"/>
    <s v="Life Sciences"/>
    <n v="1"/>
    <n v="1729"/>
    <n v="2"/>
    <x v="1"/>
    <n v="33"/>
    <n v="3"/>
    <n v="1"/>
    <s v="Research Scientist"/>
    <x v="0"/>
    <x v="1"/>
    <n v="2862"/>
    <n v="3811"/>
    <n v="1"/>
    <s v="Y"/>
    <s v="No"/>
    <n v="12"/>
    <n v="3"/>
    <n v="2"/>
    <n v="80"/>
    <n v="1"/>
    <n v="10"/>
    <n v="2"/>
    <n v="2"/>
    <n v="10"/>
    <n v="0"/>
    <n v="0"/>
    <n v="8"/>
    <n v="0.12"/>
    <x v="0"/>
    <s v="Establecido"/>
    <s v="Coste salarial bajo"/>
    <s v="10-20 kms"/>
    <s v="Bajo"/>
    <s v="Poca"/>
    <x v="1"/>
  </r>
  <r>
    <n v="47"/>
    <x v="1"/>
    <x v="2"/>
    <n v="543"/>
    <x v="0"/>
    <n v="2"/>
    <n v="4"/>
    <s v="Marketing"/>
    <n v="1"/>
    <n v="1731"/>
    <n v="3"/>
    <x v="1"/>
    <n v="87"/>
    <n v="3"/>
    <n v="2"/>
    <s v="Sales Executive"/>
    <x v="1"/>
    <x v="1"/>
    <n v="4978"/>
    <n v="3536"/>
    <n v="7"/>
    <s v="Y"/>
    <s v="No"/>
    <n v="11"/>
    <n v="3"/>
    <n v="4"/>
    <n v="80"/>
    <n v="1"/>
    <n v="4"/>
    <n v="3"/>
    <n v="1"/>
    <n v="1"/>
    <n v="0"/>
    <n v="0"/>
    <n v="0"/>
    <n v="0.11"/>
    <x v="1"/>
    <s v="Recien incorporado"/>
    <s v="Coste salarial alto"/>
    <s v="0-10 kms"/>
    <s v="Bajo"/>
    <s v="Media"/>
    <x v="0"/>
  </r>
  <r>
    <n v="46"/>
    <x v="1"/>
    <x v="0"/>
    <n v="1277"/>
    <x v="0"/>
    <n v="2"/>
    <n v="3"/>
    <s v="Life Sciences"/>
    <n v="1"/>
    <n v="1732"/>
    <n v="3"/>
    <x v="1"/>
    <n v="74"/>
    <n v="3"/>
    <n v="3"/>
    <s v="Sales Executive"/>
    <x v="0"/>
    <x v="2"/>
    <n v="10368"/>
    <n v="5596"/>
    <n v="4"/>
    <s v="Y"/>
    <s v="Yes"/>
    <n v="12"/>
    <n v="3"/>
    <n v="2"/>
    <n v="80"/>
    <n v="1"/>
    <n v="13"/>
    <n v="5"/>
    <n v="2"/>
    <n v="10"/>
    <n v="6"/>
    <n v="0"/>
    <n v="3"/>
    <n v="0.12"/>
    <x v="1"/>
    <s v="Establecido"/>
    <s v="Coste salarial medio"/>
    <s v="0-10 kms"/>
    <s v="Bajo"/>
    <s v="Mucha"/>
    <x v="1"/>
  </r>
  <r>
    <n v="36"/>
    <x v="0"/>
    <x v="0"/>
    <n v="1456"/>
    <x v="0"/>
    <n v="13"/>
    <n v="5"/>
    <s v="Marketing"/>
    <n v="1"/>
    <n v="1733"/>
    <n v="2"/>
    <x v="1"/>
    <n v="96"/>
    <n v="2"/>
    <n v="2"/>
    <s v="Sales Executive"/>
    <x v="3"/>
    <x v="2"/>
    <n v="6134"/>
    <n v="8658"/>
    <n v="5"/>
    <s v="Y"/>
    <s v="Yes"/>
    <n v="13"/>
    <n v="3"/>
    <n v="2"/>
    <n v="80"/>
    <n v="3"/>
    <n v="16"/>
    <n v="3"/>
    <n v="3"/>
    <n v="2"/>
    <n v="2"/>
    <n v="2"/>
    <n v="2"/>
    <n v="0.13"/>
    <x v="0"/>
    <s v="Nuevo empleado"/>
    <s v="Coste salarial alto"/>
    <s v="10-20 kms"/>
    <s v="Bajo"/>
    <s v="Media"/>
    <x v="1"/>
  </r>
  <r>
    <n v="32"/>
    <x v="0"/>
    <x v="0"/>
    <n v="964"/>
    <x v="0"/>
    <n v="1"/>
    <n v="2"/>
    <s v="Life Sciences"/>
    <n v="1"/>
    <n v="1734"/>
    <n v="1"/>
    <x v="1"/>
    <n v="34"/>
    <n v="1"/>
    <n v="2"/>
    <s v="Sales Executive"/>
    <x v="1"/>
    <x v="0"/>
    <n v="6735"/>
    <n v="12147"/>
    <n v="6"/>
    <s v="Y"/>
    <s v="No"/>
    <n v="15"/>
    <n v="3"/>
    <n v="2"/>
    <n v="80"/>
    <n v="0"/>
    <n v="10"/>
    <n v="2"/>
    <n v="3"/>
    <n v="0"/>
    <n v="0"/>
    <n v="0"/>
    <n v="0"/>
    <n v="0.15"/>
    <x v="0"/>
    <s v="Recien incorporado"/>
    <s v="Coste salarial bajo"/>
    <s v="0-10 kms"/>
    <s v="Bajo"/>
    <s v="Poca"/>
    <x v="1"/>
  </r>
  <r>
    <n v="23"/>
    <x v="1"/>
    <x v="0"/>
    <n v="160"/>
    <x v="1"/>
    <n v="4"/>
    <n v="1"/>
    <s v="Medical"/>
    <n v="1"/>
    <n v="1735"/>
    <n v="3"/>
    <x v="0"/>
    <n v="51"/>
    <n v="3"/>
    <n v="1"/>
    <s v="Laboratory Technician"/>
    <x v="1"/>
    <x v="0"/>
    <n v="3295"/>
    <n v="12862"/>
    <n v="1"/>
    <s v="Y"/>
    <s v="No"/>
    <n v="13"/>
    <n v="3"/>
    <n v="3"/>
    <n v="80"/>
    <n v="0"/>
    <n v="3"/>
    <n v="3"/>
    <n v="1"/>
    <n v="3"/>
    <n v="2"/>
    <n v="1"/>
    <n v="2"/>
    <n v="0.13"/>
    <x v="2"/>
    <s v="Nuevo empleado"/>
    <s v="Coste salarial medio"/>
    <s v="0-10 kms"/>
    <s v="Bajo"/>
    <s v="Media"/>
    <x v="2"/>
  </r>
  <r>
    <n v="31"/>
    <x v="1"/>
    <x v="1"/>
    <n v="163"/>
    <x v="1"/>
    <n v="24"/>
    <n v="1"/>
    <s v="Technical Degree"/>
    <n v="1"/>
    <n v="1736"/>
    <n v="4"/>
    <x v="0"/>
    <n v="30"/>
    <n v="3"/>
    <n v="2"/>
    <s v="Manufacturing Director"/>
    <x v="0"/>
    <x v="0"/>
    <n v="5238"/>
    <n v="6670"/>
    <n v="2"/>
    <s v="Y"/>
    <s v="No"/>
    <n v="20"/>
    <n v="4"/>
    <n v="4"/>
    <n v="80"/>
    <n v="0"/>
    <n v="9"/>
    <n v="3"/>
    <n v="2"/>
    <n v="5"/>
    <n v="4"/>
    <n v="1"/>
    <n v="4"/>
    <n v="0.2"/>
    <x v="0"/>
    <s v="Nuevo empleado"/>
    <s v="Coste salarial bajo"/>
    <s v="20-30 kms"/>
    <s v="Medio"/>
    <s v="Media"/>
    <x v="0"/>
  </r>
  <r>
    <n v="39"/>
    <x v="1"/>
    <x v="2"/>
    <n v="792"/>
    <x v="1"/>
    <n v="1"/>
    <n v="3"/>
    <s v="Life Sciences"/>
    <n v="1"/>
    <n v="1737"/>
    <n v="4"/>
    <x v="1"/>
    <n v="77"/>
    <n v="3"/>
    <n v="2"/>
    <s v="Laboratory Technician"/>
    <x v="0"/>
    <x v="1"/>
    <n v="6472"/>
    <n v="8989"/>
    <n v="1"/>
    <s v="Y"/>
    <s v="Yes"/>
    <n v="15"/>
    <n v="3"/>
    <n v="4"/>
    <n v="80"/>
    <n v="1"/>
    <n v="9"/>
    <n v="2"/>
    <n v="3"/>
    <n v="9"/>
    <n v="8"/>
    <n v="5"/>
    <n v="8"/>
    <n v="0.15"/>
    <x v="0"/>
    <s v="Establecido"/>
    <s v="Coste salarial alto"/>
    <s v="0-10 kms"/>
    <s v="Bajo"/>
    <s v="Poca"/>
    <x v="0"/>
  </r>
  <r>
    <n v="32"/>
    <x v="1"/>
    <x v="0"/>
    <n v="371"/>
    <x v="0"/>
    <n v="19"/>
    <n v="3"/>
    <s v="Life Sciences"/>
    <n v="1"/>
    <n v="1739"/>
    <n v="4"/>
    <x v="1"/>
    <n v="80"/>
    <n v="1"/>
    <n v="3"/>
    <s v="Sales Executive"/>
    <x v="2"/>
    <x v="1"/>
    <n v="9610"/>
    <n v="3840"/>
    <n v="3"/>
    <s v="Y"/>
    <s v="No"/>
    <n v="13"/>
    <n v="3"/>
    <n v="3"/>
    <n v="80"/>
    <n v="1"/>
    <n v="10"/>
    <n v="2"/>
    <n v="1"/>
    <n v="4"/>
    <n v="3"/>
    <n v="0"/>
    <n v="2"/>
    <n v="0.13"/>
    <x v="0"/>
    <s v="Nuevo empleado"/>
    <s v="Coste salarial alto"/>
    <s v="10-20 kms"/>
    <s v="Bajo"/>
    <s v="Poca"/>
    <x v="1"/>
  </r>
  <r>
    <n v="40"/>
    <x v="1"/>
    <x v="0"/>
    <n v="611"/>
    <x v="0"/>
    <n v="7"/>
    <n v="4"/>
    <s v="Medical"/>
    <n v="1"/>
    <n v="1740"/>
    <n v="2"/>
    <x v="1"/>
    <n v="88"/>
    <n v="3"/>
    <n v="5"/>
    <s v="Manager"/>
    <x v="1"/>
    <x v="0"/>
    <n v="19833"/>
    <n v="4349"/>
    <n v="1"/>
    <s v="Y"/>
    <s v="No"/>
    <n v="14"/>
    <n v="3"/>
    <n v="2"/>
    <n v="80"/>
    <n v="0"/>
    <n v="21"/>
    <n v="3"/>
    <n v="2"/>
    <n v="21"/>
    <n v="8"/>
    <n v="12"/>
    <n v="8"/>
    <n v="0.14000000000000001"/>
    <x v="0"/>
    <s v="Veterano"/>
    <s v="Coste salarial alto"/>
    <s v="0-10 kms"/>
    <s v="Bajo"/>
    <s v="Media"/>
    <x v="1"/>
  </r>
  <r>
    <n v="45"/>
    <x v="1"/>
    <x v="0"/>
    <n v="176"/>
    <x v="2"/>
    <n v="4"/>
    <n v="3"/>
    <s v="Life Sciences"/>
    <n v="1"/>
    <n v="1744"/>
    <n v="3"/>
    <x v="0"/>
    <n v="56"/>
    <n v="1"/>
    <n v="3"/>
    <s v="Human Resources"/>
    <x v="2"/>
    <x v="1"/>
    <n v="9756"/>
    <n v="6595"/>
    <n v="4"/>
    <s v="Y"/>
    <s v="No"/>
    <n v="21"/>
    <n v="4"/>
    <n v="3"/>
    <n v="80"/>
    <n v="2"/>
    <n v="9"/>
    <n v="2"/>
    <n v="4"/>
    <n v="5"/>
    <n v="0"/>
    <n v="0"/>
    <n v="3"/>
    <n v="0.21"/>
    <x v="1"/>
    <s v="Nuevo empleado"/>
    <s v="Coste salarial medio"/>
    <s v="0-10 kms"/>
    <s v="Alto"/>
    <s v="Poca"/>
    <x v="0"/>
  </r>
  <r>
    <n v="30"/>
    <x v="1"/>
    <x v="1"/>
    <n v="1312"/>
    <x v="1"/>
    <n v="2"/>
    <n v="4"/>
    <s v="Technical Degree"/>
    <n v="1"/>
    <n v="1745"/>
    <n v="4"/>
    <x v="0"/>
    <n v="78"/>
    <n v="2"/>
    <n v="1"/>
    <s v="Research Scientist"/>
    <x v="3"/>
    <x v="0"/>
    <n v="4968"/>
    <n v="26427"/>
    <n v="0"/>
    <s v="Y"/>
    <s v="No"/>
    <n v="16"/>
    <n v="3"/>
    <n v="4"/>
    <n v="80"/>
    <n v="0"/>
    <n v="10"/>
    <n v="2"/>
    <n v="3"/>
    <n v="9"/>
    <n v="7"/>
    <n v="0"/>
    <n v="7"/>
    <n v="0.16"/>
    <x v="0"/>
    <s v="Establecido"/>
    <s v="Coste salarial alto"/>
    <s v="0-10 kms"/>
    <s v="Medio"/>
    <s v="Poca"/>
    <x v="1"/>
  </r>
  <r>
    <n v="24"/>
    <x v="1"/>
    <x v="1"/>
    <n v="897"/>
    <x v="2"/>
    <n v="10"/>
    <n v="3"/>
    <s v="Medical"/>
    <n v="1"/>
    <n v="1746"/>
    <n v="1"/>
    <x v="1"/>
    <n v="59"/>
    <n v="3"/>
    <n v="1"/>
    <s v="Human Resources"/>
    <x v="0"/>
    <x v="1"/>
    <n v="2145"/>
    <n v="2097"/>
    <n v="0"/>
    <s v="Y"/>
    <s v="No"/>
    <n v="14"/>
    <n v="3"/>
    <n v="4"/>
    <n v="80"/>
    <n v="1"/>
    <n v="3"/>
    <n v="2"/>
    <n v="3"/>
    <n v="2"/>
    <n v="2"/>
    <n v="2"/>
    <n v="1"/>
    <n v="0.14000000000000001"/>
    <x v="2"/>
    <s v="Nuevo empleado"/>
    <s v="Coste salarial medio"/>
    <s v="10-20 kms"/>
    <s v="Bajo"/>
    <s v="Poca"/>
    <x v="2"/>
  </r>
  <r>
    <n v="30"/>
    <x v="0"/>
    <x v="1"/>
    <n v="600"/>
    <x v="2"/>
    <n v="8"/>
    <n v="3"/>
    <s v="Human Resources"/>
    <n v="1"/>
    <n v="1747"/>
    <n v="3"/>
    <x v="0"/>
    <n v="66"/>
    <n v="2"/>
    <n v="1"/>
    <s v="Human Resources"/>
    <x v="0"/>
    <x v="2"/>
    <n v="2180"/>
    <n v="9732"/>
    <n v="6"/>
    <s v="Y"/>
    <s v="No"/>
    <n v="11"/>
    <n v="3"/>
    <n v="3"/>
    <n v="80"/>
    <n v="1"/>
    <n v="6"/>
    <n v="0"/>
    <n v="2"/>
    <n v="4"/>
    <n v="2"/>
    <n v="1"/>
    <n v="2"/>
    <n v="0.11"/>
    <x v="0"/>
    <s v="Nuevo empleado"/>
    <s v="Coste salarial medio"/>
    <s v="0-10 kms"/>
    <s v="Bajo"/>
    <s v="Poca"/>
    <x v="0"/>
  </r>
  <r>
    <n v="31"/>
    <x v="1"/>
    <x v="0"/>
    <n v="1003"/>
    <x v="0"/>
    <n v="5"/>
    <n v="3"/>
    <s v="Technical Degree"/>
    <n v="1"/>
    <n v="1749"/>
    <n v="1"/>
    <x v="1"/>
    <n v="51"/>
    <n v="3"/>
    <n v="2"/>
    <s v="Sales Executive"/>
    <x v="2"/>
    <x v="1"/>
    <n v="8346"/>
    <n v="20943"/>
    <n v="1"/>
    <s v="Y"/>
    <s v="No"/>
    <n v="19"/>
    <n v="3"/>
    <n v="3"/>
    <n v="80"/>
    <n v="1"/>
    <n v="6"/>
    <n v="3"/>
    <n v="3"/>
    <n v="5"/>
    <n v="2"/>
    <n v="0"/>
    <n v="2"/>
    <n v="0.19"/>
    <x v="0"/>
    <s v="Nuevo empleado"/>
    <s v="Coste salarial medio"/>
    <s v="0-10 kms"/>
    <s v="Medio"/>
    <s v="Media"/>
    <x v="0"/>
  </r>
  <r>
    <n v="27"/>
    <x v="1"/>
    <x v="0"/>
    <n v="1054"/>
    <x v="1"/>
    <n v="8"/>
    <n v="3"/>
    <s v="Medical"/>
    <n v="1"/>
    <n v="1751"/>
    <n v="3"/>
    <x v="0"/>
    <n v="67"/>
    <n v="3"/>
    <n v="1"/>
    <s v="Research Scientist"/>
    <x v="0"/>
    <x v="0"/>
    <n v="3445"/>
    <n v="6152"/>
    <n v="1"/>
    <s v="Y"/>
    <s v="No"/>
    <n v="11"/>
    <n v="3"/>
    <n v="3"/>
    <n v="80"/>
    <n v="0"/>
    <n v="6"/>
    <n v="5"/>
    <n v="2"/>
    <n v="6"/>
    <n v="2"/>
    <n v="1"/>
    <n v="4"/>
    <n v="0.11"/>
    <x v="2"/>
    <s v="Establecido"/>
    <s v="Coste salarial medio"/>
    <s v="0-10 kms"/>
    <s v="Bajo"/>
    <s v="Mucha"/>
    <x v="0"/>
  </r>
  <r>
    <n v="29"/>
    <x v="0"/>
    <x v="0"/>
    <n v="428"/>
    <x v="0"/>
    <n v="9"/>
    <n v="3"/>
    <s v="Marketing"/>
    <n v="1"/>
    <n v="1752"/>
    <n v="2"/>
    <x v="0"/>
    <n v="52"/>
    <n v="1"/>
    <n v="1"/>
    <s v="Sales Representative"/>
    <x v="1"/>
    <x v="0"/>
    <n v="2760"/>
    <n v="14630"/>
    <n v="1"/>
    <s v="Y"/>
    <s v="No"/>
    <n v="13"/>
    <n v="3"/>
    <n v="3"/>
    <n v="80"/>
    <n v="0"/>
    <n v="2"/>
    <n v="3"/>
    <n v="3"/>
    <n v="2"/>
    <n v="2"/>
    <n v="2"/>
    <n v="2"/>
    <n v="0.13"/>
    <x v="0"/>
    <s v="Nuevo empleado"/>
    <s v="Coste salarial medio"/>
    <s v="0-10 kms"/>
    <s v="Bajo"/>
    <s v="Media"/>
    <x v="2"/>
  </r>
  <r>
    <n v="29"/>
    <x v="1"/>
    <x v="1"/>
    <n v="461"/>
    <x v="1"/>
    <n v="1"/>
    <n v="3"/>
    <s v="Life Sciences"/>
    <n v="1"/>
    <n v="1753"/>
    <n v="4"/>
    <x v="1"/>
    <n v="70"/>
    <n v="4"/>
    <n v="2"/>
    <s v="Healthcare Representative"/>
    <x v="2"/>
    <x v="0"/>
    <n v="6294"/>
    <n v="23060"/>
    <n v="8"/>
    <s v="Y"/>
    <s v="Yes"/>
    <n v="12"/>
    <n v="3"/>
    <n v="4"/>
    <n v="80"/>
    <n v="0"/>
    <n v="10"/>
    <n v="5"/>
    <n v="4"/>
    <n v="3"/>
    <n v="2"/>
    <n v="0"/>
    <n v="2"/>
    <n v="0.12"/>
    <x v="0"/>
    <s v="Nuevo empleado"/>
    <s v="Coste salarial medio"/>
    <s v="0-10 kms"/>
    <s v="Bajo"/>
    <s v="Mucha"/>
    <x v="1"/>
  </r>
  <r>
    <n v="30"/>
    <x v="1"/>
    <x v="0"/>
    <n v="979"/>
    <x v="0"/>
    <n v="15"/>
    <n v="2"/>
    <s v="Marketing"/>
    <n v="1"/>
    <n v="1754"/>
    <n v="3"/>
    <x v="1"/>
    <n v="94"/>
    <n v="2"/>
    <n v="3"/>
    <s v="Sales Executive"/>
    <x v="3"/>
    <x v="2"/>
    <n v="7140"/>
    <n v="3088"/>
    <n v="2"/>
    <s v="Y"/>
    <s v="No"/>
    <n v="11"/>
    <n v="3"/>
    <n v="1"/>
    <n v="80"/>
    <n v="1"/>
    <n v="12"/>
    <n v="2"/>
    <n v="3"/>
    <n v="7"/>
    <n v="7"/>
    <n v="1"/>
    <n v="7"/>
    <n v="0.11"/>
    <x v="0"/>
    <s v="Establecido"/>
    <s v="Coste salarial alto"/>
    <s v="10-20 kms"/>
    <s v="Bajo"/>
    <s v="Poca"/>
    <x v="1"/>
  </r>
  <r>
    <n v="34"/>
    <x v="1"/>
    <x v="0"/>
    <n v="181"/>
    <x v="1"/>
    <n v="2"/>
    <n v="4"/>
    <s v="Medical"/>
    <n v="1"/>
    <n v="1755"/>
    <n v="4"/>
    <x v="1"/>
    <n v="97"/>
    <n v="4"/>
    <n v="1"/>
    <s v="Research Scientist"/>
    <x v="0"/>
    <x v="1"/>
    <n v="2932"/>
    <n v="5586"/>
    <n v="0"/>
    <s v="Y"/>
    <s v="Yes"/>
    <n v="14"/>
    <n v="3"/>
    <n v="1"/>
    <n v="80"/>
    <n v="3"/>
    <n v="6"/>
    <n v="3"/>
    <n v="3"/>
    <n v="5"/>
    <n v="0"/>
    <n v="1"/>
    <n v="2"/>
    <n v="0.14000000000000001"/>
    <x v="0"/>
    <s v="Nuevo empleado"/>
    <s v="Coste salarial alto"/>
    <s v="0-10 kms"/>
    <s v="Bajo"/>
    <s v="Media"/>
    <x v="0"/>
  </r>
  <r>
    <n v="33"/>
    <x v="1"/>
    <x v="2"/>
    <n v="1283"/>
    <x v="0"/>
    <n v="2"/>
    <n v="3"/>
    <s v="Marketing"/>
    <n v="1"/>
    <n v="1756"/>
    <n v="4"/>
    <x v="0"/>
    <n v="62"/>
    <n v="3"/>
    <n v="2"/>
    <s v="Sales Executive"/>
    <x v="1"/>
    <x v="0"/>
    <n v="5147"/>
    <n v="10697"/>
    <n v="8"/>
    <s v="Y"/>
    <s v="No"/>
    <n v="15"/>
    <n v="3"/>
    <n v="4"/>
    <n v="80"/>
    <n v="0"/>
    <n v="13"/>
    <n v="2"/>
    <n v="2"/>
    <n v="11"/>
    <n v="7"/>
    <n v="1"/>
    <n v="7"/>
    <n v="0.15"/>
    <x v="0"/>
    <s v="Consolidado"/>
    <s v="Coste salarial medio"/>
    <s v="0-10 kms"/>
    <s v="Bajo"/>
    <s v="Poca"/>
    <x v="1"/>
  </r>
  <r>
    <n v="49"/>
    <x v="1"/>
    <x v="0"/>
    <n v="1313"/>
    <x v="0"/>
    <n v="11"/>
    <n v="4"/>
    <s v="Marketing"/>
    <n v="1"/>
    <n v="1757"/>
    <n v="4"/>
    <x v="0"/>
    <n v="80"/>
    <n v="3"/>
    <n v="2"/>
    <s v="Sales Executive"/>
    <x v="0"/>
    <x v="0"/>
    <n v="4507"/>
    <n v="8191"/>
    <n v="3"/>
    <s v="Y"/>
    <s v="No"/>
    <n v="12"/>
    <n v="3"/>
    <n v="3"/>
    <n v="80"/>
    <n v="0"/>
    <n v="8"/>
    <n v="1"/>
    <n v="4"/>
    <n v="5"/>
    <n v="1"/>
    <n v="0"/>
    <n v="4"/>
    <n v="0.12"/>
    <x v="1"/>
    <s v="Nuevo empleado"/>
    <s v="Coste salarial alto"/>
    <s v="10-20 kms"/>
    <s v="Bajo"/>
    <s v="Poca"/>
    <x v="0"/>
  </r>
  <r>
    <n v="33"/>
    <x v="0"/>
    <x v="0"/>
    <n v="211"/>
    <x v="0"/>
    <n v="16"/>
    <n v="3"/>
    <s v="Life Sciences"/>
    <n v="1"/>
    <n v="1758"/>
    <n v="1"/>
    <x v="0"/>
    <n v="74"/>
    <n v="3"/>
    <n v="3"/>
    <s v="Sales Executive"/>
    <x v="3"/>
    <x v="0"/>
    <n v="8564"/>
    <n v="10092"/>
    <n v="2"/>
    <s v="Y"/>
    <s v="Yes"/>
    <n v="20"/>
    <n v="4"/>
    <n v="3"/>
    <n v="80"/>
    <n v="0"/>
    <n v="11"/>
    <n v="2"/>
    <n v="2"/>
    <n v="0"/>
    <n v="0"/>
    <n v="0"/>
    <n v="0"/>
    <n v="0.2"/>
    <x v="0"/>
    <s v="Recien incorporado"/>
    <s v="Coste salarial medio"/>
    <s v="10-20 kms"/>
    <s v="Medio"/>
    <s v="Poca"/>
    <x v="1"/>
  </r>
  <r>
    <n v="38"/>
    <x v="1"/>
    <x v="1"/>
    <n v="594"/>
    <x v="1"/>
    <n v="2"/>
    <n v="2"/>
    <s v="Medical"/>
    <n v="1"/>
    <n v="1760"/>
    <n v="3"/>
    <x v="0"/>
    <n v="75"/>
    <n v="2"/>
    <n v="1"/>
    <s v="Laboratory Technician"/>
    <x v="1"/>
    <x v="1"/>
    <n v="2468"/>
    <n v="15963"/>
    <n v="4"/>
    <s v="Y"/>
    <s v="No"/>
    <n v="14"/>
    <n v="3"/>
    <n v="2"/>
    <n v="80"/>
    <n v="1"/>
    <n v="9"/>
    <n v="4"/>
    <n v="2"/>
    <n v="6"/>
    <n v="1"/>
    <n v="0"/>
    <n v="5"/>
    <n v="0.14000000000000001"/>
    <x v="0"/>
    <s v="Establecido"/>
    <s v="Coste salarial alto"/>
    <s v="0-10 kms"/>
    <s v="Bajo"/>
    <s v="Media"/>
    <x v="0"/>
  </r>
  <r>
    <n v="31"/>
    <x v="0"/>
    <x v="0"/>
    <n v="1079"/>
    <x v="0"/>
    <n v="16"/>
    <n v="4"/>
    <s v="Marketing"/>
    <n v="1"/>
    <n v="1761"/>
    <n v="1"/>
    <x v="1"/>
    <n v="70"/>
    <n v="3"/>
    <n v="3"/>
    <s v="Sales Executive"/>
    <x v="2"/>
    <x v="1"/>
    <n v="8161"/>
    <n v="19002"/>
    <n v="2"/>
    <s v="Y"/>
    <s v="No"/>
    <n v="13"/>
    <n v="3"/>
    <n v="1"/>
    <n v="80"/>
    <n v="3"/>
    <n v="10"/>
    <n v="2"/>
    <n v="3"/>
    <n v="1"/>
    <n v="0"/>
    <n v="0"/>
    <n v="0"/>
    <n v="0.13"/>
    <x v="0"/>
    <s v="Recien incorporado"/>
    <s v="Coste salarial medio"/>
    <s v="10-20 kms"/>
    <s v="Bajo"/>
    <s v="Poca"/>
    <x v="1"/>
  </r>
  <r>
    <n v="29"/>
    <x v="1"/>
    <x v="0"/>
    <n v="590"/>
    <x v="1"/>
    <n v="4"/>
    <n v="3"/>
    <s v="Technical Degree"/>
    <n v="1"/>
    <n v="1762"/>
    <n v="4"/>
    <x v="0"/>
    <n v="91"/>
    <n v="2"/>
    <n v="1"/>
    <s v="Research Scientist"/>
    <x v="3"/>
    <x v="2"/>
    <n v="2109"/>
    <n v="10007"/>
    <n v="1"/>
    <s v="Y"/>
    <s v="No"/>
    <n v="13"/>
    <n v="3"/>
    <n v="3"/>
    <n v="80"/>
    <n v="1"/>
    <n v="1"/>
    <n v="2"/>
    <n v="3"/>
    <n v="1"/>
    <n v="0"/>
    <n v="0"/>
    <n v="0"/>
    <n v="0.13"/>
    <x v="0"/>
    <s v="Recien incorporado"/>
    <s v="Coste salarial alto"/>
    <s v="0-10 kms"/>
    <s v="Bajo"/>
    <s v="Poca"/>
    <x v="2"/>
  </r>
  <r>
    <n v="30"/>
    <x v="1"/>
    <x v="0"/>
    <n v="305"/>
    <x v="1"/>
    <n v="16"/>
    <n v="3"/>
    <s v="Life Sciences"/>
    <n v="1"/>
    <n v="1763"/>
    <n v="3"/>
    <x v="1"/>
    <n v="58"/>
    <n v="4"/>
    <n v="2"/>
    <s v="Healthcare Representative"/>
    <x v="2"/>
    <x v="1"/>
    <n v="5294"/>
    <n v="9128"/>
    <n v="3"/>
    <s v="Y"/>
    <s v="No"/>
    <n v="16"/>
    <n v="3"/>
    <n v="3"/>
    <n v="80"/>
    <n v="1"/>
    <n v="10"/>
    <n v="3"/>
    <n v="3"/>
    <n v="7"/>
    <n v="0"/>
    <n v="1"/>
    <n v="7"/>
    <n v="0.16"/>
    <x v="0"/>
    <s v="Establecido"/>
    <s v="Coste salarial medio"/>
    <s v="10-20 kms"/>
    <s v="Medio"/>
    <s v="Media"/>
    <x v="1"/>
  </r>
  <r>
    <n v="32"/>
    <x v="1"/>
    <x v="2"/>
    <n v="953"/>
    <x v="1"/>
    <n v="5"/>
    <n v="4"/>
    <s v="Technical Degree"/>
    <n v="1"/>
    <n v="1764"/>
    <n v="2"/>
    <x v="1"/>
    <n v="65"/>
    <n v="3"/>
    <n v="1"/>
    <s v="Research Scientist"/>
    <x v="1"/>
    <x v="0"/>
    <n v="2718"/>
    <n v="17674"/>
    <n v="2"/>
    <s v="Y"/>
    <s v="No"/>
    <n v="14"/>
    <n v="3"/>
    <n v="2"/>
    <n v="80"/>
    <n v="0"/>
    <n v="12"/>
    <n v="3"/>
    <n v="3"/>
    <n v="7"/>
    <n v="7"/>
    <n v="0"/>
    <n v="7"/>
    <n v="0.14000000000000001"/>
    <x v="0"/>
    <s v="Establecido"/>
    <s v="Coste salarial medio"/>
    <s v="0-10 kms"/>
    <s v="Bajo"/>
    <s v="Media"/>
    <x v="1"/>
  </r>
  <r>
    <n v="38"/>
    <x v="1"/>
    <x v="0"/>
    <n v="833"/>
    <x v="1"/>
    <n v="18"/>
    <n v="3"/>
    <s v="Medical"/>
    <n v="1"/>
    <n v="1766"/>
    <n v="2"/>
    <x v="1"/>
    <n v="60"/>
    <n v="1"/>
    <n v="2"/>
    <s v="Healthcare Representative"/>
    <x v="0"/>
    <x v="1"/>
    <n v="5811"/>
    <n v="24539"/>
    <n v="3"/>
    <s v="Y"/>
    <s v="Yes"/>
    <n v="16"/>
    <n v="3"/>
    <n v="3"/>
    <n v="80"/>
    <n v="1"/>
    <n v="15"/>
    <n v="2"/>
    <n v="3"/>
    <n v="1"/>
    <n v="0"/>
    <n v="1"/>
    <n v="0"/>
    <n v="0.16"/>
    <x v="0"/>
    <s v="Recien incorporado"/>
    <s v="Coste salarial medio"/>
    <s v="10-20 kms"/>
    <s v="Medio"/>
    <s v="Poca"/>
    <x v="1"/>
  </r>
  <r>
    <n v="43"/>
    <x v="0"/>
    <x v="1"/>
    <n v="807"/>
    <x v="1"/>
    <n v="17"/>
    <n v="3"/>
    <s v="Technical Degree"/>
    <n v="1"/>
    <n v="1767"/>
    <n v="3"/>
    <x v="1"/>
    <n v="38"/>
    <n v="2"/>
    <n v="1"/>
    <s v="Research Scientist"/>
    <x v="2"/>
    <x v="1"/>
    <n v="2437"/>
    <n v="15587"/>
    <n v="9"/>
    <s v="Y"/>
    <s v="Yes"/>
    <n v="16"/>
    <n v="3"/>
    <n v="4"/>
    <n v="80"/>
    <n v="1"/>
    <n v="6"/>
    <n v="4"/>
    <n v="3"/>
    <n v="1"/>
    <n v="0"/>
    <n v="0"/>
    <n v="0"/>
    <n v="0.16"/>
    <x v="0"/>
    <s v="Recien incorporado"/>
    <s v="Coste salarial bajo"/>
    <s v="10-20 kms"/>
    <s v="Medio"/>
    <s v="Media"/>
    <x v="0"/>
  </r>
  <r>
    <n v="42"/>
    <x v="1"/>
    <x v="0"/>
    <n v="855"/>
    <x v="1"/>
    <n v="12"/>
    <n v="3"/>
    <s v="Medical"/>
    <n v="1"/>
    <n v="1768"/>
    <n v="2"/>
    <x v="1"/>
    <n v="57"/>
    <n v="3"/>
    <n v="1"/>
    <s v="Laboratory Technician"/>
    <x v="1"/>
    <x v="2"/>
    <n v="2766"/>
    <n v="8952"/>
    <n v="8"/>
    <s v="Y"/>
    <s v="No"/>
    <n v="22"/>
    <n v="4"/>
    <n v="2"/>
    <n v="80"/>
    <n v="3"/>
    <n v="7"/>
    <n v="6"/>
    <n v="2"/>
    <n v="5"/>
    <n v="3"/>
    <n v="0"/>
    <n v="4"/>
    <n v="0.22"/>
    <x v="0"/>
    <s v="Nuevo empleado"/>
    <s v="Coste salarial medio"/>
    <s v="10-20 kms"/>
    <s v="Alto"/>
    <s v="Mucha"/>
    <x v="0"/>
  </r>
  <r>
    <n v="55"/>
    <x v="1"/>
    <x v="0"/>
    <n v="478"/>
    <x v="1"/>
    <n v="2"/>
    <n v="3"/>
    <s v="Medical"/>
    <n v="1"/>
    <n v="1770"/>
    <n v="3"/>
    <x v="1"/>
    <n v="60"/>
    <n v="2"/>
    <n v="5"/>
    <s v="Research Director"/>
    <x v="3"/>
    <x v="1"/>
    <n v="19038"/>
    <n v="19805"/>
    <n v="8"/>
    <s v="Y"/>
    <s v="No"/>
    <n v="12"/>
    <n v="3"/>
    <n v="2"/>
    <n v="80"/>
    <n v="3"/>
    <n v="34"/>
    <n v="2"/>
    <n v="3"/>
    <n v="1"/>
    <n v="0"/>
    <n v="0"/>
    <n v="0"/>
    <n v="0.12"/>
    <x v="1"/>
    <s v="Recien incorporado"/>
    <s v="Coste salarial medio"/>
    <s v="0-10 kms"/>
    <s v="Bajo"/>
    <s v="Poca"/>
    <x v="1"/>
  </r>
  <r>
    <n v="33"/>
    <x v="1"/>
    <x v="2"/>
    <n v="775"/>
    <x v="1"/>
    <n v="4"/>
    <n v="3"/>
    <s v="Technical Degree"/>
    <n v="1"/>
    <n v="1771"/>
    <n v="4"/>
    <x v="1"/>
    <n v="90"/>
    <n v="3"/>
    <n v="2"/>
    <s v="Research Scientist"/>
    <x v="1"/>
    <x v="2"/>
    <n v="3055"/>
    <n v="6194"/>
    <n v="5"/>
    <s v="Y"/>
    <s v="No"/>
    <n v="15"/>
    <n v="3"/>
    <n v="4"/>
    <n v="80"/>
    <n v="2"/>
    <n v="11"/>
    <n v="2"/>
    <n v="2"/>
    <n v="9"/>
    <n v="8"/>
    <n v="1"/>
    <n v="7"/>
    <n v="0.15"/>
    <x v="0"/>
    <s v="Establecido"/>
    <s v="Coste salarial alto"/>
    <s v="0-10 kms"/>
    <s v="Bajo"/>
    <s v="Poca"/>
    <x v="1"/>
  </r>
  <r>
    <n v="41"/>
    <x v="1"/>
    <x v="0"/>
    <n v="548"/>
    <x v="1"/>
    <n v="9"/>
    <n v="4"/>
    <s v="Life Sciences"/>
    <n v="1"/>
    <n v="1772"/>
    <n v="3"/>
    <x v="1"/>
    <n v="94"/>
    <n v="3"/>
    <n v="1"/>
    <s v="Laboratory Technician"/>
    <x v="3"/>
    <x v="2"/>
    <n v="2289"/>
    <n v="20520"/>
    <n v="1"/>
    <s v="Y"/>
    <s v="No"/>
    <n v="20"/>
    <n v="4"/>
    <n v="2"/>
    <n v="80"/>
    <n v="2"/>
    <n v="5"/>
    <n v="2"/>
    <n v="3"/>
    <n v="5"/>
    <n v="3"/>
    <n v="0"/>
    <n v="4"/>
    <n v="0.2"/>
    <x v="0"/>
    <s v="Nuevo empleado"/>
    <s v="Coste salarial alto"/>
    <s v="0-10 kms"/>
    <s v="Medio"/>
    <s v="Poca"/>
    <x v="0"/>
  </r>
  <r>
    <n v="34"/>
    <x v="1"/>
    <x v="2"/>
    <n v="1375"/>
    <x v="0"/>
    <n v="10"/>
    <n v="3"/>
    <s v="Life Sciences"/>
    <n v="1"/>
    <n v="1774"/>
    <n v="4"/>
    <x v="1"/>
    <n v="87"/>
    <n v="3"/>
    <n v="2"/>
    <s v="Sales Executive"/>
    <x v="2"/>
    <x v="2"/>
    <n v="4001"/>
    <n v="12313"/>
    <n v="1"/>
    <s v="Y"/>
    <s v="Yes"/>
    <n v="14"/>
    <n v="3"/>
    <n v="3"/>
    <n v="80"/>
    <n v="1"/>
    <n v="15"/>
    <n v="3"/>
    <n v="3"/>
    <n v="15"/>
    <n v="14"/>
    <n v="0"/>
    <n v="7"/>
    <n v="0.14000000000000001"/>
    <x v="0"/>
    <s v="Consolidado"/>
    <s v="Coste salarial alto"/>
    <s v="10-20 kms"/>
    <s v="Bajo"/>
    <s v="Media"/>
    <x v="1"/>
  </r>
  <r>
    <n v="53"/>
    <x v="1"/>
    <x v="2"/>
    <n v="661"/>
    <x v="1"/>
    <n v="1"/>
    <n v="4"/>
    <s v="Medical"/>
    <n v="1"/>
    <n v="1775"/>
    <n v="1"/>
    <x v="0"/>
    <n v="60"/>
    <n v="2"/>
    <n v="4"/>
    <s v="Manufacturing Director"/>
    <x v="2"/>
    <x v="1"/>
    <n v="12965"/>
    <n v="22308"/>
    <n v="4"/>
    <s v="Y"/>
    <s v="Yes"/>
    <n v="20"/>
    <n v="4"/>
    <n v="4"/>
    <n v="80"/>
    <n v="3"/>
    <n v="27"/>
    <n v="2"/>
    <n v="2"/>
    <n v="3"/>
    <n v="2"/>
    <n v="0"/>
    <n v="2"/>
    <n v="0.2"/>
    <x v="1"/>
    <s v="Nuevo empleado"/>
    <s v="Coste salarial medio"/>
    <s v="0-10 kms"/>
    <s v="Medio"/>
    <s v="Poca"/>
    <x v="1"/>
  </r>
  <r>
    <n v="43"/>
    <x v="1"/>
    <x v="0"/>
    <n v="244"/>
    <x v="2"/>
    <n v="2"/>
    <n v="3"/>
    <s v="Life Sciences"/>
    <n v="1"/>
    <n v="1778"/>
    <n v="2"/>
    <x v="1"/>
    <n v="97"/>
    <n v="3"/>
    <n v="1"/>
    <s v="Human Resources"/>
    <x v="0"/>
    <x v="0"/>
    <n v="3539"/>
    <n v="5033"/>
    <n v="0"/>
    <s v="Y"/>
    <s v="No"/>
    <n v="13"/>
    <n v="3"/>
    <n v="2"/>
    <n v="80"/>
    <n v="0"/>
    <n v="10"/>
    <n v="5"/>
    <n v="3"/>
    <n v="9"/>
    <n v="7"/>
    <n v="1"/>
    <n v="8"/>
    <n v="0.13"/>
    <x v="0"/>
    <s v="Establecido"/>
    <s v="Coste salarial alto"/>
    <s v="0-10 kms"/>
    <s v="Bajo"/>
    <s v="Mucha"/>
    <x v="1"/>
  </r>
  <r>
    <n v="34"/>
    <x v="1"/>
    <x v="0"/>
    <n v="511"/>
    <x v="0"/>
    <n v="3"/>
    <n v="2"/>
    <s v="Life Sciences"/>
    <n v="1"/>
    <n v="1779"/>
    <n v="4"/>
    <x v="0"/>
    <n v="32"/>
    <n v="1"/>
    <n v="2"/>
    <s v="Sales Executive"/>
    <x v="0"/>
    <x v="0"/>
    <n v="6029"/>
    <n v="25353"/>
    <n v="5"/>
    <s v="Y"/>
    <s v="No"/>
    <n v="12"/>
    <n v="3"/>
    <n v="1"/>
    <n v="80"/>
    <n v="0"/>
    <n v="6"/>
    <n v="3"/>
    <n v="3"/>
    <n v="2"/>
    <n v="2"/>
    <n v="2"/>
    <n v="2"/>
    <n v="0.12"/>
    <x v="0"/>
    <s v="Nuevo empleado"/>
    <s v="Coste salarial bajo"/>
    <s v="0-10 kms"/>
    <s v="Bajo"/>
    <s v="Media"/>
    <x v="0"/>
  </r>
  <r>
    <n v="21"/>
    <x v="0"/>
    <x v="0"/>
    <n v="337"/>
    <x v="0"/>
    <n v="7"/>
    <n v="1"/>
    <s v="Marketing"/>
    <n v="1"/>
    <n v="1780"/>
    <n v="2"/>
    <x v="1"/>
    <n v="31"/>
    <n v="3"/>
    <n v="1"/>
    <s v="Sales Representative"/>
    <x v="1"/>
    <x v="0"/>
    <n v="2679"/>
    <n v="4567"/>
    <n v="1"/>
    <s v="Y"/>
    <s v="No"/>
    <n v="13"/>
    <n v="3"/>
    <n v="2"/>
    <n v="80"/>
    <n v="0"/>
    <n v="1"/>
    <n v="3"/>
    <n v="3"/>
    <n v="1"/>
    <n v="0"/>
    <n v="1"/>
    <n v="0"/>
    <n v="0.13"/>
    <x v="2"/>
    <s v="Recien incorporado"/>
    <s v="Coste salarial bajo"/>
    <s v="0-10 kms"/>
    <s v="Bajo"/>
    <s v="Media"/>
    <x v="2"/>
  </r>
  <r>
    <n v="38"/>
    <x v="1"/>
    <x v="0"/>
    <n v="1153"/>
    <x v="1"/>
    <n v="6"/>
    <n v="2"/>
    <s v="Other"/>
    <n v="1"/>
    <n v="1782"/>
    <n v="4"/>
    <x v="0"/>
    <n v="40"/>
    <n v="2"/>
    <n v="1"/>
    <s v="Laboratory Technician"/>
    <x v="2"/>
    <x v="1"/>
    <n v="3702"/>
    <n v="16376"/>
    <n v="1"/>
    <s v="Y"/>
    <s v="No"/>
    <n v="11"/>
    <n v="3"/>
    <n v="2"/>
    <n v="80"/>
    <n v="1"/>
    <n v="5"/>
    <n v="3"/>
    <n v="3"/>
    <n v="5"/>
    <n v="4"/>
    <n v="0"/>
    <n v="4"/>
    <n v="0.11"/>
    <x v="0"/>
    <s v="Nuevo empleado"/>
    <s v="Coste salarial bajo"/>
    <s v="0-10 kms"/>
    <s v="Bajo"/>
    <s v="Media"/>
    <x v="0"/>
  </r>
  <r>
    <n v="22"/>
    <x v="0"/>
    <x v="0"/>
    <n v="1294"/>
    <x v="1"/>
    <n v="8"/>
    <n v="1"/>
    <s v="Medical"/>
    <n v="1"/>
    <n v="1783"/>
    <n v="3"/>
    <x v="0"/>
    <n v="79"/>
    <n v="3"/>
    <n v="1"/>
    <s v="Laboratory Technician"/>
    <x v="3"/>
    <x v="1"/>
    <n v="2398"/>
    <n v="15999"/>
    <n v="1"/>
    <s v="Y"/>
    <s v="Yes"/>
    <n v="17"/>
    <n v="3"/>
    <n v="3"/>
    <n v="80"/>
    <n v="0"/>
    <n v="1"/>
    <n v="6"/>
    <n v="3"/>
    <n v="1"/>
    <n v="0"/>
    <n v="0"/>
    <n v="0"/>
    <n v="0.17"/>
    <x v="2"/>
    <s v="Recien incorporado"/>
    <s v="Coste salarial alto"/>
    <s v="0-10 kms"/>
    <s v="Medio"/>
    <s v="Mucha"/>
    <x v="2"/>
  </r>
  <r>
    <n v="31"/>
    <x v="1"/>
    <x v="0"/>
    <n v="196"/>
    <x v="0"/>
    <n v="29"/>
    <n v="4"/>
    <s v="Marketing"/>
    <n v="1"/>
    <n v="1784"/>
    <n v="1"/>
    <x v="0"/>
    <n v="91"/>
    <n v="2"/>
    <n v="2"/>
    <s v="Sales Executive"/>
    <x v="0"/>
    <x v="1"/>
    <n v="5468"/>
    <n v="13402"/>
    <n v="1"/>
    <s v="Y"/>
    <s v="No"/>
    <n v="14"/>
    <n v="3"/>
    <n v="1"/>
    <n v="80"/>
    <n v="2"/>
    <n v="13"/>
    <n v="3"/>
    <n v="3"/>
    <n v="12"/>
    <n v="7"/>
    <n v="5"/>
    <n v="7"/>
    <n v="0.14000000000000001"/>
    <x v="0"/>
    <s v="Consolidado"/>
    <s v="Coste salarial alto"/>
    <s v="20-30 kms"/>
    <s v="Bajo"/>
    <s v="Media"/>
    <x v="1"/>
  </r>
  <r>
    <n v="51"/>
    <x v="1"/>
    <x v="0"/>
    <n v="942"/>
    <x v="1"/>
    <n v="3"/>
    <n v="3"/>
    <s v="Technical Degree"/>
    <n v="1"/>
    <n v="1786"/>
    <n v="1"/>
    <x v="0"/>
    <n v="53"/>
    <n v="3"/>
    <n v="3"/>
    <s v="Manager"/>
    <x v="2"/>
    <x v="1"/>
    <n v="13116"/>
    <n v="22984"/>
    <n v="2"/>
    <s v="Y"/>
    <s v="No"/>
    <n v="11"/>
    <n v="3"/>
    <n v="4"/>
    <n v="80"/>
    <n v="0"/>
    <n v="15"/>
    <n v="2"/>
    <n v="3"/>
    <n v="2"/>
    <n v="2"/>
    <n v="2"/>
    <n v="2"/>
    <n v="0.11"/>
    <x v="1"/>
    <s v="Nuevo empleado"/>
    <s v="Coste salarial medio"/>
    <s v="0-10 kms"/>
    <s v="Bajo"/>
    <s v="Poca"/>
    <x v="1"/>
  </r>
  <r>
    <n v="37"/>
    <x v="1"/>
    <x v="0"/>
    <n v="589"/>
    <x v="0"/>
    <n v="9"/>
    <n v="2"/>
    <s v="Marketing"/>
    <n v="1"/>
    <n v="1787"/>
    <n v="2"/>
    <x v="1"/>
    <n v="46"/>
    <n v="2"/>
    <n v="2"/>
    <s v="Sales Executive"/>
    <x v="1"/>
    <x v="1"/>
    <n v="4189"/>
    <n v="8800"/>
    <n v="1"/>
    <s v="Y"/>
    <s v="No"/>
    <n v="14"/>
    <n v="3"/>
    <n v="1"/>
    <n v="80"/>
    <n v="2"/>
    <n v="5"/>
    <n v="2"/>
    <n v="3"/>
    <n v="5"/>
    <n v="2"/>
    <n v="0"/>
    <n v="3"/>
    <n v="0.14000000000000001"/>
    <x v="0"/>
    <s v="Nuevo empleado"/>
    <s v="Coste salarial bajo"/>
    <s v="0-10 kms"/>
    <s v="Bajo"/>
    <s v="Poca"/>
    <x v="0"/>
  </r>
  <r>
    <n v="46"/>
    <x v="1"/>
    <x v="0"/>
    <n v="734"/>
    <x v="1"/>
    <n v="2"/>
    <n v="4"/>
    <s v="Medical"/>
    <n v="1"/>
    <n v="1789"/>
    <n v="3"/>
    <x v="1"/>
    <n v="46"/>
    <n v="3"/>
    <n v="5"/>
    <s v="Research Director"/>
    <x v="0"/>
    <x v="2"/>
    <n v="19328"/>
    <n v="14218"/>
    <n v="7"/>
    <s v="Y"/>
    <s v="Yes"/>
    <n v="17"/>
    <n v="3"/>
    <n v="3"/>
    <n v="80"/>
    <n v="1"/>
    <n v="24"/>
    <n v="3"/>
    <n v="3"/>
    <n v="2"/>
    <n v="1"/>
    <n v="2"/>
    <n v="2"/>
    <n v="0.17"/>
    <x v="1"/>
    <s v="Nuevo empleado"/>
    <s v="Coste salarial bajo"/>
    <s v="0-10 kms"/>
    <s v="Medio"/>
    <s v="Media"/>
    <x v="1"/>
  </r>
  <r>
    <n v="36"/>
    <x v="1"/>
    <x v="0"/>
    <n v="1383"/>
    <x v="1"/>
    <n v="10"/>
    <n v="3"/>
    <s v="Life Sciences"/>
    <n v="1"/>
    <n v="1790"/>
    <n v="4"/>
    <x v="1"/>
    <n v="90"/>
    <n v="3"/>
    <n v="3"/>
    <s v="Healthcare Representative"/>
    <x v="3"/>
    <x v="1"/>
    <n v="8321"/>
    <n v="25949"/>
    <n v="7"/>
    <s v="Y"/>
    <s v="Yes"/>
    <n v="13"/>
    <n v="3"/>
    <n v="4"/>
    <n v="80"/>
    <n v="1"/>
    <n v="15"/>
    <n v="1"/>
    <n v="3"/>
    <n v="12"/>
    <n v="8"/>
    <n v="5"/>
    <n v="7"/>
    <n v="0.13"/>
    <x v="0"/>
    <s v="Consolidado"/>
    <s v="Coste salarial alto"/>
    <s v="10-20 kms"/>
    <s v="Bajo"/>
    <s v="Poca"/>
    <x v="1"/>
  </r>
  <r>
    <n v="44"/>
    <x v="0"/>
    <x v="1"/>
    <n v="429"/>
    <x v="1"/>
    <n v="1"/>
    <n v="2"/>
    <s v="Medical"/>
    <n v="1"/>
    <n v="1792"/>
    <n v="3"/>
    <x v="1"/>
    <n v="99"/>
    <n v="3"/>
    <n v="1"/>
    <s v="Research Scientist"/>
    <x v="1"/>
    <x v="2"/>
    <n v="2342"/>
    <n v="11092"/>
    <n v="1"/>
    <s v="Y"/>
    <s v="Yes"/>
    <n v="12"/>
    <n v="3"/>
    <n v="3"/>
    <n v="80"/>
    <n v="3"/>
    <n v="6"/>
    <n v="2"/>
    <n v="2"/>
    <n v="5"/>
    <n v="3"/>
    <n v="2"/>
    <n v="3"/>
    <n v="0.12"/>
    <x v="0"/>
    <s v="Nuevo empleado"/>
    <s v="Coste salarial alto"/>
    <s v="0-10 kms"/>
    <s v="Bajo"/>
    <s v="Poca"/>
    <x v="0"/>
  </r>
  <r>
    <n v="37"/>
    <x v="1"/>
    <x v="0"/>
    <n v="1239"/>
    <x v="2"/>
    <n v="8"/>
    <n v="2"/>
    <s v="Other"/>
    <n v="1"/>
    <n v="1794"/>
    <n v="3"/>
    <x v="1"/>
    <n v="89"/>
    <n v="3"/>
    <n v="2"/>
    <s v="Human Resources"/>
    <x v="1"/>
    <x v="2"/>
    <n v="4071"/>
    <n v="12832"/>
    <n v="2"/>
    <s v="Y"/>
    <s v="No"/>
    <n v="13"/>
    <n v="3"/>
    <n v="3"/>
    <n v="80"/>
    <n v="0"/>
    <n v="19"/>
    <n v="4"/>
    <n v="2"/>
    <n v="10"/>
    <n v="0"/>
    <n v="4"/>
    <n v="7"/>
    <n v="0.13"/>
    <x v="0"/>
    <s v="Establecido"/>
    <s v="Coste salarial alto"/>
    <s v="0-10 kms"/>
    <s v="Bajo"/>
    <s v="Media"/>
    <x v="1"/>
  </r>
  <r>
    <n v="35"/>
    <x v="0"/>
    <x v="0"/>
    <n v="303"/>
    <x v="0"/>
    <n v="27"/>
    <n v="3"/>
    <s v="Life Sciences"/>
    <n v="1"/>
    <n v="1797"/>
    <n v="3"/>
    <x v="1"/>
    <n v="84"/>
    <n v="3"/>
    <n v="2"/>
    <s v="Sales Executive"/>
    <x v="0"/>
    <x v="0"/>
    <n v="5813"/>
    <n v="13492"/>
    <n v="1"/>
    <s v="Y"/>
    <s v="Yes"/>
    <n v="18"/>
    <n v="3"/>
    <n v="4"/>
    <n v="80"/>
    <n v="0"/>
    <n v="10"/>
    <n v="2"/>
    <n v="3"/>
    <n v="10"/>
    <n v="7"/>
    <n v="7"/>
    <n v="7"/>
    <n v="0.18"/>
    <x v="0"/>
    <s v="Establecido"/>
    <s v="Coste salarial alto"/>
    <s v="20-30 kms"/>
    <s v="Medio"/>
    <s v="Poca"/>
    <x v="1"/>
  </r>
  <r>
    <n v="33"/>
    <x v="1"/>
    <x v="0"/>
    <n v="867"/>
    <x v="1"/>
    <n v="8"/>
    <n v="4"/>
    <s v="Life Sciences"/>
    <n v="1"/>
    <n v="1798"/>
    <n v="4"/>
    <x v="1"/>
    <n v="90"/>
    <n v="4"/>
    <n v="1"/>
    <s v="Research Scientist"/>
    <x v="3"/>
    <x v="1"/>
    <n v="3143"/>
    <n v="6076"/>
    <n v="6"/>
    <s v="Y"/>
    <s v="No"/>
    <n v="19"/>
    <n v="3"/>
    <n v="2"/>
    <n v="80"/>
    <n v="1"/>
    <n v="14"/>
    <n v="1"/>
    <n v="3"/>
    <n v="10"/>
    <n v="8"/>
    <n v="7"/>
    <n v="6"/>
    <n v="0.19"/>
    <x v="0"/>
    <s v="Establecido"/>
    <s v="Coste salarial alto"/>
    <s v="0-10 kms"/>
    <s v="Medio"/>
    <s v="Poca"/>
    <x v="1"/>
  </r>
  <r>
    <n v="28"/>
    <x v="1"/>
    <x v="0"/>
    <n v="1181"/>
    <x v="1"/>
    <n v="1"/>
    <n v="3"/>
    <s v="Life Sciences"/>
    <n v="1"/>
    <n v="1799"/>
    <n v="3"/>
    <x v="1"/>
    <n v="82"/>
    <n v="3"/>
    <n v="1"/>
    <s v="Research Scientist"/>
    <x v="0"/>
    <x v="1"/>
    <n v="2044"/>
    <n v="5531"/>
    <n v="1"/>
    <s v="Y"/>
    <s v="No"/>
    <n v="11"/>
    <n v="3"/>
    <n v="3"/>
    <n v="80"/>
    <n v="1"/>
    <n v="5"/>
    <n v="6"/>
    <n v="4"/>
    <n v="5"/>
    <n v="3"/>
    <n v="0"/>
    <n v="3"/>
    <n v="0.11"/>
    <x v="2"/>
    <s v="Nuevo empleado"/>
    <s v="Coste salarial alto"/>
    <s v="0-10 kms"/>
    <s v="Bajo"/>
    <s v="Mucha"/>
    <x v="0"/>
  </r>
  <r>
    <n v="39"/>
    <x v="1"/>
    <x v="0"/>
    <n v="1253"/>
    <x v="1"/>
    <n v="10"/>
    <n v="1"/>
    <s v="Medical"/>
    <n v="1"/>
    <n v="1800"/>
    <n v="3"/>
    <x v="1"/>
    <n v="65"/>
    <n v="3"/>
    <n v="3"/>
    <s v="Research Director"/>
    <x v="2"/>
    <x v="0"/>
    <n v="13464"/>
    <n v="7914"/>
    <n v="7"/>
    <s v="Y"/>
    <s v="No"/>
    <n v="21"/>
    <n v="4"/>
    <n v="3"/>
    <n v="80"/>
    <n v="0"/>
    <n v="9"/>
    <n v="3"/>
    <n v="3"/>
    <n v="4"/>
    <n v="3"/>
    <n v="2"/>
    <n v="2"/>
    <n v="0.21"/>
    <x v="0"/>
    <s v="Nuevo empleado"/>
    <s v="Coste salarial medio"/>
    <s v="10-20 kms"/>
    <s v="Alto"/>
    <s v="Media"/>
    <x v="0"/>
  </r>
  <r>
    <n v="46"/>
    <x v="1"/>
    <x v="2"/>
    <n v="849"/>
    <x v="0"/>
    <n v="26"/>
    <n v="2"/>
    <s v="Life Sciences"/>
    <n v="1"/>
    <n v="1801"/>
    <n v="2"/>
    <x v="1"/>
    <n v="98"/>
    <n v="2"/>
    <n v="2"/>
    <s v="Sales Executive"/>
    <x v="1"/>
    <x v="0"/>
    <n v="7991"/>
    <n v="25166"/>
    <n v="8"/>
    <s v="Y"/>
    <s v="No"/>
    <n v="15"/>
    <n v="3"/>
    <n v="3"/>
    <n v="80"/>
    <n v="0"/>
    <n v="6"/>
    <n v="3"/>
    <n v="3"/>
    <n v="2"/>
    <n v="2"/>
    <n v="2"/>
    <n v="2"/>
    <n v="0.15"/>
    <x v="1"/>
    <s v="Nuevo empleado"/>
    <s v="Coste salarial alto"/>
    <s v="20-30 kms"/>
    <s v="Bajo"/>
    <s v="Media"/>
    <x v="0"/>
  </r>
  <r>
    <n v="40"/>
    <x v="1"/>
    <x v="0"/>
    <n v="616"/>
    <x v="1"/>
    <n v="2"/>
    <n v="2"/>
    <s v="Life Sciences"/>
    <n v="1"/>
    <n v="1802"/>
    <n v="3"/>
    <x v="0"/>
    <n v="99"/>
    <n v="3"/>
    <n v="1"/>
    <s v="Laboratory Technician"/>
    <x v="3"/>
    <x v="1"/>
    <n v="3377"/>
    <n v="25605"/>
    <n v="4"/>
    <s v="Y"/>
    <s v="No"/>
    <n v="17"/>
    <n v="3"/>
    <n v="4"/>
    <n v="80"/>
    <n v="1"/>
    <n v="7"/>
    <n v="5"/>
    <n v="2"/>
    <n v="4"/>
    <n v="3"/>
    <n v="0"/>
    <n v="2"/>
    <n v="0.17"/>
    <x v="0"/>
    <s v="Nuevo empleado"/>
    <s v="Coste salarial alto"/>
    <s v="0-10 kms"/>
    <s v="Medio"/>
    <s v="Mucha"/>
    <x v="0"/>
  </r>
  <r>
    <n v="42"/>
    <x v="1"/>
    <x v="0"/>
    <n v="1128"/>
    <x v="1"/>
    <n v="13"/>
    <n v="3"/>
    <s v="Medical"/>
    <n v="1"/>
    <n v="1803"/>
    <n v="2"/>
    <x v="1"/>
    <n v="95"/>
    <n v="4"/>
    <n v="2"/>
    <s v="Healthcare Representative"/>
    <x v="3"/>
    <x v="1"/>
    <n v="5538"/>
    <n v="5696"/>
    <n v="5"/>
    <s v="Y"/>
    <s v="No"/>
    <n v="18"/>
    <n v="3"/>
    <n v="3"/>
    <n v="80"/>
    <n v="2"/>
    <n v="10"/>
    <n v="2"/>
    <n v="2"/>
    <n v="0"/>
    <n v="0"/>
    <n v="0"/>
    <n v="0"/>
    <n v="0.18"/>
    <x v="0"/>
    <s v="Recien incorporado"/>
    <s v="Coste salarial alto"/>
    <s v="10-20 kms"/>
    <s v="Medio"/>
    <s v="Poca"/>
    <x v="1"/>
  </r>
  <r>
    <n v="35"/>
    <x v="1"/>
    <x v="2"/>
    <n v="1180"/>
    <x v="1"/>
    <n v="2"/>
    <n v="2"/>
    <s v="Medical"/>
    <n v="1"/>
    <n v="1804"/>
    <n v="2"/>
    <x v="1"/>
    <n v="90"/>
    <n v="3"/>
    <n v="2"/>
    <s v="Manufacturing Director"/>
    <x v="0"/>
    <x v="2"/>
    <n v="5762"/>
    <n v="24442"/>
    <n v="2"/>
    <s v="Y"/>
    <s v="No"/>
    <n v="14"/>
    <n v="3"/>
    <n v="3"/>
    <n v="80"/>
    <n v="1"/>
    <n v="15"/>
    <n v="6"/>
    <n v="3"/>
    <n v="7"/>
    <n v="7"/>
    <n v="1"/>
    <n v="7"/>
    <n v="0.14000000000000001"/>
    <x v="0"/>
    <s v="Establecido"/>
    <s v="Coste salarial alto"/>
    <s v="0-10 kms"/>
    <s v="Bajo"/>
    <s v="Mucha"/>
    <x v="1"/>
  </r>
  <r>
    <n v="38"/>
    <x v="1"/>
    <x v="2"/>
    <n v="1336"/>
    <x v="2"/>
    <n v="2"/>
    <n v="3"/>
    <s v="Human Resources"/>
    <n v="1"/>
    <n v="1805"/>
    <n v="1"/>
    <x v="1"/>
    <n v="100"/>
    <n v="3"/>
    <n v="1"/>
    <s v="Human Resources"/>
    <x v="1"/>
    <x v="2"/>
    <n v="2592"/>
    <n v="7129"/>
    <n v="5"/>
    <s v="Y"/>
    <s v="No"/>
    <n v="13"/>
    <n v="3"/>
    <n v="4"/>
    <n v="80"/>
    <n v="3"/>
    <n v="13"/>
    <n v="3"/>
    <n v="3"/>
    <n v="11"/>
    <n v="10"/>
    <n v="3"/>
    <n v="8"/>
    <n v="0.13"/>
    <x v="0"/>
    <s v="Consolidado"/>
    <s v="Coste salarial alto"/>
    <s v="0-10 kms"/>
    <s v="Bajo"/>
    <s v="Media"/>
    <x v="1"/>
  </r>
  <r>
    <n v="34"/>
    <x v="0"/>
    <x v="1"/>
    <n v="234"/>
    <x v="1"/>
    <n v="9"/>
    <n v="4"/>
    <s v="Life Sciences"/>
    <n v="1"/>
    <n v="1807"/>
    <n v="4"/>
    <x v="1"/>
    <n v="93"/>
    <n v="3"/>
    <n v="2"/>
    <s v="Laboratory Technician"/>
    <x v="3"/>
    <x v="1"/>
    <n v="5346"/>
    <n v="6208"/>
    <n v="4"/>
    <s v="Y"/>
    <s v="No"/>
    <n v="17"/>
    <n v="3"/>
    <n v="3"/>
    <n v="80"/>
    <n v="1"/>
    <n v="11"/>
    <n v="3"/>
    <n v="2"/>
    <n v="7"/>
    <n v="1"/>
    <n v="0"/>
    <n v="7"/>
    <n v="0.17"/>
    <x v="0"/>
    <s v="Establecido"/>
    <s v="Coste salarial alto"/>
    <s v="0-10 kms"/>
    <s v="Medio"/>
    <s v="Media"/>
    <x v="1"/>
  </r>
  <r>
    <n v="37"/>
    <x v="0"/>
    <x v="0"/>
    <n v="370"/>
    <x v="1"/>
    <n v="10"/>
    <n v="4"/>
    <s v="Medical"/>
    <n v="1"/>
    <n v="1809"/>
    <n v="4"/>
    <x v="1"/>
    <n v="58"/>
    <n v="3"/>
    <n v="2"/>
    <s v="Manufacturing Director"/>
    <x v="3"/>
    <x v="0"/>
    <n v="4213"/>
    <n v="4992"/>
    <n v="1"/>
    <s v="Y"/>
    <s v="No"/>
    <n v="15"/>
    <n v="3"/>
    <n v="2"/>
    <n v="80"/>
    <n v="0"/>
    <n v="10"/>
    <n v="4"/>
    <n v="1"/>
    <n v="10"/>
    <n v="3"/>
    <n v="0"/>
    <n v="8"/>
    <n v="0.15"/>
    <x v="0"/>
    <s v="Establecido"/>
    <s v="Coste salarial medio"/>
    <s v="10-20 kms"/>
    <s v="Bajo"/>
    <s v="Media"/>
    <x v="1"/>
  </r>
  <r>
    <n v="39"/>
    <x v="1"/>
    <x v="1"/>
    <n v="766"/>
    <x v="0"/>
    <n v="20"/>
    <n v="3"/>
    <s v="Life Sciences"/>
    <n v="1"/>
    <n v="1812"/>
    <n v="3"/>
    <x v="1"/>
    <n v="83"/>
    <n v="3"/>
    <n v="2"/>
    <s v="Sales Executive"/>
    <x v="0"/>
    <x v="2"/>
    <n v="4127"/>
    <n v="19188"/>
    <n v="2"/>
    <s v="Y"/>
    <s v="No"/>
    <n v="18"/>
    <n v="3"/>
    <n v="4"/>
    <n v="80"/>
    <n v="1"/>
    <n v="7"/>
    <n v="6"/>
    <n v="3"/>
    <n v="2"/>
    <n v="1"/>
    <n v="2"/>
    <n v="2"/>
    <n v="0.18"/>
    <x v="0"/>
    <s v="Nuevo empleado"/>
    <s v="Coste salarial alto"/>
    <s v="20-30 kms"/>
    <s v="Medio"/>
    <s v="Mucha"/>
    <x v="0"/>
  </r>
  <r>
    <n v="43"/>
    <x v="1"/>
    <x v="2"/>
    <n v="343"/>
    <x v="1"/>
    <n v="9"/>
    <n v="3"/>
    <s v="Life Sciences"/>
    <n v="1"/>
    <n v="1813"/>
    <n v="1"/>
    <x v="1"/>
    <n v="52"/>
    <n v="3"/>
    <n v="1"/>
    <s v="Research Scientist"/>
    <x v="2"/>
    <x v="0"/>
    <n v="2438"/>
    <n v="24978"/>
    <n v="4"/>
    <s v="Y"/>
    <s v="No"/>
    <n v="13"/>
    <n v="3"/>
    <n v="3"/>
    <n v="80"/>
    <n v="0"/>
    <n v="7"/>
    <n v="2"/>
    <n v="2"/>
    <n v="3"/>
    <n v="2"/>
    <n v="1"/>
    <n v="2"/>
    <n v="0.13"/>
    <x v="0"/>
    <s v="Nuevo empleado"/>
    <s v="Coste salarial medio"/>
    <s v="0-10 kms"/>
    <s v="Bajo"/>
    <s v="Poca"/>
    <x v="0"/>
  </r>
  <r>
    <n v="41"/>
    <x v="1"/>
    <x v="0"/>
    <n v="447"/>
    <x v="1"/>
    <n v="5"/>
    <n v="3"/>
    <s v="Life Sciences"/>
    <n v="1"/>
    <n v="1814"/>
    <n v="2"/>
    <x v="1"/>
    <n v="85"/>
    <n v="4"/>
    <n v="2"/>
    <s v="Healthcare Representative"/>
    <x v="1"/>
    <x v="0"/>
    <n v="6870"/>
    <n v="15530"/>
    <n v="3"/>
    <s v="Y"/>
    <s v="No"/>
    <n v="12"/>
    <n v="3"/>
    <n v="1"/>
    <n v="80"/>
    <n v="0"/>
    <n v="11"/>
    <n v="3"/>
    <n v="1"/>
    <n v="3"/>
    <n v="2"/>
    <n v="1"/>
    <n v="2"/>
    <n v="0.12"/>
    <x v="0"/>
    <s v="Nuevo empleado"/>
    <s v="Coste salarial alto"/>
    <s v="0-10 kms"/>
    <s v="Bajo"/>
    <s v="Media"/>
    <x v="1"/>
  </r>
  <r>
    <n v="41"/>
    <x v="1"/>
    <x v="0"/>
    <n v="796"/>
    <x v="0"/>
    <n v="4"/>
    <n v="1"/>
    <s v="Marketing"/>
    <n v="1"/>
    <n v="1815"/>
    <n v="3"/>
    <x v="0"/>
    <n v="81"/>
    <n v="3"/>
    <n v="3"/>
    <s v="Sales Executive"/>
    <x v="2"/>
    <x v="2"/>
    <n v="10447"/>
    <n v="26458"/>
    <n v="0"/>
    <s v="Y"/>
    <s v="Yes"/>
    <n v="13"/>
    <n v="3"/>
    <n v="4"/>
    <n v="80"/>
    <n v="1"/>
    <n v="23"/>
    <n v="3"/>
    <n v="4"/>
    <n v="22"/>
    <n v="14"/>
    <n v="13"/>
    <n v="5"/>
    <n v="0.13"/>
    <x v="0"/>
    <s v="Veterano"/>
    <s v="Coste salarial alto"/>
    <s v="0-10 kms"/>
    <s v="Bajo"/>
    <s v="Media"/>
    <x v="1"/>
  </r>
  <r>
    <n v="30"/>
    <x v="1"/>
    <x v="0"/>
    <n v="1092"/>
    <x v="1"/>
    <n v="10"/>
    <n v="3"/>
    <s v="Medical"/>
    <n v="1"/>
    <n v="1816"/>
    <n v="1"/>
    <x v="0"/>
    <n v="64"/>
    <n v="3"/>
    <n v="3"/>
    <s v="Manufacturing Director"/>
    <x v="2"/>
    <x v="0"/>
    <n v="9667"/>
    <n v="2739"/>
    <n v="9"/>
    <s v="Y"/>
    <s v="No"/>
    <n v="14"/>
    <n v="3"/>
    <n v="2"/>
    <n v="80"/>
    <n v="0"/>
    <n v="9"/>
    <n v="3"/>
    <n v="3"/>
    <n v="7"/>
    <n v="7"/>
    <n v="0"/>
    <n v="2"/>
    <n v="0.14000000000000001"/>
    <x v="0"/>
    <s v="Establecido"/>
    <s v="Coste salarial medio"/>
    <s v="10-20 kms"/>
    <s v="Bajo"/>
    <s v="Media"/>
    <x v="0"/>
  </r>
  <r>
    <n v="26"/>
    <x v="0"/>
    <x v="0"/>
    <n v="920"/>
    <x v="2"/>
    <n v="20"/>
    <n v="2"/>
    <s v="Medical"/>
    <n v="1"/>
    <n v="1818"/>
    <n v="4"/>
    <x v="0"/>
    <n v="69"/>
    <n v="3"/>
    <n v="1"/>
    <s v="Human Resources"/>
    <x v="1"/>
    <x v="1"/>
    <n v="2148"/>
    <n v="6889"/>
    <n v="0"/>
    <s v="Y"/>
    <s v="Yes"/>
    <n v="11"/>
    <n v="3"/>
    <n v="3"/>
    <n v="80"/>
    <n v="0"/>
    <n v="6"/>
    <n v="3"/>
    <n v="3"/>
    <n v="5"/>
    <n v="1"/>
    <n v="1"/>
    <n v="4"/>
    <n v="0.11"/>
    <x v="2"/>
    <s v="Nuevo empleado"/>
    <s v="Coste salarial medio"/>
    <s v="20-30 kms"/>
    <s v="Bajo"/>
    <s v="Media"/>
    <x v="0"/>
  </r>
  <r>
    <n v="46"/>
    <x v="0"/>
    <x v="0"/>
    <n v="261"/>
    <x v="1"/>
    <n v="21"/>
    <n v="2"/>
    <s v="Medical"/>
    <n v="1"/>
    <n v="1821"/>
    <n v="4"/>
    <x v="0"/>
    <n v="66"/>
    <n v="3"/>
    <n v="2"/>
    <s v="Healthcare Representative"/>
    <x v="1"/>
    <x v="1"/>
    <n v="8926"/>
    <n v="10842"/>
    <n v="4"/>
    <s v="Y"/>
    <s v="No"/>
    <n v="22"/>
    <n v="4"/>
    <n v="4"/>
    <n v="80"/>
    <n v="1"/>
    <n v="13"/>
    <n v="2"/>
    <n v="4"/>
    <n v="9"/>
    <n v="7"/>
    <n v="3"/>
    <n v="7"/>
    <n v="0.22"/>
    <x v="1"/>
    <s v="Establecido"/>
    <s v="Coste salarial medio"/>
    <s v="20-30 kms"/>
    <s v="Alto"/>
    <s v="Poca"/>
    <x v="1"/>
  </r>
  <r>
    <n v="40"/>
    <x v="1"/>
    <x v="0"/>
    <n v="1194"/>
    <x v="1"/>
    <n v="1"/>
    <n v="3"/>
    <s v="Life Sciences"/>
    <n v="1"/>
    <n v="1822"/>
    <n v="3"/>
    <x v="0"/>
    <n v="52"/>
    <n v="3"/>
    <n v="2"/>
    <s v="Healthcare Representative"/>
    <x v="0"/>
    <x v="2"/>
    <n v="6513"/>
    <n v="9060"/>
    <n v="4"/>
    <s v="Y"/>
    <s v="No"/>
    <n v="17"/>
    <n v="3"/>
    <n v="4"/>
    <n v="80"/>
    <n v="1"/>
    <n v="12"/>
    <n v="3"/>
    <n v="3"/>
    <n v="5"/>
    <n v="3"/>
    <n v="0"/>
    <n v="3"/>
    <n v="0.17"/>
    <x v="0"/>
    <s v="Nuevo empleado"/>
    <s v="Coste salarial medio"/>
    <s v="0-10 kms"/>
    <s v="Medio"/>
    <s v="Media"/>
    <x v="1"/>
  </r>
  <r>
    <n v="34"/>
    <x v="1"/>
    <x v="0"/>
    <n v="810"/>
    <x v="0"/>
    <n v="8"/>
    <n v="2"/>
    <s v="Technical Degree"/>
    <n v="1"/>
    <n v="1823"/>
    <n v="2"/>
    <x v="1"/>
    <n v="92"/>
    <n v="4"/>
    <n v="2"/>
    <s v="Sales Executive"/>
    <x v="2"/>
    <x v="1"/>
    <n v="6799"/>
    <n v="22128"/>
    <n v="1"/>
    <s v="Y"/>
    <s v="No"/>
    <n v="21"/>
    <n v="4"/>
    <n v="3"/>
    <n v="80"/>
    <n v="2"/>
    <n v="10"/>
    <n v="5"/>
    <n v="3"/>
    <n v="10"/>
    <n v="8"/>
    <n v="4"/>
    <n v="8"/>
    <n v="0.21"/>
    <x v="0"/>
    <s v="Establecido"/>
    <s v="Coste salarial alto"/>
    <s v="0-10 kms"/>
    <s v="Alto"/>
    <s v="Mucha"/>
    <x v="1"/>
  </r>
  <r>
    <n v="58"/>
    <x v="1"/>
    <x v="2"/>
    <n v="350"/>
    <x v="0"/>
    <n v="2"/>
    <n v="3"/>
    <s v="Medical"/>
    <n v="1"/>
    <n v="1824"/>
    <n v="2"/>
    <x v="1"/>
    <n v="52"/>
    <n v="3"/>
    <n v="4"/>
    <s v="Manager"/>
    <x v="1"/>
    <x v="2"/>
    <n v="16291"/>
    <n v="22577"/>
    <n v="4"/>
    <s v="Y"/>
    <s v="No"/>
    <n v="22"/>
    <n v="4"/>
    <n v="4"/>
    <n v="80"/>
    <n v="1"/>
    <n v="37"/>
    <n v="0"/>
    <n v="2"/>
    <n v="16"/>
    <n v="9"/>
    <n v="14"/>
    <n v="14"/>
    <n v="0.22"/>
    <x v="1"/>
    <s v="Consolidado"/>
    <s v="Coste salarial medio"/>
    <s v="0-10 kms"/>
    <s v="Alto"/>
    <s v="Poca"/>
    <x v="1"/>
  </r>
  <r>
    <n v="35"/>
    <x v="1"/>
    <x v="0"/>
    <n v="185"/>
    <x v="1"/>
    <n v="23"/>
    <n v="4"/>
    <s v="Medical"/>
    <n v="1"/>
    <n v="1826"/>
    <n v="2"/>
    <x v="1"/>
    <n v="91"/>
    <n v="1"/>
    <n v="1"/>
    <s v="Laboratory Technician"/>
    <x v="2"/>
    <x v="1"/>
    <n v="2705"/>
    <n v="9696"/>
    <n v="0"/>
    <s v="Y"/>
    <s v="No"/>
    <n v="16"/>
    <n v="3"/>
    <n v="2"/>
    <n v="80"/>
    <n v="1"/>
    <n v="6"/>
    <n v="2"/>
    <n v="4"/>
    <n v="5"/>
    <n v="4"/>
    <n v="0"/>
    <n v="3"/>
    <n v="0.16"/>
    <x v="0"/>
    <s v="Nuevo empleado"/>
    <s v="Coste salarial alto"/>
    <s v="20-30 kms"/>
    <s v="Medio"/>
    <s v="Poca"/>
    <x v="0"/>
  </r>
  <r>
    <n v="47"/>
    <x v="1"/>
    <x v="0"/>
    <n v="1001"/>
    <x v="1"/>
    <n v="4"/>
    <n v="3"/>
    <s v="Life Sciences"/>
    <n v="1"/>
    <n v="1827"/>
    <n v="3"/>
    <x v="0"/>
    <n v="92"/>
    <n v="2"/>
    <n v="3"/>
    <s v="Manufacturing Director"/>
    <x v="1"/>
    <x v="2"/>
    <n v="10333"/>
    <n v="19271"/>
    <n v="8"/>
    <s v="Y"/>
    <s v="Yes"/>
    <n v="12"/>
    <n v="3"/>
    <n v="3"/>
    <n v="80"/>
    <n v="1"/>
    <n v="28"/>
    <n v="4"/>
    <n v="3"/>
    <n v="22"/>
    <n v="11"/>
    <n v="14"/>
    <n v="10"/>
    <n v="0.12"/>
    <x v="1"/>
    <s v="Veterano"/>
    <s v="Coste salarial alto"/>
    <s v="0-10 kms"/>
    <s v="Bajo"/>
    <s v="Media"/>
    <x v="1"/>
  </r>
  <r>
    <n v="40"/>
    <x v="1"/>
    <x v="0"/>
    <n v="750"/>
    <x v="1"/>
    <n v="12"/>
    <n v="3"/>
    <s v="Life Sciences"/>
    <n v="1"/>
    <n v="1829"/>
    <n v="2"/>
    <x v="0"/>
    <n v="47"/>
    <n v="3"/>
    <n v="2"/>
    <s v="Healthcare Representative"/>
    <x v="3"/>
    <x v="2"/>
    <n v="4448"/>
    <n v="10748"/>
    <n v="2"/>
    <s v="Y"/>
    <s v="No"/>
    <n v="12"/>
    <n v="3"/>
    <n v="2"/>
    <n v="80"/>
    <n v="1"/>
    <n v="15"/>
    <n v="3"/>
    <n v="3"/>
    <n v="7"/>
    <n v="4"/>
    <n v="7"/>
    <n v="7"/>
    <n v="0.12"/>
    <x v="0"/>
    <s v="Establecido"/>
    <s v="Coste salarial bajo"/>
    <s v="10-20 kms"/>
    <s v="Bajo"/>
    <s v="Media"/>
    <x v="1"/>
  </r>
  <r>
    <n v="54"/>
    <x v="1"/>
    <x v="0"/>
    <n v="431"/>
    <x v="1"/>
    <n v="7"/>
    <n v="4"/>
    <s v="Medical"/>
    <n v="1"/>
    <n v="1830"/>
    <n v="4"/>
    <x v="0"/>
    <n v="68"/>
    <n v="3"/>
    <n v="2"/>
    <s v="Research Scientist"/>
    <x v="0"/>
    <x v="1"/>
    <n v="6854"/>
    <n v="15696"/>
    <n v="4"/>
    <s v="Y"/>
    <s v="No"/>
    <n v="15"/>
    <n v="3"/>
    <n v="2"/>
    <n v="80"/>
    <n v="1"/>
    <n v="14"/>
    <n v="2"/>
    <n v="2"/>
    <n v="7"/>
    <n v="1"/>
    <n v="1"/>
    <n v="7"/>
    <n v="0.15"/>
    <x v="1"/>
    <s v="Establecido"/>
    <s v="Coste salarial medio"/>
    <s v="0-10 kms"/>
    <s v="Bajo"/>
    <s v="Poca"/>
    <x v="1"/>
  </r>
  <r>
    <n v="31"/>
    <x v="1"/>
    <x v="1"/>
    <n v="1125"/>
    <x v="0"/>
    <n v="7"/>
    <n v="4"/>
    <s v="Marketing"/>
    <n v="1"/>
    <n v="1833"/>
    <n v="1"/>
    <x v="0"/>
    <n v="68"/>
    <n v="3"/>
    <n v="3"/>
    <s v="Sales Executive"/>
    <x v="3"/>
    <x v="1"/>
    <n v="9637"/>
    <n v="8277"/>
    <n v="2"/>
    <s v="Y"/>
    <s v="No"/>
    <n v="14"/>
    <n v="3"/>
    <n v="4"/>
    <n v="80"/>
    <n v="2"/>
    <n v="9"/>
    <n v="3"/>
    <n v="3"/>
    <n v="3"/>
    <n v="2"/>
    <n v="2"/>
    <n v="2"/>
    <n v="0.14000000000000001"/>
    <x v="0"/>
    <s v="Nuevo empleado"/>
    <s v="Coste salarial medio"/>
    <s v="0-10 kms"/>
    <s v="Bajo"/>
    <s v="Media"/>
    <x v="0"/>
  </r>
  <r>
    <n v="28"/>
    <x v="1"/>
    <x v="0"/>
    <n v="1217"/>
    <x v="1"/>
    <n v="1"/>
    <n v="3"/>
    <s v="Medical"/>
    <n v="1"/>
    <n v="1834"/>
    <n v="3"/>
    <x v="0"/>
    <n v="67"/>
    <n v="3"/>
    <n v="1"/>
    <s v="Research Scientist"/>
    <x v="3"/>
    <x v="1"/>
    <n v="3591"/>
    <n v="12719"/>
    <n v="1"/>
    <s v="Y"/>
    <s v="No"/>
    <n v="25"/>
    <n v="4"/>
    <n v="3"/>
    <n v="80"/>
    <n v="1"/>
    <n v="3"/>
    <n v="3"/>
    <n v="3"/>
    <n v="3"/>
    <n v="2"/>
    <n v="1"/>
    <n v="2"/>
    <n v="0.25"/>
    <x v="2"/>
    <s v="Nuevo empleado"/>
    <s v="Coste salarial medio"/>
    <s v="0-10 kms"/>
    <s v="Alto"/>
    <s v="Media"/>
    <x v="2"/>
  </r>
  <r>
    <n v="38"/>
    <x v="1"/>
    <x v="0"/>
    <n v="723"/>
    <x v="0"/>
    <n v="2"/>
    <n v="4"/>
    <s v="Marketing"/>
    <n v="1"/>
    <n v="1835"/>
    <n v="2"/>
    <x v="0"/>
    <n v="77"/>
    <n v="1"/>
    <n v="2"/>
    <s v="Sales Representative"/>
    <x v="0"/>
    <x v="1"/>
    <n v="5405"/>
    <n v="4244"/>
    <n v="2"/>
    <s v="Y"/>
    <s v="Yes"/>
    <n v="20"/>
    <n v="4"/>
    <n v="1"/>
    <n v="80"/>
    <n v="2"/>
    <n v="20"/>
    <n v="4"/>
    <n v="2"/>
    <n v="4"/>
    <n v="2"/>
    <n v="0"/>
    <n v="3"/>
    <n v="0.2"/>
    <x v="0"/>
    <s v="Nuevo empleado"/>
    <s v="Coste salarial alto"/>
    <s v="0-10 kms"/>
    <s v="Medio"/>
    <s v="Media"/>
    <x v="1"/>
  </r>
  <r>
    <n v="26"/>
    <x v="1"/>
    <x v="0"/>
    <n v="572"/>
    <x v="0"/>
    <n v="10"/>
    <n v="3"/>
    <s v="Medical"/>
    <n v="1"/>
    <n v="1836"/>
    <n v="3"/>
    <x v="1"/>
    <n v="46"/>
    <n v="3"/>
    <n v="2"/>
    <s v="Sales Executive"/>
    <x v="0"/>
    <x v="0"/>
    <n v="4684"/>
    <n v="9125"/>
    <n v="1"/>
    <s v="Y"/>
    <s v="No"/>
    <n v="13"/>
    <n v="3"/>
    <n v="1"/>
    <n v="80"/>
    <n v="0"/>
    <n v="5"/>
    <n v="4"/>
    <n v="3"/>
    <n v="5"/>
    <n v="3"/>
    <n v="1"/>
    <n v="2"/>
    <n v="0.13"/>
    <x v="2"/>
    <s v="Nuevo empleado"/>
    <s v="Coste salarial bajo"/>
    <s v="10-20 kms"/>
    <s v="Bajo"/>
    <s v="Media"/>
    <x v="0"/>
  </r>
  <r>
    <n v="58"/>
    <x v="1"/>
    <x v="1"/>
    <n v="1216"/>
    <x v="1"/>
    <n v="15"/>
    <n v="4"/>
    <s v="Life Sciences"/>
    <n v="1"/>
    <n v="1837"/>
    <n v="1"/>
    <x v="1"/>
    <n v="87"/>
    <n v="3"/>
    <n v="4"/>
    <s v="Research Director"/>
    <x v="2"/>
    <x v="1"/>
    <n v="15787"/>
    <n v="21624"/>
    <n v="2"/>
    <s v="Y"/>
    <s v="Yes"/>
    <n v="14"/>
    <n v="3"/>
    <n v="2"/>
    <n v="80"/>
    <n v="0"/>
    <n v="23"/>
    <n v="3"/>
    <n v="3"/>
    <n v="2"/>
    <n v="2"/>
    <n v="2"/>
    <n v="2"/>
    <n v="0.14000000000000001"/>
    <x v="1"/>
    <s v="Nuevo empleado"/>
    <s v="Coste salarial alto"/>
    <s v="10-20 kms"/>
    <s v="Bajo"/>
    <s v="Media"/>
    <x v="1"/>
  </r>
  <r>
    <n v="18"/>
    <x v="1"/>
    <x v="2"/>
    <n v="1431"/>
    <x v="1"/>
    <n v="14"/>
    <n v="3"/>
    <s v="Medical"/>
    <n v="1"/>
    <n v="1839"/>
    <n v="2"/>
    <x v="0"/>
    <n v="33"/>
    <n v="3"/>
    <n v="1"/>
    <s v="Research Scientist"/>
    <x v="2"/>
    <x v="0"/>
    <n v="1514"/>
    <n v="8018"/>
    <n v="1"/>
    <s v="Y"/>
    <s v="No"/>
    <n v="16"/>
    <n v="3"/>
    <n v="3"/>
    <n v="80"/>
    <n v="0"/>
    <n v="0"/>
    <n v="4"/>
    <n v="1"/>
    <n v="0"/>
    <n v="0"/>
    <n v="0"/>
    <n v="0"/>
    <n v="0.16"/>
    <x v="2"/>
    <s v="Recien incorporado"/>
    <s v="Coste salarial bajo"/>
    <s v="10-20 kms"/>
    <s v="Medio"/>
    <s v="Media"/>
    <x v="2"/>
  </r>
  <r>
    <n v="31"/>
    <x v="0"/>
    <x v="0"/>
    <n v="359"/>
    <x v="2"/>
    <n v="18"/>
    <n v="5"/>
    <s v="Human Resources"/>
    <n v="1"/>
    <n v="1842"/>
    <n v="4"/>
    <x v="1"/>
    <n v="89"/>
    <n v="4"/>
    <n v="1"/>
    <s v="Human Resources"/>
    <x v="3"/>
    <x v="1"/>
    <n v="2956"/>
    <n v="21495"/>
    <n v="0"/>
    <s v="Y"/>
    <s v="No"/>
    <n v="17"/>
    <n v="3"/>
    <n v="3"/>
    <n v="80"/>
    <n v="0"/>
    <n v="2"/>
    <n v="4"/>
    <n v="3"/>
    <n v="1"/>
    <n v="0"/>
    <n v="0"/>
    <n v="0"/>
    <n v="0.17"/>
    <x v="0"/>
    <s v="Recien incorporado"/>
    <s v="Coste salarial alto"/>
    <s v="10-20 kms"/>
    <s v="Medio"/>
    <s v="Media"/>
    <x v="2"/>
  </r>
  <r>
    <n v="29"/>
    <x v="0"/>
    <x v="0"/>
    <n v="350"/>
    <x v="2"/>
    <n v="13"/>
    <n v="3"/>
    <s v="Human Resources"/>
    <n v="1"/>
    <n v="1844"/>
    <n v="1"/>
    <x v="1"/>
    <n v="56"/>
    <n v="2"/>
    <n v="1"/>
    <s v="Human Resources"/>
    <x v="3"/>
    <x v="2"/>
    <n v="2335"/>
    <n v="3157"/>
    <n v="4"/>
    <s v="Y"/>
    <s v="Yes"/>
    <n v="15"/>
    <n v="3"/>
    <n v="4"/>
    <n v="80"/>
    <n v="3"/>
    <n v="4"/>
    <n v="3"/>
    <n v="3"/>
    <n v="2"/>
    <n v="2"/>
    <n v="2"/>
    <n v="0"/>
    <n v="0.15"/>
    <x v="0"/>
    <s v="Nuevo empleado"/>
    <s v="Coste salarial medio"/>
    <s v="10-20 kms"/>
    <s v="Bajo"/>
    <s v="Media"/>
    <x v="0"/>
  </r>
  <r>
    <n v="45"/>
    <x v="1"/>
    <x v="2"/>
    <n v="589"/>
    <x v="0"/>
    <n v="2"/>
    <n v="4"/>
    <s v="Life Sciences"/>
    <n v="1"/>
    <n v="1845"/>
    <n v="3"/>
    <x v="0"/>
    <n v="67"/>
    <n v="3"/>
    <n v="2"/>
    <s v="Sales Executive"/>
    <x v="2"/>
    <x v="1"/>
    <n v="5154"/>
    <n v="19665"/>
    <n v="4"/>
    <s v="Y"/>
    <s v="No"/>
    <n v="22"/>
    <n v="4"/>
    <n v="2"/>
    <n v="80"/>
    <n v="2"/>
    <n v="10"/>
    <n v="3"/>
    <n v="4"/>
    <n v="8"/>
    <n v="7"/>
    <n v="5"/>
    <n v="7"/>
    <n v="0.22"/>
    <x v="1"/>
    <s v="Establecido"/>
    <s v="Coste salarial medio"/>
    <s v="0-10 kms"/>
    <s v="Alto"/>
    <s v="Media"/>
    <x v="1"/>
  </r>
  <r>
    <n v="36"/>
    <x v="1"/>
    <x v="0"/>
    <n v="430"/>
    <x v="1"/>
    <n v="2"/>
    <n v="4"/>
    <s v="Other"/>
    <n v="1"/>
    <n v="1847"/>
    <n v="4"/>
    <x v="0"/>
    <n v="73"/>
    <n v="3"/>
    <n v="2"/>
    <s v="Research Scientist"/>
    <x v="1"/>
    <x v="1"/>
    <n v="6962"/>
    <n v="19573"/>
    <n v="4"/>
    <s v="Y"/>
    <s v="Yes"/>
    <n v="22"/>
    <n v="4"/>
    <n v="4"/>
    <n v="80"/>
    <n v="1"/>
    <n v="15"/>
    <n v="2"/>
    <n v="3"/>
    <n v="1"/>
    <n v="0"/>
    <n v="0"/>
    <n v="0"/>
    <n v="0.22"/>
    <x v="0"/>
    <s v="Recien incorporado"/>
    <s v="Coste salarial medio"/>
    <s v="0-10 kms"/>
    <s v="Alto"/>
    <s v="Poca"/>
    <x v="1"/>
  </r>
  <r>
    <n v="43"/>
    <x v="1"/>
    <x v="1"/>
    <n v="1422"/>
    <x v="0"/>
    <n v="2"/>
    <n v="4"/>
    <s v="Life Sciences"/>
    <n v="1"/>
    <n v="1849"/>
    <n v="1"/>
    <x v="1"/>
    <n v="92"/>
    <n v="3"/>
    <n v="2"/>
    <s v="Sales Executive"/>
    <x v="0"/>
    <x v="1"/>
    <n v="5675"/>
    <n v="19246"/>
    <n v="1"/>
    <s v="Y"/>
    <s v="No"/>
    <n v="20"/>
    <n v="4"/>
    <n v="3"/>
    <n v="80"/>
    <n v="1"/>
    <n v="7"/>
    <n v="5"/>
    <n v="3"/>
    <n v="7"/>
    <n v="7"/>
    <n v="7"/>
    <n v="7"/>
    <n v="0.2"/>
    <x v="0"/>
    <s v="Establecido"/>
    <s v="Coste salarial alto"/>
    <s v="0-10 kms"/>
    <s v="Medio"/>
    <s v="Mucha"/>
    <x v="0"/>
  </r>
  <r>
    <n v="27"/>
    <x v="1"/>
    <x v="1"/>
    <n v="1297"/>
    <x v="1"/>
    <n v="5"/>
    <n v="2"/>
    <s v="Life Sciences"/>
    <n v="1"/>
    <n v="1850"/>
    <n v="4"/>
    <x v="0"/>
    <n v="53"/>
    <n v="3"/>
    <n v="1"/>
    <s v="Laboratory Technician"/>
    <x v="0"/>
    <x v="0"/>
    <n v="2379"/>
    <n v="19826"/>
    <n v="0"/>
    <s v="Y"/>
    <s v="Yes"/>
    <n v="14"/>
    <n v="3"/>
    <n v="3"/>
    <n v="80"/>
    <n v="0"/>
    <n v="6"/>
    <n v="3"/>
    <n v="2"/>
    <n v="5"/>
    <n v="4"/>
    <n v="0"/>
    <n v="2"/>
    <n v="0.14000000000000001"/>
    <x v="2"/>
    <s v="Nuevo empleado"/>
    <s v="Coste salarial medio"/>
    <s v="0-10 kms"/>
    <s v="Bajo"/>
    <s v="Media"/>
    <x v="0"/>
  </r>
  <r>
    <n v="29"/>
    <x v="1"/>
    <x v="1"/>
    <n v="574"/>
    <x v="1"/>
    <n v="20"/>
    <n v="1"/>
    <s v="Medical"/>
    <n v="1"/>
    <n v="1852"/>
    <n v="4"/>
    <x v="1"/>
    <n v="40"/>
    <n v="3"/>
    <n v="1"/>
    <s v="Laboratory Technician"/>
    <x v="0"/>
    <x v="1"/>
    <n v="3812"/>
    <n v="7003"/>
    <n v="1"/>
    <s v="Y"/>
    <s v="No"/>
    <n v="13"/>
    <n v="3"/>
    <n v="2"/>
    <n v="80"/>
    <n v="0"/>
    <n v="11"/>
    <n v="3"/>
    <n v="4"/>
    <n v="11"/>
    <n v="8"/>
    <n v="3"/>
    <n v="10"/>
    <n v="0.13"/>
    <x v="0"/>
    <s v="Consolidado"/>
    <s v="Coste salarial bajo"/>
    <s v="20-30 kms"/>
    <s v="Bajo"/>
    <s v="Media"/>
    <x v="1"/>
  </r>
  <r>
    <n v="32"/>
    <x v="1"/>
    <x v="1"/>
    <n v="1318"/>
    <x v="0"/>
    <n v="10"/>
    <n v="4"/>
    <s v="Marketing"/>
    <n v="1"/>
    <n v="1853"/>
    <n v="4"/>
    <x v="1"/>
    <n v="79"/>
    <n v="3"/>
    <n v="2"/>
    <s v="Sales Executive"/>
    <x v="0"/>
    <x v="0"/>
    <n v="4648"/>
    <n v="26075"/>
    <n v="8"/>
    <s v="Y"/>
    <s v="No"/>
    <n v="13"/>
    <n v="3"/>
    <n v="3"/>
    <n v="80"/>
    <n v="0"/>
    <n v="4"/>
    <n v="2"/>
    <n v="4"/>
    <n v="0"/>
    <n v="0"/>
    <n v="0"/>
    <n v="0"/>
    <n v="0.13"/>
    <x v="0"/>
    <s v="Recien incorporado"/>
    <s v="Coste salarial alto"/>
    <s v="10-20 kms"/>
    <s v="Bajo"/>
    <s v="Poca"/>
    <x v="0"/>
  </r>
  <r>
    <n v="42"/>
    <x v="1"/>
    <x v="2"/>
    <n v="355"/>
    <x v="1"/>
    <n v="10"/>
    <n v="4"/>
    <s v="Technical Degree"/>
    <n v="1"/>
    <n v="1854"/>
    <n v="3"/>
    <x v="1"/>
    <n v="38"/>
    <n v="3"/>
    <n v="1"/>
    <s v="Research Scientist"/>
    <x v="2"/>
    <x v="1"/>
    <n v="2936"/>
    <n v="6161"/>
    <n v="3"/>
    <s v="Y"/>
    <s v="No"/>
    <n v="22"/>
    <n v="4"/>
    <n v="2"/>
    <n v="80"/>
    <n v="2"/>
    <n v="10"/>
    <n v="1"/>
    <n v="2"/>
    <n v="6"/>
    <n v="3"/>
    <n v="3"/>
    <n v="3"/>
    <n v="0.22"/>
    <x v="0"/>
    <s v="Establecido"/>
    <s v="Coste salarial bajo"/>
    <s v="10-20 kms"/>
    <s v="Alto"/>
    <s v="Poca"/>
    <x v="1"/>
  </r>
  <r>
    <n v="47"/>
    <x v="1"/>
    <x v="0"/>
    <n v="207"/>
    <x v="1"/>
    <n v="9"/>
    <n v="4"/>
    <s v="Life Sciences"/>
    <n v="1"/>
    <n v="1856"/>
    <n v="2"/>
    <x v="0"/>
    <n v="64"/>
    <n v="3"/>
    <n v="1"/>
    <s v="Laboratory Technician"/>
    <x v="2"/>
    <x v="0"/>
    <n v="2105"/>
    <n v="5411"/>
    <n v="4"/>
    <s v="Y"/>
    <s v="No"/>
    <n v="12"/>
    <n v="3"/>
    <n v="3"/>
    <n v="80"/>
    <n v="0"/>
    <n v="7"/>
    <n v="2"/>
    <n v="3"/>
    <n v="2"/>
    <n v="2"/>
    <n v="2"/>
    <n v="0"/>
    <n v="0.12"/>
    <x v="1"/>
    <s v="Nuevo empleado"/>
    <s v="Coste salarial medio"/>
    <s v="0-10 kms"/>
    <s v="Bajo"/>
    <s v="Poca"/>
    <x v="0"/>
  </r>
  <r>
    <n v="46"/>
    <x v="1"/>
    <x v="0"/>
    <n v="706"/>
    <x v="1"/>
    <n v="2"/>
    <n v="2"/>
    <s v="Life Sciences"/>
    <n v="1"/>
    <n v="1857"/>
    <n v="4"/>
    <x v="1"/>
    <n v="82"/>
    <n v="3"/>
    <n v="3"/>
    <s v="Manufacturing Director"/>
    <x v="0"/>
    <x v="2"/>
    <n v="8578"/>
    <n v="19989"/>
    <n v="3"/>
    <s v="Y"/>
    <s v="No"/>
    <n v="14"/>
    <n v="3"/>
    <n v="3"/>
    <n v="80"/>
    <n v="1"/>
    <n v="12"/>
    <n v="4"/>
    <n v="2"/>
    <n v="9"/>
    <n v="8"/>
    <n v="4"/>
    <n v="7"/>
    <n v="0.14000000000000001"/>
    <x v="1"/>
    <s v="Establecido"/>
    <s v="Coste salarial alto"/>
    <s v="0-10 kms"/>
    <s v="Bajo"/>
    <s v="Media"/>
    <x v="1"/>
  </r>
  <r>
    <n v="28"/>
    <x v="1"/>
    <x v="2"/>
    <n v="280"/>
    <x v="2"/>
    <n v="1"/>
    <n v="2"/>
    <s v="Life Sciences"/>
    <n v="1"/>
    <n v="1858"/>
    <n v="3"/>
    <x v="1"/>
    <n v="43"/>
    <n v="3"/>
    <n v="1"/>
    <s v="Human Resources"/>
    <x v="0"/>
    <x v="2"/>
    <n v="2706"/>
    <n v="10494"/>
    <n v="1"/>
    <s v="Y"/>
    <s v="No"/>
    <n v="15"/>
    <n v="3"/>
    <n v="2"/>
    <n v="80"/>
    <n v="1"/>
    <n v="3"/>
    <n v="2"/>
    <n v="3"/>
    <n v="3"/>
    <n v="2"/>
    <n v="2"/>
    <n v="2"/>
    <n v="0.15"/>
    <x v="2"/>
    <s v="Nuevo empleado"/>
    <s v="Coste salarial bajo"/>
    <s v="0-10 kms"/>
    <s v="Bajo"/>
    <s v="Poca"/>
    <x v="2"/>
  </r>
  <r>
    <n v="29"/>
    <x v="1"/>
    <x v="0"/>
    <n v="726"/>
    <x v="1"/>
    <n v="29"/>
    <n v="1"/>
    <s v="Life Sciences"/>
    <n v="1"/>
    <n v="1859"/>
    <n v="4"/>
    <x v="1"/>
    <n v="93"/>
    <n v="1"/>
    <n v="2"/>
    <s v="Healthcare Representative"/>
    <x v="2"/>
    <x v="2"/>
    <n v="6384"/>
    <n v="21143"/>
    <n v="8"/>
    <s v="Y"/>
    <s v="No"/>
    <n v="17"/>
    <n v="3"/>
    <n v="4"/>
    <n v="80"/>
    <n v="2"/>
    <n v="11"/>
    <n v="3"/>
    <n v="3"/>
    <n v="7"/>
    <n v="0"/>
    <n v="1"/>
    <n v="6"/>
    <n v="0.17"/>
    <x v="0"/>
    <s v="Establecido"/>
    <s v="Coste salarial alto"/>
    <s v="20-30 kms"/>
    <s v="Medio"/>
    <s v="Media"/>
    <x v="1"/>
  </r>
  <r>
    <n v="42"/>
    <x v="1"/>
    <x v="0"/>
    <n v="1142"/>
    <x v="1"/>
    <n v="8"/>
    <n v="3"/>
    <s v="Life Sciences"/>
    <n v="1"/>
    <n v="1860"/>
    <n v="4"/>
    <x v="1"/>
    <n v="81"/>
    <n v="3"/>
    <n v="1"/>
    <s v="Laboratory Technician"/>
    <x v="2"/>
    <x v="0"/>
    <n v="3968"/>
    <n v="13624"/>
    <n v="4"/>
    <s v="Y"/>
    <s v="No"/>
    <n v="13"/>
    <n v="3"/>
    <n v="4"/>
    <n v="80"/>
    <n v="0"/>
    <n v="8"/>
    <n v="3"/>
    <n v="3"/>
    <n v="0"/>
    <n v="0"/>
    <n v="0"/>
    <n v="0"/>
    <n v="0.13"/>
    <x v="0"/>
    <s v="Recien incorporado"/>
    <s v="Coste salarial alto"/>
    <s v="0-10 kms"/>
    <s v="Bajo"/>
    <s v="Media"/>
    <x v="0"/>
  </r>
  <r>
    <n v="32"/>
    <x v="0"/>
    <x v="0"/>
    <n v="414"/>
    <x v="0"/>
    <n v="2"/>
    <n v="4"/>
    <s v="Marketing"/>
    <n v="1"/>
    <n v="1862"/>
    <n v="3"/>
    <x v="1"/>
    <n v="82"/>
    <n v="2"/>
    <n v="2"/>
    <s v="Sales Executive"/>
    <x v="1"/>
    <x v="0"/>
    <n v="9907"/>
    <n v="26186"/>
    <n v="7"/>
    <s v="Y"/>
    <s v="Yes"/>
    <n v="12"/>
    <n v="3"/>
    <n v="3"/>
    <n v="80"/>
    <n v="0"/>
    <n v="7"/>
    <n v="3"/>
    <n v="2"/>
    <n v="2"/>
    <n v="2"/>
    <n v="2"/>
    <n v="2"/>
    <n v="0.12"/>
    <x v="0"/>
    <s v="Nuevo empleado"/>
    <s v="Coste salarial alto"/>
    <s v="0-10 kms"/>
    <s v="Bajo"/>
    <s v="Media"/>
    <x v="0"/>
  </r>
  <r>
    <n v="46"/>
    <x v="1"/>
    <x v="0"/>
    <n v="1319"/>
    <x v="0"/>
    <n v="3"/>
    <n v="3"/>
    <s v="Technical Degree"/>
    <n v="1"/>
    <n v="1863"/>
    <n v="1"/>
    <x v="0"/>
    <n v="45"/>
    <n v="4"/>
    <n v="4"/>
    <s v="Sales Executive"/>
    <x v="3"/>
    <x v="2"/>
    <n v="13225"/>
    <n v="7739"/>
    <n v="2"/>
    <s v="Y"/>
    <s v="No"/>
    <n v="12"/>
    <n v="3"/>
    <n v="4"/>
    <n v="80"/>
    <n v="1"/>
    <n v="25"/>
    <n v="5"/>
    <n v="3"/>
    <n v="19"/>
    <n v="17"/>
    <n v="2"/>
    <n v="8"/>
    <n v="0.12"/>
    <x v="1"/>
    <s v="Consolidado"/>
    <s v="Coste salarial bajo"/>
    <s v="0-10 kms"/>
    <s v="Bajo"/>
    <s v="Mucha"/>
    <x v="1"/>
  </r>
  <r>
    <n v="27"/>
    <x v="1"/>
    <x v="0"/>
    <n v="728"/>
    <x v="0"/>
    <n v="23"/>
    <n v="1"/>
    <s v="Medical"/>
    <n v="1"/>
    <n v="1864"/>
    <n v="2"/>
    <x v="0"/>
    <n v="36"/>
    <n v="2"/>
    <n v="2"/>
    <s v="Sales Representative"/>
    <x v="2"/>
    <x v="1"/>
    <n v="3540"/>
    <n v="7018"/>
    <n v="1"/>
    <s v="Y"/>
    <s v="No"/>
    <n v="21"/>
    <n v="4"/>
    <n v="4"/>
    <n v="80"/>
    <n v="1"/>
    <n v="9"/>
    <n v="5"/>
    <n v="3"/>
    <n v="9"/>
    <n v="8"/>
    <n v="5"/>
    <n v="8"/>
    <n v="0.21"/>
    <x v="2"/>
    <s v="Establecido"/>
    <s v="Coste salarial bajo"/>
    <s v="20-30 kms"/>
    <s v="Alto"/>
    <s v="Mucha"/>
    <x v="0"/>
  </r>
  <r>
    <n v="29"/>
    <x v="1"/>
    <x v="0"/>
    <n v="352"/>
    <x v="2"/>
    <n v="6"/>
    <n v="1"/>
    <s v="Medical"/>
    <n v="1"/>
    <n v="1865"/>
    <n v="4"/>
    <x v="1"/>
    <n v="87"/>
    <n v="2"/>
    <n v="1"/>
    <s v="Human Resources"/>
    <x v="1"/>
    <x v="1"/>
    <n v="2804"/>
    <n v="15434"/>
    <n v="1"/>
    <s v="Y"/>
    <s v="No"/>
    <n v="11"/>
    <n v="3"/>
    <n v="4"/>
    <n v="80"/>
    <n v="0"/>
    <n v="1"/>
    <n v="3"/>
    <n v="3"/>
    <n v="1"/>
    <n v="0"/>
    <n v="0"/>
    <n v="0"/>
    <n v="0.11"/>
    <x v="0"/>
    <s v="Recien incorporado"/>
    <s v="Coste salarial alto"/>
    <s v="0-10 kms"/>
    <s v="Bajo"/>
    <s v="Media"/>
    <x v="2"/>
  </r>
  <r>
    <n v="43"/>
    <x v="1"/>
    <x v="0"/>
    <n v="823"/>
    <x v="1"/>
    <n v="6"/>
    <n v="3"/>
    <s v="Medical"/>
    <n v="1"/>
    <n v="1866"/>
    <n v="1"/>
    <x v="0"/>
    <n v="81"/>
    <n v="2"/>
    <n v="5"/>
    <s v="Manager"/>
    <x v="2"/>
    <x v="1"/>
    <n v="19392"/>
    <n v="22539"/>
    <n v="7"/>
    <s v="Y"/>
    <s v="No"/>
    <n v="13"/>
    <n v="3"/>
    <n v="4"/>
    <n v="80"/>
    <n v="0"/>
    <n v="21"/>
    <n v="2"/>
    <n v="3"/>
    <n v="16"/>
    <n v="12"/>
    <n v="6"/>
    <n v="14"/>
    <n v="0.13"/>
    <x v="0"/>
    <s v="Consolidado"/>
    <s v="Coste salarial alto"/>
    <s v="0-10 kms"/>
    <s v="Bajo"/>
    <s v="Poca"/>
    <x v="1"/>
  </r>
  <r>
    <n v="48"/>
    <x v="1"/>
    <x v="0"/>
    <n v="1224"/>
    <x v="1"/>
    <n v="10"/>
    <n v="3"/>
    <s v="Life Sciences"/>
    <n v="1"/>
    <n v="1867"/>
    <n v="4"/>
    <x v="1"/>
    <n v="91"/>
    <n v="2"/>
    <n v="5"/>
    <s v="Research Director"/>
    <x v="1"/>
    <x v="1"/>
    <n v="19665"/>
    <n v="13583"/>
    <n v="4"/>
    <s v="Y"/>
    <s v="No"/>
    <n v="12"/>
    <n v="3"/>
    <n v="4"/>
    <n v="80"/>
    <n v="0"/>
    <n v="29"/>
    <n v="3"/>
    <n v="3"/>
    <n v="22"/>
    <n v="10"/>
    <n v="12"/>
    <n v="9"/>
    <n v="0.12"/>
    <x v="1"/>
    <s v="Veterano"/>
    <s v="Coste salarial alto"/>
    <s v="10-20 kms"/>
    <s v="Bajo"/>
    <s v="Media"/>
    <x v="1"/>
  </r>
  <r>
    <n v="29"/>
    <x v="0"/>
    <x v="1"/>
    <n v="459"/>
    <x v="1"/>
    <n v="24"/>
    <n v="2"/>
    <s v="Life Sciences"/>
    <n v="1"/>
    <n v="1868"/>
    <n v="4"/>
    <x v="1"/>
    <n v="73"/>
    <n v="2"/>
    <n v="1"/>
    <s v="Research Scientist"/>
    <x v="0"/>
    <x v="0"/>
    <n v="2439"/>
    <n v="14753"/>
    <n v="1"/>
    <s v="Y"/>
    <s v="Yes"/>
    <n v="24"/>
    <n v="4"/>
    <n v="2"/>
    <n v="80"/>
    <n v="0"/>
    <n v="1"/>
    <n v="3"/>
    <n v="2"/>
    <n v="1"/>
    <n v="0"/>
    <n v="1"/>
    <n v="0"/>
    <n v="0.24"/>
    <x v="0"/>
    <s v="Recien incorporado"/>
    <s v="Coste salarial medio"/>
    <s v="20-30 kms"/>
    <s v="Alto"/>
    <s v="Media"/>
    <x v="2"/>
  </r>
  <r>
    <n v="46"/>
    <x v="0"/>
    <x v="0"/>
    <n v="1254"/>
    <x v="0"/>
    <n v="10"/>
    <n v="3"/>
    <s v="Life Sciences"/>
    <n v="1"/>
    <n v="1869"/>
    <n v="3"/>
    <x v="0"/>
    <n v="64"/>
    <n v="3"/>
    <n v="3"/>
    <s v="Sales Executive"/>
    <x v="1"/>
    <x v="1"/>
    <n v="7314"/>
    <n v="14011"/>
    <n v="5"/>
    <s v="Y"/>
    <s v="No"/>
    <n v="21"/>
    <n v="4"/>
    <n v="3"/>
    <n v="80"/>
    <n v="3"/>
    <n v="14"/>
    <n v="2"/>
    <n v="3"/>
    <n v="8"/>
    <n v="7"/>
    <n v="0"/>
    <n v="7"/>
    <n v="0.21"/>
    <x v="1"/>
    <s v="Establecido"/>
    <s v="Coste salarial medio"/>
    <s v="10-20 kms"/>
    <s v="Alto"/>
    <s v="Poca"/>
    <x v="1"/>
  </r>
  <r>
    <n v="27"/>
    <x v="1"/>
    <x v="1"/>
    <n v="1131"/>
    <x v="1"/>
    <n v="15"/>
    <n v="3"/>
    <s v="Life Sciences"/>
    <n v="1"/>
    <n v="1870"/>
    <n v="4"/>
    <x v="0"/>
    <n v="77"/>
    <n v="2"/>
    <n v="1"/>
    <s v="Research Scientist"/>
    <x v="3"/>
    <x v="1"/>
    <n v="4774"/>
    <n v="23844"/>
    <n v="0"/>
    <s v="Y"/>
    <s v="No"/>
    <n v="19"/>
    <n v="3"/>
    <n v="4"/>
    <n v="80"/>
    <n v="1"/>
    <n v="8"/>
    <n v="2"/>
    <n v="2"/>
    <n v="7"/>
    <n v="6"/>
    <n v="7"/>
    <n v="3"/>
    <n v="0.19"/>
    <x v="2"/>
    <s v="Establecido"/>
    <s v="Coste salarial alto"/>
    <s v="10-20 kms"/>
    <s v="Medio"/>
    <s v="Poca"/>
    <x v="0"/>
  </r>
  <r>
    <n v="39"/>
    <x v="1"/>
    <x v="0"/>
    <n v="835"/>
    <x v="1"/>
    <n v="19"/>
    <n v="4"/>
    <s v="Other"/>
    <n v="1"/>
    <n v="1871"/>
    <n v="4"/>
    <x v="1"/>
    <n v="41"/>
    <n v="3"/>
    <n v="2"/>
    <s v="Research Scientist"/>
    <x v="0"/>
    <x v="2"/>
    <n v="3902"/>
    <n v="5141"/>
    <n v="8"/>
    <s v="Y"/>
    <s v="No"/>
    <n v="14"/>
    <n v="3"/>
    <n v="2"/>
    <n v="80"/>
    <n v="3"/>
    <n v="7"/>
    <n v="2"/>
    <n v="3"/>
    <n v="2"/>
    <n v="2"/>
    <n v="2"/>
    <n v="2"/>
    <n v="0.14000000000000001"/>
    <x v="0"/>
    <s v="Nuevo empleado"/>
    <s v="Coste salarial bajo"/>
    <s v="10-20 kms"/>
    <s v="Bajo"/>
    <s v="Poca"/>
    <x v="0"/>
  </r>
  <r>
    <n v="55"/>
    <x v="1"/>
    <x v="0"/>
    <n v="836"/>
    <x v="1"/>
    <n v="2"/>
    <n v="4"/>
    <s v="Technical Degree"/>
    <n v="1"/>
    <n v="1873"/>
    <n v="2"/>
    <x v="1"/>
    <n v="98"/>
    <n v="2"/>
    <n v="1"/>
    <s v="Research Scientist"/>
    <x v="0"/>
    <x v="1"/>
    <n v="2662"/>
    <n v="7975"/>
    <n v="8"/>
    <s v="Y"/>
    <s v="No"/>
    <n v="20"/>
    <n v="4"/>
    <n v="2"/>
    <n v="80"/>
    <n v="1"/>
    <n v="19"/>
    <n v="2"/>
    <n v="4"/>
    <n v="5"/>
    <n v="2"/>
    <n v="0"/>
    <n v="4"/>
    <n v="0.2"/>
    <x v="1"/>
    <s v="Nuevo empleado"/>
    <s v="Coste salarial alto"/>
    <s v="0-10 kms"/>
    <s v="Medio"/>
    <s v="Poca"/>
    <x v="1"/>
  </r>
  <r>
    <n v="28"/>
    <x v="1"/>
    <x v="0"/>
    <n v="1172"/>
    <x v="0"/>
    <n v="3"/>
    <n v="3"/>
    <s v="Medical"/>
    <n v="1"/>
    <n v="1875"/>
    <n v="2"/>
    <x v="0"/>
    <n v="78"/>
    <n v="3"/>
    <n v="1"/>
    <s v="Sales Representative"/>
    <x v="1"/>
    <x v="1"/>
    <n v="2856"/>
    <n v="3692"/>
    <n v="1"/>
    <s v="Y"/>
    <s v="No"/>
    <n v="19"/>
    <n v="3"/>
    <n v="4"/>
    <n v="80"/>
    <n v="1"/>
    <n v="1"/>
    <n v="3"/>
    <n v="3"/>
    <n v="1"/>
    <n v="0"/>
    <n v="0"/>
    <n v="0"/>
    <n v="0.19"/>
    <x v="2"/>
    <s v="Recien incorporado"/>
    <s v="Coste salarial alto"/>
    <s v="0-10 kms"/>
    <s v="Medio"/>
    <s v="Media"/>
    <x v="2"/>
  </r>
  <r>
    <n v="30"/>
    <x v="0"/>
    <x v="0"/>
    <n v="945"/>
    <x v="0"/>
    <n v="9"/>
    <n v="3"/>
    <s v="Medical"/>
    <n v="1"/>
    <n v="1876"/>
    <n v="2"/>
    <x v="1"/>
    <n v="89"/>
    <n v="3"/>
    <n v="1"/>
    <s v="Sales Representative"/>
    <x v="0"/>
    <x v="0"/>
    <n v="1081"/>
    <n v="16019"/>
    <n v="1"/>
    <s v="Y"/>
    <s v="No"/>
    <n v="13"/>
    <n v="3"/>
    <n v="3"/>
    <n v="80"/>
    <n v="0"/>
    <n v="1"/>
    <n v="3"/>
    <n v="2"/>
    <n v="1"/>
    <n v="0"/>
    <n v="0"/>
    <n v="0"/>
    <n v="0.13"/>
    <x v="0"/>
    <s v="Recien incorporado"/>
    <s v="Coste salarial alto"/>
    <s v="0-10 kms"/>
    <s v="Bajo"/>
    <s v="Media"/>
    <x v="2"/>
  </r>
  <r>
    <n v="22"/>
    <x v="0"/>
    <x v="0"/>
    <n v="391"/>
    <x v="1"/>
    <n v="7"/>
    <n v="1"/>
    <s v="Life Sciences"/>
    <n v="1"/>
    <n v="1878"/>
    <n v="4"/>
    <x v="1"/>
    <n v="75"/>
    <n v="3"/>
    <n v="1"/>
    <s v="Research Scientist"/>
    <x v="1"/>
    <x v="0"/>
    <n v="2472"/>
    <n v="26092"/>
    <n v="1"/>
    <s v="Y"/>
    <s v="Yes"/>
    <n v="23"/>
    <n v="4"/>
    <n v="1"/>
    <n v="80"/>
    <n v="0"/>
    <n v="1"/>
    <n v="2"/>
    <n v="3"/>
    <n v="1"/>
    <n v="0"/>
    <n v="0"/>
    <n v="0"/>
    <n v="0.23"/>
    <x v="2"/>
    <s v="Recien incorporado"/>
    <s v="Coste salarial alto"/>
    <s v="0-10 kms"/>
    <s v="Alto"/>
    <s v="Poca"/>
    <x v="2"/>
  </r>
  <r>
    <n v="36"/>
    <x v="1"/>
    <x v="0"/>
    <n v="1266"/>
    <x v="0"/>
    <n v="10"/>
    <n v="4"/>
    <s v="Technical Degree"/>
    <n v="1"/>
    <n v="1880"/>
    <n v="2"/>
    <x v="0"/>
    <n v="63"/>
    <n v="2"/>
    <n v="2"/>
    <s v="Sales Executive"/>
    <x v="2"/>
    <x v="1"/>
    <n v="5673"/>
    <n v="6060"/>
    <n v="1"/>
    <s v="Y"/>
    <s v="Yes"/>
    <n v="13"/>
    <n v="3"/>
    <n v="1"/>
    <n v="80"/>
    <n v="1"/>
    <n v="10"/>
    <n v="4"/>
    <n v="3"/>
    <n v="10"/>
    <n v="9"/>
    <n v="1"/>
    <n v="7"/>
    <n v="0.13"/>
    <x v="0"/>
    <s v="Establecido"/>
    <s v="Coste salarial medio"/>
    <s v="10-20 kms"/>
    <s v="Bajo"/>
    <s v="Media"/>
    <x v="1"/>
  </r>
  <r>
    <n v="31"/>
    <x v="1"/>
    <x v="0"/>
    <n v="311"/>
    <x v="1"/>
    <n v="20"/>
    <n v="3"/>
    <s v="Life Sciences"/>
    <n v="1"/>
    <n v="1881"/>
    <n v="2"/>
    <x v="1"/>
    <n v="89"/>
    <n v="3"/>
    <n v="2"/>
    <s v="Laboratory Technician"/>
    <x v="2"/>
    <x v="2"/>
    <n v="4197"/>
    <n v="18624"/>
    <n v="1"/>
    <s v="Y"/>
    <s v="No"/>
    <n v="11"/>
    <n v="3"/>
    <n v="1"/>
    <n v="80"/>
    <n v="1"/>
    <n v="10"/>
    <n v="2"/>
    <n v="3"/>
    <n v="10"/>
    <n v="8"/>
    <n v="0"/>
    <n v="2"/>
    <n v="0.11"/>
    <x v="0"/>
    <s v="Establecido"/>
    <s v="Coste salarial alto"/>
    <s v="20-30 kms"/>
    <s v="Bajo"/>
    <s v="Poca"/>
    <x v="1"/>
  </r>
  <r>
    <n v="34"/>
    <x v="1"/>
    <x v="0"/>
    <n v="1480"/>
    <x v="0"/>
    <n v="4"/>
    <n v="3"/>
    <s v="Life Sciences"/>
    <n v="1"/>
    <n v="1882"/>
    <n v="3"/>
    <x v="1"/>
    <n v="64"/>
    <n v="3"/>
    <n v="3"/>
    <s v="Sales Executive"/>
    <x v="0"/>
    <x v="1"/>
    <n v="9713"/>
    <n v="24444"/>
    <n v="2"/>
    <s v="Y"/>
    <s v="Yes"/>
    <n v="13"/>
    <n v="3"/>
    <n v="4"/>
    <n v="80"/>
    <n v="3"/>
    <n v="9"/>
    <n v="3"/>
    <n v="3"/>
    <n v="5"/>
    <n v="3"/>
    <n v="1"/>
    <n v="0"/>
    <n v="0.13"/>
    <x v="0"/>
    <s v="Nuevo empleado"/>
    <s v="Coste salarial medio"/>
    <s v="0-10 kms"/>
    <s v="Bajo"/>
    <s v="Media"/>
    <x v="0"/>
  </r>
  <r>
    <n v="29"/>
    <x v="1"/>
    <x v="0"/>
    <n v="592"/>
    <x v="1"/>
    <n v="7"/>
    <n v="3"/>
    <s v="Life Sciences"/>
    <n v="1"/>
    <n v="1883"/>
    <n v="4"/>
    <x v="1"/>
    <n v="59"/>
    <n v="3"/>
    <n v="1"/>
    <s v="Laboratory Technician"/>
    <x v="3"/>
    <x v="0"/>
    <n v="2062"/>
    <n v="19384"/>
    <n v="3"/>
    <s v="Y"/>
    <s v="No"/>
    <n v="14"/>
    <n v="3"/>
    <n v="2"/>
    <n v="80"/>
    <n v="0"/>
    <n v="11"/>
    <n v="2"/>
    <n v="3"/>
    <n v="3"/>
    <n v="2"/>
    <n v="1"/>
    <n v="2"/>
    <n v="0.14000000000000001"/>
    <x v="0"/>
    <s v="Nuevo empleado"/>
    <s v="Coste salarial medio"/>
    <s v="0-10 kms"/>
    <s v="Bajo"/>
    <s v="Poca"/>
    <x v="1"/>
  </r>
  <r>
    <n v="37"/>
    <x v="1"/>
    <x v="0"/>
    <n v="783"/>
    <x v="1"/>
    <n v="7"/>
    <n v="4"/>
    <s v="Medical"/>
    <n v="1"/>
    <n v="1885"/>
    <n v="4"/>
    <x v="1"/>
    <n v="78"/>
    <n v="3"/>
    <n v="2"/>
    <s v="Research Scientist"/>
    <x v="3"/>
    <x v="1"/>
    <n v="4284"/>
    <n v="13588"/>
    <n v="5"/>
    <s v="Y"/>
    <s v="Yes"/>
    <n v="22"/>
    <n v="4"/>
    <n v="3"/>
    <n v="80"/>
    <n v="1"/>
    <n v="16"/>
    <n v="2"/>
    <n v="3"/>
    <n v="5"/>
    <n v="3"/>
    <n v="0"/>
    <n v="4"/>
    <n v="0.22"/>
    <x v="0"/>
    <s v="Nuevo empleado"/>
    <s v="Coste salarial alto"/>
    <s v="0-10 kms"/>
    <s v="Alto"/>
    <s v="Poca"/>
    <x v="1"/>
  </r>
  <r>
    <n v="35"/>
    <x v="1"/>
    <x v="0"/>
    <n v="219"/>
    <x v="1"/>
    <n v="16"/>
    <n v="2"/>
    <s v="Other"/>
    <n v="1"/>
    <n v="1886"/>
    <n v="4"/>
    <x v="0"/>
    <n v="44"/>
    <n v="2"/>
    <n v="2"/>
    <s v="Manufacturing Director"/>
    <x v="1"/>
    <x v="1"/>
    <n v="4788"/>
    <n v="25388"/>
    <n v="0"/>
    <s v="Y"/>
    <s v="Yes"/>
    <n v="11"/>
    <n v="3"/>
    <n v="4"/>
    <n v="80"/>
    <n v="0"/>
    <n v="4"/>
    <n v="2"/>
    <n v="3"/>
    <n v="3"/>
    <n v="2"/>
    <n v="0"/>
    <n v="2"/>
    <n v="0.11"/>
    <x v="0"/>
    <s v="Nuevo empleado"/>
    <s v="Coste salarial bajo"/>
    <s v="10-20 kms"/>
    <s v="Bajo"/>
    <s v="Poca"/>
    <x v="0"/>
  </r>
  <r>
    <n v="45"/>
    <x v="1"/>
    <x v="0"/>
    <n v="556"/>
    <x v="1"/>
    <n v="25"/>
    <n v="2"/>
    <s v="Life Sciences"/>
    <n v="1"/>
    <n v="1888"/>
    <n v="2"/>
    <x v="0"/>
    <n v="93"/>
    <n v="2"/>
    <n v="2"/>
    <s v="Manufacturing Director"/>
    <x v="0"/>
    <x v="1"/>
    <n v="5906"/>
    <n v="23888"/>
    <n v="0"/>
    <s v="Y"/>
    <s v="No"/>
    <n v="13"/>
    <n v="3"/>
    <n v="4"/>
    <n v="80"/>
    <n v="2"/>
    <n v="10"/>
    <n v="2"/>
    <n v="2"/>
    <n v="9"/>
    <n v="8"/>
    <n v="3"/>
    <n v="8"/>
    <n v="0.13"/>
    <x v="1"/>
    <s v="Establecido"/>
    <s v="Coste salarial alto"/>
    <s v="20-30 kms"/>
    <s v="Bajo"/>
    <s v="Poca"/>
    <x v="1"/>
  </r>
  <r>
    <n v="36"/>
    <x v="1"/>
    <x v="1"/>
    <n v="1213"/>
    <x v="2"/>
    <n v="2"/>
    <n v="1"/>
    <s v="Human Resources"/>
    <n v="1"/>
    <n v="1890"/>
    <n v="2"/>
    <x v="1"/>
    <n v="94"/>
    <n v="2"/>
    <n v="2"/>
    <s v="Human Resources"/>
    <x v="0"/>
    <x v="0"/>
    <n v="3886"/>
    <n v="4223"/>
    <n v="1"/>
    <s v="Y"/>
    <s v="No"/>
    <n v="21"/>
    <n v="4"/>
    <n v="4"/>
    <n v="80"/>
    <n v="0"/>
    <n v="10"/>
    <n v="2"/>
    <n v="2"/>
    <n v="10"/>
    <n v="1"/>
    <n v="0"/>
    <n v="8"/>
    <n v="0.21"/>
    <x v="0"/>
    <s v="Establecido"/>
    <s v="Coste salarial alto"/>
    <s v="0-10 kms"/>
    <s v="Alto"/>
    <s v="Poca"/>
    <x v="1"/>
  </r>
  <r>
    <n v="40"/>
    <x v="1"/>
    <x v="0"/>
    <n v="1137"/>
    <x v="1"/>
    <n v="1"/>
    <n v="4"/>
    <s v="Life Sciences"/>
    <n v="1"/>
    <n v="1892"/>
    <n v="1"/>
    <x v="1"/>
    <n v="98"/>
    <n v="3"/>
    <n v="4"/>
    <s v="Manager"/>
    <x v="3"/>
    <x v="2"/>
    <n v="16823"/>
    <n v="18991"/>
    <n v="2"/>
    <s v="Y"/>
    <s v="No"/>
    <n v="11"/>
    <n v="3"/>
    <n v="1"/>
    <n v="80"/>
    <n v="1"/>
    <n v="22"/>
    <n v="3"/>
    <n v="3"/>
    <n v="19"/>
    <n v="7"/>
    <n v="11"/>
    <n v="16"/>
    <n v="0.11"/>
    <x v="0"/>
    <s v="Consolidado"/>
    <s v="Coste salarial alto"/>
    <s v="0-10 kms"/>
    <s v="Bajo"/>
    <s v="Media"/>
    <x v="1"/>
  </r>
  <r>
    <n v="26"/>
    <x v="1"/>
    <x v="0"/>
    <n v="482"/>
    <x v="1"/>
    <n v="1"/>
    <n v="2"/>
    <s v="Life Sciences"/>
    <n v="1"/>
    <n v="1893"/>
    <n v="2"/>
    <x v="0"/>
    <n v="90"/>
    <n v="2"/>
    <n v="1"/>
    <s v="Research Scientist"/>
    <x v="2"/>
    <x v="1"/>
    <n v="2933"/>
    <n v="14908"/>
    <n v="1"/>
    <s v="Y"/>
    <s v="Yes"/>
    <n v="13"/>
    <n v="3"/>
    <n v="3"/>
    <n v="80"/>
    <n v="1"/>
    <n v="1"/>
    <n v="3"/>
    <n v="2"/>
    <n v="1"/>
    <n v="0"/>
    <n v="1"/>
    <n v="0"/>
    <n v="0.13"/>
    <x v="2"/>
    <s v="Recien incorporado"/>
    <s v="Coste salarial alto"/>
    <s v="0-10 kms"/>
    <s v="Bajo"/>
    <s v="Media"/>
    <x v="2"/>
  </r>
  <r>
    <n v="27"/>
    <x v="1"/>
    <x v="0"/>
    <n v="511"/>
    <x v="0"/>
    <n v="2"/>
    <n v="2"/>
    <s v="Medical"/>
    <n v="1"/>
    <n v="1898"/>
    <n v="1"/>
    <x v="0"/>
    <n v="89"/>
    <n v="4"/>
    <n v="2"/>
    <s v="Sales Executive"/>
    <x v="2"/>
    <x v="0"/>
    <n v="6500"/>
    <n v="26997"/>
    <n v="0"/>
    <s v="Y"/>
    <s v="No"/>
    <n v="14"/>
    <n v="3"/>
    <n v="2"/>
    <n v="80"/>
    <n v="0"/>
    <n v="9"/>
    <n v="5"/>
    <n v="2"/>
    <n v="8"/>
    <n v="7"/>
    <n v="0"/>
    <n v="7"/>
    <n v="0.14000000000000001"/>
    <x v="2"/>
    <s v="Establecido"/>
    <s v="Coste salarial alto"/>
    <s v="0-10 kms"/>
    <s v="Bajo"/>
    <s v="Mucha"/>
    <x v="0"/>
  </r>
  <r>
    <n v="48"/>
    <x v="1"/>
    <x v="1"/>
    <n v="117"/>
    <x v="1"/>
    <n v="22"/>
    <n v="3"/>
    <s v="Medical"/>
    <n v="1"/>
    <n v="1900"/>
    <n v="4"/>
    <x v="0"/>
    <n v="58"/>
    <n v="3"/>
    <n v="4"/>
    <s v="Manager"/>
    <x v="0"/>
    <x v="2"/>
    <n v="17174"/>
    <n v="2437"/>
    <n v="3"/>
    <s v="Y"/>
    <s v="No"/>
    <n v="11"/>
    <n v="3"/>
    <n v="2"/>
    <n v="80"/>
    <n v="1"/>
    <n v="24"/>
    <n v="3"/>
    <n v="3"/>
    <n v="22"/>
    <n v="17"/>
    <n v="4"/>
    <n v="7"/>
    <n v="0.11"/>
    <x v="1"/>
    <s v="Veterano"/>
    <s v="Coste salarial medio"/>
    <s v="20-30 kms"/>
    <s v="Bajo"/>
    <s v="Media"/>
    <x v="1"/>
  </r>
  <r>
    <n v="44"/>
    <x v="1"/>
    <x v="0"/>
    <n v="170"/>
    <x v="1"/>
    <n v="1"/>
    <n v="4"/>
    <s v="Life Sciences"/>
    <n v="1"/>
    <n v="1903"/>
    <n v="2"/>
    <x v="1"/>
    <n v="78"/>
    <n v="4"/>
    <n v="2"/>
    <s v="Healthcare Representative"/>
    <x v="3"/>
    <x v="1"/>
    <n v="5033"/>
    <n v="9364"/>
    <n v="2"/>
    <s v="Y"/>
    <s v="No"/>
    <n v="15"/>
    <n v="3"/>
    <n v="4"/>
    <n v="80"/>
    <n v="1"/>
    <n v="10"/>
    <n v="5"/>
    <n v="3"/>
    <n v="2"/>
    <n v="0"/>
    <n v="2"/>
    <n v="2"/>
    <n v="0.15"/>
    <x v="0"/>
    <s v="Nuevo empleado"/>
    <s v="Coste salarial alto"/>
    <s v="0-10 kms"/>
    <s v="Bajo"/>
    <s v="Mucha"/>
    <x v="1"/>
  </r>
  <r>
    <n v="34"/>
    <x v="0"/>
    <x v="2"/>
    <n v="967"/>
    <x v="1"/>
    <n v="16"/>
    <n v="4"/>
    <s v="Technical Degree"/>
    <n v="1"/>
    <n v="1905"/>
    <n v="4"/>
    <x v="1"/>
    <n v="85"/>
    <n v="1"/>
    <n v="1"/>
    <s v="Research Scientist"/>
    <x v="3"/>
    <x v="1"/>
    <n v="2307"/>
    <n v="14460"/>
    <n v="1"/>
    <s v="Y"/>
    <s v="Yes"/>
    <n v="23"/>
    <n v="4"/>
    <n v="2"/>
    <n v="80"/>
    <n v="1"/>
    <n v="5"/>
    <n v="2"/>
    <n v="3"/>
    <n v="5"/>
    <n v="2"/>
    <n v="3"/>
    <n v="0"/>
    <n v="0.23"/>
    <x v="0"/>
    <s v="Nuevo empleado"/>
    <s v="Coste salarial alto"/>
    <s v="10-20 kms"/>
    <s v="Alto"/>
    <s v="Poca"/>
    <x v="0"/>
  </r>
  <r>
    <n v="56"/>
    <x v="0"/>
    <x v="0"/>
    <n v="1162"/>
    <x v="1"/>
    <n v="24"/>
    <n v="2"/>
    <s v="Life Sciences"/>
    <n v="1"/>
    <n v="1907"/>
    <n v="1"/>
    <x v="1"/>
    <n v="97"/>
    <n v="3"/>
    <n v="1"/>
    <s v="Laboratory Technician"/>
    <x v="0"/>
    <x v="0"/>
    <n v="2587"/>
    <n v="10261"/>
    <n v="1"/>
    <s v="Y"/>
    <s v="No"/>
    <n v="16"/>
    <n v="3"/>
    <n v="4"/>
    <n v="80"/>
    <n v="0"/>
    <n v="5"/>
    <n v="3"/>
    <n v="3"/>
    <n v="4"/>
    <n v="2"/>
    <n v="1"/>
    <n v="0"/>
    <n v="0.16"/>
    <x v="1"/>
    <s v="Nuevo empleado"/>
    <s v="Coste salarial alto"/>
    <s v="20-30 kms"/>
    <s v="Medio"/>
    <s v="Media"/>
    <x v="0"/>
  </r>
  <r>
    <n v="36"/>
    <x v="1"/>
    <x v="0"/>
    <n v="335"/>
    <x v="0"/>
    <n v="17"/>
    <n v="2"/>
    <s v="Marketing"/>
    <n v="1"/>
    <n v="1908"/>
    <n v="3"/>
    <x v="1"/>
    <n v="33"/>
    <n v="2"/>
    <n v="2"/>
    <s v="Sales Executive"/>
    <x v="1"/>
    <x v="1"/>
    <n v="5507"/>
    <n v="16822"/>
    <n v="2"/>
    <s v="Y"/>
    <s v="No"/>
    <n v="16"/>
    <n v="3"/>
    <n v="3"/>
    <n v="80"/>
    <n v="2"/>
    <n v="12"/>
    <n v="1"/>
    <n v="1"/>
    <n v="4"/>
    <n v="2"/>
    <n v="1"/>
    <n v="3"/>
    <n v="0.16"/>
    <x v="0"/>
    <s v="Nuevo empleado"/>
    <s v="Coste salarial bajo"/>
    <s v="10-20 kms"/>
    <s v="Medio"/>
    <s v="Poca"/>
    <x v="1"/>
  </r>
  <r>
    <n v="41"/>
    <x v="1"/>
    <x v="0"/>
    <n v="337"/>
    <x v="0"/>
    <n v="8"/>
    <n v="3"/>
    <s v="Marketing"/>
    <n v="1"/>
    <n v="1909"/>
    <n v="3"/>
    <x v="0"/>
    <n v="54"/>
    <n v="3"/>
    <n v="2"/>
    <s v="Sales Executive"/>
    <x v="1"/>
    <x v="1"/>
    <n v="4393"/>
    <n v="26841"/>
    <n v="5"/>
    <s v="Y"/>
    <s v="No"/>
    <n v="21"/>
    <n v="4"/>
    <n v="3"/>
    <n v="80"/>
    <n v="1"/>
    <n v="14"/>
    <n v="3"/>
    <n v="3"/>
    <n v="5"/>
    <n v="4"/>
    <n v="1"/>
    <n v="4"/>
    <n v="0.21"/>
    <x v="0"/>
    <s v="Nuevo empleado"/>
    <s v="Coste salarial medio"/>
    <s v="0-10 kms"/>
    <s v="Alto"/>
    <s v="Media"/>
    <x v="1"/>
  </r>
  <r>
    <n v="42"/>
    <x v="1"/>
    <x v="0"/>
    <n v="1396"/>
    <x v="1"/>
    <n v="6"/>
    <n v="3"/>
    <s v="Medical"/>
    <n v="1"/>
    <n v="1911"/>
    <n v="3"/>
    <x v="1"/>
    <n v="83"/>
    <n v="3"/>
    <n v="3"/>
    <s v="Research Director"/>
    <x v="3"/>
    <x v="1"/>
    <n v="13348"/>
    <n v="14842"/>
    <n v="9"/>
    <s v="Y"/>
    <s v="No"/>
    <n v="13"/>
    <n v="3"/>
    <n v="2"/>
    <n v="80"/>
    <n v="1"/>
    <n v="18"/>
    <n v="3"/>
    <n v="4"/>
    <n v="13"/>
    <n v="7"/>
    <n v="5"/>
    <n v="7"/>
    <n v="0.13"/>
    <x v="0"/>
    <s v="Consolidado"/>
    <s v="Coste salarial alto"/>
    <s v="0-10 kms"/>
    <s v="Bajo"/>
    <s v="Media"/>
    <x v="1"/>
  </r>
  <r>
    <n v="31"/>
    <x v="1"/>
    <x v="0"/>
    <n v="1079"/>
    <x v="0"/>
    <n v="10"/>
    <n v="2"/>
    <s v="Medical"/>
    <n v="1"/>
    <n v="1912"/>
    <n v="3"/>
    <x v="0"/>
    <n v="86"/>
    <n v="3"/>
    <n v="2"/>
    <s v="Sales Executive"/>
    <x v="0"/>
    <x v="2"/>
    <n v="6583"/>
    <n v="20115"/>
    <n v="2"/>
    <s v="Y"/>
    <s v="Yes"/>
    <n v="11"/>
    <n v="3"/>
    <n v="4"/>
    <n v="80"/>
    <n v="1"/>
    <n v="8"/>
    <n v="2"/>
    <n v="3"/>
    <n v="5"/>
    <n v="2"/>
    <n v="1"/>
    <n v="4"/>
    <n v="0.11"/>
    <x v="0"/>
    <s v="Nuevo empleado"/>
    <s v="Coste salarial alto"/>
    <s v="10-20 kms"/>
    <s v="Bajo"/>
    <s v="Poca"/>
    <x v="0"/>
  </r>
  <r>
    <n v="34"/>
    <x v="1"/>
    <x v="0"/>
    <n v="735"/>
    <x v="0"/>
    <n v="3"/>
    <n v="1"/>
    <s v="Medical"/>
    <n v="1"/>
    <n v="1915"/>
    <n v="4"/>
    <x v="0"/>
    <n v="75"/>
    <n v="2"/>
    <n v="2"/>
    <s v="Sales Executive"/>
    <x v="0"/>
    <x v="1"/>
    <n v="8103"/>
    <n v="16495"/>
    <n v="3"/>
    <s v="Y"/>
    <s v="Yes"/>
    <n v="12"/>
    <n v="3"/>
    <n v="3"/>
    <n v="80"/>
    <n v="0"/>
    <n v="9"/>
    <n v="3"/>
    <n v="2"/>
    <n v="4"/>
    <n v="2"/>
    <n v="0"/>
    <n v="1"/>
    <n v="0.12"/>
    <x v="0"/>
    <s v="Nuevo empleado"/>
    <s v="Coste salarial alto"/>
    <s v="0-10 kms"/>
    <s v="Bajo"/>
    <s v="Media"/>
    <x v="0"/>
  </r>
  <r>
    <n v="31"/>
    <x v="1"/>
    <x v="0"/>
    <n v="471"/>
    <x v="1"/>
    <n v="4"/>
    <n v="3"/>
    <s v="Medical"/>
    <n v="1"/>
    <n v="1916"/>
    <n v="1"/>
    <x v="0"/>
    <n v="62"/>
    <n v="4"/>
    <n v="1"/>
    <s v="Laboratory Technician"/>
    <x v="2"/>
    <x v="2"/>
    <n v="3978"/>
    <n v="16031"/>
    <n v="8"/>
    <s v="Y"/>
    <s v="No"/>
    <n v="12"/>
    <n v="3"/>
    <n v="2"/>
    <n v="80"/>
    <n v="1"/>
    <n v="4"/>
    <n v="0"/>
    <n v="2"/>
    <n v="2"/>
    <n v="2"/>
    <n v="2"/>
    <n v="2"/>
    <n v="0.12"/>
    <x v="0"/>
    <s v="Nuevo empleado"/>
    <s v="Coste salarial medio"/>
    <s v="0-10 kms"/>
    <s v="Bajo"/>
    <s v="Poca"/>
    <x v="0"/>
  </r>
  <r>
    <n v="26"/>
    <x v="1"/>
    <x v="1"/>
    <n v="1096"/>
    <x v="1"/>
    <n v="6"/>
    <n v="3"/>
    <s v="Other"/>
    <n v="1"/>
    <n v="1918"/>
    <n v="3"/>
    <x v="1"/>
    <n v="61"/>
    <n v="4"/>
    <n v="1"/>
    <s v="Laboratory Technician"/>
    <x v="0"/>
    <x v="1"/>
    <n v="2544"/>
    <n v="7102"/>
    <n v="0"/>
    <s v="Y"/>
    <s v="No"/>
    <n v="18"/>
    <n v="3"/>
    <n v="1"/>
    <n v="80"/>
    <n v="1"/>
    <n v="8"/>
    <n v="3"/>
    <n v="3"/>
    <n v="7"/>
    <n v="7"/>
    <n v="7"/>
    <n v="7"/>
    <n v="0.18"/>
    <x v="2"/>
    <s v="Establecido"/>
    <s v="Coste salarial medio"/>
    <s v="0-10 kms"/>
    <s v="Medio"/>
    <s v="Media"/>
    <x v="0"/>
  </r>
  <r>
    <n v="45"/>
    <x v="1"/>
    <x v="1"/>
    <n v="1297"/>
    <x v="1"/>
    <n v="1"/>
    <n v="4"/>
    <s v="Medical"/>
    <n v="1"/>
    <n v="1922"/>
    <n v="2"/>
    <x v="1"/>
    <n v="44"/>
    <n v="3"/>
    <n v="2"/>
    <s v="Healthcare Representative"/>
    <x v="2"/>
    <x v="0"/>
    <n v="5399"/>
    <n v="14511"/>
    <n v="4"/>
    <s v="Y"/>
    <s v="No"/>
    <n v="12"/>
    <n v="3"/>
    <n v="3"/>
    <n v="80"/>
    <n v="0"/>
    <n v="12"/>
    <n v="3"/>
    <n v="3"/>
    <n v="4"/>
    <n v="2"/>
    <n v="0"/>
    <n v="3"/>
    <n v="0.12"/>
    <x v="1"/>
    <s v="Nuevo empleado"/>
    <s v="Coste salarial bajo"/>
    <s v="0-10 kms"/>
    <s v="Bajo"/>
    <s v="Media"/>
    <x v="1"/>
  </r>
  <r>
    <n v="33"/>
    <x v="1"/>
    <x v="0"/>
    <n v="217"/>
    <x v="0"/>
    <n v="10"/>
    <n v="4"/>
    <s v="Marketing"/>
    <n v="1"/>
    <n v="1924"/>
    <n v="2"/>
    <x v="1"/>
    <n v="43"/>
    <n v="3"/>
    <n v="2"/>
    <s v="Sales Executive"/>
    <x v="2"/>
    <x v="0"/>
    <n v="5487"/>
    <n v="10410"/>
    <n v="1"/>
    <s v="Y"/>
    <s v="No"/>
    <n v="14"/>
    <n v="3"/>
    <n v="2"/>
    <n v="80"/>
    <n v="0"/>
    <n v="10"/>
    <n v="2"/>
    <n v="2"/>
    <n v="10"/>
    <n v="4"/>
    <n v="0"/>
    <n v="9"/>
    <n v="0.14000000000000001"/>
    <x v="0"/>
    <s v="Establecido"/>
    <s v="Coste salarial bajo"/>
    <s v="10-20 kms"/>
    <s v="Bajo"/>
    <s v="Poca"/>
    <x v="1"/>
  </r>
  <r>
    <n v="28"/>
    <x v="1"/>
    <x v="1"/>
    <n v="783"/>
    <x v="0"/>
    <n v="1"/>
    <n v="2"/>
    <s v="Life Sciences"/>
    <n v="1"/>
    <n v="1927"/>
    <n v="3"/>
    <x v="1"/>
    <n v="42"/>
    <n v="2"/>
    <n v="2"/>
    <s v="Sales Executive"/>
    <x v="0"/>
    <x v="1"/>
    <n v="6834"/>
    <n v="19255"/>
    <n v="1"/>
    <s v="Y"/>
    <s v="Yes"/>
    <n v="12"/>
    <n v="3"/>
    <n v="3"/>
    <n v="80"/>
    <n v="1"/>
    <n v="7"/>
    <n v="2"/>
    <n v="3"/>
    <n v="7"/>
    <n v="7"/>
    <n v="0"/>
    <n v="7"/>
    <n v="0.12"/>
    <x v="2"/>
    <s v="Establecido"/>
    <s v="Coste salarial bajo"/>
    <s v="0-10 kms"/>
    <s v="Bajo"/>
    <s v="Poca"/>
    <x v="0"/>
  </r>
  <r>
    <n v="29"/>
    <x v="0"/>
    <x v="1"/>
    <n v="746"/>
    <x v="0"/>
    <n v="24"/>
    <n v="3"/>
    <s v="Technical Degree"/>
    <n v="1"/>
    <n v="1928"/>
    <n v="3"/>
    <x v="1"/>
    <n v="45"/>
    <n v="4"/>
    <n v="1"/>
    <s v="Sales Representative"/>
    <x v="3"/>
    <x v="0"/>
    <n v="1091"/>
    <n v="10642"/>
    <n v="1"/>
    <s v="Y"/>
    <s v="No"/>
    <n v="17"/>
    <n v="3"/>
    <n v="4"/>
    <n v="80"/>
    <n v="0"/>
    <n v="1"/>
    <n v="3"/>
    <n v="3"/>
    <n v="1"/>
    <n v="0"/>
    <n v="0"/>
    <n v="0"/>
    <n v="0.17"/>
    <x v="0"/>
    <s v="Recien incorporado"/>
    <s v="Coste salarial bajo"/>
    <s v="20-30 kms"/>
    <s v="Medio"/>
    <s v="Media"/>
    <x v="2"/>
  </r>
  <r>
    <n v="39"/>
    <x v="1"/>
    <x v="2"/>
    <n v="1251"/>
    <x v="0"/>
    <n v="21"/>
    <n v="4"/>
    <s v="Life Sciences"/>
    <n v="1"/>
    <n v="1929"/>
    <n v="1"/>
    <x v="0"/>
    <n v="32"/>
    <n v="1"/>
    <n v="2"/>
    <s v="Sales Executive"/>
    <x v="2"/>
    <x v="1"/>
    <n v="5736"/>
    <n v="3987"/>
    <n v="6"/>
    <s v="Y"/>
    <s v="No"/>
    <n v="19"/>
    <n v="3"/>
    <n v="3"/>
    <n v="80"/>
    <n v="1"/>
    <n v="10"/>
    <n v="1"/>
    <n v="3"/>
    <n v="3"/>
    <n v="2"/>
    <n v="1"/>
    <n v="2"/>
    <n v="0.19"/>
    <x v="0"/>
    <s v="Nuevo empleado"/>
    <s v="Coste salarial bajo"/>
    <s v="20-30 kms"/>
    <s v="Medio"/>
    <s v="Poca"/>
    <x v="1"/>
  </r>
  <r>
    <n v="27"/>
    <x v="1"/>
    <x v="0"/>
    <n v="1354"/>
    <x v="1"/>
    <n v="2"/>
    <n v="4"/>
    <s v="Technical Degree"/>
    <n v="1"/>
    <n v="1931"/>
    <n v="2"/>
    <x v="1"/>
    <n v="41"/>
    <n v="3"/>
    <n v="1"/>
    <s v="Research Scientist"/>
    <x v="1"/>
    <x v="1"/>
    <n v="2226"/>
    <n v="6073"/>
    <n v="1"/>
    <s v="Y"/>
    <s v="No"/>
    <n v="11"/>
    <n v="3"/>
    <n v="3"/>
    <n v="80"/>
    <n v="1"/>
    <n v="6"/>
    <n v="3"/>
    <n v="2"/>
    <n v="5"/>
    <n v="3"/>
    <n v="1"/>
    <n v="2"/>
    <n v="0.11"/>
    <x v="2"/>
    <s v="Nuevo empleado"/>
    <s v="Coste salarial bajo"/>
    <s v="0-10 kms"/>
    <s v="Bajo"/>
    <s v="Media"/>
    <x v="0"/>
  </r>
  <r>
    <n v="34"/>
    <x v="1"/>
    <x v="1"/>
    <n v="735"/>
    <x v="1"/>
    <n v="22"/>
    <n v="4"/>
    <s v="Other"/>
    <n v="1"/>
    <n v="1932"/>
    <n v="3"/>
    <x v="1"/>
    <n v="86"/>
    <n v="2"/>
    <n v="2"/>
    <s v="Research Scientist"/>
    <x v="0"/>
    <x v="1"/>
    <n v="5747"/>
    <n v="26496"/>
    <n v="1"/>
    <s v="Y"/>
    <s v="Yes"/>
    <n v="15"/>
    <n v="3"/>
    <n v="2"/>
    <n v="80"/>
    <n v="0"/>
    <n v="16"/>
    <n v="3"/>
    <n v="3"/>
    <n v="15"/>
    <n v="10"/>
    <n v="6"/>
    <n v="11"/>
    <n v="0.15"/>
    <x v="0"/>
    <s v="Consolidado"/>
    <s v="Coste salarial alto"/>
    <s v="20-30 kms"/>
    <s v="Bajo"/>
    <s v="Media"/>
    <x v="1"/>
  </r>
  <r>
    <n v="28"/>
    <x v="0"/>
    <x v="0"/>
    <n v="1475"/>
    <x v="0"/>
    <n v="13"/>
    <n v="2"/>
    <s v="Marketing"/>
    <n v="1"/>
    <n v="1933"/>
    <n v="4"/>
    <x v="0"/>
    <n v="84"/>
    <n v="3"/>
    <n v="2"/>
    <s v="Sales Executive"/>
    <x v="2"/>
    <x v="0"/>
    <n v="9854"/>
    <n v="23352"/>
    <n v="3"/>
    <s v="Y"/>
    <s v="Yes"/>
    <n v="11"/>
    <n v="3"/>
    <n v="4"/>
    <n v="80"/>
    <n v="0"/>
    <n v="6"/>
    <n v="0"/>
    <n v="3"/>
    <n v="2"/>
    <n v="0"/>
    <n v="2"/>
    <n v="2"/>
    <n v="0.11"/>
    <x v="2"/>
    <s v="Nuevo empleado"/>
    <s v="Coste salarial alto"/>
    <s v="10-20 kms"/>
    <s v="Bajo"/>
    <s v="Poca"/>
    <x v="0"/>
  </r>
  <r>
    <n v="47"/>
    <x v="1"/>
    <x v="2"/>
    <n v="1169"/>
    <x v="1"/>
    <n v="14"/>
    <n v="4"/>
    <s v="Technical Degree"/>
    <n v="1"/>
    <n v="1934"/>
    <n v="3"/>
    <x v="1"/>
    <n v="64"/>
    <n v="3"/>
    <n v="2"/>
    <s v="Research Scientist"/>
    <x v="1"/>
    <x v="1"/>
    <n v="5467"/>
    <n v="2125"/>
    <n v="8"/>
    <s v="Y"/>
    <s v="No"/>
    <n v="18"/>
    <n v="3"/>
    <n v="3"/>
    <n v="80"/>
    <n v="1"/>
    <n v="16"/>
    <n v="4"/>
    <n v="4"/>
    <n v="8"/>
    <n v="7"/>
    <n v="1"/>
    <n v="7"/>
    <n v="0.18"/>
    <x v="1"/>
    <s v="Establecido"/>
    <s v="Coste salarial medio"/>
    <s v="10-20 kms"/>
    <s v="Medio"/>
    <s v="Media"/>
    <x v="1"/>
  </r>
  <r>
    <n v="56"/>
    <x v="1"/>
    <x v="0"/>
    <n v="1443"/>
    <x v="0"/>
    <n v="11"/>
    <n v="5"/>
    <s v="Marketing"/>
    <n v="1"/>
    <n v="1935"/>
    <n v="4"/>
    <x v="0"/>
    <n v="89"/>
    <n v="2"/>
    <n v="2"/>
    <s v="Sales Executive"/>
    <x v="3"/>
    <x v="1"/>
    <n v="5380"/>
    <n v="20328"/>
    <n v="4"/>
    <s v="Y"/>
    <s v="No"/>
    <n v="16"/>
    <n v="3"/>
    <n v="3"/>
    <n v="80"/>
    <n v="1"/>
    <n v="6"/>
    <n v="3"/>
    <n v="3"/>
    <n v="0"/>
    <n v="0"/>
    <n v="0"/>
    <n v="0"/>
    <n v="0.16"/>
    <x v="1"/>
    <s v="Recien incorporado"/>
    <s v="Coste salarial alto"/>
    <s v="10-20 kms"/>
    <s v="Medio"/>
    <s v="Media"/>
    <x v="0"/>
  </r>
  <r>
    <n v="39"/>
    <x v="1"/>
    <x v="0"/>
    <n v="867"/>
    <x v="1"/>
    <n v="9"/>
    <n v="2"/>
    <s v="Medical"/>
    <n v="1"/>
    <n v="1936"/>
    <n v="1"/>
    <x v="1"/>
    <n v="87"/>
    <n v="3"/>
    <n v="2"/>
    <s v="Manufacturing Director"/>
    <x v="3"/>
    <x v="1"/>
    <n v="5151"/>
    <n v="12315"/>
    <n v="1"/>
    <s v="Y"/>
    <s v="No"/>
    <n v="25"/>
    <n v="4"/>
    <n v="4"/>
    <n v="80"/>
    <n v="1"/>
    <n v="10"/>
    <n v="3"/>
    <n v="3"/>
    <n v="10"/>
    <n v="0"/>
    <n v="7"/>
    <n v="9"/>
    <n v="0.25"/>
    <x v="0"/>
    <s v="Establecido"/>
    <s v="Coste salarial alto"/>
    <s v="0-10 kms"/>
    <s v="Alto"/>
    <s v="Media"/>
    <x v="1"/>
  </r>
  <r>
    <n v="38"/>
    <x v="1"/>
    <x v="1"/>
    <n v="1394"/>
    <x v="1"/>
    <n v="8"/>
    <n v="3"/>
    <s v="Medical"/>
    <n v="1"/>
    <n v="1937"/>
    <n v="4"/>
    <x v="0"/>
    <n v="58"/>
    <n v="2"/>
    <n v="2"/>
    <s v="Research Scientist"/>
    <x v="1"/>
    <x v="2"/>
    <n v="2133"/>
    <n v="18115"/>
    <n v="1"/>
    <s v="Y"/>
    <s v="Yes"/>
    <n v="16"/>
    <n v="3"/>
    <n v="3"/>
    <n v="80"/>
    <n v="1"/>
    <n v="20"/>
    <n v="3"/>
    <n v="3"/>
    <n v="20"/>
    <n v="11"/>
    <n v="0"/>
    <n v="7"/>
    <n v="0.16"/>
    <x v="0"/>
    <s v="Consolidado"/>
    <s v="Coste salarial medio"/>
    <s v="0-10 kms"/>
    <s v="Medio"/>
    <s v="Media"/>
    <x v="1"/>
  </r>
  <r>
    <n v="58"/>
    <x v="1"/>
    <x v="0"/>
    <n v="605"/>
    <x v="0"/>
    <n v="21"/>
    <n v="3"/>
    <s v="Life Sciences"/>
    <n v="1"/>
    <n v="1938"/>
    <n v="4"/>
    <x v="0"/>
    <n v="72"/>
    <n v="3"/>
    <n v="4"/>
    <s v="Manager"/>
    <x v="0"/>
    <x v="1"/>
    <n v="17875"/>
    <n v="11761"/>
    <n v="4"/>
    <s v="Y"/>
    <s v="Yes"/>
    <n v="13"/>
    <n v="3"/>
    <n v="3"/>
    <n v="80"/>
    <n v="1"/>
    <n v="29"/>
    <n v="2"/>
    <n v="2"/>
    <n v="1"/>
    <n v="0"/>
    <n v="0"/>
    <n v="0"/>
    <n v="0.13"/>
    <x v="1"/>
    <s v="Recien incorporado"/>
    <s v="Coste salarial medio"/>
    <s v="20-30 kms"/>
    <s v="Bajo"/>
    <s v="Poca"/>
    <x v="1"/>
  </r>
  <r>
    <n v="32"/>
    <x v="0"/>
    <x v="1"/>
    <n v="238"/>
    <x v="1"/>
    <n v="5"/>
    <n v="2"/>
    <s v="Life Sciences"/>
    <n v="1"/>
    <n v="1939"/>
    <n v="1"/>
    <x v="0"/>
    <n v="47"/>
    <n v="4"/>
    <n v="1"/>
    <s v="Research Scientist"/>
    <x v="2"/>
    <x v="0"/>
    <n v="2432"/>
    <n v="15318"/>
    <n v="3"/>
    <s v="Y"/>
    <s v="Yes"/>
    <n v="14"/>
    <n v="3"/>
    <n v="1"/>
    <n v="80"/>
    <n v="0"/>
    <n v="8"/>
    <n v="2"/>
    <n v="3"/>
    <n v="4"/>
    <n v="1"/>
    <n v="0"/>
    <n v="3"/>
    <n v="0.14000000000000001"/>
    <x v="0"/>
    <s v="Nuevo empleado"/>
    <s v="Coste salarial bajo"/>
    <s v="0-10 kms"/>
    <s v="Bajo"/>
    <s v="Poca"/>
    <x v="0"/>
  </r>
  <r>
    <n v="38"/>
    <x v="1"/>
    <x v="0"/>
    <n v="1206"/>
    <x v="1"/>
    <n v="9"/>
    <n v="2"/>
    <s v="Life Sciences"/>
    <n v="1"/>
    <n v="1940"/>
    <n v="2"/>
    <x v="1"/>
    <n v="71"/>
    <n v="3"/>
    <n v="1"/>
    <s v="Research Scientist"/>
    <x v="0"/>
    <x v="2"/>
    <n v="4771"/>
    <n v="14293"/>
    <n v="2"/>
    <s v="Y"/>
    <s v="No"/>
    <n v="19"/>
    <n v="3"/>
    <n v="4"/>
    <n v="80"/>
    <n v="2"/>
    <n v="10"/>
    <n v="0"/>
    <n v="4"/>
    <n v="5"/>
    <n v="2"/>
    <n v="0"/>
    <n v="3"/>
    <n v="0.19"/>
    <x v="0"/>
    <s v="Nuevo empleado"/>
    <s v="Coste salarial medio"/>
    <s v="0-10 kms"/>
    <s v="Medio"/>
    <s v="Poca"/>
    <x v="1"/>
  </r>
  <r>
    <n v="49"/>
    <x v="1"/>
    <x v="1"/>
    <n v="1064"/>
    <x v="1"/>
    <n v="2"/>
    <n v="1"/>
    <s v="Life Sciences"/>
    <n v="1"/>
    <n v="1941"/>
    <n v="2"/>
    <x v="1"/>
    <n v="42"/>
    <n v="3"/>
    <n v="5"/>
    <s v="Research Director"/>
    <x v="0"/>
    <x v="1"/>
    <n v="19161"/>
    <n v="13738"/>
    <n v="3"/>
    <s v="Y"/>
    <s v="No"/>
    <n v="15"/>
    <n v="3"/>
    <n v="4"/>
    <n v="80"/>
    <n v="0"/>
    <n v="28"/>
    <n v="3"/>
    <n v="3"/>
    <n v="5"/>
    <n v="4"/>
    <n v="4"/>
    <n v="3"/>
    <n v="0.15"/>
    <x v="1"/>
    <s v="Nuevo empleado"/>
    <s v="Coste salarial bajo"/>
    <s v="0-10 kms"/>
    <s v="Bajo"/>
    <s v="Media"/>
    <x v="1"/>
  </r>
  <r>
    <n v="42"/>
    <x v="1"/>
    <x v="0"/>
    <n v="419"/>
    <x v="0"/>
    <n v="12"/>
    <n v="4"/>
    <s v="Marketing"/>
    <n v="1"/>
    <n v="1943"/>
    <n v="2"/>
    <x v="1"/>
    <n v="77"/>
    <n v="3"/>
    <n v="2"/>
    <s v="Sales Executive"/>
    <x v="0"/>
    <x v="2"/>
    <n v="5087"/>
    <n v="2900"/>
    <n v="3"/>
    <s v="Y"/>
    <s v="Yes"/>
    <n v="12"/>
    <n v="3"/>
    <n v="3"/>
    <n v="80"/>
    <n v="2"/>
    <n v="14"/>
    <n v="4"/>
    <n v="3"/>
    <n v="0"/>
    <n v="0"/>
    <n v="0"/>
    <n v="0"/>
    <n v="0.12"/>
    <x v="0"/>
    <s v="Recien incorporado"/>
    <s v="Coste salarial alto"/>
    <s v="10-20 kms"/>
    <s v="Bajo"/>
    <s v="Media"/>
    <x v="1"/>
  </r>
  <r>
    <n v="27"/>
    <x v="0"/>
    <x v="1"/>
    <n v="1337"/>
    <x v="2"/>
    <n v="22"/>
    <n v="3"/>
    <s v="Human Resources"/>
    <n v="1"/>
    <n v="1944"/>
    <n v="1"/>
    <x v="0"/>
    <n v="58"/>
    <n v="2"/>
    <n v="1"/>
    <s v="Human Resources"/>
    <x v="1"/>
    <x v="1"/>
    <n v="2863"/>
    <n v="19555"/>
    <n v="1"/>
    <s v="Y"/>
    <s v="No"/>
    <n v="12"/>
    <n v="3"/>
    <n v="1"/>
    <n v="80"/>
    <n v="0"/>
    <n v="1"/>
    <n v="2"/>
    <n v="3"/>
    <n v="1"/>
    <n v="0"/>
    <n v="0"/>
    <n v="0"/>
    <n v="0.12"/>
    <x v="2"/>
    <s v="Recien incorporado"/>
    <s v="Coste salarial medio"/>
    <s v="20-30 kms"/>
    <s v="Bajo"/>
    <s v="Poca"/>
    <x v="2"/>
  </r>
  <r>
    <n v="35"/>
    <x v="1"/>
    <x v="0"/>
    <n v="682"/>
    <x v="0"/>
    <n v="18"/>
    <n v="4"/>
    <s v="Medical"/>
    <n v="1"/>
    <n v="1945"/>
    <n v="2"/>
    <x v="1"/>
    <n v="71"/>
    <n v="3"/>
    <n v="2"/>
    <s v="Sales Executive"/>
    <x v="3"/>
    <x v="1"/>
    <n v="5561"/>
    <n v="15975"/>
    <n v="0"/>
    <s v="Y"/>
    <s v="No"/>
    <n v="16"/>
    <n v="3"/>
    <n v="4"/>
    <n v="80"/>
    <n v="1"/>
    <n v="6"/>
    <n v="2"/>
    <n v="1"/>
    <n v="5"/>
    <n v="3"/>
    <n v="0"/>
    <n v="4"/>
    <n v="0.16"/>
    <x v="0"/>
    <s v="Nuevo empleado"/>
    <s v="Coste salarial medio"/>
    <s v="10-20 kms"/>
    <s v="Medio"/>
    <s v="Poca"/>
    <x v="0"/>
  </r>
  <r>
    <n v="28"/>
    <x v="1"/>
    <x v="2"/>
    <n v="1103"/>
    <x v="1"/>
    <n v="16"/>
    <n v="3"/>
    <s v="Medical"/>
    <n v="1"/>
    <n v="1947"/>
    <n v="3"/>
    <x v="1"/>
    <n v="49"/>
    <n v="3"/>
    <n v="1"/>
    <s v="Research Scientist"/>
    <x v="2"/>
    <x v="0"/>
    <n v="2144"/>
    <n v="2122"/>
    <n v="1"/>
    <s v="Y"/>
    <s v="No"/>
    <n v="14"/>
    <n v="3"/>
    <n v="3"/>
    <n v="80"/>
    <n v="0"/>
    <n v="5"/>
    <n v="3"/>
    <n v="2"/>
    <n v="5"/>
    <n v="3"/>
    <n v="1"/>
    <n v="4"/>
    <n v="0.14000000000000001"/>
    <x v="2"/>
    <s v="Nuevo empleado"/>
    <s v="Coste salarial bajo"/>
    <s v="10-20 kms"/>
    <s v="Bajo"/>
    <s v="Media"/>
    <x v="0"/>
  </r>
  <r>
    <n v="31"/>
    <x v="1"/>
    <x v="2"/>
    <n v="976"/>
    <x v="1"/>
    <n v="3"/>
    <n v="2"/>
    <s v="Medical"/>
    <n v="1"/>
    <n v="1948"/>
    <n v="3"/>
    <x v="1"/>
    <n v="48"/>
    <n v="3"/>
    <n v="1"/>
    <s v="Research Scientist"/>
    <x v="3"/>
    <x v="2"/>
    <n v="3065"/>
    <n v="3995"/>
    <n v="1"/>
    <s v="Y"/>
    <s v="Yes"/>
    <n v="13"/>
    <n v="3"/>
    <n v="4"/>
    <n v="80"/>
    <n v="1"/>
    <n v="4"/>
    <n v="3"/>
    <n v="4"/>
    <n v="4"/>
    <n v="2"/>
    <n v="2"/>
    <n v="3"/>
    <n v="0.13"/>
    <x v="0"/>
    <s v="Nuevo empleado"/>
    <s v="Coste salarial bajo"/>
    <s v="0-10 kms"/>
    <s v="Bajo"/>
    <s v="Media"/>
    <x v="0"/>
  </r>
  <r>
    <n v="36"/>
    <x v="1"/>
    <x v="2"/>
    <n v="1351"/>
    <x v="1"/>
    <n v="9"/>
    <n v="4"/>
    <s v="Life Sciences"/>
    <n v="1"/>
    <n v="1949"/>
    <n v="1"/>
    <x v="1"/>
    <n v="66"/>
    <n v="4"/>
    <n v="1"/>
    <s v="Laboratory Technician"/>
    <x v="1"/>
    <x v="1"/>
    <n v="2810"/>
    <n v="9238"/>
    <n v="1"/>
    <s v="Y"/>
    <s v="No"/>
    <n v="22"/>
    <n v="4"/>
    <n v="2"/>
    <n v="80"/>
    <n v="0"/>
    <n v="5"/>
    <n v="3"/>
    <n v="3"/>
    <n v="5"/>
    <n v="4"/>
    <n v="0"/>
    <n v="2"/>
    <n v="0.22"/>
    <x v="0"/>
    <s v="Nuevo empleado"/>
    <s v="Coste salarial medio"/>
    <s v="0-10 kms"/>
    <s v="Alto"/>
    <s v="Media"/>
    <x v="0"/>
  </r>
  <r>
    <n v="34"/>
    <x v="1"/>
    <x v="0"/>
    <n v="937"/>
    <x v="0"/>
    <n v="1"/>
    <n v="3"/>
    <s v="Marketing"/>
    <n v="1"/>
    <n v="1950"/>
    <n v="1"/>
    <x v="1"/>
    <n v="32"/>
    <n v="3"/>
    <n v="3"/>
    <s v="Sales Executive"/>
    <x v="0"/>
    <x v="0"/>
    <n v="9888"/>
    <n v="6770"/>
    <n v="1"/>
    <s v="Y"/>
    <s v="No"/>
    <n v="21"/>
    <n v="4"/>
    <n v="1"/>
    <n v="80"/>
    <n v="0"/>
    <n v="14"/>
    <n v="3"/>
    <n v="2"/>
    <n v="14"/>
    <n v="8"/>
    <n v="2"/>
    <n v="1"/>
    <n v="0.21"/>
    <x v="0"/>
    <s v="Consolidado"/>
    <s v="Coste salarial bajo"/>
    <s v="0-10 kms"/>
    <s v="Alto"/>
    <s v="Media"/>
    <x v="1"/>
  </r>
  <r>
    <n v="34"/>
    <x v="1"/>
    <x v="0"/>
    <n v="1239"/>
    <x v="0"/>
    <n v="13"/>
    <n v="4"/>
    <s v="Medical"/>
    <n v="1"/>
    <n v="1951"/>
    <n v="4"/>
    <x v="1"/>
    <n v="39"/>
    <n v="3"/>
    <n v="3"/>
    <s v="Sales Executive"/>
    <x v="2"/>
    <x v="2"/>
    <n v="8628"/>
    <n v="22914"/>
    <n v="1"/>
    <s v="Y"/>
    <s v="No"/>
    <n v="18"/>
    <n v="3"/>
    <n v="3"/>
    <n v="80"/>
    <n v="1"/>
    <n v="9"/>
    <n v="2"/>
    <n v="2"/>
    <n v="8"/>
    <n v="7"/>
    <n v="1"/>
    <n v="1"/>
    <n v="0.18"/>
    <x v="0"/>
    <s v="Establecido"/>
    <s v="Coste salarial bajo"/>
    <s v="10-20 kms"/>
    <s v="Medio"/>
    <s v="Poca"/>
    <x v="0"/>
  </r>
  <r>
    <n v="26"/>
    <x v="1"/>
    <x v="0"/>
    <n v="157"/>
    <x v="1"/>
    <n v="1"/>
    <n v="3"/>
    <s v="Medical"/>
    <n v="1"/>
    <n v="1952"/>
    <n v="3"/>
    <x v="1"/>
    <n v="95"/>
    <n v="3"/>
    <n v="1"/>
    <s v="Laboratory Technician"/>
    <x v="3"/>
    <x v="0"/>
    <n v="2867"/>
    <n v="20006"/>
    <n v="0"/>
    <s v="Y"/>
    <s v="No"/>
    <n v="13"/>
    <n v="3"/>
    <n v="4"/>
    <n v="80"/>
    <n v="0"/>
    <n v="8"/>
    <n v="6"/>
    <n v="2"/>
    <n v="7"/>
    <n v="7"/>
    <n v="7"/>
    <n v="6"/>
    <n v="0.13"/>
    <x v="2"/>
    <s v="Establecido"/>
    <s v="Coste salarial alto"/>
    <s v="0-10 kms"/>
    <s v="Bajo"/>
    <s v="Mucha"/>
    <x v="0"/>
  </r>
  <r>
    <n v="29"/>
    <x v="1"/>
    <x v="0"/>
    <n v="136"/>
    <x v="1"/>
    <n v="1"/>
    <n v="3"/>
    <s v="Life Sciences"/>
    <n v="1"/>
    <n v="1954"/>
    <n v="1"/>
    <x v="1"/>
    <n v="89"/>
    <n v="3"/>
    <n v="2"/>
    <s v="Healthcare Representative"/>
    <x v="3"/>
    <x v="1"/>
    <n v="5373"/>
    <n v="6225"/>
    <n v="0"/>
    <s v="Y"/>
    <s v="No"/>
    <n v="12"/>
    <n v="3"/>
    <n v="1"/>
    <n v="80"/>
    <n v="1"/>
    <n v="6"/>
    <n v="5"/>
    <n v="2"/>
    <n v="5"/>
    <n v="3"/>
    <n v="0"/>
    <n v="2"/>
    <n v="0.12"/>
    <x v="0"/>
    <s v="Nuevo empleado"/>
    <s v="Coste salarial alto"/>
    <s v="0-10 kms"/>
    <s v="Bajo"/>
    <s v="Mucha"/>
    <x v="0"/>
  </r>
  <r>
    <n v="32"/>
    <x v="1"/>
    <x v="2"/>
    <n v="1146"/>
    <x v="1"/>
    <n v="15"/>
    <n v="4"/>
    <s v="Medical"/>
    <n v="1"/>
    <n v="1955"/>
    <n v="3"/>
    <x v="0"/>
    <n v="34"/>
    <n v="3"/>
    <n v="2"/>
    <s v="Healthcare Representative"/>
    <x v="0"/>
    <x v="2"/>
    <n v="6667"/>
    <n v="16542"/>
    <n v="5"/>
    <s v="Y"/>
    <s v="No"/>
    <n v="18"/>
    <n v="3"/>
    <n v="2"/>
    <n v="80"/>
    <n v="1"/>
    <n v="9"/>
    <n v="6"/>
    <n v="3"/>
    <n v="5"/>
    <n v="1"/>
    <n v="1"/>
    <n v="2"/>
    <n v="0.18"/>
    <x v="0"/>
    <s v="Nuevo empleado"/>
    <s v="Coste salarial bajo"/>
    <s v="10-20 kms"/>
    <s v="Medio"/>
    <s v="Mucha"/>
    <x v="0"/>
  </r>
  <r>
    <n v="31"/>
    <x v="1"/>
    <x v="1"/>
    <n v="1125"/>
    <x v="1"/>
    <n v="1"/>
    <n v="3"/>
    <s v="Life Sciences"/>
    <n v="1"/>
    <n v="1956"/>
    <n v="4"/>
    <x v="1"/>
    <n v="48"/>
    <n v="1"/>
    <n v="2"/>
    <s v="Research Scientist"/>
    <x v="3"/>
    <x v="1"/>
    <n v="5003"/>
    <n v="5771"/>
    <n v="1"/>
    <s v="Y"/>
    <s v="No"/>
    <n v="21"/>
    <n v="4"/>
    <n v="2"/>
    <n v="80"/>
    <n v="0"/>
    <n v="10"/>
    <n v="6"/>
    <n v="3"/>
    <n v="10"/>
    <n v="8"/>
    <n v="8"/>
    <n v="7"/>
    <n v="0.21"/>
    <x v="0"/>
    <s v="Establecido"/>
    <s v="Coste salarial bajo"/>
    <s v="0-10 kms"/>
    <s v="Alto"/>
    <s v="Mucha"/>
    <x v="1"/>
  </r>
  <r>
    <n v="28"/>
    <x v="0"/>
    <x v="0"/>
    <n v="1404"/>
    <x v="1"/>
    <n v="17"/>
    <n v="3"/>
    <s v="Technical Degree"/>
    <n v="1"/>
    <n v="1960"/>
    <n v="3"/>
    <x v="1"/>
    <n v="32"/>
    <n v="2"/>
    <n v="1"/>
    <s v="Laboratory Technician"/>
    <x v="0"/>
    <x v="2"/>
    <n v="2367"/>
    <n v="18779"/>
    <n v="5"/>
    <s v="Y"/>
    <s v="No"/>
    <n v="12"/>
    <n v="3"/>
    <n v="1"/>
    <n v="80"/>
    <n v="1"/>
    <n v="6"/>
    <n v="2"/>
    <n v="2"/>
    <n v="4"/>
    <n v="1"/>
    <n v="0"/>
    <n v="3"/>
    <n v="0.12"/>
    <x v="2"/>
    <s v="Nuevo empleado"/>
    <s v="Coste salarial bajo"/>
    <s v="10-20 kms"/>
    <s v="Bajo"/>
    <s v="Poca"/>
    <x v="0"/>
  </r>
  <r>
    <n v="38"/>
    <x v="1"/>
    <x v="0"/>
    <n v="1404"/>
    <x v="0"/>
    <n v="1"/>
    <n v="3"/>
    <s v="Life Sciences"/>
    <n v="1"/>
    <n v="1961"/>
    <n v="1"/>
    <x v="1"/>
    <n v="59"/>
    <n v="2"/>
    <n v="1"/>
    <s v="Sales Representative"/>
    <x v="3"/>
    <x v="0"/>
    <n v="2858"/>
    <n v="11473"/>
    <n v="4"/>
    <s v="Y"/>
    <s v="No"/>
    <n v="14"/>
    <n v="3"/>
    <n v="1"/>
    <n v="80"/>
    <n v="0"/>
    <n v="20"/>
    <n v="3"/>
    <n v="2"/>
    <n v="1"/>
    <n v="0"/>
    <n v="0"/>
    <n v="0"/>
    <n v="0.14000000000000001"/>
    <x v="0"/>
    <s v="Recien incorporado"/>
    <s v="Coste salarial medio"/>
    <s v="0-10 kms"/>
    <s v="Bajo"/>
    <s v="Media"/>
    <x v="1"/>
  </r>
  <r>
    <n v="35"/>
    <x v="1"/>
    <x v="0"/>
    <n v="1224"/>
    <x v="0"/>
    <n v="7"/>
    <n v="4"/>
    <s v="Life Sciences"/>
    <n v="1"/>
    <n v="1962"/>
    <n v="3"/>
    <x v="0"/>
    <n v="55"/>
    <n v="3"/>
    <n v="2"/>
    <s v="Sales Executive"/>
    <x v="0"/>
    <x v="1"/>
    <n v="5204"/>
    <n v="13586"/>
    <n v="1"/>
    <s v="Y"/>
    <s v="Yes"/>
    <n v="11"/>
    <n v="3"/>
    <n v="4"/>
    <n v="80"/>
    <n v="0"/>
    <n v="10"/>
    <n v="2"/>
    <n v="3"/>
    <n v="10"/>
    <n v="8"/>
    <n v="0"/>
    <n v="9"/>
    <n v="0.11"/>
    <x v="0"/>
    <s v="Establecido"/>
    <s v="Coste salarial medio"/>
    <s v="0-10 kms"/>
    <s v="Bajo"/>
    <s v="Poca"/>
    <x v="1"/>
  </r>
  <r>
    <n v="27"/>
    <x v="1"/>
    <x v="0"/>
    <n v="954"/>
    <x v="0"/>
    <n v="9"/>
    <n v="3"/>
    <s v="Marketing"/>
    <n v="1"/>
    <n v="1965"/>
    <n v="4"/>
    <x v="1"/>
    <n v="44"/>
    <n v="3"/>
    <n v="2"/>
    <s v="Sales Executive"/>
    <x v="0"/>
    <x v="0"/>
    <n v="4105"/>
    <n v="5099"/>
    <n v="1"/>
    <s v="Y"/>
    <s v="No"/>
    <n v="14"/>
    <n v="3"/>
    <n v="1"/>
    <n v="80"/>
    <n v="0"/>
    <n v="7"/>
    <n v="5"/>
    <n v="3"/>
    <n v="7"/>
    <n v="7"/>
    <n v="0"/>
    <n v="7"/>
    <n v="0.14000000000000001"/>
    <x v="2"/>
    <s v="Establecido"/>
    <s v="Coste salarial bajo"/>
    <s v="0-10 kms"/>
    <s v="Bajo"/>
    <s v="Mucha"/>
    <x v="0"/>
  </r>
  <r>
    <n v="32"/>
    <x v="1"/>
    <x v="0"/>
    <n v="1373"/>
    <x v="1"/>
    <n v="5"/>
    <n v="4"/>
    <s v="Life Sciences"/>
    <n v="1"/>
    <n v="1966"/>
    <n v="4"/>
    <x v="1"/>
    <n v="56"/>
    <n v="2"/>
    <n v="2"/>
    <s v="Manufacturing Director"/>
    <x v="0"/>
    <x v="0"/>
    <n v="9679"/>
    <n v="10138"/>
    <n v="8"/>
    <s v="Y"/>
    <s v="No"/>
    <n v="24"/>
    <n v="4"/>
    <n v="2"/>
    <n v="80"/>
    <n v="0"/>
    <n v="8"/>
    <n v="1"/>
    <n v="3"/>
    <n v="1"/>
    <n v="0"/>
    <n v="0"/>
    <n v="0"/>
    <n v="0.24"/>
    <x v="0"/>
    <s v="Recien incorporado"/>
    <s v="Coste salarial medio"/>
    <s v="0-10 kms"/>
    <s v="Alto"/>
    <s v="Poca"/>
    <x v="0"/>
  </r>
  <r>
    <n v="31"/>
    <x v="0"/>
    <x v="1"/>
    <n v="754"/>
    <x v="0"/>
    <n v="26"/>
    <n v="4"/>
    <s v="Marketing"/>
    <n v="1"/>
    <n v="1967"/>
    <n v="1"/>
    <x v="1"/>
    <n v="63"/>
    <n v="3"/>
    <n v="2"/>
    <s v="Sales Executive"/>
    <x v="0"/>
    <x v="1"/>
    <n v="5617"/>
    <n v="21075"/>
    <n v="1"/>
    <s v="Y"/>
    <s v="Yes"/>
    <n v="11"/>
    <n v="3"/>
    <n v="3"/>
    <n v="80"/>
    <n v="0"/>
    <n v="10"/>
    <n v="4"/>
    <n v="3"/>
    <n v="10"/>
    <n v="7"/>
    <n v="0"/>
    <n v="8"/>
    <n v="0.11"/>
    <x v="0"/>
    <s v="Establecido"/>
    <s v="Coste salarial medio"/>
    <s v="20-30 kms"/>
    <s v="Bajo"/>
    <s v="Media"/>
    <x v="1"/>
  </r>
  <r>
    <n v="53"/>
    <x v="0"/>
    <x v="0"/>
    <n v="1168"/>
    <x v="0"/>
    <n v="24"/>
    <n v="4"/>
    <s v="Life Sciences"/>
    <n v="1"/>
    <n v="1968"/>
    <n v="1"/>
    <x v="1"/>
    <n v="66"/>
    <n v="3"/>
    <n v="3"/>
    <s v="Sales Executive"/>
    <x v="3"/>
    <x v="0"/>
    <n v="10448"/>
    <n v="5843"/>
    <n v="6"/>
    <s v="Y"/>
    <s v="Yes"/>
    <n v="13"/>
    <n v="3"/>
    <n v="2"/>
    <n v="80"/>
    <n v="0"/>
    <n v="15"/>
    <n v="2"/>
    <n v="2"/>
    <n v="2"/>
    <n v="2"/>
    <n v="2"/>
    <n v="2"/>
    <n v="0.13"/>
    <x v="1"/>
    <s v="Nuevo empleado"/>
    <s v="Coste salarial medio"/>
    <s v="20-30 kms"/>
    <s v="Bajo"/>
    <s v="Poca"/>
    <x v="1"/>
  </r>
  <r>
    <n v="54"/>
    <x v="1"/>
    <x v="0"/>
    <n v="155"/>
    <x v="1"/>
    <n v="9"/>
    <n v="2"/>
    <s v="Life Sciences"/>
    <n v="1"/>
    <n v="1969"/>
    <n v="1"/>
    <x v="0"/>
    <n v="67"/>
    <n v="3"/>
    <n v="2"/>
    <s v="Research Scientist"/>
    <x v="2"/>
    <x v="1"/>
    <n v="2897"/>
    <n v="22474"/>
    <n v="3"/>
    <s v="Y"/>
    <s v="No"/>
    <n v="11"/>
    <n v="3"/>
    <n v="3"/>
    <n v="80"/>
    <n v="2"/>
    <n v="9"/>
    <n v="6"/>
    <n v="2"/>
    <n v="4"/>
    <n v="3"/>
    <n v="2"/>
    <n v="3"/>
    <n v="0.11"/>
    <x v="1"/>
    <s v="Nuevo empleado"/>
    <s v="Coste salarial medio"/>
    <s v="0-10 kms"/>
    <s v="Bajo"/>
    <s v="Mucha"/>
    <x v="0"/>
  </r>
  <r>
    <n v="33"/>
    <x v="1"/>
    <x v="1"/>
    <n v="1303"/>
    <x v="1"/>
    <n v="7"/>
    <n v="2"/>
    <s v="Life Sciences"/>
    <n v="1"/>
    <n v="1970"/>
    <n v="4"/>
    <x v="1"/>
    <n v="36"/>
    <n v="3"/>
    <n v="2"/>
    <s v="Healthcare Representative"/>
    <x v="2"/>
    <x v="2"/>
    <n v="5968"/>
    <n v="18079"/>
    <n v="1"/>
    <s v="Y"/>
    <s v="No"/>
    <n v="20"/>
    <n v="4"/>
    <n v="3"/>
    <n v="80"/>
    <n v="3"/>
    <n v="9"/>
    <n v="2"/>
    <n v="3"/>
    <n v="9"/>
    <n v="7"/>
    <n v="2"/>
    <n v="8"/>
    <n v="0.2"/>
    <x v="0"/>
    <s v="Establecido"/>
    <s v="Coste salarial bajo"/>
    <s v="0-10 kms"/>
    <s v="Medio"/>
    <s v="Poca"/>
    <x v="0"/>
  </r>
  <r>
    <n v="43"/>
    <x v="1"/>
    <x v="0"/>
    <n v="574"/>
    <x v="1"/>
    <n v="11"/>
    <n v="3"/>
    <s v="Life Sciences"/>
    <n v="1"/>
    <n v="1971"/>
    <n v="1"/>
    <x v="1"/>
    <n v="30"/>
    <n v="3"/>
    <n v="3"/>
    <s v="Healthcare Representative"/>
    <x v="2"/>
    <x v="1"/>
    <n v="7510"/>
    <n v="16873"/>
    <n v="1"/>
    <s v="Y"/>
    <s v="No"/>
    <n v="17"/>
    <n v="3"/>
    <n v="2"/>
    <n v="80"/>
    <n v="1"/>
    <n v="10"/>
    <n v="1"/>
    <n v="3"/>
    <n v="10"/>
    <n v="9"/>
    <n v="0"/>
    <n v="9"/>
    <n v="0.17"/>
    <x v="0"/>
    <s v="Establecido"/>
    <s v="Coste salarial bajo"/>
    <s v="10-20 kms"/>
    <s v="Medio"/>
    <s v="Poca"/>
    <x v="1"/>
  </r>
  <r>
    <n v="38"/>
    <x v="1"/>
    <x v="1"/>
    <n v="1444"/>
    <x v="2"/>
    <n v="1"/>
    <n v="4"/>
    <s v="Other"/>
    <n v="1"/>
    <n v="1972"/>
    <n v="4"/>
    <x v="1"/>
    <n v="88"/>
    <n v="3"/>
    <n v="1"/>
    <s v="Human Resources"/>
    <x v="1"/>
    <x v="1"/>
    <n v="2991"/>
    <n v="5224"/>
    <n v="0"/>
    <s v="Y"/>
    <s v="Yes"/>
    <n v="11"/>
    <n v="3"/>
    <n v="2"/>
    <n v="80"/>
    <n v="1"/>
    <n v="7"/>
    <n v="2"/>
    <n v="3"/>
    <n v="6"/>
    <n v="2"/>
    <n v="1"/>
    <n v="2"/>
    <n v="0.11"/>
    <x v="0"/>
    <s v="Establecido"/>
    <s v="Coste salarial alto"/>
    <s v="0-10 kms"/>
    <s v="Bajo"/>
    <s v="Poca"/>
    <x v="0"/>
  </r>
  <r>
    <n v="55"/>
    <x v="1"/>
    <x v="0"/>
    <n v="189"/>
    <x v="2"/>
    <n v="26"/>
    <n v="4"/>
    <s v="Human Resources"/>
    <n v="1"/>
    <n v="1973"/>
    <n v="3"/>
    <x v="1"/>
    <n v="71"/>
    <n v="4"/>
    <n v="5"/>
    <s v="Manager"/>
    <x v="1"/>
    <x v="1"/>
    <n v="19636"/>
    <n v="25811"/>
    <n v="4"/>
    <s v="Y"/>
    <s v="Yes"/>
    <n v="18"/>
    <n v="3"/>
    <n v="1"/>
    <n v="80"/>
    <n v="1"/>
    <n v="35"/>
    <n v="0"/>
    <n v="3"/>
    <n v="10"/>
    <n v="9"/>
    <n v="1"/>
    <n v="4"/>
    <n v="0.18"/>
    <x v="1"/>
    <s v="Establecido"/>
    <s v="Coste salarial medio"/>
    <s v="20-30 kms"/>
    <s v="Medio"/>
    <s v="Poca"/>
    <x v="1"/>
  </r>
  <r>
    <n v="31"/>
    <x v="1"/>
    <x v="0"/>
    <n v="1276"/>
    <x v="1"/>
    <n v="2"/>
    <n v="1"/>
    <s v="Medical"/>
    <n v="1"/>
    <n v="1974"/>
    <n v="4"/>
    <x v="0"/>
    <n v="59"/>
    <n v="1"/>
    <n v="1"/>
    <s v="Laboratory Technician"/>
    <x v="0"/>
    <x v="2"/>
    <n v="1129"/>
    <n v="17536"/>
    <n v="1"/>
    <s v="Y"/>
    <s v="Yes"/>
    <n v="11"/>
    <n v="3"/>
    <n v="3"/>
    <n v="80"/>
    <n v="3"/>
    <n v="1"/>
    <n v="4"/>
    <n v="3"/>
    <n v="1"/>
    <n v="0"/>
    <n v="0"/>
    <n v="0"/>
    <n v="0.11"/>
    <x v="0"/>
    <s v="Recien incorporado"/>
    <s v="Coste salarial medio"/>
    <s v="0-10 kms"/>
    <s v="Bajo"/>
    <s v="Media"/>
    <x v="2"/>
  </r>
  <r>
    <n v="39"/>
    <x v="1"/>
    <x v="0"/>
    <n v="119"/>
    <x v="0"/>
    <n v="15"/>
    <n v="4"/>
    <s v="Marketing"/>
    <n v="1"/>
    <n v="1975"/>
    <n v="2"/>
    <x v="1"/>
    <n v="77"/>
    <n v="3"/>
    <n v="4"/>
    <s v="Sales Executive"/>
    <x v="3"/>
    <x v="0"/>
    <n v="13341"/>
    <n v="25098"/>
    <n v="0"/>
    <s v="Y"/>
    <s v="No"/>
    <n v="12"/>
    <n v="3"/>
    <n v="1"/>
    <n v="80"/>
    <n v="0"/>
    <n v="21"/>
    <n v="3"/>
    <n v="3"/>
    <n v="20"/>
    <n v="8"/>
    <n v="11"/>
    <n v="10"/>
    <n v="0.12"/>
    <x v="0"/>
    <s v="Consolidado"/>
    <s v="Coste salarial alto"/>
    <s v="10-20 kms"/>
    <s v="Bajo"/>
    <s v="Media"/>
    <x v="1"/>
  </r>
  <r>
    <n v="42"/>
    <x v="1"/>
    <x v="2"/>
    <n v="335"/>
    <x v="1"/>
    <n v="23"/>
    <n v="2"/>
    <s v="Life Sciences"/>
    <n v="1"/>
    <n v="1976"/>
    <n v="4"/>
    <x v="1"/>
    <n v="37"/>
    <n v="2"/>
    <n v="2"/>
    <s v="Research Scientist"/>
    <x v="2"/>
    <x v="0"/>
    <n v="4332"/>
    <n v="14811"/>
    <n v="1"/>
    <s v="Y"/>
    <s v="No"/>
    <n v="12"/>
    <n v="3"/>
    <n v="4"/>
    <n v="80"/>
    <n v="0"/>
    <n v="20"/>
    <n v="2"/>
    <n v="3"/>
    <n v="20"/>
    <n v="9"/>
    <n v="3"/>
    <n v="7"/>
    <n v="0.12"/>
    <x v="0"/>
    <s v="Consolidado"/>
    <s v="Coste salarial bajo"/>
    <s v="20-30 kms"/>
    <s v="Bajo"/>
    <s v="Poca"/>
    <x v="1"/>
  </r>
  <r>
    <n v="31"/>
    <x v="1"/>
    <x v="2"/>
    <n v="697"/>
    <x v="1"/>
    <n v="10"/>
    <n v="3"/>
    <s v="Medical"/>
    <n v="1"/>
    <n v="1979"/>
    <n v="3"/>
    <x v="0"/>
    <n v="40"/>
    <n v="3"/>
    <n v="3"/>
    <s v="Research Director"/>
    <x v="2"/>
    <x v="1"/>
    <n v="11031"/>
    <n v="26862"/>
    <n v="4"/>
    <s v="Y"/>
    <s v="No"/>
    <n v="20"/>
    <n v="4"/>
    <n v="3"/>
    <n v="80"/>
    <n v="1"/>
    <n v="13"/>
    <n v="2"/>
    <n v="4"/>
    <n v="11"/>
    <n v="7"/>
    <n v="4"/>
    <n v="8"/>
    <n v="0.2"/>
    <x v="0"/>
    <s v="Consolidado"/>
    <s v="Coste salarial bajo"/>
    <s v="10-20 kms"/>
    <s v="Medio"/>
    <s v="Poca"/>
    <x v="1"/>
  </r>
  <r>
    <n v="54"/>
    <x v="1"/>
    <x v="0"/>
    <n v="157"/>
    <x v="1"/>
    <n v="10"/>
    <n v="3"/>
    <s v="Medical"/>
    <n v="1"/>
    <n v="1980"/>
    <n v="3"/>
    <x v="0"/>
    <n v="77"/>
    <n v="3"/>
    <n v="2"/>
    <s v="Manufacturing Director"/>
    <x v="3"/>
    <x v="0"/>
    <n v="4440"/>
    <n v="25198"/>
    <n v="6"/>
    <s v="Y"/>
    <s v="Yes"/>
    <n v="19"/>
    <n v="3"/>
    <n v="4"/>
    <n v="80"/>
    <n v="0"/>
    <n v="9"/>
    <n v="3"/>
    <n v="3"/>
    <n v="5"/>
    <n v="2"/>
    <n v="1"/>
    <n v="4"/>
    <n v="0.19"/>
    <x v="1"/>
    <s v="Nuevo empleado"/>
    <s v="Coste salarial alto"/>
    <s v="10-20 kms"/>
    <s v="Medio"/>
    <s v="Media"/>
    <x v="0"/>
  </r>
  <r>
    <n v="24"/>
    <x v="1"/>
    <x v="0"/>
    <n v="771"/>
    <x v="1"/>
    <n v="1"/>
    <n v="2"/>
    <s v="Life Sciences"/>
    <n v="1"/>
    <n v="1981"/>
    <n v="2"/>
    <x v="1"/>
    <n v="45"/>
    <n v="2"/>
    <n v="2"/>
    <s v="Healthcare Representative"/>
    <x v="2"/>
    <x v="0"/>
    <n v="4617"/>
    <n v="14120"/>
    <n v="1"/>
    <s v="Y"/>
    <s v="No"/>
    <n v="12"/>
    <n v="3"/>
    <n v="2"/>
    <n v="80"/>
    <n v="0"/>
    <n v="4"/>
    <n v="2"/>
    <n v="2"/>
    <n v="4"/>
    <n v="3"/>
    <n v="1"/>
    <n v="2"/>
    <n v="0.12"/>
    <x v="2"/>
    <s v="Nuevo empleado"/>
    <s v="Coste salarial bajo"/>
    <s v="0-10 kms"/>
    <s v="Bajo"/>
    <s v="Poca"/>
    <x v="0"/>
  </r>
  <r>
    <n v="23"/>
    <x v="1"/>
    <x v="0"/>
    <n v="571"/>
    <x v="1"/>
    <n v="12"/>
    <n v="2"/>
    <s v="Other"/>
    <n v="1"/>
    <n v="1982"/>
    <n v="4"/>
    <x v="1"/>
    <n v="78"/>
    <n v="3"/>
    <n v="1"/>
    <s v="Laboratory Technician"/>
    <x v="0"/>
    <x v="0"/>
    <n v="2647"/>
    <n v="13672"/>
    <n v="1"/>
    <s v="Y"/>
    <s v="No"/>
    <n v="13"/>
    <n v="3"/>
    <n v="3"/>
    <n v="80"/>
    <n v="0"/>
    <n v="5"/>
    <n v="6"/>
    <n v="4"/>
    <n v="5"/>
    <n v="2"/>
    <n v="1"/>
    <n v="4"/>
    <n v="0.13"/>
    <x v="2"/>
    <s v="Nuevo empleado"/>
    <s v="Coste salarial alto"/>
    <s v="10-20 kms"/>
    <s v="Bajo"/>
    <s v="Mucha"/>
    <x v="0"/>
  </r>
  <r>
    <n v="40"/>
    <x v="1"/>
    <x v="1"/>
    <n v="692"/>
    <x v="1"/>
    <n v="11"/>
    <n v="3"/>
    <s v="Technical Degree"/>
    <n v="1"/>
    <n v="1985"/>
    <n v="4"/>
    <x v="0"/>
    <n v="73"/>
    <n v="3"/>
    <n v="2"/>
    <s v="Laboratory Technician"/>
    <x v="2"/>
    <x v="1"/>
    <n v="6323"/>
    <n v="26849"/>
    <n v="1"/>
    <s v="Y"/>
    <s v="No"/>
    <n v="11"/>
    <n v="3"/>
    <n v="1"/>
    <n v="80"/>
    <n v="1"/>
    <n v="10"/>
    <n v="2"/>
    <n v="4"/>
    <n v="10"/>
    <n v="9"/>
    <n v="9"/>
    <n v="4"/>
    <n v="0.11"/>
    <x v="0"/>
    <s v="Establecido"/>
    <s v="Coste salarial medio"/>
    <s v="10-20 kms"/>
    <s v="Bajo"/>
    <s v="Poca"/>
    <x v="1"/>
  </r>
  <r>
    <n v="40"/>
    <x v="1"/>
    <x v="0"/>
    <n v="444"/>
    <x v="0"/>
    <n v="2"/>
    <n v="2"/>
    <s v="Marketing"/>
    <n v="1"/>
    <n v="1986"/>
    <n v="2"/>
    <x v="0"/>
    <n v="92"/>
    <n v="3"/>
    <n v="2"/>
    <s v="Sales Executive"/>
    <x v="1"/>
    <x v="1"/>
    <n v="5677"/>
    <n v="4258"/>
    <n v="3"/>
    <s v="Y"/>
    <s v="No"/>
    <n v="14"/>
    <n v="3"/>
    <n v="3"/>
    <n v="80"/>
    <n v="1"/>
    <n v="15"/>
    <n v="4"/>
    <n v="3"/>
    <n v="11"/>
    <n v="8"/>
    <n v="5"/>
    <n v="10"/>
    <n v="0.14000000000000001"/>
    <x v="0"/>
    <s v="Consolidado"/>
    <s v="Coste salarial alto"/>
    <s v="0-10 kms"/>
    <s v="Bajo"/>
    <s v="Media"/>
    <x v="1"/>
  </r>
  <r>
    <n v="25"/>
    <x v="1"/>
    <x v="0"/>
    <n v="309"/>
    <x v="2"/>
    <n v="2"/>
    <n v="3"/>
    <s v="Human Resources"/>
    <n v="1"/>
    <n v="1987"/>
    <n v="3"/>
    <x v="0"/>
    <n v="82"/>
    <n v="3"/>
    <n v="1"/>
    <s v="Human Resources"/>
    <x v="1"/>
    <x v="1"/>
    <n v="2187"/>
    <n v="19655"/>
    <n v="4"/>
    <s v="Y"/>
    <s v="No"/>
    <n v="14"/>
    <n v="3"/>
    <n v="3"/>
    <n v="80"/>
    <n v="0"/>
    <n v="6"/>
    <n v="3"/>
    <n v="3"/>
    <n v="2"/>
    <n v="0"/>
    <n v="1"/>
    <n v="2"/>
    <n v="0.14000000000000001"/>
    <x v="2"/>
    <s v="Nuevo empleado"/>
    <s v="Coste salarial alto"/>
    <s v="0-10 kms"/>
    <s v="Bajo"/>
    <s v="Media"/>
    <x v="0"/>
  </r>
  <r>
    <n v="30"/>
    <x v="1"/>
    <x v="0"/>
    <n v="911"/>
    <x v="1"/>
    <n v="1"/>
    <n v="2"/>
    <s v="Medical"/>
    <n v="1"/>
    <n v="1989"/>
    <n v="4"/>
    <x v="1"/>
    <n v="76"/>
    <n v="3"/>
    <n v="1"/>
    <s v="Laboratory Technician"/>
    <x v="1"/>
    <x v="1"/>
    <n v="3748"/>
    <n v="4077"/>
    <n v="1"/>
    <s v="Y"/>
    <s v="No"/>
    <n v="13"/>
    <n v="3"/>
    <n v="3"/>
    <n v="80"/>
    <n v="0"/>
    <n v="12"/>
    <n v="6"/>
    <n v="2"/>
    <n v="12"/>
    <n v="8"/>
    <n v="1"/>
    <n v="7"/>
    <n v="0.13"/>
    <x v="0"/>
    <s v="Consolidado"/>
    <s v="Coste salarial alto"/>
    <s v="0-10 kms"/>
    <s v="Bajo"/>
    <s v="Mucha"/>
    <x v="1"/>
  </r>
  <r>
    <n v="25"/>
    <x v="1"/>
    <x v="0"/>
    <n v="977"/>
    <x v="1"/>
    <n v="2"/>
    <n v="1"/>
    <s v="Other"/>
    <n v="1"/>
    <n v="1992"/>
    <n v="4"/>
    <x v="1"/>
    <n v="57"/>
    <n v="3"/>
    <n v="1"/>
    <s v="Laboratory Technician"/>
    <x v="2"/>
    <x v="2"/>
    <n v="3977"/>
    <n v="7298"/>
    <n v="6"/>
    <s v="Y"/>
    <s v="Yes"/>
    <n v="19"/>
    <n v="3"/>
    <n v="3"/>
    <n v="80"/>
    <n v="1"/>
    <n v="7"/>
    <n v="2"/>
    <n v="2"/>
    <n v="2"/>
    <n v="2"/>
    <n v="0"/>
    <n v="2"/>
    <n v="0.19"/>
    <x v="2"/>
    <s v="Nuevo empleado"/>
    <s v="Coste salarial medio"/>
    <s v="0-10 kms"/>
    <s v="Medio"/>
    <s v="Poca"/>
    <x v="0"/>
  </r>
  <r>
    <n v="47"/>
    <x v="1"/>
    <x v="0"/>
    <n v="1180"/>
    <x v="1"/>
    <n v="25"/>
    <n v="3"/>
    <s v="Medical"/>
    <n v="1"/>
    <n v="1993"/>
    <n v="1"/>
    <x v="1"/>
    <n v="84"/>
    <n v="3"/>
    <n v="3"/>
    <s v="Healthcare Representative"/>
    <x v="2"/>
    <x v="0"/>
    <n v="8633"/>
    <n v="13084"/>
    <n v="2"/>
    <s v="Y"/>
    <s v="No"/>
    <n v="23"/>
    <n v="4"/>
    <n v="2"/>
    <n v="80"/>
    <n v="0"/>
    <n v="25"/>
    <n v="3"/>
    <n v="3"/>
    <n v="17"/>
    <n v="14"/>
    <n v="12"/>
    <n v="11"/>
    <n v="0.23"/>
    <x v="1"/>
    <s v="Consolidado"/>
    <s v="Coste salarial alto"/>
    <s v="20-30 kms"/>
    <s v="Alto"/>
    <s v="Media"/>
    <x v="1"/>
  </r>
  <r>
    <n v="33"/>
    <x v="1"/>
    <x v="2"/>
    <n v="1313"/>
    <x v="1"/>
    <n v="1"/>
    <n v="2"/>
    <s v="Medical"/>
    <n v="1"/>
    <n v="1994"/>
    <n v="2"/>
    <x v="1"/>
    <n v="59"/>
    <n v="2"/>
    <n v="1"/>
    <s v="Laboratory Technician"/>
    <x v="2"/>
    <x v="2"/>
    <n v="2008"/>
    <n v="20439"/>
    <n v="1"/>
    <s v="Y"/>
    <s v="No"/>
    <n v="12"/>
    <n v="3"/>
    <n v="3"/>
    <n v="80"/>
    <n v="3"/>
    <n v="1"/>
    <n v="2"/>
    <n v="2"/>
    <n v="1"/>
    <n v="1"/>
    <n v="0"/>
    <n v="0"/>
    <n v="0.12"/>
    <x v="0"/>
    <s v="Recien incorporado"/>
    <s v="Coste salarial medio"/>
    <s v="0-10 kms"/>
    <s v="Bajo"/>
    <s v="Poca"/>
    <x v="2"/>
  </r>
  <r>
    <n v="38"/>
    <x v="1"/>
    <x v="0"/>
    <n v="1321"/>
    <x v="0"/>
    <n v="1"/>
    <n v="4"/>
    <s v="Life Sciences"/>
    <n v="1"/>
    <n v="1995"/>
    <n v="4"/>
    <x v="1"/>
    <n v="86"/>
    <n v="3"/>
    <n v="2"/>
    <s v="Sales Executive"/>
    <x v="1"/>
    <x v="1"/>
    <n v="4440"/>
    <n v="7636"/>
    <n v="0"/>
    <s v="Y"/>
    <s v="No"/>
    <n v="15"/>
    <n v="3"/>
    <n v="1"/>
    <n v="80"/>
    <n v="2"/>
    <n v="16"/>
    <n v="3"/>
    <n v="3"/>
    <n v="15"/>
    <n v="13"/>
    <n v="5"/>
    <n v="8"/>
    <n v="0.15"/>
    <x v="0"/>
    <s v="Consolidado"/>
    <s v="Coste salarial alto"/>
    <s v="0-10 kms"/>
    <s v="Bajo"/>
    <s v="Media"/>
    <x v="1"/>
  </r>
  <r>
    <n v="31"/>
    <x v="1"/>
    <x v="0"/>
    <n v="1154"/>
    <x v="0"/>
    <n v="2"/>
    <n v="2"/>
    <s v="Life Sciences"/>
    <n v="1"/>
    <n v="1996"/>
    <n v="1"/>
    <x v="1"/>
    <n v="54"/>
    <n v="3"/>
    <n v="1"/>
    <s v="Sales Representative"/>
    <x v="2"/>
    <x v="1"/>
    <n v="3067"/>
    <n v="6393"/>
    <n v="0"/>
    <s v="Y"/>
    <s v="No"/>
    <n v="19"/>
    <n v="3"/>
    <n v="3"/>
    <n v="80"/>
    <n v="1"/>
    <n v="3"/>
    <n v="1"/>
    <n v="3"/>
    <n v="2"/>
    <n v="2"/>
    <n v="1"/>
    <n v="2"/>
    <n v="0.19"/>
    <x v="0"/>
    <s v="Nuevo empleado"/>
    <s v="Coste salarial medio"/>
    <s v="0-10 kms"/>
    <s v="Medio"/>
    <s v="Poca"/>
    <x v="2"/>
  </r>
  <r>
    <n v="38"/>
    <x v="1"/>
    <x v="1"/>
    <n v="508"/>
    <x v="1"/>
    <n v="6"/>
    <n v="4"/>
    <s v="Life Sciences"/>
    <n v="1"/>
    <n v="1997"/>
    <n v="1"/>
    <x v="1"/>
    <n v="72"/>
    <n v="2"/>
    <n v="2"/>
    <s v="Manufacturing Director"/>
    <x v="2"/>
    <x v="1"/>
    <n v="5321"/>
    <n v="14284"/>
    <n v="2"/>
    <s v="Y"/>
    <s v="No"/>
    <n v="11"/>
    <n v="3"/>
    <n v="4"/>
    <n v="80"/>
    <n v="1"/>
    <n v="10"/>
    <n v="1"/>
    <n v="3"/>
    <n v="8"/>
    <n v="3"/>
    <n v="7"/>
    <n v="7"/>
    <n v="0.11"/>
    <x v="0"/>
    <s v="Establecido"/>
    <s v="Coste salarial medio"/>
    <s v="0-10 kms"/>
    <s v="Bajo"/>
    <s v="Poca"/>
    <x v="1"/>
  </r>
  <r>
    <n v="42"/>
    <x v="1"/>
    <x v="0"/>
    <n v="557"/>
    <x v="1"/>
    <n v="18"/>
    <n v="4"/>
    <s v="Life Sciences"/>
    <n v="1"/>
    <n v="1998"/>
    <n v="4"/>
    <x v="1"/>
    <n v="35"/>
    <n v="3"/>
    <n v="2"/>
    <s v="Research Scientist"/>
    <x v="3"/>
    <x v="2"/>
    <n v="5410"/>
    <n v="11189"/>
    <n v="6"/>
    <s v="Y"/>
    <s v="Yes"/>
    <n v="17"/>
    <n v="3"/>
    <n v="3"/>
    <n v="80"/>
    <n v="1"/>
    <n v="9"/>
    <n v="3"/>
    <n v="2"/>
    <n v="4"/>
    <n v="3"/>
    <n v="1"/>
    <n v="2"/>
    <n v="0.17"/>
    <x v="0"/>
    <s v="Nuevo empleado"/>
    <s v="Coste salarial bajo"/>
    <s v="10-20 kms"/>
    <s v="Medio"/>
    <s v="Media"/>
    <x v="0"/>
  </r>
  <r>
    <n v="41"/>
    <x v="1"/>
    <x v="0"/>
    <n v="642"/>
    <x v="1"/>
    <n v="1"/>
    <n v="3"/>
    <s v="Life Sciences"/>
    <n v="1"/>
    <n v="1999"/>
    <n v="4"/>
    <x v="1"/>
    <n v="76"/>
    <n v="3"/>
    <n v="1"/>
    <s v="Research Scientist"/>
    <x v="0"/>
    <x v="1"/>
    <n v="2782"/>
    <n v="21412"/>
    <n v="3"/>
    <s v="Y"/>
    <s v="No"/>
    <n v="22"/>
    <n v="4"/>
    <n v="1"/>
    <n v="80"/>
    <n v="1"/>
    <n v="12"/>
    <n v="3"/>
    <n v="3"/>
    <n v="5"/>
    <n v="3"/>
    <n v="1"/>
    <n v="0"/>
    <n v="0.22"/>
    <x v="0"/>
    <s v="Nuevo empleado"/>
    <s v="Coste salarial alto"/>
    <s v="0-10 kms"/>
    <s v="Alto"/>
    <s v="Media"/>
    <x v="1"/>
  </r>
  <r>
    <n v="47"/>
    <x v="1"/>
    <x v="2"/>
    <n v="1162"/>
    <x v="1"/>
    <n v="1"/>
    <n v="1"/>
    <s v="Medical"/>
    <n v="1"/>
    <n v="2000"/>
    <n v="3"/>
    <x v="0"/>
    <n v="98"/>
    <n v="3"/>
    <n v="3"/>
    <s v="Research Director"/>
    <x v="1"/>
    <x v="1"/>
    <n v="11957"/>
    <n v="17231"/>
    <n v="0"/>
    <s v="Y"/>
    <s v="No"/>
    <n v="18"/>
    <n v="3"/>
    <n v="1"/>
    <n v="80"/>
    <n v="2"/>
    <n v="14"/>
    <n v="3"/>
    <n v="1"/>
    <n v="13"/>
    <n v="8"/>
    <n v="5"/>
    <n v="12"/>
    <n v="0.18"/>
    <x v="1"/>
    <s v="Consolidado"/>
    <s v="Coste salarial alto"/>
    <s v="0-10 kms"/>
    <s v="Medio"/>
    <s v="Media"/>
    <x v="1"/>
  </r>
  <r>
    <n v="35"/>
    <x v="1"/>
    <x v="0"/>
    <n v="1490"/>
    <x v="1"/>
    <n v="11"/>
    <n v="4"/>
    <s v="Medical"/>
    <n v="1"/>
    <n v="2003"/>
    <n v="4"/>
    <x v="1"/>
    <n v="43"/>
    <n v="3"/>
    <n v="1"/>
    <s v="Laboratory Technician"/>
    <x v="2"/>
    <x v="1"/>
    <n v="2660"/>
    <n v="20232"/>
    <n v="7"/>
    <s v="Y"/>
    <s v="Yes"/>
    <n v="11"/>
    <n v="3"/>
    <n v="3"/>
    <n v="80"/>
    <n v="1"/>
    <n v="5"/>
    <n v="3"/>
    <n v="3"/>
    <n v="2"/>
    <n v="2"/>
    <n v="2"/>
    <n v="2"/>
    <n v="0.11"/>
    <x v="0"/>
    <s v="Nuevo empleado"/>
    <s v="Coste salarial bajo"/>
    <s v="10-20 kms"/>
    <s v="Bajo"/>
    <s v="Media"/>
    <x v="0"/>
  </r>
  <r>
    <n v="22"/>
    <x v="1"/>
    <x v="0"/>
    <n v="581"/>
    <x v="1"/>
    <n v="1"/>
    <n v="2"/>
    <s v="Life Sciences"/>
    <n v="1"/>
    <n v="2007"/>
    <n v="4"/>
    <x v="1"/>
    <n v="63"/>
    <n v="3"/>
    <n v="1"/>
    <s v="Research Scientist"/>
    <x v="2"/>
    <x v="0"/>
    <n v="3375"/>
    <n v="17624"/>
    <n v="0"/>
    <s v="Y"/>
    <s v="No"/>
    <n v="12"/>
    <n v="3"/>
    <n v="4"/>
    <n v="80"/>
    <n v="0"/>
    <n v="4"/>
    <n v="2"/>
    <n v="4"/>
    <n v="3"/>
    <n v="2"/>
    <n v="1"/>
    <n v="2"/>
    <n v="0.12"/>
    <x v="2"/>
    <s v="Nuevo empleado"/>
    <s v="Coste salarial medio"/>
    <s v="0-10 kms"/>
    <s v="Bajo"/>
    <s v="Poca"/>
    <x v="0"/>
  </r>
  <r>
    <n v="35"/>
    <x v="1"/>
    <x v="0"/>
    <n v="1395"/>
    <x v="1"/>
    <n v="9"/>
    <n v="4"/>
    <s v="Medical"/>
    <n v="1"/>
    <n v="2008"/>
    <n v="2"/>
    <x v="1"/>
    <n v="48"/>
    <n v="3"/>
    <n v="2"/>
    <s v="Research Scientist"/>
    <x v="2"/>
    <x v="0"/>
    <n v="5098"/>
    <n v="18698"/>
    <n v="1"/>
    <s v="Y"/>
    <s v="No"/>
    <n v="19"/>
    <n v="3"/>
    <n v="2"/>
    <n v="80"/>
    <n v="0"/>
    <n v="10"/>
    <n v="5"/>
    <n v="3"/>
    <n v="10"/>
    <n v="7"/>
    <n v="0"/>
    <n v="8"/>
    <n v="0.19"/>
    <x v="0"/>
    <s v="Establecido"/>
    <s v="Coste salarial bajo"/>
    <s v="0-10 kms"/>
    <s v="Medio"/>
    <s v="Mucha"/>
    <x v="1"/>
  </r>
  <r>
    <n v="33"/>
    <x v="1"/>
    <x v="0"/>
    <n v="501"/>
    <x v="1"/>
    <n v="15"/>
    <n v="2"/>
    <s v="Medical"/>
    <n v="1"/>
    <n v="2009"/>
    <n v="2"/>
    <x v="0"/>
    <n v="95"/>
    <n v="3"/>
    <n v="2"/>
    <s v="Healthcare Representative"/>
    <x v="0"/>
    <x v="1"/>
    <n v="4878"/>
    <n v="21653"/>
    <n v="0"/>
    <s v="Y"/>
    <s v="Yes"/>
    <n v="13"/>
    <n v="3"/>
    <n v="1"/>
    <n v="80"/>
    <n v="1"/>
    <n v="10"/>
    <n v="6"/>
    <n v="3"/>
    <n v="9"/>
    <n v="7"/>
    <n v="8"/>
    <n v="1"/>
    <n v="0.13"/>
    <x v="0"/>
    <s v="Establecido"/>
    <s v="Coste salarial alto"/>
    <s v="10-20 kms"/>
    <s v="Bajo"/>
    <s v="Mucha"/>
    <x v="1"/>
  </r>
  <r>
    <n v="32"/>
    <x v="1"/>
    <x v="0"/>
    <n v="267"/>
    <x v="1"/>
    <n v="29"/>
    <n v="4"/>
    <s v="Life Sciences"/>
    <n v="1"/>
    <n v="2010"/>
    <n v="3"/>
    <x v="0"/>
    <n v="49"/>
    <n v="2"/>
    <n v="1"/>
    <s v="Laboratory Technician"/>
    <x v="1"/>
    <x v="0"/>
    <n v="2837"/>
    <n v="15919"/>
    <n v="1"/>
    <s v="Y"/>
    <s v="No"/>
    <n v="13"/>
    <n v="3"/>
    <n v="3"/>
    <n v="80"/>
    <n v="0"/>
    <n v="6"/>
    <n v="3"/>
    <n v="3"/>
    <n v="6"/>
    <n v="2"/>
    <n v="4"/>
    <n v="1"/>
    <n v="0.13"/>
    <x v="0"/>
    <s v="Establecido"/>
    <s v="Coste salarial bajo"/>
    <s v="20-30 kms"/>
    <s v="Bajo"/>
    <s v="Media"/>
    <x v="0"/>
  </r>
  <r>
    <n v="40"/>
    <x v="1"/>
    <x v="0"/>
    <n v="543"/>
    <x v="1"/>
    <n v="1"/>
    <n v="4"/>
    <s v="Life Sciences"/>
    <n v="1"/>
    <n v="2012"/>
    <n v="1"/>
    <x v="1"/>
    <n v="83"/>
    <n v="3"/>
    <n v="1"/>
    <s v="Laboratory Technician"/>
    <x v="0"/>
    <x v="1"/>
    <n v="2406"/>
    <n v="4060"/>
    <n v="8"/>
    <s v="Y"/>
    <s v="No"/>
    <n v="19"/>
    <n v="3"/>
    <n v="3"/>
    <n v="80"/>
    <n v="2"/>
    <n v="8"/>
    <n v="3"/>
    <n v="2"/>
    <n v="1"/>
    <n v="0"/>
    <n v="0"/>
    <n v="0"/>
    <n v="0.19"/>
    <x v="0"/>
    <s v="Recien incorporado"/>
    <s v="Coste salarial alto"/>
    <s v="0-10 kms"/>
    <s v="Medio"/>
    <s v="Media"/>
    <x v="0"/>
  </r>
  <r>
    <n v="32"/>
    <x v="1"/>
    <x v="0"/>
    <n v="234"/>
    <x v="0"/>
    <n v="1"/>
    <n v="4"/>
    <s v="Medical"/>
    <n v="1"/>
    <n v="2013"/>
    <n v="2"/>
    <x v="1"/>
    <n v="68"/>
    <n v="2"/>
    <n v="1"/>
    <s v="Sales Representative"/>
    <x v="1"/>
    <x v="1"/>
    <n v="2269"/>
    <n v="18024"/>
    <n v="0"/>
    <s v="Y"/>
    <s v="No"/>
    <n v="14"/>
    <n v="3"/>
    <n v="2"/>
    <n v="80"/>
    <n v="1"/>
    <n v="3"/>
    <n v="2"/>
    <n v="3"/>
    <n v="2"/>
    <n v="2"/>
    <n v="2"/>
    <n v="2"/>
    <n v="0.14000000000000001"/>
    <x v="0"/>
    <s v="Nuevo empleado"/>
    <s v="Coste salarial medio"/>
    <s v="0-10 kms"/>
    <s v="Bajo"/>
    <s v="Poca"/>
    <x v="2"/>
  </r>
  <r>
    <n v="39"/>
    <x v="1"/>
    <x v="0"/>
    <n v="116"/>
    <x v="1"/>
    <n v="24"/>
    <n v="1"/>
    <s v="Life Sciences"/>
    <n v="1"/>
    <n v="2014"/>
    <n v="1"/>
    <x v="1"/>
    <n v="52"/>
    <n v="3"/>
    <n v="2"/>
    <s v="Research Scientist"/>
    <x v="0"/>
    <x v="0"/>
    <n v="4108"/>
    <n v="5340"/>
    <n v="7"/>
    <s v="Y"/>
    <s v="No"/>
    <n v="13"/>
    <n v="3"/>
    <n v="1"/>
    <n v="80"/>
    <n v="0"/>
    <n v="18"/>
    <n v="2"/>
    <n v="3"/>
    <n v="7"/>
    <n v="7"/>
    <n v="1"/>
    <n v="7"/>
    <n v="0.13"/>
    <x v="0"/>
    <s v="Establecido"/>
    <s v="Coste salarial medio"/>
    <s v="20-30 kms"/>
    <s v="Bajo"/>
    <s v="Poca"/>
    <x v="1"/>
  </r>
  <r>
    <n v="38"/>
    <x v="1"/>
    <x v="0"/>
    <n v="201"/>
    <x v="1"/>
    <n v="10"/>
    <n v="3"/>
    <s v="Medical"/>
    <n v="1"/>
    <n v="2015"/>
    <n v="2"/>
    <x v="0"/>
    <n v="99"/>
    <n v="1"/>
    <n v="3"/>
    <s v="Research Director"/>
    <x v="2"/>
    <x v="1"/>
    <n v="13206"/>
    <n v="3376"/>
    <n v="3"/>
    <s v="Y"/>
    <s v="No"/>
    <n v="12"/>
    <n v="3"/>
    <n v="1"/>
    <n v="80"/>
    <n v="1"/>
    <n v="20"/>
    <n v="3"/>
    <n v="3"/>
    <n v="18"/>
    <n v="16"/>
    <n v="1"/>
    <n v="11"/>
    <n v="0.12"/>
    <x v="0"/>
    <s v="Consolidado"/>
    <s v="Coste salarial alto"/>
    <s v="10-20 kms"/>
    <s v="Bajo"/>
    <s v="Media"/>
    <x v="1"/>
  </r>
  <r>
    <n v="32"/>
    <x v="1"/>
    <x v="0"/>
    <n v="801"/>
    <x v="0"/>
    <n v="1"/>
    <n v="4"/>
    <s v="Marketing"/>
    <n v="1"/>
    <n v="2016"/>
    <n v="3"/>
    <x v="0"/>
    <n v="48"/>
    <n v="3"/>
    <n v="3"/>
    <s v="Sales Executive"/>
    <x v="0"/>
    <x v="1"/>
    <n v="10422"/>
    <n v="24032"/>
    <n v="1"/>
    <s v="Y"/>
    <s v="No"/>
    <n v="19"/>
    <n v="3"/>
    <n v="3"/>
    <n v="80"/>
    <n v="2"/>
    <n v="14"/>
    <n v="3"/>
    <n v="3"/>
    <n v="14"/>
    <n v="10"/>
    <n v="5"/>
    <n v="7"/>
    <n v="0.19"/>
    <x v="0"/>
    <s v="Consolidado"/>
    <s v="Coste salarial bajo"/>
    <s v="0-10 kms"/>
    <s v="Medio"/>
    <s v="Media"/>
    <x v="1"/>
  </r>
  <r>
    <n v="37"/>
    <x v="1"/>
    <x v="0"/>
    <n v="161"/>
    <x v="1"/>
    <n v="10"/>
    <n v="3"/>
    <s v="Life Sciences"/>
    <n v="1"/>
    <n v="2017"/>
    <n v="3"/>
    <x v="0"/>
    <n v="42"/>
    <n v="4"/>
    <n v="3"/>
    <s v="Research Director"/>
    <x v="0"/>
    <x v="1"/>
    <n v="13744"/>
    <n v="15471"/>
    <n v="1"/>
    <s v="Y"/>
    <s v="Yes"/>
    <n v="25"/>
    <n v="4"/>
    <n v="1"/>
    <n v="80"/>
    <n v="1"/>
    <n v="16"/>
    <n v="2"/>
    <n v="3"/>
    <n v="16"/>
    <n v="11"/>
    <n v="6"/>
    <n v="8"/>
    <n v="0.25"/>
    <x v="0"/>
    <s v="Consolidado"/>
    <s v="Coste salarial bajo"/>
    <s v="10-20 kms"/>
    <s v="Alto"/>
    <s v="Poca"/>
    <x v="1"/>
  </r>
  <r>
    <n v="25"/>
    <x v="1"/>
    <x v="0"/>
    <n v="1382"/>
    <x v="0"/>
    <n v="8"/>
    <n v="2"/>
    <s v="Other"/>
    <n v="1"/>
    <n v="2018"/>
    <n v="1"/>
    <x v="0"/>
    <n v="85"/>
    <n v="3"/>
    <n v="2"/>
    <s v="Sales Executive"/>
    <x v="2"/>
    <x v="2"/>
    <n v="4907"/>
    <n v="13684"/>
    <n v="0"/>
    <s v="Y"/>
    <s v="Yes"/>
    <n v="22"/>
    <n v="4"/>
    <n v="2"/>
    <n v="80"/>
    <n v="1"/>
    <n v="6"/>
    <n v="3"/>
    <n v="2"/>
    <n v="5"/>
    <n v="3"/>
    <n v="0"/>
    <n v="4"/>
    <n v="0.22"/>
    <x v="2"/>
    <s v="Nuevo empleado"/>
    <s v="Coste salarial alto"/>
    <s v="0-10 kms"/>
    <s v="Alto"/>
    <s v="Media"/>
    <x v="0"/>
  </r>
  <r>
    <n v="52"/>
    <x v="1"/>
    <x v="2"/>
    <n v="585"/>
    <x v="0"/>
    <n v="29"/>
    <n v="4"/>
    <s v="Life Sciences"/>
    <n v="1"/>
    <n v="2019"/>
    <n v="1"/>
    <x v="1"/>
    <n v="40"/>
    <n v="3"/>
    <n v="1"/>
    <s v="Sales Representative"/>
    <x v="0"/>
    <x v="2"/>
    <n v="3482"/>
    <n v="19788"/>
    <n v="2"/>
    <s v="Y"/>
    <s v="No"/>
    <n v="15"/>
    <n v="3"/>
    <n v="2"/>
    <n v="80"/>
    <n v="2"/>
    <n v="16"/>
    <n v="3"/>
    <n v="2"/>
    <n v="9"/>
    <n v="8"/>
    <n v="0"/>
    <n v="0"/>
    <n v="0.15"/>
    <x v="1"/>
    <s v="Establecido"/>
    <s v="Coste salarial bajo"/>
    <s v="20-30 kms"/>
    <s v="Bajo"/>
    <s v="Media"/>
    <x v="1"/>
  </r>
  <r>
    <n v="44"/>
    <x v="1"/>
    <x v="0"/>
    <n v="1037"/>
    <x v="1"/>
    <n v="1"/>
    <n v="3"/>
    <s v="Medical"/>
    <n v="1"/>
    <n v="2020"/>
    <n v="2"/>
    <x v="1"/>
    <n v="42"/>
    <n v="3"/>
    <n v="1"/>
    <s v="Research Scientist"/>
    <x v="0"/>
    <x v="0"/>
    <n v="2436"/>
    <n v="13422"/>
    <n v="6"/>
    <s v="Y"/>
    <s v="Yes"/>
    <n v="12"/>
    <n v="3"/>
    <n v="3"/>
    <n v="80"/>
    <n v="0"/>
    <n v="6"/>
    <n v="2"/>
    <n v="3"/>
    <n v="4"/>
    <n v="3"/>
    <n v="1"/>
    <n v="2"/>
    <n v="0.12"/>
    <x v="0"/>
    <s v="Nuevo empleado"/>
    <s v="Coste salarial bajo"/>
    <s v="0-10 kms"/>
    <s v="Bajo"/>
    <s v="Poca"/>
    <x v="0"/>
  </r>
  <r>
    <n v="21"/>
    <x v="1"/>
    <x v="0"/>
    <n v="501"/>
    <x v="0"/>
    <n v="5"/>
    <n v="1"/>
    <s v="Medical"/>
    <n v="1"/>
    <n v="2021"/>
    <n v="3"/>
    <x v="1"/>
    <n v="58"/>
    <n v="3"/>
    <n v="1"/>
    <s v="Sales Representative"/>
    <x v="3"/>
    <x v="0"/>
    <n v="2380"/>
    <n v="25479"/>
    <n v="1"/>
    <s v="Y"/>
    <s v="Yes"/>
    <n v="11"/>
    <n v="3"/>
    <n v="4"/>
    <n v="80"/>
    <n v="0"/>
    <n v="2"/>
    <n v="6"/>
    <n v="3"/>
    <n v="2"/>
    <n v="2"/>
    <n v="1"/>
    <n v="2"/>
    <n v="0.11"/>
    <x v="2"/>
    <s v="Nuevo empleado"/>
    <s v="Coste salarial medio"/>
    <s v="0-10 kms"/>
    <s v="Bajo"/>
    <s v="Mucha"/>
    <x v="2"/>
  </r>
  <r>
    <n v="39"/>
    <x v="1"/>
    <x v="2"/>
    <n v="105"/>
    <x v="1"/>
    <n v="9"/>
    <n v="3"/>
    <s v="Life Sciences"/>
    <n v="1"/>
    <n v="2022"/>
    <n v="4"/>
    <x v="1"/>
    <n v="87"/>
    <n v="3"/>
    <n v="5"/>
    <s v="Manager"/>
    <x v="0"/>
    <x v="0"/>
    <n v="19431"/>
    <n v="15302"/>
    <n v="2"/>
    <s v="Y"/>
    <s v="No"/>
    <n v="13"/>
    <n v="3"/>
    <n v="3"/>
    <n v="80"/>
    <n v="0"/>
    <n v="21"/>
    <n v="3"/>
    <n v="2"/>
    <n v="6"/>
    <n v="0"/>
    <n v="1"/>
    <n v="3"/>
    <n v="0.13"/>
    <x v="0"/>
    <s v="Establecido"/>
    <s v="Coste salarial alto"/>
    <s v="0-10 kms"/>
    <s v="Bajo"/>
    <s v="Media"/>
    <x v="1"/>
  </r>
  <r>
    <n v="23"/>
    <x v="0"/>
    <x v="1"/>
    <n v="638"/>
    <x v="0"/>
    <n v="9"/>
    <n v="3"/>
    <s v="Marketing"/>
    <n v="1"/>
    <n v="2023"/>
    <n v="4"/>
    <x v="1"/>
    <n v="33"/>
    <n v="3"/>
    <n v="1"/>
    <s v="Sales Representative"/>
    <x v="3"/>
    <x v="1"/>
    <n v="1790"/>
    <n v="26956"/>
    <n v="1"/>
    <s v="Y"/>
    <s v="No"/>
    <n v="19"/>
    <n v="3"/>
    <n v="1"/>
    <n v="80"/>
    <n v="1"/>
    <n v="1"/>
    <n v="3"/>
    <n v="2"/>
    <n v="1"/>
    <n v="0"/>
    <n v="1"/>
    <n v="0"/>
    <n v="0.19"/>
    <x v="2"/>
    <s v="Recien incorporado"/>
    <s v="Coste salarial bajo"/>
    <s v="0-10 kms"/>
    <s v="Medio"/>
    <s v="Media"/>
    <x v="2"/>
  </r>
  <r>
    <n v="36"/>
    <x v="1"/>
    <x v="0"/>
    <n v="557"/>
    <x v="0"/>
    <n v="3"/>
    <n v="3"/>
    <s v="Medical"/>
    <n v="1"/>
    <n v="2024"/>
    <n v="1"/>
    <x v="0"/>
    <n v="94"/>
    <n v="2"/>
    <n v="3"/>
    <s v="Sales Executive"/>
    <x v="0"/>
    <x v="1"/>
    <n v="7644"/>
    <n v="12695"/>
    <n v="0"/>
    <s v="Y"/>
    <s v="No"/>
    <n v="19"/>
    <n v="3"/>
    <n v="3"/>
    <n v="80"/>
    <n v="2"/>
    <n v="10"/>
    <n v="2"/>
    <n v="3"/>
    <n v="9"/>
    <n v="7"/>
    <n v="3"/>
    <n v="4"/>
    <n v="0.19"/>
    <x v="0"/>
    <s v="Establecido"/>
    <s v="Coste salarial alto"/>
    <s v="0-10 kms"/>
    <s v="Medio"/>
    <s v="Poca"/>
    <x v="1"/>
  </r>
  <r>
    <n v="36"/>
    <x v="1"/>
    <x v="1"/>
    <n v="688"/>
    <x v="1"/>
    <n v="4"/>
    <n v="2"/>
    <s v="Life Sciences"/>
    <n v="1"/>
    <n v="2025"/>
    <n v="4"/>
    <x v="0"/>
    <n v="97"/>
    <n v="3"/>
    <n v="2"/>
    <s v="Manufacturing Director"/>
    <x v="1"/>
    <x v="2"/>
    <n v="5131"/>
    <n v="9192"/>
    <n v="7"/>
    <s v="Y"/>
    <s v="No"/>
    <n v="13"/>
    <n v="3"/>
    <n v="2"/>
    <n v="80"/>
    <n v="3"/>
    <n v="18"/>
    <n v="3"/>
    <n v="3"/>
    <n v="4"/>
    <n v="2"/>
    <n v="0"/>
    <n v="2"/>
    <n v="0.13"/>
    <x v="0"/>
    <s v="Nuevo empleado"/>
    <s v="Coste salarial alto"/>
    <s v="0-10 kms"/>
    <s v="Bajo"/>
    <s v="Media"/>
    <x v="1"/>
  </r>
  <r>
    <n v="56"/>
    <x v="1"/>
    <x v="2"/>
    <n v="667"/>
    <x v="1"/>
    <n v="1"/>
    <n v="4"/>
    <s v="Life Sciences"/>
    <n v="1"/>
    <n v="2026"/>
    <n v="3"/>
    <x v="1"/>
    <n v="57"/>
    <n v="3"/>
    <n v="2"/>
    <s v="Healthcare Representative"/>
    <x v="2"/>
    <x v="2"/>
    <n v="6306"/>
    <n v="26236"/>
    <n v="1"/>
    <s v="Y"/>
    <s v="No"/>
    <n v="21"/>
    <n v="4"/>
    <n v="1"/>
    <n v="80"/>
    <n v="1"/>
    <n v="13"/>
    <n v="2"/>
    <n v="2"/>
    <n v="13"/>
    <n v="12"/>
    <n v="1"/>
    <n v="9"/>
    <n v="0.21"/>
    <x v="1"/>
    <s v="Consolidado"/>
    <s v="Coste salarial medio"/>
    <s v="0-10 kms"/>
    <s v="Alto"/>
    <s v="Poca"/>
    <x v="1"/>
  </r>
  <r>
    <n v="29"/>
    <x v="0"/>
    <x v="0"/>
    <n v="1092"/>
    <x v="1"/>
    <n v="1"/>
    <n v="4"/>
    <s v="Medical"/>
    <n v="1"/>
    <n v="2027"/>
    <n v="1"/>
    <x v="1"/>
    <n v="36"/>
    <n v="3"/>
    <n v="1"/>
    <s v="Research Scientist"/>
    <x v="0"/>
    <x v="1"/>
    <n v="4787"/>
    <n v="26124"/>
    <n v="9"/>
    <s v="Y"/>
    <s v="Yes"/>
    <n v="14"/>
    <n v="3"/>
    <n v="2"/>
    <n v="80"/>
    <n v="3"/>
    <n v="4"/>
    <n v="3"/>
    <n v="4"/>
    <n v="2"/>
    <n v="2"/>
    <n v="2"/>
    <n v="2"/>
    <n v="0.14000000000000001"/>
    <x v="0"/>
    <s v="Nuevo empleado"/>
    <s v="Coste salarial bajo"/>
    <s v="0-10 kms"/>
    <s v="Bajo"/>
    <s v="Media"/>
    <x v="0"/>
  </r>
  <r>
    <n v="42"/>
    <x v="1"/>
    <x v="0"/>
    <n v="300"/>
    <x v="1"/>
    <n v="2"/>
    <n v="3"/>
    <s v="Life Sciences"/>
    <n v="1"/>
    <n v="2031"/>
    <n v="1"/>
    <x v="1"/>
    <n v="56"/>
    <n v="3"/>
    <n v="5"/>
    <s v="Manager"/>
    <x v="2"/>
    <x v="1"/>
    <n v="18880"/>
    <n v="17312"/>
    <n v="5"/>
    <s v="Y"/>
    <s v="No"/>
    <n v="11"/>
    <n v="3"/>
    <n v="1"/>
    <n v="80"/>
    <n v="0"/>
    <n v="24"/>
    <n v="2"/>
    <n v="2"/>
    <n v="22"/>
    <n v="6"/>
    <n v="4"/>
    <n v="14"/>
    <n v="0.11"/>
    <x v="0"/>
    <s v="Veterano"/>
    <s v="Coste salarial medio"/>
    <s v="0-10 kms"/>
    <s v="Bajo"/>
    <s v="Poca"/>
    <x v="1"/>
  </r>
  <r>
    <n v="56"/>
    <x v="0"/>
    <x v="0"/>
    <n v="310"/>
    <x v="1"/>
    <n v="7"/>
    <n v="2"/>
    <s v="Technical Degree"/>
    <n v="1"/>
    <n v="2032"/>
    <n v="4"/>
    <x v="1"/>
    <n v="72"/>
    <n v="3"/>
    <n v="1"/>
    <s v="Laboratory Technician"/>
    <x v="2"/>
    <x v="1"/>
    <n v="2339"/>
    <n v="3666"/>
    <n v="8"/>
    <s v="Y"/>
    <s v="No"/>
    <n v="11"/>
    <n v="3"/>
    <n v="4"/>
    <n v="80"/>
    <n v="1"/>
    <n v="14"/>
    <n v="4"/>
    <n v="1"/>
    <n v="10"/>
    <n v="9"/>
    <n v="9"/>
    <n v="8"/>
    <n v="0.11"/>
    <x v="1"/>
    <s v="Establecido"/>
    <s v="Coste salarial medio"/>
    <s v="0-10 kms"/>
    <s v="Bajo"/>
    <s v="Media"/>
    <x v="1"/>
  </r>
  <r>
    <n v="41"/>
    <x v="1"/>
    <x v="0"/>
    <n v="582"/>
    <x v="1"/>
    <n v="28"/>
    <n v="4"/>
    <s v="Life Sciences"/>
    <n v="1"/>
    <n v="2034"/>
    <n v="1"/>
    <x v="0"/>
    <n v="60"/>
    <n v="2"/>
    <n v="4"/>
    <s v="Manufacturing Director"/>
    <x v="1"/>
    <x v="1"/>
    <n v="13570"/>
    <n v="5640"/>
    <n v="0"/>
    <s v="Y"/>
    <s v="No"/>
    <n v="23"/>
    <n v="4"/>
    <n v="3"/>
    <n v="80"/>
    <n v="1"/>
    <n v="21"/>
    <n v="3"/>
    <n v="3"/>
    <n v="20"/>
    <n v="7"/>
    <n v="0"/>
    <n v="10"/>
    <n v="0.23"/>
    <x v="0"/>
    <s v="Consolidado"/>
    <s v="Coste salarial medio"/>
    <s v="20-30 kms"/>
    <s v="Alto"/>
    <s v="Media"/>
    <x v="1"/>
  </r>
  <r>
    <n v="34"/>
    <x v="1"/>
    <x v="0"/>
    <n v="704"/>
    <x v="0"/>
    <n v="28"/>
    <n v="3"/>
    <s v="Marketing"/>
    <n v="1"/>
    <n v="2035"/>
    <n v="4"/>
    <x v="0"/>
    <n v="95"/>
    <n v="2"/>
    <n v="2"/>
    <s v="Sales Executive"/>
    <x v="2"/>
    <x v="1"/>
    <n v="6712"/>
    <n v="8978"/>
    <n v="1"/>
    <s v="Y"/>
    <s v="No"/>
    <n v="21"/>
    <n v="4"/>
    <n v="4"/>
    <n v="80"/>
    <n v="2"/>
    <n v="8"/>
    <n v="2"/>
    <n v="3"/>
    <n v="8"/>
    <n v="7"/>
    <n v="1"/>
    <n v="7"/>
    <n v="0.21"/>
    <x v="0"/>
    <s v="Establecido"/>
    <s v="Coste salarial alto"/>
    <s v="20-30 kms"/>
    <s v="Alto"/>
    <s v="Poca"/>
    <x v="0"/>
  </r>
  <r>
    <n v="36"/>
    <x v="1"/>
    <x v="2"/>
    <n v="301"/>
    <x v="0"/>
    <n v="15"/>
    <n v="4"/>
    <s v="Marketing"/>
    <n v="1"/>
    <n v="2036"/>
    <n v="4"/>
    <x v="1"/>
    <n v="88"/>
    <n v="1"/>
    <n v="2"/>
    <s v="Sales Executive"/>
    <x v="0"/>
    <x v="2"/>
    <n v="5406"/>
    <n v="10436"/>
    <n v="1"/>
    <s v="Y"/>
    <s v="No"/>
    <n v="24"/>
    <n v="4"/>
    <n v="1"/>
    <n v="80"/>
    <n v="1"/>
    <n v="15"/>
    <n v="4"/>
    <n v="2"/>
    <n v="15"/>
    <n v="12"/>
    <n v="11"/>
    <n v="11"/>
    <n v="0.24"/>
    <x v="0"/>
    <s v="Consolidado"/>
    <s v="Coste salarial alto"/>
    <s v="10-20 kms"/>
    <s v="Alto"/>
    <s v="Media"/>
    <x v="1"/>
  </r>
  <r>
    <n v="41"/>
    <x v="1"/>
    <x v="0"/>
    <n v="930"/>
    <x v="0"/>
    <n v="3"/>
    <n v="3"/>
    <s v="Life Sciences"/>
    <n v="1"/>
    <n v="2037"/>
    <n v="3"/>
    <x v="1"/>
    <n v="57"/>
    <n v="2"/>
    <n v="2"/>
    <s v="Sales Executive"/>
    <x v="1"/>
    <x v="2"/>
    <n v="8938"/>
    <n v="12227"/>
    <n v="2"/>
    <s v="Y"/>
    <s v="No"/>
    <n v="11"/>
    <n v="3"/>
    <n v="3"/>
    <n v="80"/>
    <n v="1"/>
    <n v="14"/>
    <n v="5"/>
    <n v="3"/>
    <n v="5"/>
    <n v="4"/>
    <n v="0"/>
    <n v="4"/>
    <n v="0.11"/>
    <x v="0"/>
    <s v="Nuevo empleado"/>
    <s v="Coste salarial medio"/>
    <s v="0-10 kms"/>
    <s v="Bajo"/>
    <s v="Mucha"/>
    <x v="1"/>
  </r>
  <r>
    <n v="32"/>
    <x v="1"/>
    <x v="0"/>
    <n v="529"/>
    <x v="1"/>
    <n v="2"/>
    <n v="3"/>
    <s v="Technical Degree"/>
    <n v="1"/>
    <n v="2038"/>
    <n v="4"/>
    <x v="1"/>
    <n v="78"/>
    <n v="3"/>
    <n v="1"/>
    <s v="Research Scientist"/>
    <x v="3"/>
    <x v="0"/>
    <n v="2439"/>
    <n v="11288"/>
    <n v="1"/>
    <s v="Y"/>
    <s v="No"/>
    <n v="14"/>
    <n v="3"/>
    <n v="4"/>
    <n v="80"/>
    <n v="0"/>
    <n v="4"/>
    <n v="4"/>
    <n v="3"/>
    <n v="4"/>
    <n v="2"/>
    <n v="1"/>
    <n v="2"/>
    <n v="0.14000000000000001"/>
    <x v="0"/>
    <s v="Nuevo empleado"/>
    <s v="Coste salarial alto"/>
    <s v="0-10 kms"/>
    <s v="Bajo"/>
    <s v="Media"/>
    <x v="0"/>
  </r>
  <r>
    <n v="35"/>
    <x v="1"/>
    <x v="0"/>
    <n v="1146"/>
    <x v="2"/>
    <n v="26"/>
    <n v="4"/>
    <s v="Life Sciences"/>
    <n v="1"/>
    <n v="2040"/>
    <n v="3"/>
    <x v="0"/>
    <n v="31"/>
    <n v="3"/>
    <n v="3"/>
    <s v="Human Resources"/>
    <x v="0"/>
    <x v="0"/>
    <n v="8837"/>
    <n v="16642"/>
    <n v="1"/>
    <s v="Y"/>
    <s v="Yes"/>
    <n v="16"/>
    <n v="3"/>
    <n v="3"/>
    <n v="80"/>
    <n v="0"/>
    <n v="9"/>
    <n v="2"/>
    <n v="3"/>
    <n v="9"/>
    <n v="0"/>
    <n v="1"/>
    <n v="7"/>
    <n v="0.16"/>
    <x v="0"/>
    <s v="Establecido"/>
    <s v="Coste salarial bajo"/>
    <s v="20-30 kms"/>
    <s v="Medio"/>
    <s v="Poca"/>
    <x v="0"/>
  </r>
  <r>
    <n v="38"/>
    <x v="1"/>
    <x v="0"/>
    <n v="345"/>
    <x v="0"/>
    <n v="10"/>
    <n v="2"/>
    <s v="Life Sciences"/>
    <n v="1"/>
    <n v="2041"/>
    <n v="1"/>
    <x v="0"/>
    <n v="100"/>
    <n v="3"/>
    <n v="2"/>
    <s v="Sales Executive"/>
    <x v="0"/>
    <x v="1"/>
    <n v="5343"/>
    <n v="5982"/>
    <n v="1"/>
    <s v="Y"/>
    <s v="No"/>
    <n v="11"/>
    <n v="3"/>
    <n v="3"/>
    <n v="80"/>
    <n v="1"/>
    <n v="10"/>
    <n v="1"/>
    <n v="3"/>
    <n v="10"/>
    <n v="7"/>
    <n v="1"/>
    <n v="9"/>
    <n v="0.11"/>
    <x v="0"/>
    <s v="Establecido"/>
    <s v="Coste salarial alto"/>
    <s v="10-20 kms"/>
    <s v="Bajo"/>
    <s v="Poca"/>
    <x v="1"/>
  </r>
  <r>
    <n v="50"/>
    <x v="0"/>
    <x v="1"/>
    <n v="878"/>
    <x v="0"/>
    <n v="1"/>
    <n v="4"/>
    <s v="Life Sciences"/>
    <n v="1"/>
    <n v="2044"/>
    <n v="2"/>
    <x v="1"/>
    <n v="94"/>
    <n v="3"/>
    <n v="2"/>
    <s v="Sales Executive"/>
    <x v="2"/>
    <x v="2"/>
    <n v="6728"/>
    <n v="14255"/>
    <n v="7"/>
    <s v="Y"/>
    <s v="No"/>
    <n v="12"/>
    <n v="3"/>
    <n v="4"/>
    <n v="80"/>
    <n v="2"/>
    <n v="12"/>
    <n v="3"/>
    <n v="3"/>
    <n v="6"/>
    <n v="3"/>
    <n v="0"/>
    <n v="1"/>
    <n v="0.12"/>
    <x v="1"/>
    <s v="Establecido"/>
    <s v="Coste salarial alto"/>
    <s v="0-10 kms"/>
    <s v="Bajo"/>
    <s v="Media"/>
    <x v="1"/>
  </r>
  <r>
    <n v="36"/>
    <x v="1"/>
    <x v="0"/>
    <n v="1120"/>
    <x v="0"/>
    <n v="11"/>
    <n v="4"/>
    <s v="Marketing"/>
    <n v="1"/>
    <n v="2045"/>
    <n v="2"/>
    <x v="0"/>
    <n v="100"/>
    <n v="2"/>
    <n v="2"/>
    <s v="Sales Executive"/>
    <x v="0"/>
    <x v="1"/>
    <n v="6652"/>
    <n v="14369"/>
    <n v="4"/>
    <s v="Y"/>
    <s v="No"/>
    <n v="13"/>
    <n v="3"/>
    <n v="1"/>
    <n v="80"/>
    <n v="1"/>
    <n v="8"/>
    <n v="2"/>
    <n v="2"/>
    <n v="6"/>
    <n v="3"/>
    <n v="0"/>
    <n v="0"/>
    <n v="0.13"/>
    <x v="0"/>
    <s v="Establecido"/>
    <s v="Coste salarial alto"/>
    <s v="10-20 kms"/>
    <s v="Bajo"/>
    <s v="Poca"/>
    <x v="0"/>
  </r>
  <r>
    <n v="45"/>
    <x v="1"/>
    <x v="0"/>
    <n v="374"/>
    <x v="0"/>
    <n v="20"/>
    <n v="3"/>
    <s v="Life Sciences"/>
    <n v="1"/>
    <n v="2046"/>
    <n v="4"/>
    <x v="0"/>
    <n v="50"/>
    <n v="3"/>
    <n v="2"/>
    <s v="Sales Executive"/>
    <x v="2"/>
    <x v="0"/>
    <n v="4850"/>
    <n v="23333"/>
    <n v="8"/>
    <s v="Y"/>
    <s v="No"/>
    <n v="15"/>
    <n v="3"/>
    <n v="3"/>
    <n v="80"/>
    <n v="0"/>
    <n v="8"/>
    <n v="3"/>
    <n v="3"/>
    <n v="5"/>
    <n v="3"/>
    <n v="0"/>
    <n v="1"/>
    <n v="0.15"/>
    <x v="1"/>
    <s v="Nuevo empleado"/>
    <s v="Coste salarial medio"/>
    <s v="20-30 kms"/>
    <s v="Bajo"/>
    <s v="Media"/>
    <x v="0"/>
  </r>
  <r>
    <n v="40"/>
    <x v="1"/>
    <x v="0"/>
    <n v="1322"/>
    <x v="1"/>
    <n v="2"/>
    <n v="4"/>
    <s v="Life Sciences"/>
    <n v="1"/>
    <n v="2048"/>
    <n v="3"/>
    <x v="1"/>
    <n v="52"/>
    <n v="2"/>
    <n v="1"/>
    <s v="Research Scientist"/>
    <x v="2"/>
    <x v="0"/>
    <n v="2809"/>
    <n v="2725"/>
    <n v="2"/>
    <s v="Y"/>
    <s v="No"/>
    <n v="14"/>
    <n v="3"/>
    <n v="4"/>
    <n v="80"/>
    <n v="0"/>
    <n v="8"/>
    <n v="2"/>
    <n v="3"/>
    <n v="2"/>
    <n v="2"/>
    <n v="2"/>
    <n v="2"/>
    <n v="0.14000000000000001"/>
    <x v="0"/>
    <s v="Nuevo empleado"/>
    <s v="Coste salarial medio"/>
    <s v="0-10 kms"/>
    <s v="Bajo"/>
    <s v="Poca"/>
    <x v="0"/>
  </r>
  <r>
    <n v="35"/>
    <x v="1"/>
    <x v="1"/>
    <n v="1199"/>
    <x v="1"/>
    <n v="18"/>
    <n v="4"/>
    <s v="Life Sciences"/>
    <n v="1"/>
    <n v="2049"/>
    <n v="3"/>
    <x v="1"/>
    <n v="80"/>
    <n v="3"/>
    <n v="2"/>
    <s v="Healthcare Representative"/>
    <x v="2"/>
    <x v="1"/>
    <n v="5689"/>
    <n v="24594"/>
    <n v="1"/>
    <s v="Y"/>
    <s v="Yes"/>
    <n v="14"/>
    <n v="3"/>
    <n v="4"/>
    <n v="80"/>
    <n v="2"/>
    <n v="10"/>
    <n v="2"/>
    <n v="4"/>
    <n v="10"/>
    <n v="2"/>
    <n v="0"/>
    <n v="2"/>
    <n v="0.14000000000000001"/>
    <x v="0"/>
    <s v="Establecido"/>
    <s v="Coste salarial alto"/>
    <s v="10-20 kms"/>
    <s v="Bajo"/>
    <s v="Poca"/>
    <x v="1"/>
  </r>
  <r>
    <n v="40"/>
    <x v="1"/>
    <x v="0"/>
    <n v="1194"/>
    <x v="1"/>
    <n v="2"/>
    <n v="4"/>
    <s v="Medical"/>
    <n v="1"/>
    <n v="2051"/>
    <n v="3"/>
    <x v="0"/>
    <n v="98"/>
    <n v="3"/>
    <n v="1"/>
    <s v="Research Scientist"/>
    <x v="2"/>
    <x v="1"/>
    <n v="2001"/>
    <n v="12549"/>
    <n v="2"/>
    <s v="Y"/>
    <s v="No"/>
    <n v="14"/>
    <n v="3"/>
    <n v="2"/>
    <n v="80"/>
    <n v="3"/>
    <n v="20"/>
    <n v="2"/>
    <n v="3"/>
    <n v="5"/>
    <n v="3"/>
    <n v="0"/>
    <n v="2"/>
    <n v="0.14000000000000001"/>
    <x v="0"/>
    <s v="Nuevo empleado"/>
    <s v="Coste salarial alto"/>
    <s v="0-10 kms"/>
    <s v="Bajo"/>
    <s v="Poca"/>
    <x v="1"/>
  </r>
  <r>
    <n v="35"/>
    <x v="1"/>
    <x v="0"/>
    <n v="287"/>
    <x v="1"/>
    <n v="1"/>
    <n v="4"/>
    <s v="Life Sciences"/>
    <n v="1"/>
    <n v="2052"/>
    <n v="3"/>
    <x v="0"/>
    <n v="62"/>
    <n v="1"/>
    <n v="1"/>
    <s v="Research Scientist"/>
    <x v="0"/>
    <x v="1"/>
    <n v="2977"/>
    <n v="8952"/>
    <n v="1"/>
    <s v="Y"/>
    <s v="No"/>
    <n v="12"/>
    <n v="3"/>
    <n v="4"/>
    <n v="80"/>
    <n v="1"/>
    <n v="4"/>
    <n v="5"/>
    <n v="3"/>
    <n v="4"/>
    <n v="3"/>
    <n v="1"/>
    <n v="1"/>
    <n v="0.12"/>
    <x v="0"/>
    <s v="Nuevo empleado"/>
    <s v="Coste salarial medio"/>
    <s v="0-10 kms"/>
    <s v="Bajo"/>
    <s v="Mucha"/>
    <x v="0"/>
  </r>
  <r>
    <n v="29"/>
    <x v="1"/>
    <x v="0"/>
    <n v="1378"/>
    <x v="1"/>
    <n v="13"/>
    <n v="2"/>
    <s v="Other"/>
    <n v="1"/>
    <n v="2053"/>
    <n v="4"/>
    <x v="1"/>
    <n v="46"/>
    <n v="2"/>
    <n v="2"/>
    <s v="Laboratory Technician"/>
    <x v="1"/>
    <x v="1"/>
    <n v="4025"/>
    <n v="23679"/>
    <n v="4"/>
    <s v="Y"/>
    <s v="Yes"/>
    <n v="13"/>
    <n v="3"/>
    <n v="1"/>
    <n v="80"/>
    <n v="1"/>
    <n v="10"/>
    <n v="2"/>
    <n v="3"/>
    <n v="4"/>
    <n v="3"/>
    <n v="0"/>
    <n v="3"/>
    <n v="0.13"/>
    <x v="0"/>
    <s v="Nuevo empleado"/>
    <s v="Coste salarial bajo"/>
    <s v="10-20 kms"/>
    <s v="Bajo"/>
    <s v="Poca"/>
    <x v="1"/>
  </r>
  <r>
    <n v="29"/>
    <x v="1"/>
    <x v="0"/>
    <n v="468"/>
    <x v="1"/>
    <n v="28"/>
    <n v="4"/>
    <s v="Medical"/>
    <n v="1"/>
    <n v="2054"/>
    <n v="4"/>
    <x v="0"/>
    <n v="73"/>
    <n v="2"/>
    <n v="1"/>
    <s v="Research Scientist"/>
    <x v="3"/>
    <x v="0"/>
    <n v="3785"/>
    <n v="8489"/>
    <n v="1"/>
    <s v="Y"/>
    <s v="No"/>
    <n v="14"/>
    <n v="3"/>
    <n v="2"/>
    <n v="80"/>
    <n v="0"/>
    <n v="5"/>
    <n v="3"/>
    <n v="1"/>
    <n v="5"/>
    <n v="4"/>
    <n v="0"/>
    <n v="4"/>
    <n v="0.14000000000000001"/>
    <x v="0"/>
    <s v="Nuevo empleado"/>
    <s v="Coste salarial medio"/>
    <s v="20-30 kms"/>
    <s v="Bajo"/>
    <s v="Media"/>
    <x v="0"/>
  </r>
  <r>
    <n v="50"/>
    <x v="0"/>
    <x v="0"/>
    <n v="410"/>
    <x v="0"/>
    <n v="28"/>
    <n v="3"/>
    <s v="Marketing"/>
    <n v="1"/>
    <n v="2055"/>
    <n v="4"/>
    <x v="1"/>
    <n v="39"/>
    <n v="2"/>
    <n v="3"/>
    <s v="Sales Executive"/>
    <x v="3"/>
    <x v="2"/>
    <n v="10854"/>
    <n v="16586"/>
    <n v="4"/>
    <s v="Y"/>
    <s v="Yes"/>
    <n v="13"/>
    <n v="3"/>
    <n v="2"/>
    <n v="80"/>
    <n v="1"/>
    <n v="20"/>
    <n v="3"/>
    <n v="3"/>
    <n v="3"/>
    <n v="2"/>
    <n v="2"/>
    <n v="0"/>
    <n v="0.13"/>
    <x v="1"/>
    <s v="Nuevo empleado"/>
    <s v="Coste salarial bajo"/>
    <s v="20-30 kms"/>
    <s v="Bajo"/>
    <s v="Media"/>
    <x v="1"/>
  </r>
  <r>
    <n v="39"/>
    <x v="1"/>
    <x v="0"/>
    <n v="722"/>
    <x v="0"/>
    <n v="24"/>
    <n v="1"/>
    <s v="Marketing"/>
    <n v="1"/>
    <n v="2056"/>
    <n v="2"/>
    <x v="0"/>
    <n v="60"/>
    <n v="2"/>
    <n v="4"/>
    <s v="Sales Executive"/>
    <x v="0"/>
    <x v="1"/>
    <n v="12031"/>
    <n v="8828"/>
    <n v="0"/>
    <s v="Y"/>
    <s v="No"/>
    <n v="11"/>
    <n v="3"/>
    <n v="1"/>
    <n v="80"/>
    <n v="1"/>
    <n v="21"/>
    <n v="2"/>
    <n v="2"/>
    <n v="20"/>
    <n v="9"/>
    <n v="9"/>
    <n v="6"/>
    <n v="0.11"/>
    <x v="0"/>
    <s v="Consolidado"/>
    <s v="Coste salarial medio"/>
    <s v="20-30 kms"/>
    <s v="Bajo"/>
    <s v="Poca"/>
    <x v="1"/>
  </r>
  <r>
    <n v="31"/>
    <x v="1"/>
    <x v="2"/>
    <n v="325"/>
    <x v="1"/>
    <n v="5"/>
    <n v="3"/>
    <s v="Medical"/>
    <n v="1"/>
    <n v="2057"/>
    <n v="2"/>
    <x v="1"/>
    <n v="74"/>
    <n v="3"/>
    <n v="2"/>
    <s v="Manufacturing Director"/>
    <x v="3"/>
    <x v="0"/>
    <n v="9936"/>
    <n v="3787"/>
    <n v="0"/>
    <s v="Y"/>
    <s v="No"/>
    <n v="19"/>
    <n v="3"/>
    <n v="2"/>
    <n v="80"/>
    <n v="0"/>
    <n v="10"/>
    <n v="2"/>
    <n v="3"/>
    <n v="9"/>
    <n v="4"/>
    <n v="1"/>
    <n v="7"/>
    <n v="0.19"/>
    <x v="0"/>
    <s v="Establecido"/>
    <s v="Coste salarial medio"/>
    <s v="0-10 kms"/>
    <s v="Medio"/>
    <s v="Poca"/>
    <x v="1"/>
  </r>
  <r>
    <n v="26"/>
    <x v="1"/>
    <x v="0"/>
    <n v="1167"/>
    <x v="0"/>
    <n v="5"/>
    <n v="3"/>
    <s v="Other"/>
    <n v="1"/>
    <n v="2060"/>
    <n v="4"/>
    <x v="0"/>
    <n v="30"/>
    <n v="2"/>
    <n v="1"/>
    <s v="Sales Representative"/>
    <x v="2"/>
    <x v="0"/>
    <n v="2966"/>
    <n v="21378"/>
    <n v="0"/>
    <s v="Y"/>
    <s v="No"/>
    <n v="18"/>
    <n v="3"/>
    <n v="4"/>
    <n v="80"/>
    <n v="0"/>
    <n v="5"/>
    <n v="2"/>
    <n v="3"/>
    <n v="4"/>
    <n v="2"/>
    <n v="0"/>
    <n v="0"/>
    <n v="0.18"/>
    <x v="2"/>
    <s v="Nuevo empleado"/>
    <s v="Coste salarial bajo"/>
    <s v="0-10 kms"/>
    <s v="Medio"/>
    <s v="Poca"/>
    <x v="0"/>
  </r>
  <r>
    <n v="36"/>
    <x v="1"/>
    <x v="1"/>
    <n v="884"/>
    <x v="1"/>
    <n v="23"/>
    <n v="2"/>
    <s v="Medical"/>
    <n v="1"/>
    <n v="2061"/>
    <n v="3"/>
    <x v="1"/>
    <n v="41"/>
    <n v="4"/>
    <n v="2"/>
    <s v="Laboratory Technician"/>
    <x v="0"/>
    <x v="1"/>
    <n v="2571"/>
    <n v="12290"/>
    <n v="4"/>
    <s v="Y"/>
    <s v="No"/>
    <n v="17"/>
    <n v="3"/>
    <n v="3"/>
    <n v="80"/>
    <n v="1"/>
    <n v="17"/>
    <n v="3"/>
    <n v="3"/>
    <n v="5"/>
    <n v="2"/>
    <n v="0"/>
    <n v="3"/>
    <n v="0.17"/>
    <x v="0"/>
    <s v="Nuevo empleado"/>
    <s v="Coste salarial bajo"/>
    <s v="20-30 kms"/>
    <s v="Medio"/>
    <s v="Media"/>
    <x v="1"/>
  </r>
  <r>
    <n v="39"/>
    <x v="1"/>
    <x v="0"/>
    <n v="613"/>
    <x v="1"/>
    <n v="6"/>
    <n v="1"/>
    <s v="Medical"/>
    <n v="1"/>
    <n v="2062"/>
    <n v="4"/>
    <x v="1"/>
    <n v="42"/>
    <n v="2"/>
    <n v="3"/>
    <s v="Healthcare Representative"/>
    <x v="3"/>
    <x v="1"/>
    <n v="9991"/>
    <n v="21457"/>
    <n v="4"/>
    <s v="Y"/>
    <s v="No"/>
    <n v="15"/>
    <n v="3"/>
    <n v="1"/>
    <n v="80"/>
    <n v="1"/>
    <n v="9"/>
    <n v="5"/>
    <n v="3"/>
    <n v="7"/>
    <n v="7"/>
    <n v="1"/>
    <n v="7"/>
    <n v="0.15"/>
    <x v="0"/>
    <s v="Establecido"/>
    <s v="Coste salarial bajo"/>
    <s v="0-10 kms"/>
    <s v="Bajo"/>
    <s v="Mucha"/>
    <x v="0"/>
  </r>
  <r>
    <n v="27"/>
    <x v="1"/>
    <x v="0"/>
    <n v="155"/>
    <x v="1"/>
    <n v="4"/>
    <n v="3"/>
    <s v="Life Sciences"/>
    <n v="1"/>
    <n v="2064"/>
    <n v="2"/>
    <x v="1"/>
    <n v="87"/>
    <n v="4"/>
    <n v="2"/>
    <s v="Manufacturing Director"/>
    <x v="1"/>
    <x v="1"/>
    <n v="6142"/>
    <n v="5174"/>
    <n v="1"/>
    <s v="Y"/>
    <s v="Yes"/>
    <n v="20"/>
    <n v="4"/>
    <n v="2"/>
    <n v="80"/>
    <n v="1"/>
    <n v="6"/>
    <n v="0"/>
    <n v="3"/>
    <n v="6"/>
    <n v="2"/>
    <n v="0"/>
    <n v="3"/>
    <n v="0.2"/>
    <x v="2"/>
    <s v="Establecido"/>
    <s v="Coste salarial alto"/>
    <s v="0-10 kms"/>
    <s v="Medio"/>
    <s v="Poca"/>
    <x v="0"/>
  </r>
  <r>
    <n v="49"/>
    <x v="1"/>
    <x v="1"/>
    <n v="1023"/>
    <x v="0"/>
    <n v="2"/>
    <n v="3"/>
    <s v="Medical"/>
    <n v="1"/>
    <n v="2065"/>
    <n v="4"/>
    <x v="1"/>
    <n v="63"/>
    <n v="2"/>
    <n v="2"/>
    <s v="Sales Executive"/>
    <x v="1"/>
    <x v="1"/>
    <n v="5390"/>
    <n v="13243"/>
    <n v="2"/>
    <s v="Y"/>
    <s v="No"/>
    <n v="14"/>
    <n v="3"/>
    <n v="4"/>
    <n v="80"/>
    <n v="0"/>
    <n v="17"/>
    <n v="3"/>
    <n v="2"/>
    <n v="9"/>
    <n v="6"/>
    <n v="0"/>
    <n v="8"/>
    <n v="0.14000000000000001"/>
    <x v="1"/>
    <s v="Establecido"/>
    <s v="Coste salarial medio"/>
    <s v="0-10 kms"/>
    <s v="Bajo"/>
    <s v="Media"/>
    <x v="1"/>
  </r>
  <r>
    <n v="34"/>
    <x v="1"/>
    <x v="0"/>
    <n v="628"/>
    <x v="1"/>
    <n v="8"/>
    <n v="3"/>
    <s v="Medical"/>
    <n v="1"/>
    <n v="2068"/>
    <n v="2"/>
    <x v="1"/>
    <n v="82"/>
    <n v="4"/>
    <n v="2"/>
    <s v="Laboratory Technician"/>
    <x v="2"/>
    <x v="1"/>
    <n v="4404"/>
    <n v="10228"/>
    <n v="2"/>
    <s v="Y"/>
    <s v="No"/>
    <n v="12"/>
    <n v="3"/>
    <n v="1"/>
    <n v="80"/>
    <n v="0"/>
    <n v="6"/>
    <n v="3"/>
    <n v="4"/>
    <n v="4"/>
    <n v="3"/>
    <n v="1"/>
    <n v="2"/>
    <n v="0.12"/>
    <x v="0"/>
    <s v="Nuevo empleado"/>
    <s v="Coste salarial alto"/>
    <s v="0-10 kms"/>
    <s v="Bajo"/>
    <s v="Media"/>
    <x v="0"/>
  </r>
  <r>
    <n v="40"/>
    <x v="0"/>
    <x v="0"/>
    <n v="1411"/>
    <x v="0"/>
    <n v="1"/>
    <n v="3"/>
    <s v="Marketing"/>
    <n v="1"/>
    <n v="2069"/>
    <n v="4"/>
    <x v="0"/>
    <n v="98"/>
    <n v="3"/>
    <n v="2"/>
    <s v="Research Director"/>
    <x v="1"/>
    <x v="0"/>
    <n v="2093"/>
    <n v="26493"/>
    <n v="1"/>
    <s v="Y"/>
    <s v="No"/>
    <n v="11"/>
    <n v="3"/>
    <n v="2"/>
    <n v="80"/>
    <n v="2"/>
    <n v="27"/>
    <n v="3"/>
    <n v="3"/>
    <n v="20"/>
    <n v="4"/>
    <n v="0"/>
    <n v="9"/>
    <n v="0.11"/>
    <x v="0"/>
    <s v="Consolidado"/>
    <s v="Coste salarial alto"/>
    <s v="0-10 kms"/>
    <s v="Bajo"/>
    <s v="Media"/>
    <x v="1"/>
  </r>
  <r>
    <n v="37"/>
    <x v="0"/>
    <x v="0"/>
    <n v="536"/>
    <x v="2"/>
    <n v="2"/>
    <n v="1"/>
    <s v="Medical"/>
    <n v="1"/>
    <n v="2070"/>
    <n v="4"/>
    <x v="1"/>
    <n v="78"/>
    <n v="3"/>
    <n v="2"/>
    <s v="Laboratory Technician"/>
    <x v="3"/>
    <x v="0"/>
    <n v="3452"/>
    <n v="19368"/>
    <n v="4"/>
    <s v="Y"/>
    <s v="No"/>
    <n v="12"/>
    <n v="3"/>
    <n v="1"/>
    <n v="80"/>
    <n v="2"/>
    <n v="24"/>
    <n v="2"/>
    <n v="1"/>
    <n v="5"/>
    <n v="7"/>
    <n v="1"/>
    <n v="7"/>
    <n v="0.12"/>
    <x v="0"/>
    <s v="Nuevo empleado"/>
    <s v="Coste salarial alto"/>
    <s v="0-10 kms"/>
    <s v="Bajo"/>
    <s v="Poca"/>
    <x v="1"/>
  </r>
  <r>
    <n v="49"/>
    <x v="0"/>
    <x v="1"/>
    <n v="616"/>
    <x v="0"/>
    <n v="10"/>
    <n v="3"/>
    <s v="Human Resources"/>
    <n v="1"/>
    <n v="2071"/>
    <n v="3"/>
    <x v="1"/>
    <n v="64"/>
    <n v="4"/>
    <n v="2"/>
    <s v="Research Scientist"/>
    <x v="1"/>
    <x v="0"/>
    <n v="18722"/>
    <n v="19188"/>
    <n v="7"/>
    <s v="Y"/>
    <s v="Yes"/>
    <n v="13"/>
    <n v="3"/>
    <n v="1"/>
    <n v="80"/>
    <n v="1"/>
    <n v="12"/>
    <n v="3"/>
    <n v="2"/>
    <n v="10"/>
    <n v="0"/>
    <n v="6"/>
    <n v="1"/>
    <n v="0.13"/>
    <x v="1"/>
    <s v="Establecido"/>
    <s v="Coste salarial medio"/>
    <s v="10-20 kms"/>
    <s v="Bajo"/>
    <s v="Media"/>
    <x v="1"/>
  </r>
  <r>
    <n v="49"/>
    <x v="0"/>
    <x v="0"/>
    <n v="200"/>
    <x v="1"/>
    <n v="1"/>
    <n v="3"/>
    <s v="Other"/>
    <n v="1"/>
    <n v="2072"/>
    <n v="3"/>
    <x v="1"/>
    <n v="69"/>
    <n v="3"/>
    <n v="2"/>
    <s v="Research Scientist"/>
    <x v="2"/>
    <x v="1"/>
    <n v="2080"/>
    <n v="22955"/>
    <n v="1"/>
    <s v="Y"/>
    <s v="Yes"/>
    <n v="18"/>
    <n v="3"/>
    <n v="4"/>
    <n v="80"/>
    <n v="1"/>
    <n v="14"/>
    <n v="5"/>
    <n v="2"/>
    <n v="8"/>
    <n v="2"/>
    <n v="3"/>
    <n v="11"/>
    <n v="0.18"/>
    <x v="1"/>
    <s v="Establecido"/>
    <s v="Coste salarial medio"/>
    <s v="0-10 kms"/>
    <s v="Medio"/>
    <s v="Mucha"/>
    <x v="1"/>
  </r>
  <r>
    <n v="57"/>
    <x v="1"/>
    <x v="0"/>
    <n v="1157"/>
    <x v="2"/>
    <n v="1"/>
    <n v="3"/>
    <s v="Other"/>
    <n v="1"/>
    <n v="2073"/>
    <n v="3"/>
    <x v="0"/>
    <n v="70"/>
    <n v="2"/>
    <n v="2"/>
    <s v="Research Scientist"/>
    <x v="2"/>
    <x v="2"/>
    <n v="3692"/>
    <n v="3854"/>
    <n v="3"/>
    <s v="Y"/>
    <s v="Yes"/>
    <n v="18"/>
    <n v="3"/>
    <n v="2"/>
    <n v="80"/>
    <n v="3"/>
    <n v="3"/>
    <n v="2"/>
    <n v="3"/>
    <n v="4"/>
    <n v="2"/>
    <n v="0"/>
    <n v="0"/>
    <n v="0.18"/>
    <x v="1"/>
    <s v="Nuevo empleado"/>
    <s v="Coste salarial medio"/>
    <s v="0-10 kms"/>
    <s v="Medio"/>
    <s v="Poca"/>
    <x v="2"/>
  </r>
  <r>
    <n v="54"/>
    <x v="1"/>
    <x v="2"/>
    <n v="670"/>
    <x v="1"/>
    <n v="14"/>
    <n v="4"/>
    <s v="Life Sciences"/>
    <n v="1"/>
    <n v="2074"/>
    <n v="3"/>
    <x v="1"/>
    <n v="43"/>
    <n v="3"/>
    <n v="3"/>
    <s v="Human Resources"/>
    <x v="2"/>
    <x v="1"/>
    <n v="3564"/>
    <n v="26308"/>
    <n v="1"/>
    <s v="Y"/>
    <s v="No"/>
    <n v="17"/>
    <n v="3"/>
    <n v="4"/>
    <n v="80"/>
    <n v="0"/>
    <n v="9"/>
    <n v="2"/>
    <n v="2"/>
    <n v="5"/>
    <n v="4"/>
    <n v="0"/>
    <n v="7"/>
    <n v="0.17"/>
    <x v="1"/>
    <s v="Nuevo empleado"/>
    <s v="Coste salarial bajo"/>
    <s v="10-20 kms"/>
    <s v="Medio"/>
    <s v="Poca"/>
    <x v="0"/>
  </r>
  <r>
    <n v="34"/>
    <x v="0"/>
    <x v="2"/>
    <n v="116"/>
    <x v="0"/>
    <n v="1"/>
    <n v="3"/>
    <s v="Marketing"/>
    <n v="1"/>
    <n v="2075"/>
    <n v="4"/>
    <x v="0"/>
    <n v="67"/>
    <n v="3"/>
    <n v="1"/>
    <s v="Sales Executive"/>
    <x v="1"/>
    <x v="0"/>
    <n v="2180"/>
    <n v="3787"/>
    <n v="1"/>
    <s v="Y"/>
    <s v="Yes"/>
    <n v="11"/>
    <n v="3"/>
    <n v="4"/>
    <n v="80"/>
    <n v="0"/>
    <n v="32"/>
    <n v="3"/>
    <n v="2"/>
    <n v="1"/>
    <n v="1"/>
    <n v="1"/>
    <n v="3"/>
    <n v="0.11"/>
    <x v="0"/>
    <s v="Recien incorporado"/>
    <s v="Coste salarial medio"/>
    <s v="0-10 kms"/>
    <s v="Bajo"/>
    <s v="Media"/>
    <x v="1"/>
  </r>
  <r>
    <n v="38"/>
    <x v="1"/>
    <x v="0"/>
    <n v="441"/>
    <x v="1"/>
    <n v="6"/>
    <n v="3"/>
    <s v="Technical Degree"/>
    <n v="1"/>
    <n v="2076"/>
    <n v="3"/>
    <x v="0"/>
    <n v="81"/>
    <n v="3"/>
    <n v="1"/>
    <s v="Sales Representative"/>
    <x v="2"/>
    <x v="2"/>
    <n v="13499"/>
    <n v="11380"/>
    <n v="1"/>
    <s v="Y"/>
    <s v="Yes"/>
    <n v="21"/>
    <n v="3"/>
    <n v="2"/>
    <n v="80"/>
    <n v="0"/>
    <n v="7"/>
    <n v="2"/>
    <n v="2"/>
    <n v="3"/>
    <n v="2"/>
    <n v="0"/>
    <n v="3"/>
    <n v="0.21"/>
    <x v="0"/>
    <s v="Nuevo empleado"/>
    <s v="Coste salarial alto"/>
    <s v="0-10 kms"/>
    <s v="Alto"/>
    <s v="Poca"/>
    <x v="0"/>
  </r>
  <r>
    <n v="37"/>
    <x v="0"/>
    <x v="0"/>
    <n v="330"/>
    <x v="2"/>
    <n v="29"/>
    <n v="2"/>
    <s v="Technical Degree"/>
    <n v="1"/>
    <n v="2077"/>
    <n v="4"/>
    <x v="0"/>
    <n v="64"/>
    <n v="3"/>
    <n v="2"/>
    <s v="Human Resources"/>
    <x v="0"/>
    <x v="1"/>
    <n v="2400"/>
    <n v="22474"/>
    <n v="2"/>
    <s v="Y"/>
    <s v="No"/>
    <n v="24"/>
    <n v="4"/>
    <n v="3"/>
    <n v="80"/>
    <n v="0"/>
    <n v="9"/>
    <n v="1"/>
    <n v="3"/>
    <n v="18"/>
    <n v="3"/>
    <n v="7"/>
    <n v="12"/>
    <n v="0.24"/>
    <x v="0"/>
    <s v="Consolidado"/>
    <s v="Coste salarial medio"/>
    <s v="20-30 kms"/>
    <s v="Alto"/>
    <s v="Poca"/>
    <x v="0"/>
  </r>
  <r>
    <n v="55"/>
    <x v="0"/>
    <x v="2"/>
    <n v="391"/>
    <x v="1"/>
    <n v="15"/>
    <n v="3"/>
    <s v="Life Sciences"/>
    <n v="1"/>
    <n v="2078"/>
    <n v="3"/>
    <x v="0"/>
    <n v="88"/>
    <n v="2"/>
    <n v="1"/>
    <s v="Research Scientist"/>
    <x v="1"/>
    <x v="2"/>
    <n v="5321"/>
    <n v="13492"/>
    <n v="4"/>
    <s v="Y"/>
    <s v="Yes"/>
    <n v="13"/>
    <n v="3"/>
    <n v="3"/>
    <n v="80"/>
    <n v="0"/>
    <n v="3"/>
    <n v="1"/>
    <n v="3"/>
    <n v="2"/>
    <n v="2"/>
    <n v="1"/>
    <n v="2"/>
    <n v="0.13"/>
    <x v="1"/>
    <s v="Nuevo empleado"/>
    <s v="Coste salarial alto"/>
    <s v="10-20 kms"/>
    <s v="Bajo"/>
    <s v="Poca"/>
    <x v="2"/>
  </r>
  <r>
    <n v="30"/>
    <x v="0"/>
    <x v="0"/>
    <n v="477"/>
    <x v="1"/>
    <n v="3"/>
    <n v="3"/>
    <s v="Marketing"/>
    <n v="1"/>
    <n v="2079"/>
    <n v="2"/>
    <x v="0"/>
    <n v="98"/>
    <n v="3"/>
    <n v="1"/>
    <s v="Sales Representative"/>
    <x v="1"/>
    <x v="0"/>
    <n v="10169"/>
    <n v="26009"/>
    <n v="0"/>
    <s v="Y"/>
    <s v="Yes"/>
    <n v="14"/>
    <n v="3"/>
    <n v="4"/>
    <n v="80"/>
    <n v="0"/>
    <n v="6"/>
    <n v="3"/>
    <n v="3"/>
    <n v="6"/>
    <n v="2"/>
    <n v="0"/>
    <n v="0"/>
    <n v="0.14000000000000001"/>
    <x v="0"/>
    <s v="Establecido"/>
    <s v="Coste salarial alto"/>
    <s v="0-10 kms"/>
    <s v="Bajo"/>
    <s v="Media"/>
    <x v="0"/>
  </r>
  <r>
    <n v="44"/>
    <x v="1"/>
    <x v="2"/>
    <n v="230"/>
    <x v="1"/>
    <n v="2"/>
    <n v="5"/>
    <s v="Life Sciences"/>
    <n v="1"/>
    <n v="2080"/>
    <n v="3"/>
    <x v="0"/>
    <n v="95"/>
    <n v="3"/>
    <n v="3"/>
    <s v="Manager"/>
    <x v="3"/>
    <x v="0"/>
    <n v="2858"/>
    <n v="22474"/>
    <n v="1"/>
    <s v="Y"/>
    <s v="No"/>
    <n v="20"/>
    <n v="3"/>
    <n v="2"/>
    <n v="80"/>
    <n v="0"/>
    <n v="11"/>
    <n v="3"/>
    <n v="3"/>
    <n v="11"/>
    <n v="7"/>
    <n v="0"/>
    <n v="14"/>
    <n v="0.2"/>
    <x v="0"/>
    <s v="Consolidado"/>
    <s v="Coste salarial alto"/>
    <s v="0-10 kms"/>
    <s v="Medio"/>
    <s v="Media"/>
    <x v="1"/>
  </r>
  <r>
    <n v="42"/>
    <x v="1"/>
    <x v="1"/>
    <n v="1315"/>
    <x v="1"/>
    <n v="8"/>
    <n v="2"/>
    <s v="Technical Degree"/>
    <n v="1"/>
    <n v="2081"/>
    <n v="1"/>
    <x v="1"/>
    <n v="98"/>
    <n v="2"/>
    <n v="3"/>
    <s v="Sales Representative"/>
    <x v="1"/>
    <x v="1"/>
    <n v="2210"/>
    <n v="15589"/>
    <n v="1"/>
    <s v="Y"/>
    <s v="No"/>
    <n v="24"/>
    <n v="3"/>
    <n v="4"/>
    <n v="80"/>
    <n v="0"/>
    <n v="10"/>
    <n v="3"/>
    <n v="3"/>
    <n v="10"/>
    <n v="8"/>
    <n v="0"/>
    <n v="8"/>
    <n v="0.24"/>
    <x v="0"/>
    <s v="Establecido"/>
    <s v="Coste salarial alto"/>
    <s v="0-10 kms"/>
    <s v="Alto"/>
    <s v="Media"/>
    <x v="1"/>
  </r>
  <r>
    <n v="33"/>
    <x v="0"/>
    <x v="1"/>
    <n v="243"/>
    <x v="0"/>
    <n v="25"/>
    <n v="4"/>
    <s v="Medical"/>
    <n v="1"/>
    <n v="2082"/>
    <n v="2"/>
    <x v="0"/>
    <n v="91"/>
    <n v="3"/>
    <n v="2"/>
    <s v="Laboratory Technician"/>
    <x v="3"/>
    <x v="0"/>
    <n v="1790"/>
    <n v="11925"/>
    <n v="2"/>
    <s v="Y"/>
    <s v="No"/>
    <n v="12"/>
    <n v="3"/>
    <n v="4"/>
    <n v="80"/>
    <n v="1"/>
    <n v="10"/>
    <n v="2"/>
    <n v="3"/>
    <n v="4"/>
    <n v="9"/>
    <n v="1"/>
    <n v="7"/>
    <n v="0.12"/>
    <x v="0"/>
    <s v="Nuevo empleado"/>
    <s v="Coste salarial alto"/>
    <s v="20-30 kms"/>
    <s v="Bajo"/>
    <s v="Poca"/>
    <x v="1"/>
  </r>
  <r>
    <n v="31"/>
    <x v="1"/>
    <x v="0"/>
    <n v="1038"/>
    <x v="0"/>
    <n v="9"/>
    <n v="1"/>
    <s v="Marketing"/>
    <n v="1"/>
    <n v="2083"/>
    <n v="1"/>
    <x v="1"/>
    <n v="32"/>
    <n v="3"/>
    <n v="1"/>
    <s v="Manager"/>
    <x v="2"/>
    <x v="1"/>
    <n v="10266"/>
    <n v="18597"/>
    <n v="0"/>
    <s v="Y"/>
    <s v="No"/>
    <n v="13"/>
    <n v="3"/>
    <n v="2"/>
    <n v="80"/>
    <n v="1"/>
    <n v="3"/>
    <n v="3"/>
    <n v="3"/>
    <n v="8"/>
    <n v="17"/>
    <n v="0"/>
    <n v="2"/>
    <n v="0.13"/>
    <x v="0"/>
    <s v="Establecido"/>
    <s v="Coste salarial bajo"/>
    <s v="0-10 kms"/>
    <s v="Bajo"/>
    <s v="Media"/>
    <x v="2"/>
  </r>
  <r>
    <n v="52"/>
    <x v="0"/>
    <x v="2"/>
    <n v="1184"/>
    <x v="0"/>
    <n v="3"/>
    <n v="2"/>
    <s v="Technical Degree"/>
    <n v="1"/>
    <n v="2084"/>
    <n v="3"/>
    <x v="1"/>
    <n v="62"/>
    <n v="4"/>
    <n v="2"/>
    <s v="Human Resources"/>
    <x v="3"/>
    <x v="0"/>
    <n v="19190"/>
    <n v="16044"/>
    <n v="3"/>
    <s v="Y"/>
    <s v="Yes"/>
    <n v="18"/>
    <n v="3"/>
    <n v="3"/>
    <n v="80"/>
    <n v="2"/>
    <n v="10"/>
    <n v="2"/>
    <n v="2"/>
    <n v="1"/>
    <n v="1"/>
    <n v="1"/>
    <n v="1"/>
    <n v="0.18"/>
    <x v="1"/>
    <s v="Recien incorporado"/>
    <s v="Coste salarial medio"/>
    <s v="0-10 kms"/>
    <s v="Medio"/>
    <s v="Poca"/>
    <x v="1"/>
  </r>
  <r>
    <n v="48"/>
    <x v="1"/>
    <x v="0"/>
    <n v="1176"/>
    <x v="1"/>
    <n v="16"/>
    <n v="4"/>
    <s v="Technical Degree"/>
    <n v="1"/>
    <n v="2085"/>
    <n v="3"/>
    <x v="0"/>
    <n v="98"/>
    <n v="2"/>
    <n v="1"/>
    <s v="Research Scientist"/>
    <x v="1"/>
    <x v="0"/>
    <n v="2564"/>
    <n v="7636"/>
    <n v="2"/>
    <s v="Y"/>
    <s v="Yes"/>
    <n v="12"/>
    <n v="3"/>
    <n v="3"/>
    <n v="80"/>
    <n v="0"/>
    <n v="17"/>
    <n v="1"/>
    <n v="3"/>
    <n v="32"/>
    <n v="7"/>
    <n v="1"/>
    <n v="2"/>
    <n v="0.12"/>
    <x v="1"/>
    <s v="Veterano"/>
    <s v="Coste salarial alto"/>
    <s v="10-20 kms"/>
    <s v="Bajo"/>
    <s v="Poca"/>
    <x v="1"/>
  </r>
  <r>
    <n v="36"/>
    <x v="1"/>
    <x v="2"/>
    <n v="145"/>
    <x v="0"/>
    <n v="1"/>
    <n v="3"/>
    <s v="Medical"/>
    <n v="1"/>
    <n v="2086"/>
    <n v="2"/>
    <x v="0"/>
    <n v="59"/>
    <n v="3"/>
    <n v="2"/>
    <s v="Sales Executive"/>
    <x v="2"/>
    <x v="1"/>
    <n v="4377"/>
    <n v="16379"/>
    <n v="1"/>
    <s v="Y"/>
    <s v="No"/>
    <n v="12"/>
    <n v="3"/>
    <n v="4"/>
    <n v="80"/>
    <n v="1"/>
    <n v="10"/>
    <n v="2"/>
    <n v="2"/>
    <n v="10"/>
    <n v="4"/>
    <n v="1"/>
    <n v="2"/>
    <n v="0.12"/>
    <x v="0"/>
    <s v="Establecido"/>
    <s v="Coste salarial medio"/>
    <s v="0-10 kms"/>
    <s v="Bajo"/>
    <s v="Poca"/>
    <x v="1"/>
  </r>
  <r>
    <n v="34"/>
    <x v="0"/>
    <x v="1"/>
    <n v="809"/>
    <x v="0"/>
    <n v="4"/>
    <n v="3"/>
    <s v="Marketing"/>
    <n v="1"/>
    <n v="2087"/>
    <n v="4"/>
    <x v="1"/>
    <n v="49"/>
    <n v="3"/>
    <n v="1"/>
    <s v="Laboratory Technician"/>
    <x v="2"/>
    <x v="2"/>
    <n v="11849"/>
    <n v="13514"/>
    <n v="3"/>
    <s v="Y"/>
    <s v="Yes"/>
    <n v="21"/>
    <n v="3"/>
    <n v="4"/>
    <n v="80"/>
    <n v="0"/>
    <n v="6"/>
    <n v="6"/>
    <n v="4"/>
    <n v="4"/>
    <n v="2"/>
    <n v="0"/>
    <n v="8"/>
    <n v="0.21"/>
    <x v="0"/>
    <s v="Nuevo empleado"/>
    <s v="Coste salarial bajo"/>
    <s v="0-10 kms"/>
    <s v="Alto"/>
    <s v="Mucha"/>
    <x v="0"/>
  </r>
  <r>
    <n v="59"/>
    <x v="0"/>
    <x v="1"/>
    <n v="827"/>
    <x v="0"/>
    <n v="2"/>
    <n v="2"/>
    <s v="Other"/>
    <n v="1"/>
    <n v="2088"/>
    <n v="3"/>
    <x v="0"/>
    <n v="90"/>
    <n v="4"/>
    <n v="2"/>
    <s v="Healthcare Representative"/>
    <x v="3"/>
    <x v="0"/>
    <n v="9619"/>
    <n v="6148"/>
    <n v="6"/>
    <s v="Y"/>
    <s v="No"/>
    <n v="12"/>
    <n v="4"/>
    <n v="4"/>
    <n v="80"/>
    <n v="1"/>
    <n v="29"/>
    <n v="2"/>
    <n v="3"/>
    <n v="5"/>
    <n v="0"/>
    <n v="11"/>
    <n v="0"/>
    <n v="0.12"/>
    <x v="1"/>
    <s v="Nuevo empleado"/>
    <s v="Coste salarial alto"/>
    <s v="0-10 kms"/>
    <s v="Bajo"/>
    <s v="Poca"/>
    <x v="1"/>
  </r>
  <r>
    <n v="41"/>
    <x v="1"/>
    <x v="2"/>
    <n v="1351"/>
    <x v="0"/>
    <n v="2"/>
    <n v="4"/>
    <s v="Medical"/>
    <n v="1"/>
    <n v="2089"/>
    <n v="3"/>
    <x v="0"/>
    <n v="74"/>
    <n v="2"/>
    <n v="1"/>
    <s v="Human Resources"/>
    <x v="2"/>
    <x v="2"/>
    <n v="3968"/>
    <n v="9241"/>
    <n v="0"/>
    <s v="Y"/>
    <s v="No"/>
    <n v="14"/>
    <n v="3"/>
    <n v="4"/>
    <n v="80"/>
    <n v="0"/>
    <n v="6"/>
    <n v="2"/>
    <n v="2"/>
    <n v="7"/>
    <n v="0"/>
    <n v="1"/>
    <n v="8"/>
    <n v="0.14000000000000001"/>
    <x v="0"/>
    <s v="Establecido"/>
    <s v="Coste salarial medio"/>
    <s v="0-10 kms"/>
    <s v="Bajo"/>
    <s v="Poca"/>
    <x v="0"/>
  </r>
  <r>
    <n v="29"/>
    <x v="1"/>
    <x v="2"/>
    <n v="746"/>
    <x v="2"/>
    <n v="6"/>
    <n v="5"/>
    <s v="Medical"/>
    <n v="1"/>
    <n v="2090"/>
    <n v="3"/>
    <x v="1"/>
    <n v="67"/>
    <n v="2"/>
    <n v="5"/>
    <s v="Human Resources"/>
    <x v="2"/>
    <x v="0"/>
    <n v="4403"/>
    <n v="22456"/>
    <n v="8"/>
    <s v="Y"/>
    <s v="Yes"/>
    <n v="12"/>
    <n v="3"/>
    <n v="4"/>
    <n v="80"/>
    <n v="1"/>
    <n v="31"/>
    <n v="4"/>
    <n v="3"/>
    <n v="2"/>
    <n v="0"/>
    <n v="7"/>
    <n v="1"/>
    <n v="0.12"/>
    <x v="0"/>
    <s v="Nuevo empleado"/>
    <s v="Coste salarial medio"/>
    <s v="0-10 kms"/>
    <s v="Bajo"/>
    <s v="Media"/>
    <x v="1"/>
  </r>
  <r>
    <n v="35"/>
    <x v="1"/>
    <x v="0"/>
    <n v="798"/>
    <x v="0"/>
    <n v="23"/>
    <n v="4"/>
    <s v="Human Resources"/>
    <n v="1"/>
    <n v="2091"/>
    <n v="3"/>
    <x v="1"/>
    <n v="34"/>
    <n v="3"/>
    <n v="1"/>
    <s v="Research Scientist"/>
    <x v="1"/>
    <x v="2"/>
    <n v="2785"/>
    <n v="22845"/>
    <n v="2"/>
    <s v="Y"/>
    <s v="No"/>
    <n v="18"/>
    <n v="4"/>
    <n v="1"/>
    <n v="80"/>
    <n v="0"/>
    <n v="11"/>
    <n v="5"/>
    <n v="3"/>
    <n v="4"/>
    <n v="5"/>
    <n v="1"/>
    <n v="2"/>
    <n v="0.18"/>
    <x v="0"/>
    <s v="Nuevo empleado"/>
    <s v="Coste salarial bajo"/>
    <s v="20-30 kms"/>
    <s v="Medio"/>
    <s v="Mucha"/>
    <x v="1"/>
  </r>
  <r>
    <n v="30"/>
    <x v="1"/>
    <x v="0"/>
    <n v="1377"/>
    <x v="0"/>
    <n v="10"/>
    <n v="2"/>
    <s v="Life Sciences"/>
    <n v="1"/>
    <n v="2092"/>
    <n v="2"/>
    <x v="1"/>
    <n v="97"/>
    <n v="3"/>
    <n v="2"/>
    <s v="Healthcare Representative"/>
    <x v="1"/>
    <x v="1"/>
    <n v="6392"/>
    <n v="19255"/>
    <n v="1"/>
    <s v="Y"/>
    <s v="No"/>
    <n v="14"/>
    <n v="3"/>
    <n v="4"/>
    <n v="80"/>
    <n v="1"/>
    <n v="8"/>
    <n v="3"/>
    <n v="3"/>
    <n v="4"/>
    <n v="7"/>
    <n v="1"/>
    <n v="6"/>
    <n v="0.14000000000000001"/>
    <x v="0"/>
    <s v="Nuevo empleado"/>
    <s v="Coste salarial alto"/>
    <s v="10-20 kms"/>
    <s v="Bajo"/>
    <s v="Media"/>
    <x v="0"/>
  </r>
  <r>
    <n v="26"/>
    <x v="0"/>
    <x v="2"/>
    <n v="990"/>
    <x v="2"/>
    <n v="3"/>
    <n v="4"/>
    <s v="Life Sciences"/>
    <n v="1"/>
    <n v="2093"/>
    <n v="2"/>
    <x v="0"/>
    <n v="68"/>
    <n v="3"/>
    <n v="2"/>
    <s v="Sales Executive"/>
    <x v="3"/>
    <x v="2"/>
    <n v="4538"/>
    <n v="16019"/>
    <n v="4"/>
    <s v="Y"/>
    <s v="No"/>
    <n v="23"/>
    <n v="3"/>
    <n v="3"/>
    <n v="80"/>
    <n v="0"/>
    <n v="10"/>
    <n v="2"/>
    <n v="1"/>
    <n v="5"/>
    <n v="7"/>
    <n v="1"/>
    <n v="10"/>
    <n v="0.23"/>
    <x v="2"/>
    <s v="Nuevo empleado"/>
    <s v="Coste salarial medio"/>
    <s v="0-10 kms"/>
    <s v="Alto"/>
    <s v="Poca"/>
    <x v="1"/>
  </r>
  <r>
    <n v="32"/>
    <x v="1"/>
    <x v="2"/>
    <n v="254"/>
    <x v="0"/>
    <n v="3"/>
    <n v="3"/>
    <s v="Life Sciences"/>
    <n v="1"/>
    <n v="2094"/>
    <n v="4"/>
    <x v="0"/>
    <n v="67"/>
    <n v="3"/>
    <n v="1"/>
    <s v="Laboratory Technician"/>
    <x v="3"/>
    <x v="0"/>
    <n v="5933"/>
    <n v="13430"/>
    <n v="0"/>
    <s v="Y"/>
    <s v="Yes"/>
    <n v="20"/>
    <n v="3"/>
    <n v="3"/>
    <n v="80"/>
    <n v="1"/>
    <n v="4"/>
    <n v="3"/>
    <n v="3"/>
    <n v="1"/>
    <n v="2"/>
    <n v="1"/>
    <n v="0"/>
    <n v="0.2"/>
    <x v="0"/>
    <s v="Recien incorporado"/>
    <s v="Coste salarial medio"/>
    <s v="0-10 kms"/>
    <s v="Medio"/>
    <s v="Media"/>
    <x v="0"/>
  </r>
  <r>
    <n v="35"/>
    <x v="0"/>
    <x v="1"/>
    <n v="1158"/>
    <x v="2"/>
    <n v="8"/>
    <n v="1"/>
    <s v="Life Sciences"/>
    <n v="1"/>
    <n v="2095"/>
    <n v="4"/>
    <x v="0"/>
    <n v="72"/>
    <n v="1"/>
    <n v="4"/>
    <s v="Manager"/>
    <x v="2"/>
    <x v="2"/>
    <n v="13695"/>
    <n v="11591"/>
    <n v="5"/>
    <s v="Y"/>
    <s v="No"/>
    <n v="18"/>
    <n v="4"/>
    <n v="1"/>
    <n v="80"/>
    <n v="0"/>
    <n v="2"/>
    <n v="2"/>
    <n v="2"/>
    <n v="5"/>
    <n v="2"/>
    <n v="0"/>
    <n v="6"/>
    <n v="0.18"/>
    <x v="0"/>
    <s v="Nuevo empleado"/>
    <s v="Coste salarial medio"/>
    <s v="0-10 kms"/>
    <s v="Medio"/>
    <s v="Poca"/>
    <x v="2"/>
  </r>
  <r>
    <n v="30"/>
    <x v="1"/>
    <x v="0"/>
    <n v="711"/>
    <x v="0"/>
    <n v="14"/>
    <n v="2"/>
    <s v="Life Sciences"/>
    <n v="1"/>
    <n v="2096"/>
    <n v="3"/>
    <x v="1"/>
    <n v="55"/>
    <n v="4"/>
    <n v="1"/>
    <s v="Manufacturing Director"/>
    <x v="0"/>
    <x v="2"/>
    <n v="3149"/>
    <n v="20100"/>
    <n v="1"/>
    <s v="Y"/>
    <s v="No"/>
    <n v="15"/>
    <n v="3"/>
    <n v="4"/>
    <n v="80"/>
    <n v="2"/>
    <n v="16"/>
    <n v="6"/>
    <n v="3"/>
    <n v="6"/>
    <n v="3"/>
    <n v="1"/>
    <n v="2"/>
    <n v="0.15"/>
    <x v="0"/>
    <s v="Establecido"/>
    <s v="Coste salarial medio"/>
    <s v="10-20 kms"/>
    <s v="Bajo"/>
    <s v="Mucha"/>
    <x v="1"/>
  </r>
  <r>
    <n v="34"/>
    <x v="1"/>
    <x v="0"/>
    <n v="1356"/>
    <x v="2"/>
    <n v="9"/>
    <n v="3"/>
    <s v="Other"/>
    <n v="1"/>
    <n v="2097"/>
    <n v="4"/>
    <x v="1"/>
    <n v="76"/>
    <n v="3"/>
    <n v="2"/>
    <s v="Human Resources"/>
    <x v="0"/>
    <x v="1"/>
    <n v="4682"/>
    <n v="11912"/>
    <n v="1"/>
    <s v="Y"/>
    <s v="Yes"/>
    <n v="15"/>
    <n v="3"/>
    <n v="3"/>
    <n v="80"/>
    <n v="1"/>
    <n v="10"/>
    <n v="2"/>
    <n v="2"/>
    <n v="22"/>
    <n v="6"/>
    <n v="0"/>
    <n v="1"/>
    <n v="0.15"/>
    <x v="0"/>
    <s v="Veterano"/>
    <s v="Coste salarial alto"/>
    <s v="0-10 kms"/>
    <s v="Bajo"/>
    <s v="Poca"/>
    <x v="1"/>
  </r>
  <r>
    <n v="36"/>
    <x v="0"/>
    <x v="0"/>
    <n v="933"/>
    <x v="1"/>
    <n v="11"/>
    <n v="1"/>
    <s v="Medical"/>
    <n v="1"/>
    <n v="2098"/>
    <n v="3"/>
    <x v="1"/>
    <n v="87"/>
    <n v="3"/>
    <n v="1"/>
    <s v="Sales Executive"/>
    <x v="3"/>
    <x v="0"/>
    <n v="3221"/>
    <n v="18103"/>
    <n v="1"/>
    <s v="Y"/>
    <s v="No"/>
    <n v="14"/>
    <n v="4"/>
    <n v="3"/>
    <n v="80"/>
    <n v="0"/>
    <n v="10"/>
    <n v="3"/>
    <n v="3"/>
    <n v="7"/>
    <n v="9"/>
    <n v="1"/>
    <n v="0"/>
    <n v="0.14000000000000001"/>
    <x v="0"/>
    <s v="Establecido"/>
    <s v="Coste salarial alto"/>
    <s v="10-20 kms"/>
    <s v="Bajo"/>
    <s v="Media"/>
    <x v="1"/>
  </r>
  <r>
    <n v="44"/>
    <x v="1"/>
    <x v="0"/>
    <n v="806"/>
    <x v="1"/>
    <n v="3"/>
    <n v="2"/>
    <s v="Marketing"/>
    <n v="1"/>
    <n v="2099"/>
    <n v="1"/>
    <x v="0"/>
    <n v="35"/>
    <n v="3"/>
    <n v="2"/>
    <s v="Sales Executive"/>
    <x v="3"/>
    <x v="0"/>
    <n v="4087"/>
    <n v="4732"/>
    <n v="1"/>
    <s v="Y"/>
    <s v="Yes"/>
    <n v="16"/>
    <n v="3"/>
    <n v="4"/>
    <n v="80"/>
    <n v="3"/>
    <n v="20"/>
    <n v="4"/>
    <n v="2"/>
    <n v="7"/>
    <n v="4"/>
    <n v="0"/>
    <n v="2"/>
    <n v="0.16"/>
    <x v="0"/>
    <s v="Establecido"/>
    <s v="Coste salarial bajo"/>
    <s v="0-10 kms"/>
    <s v="Medio"/>
    <s v="Media"/>
    <x v="1"/>
  </r>
  <r>
    <n v="36"/>
    <x v="0"/>
    <x v="1"/>
    <n v="1092"/>
    <x v="0"/>
    <n v="1"/>
    <n v="3"/>
    <s v="Human Resources"/>
    <n v="1"/>
    <n v="2100"/>
    <n v="3"/>
    <x v="1"/>
    <n v="95"/>
    <n v="3"/>
    <n v="3"/>
    <s v="Manufacturing Director"/>
    <x v="0"/>
    <x v="0"/>
    <n v="5071"/>
    <n v="26314"/>
    <n v="2"/>
    <s v="Y"/>
    <s v="Yes"/>
    <n v="11"/>
    <n v="3"/>
    <n v="3"/>
    <n v="80"/>
    <n v="1"/>
    <n v="16"/>
    <n v="3"/>
    <n v="3"/>
    <n v="2"/>
    <n v="9"/>
    <n v="9"/>
    <n v="1"/>
    <n v="0.11"/>
    <x v="0"/>
    <s v="Nuevo empleado"/>
    <s v="Coste salarial alto"/>
    <s v="0-10 kms"/>
    <s v="Bajo"/>
    <s v="Media"/>
    <x v="1"/>
  </r>
  <r>
    <n v="45"/>
    <x v="1"/>
    <x v="0"/>
    <n v="775"/>
    <x v="1"/>
    <n v="9"/>
    <n v="1"/>
    <s v="Medical"/>
    <n v="1"/>
    <n v="2101"/>
    <n v="4"/>
    <x v="0"/>
    <n v="49"/>
    <n v="3"/>
    <n v="2"/>
    <s v="Research Director"/>
    <x v="1"/>
    <x v="1"/>
    <n v="6272"/>
    <n v="17231"/>
    <n v="2"/>
    <s v="Y"/>
    <s v="No"/>
    <n v="13"/>
    <n v="3"/>
    <n v="4"/>
    <n v="80"/>
    <n v="0"/>
    <n v="14"/>
    <n v="2"/>
    <n v="3"/>
    <n v="3"/>
    <n v="9"/>
    <n v="7"/>
    <n v="0"/>
    <n v="0.13"/>
    <x v="1"/>
    <s v="Nuevo empleado"/>
    <s v="Coste salarial bajo"/>
    <s v="0-10 kms"/>
    <s v="Bajo"/>
    <s v="Poca"/>
    <x v="1"/>
  </r>
  <r>
    <n v="34"/>
    <x v="1"/>
    <x v="1"/>
    <n v="773"/>
    <x v="2"/>
    <n v="21"/>
    <n v="4"/>
    <s v="Marketing"/>
    <n v="1"/>
    <n v="2102"/>
    <n v="4"/>
    <x v="0"/>
    <n v="45"/>
    <n v="3"/>
    <n v="3"/>
    <s v="Manager"/>
    <x v="0"/>
    <x v="2"/>
    <n v="2218"/>
    <n v="25761"/>
    <n v="4"/>
    <s v="Y"/>
    <s v="No"/>
    <n v="11"/>
    <n v="4"/>
    <n v="2"/>
    <n v="80"/>
    <n v="0"/>
    <n v="6"/>
    <n v="3"/>
    <n v="3"/>
    <n v="4"/>
    <n v="5"/>
    <n v="0"/>
    <n v="5"/>
    <n v="0.11"/>
    <x v="0"/>
    <s v="Nuevo empleado"/>
    <s v="Coste salarial bajo"/>
    <s v="20-30 kms"/>
    <s v="Bajo"/>
    <s v="Media"/>
    <x v="0"/>
  </r>
  <r>
    <n v="31"/>
    <x v="0"/>
    <x v="0"/>
    <n v="422"/>
    <x v="0"/>
    <n v="1"/>
    <n v="4"/>
    <s v="Other"/>
    <n v="1"/>
    <n v="2103"/>
    <n v="2"/>
    <x v="1"/>
    <n v="79"/>
    <n v="1"/>
    <n v="3"/>
    <s v="Manager"/>
    <x v="1"/>
    <x v="2"/>
    <n v="4364"/>
    <n v="10589"/>
    <n v="1"/>
    <s v="Y"/>
    <s v="Yes"/>
    <n v="12"/>
    <n v="3"/>
    <n v="1"/>
    <n v="80"/>
    <n v="1"/>
    <n v="6"/>
    <n v="2"/>
    <n v="3"/>
    <n v="13"/>
    <n v="0"/>
    <n v="1"/>
    <n v="1"/>
    <n v="0.12"/>
    <x v="0"/>
    <s v="Consolidado"/>
    <s v="Coste salarial alto"/>
    <s v="0-10 kms"/>
    <s v="Bajo"/>
    <s v="Poca"/>
    <x v="0"/>
  </r>
  <r>
    <n v="19"/>
    <x v="1"/>
    <x v="2"/>
    <n v="1082"/>
    <x v="2"/>
    <n v="9"/>
    <n v="3"/>
    <s v="Other"/>
    <n v="1"/>
    <n v="2104"/>
    <n v="3"/>
    <x v="0"/>
    <n v="44"/>
    <n v="3"/>
    <n v="2"/>
    <s v="Manager"/>
    <x v="2"/>
    <x v="0"/>
    <n v="11713"/>
    <n v="14293"/>
    <n v="6"/>
    <s v="Y"/>
    <s v="No"/>
    <n v="11"/>
    <n v="3"/>
    <n v="2"/>
    <n v="80"/>
    <n v="1"/>
    <n v="2"/>
    <n v="3"/>
    <n v="2"/>
    <n v="0"/>
    <n v="0"/>
    <n v="11"/>
    <n v="7"/>
    <n v="0.11"/>
    <x v="2"/>
    <s v="Recien incorporado"/>
    <s v="Coste salarial bajo"/>
    <s v="0-10 kms"/>
    <s v="Bajo"/>
    <s v="Media"/>
    <x v="2"/>
  </r>
  <r>
    <n v="38"/>
    <x v="0"/>
    <x v="1"/>
    <n v="1272"/>
    <x v="2"/>
    <n v="18"/>
    <n v="2"/>
    <s v="Other"/>
    <n v="1"/>
    <n v="2105"/>
    <n v="1"/>
    <x v="0"/>
    <n v="94"/>
    <n v="2"/>
    <n v="3"/>
    <s v="Laboratory Technician"/>
    <x v="2"/>
    <x v="1"/>
    <n v="5363"/>
    <n v="13829"/>
    <n v="1"/>
    <s v="Y"/>
    <s v="Yes"/>
    <n v="18"/>
    <n v="3"/>
    <n v="4"/>
    <n v="80"/>
    <n v="1"/>
    <n v="9"/>
    <n v="3"/>
    <n v="1"/>
    <n v="3"/>
    <n v="14"/>
    <n v="0"/>
    <n v="11"/>
    <n v="0.18"/>
    <x v="0"/>
    <s v="Nuevo empleado"/>
    <s v="Coste salarial alto"/>
    <s v="10-20 kms"/>
    <s v="Medio"/>
    <s v="Media"/>
    <x v="0"/>
  </r>
  <r>
    <n v="23"/>
    <x v="0"/>
    <x v="1"/>
    <n v="697"/>
    <x v="2"/>
    <n v="22"/>
    <n v="3"/>
    <s v="Marketing"/>
    <n v="1"/>
    <n v="2106"/>
    <n v="1"/>
    <x v="1"/>
    <n v="39"/>
    <n v="3"/>
    <n v="2"/>
    <s v="Sales Executive"/>
    <x v="0"/>
    <x v="1"/>
    <n v="6334"/>
    <n v="18869"/>
    <n v="7"/>
    <s v="Y"/>
    <s v="No"/>
    <n v="12"/>
    <n v="4"/>
    <n v="4"/>
    <n v="80"/>
    <n v="1"/>
    <n v="8"/>
    <n v="2"/>
    <n v="3"/>
    <n v="3"/>
    <n v="5"/>
    <n v="1"/>
    <n v="2"/>
    <n v="0.12"/>
    <x v="2"/>
    <s v="Nuevo empleado"/>
    <s v="Coste salarial bajo"/>
    <s v="20-30 kms"/>
    <s v="Bajo"/>
    <s v="Poca"/>
    <x v="0"/>
  </r>
  <r>
    <n v="39"/>
    <x v="0"/>
    <x v="0"/>
    <n v="1334"/>
    <x v="0"/>
    <n v="2"/>
    <n v="3"/>
    <s v="Marketing"/>
    <n v="1"/>
    <n v="2107"/>
    <n v="2"/>
    <x v="1"/>
    <n v="92"/>
    <n v="3"/>
    <n v="1"/>
    <s v="Manager"/>
    <x v="1"/>
    <x v="2"/>
    <n v="5482"/>
    <n v="18899"/>
    <n v="3"/>
    <s v="Y"/>
    <s v="No"/>
    <n v="15"/>
    <n v="4"/>
    <n v="3"/>
    <n v="80"/>
    <n v="1"/>
    <n v="10"/>
    <n v="5"/>
    <n v="3"/>
    <n v="6"/>
    <n v="0"/>
    <n v="0"/>
    <n v="2"/>
    <n v="0.15"/>
    <x v="0"/>
    <s v="Establecido"/>
    <s v="Coste salarial alto"/>
    <s v="0-10 kms"/>
    <s v="Bajo"/>
    <s v="Mucha"/>
    <x v="1"/>
  </r>
  <r>
    <n v="36"/>
    <x v="1"/>
    <x v="0"/>
    <n v="405"/>
    <x v="0"/>
    <n v="10"/>
    <n v="4"/>
    <s v="Life Sciences"/>
    <n v="1"/>
    <n v="2108"/>
    <n v="3"/>
    <x v="0"/>
    <n v="81"/>
    <n v="2"/>
    <n v="3"/>
    <s v="Sales Representative"/>
    <x v="2"/>
    <x v="0"/>
    <n v="2657"/>
    <n v="24737"/>
    <n v="2"/>
    <s v="Y"/>
    <s v="No"/>
    <n v="13"/>
    <n v="3"/>
    <n v="1"/>
    <n v="80"/>
    <n v="0"/>
    <n v="1"/>
    <n v="2"/>
    <n v="3"/>
    <n v="7"/>
    <n v="4"/>
    <n v="0"/>
    <n v="4"/>
    <n v="0.13"/>
    <x v="0"/>
    <s v="Establecido"/>
    <s v="Coste salarial alto"/>
    <s v="10-20 kms"/>
    <s v="Bajo"/>
    <s v="Poca"/>
    <x v="2"/>
  </r>
  <r>
    <n v="31"/>
    <x v="0"/>
    <x v="1"/>
    <n v="911"/>
    <x v="0"/>
    <n v="23"/>
    <n v="3"/>
    <s v="Other"/>
    <n v="1"/>
    <n v="2109"/>
    <n v="4"/>
    <x v="1"/>
    <n v="100"/>
    <n v="2"/>
    <n v="3"/>
    <s v="Healthcare Representative"/>
    <x v="0"/>
    <x v="1"/>
    <n v="3161"/>
    <n v="16213"/>
    <n v="6"/>
    <s v="Y"/>
    <s v="Yes"/>
    <n v="11"/>
    <n v="3"/>
    <n v="3"/>
    <n v="80"/>
    <n v="1"/>
    <n v="5"/>
    <n v="3"/>
    <n v="2"/>
    <n v="5"/>
    <n v="9"/>
    <n v="1"/>
    <n v="8"/>
    <n v="0.11"/>
    <x v="0"/>
    <s v="Nuevo empleado"/>
    <s v="Coste salarial alto"/>
    <s v="20-30 kms"/>
    <s v="Bajo"/>
    <s v="Media"/>
    <x v="0"/>
  </r>
  <r>
    <n v="35"/>
    <x v="0"/>
    <x v="1"/>
    <n v="1469"/>
    <x v="2"/>
    <n v="22"/>
    <n v="2"/>
    <s v="Other"/>
    <n v="1"/>
    <n v="2110"/>
    <n v="3"/>
    <x v="0"/>
    <n v="100"/>
    <n v="3"/>
    <n v="3"/>
    <s v="Sales Representative"/>
    <x v="3"/>
    <x v="1"/>
    <n v="2889"/>
    <n v="8916"/>
    <n v="4"/>
    <s v="Y"/>
    <s v="Yes"/>
    <n v="15"/>
    <n v="3"/>
    <n v="4"/>
    <n v="80"/>
    <n v="1"/>
    <n v="31"/>
    <n v="3"/>
    <n v="2"/>
    <n v="0"/>
    <n v="6"/>
    <n v="0"/>
    <n v="2"/>
    <n v="0.15"/>
    <x v="0"/>
    <s v="Recien incorporado"/>
    <s v="Coste salarial alto"/>
    <s v="20-30 kms"/>
    <s v="Bajo"/>
    <s v="Media"/>
    <x v="1"/>
  </r>
  <r>
    <n v="56"/>
    <x v="0"/>
    <x v="0"/>
    <n v="689"/>
    <x v="0"/>
    <n v="24"/>
    <n v="3"/>
    <s v="Technical Degree"/>
    <n v="1"/>
    <n v="2111"/>
    <n v="3"/>
    <x v="0"/>
    <n v="98"/>
    <n v="3"/>
    <n v="2"/>
    <s v="Human Resources"/>
    <x v="3"/>
    <x v="1"/>
    <n v="2500"/>
    <n v="11439"/>
    <n v="0"/>
    <s v="Y"/>
    <s v="No"/>
    <n v="14"/>
    <n v="3"/>
    <n v="1"/>
    <n v="80"/>
    <n v="0"/>
    <n v="10"/>
    <n v="3"/>
    <n v="3"/>
    <n v="5"/>
    <n v="7"/>
    <n v="3"/>
    <n v="0"/>
    <n v="0.14000000000000001"/>
    <x v="1"/>
    <s v="Nuevo empleado"/>
    <s v="Coste salarial alto"/>
    <s v="20-30 kms"/>
    <s v="Bajo"/>
    <s v="Media"/>
    <x v="1"/>
  </r>
  <r>
    <n v="27"/>
    <x v="0"/>
    <x v="1"/>
    <n v="527"/>
    <x v="0"/>
    <n v="19"/>
    <n v="3"/>
    <s v="Marketing"/>
    <n v="1"/>
    <n v="2112"/>
    <n v="3"/>
    <x v="0"/>
    <n v="45"/>
    <n v="3"/>
    <n v="2"/>
    <s v="Manufacturing Director"/>
    <x v="3"/>
    <x v="0"/>
    <n v="16885"/>
    <n v="13072"/>
    <n v="0"/>
    <s v="Y"/>
    <s v="No"/>
    <n v="11"/>
    <n v="3"/>
    <n v="2"/>
    <n v="80"/>
    <n v="1"/>
    <n v="6"/>
    <n v="2"/>
    <n v="2"/>
    <n v="3"/>
    <n v="3"/>
    <n v="1"/>
    <n v="3"/>
    <n v="0.11"/>
    <x v="2"/>
    <s v="Nuevo empleado"/>
    <s v="Coste salarial bajo"/>
    <s v="10-20 kms"/>
    <s v="Bajo"/>
    <s v="Poca"/>
    <x v="0"/>
  </r>
  <r>
    <n v="44"/>
    <x v="0"/>
    <x v="2"/>
    <n v="330"/>
    <x v="1"/>
    <n v="24"/>
    <n v="3"/>
    <s v="Human Resources"/>
    <n v="1"/>
    <n v="2113"/>
    <n v="3"/>
    <x v="1"/>
    <n v="61"/>
    <n v="2"/>
    <n v="1"/>
    <s v="Sales Executive"/>
    <x v="1"/>
    <x v="2"/>
    <n v="10209"/>
    <n v="9068"/>
    <n v="4"/>
    <s v="Y"/>
    <s v="Yes"/>
    <n v="14"/>
    <n v="3"/>
    <n v="3"/>
    <n v="80"/>
    <n v="0"/>
    <n v="21"/>
    <n v="3"/>
    <n v="2"/>
    <n v="3"/>
    <n v="8"/>
    <n v="0"/>
    <n v="2"/>
    <n v="0.14000000000000001"/>
    <x v="0"/>
    <s v="Nuevo empleado"/>
    <s v="Coste salarial medio"/>
    <s v="20-30 kms"/>
    <s v="Bajo"/>
    <s v="Media"/>
    <x v="1"/>
  </r>
  <r>
    <n v="36"/>
    <x v="1"/>
    <x v="2"/>
    <n v="1076"/>
    <x v="2"/>
    <n v="7"/>
    <n v="4"/>
    <s v="Technical Degree"/>
    <n v="1"/>
    <n v="2114"/>
    <n v="3"/>
    <x v="0"/>
    <n v="74"/>
    <n v="4"/>
    <n v="1"/>
    <s v="Laboratory Technician"/>
    <x v="2"/>
    <x v="1"/>
    <n v="18430"/>
    <n v="4257"/>
    <n v="1"/>
    <s v="Y"/>
    <s v="Yes"/>
    <n v="15"/>
    <n v="4"/>
    <n v="3"/>
    <n v="80"/>
    <n v="2"/>
    <n v="10"/>
    <n v="3"/>
    <n v="3"/>
    <n v="22"/>
    <n v="1"/>
    <n v="5"/>
    <n v="6"/>
    <n v="0.15"/>
    <x v="0"/>
    <s v="Veterano"/>
    <s v="Coste salarial medio"/>
    <s v="0-10 kms"/>
    <s v="Bajo"/>
    <s v="Media"/>
    <x v="1"/>
  </r>
  <r>
    <n v="34"/>
    <x v="1"/>
    <x v="0"/>
    <n v="713"/>
    <x v="0"/>
    <n v="7"/>
    <n v="3"/>
    <s v="Other"/>
    <n v="1"/>
    <n v="2115"/>
    <n v="4"/>
    <x v="1"/>
    <n v="72"/>
    <n v="3"/>
    <n v="3"/>
    <s v="Sales Executive"/>
    <x v="0"/>
    <x v="2"/>
    <n v="3041"/>
    <n v="15682"/>
    <n v="6"/>
    <s v="Y"/>
    <s v="No"/>
    <n v="18"/>
    <n v="3"/>
    <n v="1"/>
    <n v="80"/>
    <n v="0"/>
    <n v="10"/>
    <n v="2"/>
    <n v="3"/>
    <n v="10"/>
    <n v="9"/>
    <n v="1"/>
    <n v="9"/>
    <n v="0.18"/>
    <x v="0"/>
    <s v="Establecido"/>
    <s v="Coste salarial medio"/>
    <s v="0-10 kms"/>
    <s v="Medio"/>
    <s v="Poca"/>
    <x v="1"/>
  </r>
  <r>
    <n v="28"/>
    <x v="1"/>
    <x v="2"/>
    <n v="391"/>
    <x v="2"/>
    <n v="2"/>
    <n v="4"/>
    <s v="Medical"/>
    <n v="1"/>
    <n v="2116"/>
    <n v="4"/>
    <x v="1"/>
    <n v="45"/>
    <n v="3"/>
    <n v="3"/>
    <s v="Laboratory Technician"/>
    <x v="3"/>
    <x v="1"/>
    <n v="4240"/>
    <n v="7324"/>
    <n v="3"/>
    <s v="Y"/>
    <s v="No"/>
    <n v="12"/>
    <n v="3"/>
    <n v="2"/>
    <n v="80"/>
    <n v="0"/>
    <n v="38"/>
    <n v="4"/>
    <n v="3"/>
    <n v="19"/>
    <n v="2"/>
    <n v="4"/>
    <n v="1"/>
    <n v="0.12"/>
    <x v="2"/>
    <s v="Consolidado"/>
    <s v="Coste salarial bajo"/>
    <s v="0-10 kms"/>
    <s v="Bajo"/>
    <s v="Media"/>
    <x v="1"/>
  </r>
  <r>
    <n v="30"/>
    <x v="0"/>
    <x v="2"/>
    <n v="268"/>
    <x v="2"/>
    <n v="1"/>
    <n v="2"/>
    <s v="Marketing"/>
    <n v="1"/>
    <n v="2117"/>
    <n v="3"/>
    <x v="0"/>
    <n v="43"/>
    <n v="3"/>
    <n v="2"/>
    <s v="Manager"/>
    <x v="0"/>
    <x v="0"/>
    <n v="2932"/>
    <n v="3687"/>
    <n v="1"/>
    <s v="Y"/>
    <s v="Yes"/>
    <n v="11"/>
    <n v="4"/>
    <n v="3"/>
    <n v="80"/>
    <n v="3"/>
    <n v="10"/>
    <n v="3"/>
    <n v="3"/>
    <n v="7"/>
    <n v="3"/>
    <n v="2"/>
    <n v="0"/>
    <n v="0.11"/>
    <x v="0"/>
    <s v="Establecido"/>
    <s v="Coste salarial bajo"/>
    <s v="0-10 kms"/>
    <s v="Bajo"/>
    <s v="Media"/>
    <x v="1"/>
  </r>
  <r>
    <n v="46"/>
    <x v="0"/>
    <x v="2"/>
    <n v="855"/>
    <x v="2"/>
    <n v="1"/>
    <n v="4"/>
    <s v="Marketing"/>
    <n v="1"/>
    <n v="2118"/>
    <n v="4"/>
    <x v="1"/>
    <n v="88"/>
    <n v="2"/>
    <n v="3"/>
    <s v="Manufacturing Director"/>
    <x v="1"/>
    <x v="1"/>
    <n v="4876"/>
    <n v="9752"/>
    <n v="4"/>
    <s v="Y"/>
    <s v="No"/>
    <n v="14"/>
    <n v="3"/>
    <n v="2"/>
    <n v="80"/>
    <n v="0"/>
    <n v="7"/>
    <n v="4"/>
    <n v="4"/>
    <n v="5"/>
    <n v="14"/>
    <n v="1"/>
    <n v="2"/>
    <n v="0.14000000000000001"/>
    <x v="1"/>
    <s v="Nuevo empleado"/>
    <s v="Coste salarial alto"/>
    <s v="0-10 kms"/>
    <s v="Bajo"/>
    <s v="Media"/>
    <x v="0"/>
  </r>
  <r>
    <n v="48"/>
    <x v="0"/>
    <x v="0"/>
    <n v="1112"/>
    <x v="0"/>
    <n v="6"/>
    <n v="3"/>
    <s v="Marketing"/>
    <n v="1"/>
    <n v="2119"/>
    <n v="4"/>
    <x v="0"/>
    <n v="57"/>
    <n v="1"/>
    <n v="2"/>
    <s v="Healthcare Representative"/>
    <x v="2"/>
    <x v="1"/>
    <n v="4171"/>
    <n v="22376"/>
    <n v="1"/>
    <s v="Y"/>
    <s v="Yes"/>
    <n v="11"/>
    <n v="3"/>
    <n v="3"/>
    <n v="80"/>
    <n v="1"/>
    <n v="3"/>
    <n v="2"/>
    <n v="1"/>
    <n v="3"/>
    <n v="7"/>
    <n v="1"/>
    <n v="4"/>
    <n v="0.11"/>
    <x v="1"/>
    <s v="Nuevo empleado"/>
    <s v="Coste salarial medio"/>
    <s v="0-10 kms"/>
    <s v="Bajo"/>
    <s v="Poca"/>
    <x v="2"/>
  </r>
  <r>
    <n v="35"/>
    <x v="1"/>
    <x v="0"/>
    <n v="530"/>
    <x v="0"/>
    <n v="1"/>
    <n v="3"/>
    <s v="Marketing"/>
    <n v="1"/>
    <n v="2120"/>
    <n v="2"/>
    <x v="1"/>
    <n v="88"/>
    <n v="2"/>
    <n v="3"/>
    <s v="Laboratory Technician"/>
    <x v="0"/>
    <x v="2"/>
    <n v="13503"/>
    <n v="14255"/>
    <n v="1"/>
    <s v="Y"/>
    <s v="Yes"/>
    <n v="17"/>
    <n v="4"/>
    <n v="1"/>
    <n v="80"/>
    <n v="1"/>
    <n v="6"/>
    <n v="3"/>
    <n v="3"/>
    <n v="16"/>
    <n v="9"/>
    <n v="7"/>
    <n v="2"/>
    <n v="0.17"/>
    <x v="0"/>
    <s v="Consolidado"/>
    <s v="Coste salarial alto"/>
    <s v="0-10 kms"/>
    <s v="Medio"/>
    <s v="Media"/>
    <x v="0"/>
  </r>
  <r>
    <n v="36"/>
    <x v="1"/>
    <x v="1"/>
    <n v="111"/>
    <x v="2"/>
    <n v="1"/>
    <n v="4"/>
    <s v="Technical Degree"/>
    <n v="1"/>
    <n v="2121"/>
    <n v="1"/>
    <x v="1"/>
    <n v="64"/>
    <n v="3"/>
    <n v="1"/>
    <s v="Healthcare Representative"/>
    <x v="3"/>
    <x v="2"/>
    <n v="4327"/>
    <n v="9282"/>
    <n v="4"/>
    <s v="Y"/>
    <s v="No"/>
    <n v="19"/>
    <n v="3"/>
    <n v="1"/>
    <n v="80"/>
    <n v="0"/>
    <n v="15"/>
    <n v="1"/>
    <n v="3"/>
    <n v="13"/>
    <n v="8"/>
    <n v="5"/>
    <n v="8"/>
    <n v="0.19"/>
    <x v="0"/>
    <s v="Consolidado"/>
    <s v="Coste salarial medio"/>
    <s v="0-10 kms"/>
    <s v="Medio"/>
    <s v="Poca"/>
    <x v="1"/>
  </r>
  <r>
    <n v="59"/>
    <x v="1"/>
    <x v="1"/>
    <n v="667"/>
    <x v="0"/>
    <n v="24"/>
    <n v="3"/>
    <s v="Other"/>
    <n v="1"/>
    <n v="2122"/>
    <n v="4"/>
    <x v="1"/>
    <n v="84"/>
    <n v="3"/>
    <n v="2"/>
    <s v="Research Scientist"/>
    <x v="2"/>
    <x v="1"/>
    <n v="12490"/>
    <n v="11411"/>
    <n v="1"/>
    <s v="Y"/>
    <s v="Yes"/>
    <n v="23"/>
    <n v="3"/>
    <n v="4"/>
    <n v="80"/>
    <n v="1"/>
    <n v="10"/>
    <n v="2"/>
    <n v="4"/>
    <n v="5"/>
    <n v="7"/>
    <n v="0"/>
    <n v="2"/>
    <n v="0.23"/>
    <x v="1"/>
    <s v="Nuevo empleado"/>
    <s v="Coste salarial alto"/>
    <s v="20-30 kms"/>
    <s v="Alto"/>
    <s v="Poca"/>
    <x v="1"/>
  </r>
  <r>
    <n v="39"/>
    <x v="1"/>
    <x v="1"/>
    <n v="414"/>
    <x v="1"/>
    <n v="4"/>
    <n v="4"/>
    <s v="Other"/>
    <n v="1"/>
    <n v="2123"/>
    <n v="2"/>
    <x v="1"/>
    <n v="58"/>
    <n v="3"/>
    <n v="2"/>
    <s v="Research Scientist"/>
    <x v="3"/>
    <x v="2"/>
    <n v="5914"/>
    <n v="16458"/>
    <n v="2"/>
    <s v="Y"/>
    <s v="Yes"/>
    <n v="12"/>
    <n v="3"/>
    <n v="3"/>
    <n v="80"/>
    <n v="0"/>
    <n v="10"/>
    <n v="2"/>
    <n v="2"/>
    <n v="3"/>
    <n v="0"/>
    <n v="7"/>
    <n v="2"/>
    <n v="0.12"/>
    <x v="0"/>
    <s v="Nuevo empleado"/>
    <s v="Coste salarial medio"/>
    <s v="0-10 kms"/>
    <s v="Bajo"/>
    <s v="Poca"/>
    <x v="1"/>
  </r>
  <r>
    <n v="35"/>
    <x v="1"/>
    <x v="1"/>
    <n v="286"/>
    <x v="2"/>
    <n v="8"/>
    <n v="3"/>
    <s v="Marketing"/>
    <n v="1"/>
    <n v="2124"/>
    <n v="1"/>
    <x v="1"/>
    <n v="69"/>
    <n v="3"/>
    <n v="4"/>
    <s v="Healthcare Representative"/>
    <x v="0"/>
    <x v="2"/>
    <n v="2899"/>
    <n v="5242"/>
    <n v="0"/>
    <s v="Y"/>
    <s v="Yes"/>
    <n v="11"/>
    <n v="3"/>
    <n v="3"/>
    <n v="80"/>
    <n v="1"/>
    <n v="20"/>
    <n v="3"/>
    <n v="2"/>
    <n v="4"/>
    <n v="9"/>
    <n v="0"/>
    <n v="2"/>
    <n v="0.11"/>
    <x v="0"/>
    <s v="Nuevo empleado"/>
    <s v="Coste salarial medio"/>
    <s v="0-10 kms"/>
    <s v="Bajo"/>
    <s v="Media"/>
    <x v="1"/>
  </r>
  <r>
    <n v="29"/>
    <x v="0"/>
    <x v="2"/>
    <n v="370"/>
    <x v="2"/>
    <n v="24"/>
    <n v="2"/>
    <s v="Life Sciences"/>
    <n v="1"/>
    <n v="2125"/>
    <n v="3"/>
    <x v="0"/>
    <n v="80"/>
    <n v="3"/>
    <n v="1"/>
    <s v="Laboratory Technician"/>
    <x v="1"/>
    <x v="2"/>
    <n v="6652"/>
    <n v="2125"/>
    <n v="4"/>
    <s v="Y"/>
    <s v="No"/>
    <n v="11"/>
    <n v="3"/>
    <n v="2"/>
    <n v="80"/>
    <n v="0"/>
    <n v="10"/>
    <n v="0"/>
    <n v="4"/>
    <n v="7"/>
    <n v="7"/>
    <n v="1"/>
    <n v="0"/>
    <n v="0.11"/>
    <x v="0"/>
    <s v="Establecido"/>
    <s v="Coste salarial alto"/>
    <s v="20-30 kms"/>
    <s v="Bajo"/>
    <s v="Poca"/>
    <x v="1"/>
  </r>
  <r>
    <n v="59"/>
    <x v="1"/>
    <x v="2"/>
    <n v="556"/>
    <x v="1"/>
    <n v="7"/>
    <n v="4"/>
    <s v="Life Sciences"/>
    <n v="1"/>
    <n v="2126"/>
    <n v="3"/>
    <x v="0"/>
    <n v="33"/>
    <n v="3"/>
    <n v="2"/>
    <s v="Human Resources"/>
    <x v="2"/>
    <x v="1"/>
    <n v="5405"/>
    <n v="17970"/>
    <n v="0"/>
    <s v="Y"/>
    <s v="No"/>
    <n v="12"/>
    <n v="3"/>
    <n v="1"/>
    <n v="80"/>
    <n v="0"/>
    <n v="3"/>
    <n v="0"/>
    <n v="3"/>
    <n v="2"/>
    <n v="3"/>
    <n v="1"/>
    <n v="2"/>
    <n v="0.12"/>
    <x v="1"/>
    <s v="Nuevo empleado"/>
    <s v="Coste salarial bajo"/>
    <s v="0-10 kms"/>
    <s v="Bajo"/>
    <s v="Poca"/>
    <x v="2"/>
  </r>
  <r>
    <n v="27"/>
    <x v="1"/>
    <x v="1"/>
    <n v="458"/>
    <x v="2"/>
    <n v="5"/>
    <n v="4"/>
    <s v="Marketing"/>
    <n v="1"/>
    <n v="2127"/>
    <n v="3"/>
    <x v="0"/>
    <n v="42"/>
    <n v="3"/>
    <n v="3"/>
    <s v="Sales Executive"/>
    <x v="1"/>
    <x v="2"/>
    <n v="4615"/>
    <n v="26283"/>
    <n v="0"/>
    <s v="Y"/>
    <s v="Yes"/>
    <n v="11"/>
    <n v="3"/>
    <n v="3"/>
    <n v="80"/>
    <n v="1"/>
    <n v="28"/>
    <n v="4"/>
    <n v="4"/>
    <n v="5"/>
    <n v="3"/>
    <n v="0"/>
    <n v="4"/>
    <n v="0.11"/>
    <x v="2"/>
    <s v="Nuevo empleado"/>
    <s v="Coste salarial bajo"/>
    <s v="0-10 kms"/>
    <s v="Bajo"/>
    <s v="Media"/>
    <x v="1"/>
  </r>
  <r>
    <n v="24"/>
    <x v="1"/>
    <x v="1"/>
    <n v="181"/>
    <x v="2"/>
    <n v="1"/>
    <n v="2"/>
    <s v="Medical"/>
    <n v="1"/>
    <n v="2128"/>
    <n v="3"/>
    <x v="1"/>
    <n v="32"/>
    <n v="3"/>
    <n v="3"/>
    <s v="Sales Executive"/>
    <x v="3"/>
    <x v="1"/>
    <n v="4639"/>
    <n v="19609"/>
    <n v="1"/>
    <s v="Y"/>
    <s v="No"/>
    <n v="18"/>
    <n v="3"/>
    <n v="1"/>
    <n v="80"/>
    <n v="0"/>
    <n v="2"/>
    <n v="2"/>
    <n v="4"/>
    <n v="1"/>
    <n v="5"/>
    <n v="0"/>
    <n v="2"/>
    <n v="0.18"/>
    <x v="2"/>
    <s v="Recien incorporado"/>
    <s v="Coste salarial bajo"/>
    <s v="0-10 kms"/>
    <s v="Medio"/>
    <s v="Poca"/>
    <x v="2"/>
  </r>
  <r>
    <n v="28"/>
    <x v="0"/>
    <x v="2"/>
    <n v="408"/>
    <x v="0"/>
    <n v="12"/>
    <n v="4"/>
    <s v="Human Resources"/>
    <n v="1"/>
    <n v="2129"/>
    <n v="3"/>
    <x v="1"/>
    <n v="52"/>
    <n v="3"/>
    <n v="2"/>
    <s v="Sales Executive"/>
    <x v="3"/>
    <x v="2"/>
    <n v="3201"/>
    <n v="12858"/>
    <n v="3"/>
    <s v="Y"/>
    <s v="No"/>
    <n v="13"/>
    <n v="3"/>
    <n v="4"/>
    <n v="80"/>
    <n v="0"/>
    <n v="10"/>
    <n v="2"/>
    <n v="3"/>
    <n v="5"/>
    <n v="5"/>
    <n v="0"/>
    <n v="8"/>
    <n v="0.13"/>
    <x v="2"/>
    <s v="Nuevo empleado"/>
    <s v="Coste salarial medio"/>
    <s v="10-20 kms"/>
    <s v="Bajo"/>
    <s v="Poca"/>
    <x v="1"/>
  </r>
  <r>
    <n v="29"/>
    <x v="1"/>
    <x v="1"/>
    <n v="688"/>
    <x v="1"/>
    <n v="8"/>
    <n v="2"/>
    <s v="Life Sciences"/>
    <n v="1"/>
    <n v="2130"/>
    <n v="4"/>
    <x v="1"/>
    <n v="80"/>
    <n v="3"/>
    <n v="2"/>
    <s v="Healthcare Representative"/>
    <x v="0"/>
    <x v="0"/>
    <n v="17046"/>
    <n v="21437"/>
    <n v="2"/>
    <s v="Y"/>
    <s v="No"/>
    <n v="14"/>
    <n v="3"/>
    <n v="4"/>
    <n v="80"/>
    <n v="1"/>
    <n v="10"/>
    <n v="3"/>
    <n v="3"/>
    <n v="5"/>
    <n v="16"/>
    <n v="9"/>
    <n v="2"/>
    <n v="0.14000000000000001"/>
    <x v="0"/>
    <s v="Nuevo empleado"/>
    <s v="Coste salarial alto"/>
    <s v="0-10 kms"/>
    <s v="Bajo"/>
    <s v="Media"/>
    <x v="1"/>
  </r>
  <r>
    <n v="31"/>
    <x v="1"/>
    <x v="2"/>
    <n v="529"/>
    <x v="0"/>
    <n v="2"/>
    <n v="2"/>
    <s v="Other"/>
    <n v="1"/>
    <n v="2131"/>
    <n v="1"/>
    <x v="0"/>
    <n v="84"/>
    <n v="4"/>
    <n v="2"/>
    <s v="Research Director"/>
    <x v="2"/>
    <x v="1"/>
    <n v="1675"/>
    <n v="8429"/>
    <n v="7"/>
    <s v="Y"/>
    <s v="No"/>
    <n v="11"/>
    <n v="3"/>
    <n v="3"/>
    <n v="80"/>
    <n v="3"/>
    <n v="6"/>
    <n v="2"/>
    <n v="3"/>
    <n v="1"/>
    <n v="0"/>
    <n v="2"/>
    <n v="3"/>
    <n v="0.11"/>
    <x v="0"/>
    <s v="Recien incorporado"/>
    <s v="Coste salarial alto"/>
    <s v="0-10 kms"/>
    <s v="Bajo"/>
    <s v="Poca"/>
    <x v="0"/>
  </r>
  <r>
    <n v="24"/>
    <x v="1"/>
    <x v="1"/>
    <n v="135"/>
    <x v="1"/>
    <n v="2"/>
    <n v="3"/>
    <s v="Life Sciences"/>
    <n v="1"/>
    <n v="2132"/>
    <n v="4"/>
    <x v="0"/>
    <n v="88"/>
    <n v="3"/>
    <n v="2"/>
    <s v="Research Scientist"/>
    <x v="2"/>
    <x v="2"/>
    <n v="2058"/>
    <n v="15211"/>
    <n v="9"/>
    <s v="Y"/>
    <s v="Yes"/>
    <n v="19"/>
    <n v="3"/>
    <n v="1"/>
    <n v="80"/>
    <n v="0"/>
    <n v="7"/>
    <n v="3"/>
    <n v="3"/>
    <n v="1"/>
    <n v="11"/>
    <n v="7"/>
    <n v="1"/>
    <n v="0.19"/>
    <x v="2"/>
    <s v="Recien incorporado"/>
    <s v="Coste salarial alto"/>
    <s v="0-10 kms"/>
    <s v="Medio"/>
    <s v="Media"/>
    <x v="0"/>
  </r>
  <r>
    <n v="22"/>
    <x v="1"/>
    <x v="1"/>
    <n v="544"/>
    <x v="0"/>
    <n v="1"/>
    <n v="1"/>
    <s v="Human Resources"/>
    <n v="1"/>
    <n v="2133"/>
    <n v="1"/>
    <x v="1"/>
    <n v="36"/>
    <n v="3"/>
    <n v="1"/>
    <s v="Manager"/>
    <x v="1"/>
    <x v="0"/>
    <n v="1261"/>
    <n v="14293"/>
    <n v="1"/>
    <s v="Y"/>
    <s v="Yes"/>
    <n v="11"/>
    <n v="3"/>
    <n v="1"/>
    <n v="80"/>
    <n v="1"/>
    <n v="20"/>
    <n v="3"/>
    <n v="3"/>
    <n v="3"/>
    <n v="2"/>
    <n v="6"/>
    <n v="6"/>
    <n v="0.11"/>
    <x v="2"/>
    <s v="Nuevo empleado"/>
    <s v="Coste salarial bajo"/>
    <s v="0-10 kms"/>
    <s v="Bajo"/>
    <s v="Media"/>
    <x v="1"/>
  </r>
  <r>
    <n v="28"/>
    <x v="0"/>
    <x v="1"/>
    <n v="1192"/>
    <x v="0"/>
    <n v="1"/>
    <n v="5"/>
    <s v="Human Resources"/>
    <n v="1"/>
    <n v="2134"/>
    <n v="2"/>
    <x v="0"/>
    <n v="53"/>
    <n v="3"/>
    <n v="5"/>
    <s v="Research Scientist"/>
    <x v="3"/>
    <x v="2"/>
    <n v="2372"/>
    <n v="16143"/>
    <n v="7"/>
    <s v="Y"/>
    <s v="No"/>
    <n v="21"/>
    <n v="3"/>
    <n v="1"/>
    <n v="80"/>
    <n v="1"/>
    <n v="4"/>
    <n v="5"/>
    <n v="4"/>
    <n v="5"/>
    <n v="0"/>
    <n v="0"/>
    <n v="4"/>
    <n v="0.21"/>
    <x v="2"/>
    <s v="Nuevo empleado"/>
    <s v="Coste salarial medio"/>
    <s v="0-10 kms"/>
    <s v="Alto"/>
    <s v="Mucha"/>
    <x v="0"/>
  </r>
  <r>
    <n v="39"/>
    <x v="1"/>
    <x v="2"/>
    <n v="1172"/>
    <x v="1"/>
    <n v="25"/>
    <n v="3"/>
    <s v="Human Resources"/>
    <n v="1"/>
    <n v="2135"/>
    <n v="2"/>
    <x v="1"/>
    <n v="99"/>
    <n v="3"/>
    <n v="1"/>
    <s v="Manufacturing Director"/>
    <x v="2"/>
    <x v="0"/>
    <n v="19144"/>
    <n v="21630"/>
    <n v="3"/>
    <s v="Y"/>
    <s v="Yes"/>
    <n v="14"/>
    <n v="3"/>
    <n v="4"/>
    <n v="80"/>
    <n v="3"/>
    <n v="10"/>
    <n v="2"/>
    <n v="3"/>
    <n v="11"/>
    <n v="0"/>
    <n v="1"/>
    <n v="3"/>
    <n v="0.14000000000000001"/>
    <x v="0"/>
    <s v="Consolidado"/>
    <s v="Coste salarial alto"/>
    <s v="20-30 kms"/>
    <s v="Bajo"/>
    <s v="Poca"/>
    <x v="1"/>
  </r>
  <r>
    <n v="59"/>
    <x v="0"/>
    <x v="1"/>
    <n v="786"/>
    <x v="0"/>
    <n v="18"/>
    <n v="3"/>
    <s v="Human Resources"/>
    <n v="1"/>
    <n v="2136"/>
    <n v="4"/>
    <x v="1"/>
    <n v="98"/>
    <n v="4"/>
    <n v="2"/>
    <s v="Manager"/>
    <x v="3"/>
    <x v="1"/>
    <n v="2933"/>
    <n v="9769"/>
    <n v="1"/>
    <s v="Y"/>
    <s v="No"/>
    <n v="13"/>
    <n v="4"/>
    <n v="1"/>
    <n v="80"/>
    <n v="0"/>
    <n v="3"/>
    <n v="5"/>
    <n v="3"/>
    <n v="5"/>
    <n v="4"/>
    <n v="0"/>
    <n v="1"/>
    <n v="0.13"/>
    <x v="1"/>
    <s v="Nuevo empleado"/>
    <s v="Coste salarial alto"/>
    <s v="10-20 kms"/>
    <s v="Bajo"/>
    <s v="Mucha"/>
    <x v="2"/>
  </r>
  <r>
    <n v="48"/>
    <x v="1"/>
    <x v="1"/>
    <n v="1089"/>
    <x v="1"/>
    <n v="9"/>
    <n v="2"/>
    <s v="Marketing"/>
    <n v="1"/>
    <n v="2137"/>
    <n v="1"/>
    <x v="1"/>
    <n v="91"/>
    <n v="2"/>
    <n v="4"/>
    <s v="Manufacturing Director"/>
    <x v="3"/>
    <x v="1"/>
    <n v="3540"/>
    <n v="15748"/>
    <n v="3"/>
    <s v="Y"/>
    <s v="Yes"/>
    <n v="11"/>
    <n v="4"/>
    <n v="3"/>
    <n v="80"/>
    <n v="0"/>
    <n v="8"/>
    <n v="2"/>
    <n v="2"/>
    <n v="14"/>
    <n v="6"/>
    <n v="0"/>
    <n v="0"/>
    <n v="0.11"/>
    <x v="1"/>
    <s v="Consolidado"/>
    <s v="Coste salarial alto"/>
    <s v="0-10 kms"/>
    <s v="Bajo"/>
    <s v="Poca"/>
    <x v="0"/>
  </r>
  <r>
    <n v="27"/>
    <x v="1"/>
    <x v="1"/>
    <n v="125"/>
    <x v="1"/>
    <n v="1"/>
    <n v="2"/>
    <s v="Other"/>
    <n v="1"/>
    <n v="2138"/>
    <n v="4"/>
    <x v="0"/>
    <n v="42"/>
    <n v="3"/>
    <n v="4"/>
    <s v="Laboratory Technician"/>
    <x v="3"/>
    <x v="2"/>
    <n v="3986"/>
    <n v="8213"/>
    <n v="4"/>
    <s v="Y"/>
    <s v="Yes"/>
    <n v="13"/>
    <n v="3"/>
    <n v="4"/>
    <n v="80"/>
    <n v="0"/>
    <n v="5"/>
    <n v="2"/>
    <n v="3"/>
    <n v="0"/>
    <n v="0"/>
    <n v="0"/>
    <n v="9"/>
    <n v="0.13"/>
    <x v="2"/>
    <s v="Recien incorporado"/>
    <s v="Coste salarial bajo"/>
    <s v="0-10 kms"/>
    <s v="Bajo"/>
    <s v="Poca"/>
    <x v="0"/>
  </r>
  <r>
    <n v="29"/>
    <x v="0"/>
    <x v="0"/>
    <n v="1142"/>
    <x v="2"/>
    <n v="16"/>
    <n v="4"/>
    <s v="Human Resources"/>
    <n v="1"/>
    <n v="2139"/>
    <n v="3"/>
    <x v="1"/>
    <n v="58"/>
    <n v="3"/>
    <n v="2"/>
    <s v="Research Director"/>
    <x v="1"/>
    <x v="2"/>
    <n v="4440"/>
    <n v="24608"/>
    <n v="1"/>
    <s v="Y"/>
    <s v="Yes"/>
    <n v="23"/>
    <n v="3"/>
    <n v="4"/>
    <n v="80"/>
    <n v="1"/>
    <n v="6"/>
    <n v="2"/>
    <n v="3"/>
    <n v="2"/>
    <n v="0"/>
    <n v="1"/>
    <n v="3"/>
    <n v="0.23"/>
    <x v="0"/>
    <s v="Nuevo empleado"/>
    <s v="Coste salarial medio"/>
    <s v="10-20 kms"/>
    <s v="Alto"/>
    <s v="Poca"/>
    <x v="0"/>
  </r>
  <r>
    <n v="38"/>
    <x v="1"/>
    <x v="0"/>
    <n v="404"/>
    <x v="0"/>
    <n v="16"/>
    <n v="2"/>
    <s v="Marketing"/>
    <n v="1"/>
    <n v="2140"/>
    <n v="2"/>
    <x v="1"/>
    <n v="42"/>
    <n v="3"/>
    <n v="2"/>
    <s v="Manager"/>
    <x v="1"/>
    <x v="1"/>
    <n v="4162"/>
    <n v="2560"/>
    <n v="1"/>
    <s v="Y"/>
    <s v="Yes"/>
    <n v="12"/>
    <n v="3"/>
    <n v="4"/>
    <n v="80"/>
    <n v="0"/>
    <n v="8"/>
    <n v="3"/>
    <n v="1"/>
    <n v="9"/>
    <n v="2"/>
    <n v="2"/>
    <n v="2"/>
    <n v="0.12"/>
    <x v="0"/>
    <s v="Establecido"/>
    <s v="Coste salarial bajo"/>
    <s v="10-20 kms"/>
    <s v="Bajo"/>
    <s v="Media"/>
    <x v="0"/>
  </r>
  <r>
    <n v="32"/>
    <x v="1"/>
    <x v="2"/>
    <n v="1168"/>
    <x v="2"/>
    <n v="3"/>
    <n v="3"/>
    <s v="Other"/>
    <n v="1"/>
    <n v="2141"/>
    <n v="2"/>
    <x v="1"/>
    <n v="79"/>
    <n v="3"/>
    <n v="2"/>
    <s v="Manufacturing Director"/>
    <x v="0"/>
    <x v="1"/>
    <n v="6388"/>
    <n v="3335"/>
    <n v="1"/>
    <s v="Y"/>
    <s v="Yes"/>
    <n v="13"/>
    <n v="3"/>
    <n v="1"/>
    <n v="80"/>
    <n v="1"/>
    <n v="10"/>
    <n v="3"/>
    <n v="1"/>
    <n v="1"/>
    <n v="2"/>
    <n v="7"/>
    <n v="2"/>
    <n v="0.13"/>
    <x v="0"/>
    <s v="Recien incorporado"/>
    <s v="Coste salarial alto"/>
    <s v="0-10 kms"/>
    <s v="Bajo"/>
    <s v="Media"/>
    <x v="1"/>
  </r>
  <r>
    <n v="26"/>
    <x v="0"/>
    <x v="2"/>
    <n v="1075"/>
    <x v="0"/>
    <n v="8"/>
    <n v="5"/>
    <s v="Other"/>
    <n v="1"/>
    <n v="2142"/>
    <n v="3"/>
    <x v="0"/>
    <n v="73"/>
    <n v="3"/>
    <n v="3"/>
    <s v="Laboratory Technician"/>
    <x v="2"/>
    <x v="0"/>
    <n v="7756"/>
    <n v="21437"/>
    <n v="1"/>
    <s v="Y"/>
    <s v="Yes"/>
    <n v="12"/>
    <n v="3"/>
    <n v="3"/>
    <n v="80"/>
    <n v="1"/>
    <n v="20"/>
    <n v="2"/>
    <n v="3"/>
    <n v="12"/>
    <n v="1"/>
    <n v="0"/>
    <n v="2"/>
    <n v="0.12"/>
    <x v="2"/>
    <s v="Consolidado"/>
    <s v="Coste salarial medio"/>
    <s v="0-10 kms"/>
    <s v="Bajo"/>
    <s v="Poca"/>
    <x v="1"/>
  </r>
  <r>
    <n v="42"/>
    <x v="1"/>
    <x v="2"/>
    <n v="792"/>
    <x v="0"/>
    <n v="2"/>
    <n v="1"/>
    <s v="Life Sciences"/>
    <n v="1"/>
    <n v="2143"/>
    <n v="2"/>
    <x v="1"/>
    <n v="46"/>
    <n v="3"/>
    <n v="2"/>
    <s v="Research Director"/>
    <x v="1"/>
    <x v="1"/>
    <n v="5332"/>
    <n v="15596"/>
    <n v="8"/>
    <s v="Y"/>
    <s v="Yes"/>
    <n v="22"/>
    <n v="3"/>
    <n v="3"/>
    <n v="80"/>
    <n v="2"/>
    <n v="28"/>
    <n v="1"/>
    <n v="3"/>
    <n v="5"/>
    <n v="7"/>
    <n v="7"/>
    <n v="9"/>
    <n v="0.22"/>
    <x v="0"/>
    <s v="Nuevo empleado"/>
    <s v="Coste salarial bajo"/>
    <s v="0-10 kms"/>
    <s v="Alto"/>
    <s v="Poca"/>
    <x v="1"/>
  </r>
  <r>
    <n v="29"/>
    <x v="0"/>
    <x v="1"/>
    <n v="1467"/>
    <x v="1"/>
    <n v="10"/>
    <n v="3"/>
    <s v="Medical"/>
    <n v="1"/>
    <n v="2144"/>
    <n v="1"/>
    <x v="0"/>
    <n v="42"/>
    <n v="3"/>
    <n v="1"/>
    <s v="Research Director"/>
    <x v="3"/>
    <x v="1"/>
    <n v="6586"/>
    <n v="18991"/>
    <n v="1"/>
    <s v="Y"/>
    <s v="Yes"/>
    <n v="13"/>
    <n v="3"/>
    <n v="3"/>
    <n v="80"/>
    <n v="1"/>
    <n v="7"/>
    <n v="2"/>
    <n v="1"/>
    <n v="5"/>
    <n v="9"/>
    <n v="1"/>
    <n v="7"/>
    <n v="0.13"/>
    <x v="0"/>
    <s v="Nuevo empleado"/>
    <s v="Coste salarial bajo"/>
    <s v="10-20 kms"/>
    <s v="Bajo"/>
    <s v="Poca"/>
    <x v="0"/>
  </r>
  <r>
    <n v="24"/>
    <x v="0"/>
    <x v="1"/>
    <n v="410"/>
    <x v="2"/>
    <n v="5"/>
    <n v="3"/>
    <s v="Marketing"/>
    <n v="1"/>
    <n v="2145"/>
    <n v="4"/>
    <x v="1"/>
    <n v="44"/>
    <n v="2"/>
    <n v="3"/>
    <s v="Healthcare Representative"/>
    <x v="1"/>
    <x v="2"/>
    <n v="4614"/>
    <n v="18092"/>
    <n v="1"/>
    <s v="Y"/>
    <s v="Yes"/>
    <n v="15"/>
    <n v="3"/>
    <n v="1"/>
    <n v="80"/>
    <n v="0"/>
    <n v="3"/>
    <n v="2"/>
    <n v="4"/>
    <n v="10"/>
    <n v="3"/>
    <n v="0"/>
    <n v="1"/>
    <n v="0.15"/>
    <x v="2"/>
    <s v="Establecido"/>
    <s v="Coste salarial bajo"/>
    <s v="0-10 kms"/>
    <s v="Bajo"/>
    <s v="Poca"/>
    <x v="2"/>
  </r>
  <r>
    <n v="52"/>
    <x v="1"/>
    <x v="2"/>
    <n v="855"/>
    <x v="0"/>
    <n v="2"/>
    <n v="3"/>
    <s v="Human Resources"/>
    <n v="1"/>
    <n v="2146"/>
    <n v="2"/>
    <x v="1"/>
    <n v="96"/>
    <n v="2"/>
    <n v="1"/>
    <s v="Manager"/>
    <x v="0"/>
    <x v="1"/>
    <n v="7403"/>
    <n v="24483"/>
    <n v="2"/>
    <s v="Y"/>
    <s v="Yes"/>
    <n v="11"/>
    <n v="3"/>
    <n v="4"/>
    <n v="80"/>
    <n v="0"/>
    <n v="1"/>
    <n v="3"/>
    <n v="2"/>
    <n v="1"/>
    <n v="7"/>
    <n v="0"/>
    <n v="3"/>
    <n v="0.11"/>
    <x v="1"/>
    <s v="Recien incorporado"/>
    <s v="Coste salarial alto"/>
    <s v="0-10 kms"/>
    <s v="Bajo"/>
    <s v="Media"/>
    <x v="2"/>
  </r>
  <r>
    <n v="27"/>
    <x v="0"/>
    <x v="2"/>
    <n v="1396"/>
    <x v="1"/>
    <n v="1"/>
    <n v="3"/>
    <s v="Technical Degree"/>
    <n v="1"/>
    <n v="2147"/>
    <n v="4"/>
    <x v="1"/>
    <n v="56"/>
    <n v="2"/>
    <n v="4"/>
    <s v="Sales Executive"/>
    <x v="0"/>
    <x v="2"/>
    <n v="2991"/>
    <n v="15891"/>
    <n v="1"/>
    <s v="Y"/>
    <s v="No"/>
    <n v="17"/>
    <n v="3"/>
    <n v="1"/>
    <n v="80"/>
    <n v="0"/>
    <n v="1"/>
    <n v="2"/>
    <n v="1"/>
    <n v="8"/>
    <n v="3"/>
    <n v="0"/>
    <n v="0"/>
    <n v="0.17"/>
    <x v="2"/>
    <s v="Establecido"/>
    <s v="Coste salarial medio"/>
    <s v="0-10 kms"/>
    <s v="Medio"/>
    <s v="Poca"/>
    <x v="2"/>
  </r>
  <r>
    <n v="31"/>
    <x v="0"/>
    <x v="1"/>
    <n v="1103"/>
    <x v="1"/>
    <n v="1"/>
    <n v="1"/>
    <s v="Medical"/>
    <n v="1"/>
    <n v="2148"/>
    <n v="3"/>
    <x v="0"/>
    <n v="87"/>
    <n v="3"/>
    <n v="1"/>
    <s v="Human Resources"/>
    <x v="0"/>
    <x v="1"/>
    <n v="19033"/>
    <n v="22098"/>
    <n v="0"/>
    <s v="Y"/>
    <s v="Yes"/>
    <n v="13"/>
    <n v="4"/>
    <n v="3"/>
    <n v="80"/>
    <n v="0"/>
    <n v="5"/>
    <n v="5"/>
    <n v="3"/>
    <n v="4"/>
    <n v="3"/>
    <n v="0"/>
    <n v="0"/>
    <n v="0.13"/>
    <x v="0"/>
    <s v="Nuevo empleado"/>
    <s v="Coste salarial alto"/>
    <s v="0-10 kms"/>
    <s v="Bajo"/>
    <s v="Mucha"/>
    <x v="0"/>
  </r>
  <r>
    <n v="30"/>
    <x v="0"/>
    <x v="2"/>
    <n v="1313"/>
    <x v="1"/>
    <n v="4"/>
    <n v="1"/>
    <s v="Marketing"/>
    <n v="1"/>
    <n v="2149"/>
    <n v="3"/>
    <x v="0"/>
    <n v="91"/>
    <n v="2"/>
    <n v="1"/>
    <s v="Healthcare Representative"/>
    <x v="0"/>
    <x v="0"/>
    <n v="4014"/>
    <n v="6927"/>
    <n v="4"/>
    <s v="Y"/>
    <s v="No"/>
    <n v="25"/>
    <n v="4"/>
    <n v="2"/>
    <n v="80"/>
    <n v="0"/>
    <n v="4"/>
    <n v="6"/>
    <n v="3"/>
    <n v="4"/>
    <n v="9"/>
    <n v="0"/>
    <n v="2"/>
    <n v="0.25"/>
    <x v="0"/>
    <s v="Nuevo empleado"/>
    <s v="Coste salarial alto"/>
    <s v="0-10 kms"/>
    <s v="Alto"/>
    <s v="Mucha"/>
    <x v="0"/>
  </r>
  <r>
    <n v="46"/>
    <x v="1"/>
    <x v="1"/>
    <n v="216"/>
    <x v="0"/>
    <n v="1"/>
    <n v="3"/>
    <s v="Technical Degree"/>
    <n v="1"/>
    <n v="2150"/>
    <n v="1"/>
    <x v="1"/>
    <n v="72"/>
    <n v="2"/>
    <n v="3"/>
    <s v="Healthcare Representative"/>
    <x v="3"/>
    <x v="1"/>
    <n v="3517"/>
    <n v="18640"/>
    <n v="7"/>
    <s v="Y"/>
    <s v="No"/>
    <n v="12"/>
    <n v="3"/>
    <n v="1"/>
    <n v="80"/>
    <n v="1"/>
    <n v="3"/>
    <n v="3"/>
    <n v="2"/>
    <n v="4"/>
    <n v="0"/>
    <n v="0"/>
    <n v="0"/>
    <n v="0.12"/>
    <x v="1"/>
    <s v="Nuevo empleado"/>
    <s v="Coste salarial medio"/>
    <s v="0-10 kms"/>
    <s v="Bajo"/>
    <s v="Media"/>
    <x v="2"/>
  </r>
  <r>
    <n v="38"/>
    <x v="1"/>
    <x v="2"/>
    <n v="528"/>
    <x v="1"/>
    <n v="2"/>
    <n v="2"/>
    <s v="Human Resources"/>
    <n v="1"/>
    <n v="2151"/>
    <n v="2"/>
    <x v="0"/>
    <n v="46"/>
    <n v="3"/>
    <n v="3"/>
    <s v="Healthcare Representative"/>
    <x v="2"/>
    <x v="0"/>
    <n v="3057"/>
    <n v="17312"/>
    <n v="4"/>
    <s v="Y"/>
    <s v="No"/>
    <n v="14"/>
    <n v="3"/>
    <n v="1"/>
    <n v="80"/>
    <n v="0"/>
    <n v="2"/>
    <n v="2"/>
    <n v="3"/>
    <n v="0"/>
    <n v="0"/>
    <n v="1"/>
    <n v="2"/>
    <n v="0.14000000000000001"/>
    <x v="0"/>
    <s v="Recien incorporado"/>
    <s v="Coste salarial bajo"/>
    <s v="0-10 kms"/>
    <s v="Bajo"/>
    <s v="Poca"/>
    <x v="2"/>
  </r>
  <r>
    <n v="33"/>
    <x v="0"/>
    <x v="0"/>
    <n v="1181"/>
    <x v="1"/>
    <n v="8"/>
    <n v="3"/>
    <s v="Technical Degree"/>
    <n v="1"/>
    <n v="2152"/>
    <n v="3"/>
    <x v="0"/>
    <n v="66"/>
    <n v="3"/>
    <n v="1"/>
    <s v="Laboratory Technician"/>
    <x v="1"/>
    <x v="0"/>
    <n v="7632"/>
    <n v="16985"/>
    <n v="1"/>
    <s v="Y"/>
    <s v="Yes"/>
    <n v="17"/>
    <n v="3"/>
    <n v="4"/>
    <n v="80"/>
    <n v="0"/>
    <n v="6"/>
    <n v="3"/>
    <n v="2"/>
    <n v="5"/>
    <n v="0"/>
    <n v="2"/>
    <n v="0"/>
    <n v="0.17"/>
    <x v="0"/>
    <s v="Nuevo empleado"/>
    <s v="Coste salarial medio"/>
    <s v="0-10 kms"/>
    <s v="Medio"/>
    <s v="Media"/>
    <x v="0"/>
  </r>
  <r>
    <n v="34"/>
    <x v="1"/>
    <x v="1"/>
    <n v="429"/>
    <x v="2"/>
    <n v="2"/>
    <n v="4"/>
    <s v="Technical Degree"/>
    <n v="1"/>
    <n v="2153"/>
    <n v="4"/>
    <x v="1"/>
    <n v="99"/>
    <n v="4"/>
    <n v="2"/>
    <s v="Human Resources"/>
    <x v="0"/>
    <x v="0"/>
    <n v="2439"/>
    <n v="18384"/>
    <n v="5"/>
    <s v="Y"/>
    <s v="No"/>
    <n v="16"/>
    <n v="3"/>
    <n v="1"/>
    <n v="80"/>
    <n v="1"/>
    <n v="13"/>
    <n v="3"/>
    <n v="3"/>
    <n v="1"/>
    <n v="8"/>
    <n v="1"/>
    <n v="2"/>
    <n v="0.16"/>
    <x v="0"/>
    <s v="Recien incorporado"/>
    <s v="Coste salarial alto"/>
    <s v="0-10 kms"/>
    <s v="Medio"/>
    <s v="Media"/>
    <x v="1"/>
  </r>
  <r>
    <n v="54"/>
    <x v="1"/>
    <x v="1"/>
    <n v="1297"/>
    <x v="1"/>
    <n v="1"/>
    <n v="2"/>
    <s v="Human Resources"/>
    <n v="1"/>
    <n v="2154"/>
    <n v="3"/>
    <x v="1"/>
    <n v="53"/>
    <n v="2"/>
    <n v="1"/>
    <s v="Manager"/>
    <x v="3"/>
    <x v="2"/>
    <n v="2339"/>
    <n v="5531"/>
    <n v="8"/>
    <s v="Y"/>
    <s v="No"/>
    <n v="12"/>
    <n v="3"/>
    <n v="4"/>
    <n v="80"/>
    <n v="0"/>
    <n v="12"/>
    <n v="2"/>
    <n v="3"/>
    <n v="20"/>
    <n v="8"/>
    <n v="2"/>
    <n v="8"/>
    <n v="0.12"/>
    <x v="1"/>
    <s v="Consolidado"/>
    <s v="Coste salarial medio"/>
    <s v="0-10 kms"/>
    <s v="Bajo"/>
    <s v="Poca"/>
    <x v="1"/>
  </r>
  <r>
    <n v="35"/>
    <x v="0"/>
    <x v="2"/>
    <n v="683"/>
    <x v="0"/>
    <n v="4"/>
    <n v="4"/>
    <s v="Human Resources"/>
    <n v="1"/>
    <n v="2155"/>
    <n v="3"/>
    <x v="0"/>
    <n v="40"/>
    <n v="1"/>
    <n v="2"/>
    <s v="Research Director"/>
    <x v="2"/>
    <x v="1"/>
    <n v="2406"/>
    <n v="25605"/>
    <n v="3"/>
    <s v="Y"/>
    <s v="No"/>
    <n v="20"/>
    <n v="4"/>
    <n v="4"/>
    <n v="80"/>
    <n v="0"/>
    <n v="17"/>
    <n v="3"/>
    <n v="2"/>
    <n v="4"/>
    <n v="15"/>
    <n v="1"/>
    <n v="1"/>
    <n v="0.2"/>
    <x v="0"/>
    <s v="Nuevo empleado"/>
    <s v="Coste salarial bajo"/>
    <s v="0-10 kms"/>
    <s v="Medio"/>
    <s v="Media"/>
    <x v="1"/>
  </r>
  <r>
    <n v="31"/>
    <x v="1"/>
    <x v="2"/>
    <n v="802"/>
    <x v="2"/>
    <n v="2"/>
    <n v="3"/>
    <s v="Technical Degree"/>
    <n v="1"/>
    <n v="2156"/>
    <n v="1"/>
    <x v="0"/>
    <n v="52"/>
    <n v="3"/>
    <n v="1"/>
    <s v="Research Director"/>
    <x v="2"/>
    <x v="1"/>
    <n v="2157"/>
    <n v="11652"/>
    <n v="1"/>
    <s v="Y"/>
    <s v="No"/>
    <n v="20"/>
    <n v="3"/>
    <n v="1"/>
    <n v="80"/>
    <n v="0"/>
    <n v="16"/>
    <n v="3"/>
    <n v="3"/>
    <n v="2"/>
    <n v="2"/>
    <n v="1"/>
    <n v="2"/>
    <n v="0.2"/>
    <x v="0"/>
    <s v="Nuevo empleado"/>
    <s v="Coste salarial medio"/>
    <s v="0-10 kms"/>
    <s v="Medio"/>
    <s v="Media"/>
    <x v="1"/>
  </r>
  <r>
    <n v="31"/>
    <x v="1"/>
    <x v="2"/>
    <n v="1475"/>
    <x v="0"/>
    <n v="2"/>
    <n v="4"/>
    <s v="Life Sciences"/>
    <n v="1"/>
    <n v="2157"/>
    <n v="4"/>
    <x v="0"/>
    <n v="65"/>
    <n v="3"/>
    <n v="2"/>
    <s v="Research Director"/>
    <x v="2"/>
    <x v="0"/>
    <n v="2566"/>
    <n v="19920"/>
    <n v="1"/>
    <s v="Y"/>
    <s v="No"/>
    <n v="16"/>
    <n v="3"/>
    <n v="4"/>
    <n v="80"/>
    <n v="1"/>
    <n v="3"/>
    <n v="2"/>
    <n v="3"/>
    <n v="5"/>
    <n v="2"/>
    <n v="1"/>
    <n v="7"/>
    <n v="0.16"/>
    <x v="0"/>
    <s v="Nuevo empleado"/>
    <s v="Coste salarial medio"/>
    <s v="0-10 kms"/>
    <s v="Medio"/>
    <s v="Poca"/>
    <x v="2"/>
  </r>
  <r>
    <n v="49"/>
    <x v="1"/>
    <x v="2"/>
    <n v="1107"/>
    <x v="2"/>
    <n v="2"/>
    <n v="4"/>
    <s v="Other"/>
    <n v="1"/>
    <n v="2158"/>
    <n v="3"/>
    <x v="1"/>
    <n v="89"/>
    <n v="3"/>
    <n v="2"/>
    <s v="Sales Executive"/>
    <x v="3"/>
    <x v="2"/>
    <n v="4908"/>
    <n v="9696"/>
    <n v="5"/>
    <s v="Y"/>
    <s v="Yes"/>
    <n v="11"/>
    <n v="3"/>
    <n v="1"/>
    <n v="80"/>
    <n v="1"/>
    <n v="10"/>
    <n v="3"/>
    <n v="2"/>
    <n v="21"/>
    <n v="5"/>
    <n v="1"/>
    <n v="2"/>
    <n v="0.11"/>
    <x v="1"/>
    <s v="Veterano"/>
    <s v="Coste salarial alto"/>
    <s v="0-10 kms"/>
    <s v="Bajo"/>
    <s v="Media"/>
    <x v="1"/>
  </r>
  <r>
    <n v="19"/>
    <x v="0"/>
    <x v="1"/>
    <n v="1485"/>
    <x v="2"/>
    <n v="1"/>
    <n v="3"/>
    <s v="Technical Degree"/>
    <n v="1"/>
    <n v="2159"/>
    <n v="4"/>
    <x v="0"/>
    <n v="93"/>
    <n v="3"/>
    <n v="1"/>
    <s v="Research Scientist"/>
    <x v="0"/>
    <x v="2"/>
    <n v="6062"/>
    <n v="14284"/>
    <n v="0"/>
    <s v="Y"/>
    <s v="Yes"/>
    <n v="19"/>
    <n v="3"/>
    <n v="4"/>
    <n v="80"/>
    <n v="0"/>
    <n v="0"/>
    <n v="3"/>
    <n v="2"/>
    <n v="5"/>
    <n v="2"/>
    <n v="1"/>
    <n v="8"/>
    <n v="0.19"/>
    <x v="2"/>
    <s v="Nuevo empleado"/>
    <s v="Coste salarial alto"/>
    <s v="0-10 kms"/>
    <s v="Medio"/>
    <s v="Media"/>
    <x v="2"/>
  </r>
  <r>
    <n v="18"/>
    <x v="1"/>
    <x v="0"/>
    <n v="1247"/>
    <x v="2"/>
    <n v="24"/>
    <n v="3"/>
    <s v="Technical Degree"/>
    <n v="1"/>
    <n v="2160"/>
    <n v="3"/>
    <x v="0"/>
    <n v="66"/>
    <n v="3"/>
    <n v="2"/>
    <s v="Manager"/>
    <x v="1"/>
    <x v="1"/>
    <n v="2323"/>
    <n v="17783"/>
    <n v="1"/>
    <s v="Y"/>
    <s v="Yes"/>
    <n v="13"/>
    <n v="3"/>
    <n v="1"/>
    <n v="80"/>
    <n v="2"/>
    <n v="4"/>
    <n v="3"/>
    <n v="4"/>
    <n v="10"/>
    <n v="10"/>
    <n v="1"/>
    <n v="7"/>
    <n v="0.13"/>
    <x v="2"/>
    <s v="Establecido"/>
    <s v="Coste salarial medio"/>
    <s v="20-30 kms"/>
    <s v="Bajo"/>
    <s v="Media"/>
    <x v="0"/>
  </r>
  <r>
    <n v="45"/>
    <x v="1"/>
    <x v="0"/>
    <n v="238"/>
    <x v="2"/>
    <n v="13"/>
    <n v="3"/>
    <s v="Medical"/>
    <n v="1"/>
    <n v="2161"/>
    <n v="4"/>
    <x v="0"/>
    <n v="48"/>
    <n v="2"/>
    <n v="2"/>
    <s v="Manufacturing Director"/>
    <x v="2"/>
    <x v="2"/>
    <n v="3377"/>
    <n v="17434"/>
    <n v="1"/>
    <s v="Y"/>
    <s v="Yes"/>
    <n v="18"/>
    <n v="4"/>
    <n v="3"/>
    <n v="80"/>
    <n v="1"/>
    <n v="4"/>
    <n v="3"/>
    <n v="3"/>
    <n v="3"/>
    <n v="5"/>
    <n v="0"/>
    <n v="1"/>
    <n v="0.18"/>
    <x v="1"/>
    <s v="Nuevo empleado"/>
    <s v="Coste salarial bajo"/>
    <s v="10-20 kms"/>
    <s v="Medio"/>
    <s v="Media"/>
    <x v="0"/>
  </r>
  <r>
    <n v="45"/>
    <x v="0"/>
    <x v="2"/>
    <n v="326"/>
    <x v="0"/>
    <n v="2"/>
    <n v="5"/>
    <s v="Technical Degree"/>
    <n v="1"/>
    <n v="2162"/>
    <n v="1"/>
    <x v="1"/>
    <n v="41"/>
    <n v="3"/>
    <n v="2"/>
    <s v="Sales Executive"/>
    <x v="2"/>
    <x v="2"/>
    <n v="6377"/>
    <n v="10781"/>
    <n v="4"/>
    <s v="Y"/>
    <s v="Yes"/>
    <n v="13"/>
    <n v="3"/>
    <n v="4"/>
    <n v="80"/>
    <n v="0"/>
    <n v="9"/>
    <n v="3"/>
    <n v="4"/>
    <n v="9"/>
    <n v="7"/>
    <n v="1"/>
    <n v="2"/>
    <n v="0.13"/>
    <x v="1"/>
    <s v="Establecido"/>
    <s v="Coste salarial bajo"/>
    <s v="0-10 kms"/>
    <s v="Bajo"/>
    <s v="Media"/>
    <x v="0"/>
  </r>
  <r>
    <n v="38"/>
    <x v="0"/>
    <x v="0"/>
    <n v="1320"/>
    <x v="1"/>
    <n v="2"/>
    <n v="4"/>
    <s v="Life Sciences"/>
    <n v="1"/>
    <n v="2163"/>
    <n v="3"/>
    <x v="0"/>
    <n v="54"/>
    <n v="1"/>
    <n v="2"/>
    <s v="Sales Executive"/>
    <x v="0"/>
    <x v="2"/>
    <n v="1951"/>
    <n v="4235"/>
    <n v="1"/>
    <s v="Y"/>
    <s v="No"/>
    <n v="23"/>
    <n v="3"/>
    <n v="3"/>
    <n v="80"/>
    <n v="0"/>
    <n v="16"/>
    <n v="5"/>
    <n v="3"/>
    <n v="5"/>
    <n v="7"/>
    <n v="0"/>
    <n v="0"/>
    <n v="0.23"/>
    <x v="0"/>
    <s v="Nuevo empleado"/>
    <s v="Coste salarial medio"/>
    <s v="0-10 kms"/>
    <s v="Alto"/>
    <s v="Mucha"/>
    <x v="1"/>
  </r>
  <r>
    <n v="22"/>
    <x v="0"/>
    <x v="0"/>
    <n v="782"/>
    <x v="0"/>
    <n v="2"/>
    <n v="2"/>
    <s v="Human Resources"/>
    <n v="1"/>
    <n v="2164"/>
    <n v="2"/>
    <x v="0"/>
    <n v="36"/>
    <n v="2"/>
    <n v="5"/>
    <s v="Research Scientist"/>
    <x v="3"/>
    <x v="2"/>
    <n v="7403"/>
    <n v="16873"/>
    <n v="0"/>
    <s v="Y"/>
    <s v="No"/>
    <n v="14"/>
    <n v="3"/>
    <n v="2"/>
    <n v="80"/>
    <n v="0"/>
    <n v="12"/>
    <n v="2"/>
    <n v="3"/>
    <n v="11"/>
    <n v="7"/>
    <n v="0"/>
    <n v="7"/>
    <n v="0.14000000000000001"/>
    <x v="2"/>
    <s v="Consolidado"/>
    <s v="Coste salarial bajo"/>
    <s v="0-10 kms"/>
    <s v="Bajo"/>
    <s v="Poca"/>
    <x v="1"/>
  </r>
  <r>
    <n v="33"/>
    <x v="1"/>
    <x v="2"/>
    <n v="1085"/>
    <x v="2"/>
    <n v="29"/>
    <n v="2"/>
    <s v="Other"/>
    <n v="1"/>
    <n v="2165"/>
    <n v="1"/>
    <x v="0"/>
    <n v="32"/>
    <n v="2"/>
    <n v="2"/>
    <s v="Manufacturing Director"/>
    <x v="2"/>
    <x v="2"/>
    <n v="4648"/>
    <n v="21630"/>
    <n v="3"/>
    <s v="Y"/>
    <s v="No"/>
    <n v="13"/>
    <n v="4"/>
    <n v="3"/>
    <n v="80"/>
    <n v="1"/>
    <n v="21"/>
    <n v="6"/>
    <n v="3"/>
    <n v="10"/>
    <n v="7"/>
    <n v="1"/>
    <n v="7"/>
    <n v="0.13"/>
    <x v="0"/>
    <s v="Establecido"/>
    <s v="Coste salarial bajo"/>
    <s v="20-30 kms"/>
    <s v="Bajo"/>
    <s v="Mucha"/>
    <x v="1"/>
  </r>
  <r>
    <n v="42"/>
    <x v="0"/>
    <x v="0"/>
    <n v="880"/>
    <x v="2"/>
    <n v="1"/>
    <n v="2"/>
    <s v="Marketing"/>
    <n v="1"/>
    <n v="2166"/>
    <n v="1"/>
    <x v="0"/>
    <n v="100"/>
    <n v="3"/>
    <n v="1"/>
    <s v="Sales Executive"/>
    <x v="2"/>
    <x v="1"/>
    <n v="10266"/>
    <n v="17258"/>
    <n v="1"/>
    <s v="Y"/>
    <s v="No"/>
    <n v="20"/>
    <n v="3"/>
    <n v="2"/>
    <n v="80"/>
    <n v="2"/>
    <n v="10"/>
    <n v="5"/>
    <n v="3"/>
    <n v="3"/>
    <n v="16"/>
    <n v="0"/>
    <n v="10"/>
    <n v="0.2"/>
    <x v="0"/>
    <s v="Nuevo empleado"/>
    <s v="Coste salarial alto"/>
    <s v="0-10 kms"/>
    <s v="Medio"/>
    <s v="Mucha"/>
    <x v="1"/>
  </r>
  <r>
    <n v="34"/>
    <x v="1"/>
    <x v="0"/>
    <n v="1128"/>
    <x v="1"/>
    <n v="2"/>
    <n v="3"/>
    <s v="Technical Degree"/>
    <n v="1"/>
    <n v="2167"/>
    <n v="2"/>
    <x v="1"/>
    <n v="49"/>
    <n v="3"/>
    <n v="1"/>
    <s v="Human Resources"/>
    <x v="0"/>
    <x v="0"/>
    <n v="16328"/>
    <n v="3835"/>
    <n v="1"/>
    <s v="Y"/>
    <s v="Yes"/>
    <n v="15"/>
    <n v="3"/>
    <n v="2"/>
    <n v="80"/>
    <n v="0"/>
    <n v="17"/>
    <n v="4"/>
    <n v="3"/>
    <n v="8"/>
    <n v="7"/>
    <n v="0"/>
    <n v="1"/>
    <n v="0.15"/>
    <x v="0"/>
    <s v="Establecido"/>
    <s v="Coste salarial bajo"/>
    <s v="0-10 kms"/>
    <s v="Bajo"/>
    <s v="Media"/>
    <x v="1"/>
  </r>
  <r>
    <n v="29"/>
    <x v="1"/>
    <x v="1"/>
    <n v="1479"/>
    <x v="1"/>
    <n v="5"/>
    <n v="2"/>
    <s v="Medical"/>
    <n v="1"/>
    <n v="2168"/>
    <n v="4"/>
    <x v="1"/>
    <n v="50"/>
    <n v="3"/>
    <n v="2"/>
    <s v="Laboratory Technician"/>
    <x v="2"/>
    <x v="1"/>
    <n v="4148"/>
    <n v="20750"/>
    <n v="7"/>
    <s v="Y"/>
    <s v="Yes"/>
    <n v="19"/>
    <n v="3"/>
    <n v="2"/>
    <n v="80"/>
    <n v="1"/>
    <n v="9"/>
    <n v="1"/>
    <n v="4"/>
    <n v="1"/>
    <n v="4"/>
    <n v="5"/>
    <n v="2"/>
    <n v="0.19"/>
    <x v="0"/>
    <s v="Recien incorporado"/>
    <s v="Coste salarial medio"/>
    <s v="0-10 kms"/>
    <s v="Medio"/>
    <s v="Poca"/>
    <x v="0"/>
  </r>
  <r>
    <n v="34"/>
    <x v="1"/>
    <x v="1"/>
    <n v="1240"/>
    <x v="1"/>
    <n v="1"/>
    <n v="5"/>
    <s v="Other"/>
    <n v="1"/>
    <n v="2169"/>
    <n v="4"/>
    <x v="1"/>
    <n v="48"/>
    <n v="3"/>
    <n v="2"/>
    <s v="Manufacturing Director"/>
    <x v="2"/>
    <x v="2"/>
    <n v="19392"/>
    <n v="2997"/>
    <n v="1"/>
    <s v="Y"/>
    <s v="Yes"/>
    <n v="19"/>
    <n v="3"/>
    <n v="4"/>
    <n v="80"/>
    <n v="2"/>
    <n v="24"/>
    <n v="2"/>
    <n v="3"/>
    <n v="9"/>
    <n v="0"/>
    <n v="2"/>
    <n v="8"/>
    <n v="0.19"/>
    <x v="0"/>
    <s v="Establecido"/>
    <s v="Coste salarial bajo"/>
    <s v="0-10 kms"/>
    <s v="Medio"/>
    <s v="Poca"/>
    <x v="1"/>
  </r>
  <r>
    <n v="34"/>
    <x v="0"/>
    <x v="0"/>
    <n v="994"/>
    <x v="2"/>
    <n v="10"/>
    <n v="1"/>
    <s v="Marketing"/>
    <n v="1"/>
    <n v="2170"/>
    <n v="1"/>
    <x v="0"/>
    <n v="86"/>
    <n v="1"/>
    <n v="4"/>
    <s v="Laboratory Technician"/>
    <x v="2"/>
    <x v="0"/>
    <n v="2476"/>
    <n v="2338"/>
    <n v="4"/>
    <s v="Y"/>
    <s v="Yes"/>
    <n v="18"/>
    <n v="3"/>
    <n v="4"/>
    <n v="80"/>
    <n v="1"/>
    <n v="30"/>
    <n v="4"/>
    <n v="3"/>
    <n v="10"/>
    <n v="7"/>
    <n v="1"/>
    <n v="7"/>
    <n v="0.18"/>
    <x v="0"/>
    <s v="Establecido"/>
    <s v="Coste salarial alto"/>
    <s v="10-20 kms"/>
    <s v="Medio"/>
    <s v="Media"/>
    <x v="1"/>
  </r>
  <r>
    <n v="32"/>
    <x v="1"/>
    <x v="1"/>
    <n v="661"/>
    <x v="2"/>
    <n v="14"/>
    <n v="1"/>
    <s v="Life Sciences"/>
    <n v="1"/>
    <n v="2171"/>
    <n v="3"/>
    <x v="0"/>
    <n v="42"/>
    <n v="3"/>
    <n v="1"/>
    <s v="Research Scientist"/>
    <x v="2"/>
    <x v="1"/>
    <n v="10231"/>
    <n v="26009"/>
    <n v="1"/>
    <s v="Y"/>
    <s v="No"/>
    <n v="14"/>
    <n v="3"/>
    <n v="2"/>
    <n v="80"/>
    <n v="0"/>
    <n v="10"/>
    <n v="6"/>
    <n v="3"/>
    <n v="0"/>
    <n v="4"/>
    <n v="3"/>
    <n v="8"/>
    <n v="0.14000000000000001"/>
    <x v="0"/>
    <s v="Recien incorporado"/>
    <s v="Coste salarial bajo"/>
    <s v="10-20 kms"/>
    <s v="Bajo"/>
    <s v="Mucha"/>
    <x v="1"/>
  </r>
  <r>
    <n v="55"/>
    <x v="1"/>
    <x v="2"/>
    <n v="1488"/>
    <x v="2"/>
    <n v="11"/>
    <n v="1"/>
    <s v="Other"/>
    <n v="1"/>
    <n v="2172"/>
    <n v="2"/>
    <x v="0"/>
    <n v="59"/>
    <n v="1"/>
    <n v="4"/>
    <s v="Manager"/>
    <x v="3"/>
    <x v="0"/>
    <n v="12742"/>
    <n v="6060"/>
    <n v="2"/>
    <s v="Y"/>
    <s v="No"/>
    <n v="18"/>
    <n v="3"/>
    <n v="4"/>
    <n v="80"/>
    <n v="0"/>
    <n v="10"/>
    <n v="3"/>
    <n v="3"/>
    <n v="2"/>
    <n v="2"/>
    <n v="0"/>
    <n v="2"/>
    <n v="0.18"/>
    <x v="1"/>
    <s v="Nuevo empleado"/>
    <s v="Coste salarial medio"/>
    <s v="10-20 kms"/>
    <s v="Medio"/>
    <s v="Media"/>
    <x v="1"/>
  </r>
  <r>
    <n v="44"/>
    <x v="1"/>
    <x v="2"/>
    <n v="1075"/>
    <x v="1"/>
    <n v="19"/>
    <n v="1"/>
    <s v="Life Sciences"/>
    <n v="1"/>
    <n v="2173"/>
    <n v="4"/>
    <x v="0"/>
    <n v="61"/>
    <n v="3"/>
    <n v="1"/>
    <s v="Research Scientist"/>
    <x v="0"/>
    <x v="0"/>
    <n v="16422"/>
    <n v="17822"/>
    <n v="1"/>
    <s v="Y"/>
    <s v="Yes"/>
    <n v="12"/>
    <n v="3"/>
    <n v="4"/>
    <n v="80"/>
    <n v="1"/>
    <n v="8"/>
    <n v="2"/>
    <n v="3"/>
    <n v="25"/>
    <n v="8"/>
    <n v="0"/>
    <n v="6"/>
    <n v="0.12"/>
    <x v="0"/>
    <s v="Veterano"/>
    <s v="Coste salarial medio"/>
    <s v="10-20 kms"/>
    <s v="Bajo"/>
    <s v="Poca"/>
    <x v="0"/>
  </r>
  <r>
    <n v="33"/>
    <x v="0"/>
    <x v="2"/>
    <n v="469"/>
    <x v="0"/>
    <n v="3"/>
    <n v="4"/>
    <s v="Life Sciences"/>
    <n v="1"/>
    <n v="2174"/>
    <n v="2"/>
    <x v="1"/>
    <n v="31"/>
    <n v="3"/>
    <n v="1"/>
    <s v="Healthcare Representative"/>
    <x v="3"/>
    <x v="1"/>
    <n v="9582"/>
    <n v="9490"/>
    <n v="1"/>
    <s v="Y"/>
    <s v="Yes"/>
    <n v="18"/>
    <n v="3"/>
    <n v="2"/>
    <n v="80"/>
    <n v="1"/>
    <n v="12"/>
    <n v="3"/>
    <n v="4"/>
    <n v="10"/>
    <n v="1"/>
    <n v="1"/>
    <n v="2"/>
    <n v="0.18"/>
    <x v="0"/>
    <s v="Establecido"/>
    <s v="Coste salarial bajo"/>
    <s v="0-10 kms"/>
    <s v="Medio"/>
    <s v="Media"/>
    <x v="1"/>
  </r>
  <r>
    <n v="50"/>
    <x v="0"/>
    <x v="0"/>
    <n v="625"/>
    <x v="2"/>
    <n v="10"/>
    <n v="3"/>
    <s v="Marketing"/>
    <n v="1"/>
    <n v="2175"/>
    <n v="1"/>
    <x v="0"/>
    <n v="75"/>
    <n v="3"/>
    <n v="1"/>
    <s v="Manager"/>
    <x v="2"/>
    <x v="2"/>
    <n v="6815"/>
    <n v="9150"/>
    <n v="0"/>
    <s v="Y"/>
    <s v="Yes"/>
    <n v="12"/>
    <n v="3"/>
    <n v="1"/>
    <n v="80"/>
    <n v="0"/>
    <n v="8"/>
    <n v="3"/>
    <n v="2"/>
    <n v="5"/>
    <n v="10"/>
    <n v="13"/>
    <n v="4"/>
    <n v="0.12"/>
    <x v="1"/>
    <s v="Nuevo empleado"/>
    <s v="Coste salarial alto"/>
    <s v="10-20 kms"/>
    <s v="Bajo"/>
    <s v="Media"/>
    <x v="0"/>
  </r>
  <r>
    <n v="55"/>
    <x v="0"/>
    <x v="2"/>
    <n v="427"/>
    <x v="2"/>
    <n v="4"/>
    <n v="2"/>
    <s v="Technical Degree"/>
    <n v="1"/>
    <n v="2176"/>
    <n v="3"/>
    <x v="0"/>
    <n v="33"/>
    <n v="3"/>
    <n v="5"/>
    <s v="Manufacturing Director"/>
    <x v="3"/>
    <x v="1"/>
    <n v="10999"/>
    <n v="20364"/>
    <n v="1"/>
    <s v="Y"/>
    <s v="No"/>
    <n v="13"/>
    <n v="3"/>
    <n v="4"/>
    <n v="80"/>
    <n v="1"/>
    <n v="35"/>
    <n v="3"/>
    <n v="1"/>
    <n v="2"/>
    <n v="3"/>
    <n v="2"/>
    <n v="7"/>
    <n v="0.13"/>
    <x v="1"/>
    <s v="Nuevo empleado"/>
    <s v="Coste salarial bajo"/>
    <s v="0-10 kms"/>
    <s v="Bajo"/>
    <s v="Media"/>
    <x v="1"/>
  </r>
  <r>
    <n v="33"/>
    <x v="1"/>
    <x v="0"/>
    <n v="240"/>
    <x v="0"/>
    <n v="2"/>
    <n v="3"/>
    <s v="Life Sciences"/>
    <n v="1"/>
    <n v="2177"/>
    <n v="3"/>
    <x v="0"/>
    <n v="50"/>
    <n v="2"/>
    <n v="3"/>
    <s v="Healthcare Representative"/>
    <x v="0"/>
    <x v="2"/>
    <n v="2090"/>
    <n v="7677"/>
    <n v="1"/>
    <s v="Y"/>
    <s v="No"/>
    <n v="15"/>
    <n v="3"/>
    <n v="2"/>
    <n v="80"/>
    <n v="0"/>
    <n v="2"/>
    <n v="1"/>
    <n v="2"/>
    <n v="1"/>
    <n v="4"/>
    <n v="1"/>
    <n v="0"/>
    <n v="0.15"/>
    <x v="0"/>
    <s v="Recien incorporado"/>
    <s v="Coste salarial medio"/>
    <s v="0-10 kms"/>
    <s v="Bajo"/>
    <s v="Poca"/>
    <x v="2"/>
  </r>
  <r>
    <n v="28"/>
    <x v="1"/>
    <x v="0"/>
    <n v="583"/>
    <x v="1"/>
    <n v="15"/>
    <n v="2"/>
    <s v="Marketing"/>
    <n v="1"/>
    <n v="2178"/>
    <n v="3"/>
    <x v="0"/>
    <n v="95"/>
    <n v="2"/>
    <n v="2"/>
    <s v="Manager"/>
    <x v="2"/>
    <x v="1"/>
    <n v="5021"/>
    <n v="21199"/>
    <n v="1"/>
    <s v="Y"/>
    <s v="Yes"/>
    <n v="11"/>
    <n v="3"/>
    <n v="3"/>
    <n v="80"/>
    <n v="1"/>
    <n v="4"/>
    <n v="4"/>
    <n v="3"/>
    <n v="20"/>
    <n v="4"/>
    <n v="0"/>
    <n v="8"/>
    <n v="0.11"/>
    <x v="2"/>
    <s v="Consolidado"/>
    <s v="Coste salarial alto"/>
    <s v="10-20 kms"/>
    <s v="Bajo"/>
    <s v="Media"/>
    <x v="0"/>
  </r>
  <r>
    <n v="31"/>
    <x v="1"/>
    <x v="0"/>
    <n v="218"/>
    <x v="1"/>
    <n v="20"/>
    <n v="2"/>
    <s v="Other"/>
    <n v="1"/>
    <n v="2179"/>
    <n v="3"/>
    <x v="1"/>
    <n v="87"/>
    <n v="2"/>
    <n v="2"/>
    <s v="Sales Executive"/>
    <x v="2"/>
    <x v="0"/>
    <n v="10482"/>
    <n v="14004"/>
    <n v="3"/>
    <s v="Y"/>
    <s v="No"/>
    <n v="22"/>
    <n v="3"/>
    <n v="3"/>
    <n v="80"/>
    <n v="0"/>
    <n v="6"/>
    <n v="1"/>
    <n v="1"/>
    <n v="6"/>
    <n v="1"/>
    <n v="2"/>
    <n v="12"/>
    <n v="0.22"/>
    <x v="0"/>
    <s v="Establecido"/>
    <s v="Coste salarial alto"/>
    <s v="20-30 kms"/>
    <s v="Alto"/>
    <s v="Poca"/>
    <x v="0"/>
  </r>
  <r>
    <n v="35"/>
    <x v="1"/>
    <x v="0"/>
    <n v="153"/>
    <x v="0"/>
    <n v="8"/>
    <n v="4"/>
    <s v="Technical Degree"/>
    <n v="1"/>
    <n v="2180"/>
    <n v="3"/>
    <x v="1"/>
    <n v="65"/>
    <n v="3"/>
    <n v="2"/>
    <s v="Research Director"/>
    <x v="1"/>
    <x v="1"/>
    <n v="5373"/>
    <n v="7360"/>
    <n v="1"/>
    <s v="Y"/>
    <s v="No"/>
    <n v="18"/>
    <n v="3"/>
    <n v="2"/>
    <n v="80"/>
    <n v="1"/>
    <n v="11"/>
    <n v="3"/>
    <n v="2"/>
    <n v="5"/>
    <n v="7"/>
    <n v="7"/>
    <n v="5"/>
    <n v="0.18"/>
    <x v="0"/>
    <s v="Nuevo empleado"/>
    <s v="Coste salarial medio"/>
    <s v="0-10 kms"/>
    <s v="Medio"/>
    <s v="Media"/>
    <x v="1"/>
  </r>
  <r>
    <n v="51"/>
    <x v="1"/>
    <x v="2"/>
    <n v="1179"/>
    <x v="1"/>
    <n v="5"/>
    <n v="3"/>
    <s v="Human Resources"/>
    <n v="1"/>
    <n v="2181"/>
    <n v="1"/>
    <x v="0"/>
    <n v="43"/>
    <n v="3"/>
    <n v="2"/>
    <s v="Manufacturing Director"/>
    <x v="0"/>
    <x v="1"/>
    <n v="10448"/>
    <n v="5200"/>
    <n v="1"/>
    <s v="Y"/>
    <s v="No"/>
    <n v="12"/>
    <n v="4"/>
    <n v="4"/>
    <n v="80"/>
    <n v="2"/>
    <n v="7"/>
    <n v="4"/>
    <n v="3"/>
    <n v="5"/>
    <n v="2"/>
    <n v="2"/>
    <n v="3"/>
    <n v="0.12"/>
    <x v="1"/>
    <s v="Nuevo empleado"/>
    <s v="Coste salarial bajo"/>
    <s v="0-10 kms"/>
    <s v="Bajo"/>
    <s v="Media"/>
    <x v="0"/>
  </r>
  <r>
    <n v="33"/>
    <x v="0"/>
    <x v="0"/>
    <n v="855"/>
    <x v="1"/>
    <n v="16"/>
    <n v="3"/>
    <s v="Technical Degree"/>
    <n v="1"/>
    <n v="2182"/>
    <n v="1"/>
    <x v="0"/>
    <n v="71"/>
    <n v="3"/>
    <n v="3"/>
    <s v="Healthcare Representative"/>
    <x v="2"/>
    <x v="2"/>
    <n v="4187"/>
    <n v="12930"/>
    <n v="0"/>
    <s v="Y"/>
    <s v="No"/>
    <n v="23"/>
    <n v="3"/>
    <n v="1"/>
    <n v="80"/>
    <n v="1"/>
    <n v="5"/>
    <n v="2"/>
    <n v="3"/>
    <n v="5"/>
    <n v="4"/>
    <n v="0"/>
    <n v="2"/>
    <n v="0.23"/>
    <x v="0"/>
    <s v="Nuevo empleado"/>
    <s v="Coste salarial medio"/>
    <s v="10-20 kms"/>
    <s v="Alto"/>
    <s v="Poca"/>
    <x v="0"/>
  </r>
  <r>
    <n v="43"/>
    <x v="1"/>
    <x v="2"/>
    <n v="1146"/>
    <x v="1"/>
    <n v="28"/>
    <n v="3"/>
    <s v="Other"/>
    <n v="1"/>
    <n v="2183"/>
    <n v="4"/>
    <x v="0"/>
    <n v="53"/>
    <n v="3"/>
    <n v="1"/>
    <s v="Healthcare Representative"/>
    <x v="2"/>
    <x v="1"/>
    <n v="2647"/>
    <n v="17369"/>
    <n v="8"/>
    <s v="Y"/>
    <s v="Yes"/>
    <n v="18"/>
    <n v="4"/>
    <n v="3"/>
    <n v="80"/>
    <n v="1"/>
    <n v="1"/>
    <n v="2"/>
    <n v="3"/>
    <n v="4"/>
    <n v="1"/>
    <n v="2"/>
    <n v="1"/>
    <n v="0.18"/>
    <x v="0"/>
    <s v="Nuevo empleado"/>
    <s v="Coste salarial medio"/>
    <s v="20-30 kms"/>
    <s v="Medio"/>
    <s v="Poca"/>
    <x v="2"/>
  </r>
  <r>
    <n v="47"/>
    <x v="0"/>
    <x v="1"/>
    <n v="906"/>
    <x v="0"/>
    <n v="2"/>
    <n v="4"/>
    <s v="Marketing"/>
    <n v="1"/>
    <n v="2184"/>
    <n v="2"/>
    <x v="0"/>
    <n v="48"/>
    <n v="3"/>
    <n v="2"/>
    <s v="Human Resources"/>
    <x v="0"/>
    <x v="1"/>
    <n v="17099"/>
    <n v="6582"/>
    <n v="4"/>
    <s v="Y"/>
    <s v="Yes"/>
    <n v="11"/>
    <n v="3"/>
    <n v="4"/>
    <n v="80"/>
    <n v="1"/>
    <n v="5"/>
    <n v="3"/>
    <n v="3"/>
    <n v="1"/>
    <n v="11"/>
    <n v="0"/>
    <n v="0"/>
    <n v="0.11"/>
    <x v="1"/>
    <s v="Recien incorporado"/>
    <s v="Coste salarial bajo"/>
    <s v="0-10 kms"/>
    <s v="Bajo"/>
    <s v="Media"/>
    <x v="0"/>
  </r>
  <r>
    <n v="21"/>
    <x v="1"/>
    <x v="2"/>
    <n v="147"/>
    <x v="1"/>
    <n v="6"/>
    <n v="2"/>
    <s v="Other"/>
    <n v="1"/>
    <n v="2185"/>
    <n v="2"/>
    <x v="1"/>
    <n v="48"/>
    <n v="2"/>
    <n v="2"/>
    <s v="Research Director"/>
    <x v="2"/>
    <x v="1"/>
    <n v="1555"/>
    <n v="13273"/>
    <n v="8"/>
    <s v="Y"/>
    <s v="Yes"/>
    <n v="14"/>
    <n v="3"/>
    <n v="3"/>
    <n v="80"/>
    <n v="0"/>
    <n v="6"/>
    <n v="5"/>
    <n v="3"/>
    <n v="5"/>
    <n v="12"/>
    <n v="1"/>
    <n v="9"/>
    <n v="0.14000000000000001"/>
    <x v="2"/>
    <s v="Nuevo empleado"/>
    <s v="Coste salarial bajo"/>
    <s v="0-10 kms"/>
    <s v="Bajo"/>
    <s v="Mucha"/>
    <x v="0"/>
  </r>
  <r>
    <n v="42"/>
    <x v="0"/>
    <x v="0"/>
    <n v="142"/>
    <x v="1"/>
    <n v="4"/>
    <n v="1"/>
    <s v="Human Resources"/>
    <n v="1"/>
    <n v="2186"/>
    <n v="4"/>
    <x v="1"/>
    <n v="54"/>
    <n v="3"/>
    <n v="2"/>
    <s v="Manufacturing Director"/>
    <x v="2"/>
    <x v="0"/>
    <n v="2996"/>
    <n v="7172"/>
    <n v="3"/>
    <s v="Y"/>
    <s v="Yes"/>
    <n v="14"/>
    <n v="3"/>
    <n v="1"/>
    <n v="80"/>
    <n v="0"/>
    <n v="1"/>
    <n v="3"/>
    <n v="2"/>
    <n v="15"/>
    <n v="7"/>
    <n v="1"/>
    <n v="3"/>
    <n v="0.14000000000000001"/>
    <x v="0"/>
    <s v="Consolidado"/>
    <s v="Coste salarial medio"/>
    <s v="0-10 kms"/>
    <s v="Bajo"/>
    <s v="Media"/>
    <x v="2"/>
  </r>
  <r>
    <n v="27"/>
    <x v="1"/>
    <x v="1"/>
    <n v="755"/>
    <x v="2"/>
    <n v="18"/>
    <n v="1"/>
    <s v="Life Sciences"/>
    <n v="1"/>
    <n v="2187"/>
    <n v="1"/>
    <x v="1"/>
    <n v="54"/>
    <n v="3"/>
    <n v="3"/>
    <s v="Manager"/>
    <x v="2"/>
    <x v="1"/>
    <n v="6142"/>
    <n v="9096"/>
    <n v="6"/>
    <s v="Y"/>
    <s v="No"/>
    <n v="17"/>
    <n v="3"/>
    <n v="2"/>
    <n v="80"/>
    <n v="0"/>
    <n v="7"/>
    <n v="3"/>
    <n v="1"/>
    <n v="21"/>
    <n v="7"/>
    <n v="1"/>
    <n v="8"/>
    <n v="0.17"/>
    <x v="2"/>
    <s v="Veterano"/>
    <s v="Coste salarial medio"/>
    <s v="10-20 kms"/>
    <s v="Medio"/>
    <s v="Media"/>
    <x v="0"/>
  </r>
  <r>
    <n v="41"/>
    <x v="1"/>
    <x v="1"/>
    <n v="665"/>
    <x v="2"/>
    <n v="15"/>
    <n v="4"/>
    <s v="Other"/>
    <n v="1"/>
    <n v="2188"/>
    <n v="3"/>
    <x v="1"/>
    <n v="69"/>
    <n v="4"/>
    <n v="3"/>
    <s v="Sales Representative"/>
    <x v="3"/>
    <x v="2"/>
    <n v="2028"/>
    <n v="12828"/>
    <n v="1"/>
    <s v="Y"/>
    <s v="No"/>
    <n v="17"/>
    <n v="3"/>
    <n v="1"/>
    <n v="80"/>
    <n v="1"/>
    <n v="8"/>
    <n v="3"/>
    <n v="3"/>
    <n v="2"/>
    <n v="3"/>
    <n v="0"/>
    <n v="2"/>
    <n v="0.17"/>
    <x v="0"/>
    <s v="Nuevo empleado"/>
    <s v="Coste salarial medio"/>
    <s v="10-20 kms"/>
    <s v="Medio"/>
    <s v="Media"/>
    <x v="0"/>
  </r>
  <r>
    <n v="34"/>
    <x v="1"/>
    <x v="0"/>
    <n v="1490"/>
    <x v="1"/>
    <n v="2"/>
    <n v="3"/>
    <s v="Technical Degree"/>
    <n v="1"/>
    <n v="2189"/>
    <n v="1"/>
    <x v="1"/>
    <n v="41"/>
    <n v="2"/>
    <n v="2"/>
    <s v="Sales Executive"/>
    <x v="2"/>
    <x v="0"/>
    <n v="10435"/>
    <n v="20990"/>
    <n v="0"/>
    <s v="Y"/>
    <s v="No"/>
    <n v="18"/>
    <n v="3"/>
    <n v="4"/>
    <n v="80"/>
    <n v="0"/>
    <n v="1"/>
    <n v="6"/>
    <n v="3"/>
    <n v="3"/>
    <n v="9"/>
    <n v="0"/>
    <n v="13"/>
    <n v="0.18"/>
    <x v="0"/>
    <s v="Nuevo empleado"/>
    <s v="Coste salarial bajo"/>
    <s v="0-10 kms"/>
    <s v="Medio"/>
    <s v="Mucha"/>
    <x v="2"/>
  </r>
  <r>
    <n v="36"/>
    <x v="1"/>
    <x v="1"/>
    <n v="1172"/>
    <x v="2"/>
    <n v="13"/>
    <n v="3"/>
    <s v="Marketing"/>
    <n v="1"/>
    <n v="2190"/>
    <n v="3"/>
    <x v="1"/>
    <n v="31"/>
    <n v="3"/>
    <n v="2"/>
    <s v="Research Scientist"/>
    <x v="0"/>
    <x v="1"/>
    <n v="4320"/>
    <n v="16612"/>
    <n v="2"/>
    <s v="Y"/>
    <s v="No"/>
    <n v="14"/>
    <n v="3"/>
    <n v="3"/>
    <n v="80"/>
    <n v="0"/>
    <n v="8"/>
    <n v="2"/>
    <n v="3"/>
    <n v="5"/>
    <n v="5"/>
    <n v="6"/>
    <n v="0"/>
    <n v="0.14000000000000001"/>
    <x v="0"/>
    <s v="Nuevo empleado"/>
    <s v="Coste salarial bajo"/>
    <s v="10-20 kms"/>
    <s v="Bajo"/>
    <s v="Poca"/>
    <x v="0"/>
  </r>
  <r>
    <n v="36"/>
    <x v="1"/>
    <x v="1"/>
    <n v="1066"/>
    <x v="2"/>
    <n v="16"/>
    <n v="2"/>
    <s v="Life Sciences"/>
    <n v="1"/>
    <n v="2191"/>
    <n v="4"/>
    <x v="1"/>
    <n v="64"/>
    <n v="2"/>
    <n v="1"/>
    <s v="Healthcare Representative"/>
    <x v="0"/>
    <x v="2"/>
    <n v="2318"/>
    <n v="10268"/>
    <n v="3"/>
    <s v="Y"/>
    <s v="Yes"/>
    <n v="24"/>
    <n v="3"/>
    <n v="4"/>
    <n v="80"/>
    <n v="1"/>
    <n v="11"/>
    <n v="2"/>
    <n v="4"/>
    <n v="24"/>
    <n v="0"/>
    <n v="1"/>
    <n v="1"/>
    <n v="0.24"/>
    <x v="0"/>
    <s v="Veterano"/>
    <s v="Coste salarial medio"/>
    <s v="10-20 kms"/>
    <s v="Alto"/>
    <s v="Poca"/>
    <x v="1"/>
  </r>
  <r>
    <n v="40"/>
    <x v="0"/>
    <x v="1"/>
    <n v="492"/>
    <x v="1"/>
    <n v="1"/>
    <n v="3"/>
    <s v="Medical"/>
    <n v="1"/>
    <n v="2192"/>
    <n v="2"/>
    <x v="0"/>
    <n v="35"/>
    <n v="3"/>
    <n v="1"/>
    <s v="Sales Executive"/>
    <x v="0"/>
    <x v="2"/>
    <n v="8474"/>
    <n v="3810"/>
    <n v="1"/>
    <s v="Y"/>
    <s v="No"/>
    <n v="18"/>
    <n v="4"/>
    <n v="2"/>
    <n v="80"/>
    <n v="1"/>
    <n v="9"/>
    <n v="3"/>
    <n v="2"/>
    <n v="3"/>
    <n v="2"/>
    <n v="0"/>
    <n v="3"/>
    <n v="0.18"/>
    <x v="0"/>
    <s v="Nuevo empleado"/>
    <s v="Coste salarial bajo"/>
    <s v="0-10 kms"/>
    <s v="Medio"/>
    <s v="Media"/>
    <x v="0"/>
  </r>
  <r>
    <n v="54"/>
    <x v="1"/>
    <x v="2"/>
    <n v="981"/>
    <x v="2"/>
    <n v="2"/>
    <n v="3"/>
    <s v="Marketing"/>
    <n v="1"/>
    <n v="2193"/>
    <n v="2"/>
    <x v="0"/>
    <n v="73"/>
    <n v="3"/>
    <n v="2"/>
    <s v="Manufacturing Director"/>
    <x v="3"/>
    <x v="1"/>
    <n v="5828"/>
    <n v="17881"/>
    <n v="1"/>
    <s v="Y"/>
    <s v="Yes"/>
    <n v="14"/>
    <n v="4"/>
    <n v="3"/>
    <n v="80"/>
    <n v="1"/>
    <n v="10"/>
    <n v="2"/>
    <n v="3"/>
    <n v="16"/>
    <n v="2"/>
    <n v="1"/>
    <n v="0"/>
    <n v="0.14000000000000001"/>
    <x v="1"/>
    <s v="Consolidado"/>
    <s v="Coste salarial medio"/>
    <s v="0-10 kms"/>
    <s v="Bajo"/>
    <s v="Poca"/>
    <x v="1"/>
  </r>
  <r>
    <n v="38"/>
    <x v="1"/>
    <x v="1"/>
    <n v="471"/>
    <x v="1"/>
    <n v="23"/>
    <n v="4"/>
    <s v="Medical"/>
    <n v="1"/>
    <n v="2194"/>
    <n v="3"/>
    <x v="1"/>
    <n v="83"/>
    <n v="3"/>
    <n v="3"/>
    <s v="Research Scientist"/>
    <x v="2"/>
    <x v="1"/>
    <n v="2119"/>
    <n v="26009"/>
    <n v="1"/>
    <s v="Y"/>
    <s v="No"/>
    <n v="13"/>
    <n v="3"/>
    <n v="2"/>
    <n v="80"/>
    <n v="0"/>
    <n v="10"/>
    <n v="2"/>
    <n v="2"/>
    <n v="14"/>
    <n v="7"/>
    <n v="0"/>
    <n v="7"/>
    <n v="0.13"/>
    <x v="0"/>
    <s v="Consolidado"/>
    <s v="Coste salarial alto"/>
    <s v="20-30 kms"/>
    <s v="Bajo"/>
    <s v="Poca"/>
    <x v="1"/>
  </r>
  <r>
    <n v="22"/>
    <x v="0"/>
    <x v="1"/>
    <n v="1218"/>
    <x v="0"/>
    <n v="4"/>
    <n v="3"/>
    <s v="Marketing"/>
    <n v="1"/>
    <n v="2195"/>
    <n v="1"/>
    <x v="1"/>
    <n v="86"/>
    <n v="3"/>
    <n v="2"/>
    <s v="Manufacturing Director"/>
    <x v="1"/>
    <x v="2"/>
    <n v="2088"/>
    <n v="23779"/>
    <n v="4"/>
    <s v="Y"/>
    <s v="No"/>
    <n v="11"/>
    <n v="3"/>
    <n v="2"/>
    <n v="80"/>
    <n v="1"/>
    <n v="6"/>
    <n v="3"/>
    <n v="2"/>
    <n v="6"/>
    <n v="7"/>
    <n v="8"/>
    <n v="3"/>
    <n v="0.11"/>
    <x v="2"/>
    <s v="Establecido"/>
    <s v="Coste salarial alto"/>
    <s v="0-10 kms"/>
    <s v="Bajo"/>
    <s v="Media"/>
    <x v="0"/>
  </r>
  <r>
    <n v="30"/>
    <x v="1"/>
    <x v="2"/>
    <n v="1421"/>
    <x v="1"/>
    <n v="7"/>
    <n v="3"/>
    <s v="Technical Degree"/>
    <n v="1"/>
    <n v="2196"/>
    <n v="3"/>
    <x v="1"/>
    <n v="48"/>
    <n v="3"/>
    <n v="1"/>
    <s v="Sales Executive"/>
    <x v="2"/>
    <x v="1"/>
    <n v="2691"/>
    <n v="15717"/>
    <n v="7"/>
    <s v="Y"/>
    <s v="No"/>
    <n v="16"/>
    <n v="3"/>
    <n v="3"/>
    <n v="80"/>
    <n v="0"/>
    <n v="25"/>
    <n v="2"/>
    <n v="3"/>
    <n v="6"/>
    <n v="0"/>
    <n v="0"/>
    <n v="1"/>
    <n v="0.16"/>
    <x v="0"/>
    <s v="Establecido"/>
    <s v="Coste salarial bajo"/>
    <s v="0-10 kms"/>
    <s v="Medio"/>
    <s v="Poca"/>
    <x v="1"/>
  </r>
  <r>
    <n v="49"/>
    <x v="0"/>
    <x v="2"/>
    <n v="665"/>
    <x v="1"/>
    <n v="9"/>
    <n v="4"/>
    <s v="Other"/>
    <n v="1"/>
    <n v="2197"/>
    <n v="4"/>
    <x v="1"/>
    <n v="93"/>
    <n v="3"/>
    <n v="1"/>
    <s v="Research Scientist"/>
    <x v="0"/>
    <x v="0"/>
    <n v="1569"/>
    <n v="13684"/>
    <n v="0"/>
    <s v="Y"/>
    <s v="Yes"/>
    <n v="13"/>
    <n v="3"/>
    <n v="3"/>
    <n v="80"/>
    <n v="1"/>
    <n v="8"/>
    <n v="2"/>
    <n v="2"/>
    <n v="16"/>
    <n v="5"/>
    <n v="0"/>
    <n v="10"/>
    <n v="0.13"/>
    <x v="1"/>
    <s v="Consolidado"/>
    <s v="Coste salarial alto"/>
    <s v="0-10 kms"/>
    <s v="Bajo"/>
    <s v="Poca"/>
    <x v="0"/>
  </r>
  <r>
    <n v="26"/>
    <x v="0"/>
    <x v="0"/>
    <n v="1300"/>
    <x v="0"/>
    <n v="2"/>
    <n v="3"/>
    <s v="Human Resources"/>
    <n v="1"/>
    <n v="2198"/>
    <n v="3"/>
    <x v="1"/>
    <n v="54"/>
    <n v="2"/>
    <n v="1"/>
    <s v="Sales Representative"/>
    <x v="0"/>
    <x v="1"/>
    <n v="19190"/>
    <n v="17519"/>
    <n v="1"/>
    <s v="Y"/>
    <s v="Yes"/>
    <n v="22"/>
    <n v="3"/>
    <n v="4"/>
    <n v="80"/>
    <n v="1"/>
    <n v="9"/>
    <n v="2"/>
    <n v="3"/>
    <n v="5"/>
    <n v="16"/>
    <n v="0"/>
    <n v="0"/>
    <n v="0.22"/>
    <x v="2"/>
    <s v="Nuevo empleado"/>
    <s v="Coste salarial medio"/>
    <s v="0-10 kms"/>
    <s v="Alto"/>
    <s v="Poca"/>
    <x v="0"/>
  </r>
  <r>
    <n v="48"/>
    <x v="1"/>
    <x v="2"/>
    <n v="1283"/>
    <x v="0"/>
    <n v="1"/>
    <n v="4"/>
    <s v="Human Resources"/>
    <n v="1"/>
    <n v="2199"/>
    <n v="3"/>
    <x v="0"/>
    <n v="52"/>
    <n v="3"/>
    <n v="2"/>
    <s v="Research Director"/>
    <x v="0"/>
    <x v="0"/>
    <n v="2413"/>
    <n v="12695"/>
    <n v="1"/>
    <s v="Y"/>
    <s v="Yes"/>
    <n v="23"/>
    <n v="3"/>
    <n v="3"/>
    <n v="80"/>
    <n v="1"/>
    <n v="23"/>
    <n v="5"/>
    <n v="2"/>
    <n v="8"/>
    <n v="8"/>
    <n v="1"/>
    <n v="0"/>
    <n v="0.23"/>
    <x v="1"/>
    <s v="Establecido"/>
    <s v="Coste salarial medio"/>
    <s v="0-10 kms"/>
    <s v="Alto"/>
    <s v="Mucha"/>
    <x v="1"/>
  </r>
  <r>
    <n v="37"/>
    <x v="1"/>
    <x v="2"/>
    <n v="572"/>
    <x v="1"/>
    <n v="1"/>
    <n v="3"/>
    <s v="Technical Degree"/>
    <n v="1"/>
    <n v="2200"/>
    <n v="2"/>
    <x v="0"/>
    <n v="81"/>
    <n v="3"/>
    <n v="1"/>
    <s v="Research Scientist"/>
    <x v="2"/>
    <x v="0"/>
    <n v="2145"/>
    <n v="24440"/>
    <n v="3"/>
    <s v="Y"/>
    <s v="No"/>
    <n v="13"/>
    <n v="4"/>
    <n v="2"/>
    <n v="80"/>
    <n v="0"/>
    <n v="1"/>
    <n v="2"/>
    <n v="2"/>
    <n v="5"/>
    <n v="3"/>
    <n v="0"/>
    <n v="2"/>
    <n v="0.13"/>
    <x v="0"/>
    <s v="Nuevo empleado"/>
    <s v="Coste salarial alto"/>
    <s v="0-10 kms"/>
    <s v="Bajo"/>
    <s v="Poca"/>
    <x v="2"/>
  </r>
  <r>
    <n v="34"/>
    <x v="1"/>
    <x v="1"/>
    <n v="592"/>
    <x v="0"/>
    <n v="2"/>
    <n v="1"/>
    <s v="Marketing"/>
    <n v="1"/>
    <n v="2201"/>
    <n v="4"/>
    <x v="0"/>
    <n v="73"/>
    <n v="3"/>
    <n v="2"/>
    <s v="Healthcare Representative"/>
    <x v="2"/>
    <x v="2"/>
    <n v="2232"/>
    <n v="21829"/>
    <n v="0"/>
    <s v="Y"/>
    <s v="No"/>
    <n v="21"/>
    <n v="3"/>
    <n v="1"/>
    <n v="80"/>
    <n v="2"/>
    <n v="2"/>
    <n v="2"/>
    <n v="3"/>
    <n v="1"/>
    <n v="2"/>
    <n v="0"/>
    <n v="7"/>
    <n v="0.21"/>
    <x v="0"/>
    <s v="Recien incorporado"/>
    <s v="Coste salarial medio"/>
    <s v="0-10 kms"/>
    <s v="Alto"/>
    <s v="Poca"/>
    <x v="2"/>
  </r>
  <r>
    <n v="39"/>
    <x v="1"/>
    <x v="1"/>
    <n v="1096"/>
    <x v="1"/>
    <n v="23"/>
    <n v="3"/>
    <s v="Other"/>
    <n v="1"/>
    <n v="2202"/>
    <n v="3"/>
    <x v="0"/>
    <n v="80"/>
    <n v="4"/>
    <n v="2"/>
    <s v="Research Scientist"/>
    <x v="1"/>
    <x v="0"/>
    <n v="6932"/>
    <n v="4344"/>
    <n v="7"/>
    <s v="Y"/>
    <s v="No"/>
    <n v="11"/>
    <n v="3"/>
    <n v="3"/>
    <n v="80"/>
    <n v="1"/>
    <n v="6"/>
    <n v="1"/>
    <n v="1"/>
    <n v="16"/>
    <n v="8"/>
    <n v="1"/>
    <n v="3"/>
    <n v="0.11"/>
    <x v="0"/>
    <s v="Consolidado"/>
    <s v="Coste salarial alto"/>
    <s v="20-30 kms"/>
    <s v="Bajo"/>
    <s v="Poca"/>
    <x v="0"/>
  </r>
  <r>
    <n v="38"/>
    <x v="0"/>
    <x v="1"/>
    <n v="804"/>
    <x v="1"/>
    <n v="27"/>
    <n v="3"/>
    <s v="Other"/>
    <n v="1"/>
    <n v="2203"/>
    <n v="3"/>
    <x v="1"/>
    <n v="60"/>
    <n v="3"/>
    <n v="2"/>
    <s v="Research Director"/>
    <x v="2"/>
    <x v="1"/>
    <n v="2760"/>
    <n v="17689"/>
    <n v="4"/>
    <s v="Y"/>
    <s v="Yes"/>
    <n v="14"/>
    <n v="4"/>
    <n v="3"/>
    <n v="80"/>
    <n v="2"/>
    <n v="4"/>
    <n v="3"/>
    <n v="2"/>
    <n v="1"/>
    <n v="2"/>
    <n v="2"/>
    <n v="1"/>
    <n v="0.14000000000000001"/>
    <x v="0"/>
    <s v="Recien incorporado"/>
    <s v="Coste salarial medio"/>
    <s v="20-30 kms"/>
    <s v="Bajo"/>
    <s v="Media"/>
    <x v="0"/>
  </r>
  <r>
    <n v="30"/>
    <x v="0"/>
    <x v="2"/>
    <n v="750"/>
    <x v="2"/>
    <n v="2"/>
    <n v="3"/>
    <s v="Medical"/>
    <n v="1"/>
    <n v="2204"/>
    <n v="1"/>
    <x v="0"/>
    <n v="97"/>
    <n v="3"/>
    <n v="2"/>
    <s v="Manufacturing Director"/>
    <x v="1"/>
    <x v="0"/>
    <n v="9613"/>
    <n v="10092"/>
    <n v="1"/>
    <s v="Y"/>
    <s v="No"/>
    <n v="15"/>
    <n v="4"/>
    <n v="2"/>
    <n v="80"/>
    <n v="0"/>
    <n v="8"/>
    <n v="0"/>
    <n v="3"/>
    <n v="3"/>
    <n v="0"/>
    <n v="0"/>
    <n v="8"/>
    <n v="0.15"/>
    <x v="0"/>
    <s v="Nuevo empleado"/>
    <s v="Coste salarial alto"/>
    <s v="0-10 kms"/>
    <s v="Bajo"/>
    <s v="Poca"/>
    <x v="0"/>
  </r>
  <r>
    <n v="35"/>
    <x v="1"/>
    <x v="0"/>
    <n v="1082"/>
    <x v="0"/>
    <n v="9"/>
    <n v="4"/>
    <s v="Other"/>
    <n v="1"/>
    <n v="2205"/>
    <n v="1"/>
    <x v="0"/>
    <n v="69"/>
    <n v="4"/>
    <n v="2"/>
    <s v="Laboratory Technician"/>
    <x v="1"/>
    <x v="2"/>
    <n v="6118"/>
    <n v="7507"/>
    <n v="1"/>
    <s v="Y"/>
    <s v="Yes"/>
    <n v="11"/>
    <n v="4"/>
    <n v="3"/>
    <n v="80"/>
    <n v="0"/>
    <n v="11"/>
    <n v="2"/>
    <n v="3"/>
    <n v="8"/>
    <n v="0"/>
    <n v="7"/>
    <n v="5"/>
    <n v="0.11"/>
    <x v="0"/>
    <s v="Establecido"/>
    <s v="Coste salarial medio"/>
    <s v="0-10 kms"/>
    <s v="Bajo"/>
    <s v="Poca"/>
    <x v="1"/>
  </r>
  <r>
    <n v="27"/>
    <x v="0"/>
    <x v="0"/>
    <n v="289"/>
    <x v="2"/>
    <n v="4"/>
    <n v="4"/>
    <s v="Technical Degree"/>
    <n v="1"/>
    <n v="2206"/>
    <n v="2"/>
    <x v="0"/>
    <n v="44"/>
    <n v="2"/>
    <n v="5"/>
    <s v="Manufacturing Director"/>
    <x v="1"/>
    <x v="1"/>
    <n v="13269"/>
    <n v="11133"/>
    <n v="1"/>
    <s v="Y"/>
    <s v="Yes"/>
    <n v="19"/>
    <n v="3"/>
    <n v="2"/>
    <n v="80"/>
    <n v="0"/>
    <n v="19"/>
    <n v="1"/>
    <n v="3"/>
    <n v="3"/>
    <n v="2"/>
    <n v="0"/>
    <n v="1"/>
    <n v="0.19"/>
    <x v="2"/>
    <s v="Nuevo empleado"/>
    <s v="Coste salarial bajo"/>
    <s v="0-10 kms"/>
    <s v="Medio"/>
    <s v="Poca"/>
    <x v="1"/>
  </r>
  <r>
    <n v="26"/>
    <x v="0"/>
    <x v="0"/>
    <n v="252"/>
    <x v="0"/>
    <n v="9"/>
    <n v="4"/>
    <s v="Life Sciences"/>
    <n v="1"/>
    <n v="2207"/>
    <n v="1"/>
    <x v="0"/>
    <n v="67"/>
    <n v="3"/>
    <n v="1"/>
    <s v="Research Scientist"/>
    <x v="1"/>
    <x v="0"/>
    <n v="2972"/>
    <n v="18016"/>
    <n v="1"/>
    <s v="Y"/>
    <s v="Yes"/>
    <n v="15"/>
    <n v="3"/>
    <n v="3"/>
    <n v="80"/>
    <n v="0"/>
    <n v="6"/>
    <n v="2"/>
    <n v="1"/>
    <n v="5"/>
    <n v="4"/>
    <n v="7"/>
    <n v="2"/>
    <n v="0.15"/>
    <x v="2"/>
    <s v="Nuevo empleado"/>
    <s v="Coste salarial medio"/>
    <s v="0-10 kms"/>
    <s v="Bajo"/>
    <s v="Poca"/>
    <x v="0"/>
  </r>
  <r>
    <n v="41"/>
    <x v="1"/>
    <x v="1"/>
    <n v="465"/>
    <x v="0"/>
    <n v="26"/>
    <n v="3"/>
    <s v="Life Sciences"/>
    <n v="1"/>
    <n v="2208"/>
    <n v="4"/>
    <x v="1"/>
    <n v="88"/>
    <n v="4"/>
    <n v="1"/>
    <s v="Laboratory Technician"/>
    <x v="3"/>
    <x v="1"/>
    <n v="8621"/>
    <n v="18625"/>
    <n v="1"/>
    <s v="Y"/>
    <s v="No"/>
    <n v="19"/>
    <n v="3"/>
    <n v="3"/>
    <n v="80"/>
    <n v="3"/>
    <n v="5"/>
    <n v="2"/>
    <n v="2"/>
    <n v="14"/>
    <n v="7"/>
    <n v="0"/>
    <n v="3"/>
    <n v="0.19"/>
    <x v="0"/>
    <s v="Consolidado"/>
    <s v="Coste salarial alto"/>
    <s v="20-30 kms"/>
    <s v="Medio"/>
    <s v="Poca"/>
    <x v="0"/>
  </r>
  <r>
    <n v="59"/>
    <x v="1"/>
    <x v="2"/>
    <n v="557"/>
    <x v="0"/>
    <n v="2"/>
    <n v="4"/>
    <s v="Other"/>
    <n v="1"/>
    <n v="2209"/>
    <n v="4"/>
    <x v="0"/>
    <n v="56"/>
    <n v="1"/>
    <n v="1"/>
    <s v="Manufacturing Director"/>
    <x v="3"/>
    <x v="0"/>
    <n v="6439"/>
    <n v="3622"/>
    <n v="1"/>
    <s v="Y"/>
    <s v="Yes"/>
    <n v="13"/>
    <n v="3"/>
    <n v="3"/>
    <n v="80"/>
    <n v="2"/>
    <n v="10"/>
    <n v="3"/>
    <n v="4"/>
    <n v="0"/>
    <n v="2"/>
    <n v="7"/>
    <n v="17"/>
    <n v="0.13"/>
    <x v="1"/>
    <s v="Recien incorporado"/>
    <s v="Coste salarial medio"/>
    <s v="0-10 kms"/>
    <s v="Bajo"/>
    <s v="Media"/>
    <x v="1"/>
  </r>
  <r>
    <n v="36"/>
    <x v="1"/>
    <x v="0"/>
    <n v="525"/>
    <x v="1"/>
    <n v="2"/>
    <n v="2"/>
    <s v="Technical Degree"/>
    <n v="1"/>
    <n v="2210"/>
    <n v="4"/>
    <x v="0"/>
    <n v="35"/>
    <n v="3"/>
    <n v="1"/>
    <s v="Manufacturing Director"/>
    <x v="2"/>
    <x v="2"/>
    <n v="2600"/>
    <n v="4488"/>
    <n v="1"/>
    <s v="Y"/>
    <s v="No"/>
    <n v="19"/>
    <n v="3"/>
    <n v="4"/>
    <n v="80"/>
    <n v="0"/>
    <n v="5"/>
    <n v="4"/>
    <n v="2"/>
    <n v="14"/>
    <n v="3"/>
    <n v="0"/>
    <n v="11"/>
    <n v="0.19"/>
    <x v="0"/>
    <s v="Consolidado"/>
    <s v="Coste salarial bajo"/>
    <s v="0-10 kms"/>
    <s v="Medio"/>
    <s v="Media"/>
    <x v="0"/>
  </r>
  <r>
    <n v="28"/>
    <x v="0"/>
    <x v="0"/>
    <n v="419"/>
    <x v="0"/>
    <n v="3"/>
    <n v="3"/>
    <s v="Other"/>
    <n v="1"/>
    <n v="2211"/>
    <n v="1"/>
    <x v="1"/>
    <n v="45"/>
    <n v="2"/>
    <n v="1"/>
    <s v="Research Director"/>
    <x v="2"/>
    <x v="2"/>
    <n v="17603"/>
    <n v="7551"/>
    <n v="0"/>
    <s v="Y"/>
    <s v="Yes"/>
    <n v="17"/>
    <n v="3"/>
    <n v="4"/>
    <n v="80"/>
    <n v="1"/>
    <n v="14"/>
    <n v="2"/>
    <n v="3"/>
    <n v="4"/>
    <n v="2"/>
    <n v="2"/>
    <n v="2"/>
    <n v="0.17"/>
    <x v="2"/>
    <s v="Nuevo empleado"/>
    <s v="Coste salarial bajo"/>
    <s v="0-10 kms"/>
    <s v="Medio"/>
    <s v="Poca"/>
    <x v="1"/>
  </r>
  <r>
    <n v="35"/>
    <x v="1"/>
    <x v="0"/>
    <n v="155"/>
    <x v="0"/>
    <n v="9"/>
    <n v="1"/>
    <s v="Other"/>
    <n v="1"/>
    <n v="2212"/>
    <n v="3"/>
    <x v="1"/>
    <n v="67"/>
    <n v="2"/>
    <n v="1"/>
    <s v="Laboratory Technician"/>
    <x v="0"/>
    <x v="0"/>
    <n v="4539"/>
    <n v="2997"/>
    <n v="1"/>
    <s v="Y"/>
    <s v="No"/>
    <n v="12"/>
    <n v="3"/>
    <n v="1"/>
    <n v="80"/>
    <n v="3"/>
    <n v="7"/>
    <n v="2"/>
    <n v="3"/>
    <n v="16"/>
    <n v="0"/>
    <n v="0"/>
    <n v="5"/>
    <n v="0.12"/>
    <x v="0"/>
    <s v="Consolidado"/>
    <s v="Coste salarial medio"/>
    <s v="0-10 kms"/>
    <s v="Bajo"/>
    <s v="Poca"/>
    <x v="0"/>
  </r>
  <r>
    <n v="35"/>
    <x v="1"/>
    <x v="2"/>
    <n v="1396"/>
    <x v="0"/>
    <n v="16"/>
    <n v="3"/>
    <s v="Technical Degree"/>
    <n v="1"/>
    <n v="2213"/>
    <n v="4"/>
    <x v="0"/>
    <n v="46"/>
    <n v="3"/>
    <n v="1"/>
    <s v="Research Scientist"/>
    <x v="2"/>
    <x v="0"/>
    <n v="5914"/>
    <n v="20234"/>
    <n v="9"/>
    <s v="Y"/>
    <s v="Yes"/>
    <n v="17"/>
    <n v="3"/>
    <n v="3"/>
    <n v="80"/>
    <n v="0"/>
    <n v="10"/>
    <n v="2"/>
    <n v="1"/>
    <n v="21"/>
    <n v="0"/>
    <n v="0"/>
    <n v="0"/>
    <n v="0.17"/>
    <x v="0"/>
    <s v="Veterano"/>
    <s v="Coste salarial bajo"/>
    <s v="10-20 kms"/>
    <s v="Medio"/>
    <s v="Poca"/>
    <x v="1"/>
  </r>
  <r>
    <n v="39"/>
    <x v="1"/>
    <x v="0"/>
    <n v="708"/>
    <x v="2"/>
    <n v="6"/>
    <n v="4"/>
    <s v="Life Sciences"/>
    <n v="1"/>
    <n v="2214"/>
    <n v="3"/>
    <x v="0"/>
    <n v="79"/>
    <n v="3"/>
    <n v="1"/>
    <s v="Research Scientist"/>
    <x v="2"/>
    <x v="0"/>
    <n v="12169"/>
    <n v="12888"/>
    <n v="3"/>
    <s v="Y"/>
    <s v="No"/>
    <n v="12"/>
    <n v="4"/>
    <n v="4"/>
    <n v="80"/>
    <n v="1"/>
    <n v="2"/>
    <n v="3"/>
    <n v="2"/>
    <n v="37"/>
    <n v="7"/>
    <n v="1"/>
    <n v="7"/>
    <n v="0.12"/>
    <x v="0"/>
    <s v="Veterano"/>
    <s v="Coste salarial alto"/>
    <s v="0-10 kms"/>
    <s v="Bajo"/>
    <s v="Media"/>
    <x v="2"/>
  </r>
  <r>
    <n v="55"/>
    <x v="1"/>
    <x v="1"/>
    <n v="501"/>
    <x v="1"/>
    <n v="6"/>
    <n v="3"/>
    <s v="Marketing"/>
    <n v="1"/>
    <n v="2215"/>
    <n v="4"/>
    <x v="1"/>
    <n v="76"/>
    <n v="3"/>
    <n v="2"/>
    <s v="Healthcare Representative"/>
    <x v="2"/>
    <x v="2"/>
    <n v="11916"/>
    <n v="23398"/>
    <n v="1"/>
    <s v="Y"/>
    <s v="No"/>
    <n v="13"/>
    <n v="4"/>
    <n v="1"/>
    <n v="80"/>
    <n v="0"/>
    <n v="17"/>
    <n v="2"/>
    <n v="2"/>
    <n v="10"/>
    <n v="4"/>
    <n v="0"/>
    <n v="0"/>
    <n v="0.13"/>
    <x v="1"/>
    <s v="Establecido"/>
    <s v="Coste salarial alto"/>
    <s v="0-10 kms"/>
    <s v="Bajo"/>
    <s v="Poca"/>
    <x v="1"/>
  </r>
  <r>
    <n v="44"/>
    <x v="1"/>
    <x v="1"/>
    <n v="374"/>
    <x v="0"/>
    <n v="25"/>
    <n v="3"/>
    <s v="Other"/>
    <n v="1"/>
    <n v="2216"/>
    <n v="3"/>
    <x v="1"/>
    <n v="40"/>
    <n v="3"/>
    <n v="2"/>
    <s v="Research Director"/>
    <x v="3"/>
    <x v="0"/>
    <n v="2532"/>
    <n v="14120"/>
    <n v="1"/>
    <s v="Y"/>
    <s v="No"/>
    <n v="14"/>
    <n v="4"/>
    <n v="4"/>
    <n v="80"/>
    <n v="0"/>
    <n v="10"/>
    <n v="6"/>
    <n v="3"/>
    <n v="20"/>
    <n v="0"/>
    <n v="8"/>
    <n v="1"/>
    <n v="0.14000000000000001"/>
    <x v="0"/>
    <s v="Consolidado"/>
    <s v="Coste salarial bajo"/>
    <s v="20-30 kms"/>
    <s v="Bajo"/>
    <s v="Mucha"/>
    <x v="1"/>
  </r>
  <r>
    <n v="21"/>
    <x v="0"/>
    <x v="0"/>
    <n v="210"/>
    <x v="0"/>
    <n v="9"/>
    <n v="4"/>
    <s v="Medical"/>
    <n v="1"/>
    <n v="2217"/>
    <n v="2"/>
    <x v="1"/>
    <n v="55"/>
    <n v="3"/>
    <n v="2"/>
    <s v="Manager"/>
    <x v="2"/>
    <x v="2"/>
    <n v="2177"/>
    <n v="16340"/>
    <n v="1"/>
    <s v="Y"/>
    <s v="No"/>
    <n v="13"/>
    <n v="3"/>
    <n v="2"/>
    <n v="80"/>
    <n v="0"/>
    <n v="9"/>
    <n v="2"/>
    <n v="4"/>
    <n v="8"/>
    <n v="2"/>
    <n v="0"/>
    <n v="7"/>
    <n v="0.13"/>
    <x v="2"/>
    <s v="Establecido"/>
    <s v="Coste salarial medio"/>
    <s v="0-10 kms"/>
    <s v="Bajo"/>
    <s v="Poca"/>
    <x v="0"/>
  </r>
  <r>
    <n v="38"/>
    <x v="0"/>
    <x v="1"/>
    <n v="314"/>
    <x v="1"/>
    <n v="1"/>
    <n v="3"/>
    <s v="Medical"/>
    <n v="1"/>
    <n v="2218"/>
    <n v="4"/>
    <x v="1"/>
    <n v="71"/>
    <n v="3"/>
    <n v="1"/>
    <s v="Manufacturing Director"/>
    <x v="0"/>
    <x v="0"/>
    <n v="13402"/>
    <n v="21378"/>
    <n v="1"/>
    <s v="Y"/>
    <s v="No"/>
    <n v="12"/>
    <n v="3"/>
    <n v="3"/>
    <n v="80"/>
    <n v="1"/>
    <n v="16"/>
    <n v="2"/>
    <n v="2"/>
    <n v="2"/>
    <n v="1"/>
    <n v="1"/>
    <n v="4"/>
    <n v="0.12"/>
    <x v="0"/>
    <s v="Nuevo empleado"/>
    <s v="Coste salarial medio"/>
    <s v="0-10 kms"/>
    <s v="Bajo"/>
    <s v="Poca"/>
    <x v="1"/>
  </r>
  <r>
    <n v="56"/>
    <x v="0"/>
    <x v="2"/>
    <n v="336"/>
    <x v="1"/>
    <n v="28"/>
    <n v="4"/>
    <s v="Other"/>
    <n v="1"/>
    <n v="2219"/>
    <n v="1"/>
    <x v="0"/>
    <n v="58"/>
    <n v="3"/>
    <n v="2"/>
    <s v="Manufacturing Director"/>
    <x v="0"/>
    <x v="1"/>
    <n v="3760"/>
    <n v="10849"/>
    <n v="0"/>
    <s v="Y"/>
    <s v="No"/>
    <n v="20"/>
    <n v="3"/>
    <n v="4"/>
    <n v="80"/>
    <n v="2"/>
    <n v="26"/>
    <n v="3"/>
    <n v="3"/>
    <n v="8"/>
    <n v="4"/>
    <n v="1"/>
    <n v="5"/>
    <n v="0.2"/>
    <x v="1"/>
    <s v="Establecido"/>
    <s v="Coste salarial medio"/>
    <s v="20-30 kms"/>
    <s v="Medio"/>
    <s v="Media"/>
    <x v="1"/>
  </r>
  <r>
    <n v="24"/>
    <x v="1"/>
    <x v="0"/>
    <n v="104"/>
    <x v="2"/>
    <n v="22"/>
    <n v="4"/>
    <s v="Human Resources"/>
    <n v="1"/>
    <n v="2220"/>
    <n v="4"/>
    <x v="0"/>
    <n v="62"/>
    <n v="3"/>
    <n v="1"/>
    <s v="Manufacturing Director"/>
    <x v="1"/>
    <x v="0"/>
    <n v="2979"/>
    <n v="12147"/>
    <n v="1"/>
    <s v="Y"/>
    <s v="Yes"/>
    <n v="13"/>
    <n v="3"/>
    <n v="2"/>
    <n v="80"/>
    <n v="0"/>
    <n v="13"/>
    <n v="2"/>
    <n v="3"/>
    <n v="1"/>
    <n v="2"/>
    <n v="2"/>
    <n v="3"/>
    <n v="0.13"/>
    <x v="2"/>
    <s v="Recien incorporado"/>
    <s v="Coste salarial medio"/>
    <s v="20-30 kms"/>
    <s v="Bajo"/>
    <s v="Poca"/>
    <x v="1"/>
  </r>
  <r>
    <n v="44"/>
    <x v="1"/>
    <x v="0"/>
    <n v="1401"/>
    <x v="0"/>
    <n v="26"/>
    <n v="1"/>
    <s v="Marketing"/>
    <n v="1"/>
    <n v="2221"/>
    <n v="4"/>
    <x v="0"/>
    <n v="59"/>
    <n v="3"/>
    <n v="1"/>
    <s v="Laboratory Technician"/>
    <x v="3"/>
    <x v="0"/>
    <n v="8020"/>
    <n v="24164"/>
    <n v="1"/>
    <s v="Y"/>
    <s v="Yes"/>
    <n v="14"/>
    <n v="4"/>
    <n v="3"/>
    <n v="80"/>
    <n v="0"/>
    <n v="6"/>
    <n v="2"/>
    <n v="2"/>
    <n v="5"/>
    <n v="2"/>
    <n v="0"/>
    <n v="3"/>
    <n v="0.14000000000000001"/>
    <x v="0"/>
    <s v="Nuevo empleado"/>
    <s v="Coste salarial medio"/>
    <s v="20-30 kms"/>
    <s v="Bajo"/>
    <s v="Poca"/>
    <x v="0"/>
  </r>
  <r>
    <n v="38"/>
    <x v="0"/>
    <x v="2"/>
    <n v="307"/>
    <x v="0"/>
    <n v="8"/>
    <n v="2"/>
    <s v="Life Sciences"/>
    <n v="1"/>
    <n v="2222"/>
    <n v="4"/>
    <x v="1"/>
    <n v="47"/>
    <n v="3"/>
    <n v="4"/>
    <s v="Human Resources"/>
    <x v="0"/>
    <x v="1"/>
    <n v="15402"/>
    <n v="26278"/>
    <n v="1"/>
    <s v="Y"/>
    <s v="No"/>
    <n v="18"/>
    <n v="3"/>
    <n v="3"/>
    <n v="80"/>
    <n v="3"/>
    <n v="9"/>
    <n v="2"/>
    <n v="2"/>
    <n v="3"/>
    <n v="8"/>
    <n v="0"/>
    <n v="4"/>
    <n v="0.18"/>
    <x v="0"/>
    <s v="Nuevo empleado"/>
    <s v="Coste salarial bajo"/>
    <s v="0-10 kms"/>
    <s v="Medio"/>
    <s v="Poca"/>
    <x v="0"/>
  </r>
  <r>
    <n v="53"/>
    <x v="0"/>
    <x v="1"/>
    <n v="217"/>
    <x v="0"/>
    <n v="3"/>
    <n v="3"/>
    <s v="Medical"/>
    <n v="1"/>
    <n v="2223"/>
    <n v="2"/>
    <x v="1"/>
    <n v="94"/>
    <n v="3"/>
    <n v="2"/>
    <s v="Sales Representative"/>
    <x v="0"/>
    <x v="1"/>
    <n v="2090"/>
    <n v="8952"/>
    <n v="0"/>
    <s v="Y"/>
    <s v="Yes"/>
    <n v="11"/>
    <n v="3"/>
    <n v="3"/>
    <n v="80"/>
    <n v="1"/>
    <n v="17"/>
    <n v="2"/>
    <n v="3"/>
    <n v="15"/>
    <n v="2"/>
    <n v="0"/>
    <n v="2"/>
    <n v="0.11"/>
    <x v="1"/>
    <s v="Consolidado"/>
    <s v="Coste salarial alto"/>
    <s v="0-10 kms"/>
    <s v="Bajo"/>
    <s v="Poca"/>
    <x v="1"/>
  </r>
  <r>
    <n v="35"/>
    <x v="1"/>
    <x v="0"/>
    <n v="827"/>
    <x v="2"/>
    <n v="8"/>
    <n v="5"/>
    <s v="Technical Degree"/>
    <n v="1"/>
    <n v="2224"/>
    <n v="1"/>
    <x v="0"/>
    <n v="82"/>
    <n v="3"/>
    <n v="2"/>
    <s v="Healthcare Representative"/>
    <x v="2"/>
    <x v="1"/>
    <n v="3201"/>
    <n v="10074"/>
    <n v="2"/>
    <s v="Y"/>
    <s v="No"/>
    <n v="12"/>
    <n v="3"/>
    <n v="2"/>
    <n v="80"/>
    <n v="1"/>
    <n v="1"/>
    <n v="2"/>
    <n v="3"/>
    <n v="20"/>
    <n v="0"/>
    <n v="1"/>
    <n v="7"/>
    <n v="0.12"/>
    <x v="0"/>
    <s v="Consolidado"/>
    <s v="Coste salarial alto"/>
    <s v="0-10 kms"/>
    <s v="Bajo"/>
    <s v="Poca"/>
    <x v="2"/>
  </r>
  <r>
    <n v="35"/>
    <x v="1"/>
    <x v="2"/>
    <n v="1473"/>
    <x v="0"/>
    <n v="24"/>
    <n v="4"/>
    <s v="Medical"/>
    <n v="1"/>
    <n v="2225"/>
    <n v="2"/>
    <x v="0"/>
    <n v="50"/>
    <n v="3"/>
    <n v="2"/>
    <s v="Manufacturing Director"/>
    <x v="2"/>
    <x v="0"/>
    <n v="4779"/>
    <n v="4306"/>
    <n v="4"/>
    <s v="Y"/>
    <s v="Yes"/>
    <n v="14"/>
    <n v="3"/>
    <n v="1"/>
    <n v="80"/>
    <n v="1"/>
    <n v="10"/>
    <n v="2"/>
    <n v="2"/>
    <n v="2"/>
    <n v="2"/>
    <n v="0"/>
    <n v="7"/>
    <n v="0.14000000000000001"/>
    <x v="0"/>
    <s v="Nuevo empleado"/>
    <s v="Coste salarial medio"/>
    <s v="20-30 kms"/>
    <s v="Bajo"/>
    <s v="Poca"/>
    <x v="1"/>
  </r>
  <r>
    <n v="59"/>
    <x v="1"/>
    <x v="2"/>
    <n v="604"/>
    <x v="2"/>
    <n v="8"/>
    <n v="4"/>
    <s v="Other"/>
    <n v="1"/>
    <n v="2226"/>
    <n v="3"/>
    <x v="0"/>
    <n v="89"/>
    <n v="2"/>
    <n v="2"/>
    <s v="Manager"/>
    <x v="1"/>
    <x v="0"/>
    <n v="9738"/>
    <n v="4050"/>
    <n v="2"/>
    <s v="Y"/>
    <s v="No"/>
    <n v="13"/>
    <n v="3"/>
    <n v="4"/>
    <n v="80"/>
    <n v="0"/>
    <n v="4"/>
    <n v="2"/>
    <n v="2"/>
    <n v="6"/>
    <n v="7"/>
    <n v="7"/>
    <n v="6"/>
    <n v="0.13"/>
    <x v="1"/>
    <s v="Establecido"/>
    <s v="Coste salarial alto"/>
    <s v="0-10 kms"/>
    <s v="Bajo"/>
    <s v="Poca"/>
    <x v="0"/>
  </r>
  <r>
    <n v="41"/>
    <x v="0"/>
    <x v="1"/>
    <n v="723"/>
    <x v="1"/>
    <n v="7"/>
    <n v="1"/>
    <s v="Medical"/>
    <n v="1"/>
    <n v="2227"/>
    <n v="1"/>
    <x v="0"/>
    <n v="51"/>
    <n v="3"/>
    <n v="2"/>
    <s v="Human Resources"/>
    <x v="1"/>
    <x v="2"/>
    <n v="4171"/>
    <n v="17491"/>
    <n v="1"/>
    <s v="Y"/>
    <s v="No"/>
    <n v="18"/>
    <n v="3"/>
    <n v="4"/>
    <n v="80"/>
    <n v="1"/>
    <n v="5"/>
    <n v="3"/>
    <n v="3"/>
    <n v="10"/>
    <n v="2"/>
    <n v="1"/>
    <n v="3"/>
    <n v="0.18"/>
    <x v="0"/>
    <s v="Establecido"/>
    <s v="Coste salarial medio"/>
    <s v="0-10 kms"/>
    <s v="Medio"/>
    <s v="Media"/>
    <x v="0"/>
  </r>
  <r>
    <n v="42"/>
    <x v="0"/>
    <x v="1"/>
    <n v="1329"/>
    <x v="1"/>
    <n v="1"/>
    <n v="4"/>
    <s v="Human Resources"/>
    <n v="1"/>
    <n v="2228"/>
    <n v="4"/>
    <x v="0"/>
    <n v="41"/>
    <n v="2"/>
    <n v="1"/>
    <s v="Human Resources"/>
    <x v="3"/>
    <x v="0"/>
    <n v="3737"/>
    <n v="8045"/>
    <n v="5"/>
    <s v="Y"/>
    <s v="No"/>
    <n v="13"/>
    <n v="4"/>
    <n v="4"/>
    <n v="80"/>
    <n v="1"/>
    <n v="10"/>
    <n v="5"/>
    <n v="3"/>
    <n v="18"/>
    <n v="2"/>
    <n v="0"/>
    <n v="8"/>
    <n v="0.13"/>
    <x v="0"/>
    <s v="Consolidado"/>
    <s v="Coste salarial bajo"/>
    <s v="0-10 kms"/>
    <s v="Bajo"/>
    <s v="Mucha"/>
    <x v="1"/>
  </r>
  <r>
    <n v="29"/>
    <x v="1"/>
    <x v="2"/>
    <n v="1003"/>
    <x v="1"/>
    <n v="1"/>
    <n v="3"/>
    <s v="Medical"/>
    <n v="1"/>
    <n v="2229"/>
    <n v="4"/>
    <x v="1"/>
    <n v="44"/>
    <n v="2"/>
    <n v="3"/>
    <s v="Sales Executive"/>
    <x v="0"/>
    <x v="2"/>
    <n v="3445"/>
    <n v="9697"/>
    <n v="4"/>
    <s v="Y"/>
    <s v="Yes"/>
    <n v="14"/>
    <n v="4"/>
    <n v="1"/>
    <n v="80"/>
    <n v="1"/>
    <n v="12"/>
    <n v="1"/>
    <n v="4"/>
    <n v="2"/>
    <n v="2"/>
    <n v="1"/>
    <n v="13"/>
    <n v="0.14000000000000001"/>
    <x v="0"/>
    <s v="Nuevo empleado"/>
    <s v="Coste salarial bajo"/>
    <s v="0-10 kms"/>
    <s v="Bajo"/>
    <s v="Poca"/>
    <x v="1"/>
  </r>
  <r>
    <n v="30"/>
    <x v="1"/>
    <x v="0"/>
    <n v="516"/>
    <x v="1"/>
    <n v="4"/>
    <n v="1"/>
    <s v="Other"/>
    <n v="1"/>
    <n v="2230"/>
    <n v="3"/>
    <x v="0"/>
    <n v="88"/>
    <n v="3"/>
    <n v="1"/>
    <s v="Sales Executive"/>
    <x v="3"/>
    <x v="0"/>
    <n v="10445"/>
    <n v="21708"/>
    <n v="4"/>
    <s v="Y"/>
    <s v="No"/>
    <n v="12"/>
    <n v="3"/>
    <n v="1"/>
    <n v="80"/>
    <n v="1"/>
    <n v="4"/>
    <n v="1"/>
    <n v="3"/>
    <n v="7"/>
    <n v="7"/>
    <n v="1"/>
    <n v="8"/>
    <n v="0.12"/>
    <x v="0"/>
    <s v="Establecido"/>
    <s v="Coste salarial alto"/>
    <s v="0-10 kms"/>
    <s v="Bajo"/>
    <s v="Poca"/>
    <x v="0"/>
  </r>
  <r>
    <n v="53"/>
    <x v="1"/>
    <x v="2"/>
    <n v="760"/>
    <x v="1"/>
    <n v="28"/>
    <n v="3"/>
    <s v="Life Sciences"/>
    <n v="1"/>
    <n v="2231"/>
    <n v="3"/>
    <x v="1"/>
    <n v="40"/>
    <n v="4"/>
    <n v="2"/>
    <s v="Sales Executive"/>
    <x v="2"/>
    <x v="1"/>
    <n v="5406"/>
    <n v="6770"/>
    <n v="2"/>
    <s v="Y"/>
    <s v="Yes"/>
    <n v="17"/>
    <n v="3"/>
    <n v="2"/>
    <n v="80"/>
    <n v="3"/>
    <n v="10"/>
    <n v="2"/>
    <n v="2"/>
    <n v="2"/>
    <n v="1"/>
    <n v="0"/>
    <n v="2"/>
    <n v="0.17"/>
    <x v="1"/>
    <s v="Nuevo empleado"/>
    <s v="Coste salarial bajo"/>
    <s v="20-30 kms"/>
    <s v="Medio"/>
    <s v="Poca"/>
    <x v="1"/>
  </r>
  <r>
    <n v="51"/>
    <x v="1"/>
    <x v="0"/>
    <n v="771"/>
    <x v="2"/>
    <n v="2"/>
    <n v="4"/>
    <s v="Human Resources"/>
    <n v="1"/>
    <n v="2232"/>
    <n v="4"/>
    <x v="0"/>
    <n v="47"/>
    <n v="3"/>
    <n v="2"/>
    <s v="Manager"/>
    <x v="2"/>
    <x v="0"/>
    <n v="3867"/>
    <n v="22217"/>
    <n v="2"/>
    <s v="Y"/>
    <s v="No"/>
    <n v="13"/>
    <n v="4"/>
    <n v="2"/>
    <n v="80"/>
    <n v="1"/>
    <n v="4"/>
    <n v="3"/>
    <n v="3"/>
    <n v="3"/>
    <n v="3"/>
    <n v="1"/>
    <n v="2"/>
    <n v="0.13"/>
    <x v="1"/>
    <s v="Nuevo empleado"/>
    <s v="Coste salarial bajo"/>
    <s v="0-10 kms"/>
    <s v="Bajo"/>
    <s v="Media"/>
    <x v="0"/>
  </r>
  <r>
    <n v="58"/>
    <x v="1"/>
    <x v="0"/>
    <n v="333"/>
    <x v="1"/>
    <n v="3"/>
    <n v="3"/>
    <s v="Marketing"/>
    <n v="1"/>
    <n v="2233"/>
    <n v="4"/>
    <x v="1"/>
    <n v="89"/>
    <n v="3"/>
    <n v="2"/>
    <s v="Sales Representative"/>
    <x v="0"/>
    <x v="2"/>
    <n v="4787"/>
    <n v="9983"/>
    <n v="1"/>
    <s v="Y"/>
    <s v="No"/>
    <n v="22"/>
    <n v="3"/>
    <n v="3"/>
    <n v="80"/>
    <n v="1"/>
    <n v="10"/>
    <n v="3"/>
    <n v="3"/>
    <n v="6"/>
    <n v="0"/>
    <n v="2"/>
    <n v="7"/>
    <n v="0.22"/>
    <x v="1"/>
    <s v="Establecido"/>
    <s v="Coste salarial alto"/>
    <s v="0-10 kms"/>
    <s v="Alto"/>
    <s v="Media"/>
    <x v="1"/>
  </r>
  <r>
    <n v="29"/>
    <x v="0"/>
    <x v="2"/>
    <n v="646"/>
    <x v="0"/>
    <n v="2"/>
    <n v="2"/>
    <s v="Technical Degree"/>
    <n v="1"/>
    <n v="2234"/>
    <n v="4"/>
    <x v="0"/>
    <n v="82"/>
    <n v="3"/>
    <n v="1"/>
    <s v="Manager"/>
    <x v="0"/>
    <x v="0"/>
    <n v="2342"/>
    <n v="6020"/>
    <n v="0"/>
    <s v="Y"/>
    <s v="Yes"/>
    <n v="12"/>
    <n v="3"/>
    <n v="4"/>
    <n v="80"/>
    <n v="2"/>
    <n v="31"/>
    <n v="1"/>
    <n v="3"/>
    <n v="2"/>
    <n v="0"/>
    <n v="0"/>
    <n v="7"/>
    <n v="0.12"/>
    <x v="0"/>
    <s v="Nuevo empleado"/>
    <s v="Coste salarial alto"/>
    <s v="0-10 kms"/>
    <s v="Bajo"/>
    <s v="Poca"/>
    <x v="1"/>
  </r>
  <r>
    <n v="21"/>
    <x v="0"/>
    <x v="2"/>
    <n v="688"/>
    <x v="2"/>
    <n v="3"/>
    <n v="4"/>
    <s v="Marketing"/>
    <n v="1"/>
    <n v="2235"/>
    <n v="3"/>
    <x v="0"/>
    <n v="64"/>
    <n v="2"/>
    <n v="2"/>
    <s v="Research Director"/>
    <x v="0"/>
    <x v="0"/>
    <n v="4507"/>
    <n v="4303"/>
    <n v="3"/>
    <s v="Y"/>
    <s v="Yes"/>
    <n v="14"/>
    <n v="3"/>
    <n v="2"/>
    <n v="80"/>
    <n v="2"/>
    <n v="9"/>
    <n v="3"/>
    <n v="3"/>
    <n v="2"/>
    <n v="7"/>
    <n v="0"/>
    <n v="2"/>
    <n v="0.14000000000000001"/>
    <x v="2"/>
    <s v="Nuevo empleado"/>
    <s v="Coste salarial medio"/>
    <s v="0-10 kms"/>
    <s v="Bajo"/>
    <s v="Media"/>
    <x v="0"/>
  </r>
  <r>
    <n v="26"/>
    <x v="0"/>
    <x v="2"/>
    <n v="314"/>
    <x v="2"/>
    <n v="2"/>
    <n v="3"/>
    <s v="Technical Degree"/>
    <n v="1"/>
    <n v="2236"/>
    <n v="2"/>
    <x v="1"/>
    <n v="63"/>
    <n v="2"/>
    <n v="2"/>
    <s v="Sales Representative"/>
    <x v="1"/>
    <x v="2"/>
    <n v="5055"/>
    <n v="24223"/>
    <n v="1"/>
    <s v="Y"/>
    <s v="No"/>
    <n v="12"/>
    <n v="3"/>
    <n v="2"/>
    <n v="80"/>
    <n v="0"/>
    <n v="6"/>
    <n v="3"/>
    <n v="3"/>
    <n v="10"/>
    <n v="0"/>
    <n v="1"/>
    <n v="2"/>
    <n v="0.12"/>
    <x v="2"/>
    <s v="Establecido"/>
    <s v="Coste salarial medio"/>
    <s v="0-10 kms"/>
    <s v="Bajo"/>
    <s v="Media"/>
    <x v="0"/>
  </r>
  <r>
    <n v="31"/>
    <x v="0"/>
    <x v="2"/>
    <n v="1017"/>
    <x v="2"/>
    <n v="1"/>
    <n v="2"/>
    <s v="Other"/>
    <n v="1"/>
    <n v="2237"/>
    <n v="4"/>
    <x v="0"/>
    <n v="58"/>
    <n v="3"/>
    <n v="2"/>
    <s v="Healthcare Representative"/>
    <x v="1"/>
    <x v="2"/>
    <n v="8926"/>
    <n v="20003"/>
    <n v="0"/>
    <s v="Y"/>
    <s v="Yes"/>
    <n v="11"/>
    <n v="3"/>
    <n v="4"/>
    <n v="80"/>
    <n v="0"/>
    <n v="16"/>
    <n v="4"/>
    <n v="4"/>
    <n v="10"/>
    <n v="2"/>
    <n v="0"/>
    <n v="9"/>
    <n v="0.11"/>
    <x v="0"/>
    <s v="Establecido"/>
    <s v="Coste salarial medio"/>
    <s v="0-10 kms"/>
    <s v="Bajo"/>
    <s v="Media"/>
    <x v="1"/>
  </r>
  <r>
    <n v="39"/>
    <x v="1"/>
    <x v="0"/>
    <n v="167"/>
    <x v="1"/>
    <n v="7"/>
    <n v="2"/>
    <s v="Other"/>
    <n v="1"/>
    <n v="2238"/>
    <n v="4"/>
    <x v="1"/>
    <n v="95"/>
    <n v="3"/>
    <n v="2"/>
    <s v="Human Resources"/>
    <x v="2"/>
    <x v="0"/>
    <n v="6389"/>
    <n v="21214"/>
    <n v="1"/>
    <s v="Y"/>
    <s v="No"/>
    <n v="15"/>
    <n v="3"/>
    <n v="3"/>
    <n v="80"/>
    <n v="2"/>
    <n v="10"/>
    <n v="0"/>
    <n v="2"/>
    <n v="10"/>
    <n v="2"/>
    <n v="2"/>
    <n v="6"/>
    <n v="0.15"/>
    <x v="0"/>
    <s v="Establecido"/>
    <s v="Coste salarial alto"/>
    <s v="0-10 kms"/>
    <s v="Bajo"/>
    <s v="Poca"/>
    <x v="1"/>
  </r>
  <r>
    <n v="23"/>
    <x v="0"/>
    <x v="1"/>
    <n v="692"/>
    <x v="0"/>
    <n v="3"/>
    <n v="2"/>
    <s v="Marketing"/>
    <n v="1"/>
    <n v="2239"/>
    <n v="4"/>
    <x v="0"/>
    <n v="85"/>
    <n v="3"/>
    <n v="4"/>
    <s v="Sales Executive"/>
    <x v="1"/>
    <x v="2"/>
    <n v="6465"/>
    <n v="9068"/>
    <n v="1"/>
    <s v="Y"/>
    <s v="No"/>
    <n v="13"/>
    <n v="3"/>
    <n v="4"/>
    <n v="80"/>
    <n v="2"/>
    <n v="6"/>
    <n v="1"/>
    <n v="3"/>
    <n v="0"/>
    <n v="3"/>
    <n v="0"/>
    <n v="1"/>
    <n v="0.13"/>
    <x v="2"/>
    <s v="Recien incorporado"/>
    <s v="Coste salarial alto"/>
    <s v="0-10 kms"/>
    <s v="Bajo"/>
    <s v="Poca"/>
    <x v="0"/>
  </r>
  <r>
    <n v="33"/>
    <x v="0"/>
    <x v="2"/>
    <n v="1252"/>
    <x v="0"/>
    <n v="1"/>
    <n v="4"/>
    <s v="Medical"/>
    <n v="1"/>
    <n v="2240"/>
    <n v="3"/>
    <x v="1"/>
    <n v="96"/>
    <n v="2"/>
    <n v="1"/>
    <s v="Sales Executive"/>
    <x v="0"/>
    <x v="2"/>
    <n v="10851"/>
    <n v="6889"/>
    <n v="1"/>
    <s v="Y"/>
    <s v="No"/>
    <n v="11"/>
    <n v="3"/>
    <n v="2"/>
    <n v="80"/>
    <n v="0"/>
    <n v="13"/>
    <n v="4"/>
    <n v="3"/>
    <n v="8"/>
    <n v="7"/>
    <n v="3"/>
    <n v="7"/>
    <n v="0.11"/>
    <x v="0"/>
    <s v="Establecido"/>
    <s v="Coste salarial alto"/>
    <s v="0-10 kms"/>
    <s v="Bajo"/>
    <s v="Media"/>
    <x v="1"/>
  </r>
  <r>
    <n v="38"/>
    <x v="0"/>
    <x v="1"/>
    <n v="1385"/>
    <x v="2"/>
    <n v="2"/>
    <n v="2"/>
    <s v="Human Resources"/>
    <n v="1"/>
    <n v="2241"/>
    <n v="3"/>
    <x v="0"/>
    <n v="86"/>
    <n v="2"/>
    <n v="2"/>
    <s v="Sales Executive"/>
    <x v="2"/>
    <x v="1"/>
    <n v="2001"/>
    <n v="20335"/>
    <n v="2"/>
    <s v="Y"/>
    <s v="No"/>
    <n v="17"/>
    <n v="3"/>
    <n v="2"/>
    <n v="80"/>
    <n v="1"/>
    <n v="9"/>
    <n v="4"/>
    <n v="4"/>
    <n v="5"/>
    <n v="2"/>
    <n v="0"/>
    <n v="0"/>
    <n v="0.17"/>
    <x v="0"/>
    <s v="Nuevo empleado"/>
    <s v="Coste salarial alto"/>
    <s v="0-10 kms"/>
    <s v="Medio"/>
    <s v="Media"/>
    <x v="0"/>
  </r>
  <r>
    <n v="39"/>
    <x v="1"/>
    <x v="0"/>
    <n v="638"/>
    <x v="0"/>
    <n v="2"/>
    <n v="3"/>
    <s v="Other"/>
    <n v="1"/>
    <n v="2242"/>
    <n v="1"/>
    <x v="0"/>
    <n v="66"/>
    <n v="3"/>
    <n v="1"/>
    <s v="Research Director"/>
    <x v="1"/>
    <x v="2"/>
    <n v="4809"/>
    <n v="24440"/>
    <n v="6"/>
    <s v="Y"/>
    <s v="Yes"/>
    <n v="15"/>
    <n v="3"/>
    <n v="2"/>
    <n v="80"/>
    <n v="0"/>
    <n v="18"/>
    <n v="2"/>
    <n v="4"/>
    <n v="10"/>
    <n v="8"/>
    <n v="4"/>
    <n v="2"/>
    <n v="0.15"/>
    <x v="0"/>
    <s v="Establecido"/>
    <s v="Coste salarial medio"/>
    <s v="0-10 kms"/>
    <s v="Bajo"/>
    <s v="Poca"/>
    <x v="1"/>
  </r>
  <r>
    <n v="39"/>
    <x v="1"/>
    <x v="0"/>
    <n v="810"/>
    <x v="2"/>
    <n v="7"/>
    <n v="4"/>
    <s v="Life Sciences"/>
    <n v="1"/>
    <n v="2243"/>
    <n v="1"/>
    <x v="1"/>
    <n v="52"/>
    <n v="3"/>
    <n v="1"/>
    <s v="Sales Representative"/>
    <x v="2"/>
    <x v="1"/>
    <n v="2936"/>
    <n v="26204"/>
    <n v="2"/>
    <s v="Y"/>
    <s v="No"/>
    <n v="25"/>
    <n v="4"/>
    <n v="1"/>
    <n v="80"/>
    <n v="1"/>
    <n v="15"/>
    <n v="1"/>
    <n v="1"/>
    <n v="2"/>
    <n v="6"/>
    <n v="2"/>
    <n v="8"/>
    <n v="0.25"/>
    <x v="0"/>
    <s v="Nuevo empleado"/>
    <s v="Coste salarial medio"/>
    <s v="0-10 kms"/>
    <s v="Alto"/>
    <s v="Poca"/>
    <x v="1"/>
  </r>
  <r>
    <n v="27"/>
    <x v="1"/>
    <x v="1"/>
    <n v="1372"/>
    <x v="1"/>
    <n v="17"/>
    <n v="3"/>
    <s v="Technical Degree"/>
    <n v="1"/>
    <n v="2244"/>
    <n v="1"/>
    <x v="1"/>
    <n v="45"/>
    <n v="3"/>
    <n v="2"/>
    <s v="Research Director"/>
    <x v="0"/>
    <x v="2"/>
    <n v="4033"/>
    <n v="16901"/>
    <n v="0"/>
    <s v="Y"/>
    <s v="Yes"/>
    <n v="20"/>
    <n v="3"/>
    <n v="1"/>
    <n v="80"/>
    <n v="2"/>
    <n v="10"/>
    <n v="3"/>
    <n v="4"/>
    <n v="0"/>
    <n v="7"/>
    <n v="0"/>
    <n v="4"/>
    <n v="0.2"/>
    <x v="2"/>
    <s v="Recien incorporado"/>
    <s v="Coste salarial bajo"/>
    <s v="10-20 kms"/>
    <s v="Medio"/>
    <s v="Media"/>
    <x v="1"/>
  </r>
  <r>
    <n v="36"/>
    <x v="0"/>
    <x v="0"/>
    <n v="135"/>
    <x v="2"/>
    <n v="27"/>
    <n v="4"/>
    <s v="Human Resources"/>
    <n v="1"/>
    <n v="2245"/>
    <n v="1"/>
    <x v="0"/>
    <n v="48"/>
    <n v="2"/>
    <n v="5"/>
    <s v="Healthcare Representative"/>
    <x v="2"/>
    <x v="2"/>
    <n v="6146"/>
    <n v="12695"/>
    <n v="0"/>
    <s v="Y"/>
    <s v="No"/>
    <n v="17"/>
    <n v="4"/>
    <n v="4"/>
    <n v="80"/>
    <n v="0"/>
    <n v="5"/>
    <n v="2"/>
    <n v="3"/>
    <n v="15"/>
    <n v="7"/>
    <n v="0"/>
    <n v="3"/>
    <n v="0.17"/>
    <x v="0"/>
    <s v="Consolidado"/>
    <s v="Coste salarial bajo"/>
    <s v="20-30 kms"/>
    <s v="Medio"/>
    <s v="Poca"/>
    <x v="0"/>
  </r>
  <r>
    <n v="27"/>
    <x v="1"/>
    <x v="1"/>
    <n v="447"/>
    <x v="1"/>
    <n v="16"/>
    <n v="2"/>
    <s v="Other"/>
    <n v="1"/>
    <n v="2246"/>
    <n v="4"/>
    <x v="0"/>
    <n v="44"/>
    <n v="3"/>
    <n v="2"/>
    <s v="Human Resources"/>
    <x v="1"/>
    <x v="2"/>
    <n v="6347"/>
    <n v="23163"/>
    <n v="4"/>
    <s v="Y"/>
    <s v="No"/>
    <n v="14"/>
    <n v="3"/>
    <n v="4"/>
    <n v="80"/>
    <n v="0"/>
    <n v="15"/>
    <n v="2"/>
    <n v="3"/>
    <n v="0"/>
    <n v="12"/>
    <n v="1"/>
    <n v="3"/>
    <n v="0.14000000000000001"/>
    <x v="2"/>
    <s v="Recien incorporado"/>
    <s v="Coste salarial bajo"/>
    <s v="10-20 kms"/>
    <s v="Bajo"/>
    <s v="Poca"/>
    <x v="1"/>
  </r>
  <r>
    <n v="37"/>
    <x v="0"/>
    <x v="0"/>
    <n v="1482"/>
    <x v="2"/>
    <n v="29"/>
    <n v="2"/>
    <s v="Technical Degree"/>
    <n v="1"/>
    <n v="2247"/>
    <n v="3"/>
    <x v="0"/>
    <n v="52"/>
    <n v="3"/>
    <n v="2"/>
    <s v="Healthcare Representative"/>
    <x v="1"/>
    <x v="0"/>
    <n v="2342"/>
    <n v="6986"/>
    <n v="5"/>
    <s v="Y"/>
    <s v="No"/>
    <n v="15"/>
    <n v="3"/>
    <n v="1"/>
    <n v="80"/>
    <n v="0"/>
    <n v="5"/>
    <n v="2"/>
    <n v="2"/>
    <n v="0"/>
    <n v="2"/>
    <n v="7"/>
    <n v="7"/>
    <n v="0.15"/>
    <x v="0"/>
    <s v="Recien incorporado"/>
    <s v="Coste salarial medio"/>
    <s v="20-30 kms"/>
    <s v="Bajo"/>
    <s v="Poca"/>
    <x v="0"/>
  </r>
  <r>
    <n v="24"/>
    <x v="0"/>
    <x v="0"/>
    <n v="854"/>
    <x v="0"/>
    <n v="25"/>
    <n v="4"/>
    <s v="Life Sciences"/>
    <n v="1"/>
    <n v="2248"/>
    <n v="4"/>
    <x v="1"/>
    <n v="49"/>
    <n v="3"/>
    <n v="1"/>
    <s v="Human Resources"/>
    <x v="0"/>
    <x v="1"/>
    <n v="13577"/>
    <n v="3339"/>
    <n v="4"/>
    <s v="Y"/>
    <s v="Yes"/>
    <n v="24"/>
    <n v="3"/>
    <n v="2"/>
    <n v="80"/>
    <n v="1"/>
    <n v="25"/>
    <n v="2"/>
    <n v="3"/>
    <n v="17"/>
    <n v="8"/>
    <n v="0"/>
    <n v="8"/>
    <n v="0.24"/>
    <x v="2"/>
    <s v="Consolidado"/>
    <s v="Coste salarial bajo"/>
    <s v="20-30 kms"/>
    <s v="Alto"/>
    <s v="Poca"/>
    <x v="1"/>
  </r>
  <r>
    <n v="32"/>
    <x v="0"/>
    <x v="0"/>
    <n v="699"/>
    <x v="1"/>
    <n v="5"/>
    <n v="5"/>
    <s v="Technical Degree"/>
    <n v="1"/>
    <n v="2249"/>
    <n v="3"/>
    <x v="1"/>
    <n v="62"/>
    <n v="3"/>
    <n v="1"/>
    <s v="Sales Representative"/>
    <x v="0"/>
    <x v="1"/>
    <n v="6244"/>
    <n v="10942"/>
    <n v="1"/>
    <s v="Y"/>
    <s v="Yes"/>
    <n v="14"/>
    <n v="4"/>
    <n v="3"/>
    <n v="80"/>
    <n v="1"/>
    <n v="10"/>
    <n v="1"/>
    <n v="4"/>
    <n v="10"/>
    <n v="13"/>
    <n v="0"/>
    <n v="10"/>
    <n v="0.14000000000000001"/>
    <x v="0"/>
    <s v="Establecido"/>
    <s v="Coste salarial medio"/>
    <s v="0-10 kms"/>
    <s v="Bajo"/>
    <s v="Poca"/>
    <x v="1"/>
  </r>
  <r>
    <n v="36"/>
    <x v="0"/>
    <x v="0"/>
    <n v="194"/>
    <x v="1"/>
    <n v="10"/>
    <n v="3"/>
    <s v="Technical Degree"/>
    <n v="1"/>
    <n v="2250"/>
    <n v="4"/>
    <x v="0"/>
    <n v="62"/>
    <n v="2"/>
    <n v="2"/>
    <s v="Human Resources"/>
    <x v="1"/>
    <x v="1"/>
    <n v="2342"/>
    <n v="8059"/>
    <n v="4"/>
    <s v="Y"/>
    <s v="Yes"/>
    <n v="25"/>
    <n v="3"/>
    <n v="2"/>
    <n v="80"/>
    <n v="0"/>
    <n v="9"/>
    <n v="2"/>
    <n v="4"/>
    <n v="5"/>
    <n v="2"/>
    <n v="1"/>
    <n v="2"/>
    <n v="0.25"/>
    <x v="0"/>
    <s v="Nuevo empleado"/>
    <s v="Coste salarial medio"/>
    <s v="10-20 kms"/>
    <s v="Alto"/>
    <s v="Poca"/>
    <x v="0"/>
  </r>
  <r>
    <n v="33"/>
    <x v="1"/>
    <x v="2"/>
    <n v="1142"/>
    <x v="0"/>
    <n v="23"/>
    <n v="3"/>
    <s v="Other"/>
    <n v="1"/>
    <n v="2251"/>
    <n v="3"/>
    <x v="1"/>
    <n v="51"/>
    <n v="2"/>
    <n v="2"/>
    <s v="Research Scientist"/>
    <x v="0"/>
    <x v="2"/>
    <n v="5376"/>
    <n v="19555"/>
    <n v="2"/>
    <s v="Y"/>
    <s v="Yes"/>
    <n v="15"/>
    <n v="3"/>
    <n v="1"/>
    <n v="80"/>
    <n v="0"/>
    <n v="8"/>
    <n v="3"/>
    <n v="3"/>
    <n v="8"/>
    <n v="1"/>
    <n v="1"/>
    <n v="2"/>
    <n v="0.15"/>
    <x v="0"/>
    <s v="Establecido"/>
    <s v="Coste salarial medio"/>
    <s v="20-30 kms"/>
    <s v="Bajo"/>
    <s v="Media"/>
    <x v="0"/>
  </r>
  <r>
    <n v="33"/>
    <x v="0"/>
    <x v="2"/>
    <n v="1168"/>
    <x v="2"/>
    <n v="29"/>
    <n v="4"/>
    <s v="Other"/>
    <n v="1"/>
    <n v="2252"/>
    <n v="3"/>
    <x v="1"/>
    <n v="91"/>
    <n v="3"/>
    <n v="3"/>
    <s v="Research Director"/>
    <x v="2"/>
    <x v="0"/>
    <n v="3310"/>
    <n v="26619"/>
    <n v="1"/>
    <s v="Y"/>
    <s v="Yes"/>
    <n v="12"/>
    <n v="3"/>
    <n v="2"/>
    <n v="80"/>
    <n v="2"/>
    <n v="10"/>
    <n v="2"/>
    <n v="3"/>
    <n v="2"/>
    <n v="15"/>
    <n v="6"/>
    <n v="0"/>
    <n v="0.12"/>
    <x v="0"/>
    <s v="Nuevo empleado"/>
    <s v="Coste salarial alto"/>
    <s v="20-30 kms"/>
    <s v="Bajo"/>
    <s v="Poca"/>
    <x v="1"/>
  </r>
  <r>
    <n v="29"/>
    <x v="1"/>
    <x v="0"/>
    <n v="1065"/>
    <x v="2"/>
    <n v="18"/>
    <n v="3"/>
    <s v="Medical"/>
    <n v="1"/>
    <n v="2253"/>
    <n v="4"/>
    <x v="0"/>
    <n v="55"/>
    <n v="3"/>
    <n v="2"/>
    <s v="Human Resources"/>
    <x v="1"/>
    <x v="0"/>
    <n v="2406"/>
    <n v="20490"/>
    <n v="3"/>
    <s v="Y"/>
    <s v="Yes"/>
    <n v="15"/>
    <n v="4"/>
    <n v="3"/>
    <n v="80"/>
    <n v="1"/>
    <n v="10"/>
    <n v="4"/>
    <n v="2"/>
    <n v="6"/>
    <n v="1"/>
    <n v="1"/>
    <n v="6"/>
    <n v="0.15"/>
    <x v="0"/>
    <s v="Establecido"/>
    <s v="Coste salarial medio"/>
    <s v="10-20 kms"/>
    <s v="Bajo"/>
    <s v="Media"/>
    <x v="1"/>
  </r>
  <r>
    <n v="41"/>
    <x v="0"/>
    <x v="2"/>
    <n v="1229"/>
    <x v="0"/>
    <n v="11"/>
    <n v="4"/>
    <s v="Marketing"/>
    <n v="1"/>
    <n v="2254"/>
    <n v="4"/>
    <x v="1"/>
    <n v="45"/>
    <n v="3"/>
    <n v="1"/>
    <s v="Sales Executive"/>
    <x v="1"/>
    <x v="0"/>
    <n v="4834"/>
    <n v="26820"/>
    <n v="3"/>
    <s v="Y"/>
    <s v="Yes"/>
    <n v="11"/>
    <n v="4"/>
    <n v="2"/>
    <n v="80"/>
    <n v="0"/>
    <n v="7"/>
    <n v="2"/>
    <n v="3"/>
    <n v="1"/>
    <n v="4"/>
    <n v="7"/>
    <n v="6"/>
    <n v="0.11"/>
    <x v="0"/>
    <s v="Recien incorporado"/>
    <s v="Coste salarial bajo"/>
    <s v="10-20 kms"/>
    <s v="Bajo"/>
    <s v="Poca"/>
    <x v="0"/>
  </r>
  <r>
    <n v="20"/>
    <x v="1"/>
    <x v="1"/>
    <n v="1402"/>
    <x v="2"/>
    <n v="3"/>
    <n v="4"/>
    <s v="Other"/>
    <n v="1"/>
    <n v="2255"/>
    <n v="3"/>
    <x v="1"/>
    <n v="79"/>
    <n v="2"/>
    <n v="1"/>
    <s v="Research Director"/>
    <x v="3"/>
    <x v="1"/>
    <n v="2096"/>
    <n v="11179"/>
    <n v="9"/>
    <s v="Y"/>
    <s v="No"/>
    <n v="12"/>
    <n v="4"/>
    <n v="4"/>
    <n v="80"/>
    <n v="0"/>
    <n v="1"/>
    <n v="2"/>
    <n v="3"/>
    <n v="23"/>
    <n v="2"/>
    <n v="13"/>
    <n v="3"/>
    <n v="0.12"/>
    <x v="2"/>
    <s v="Veterano"/>
    <s v="Coste salarial alto"/>
    <s v="0-10 kms"/>
    <s v="Bajo"/>
    <s v="Poca"/>
    <x v="2"/>
  </r>
  <r>
    <n v="56"/>
    <x v="1"/>
    <x v="1"/>
    <n v="504"/>
    <x v="0"/>
    <n v="2"/>
    <n v="2"/>
    <s v="Technical Degree"/>
    <n v="1"/>
    <n v="2256"/>
    <n v="3"/>
    <x v="0"/>
    <n v="97"/>
    <n v="3"/>
    <n v="1"/>
    <s v="Healthcare Representative"/>
    <x v="2"/>
    <x v="2"/>
    <n v="1261"/>
    <n v="9238"/>
    <n v="1"/>
    <s v="Y"/>
    <s v="Yes"/>
    <n v="14"/>
    <n v="3"/>
    <n v="1"/>
    <n v="80"/>
    <n v="3"/>
    <n v="10"/>
    <n v="3"/>
    <n v="4"/>
    <n v="7"/>
    <n v="6"/>
    <n v="1"/>
    <n v="8"/>
    <n v="0.14000000000000001"/>
    <x v="1"/>
    <s v="Establecido"/>
    <s v="Coste salarial alto"/>
    <s v="0-10 kms"/>
    <s v="Bajo"/>
    <s v="Media"/>
    <x v="1"/>
  </r>
  <r>
    <n v="33"/>
    <x v="0"/>
    <x v="2"/>
    <n v="939"/>
    <x v="1"/>
    <n v="26"/>
    <n v="2"/>
    <s v="Technical Degree"/>
    <n v="1"/>
    <n v="2257"/>
    <n v="2"/>
    <x v="1"/>
    <n v="54"/>
    <n v="3"/>
    <n v="4"/>
    <s v="Research Scientist"/>
    <x v="2"/>
    <x v="0"/>
    <n v="6502"/>
    <n v="15332"/>
    <n v="1"/>
    <s v="Y"/>
    <s v="Yes"/>
    <n v="11"/>
    <n v="3"/>
    <n v="1"/>
    <n v="80"/>
    <n v="1"/>
    <n v="8"/>
    <n v="3"/>
    <n v="3"/>
    <n v="20"/>
    <n v="16"/>
    <n v="5"/>
    <n v="0"/>
    <n v="0.11"/>
    <x v="0"/>
    <s v="Consolidado"/>
    <s v="Coste salarial medio"/>
    <s v="20-30 kms"/>
    <s v="Bajo"/>
    <s v="Media"/>
    <x v="0"/>
  </r>
  <r>
    <n v="36"/>
    <x v="0"/>
    <x v="2"/>
    <n v="735"/>
    <x v="0"/>
    <n v="18"/>
    <n v="2"/>
    <s v="Life Sciences"/>
    <n v="1"/>
    <n v="2258"/>
    <n v="3"/>
    <x v="0"/>
    <n v="77"/>
    <n v="2"/>
    <n v="2"/>
    <s v="Research Director"/>
    <x v="2"/>
    <x v="2"/>
    <n v="4197"/>
    <n v="6208"/>
    <n v="3"/>
    <s v="Y"/>
    <s v="No"/>
    <n v="12"/>
    <n v="4"/>
    <n v="3"/>
    <n v="80"/>
    <n v="1"/>
    <n v="1"/>
    <n v="2"/>
    <n v="4"/>
    <n v="7"/>
    <n v="2"/>
    <n v="2"/>
    <n v="4"/>
    <n v="0.12"/>
    <x v="0"/>
    <s v="Establecido"/>
    <s v="Coste salarial alto"/>
    <s v="10-20 kms"/>
    <s v="Bajo"/>
    <s v="Poca"/>
    <x v="2"/>
  </r>
  <r>
    <n v="32"/>
    <x v="0"/>
    <x v="0"/>
    <n v="1069"/>
    <x v="1"/>
    <n v="28"/>
    <n v="3"/>
    <s v="Life Sciences"/>
    <n v="1"/>
    <n v="2259"/>
    <n v="1"/>
    <x v="0"/>
    <n v="73"/>
    <n v="3"/>
    <n v="1"/>
    <s v="Manager"/>
    <x v="1"/>
    <x v="0"/>
    <n v="2956"/>
    <n v="6319"/>
    <n v="1"/>
    <s v="Y"/>
    <s v="Yes"/>
    <n v="17"/>
    <n v="3"/>
    <n v="3"/>
    <n v="80"/>
    <n v="0"/>
    <n v="13"/>
    <n v="1"/>
    <n v="3"/>
    <n v="1"/>
    <n v="14"/>
    <n v="7"/>
    <n v="3"/>
    <n v="0.17"/>
    <x v="0"/>
    <s v="Recien incorporado"/>
    <s v="Coste salarial medio"/>
    <s v="20-30 kms"/>
    <s v="Medio"/>
    <s v="Poca"/>
    <x v="1"/>
  </r>
  <r>
    <n v="26"/>
    <x v="1"/>
    <x v="0"/>
    <n v="1230"/>
    <x v="0"/>
    <n v="4"/>
    <n v="2"/>
    <s v="Marketing"/>
    <n v="1"/>
    <n v="2260"/>
    <n v="2"/>
    <x v="0"/>
    <n v="72"/>
    <n v="3"/>
    <n v="2"/>
    <s v="Sales Executive"/>
    <x v="2"/>
    <x v="2"/>
    <n v="2029"/>
    <n v="9396"/>
    <n v="2"/>
    <s v="Y"/>
    <s v="Yes"/>
    <n v="16"/>
    <n v="3"/>
    <n v="2"/>
    <n v="80"/>
    <n v="0"/>
    <n v="6"/>
    <n v="2"/>
    <n v="3"/>
    <n v="5"/>
    <n v="11"/>
    <n v="10"/>
    <n v="0"/>
    <n v="0.16"/>
    <x v="2"/>
    <s v="Nuevo empleado"/>
    <s v="Coste salarial medio"/>
    <s v="0-10 kms"/>
    <s v="Medio"/>
    <s v="Poca"/>
    <x v="0"/>
  </r>
  <r>
    <n v="35"/>
    <x v="1"/>
    <x v="2"/>
    <n v="708"/>
    <x v="1"/>
    <n v="3"/>
    <n v="3"/>
    <s v="Human Resources"/>
    <n v="1"/>
    <n v="2261"/>
    <n v="4"/>
    <x v="0"/>
    <n v="68"/>
    <n v="3"/>
    <n v="2"/>
    <s v="Healthcare Representative"/>
    <x v="1"/>
    <x v="0"/>
    <n v="8858"/>
    <n v="5718"/>
    <n v="1"/>
    <s v="Y"/>
    <s v="Yes"/>
    <n v="13"/>
    <n v="3"/>
    <n v="2"/>
    <n v="80"/>
    <n v="1"/>
    <n v="15"/>
    <n v="2"/>
    <n v="3"/>
    <n v="13"/>
    <n v="9"/>
    <n v="1"/>
    <n v="4"/>
    <n v="0.13"/>
    <x v="0"/>
    <s v="Consolidado"/>
    <s v="Coste salarial medio"/>
    <s v="0-10 kms"/>
    <s v="Bajo"/>
    <s v="Poca"/>
    <x v="1"/>
  </r>
  <r>
    <n v="53"/>
    <x v="1"/>
    <x v="2"/>
    <n v="1009"/>
    <x v="1"/>
    <n v="26"/>
    <n v="3"/>
    <s v="Other"/>
    <n v="1"/>
    <n v="2262"/>
    <n v="3"/>
    <x v="1"/>
    <n v="67"/>
    <n v="4"/>
    <n v="2"/>
    <s v="Manufacturing Director"/>
    <x v="2"/>
    <x v="2"/>
    <n v="10124"/>
    <n v="23016"/>
    <n v="8"/>
    <s v="Y"/>
    <s v="Yes"/>
    <n v="14"/>
    <n v="3"/>
    <n v="1"/>
    <n v="80"/>
    <n v="0"/>
    <n v="14"/>
    <n v="2"/>
    <n v="3"/>
    <n v="1"/>
    <n v="0"/>
    <n v="1"/>
    <n v="2"/>
    <n v="0.14000000000000001"/>
    <x v="1"/>
    <s v="Recien incorporado"/>
    <s v="Coste salarial medio"/>
    <s v="20-30 kms"/>
    <s v="Bajo"/>
    <s v="Poca"/>
    <x v="1"/>
  </r>
  <r>
    <n v="36"/>
    <x v="0"/>
    <x v="1"/>
    <n v="167"/>
    <x v="2"/>
    <n v="20"/>
    <n v="1"/>
    <s v="Medical"/>
    <n v="1"/>
    <n v="2263"/>
    <n v="2"/>
    <x v="1"/>
    <n v="77"/>
    <n v="2"/>
    <n v="5"/>
    <s v="Sales Executive"/>
    <x v="0"/>
    <x v="1"/>
    <n v="15992"/>
    <n v="3840"/>
    <n v="4"/>
    <s v="Y"/>
    <s v="No"/>
    <n v="12"/>
    <n v="3"/>
    <n v="3"/>
    <n v="80"/>
    <n v="1"/>
    <n v="10"/>
    <n v="0"/>
    <n v="3"/>
    <n v="1"/>
    <n v="2"/>
    <n v="9"/>
    <n v="2"/>
    <n v="0.12"/>
    <x v="0"/>
    <s v="Recien incorporado"/>
    <s v="Coste salarial alto"/>
    <s v="20-30 kms"/>
    <s v="Bajo"/>
    <s v="Poca"/>
    <x v="1"/>
  </r>
  <r>
    <n v="37"/>
    <x v="1"/>
    <x v="2"/>
    <n v="1418"/>
    <x v="2"/>
    <n v="5"/>
    <n v="2"/>
    <s v="Human Resources"/>
    <n v="1"/>
    <n v="2264"/>
    <n v="3"/>
    <x v="0"/>
    <n v="73"/>
    <n v="2"/>
    <n v="1"/>
    <s v="Laboratory Technician"/>
    <x v="0"/>
    <x v="0"/>
    <n v="2127"/>
    <n v="22266"/>
    <n v="3"/>
    <s v="Y"/>
    <s v="Yes"/>
    <n v="13"/>
    <n v="3"/>
    <n v="4"/>
    <n v="80"/>
    <n v="0"/>
    <n v="22"/>
    <n v="2"/>
    <n v="3"/>
    <n v="1"/>
    <n v="11"/>
    <n v="7"/>
    <n v="9"/>
    <n v="0.13"/>
    <x v="0"/>
    <s v="Recien incorporado"/>
    <s v="Coste salarial medio"/>
    <s v="0-10 kms"/>
    <s v="Bajo"/>
    <s v="Poca"/>
    <x v="1"/>
  </r>
  <r>
    <n v="42"/>
    <x v="0"/>
    <x v="1"/>
    <n v="289"/>
    <x v="1"/>
    <n v="19"/>
    <n v="3"/>
    <s v="Medical"/>
    <n v="1"/>
    <n v="2265"/>
    <n v="2"/>
    <x v="1"/>
    <n v="33"/>
    <n v="3"/>
    <n v="2"/>
    <s v="Human Resources"/>
    <x v="0"/>
    <x v="0"/>
    <n v="6516"/>
    <n v="10205"/>
    <n v="0"/>
    <s v="Y"/>
    <s v="Yes"/>
    <n v="19"/>
    <n v="3"/>
    <n v="4"/>
    <n v="80"/>
    <n v="0"/>
    <n v="7"/>
    <n v="4"/>
    <n v="3"/>
    <n v="7"/>
    <n v="0"/>
    <n v="4"/>
    <n v="2"/>
    <n v="0.19"/>
    <x v="0"/>
    <s v="Establecido"/>
    <s v="Coste salarial bajo"/>
    <s v="10-20 kms"/>
    <s v="Medio"/>
    <s v="Media"/>
    <x v="0"/>
  </r>
  <r>
    <n v="28"/>
    <x v="1"/>
    <x v="0"/>
    <n v="164"/>
    <x v="1"/>
    <n v="2"/>
    <n v="4"/>
    <s v="Other"/>
    <n v="1"/>
    <n v="2266"/>
    <n v="1"/>
    <x v="0"/>
    <n v="53"/>
    <n v="3"/>
    <n v="1"/>
    <s v="Manager"/>
    <x v="2"/>
    <x v="2"/>
    <n v="11416"/>
    <n v="24052"/>
    <n v="5"/>
    <s v="Y"/>
    <s v="No"/>
    <n v="11"/>
    <n v="3"/>
    <n v="2"/>
    <n v="80"/>
    <n v="3"/>
    <n v="12"/>
    <n v="2"/>
    <n v="1"/>
    <n v="11"/>
    <n v="3"/>
    <n v="1"/>
    <n v="8"/>
    <n v="0.11"/>
    <x v="2"/>
    <s v="Consolidado"/>
    <s v="Coste salarial medio"/>
    <s v="0-10 kms"/>
    <s v="Bajo"/>
    <s v="Poca"/>
    <x v="1"/>
  </r>
  <r>
    <n v="33"/>
    <x v="0"/>
    <x v="1"/>
    <n v="693"/>
    <x v="2"/>
    <n v="2"/>
    <n v="3"/>
    <s v="Other"/>
    <n v="1"/>
    <n v="2267"/>
    <n v="4"/>
    <x v="0"/>
    <n v="86"/>
    <n v="2"/>
    <n v="1"/>
    <s v="Human Resources"/>
    <x v="0"/>
    <x v="2"/>
    <n v="4787"/>
    <n v="26820"/>
    <n v="7"/>
    <s v="Y"/>
    <s v="Yes"/>
    <n v="16"/>
    <n v="3"/>
    <n v="4"/>
    <n v="80"/>
    <n v="1"/>
    <n v="20"/>
    <n v="3"/>
    <n v="3"/>
    <n v="1"/>
    <n v="2"/>
    <n v="0"/>
    <n v="7"/>
    <n v="0.16"/>
    <x v="0"/>
    <s v="Recien incorporado"/>
    <s v="Coste salarial alto"/>
    <s v="0-10 kms"/>
    <s v="Medio"/>
    <s v="Media"/>
    <x v="1"/>
  </r>
  <r>
    <n v="31"/>
    <x v="0"/>
    <x v="2"/>
    <n v="442"/>
    <x v="1"/>
    <n v="2"/>
    <n v="3"/>
    <s v="Life Sciences"/>
    <n v="1"/>
    <n v="2268"/>
    <n v="4"/>
    <x v="1"/>
    <n v="75"/>
    <n v="1"/>
    <n v="1"/>
    <s v="Laboratory Technician"/>
    <x v="0"/>
    <x v="1"/>
    <n v="2044"/>
    <n v="20623"/>
    <n v="1"/>
    <s v="Y"/>
    <s v="Yes"/>
    <n v="11"/>
    <n v="3"/>
    <n v="3"/>
    <n v="80"/>
    <n v="1"/>
    <n v="2"/>
    <n v="2"/>
    <n v="3"/>
    <n v="1"/>
    <n v="2"/>
    <n v="12"/>
    <n v="11"/>
    <n v="0.11"/>
    <x v="0"/>
    <s v="Recien incorporado"/>
    <s v="Coste salarial alto"/>
    <s v="0-10 kms"/>
    <s v="Bajo"/>
    <s v="Poca"/>
    <x v="2"/>
  </r>
  <r>
    <n v="25"/>
    <x v="0"/>
    <x v="0"/>
    <n v="1017"/>
    <x v="0"/>
    <n v="1"/>
    <n v="4"/>
    <s v="Human Resources"/>
    <n v="1"/>
    <n v="2269"/>
    <n v="4"/>
    <x v="1"/>
    <n v="98"/>
    <n v="3"/>
    <n v="2"/>
    <s v="Sales Executive"/>
    <x v="3"/>
    <x v="0"/>
    <n v="2862"/>
    <n v="18300"/>
    <n v="3"/>
    <s v="Y"/>
    <s v="No"/>
    <n v="12"/>
    <n v="4"/>
    <n v="4"/>
    <n v="80"/>
    <n v="3"/>
    <n v="6"/>
    <n v="6"/>
    <n v="3"/>
    <n v="2"/>
    <n v="8"/>
    <n v="0"/>
    <n v="4"/>
    <n v="0.12"/>
    <x v="2"/>
    <s v="Nuevo empleado"/>
    <s v="Coste salarial alto"/>
    <s v="0-10 kms"/>
    <s v="Bajo"/>
    <s v="Mucha"/>
    <x v="0"/>
  </r>
  <r>
    <n v="49"/>
    <x v="1"/>
    <x v="0"/>
    <n v="1050"/>
    <x v="2"/>
    <n v="10"/>
    <n v="4"/>
    <s v="Human Resources"/>
    <n v="1"/>
    <n v="2270"/>
    <n v="4"/>
    <x v="0"/>
    <n v="37"/>
    <n v="3"/>
    <n v="4"/>
    <s v="Healthcare Representative"/>
    <x v="3"/>
    <x v="1"/>
    <n v="7991"/>
    <n v="2755"/>
    <n v="2"/>
    <s v="Y"/>
    <s v="No"/>
    <n v="14"/>
    <n v="3"/>
    <n v="2"/>
    <n v="80"/>
    <n v="2"/>
    <n v="10"/>
    <n v="2"/>
    <n v="2"/>
    <n v="11"/>
    <n v="6"/>
    <n v="0"/>
    <n v="2"/>
    <n v="0.14000000000000001"/>
    <x v="1"/>
    <s v="Consolidado"/>
    <s v="Coste salarial bajo"/>
    <s v="10-20 kms"/>
    <s v="Bajo"/>
    <s v="Poca"/>
    <x v="1"/>
  </r>
  <r>
    <n v="46"/>
    <x v="1"/>
    <x v="0"/>
    <n v="444"/>
    <x v="1"/>
    <n v="1"/>
    <n v="4"/>
    <s v="Marketing"/>
    <n v="1"/>
    <n v="2271"/>
    <n v="4"/>
    <x v="1"/>
    <n v="87"/>
    <n v="2"/>
    <n v="1"/>
    <s v="Research Director"/>
    <x v="1"/>
    <x v="2"/>
    <n v="1359"/>
    <n v="21821"/>
    <n v="2"/>
    <s v="Y"/>
    <s v="No"/>
    <n v="14"/>
    <n v="3"/>
    <n v="3"/>
    <n v="80"/>
    <n v="1"/>
    <n v="10"/>
    <n v="5"/>
    <n v="3"/>
    <n v="5"/>
    <n v="2"/>
    <n v="1"/>
    <n v="1"/>
    <n v="0.14000000000000001"/>
    <x v="1"/>
    <s v="Nuevo empleado"/>
    <s v="Coste salarial alto"/>
    <s v="0-10 kms"/>
    <s v="Bajo"/>
    <s v="Mucha"/>
    <x v="1"/>
  </r>
  <r>
    <n v="41"/>
    <x v="1"/>
    <x v="1"/>
    <n v="1256"/>
    <x v="2"/>
    <n v="9"/>
    <n v="3"/>
    <s v="Medical"/>
    <n v="1"/>
    <n v="2272"/>
    <n v="4"/>
    <x v="0"/>
    <n v="59"/>
    <n v="2"/>
    <n v="1"/>
    <s v="Research Director"/>
    <x v="1"/>
    <x v="0"/>
    <n v="4559"/>
    <n v="4009"/>
    <n v="3"/>
    <s v="Y"/>
    <s v="Yes"/>
    <n v="13"/>
    <n v="3"/>
    <n v="1"/>
    <n v="80"/>
    <n v="1"/>
    <n v="8"/>
    <n v="3"/>
    <n v="2"/>
    <n v="9"/>
    <n v="4"/>
    <n v="2"/>
    <n v="7"/>
    <n v="0.13"/>
    <x v="0"/>
    <s v="Establecido"/>
    <s v="Coste salarial medio"/>
    <s v="0-10 kms"/>
    <s v="Bajo"/>
    <s v="Media"/>
    <x v="0"/>
  </r>
  <r>
    <n v="34"/>
    <x v="0"/>
    <x v="0"/>
    <n v="801"/>
    <x v="1"/>
    <n v="8"/>
    <n v="2"/>
    <s v="Human Resources"/>
    <n v="1"/>
    <n v="2273"/>
    <n v="4"/>
    <x v="0"/>
    <n v="72"/>
    <n v="3"/>
    <n v="1"/>
    <s v="Research Scientist"/>
    <x v="2"/>
    <x v="2"/>
    <n v="3931"/>
    <n v="6896"/>
    <n v="0"/>
    <s v="Y"/>
    <s v="Yes"/>
    <n v="14"/>
    <n v="3"/>
    <n v="4"/>
    <n v="80"/>
    <n v="3"/>
    <n v="5"/>
    <n v="5"/>
    <n v="3"/>
    <n v="5"/>
    <n v="9"/>
    <n v="2"/>
    <n v="2"/>
    <n v="0.14000000000000001"/>
    <x v="0"/>
    <s v="Nuevo empleado"/>
    <s v="Coste salarial medio"/>
    <s v="0-10 kms"/>
    <s v="Bajo"/>
    <s v="Mucha"/>
    <x v="0"/>
  </r>
  <r>
    <n v="28"/>
    <x v="1"/>
    <x v="2"/>
    <n v="1479"/>
    <x v="1"/>
    <n v="1"/>
    <n v="4"/>
    <s v="Medical"/>
    <n v="1"/>
    <n v="2274"/>
    <n v="2"/>
    <x v="1"/>
    <n v="85"/>
    <n v="3"/>
    <n v="1"/>
    <s v="Laboratory Technician"/>
    <x v="1"/>
    <x v="1"/>
    <n v="16555"/>
    <n v="10877"/>
    <n v="1"/>
    <s v="Y"/>
    <s v="No"/>
    <n v="17"/>
    <n v="3"/>
    <n v="4"/>
    <n v="80"/>
    <n v="2"/>
    <n v="4"/>
    <n v="6"/>
    <n v="2"/>
    <n v="3"/>
    <n v="0"/>
    <n v="1"/>
    <n v="7"/>
    <n v="0.17"/>
    <x v="2"/>
    <s v="Nuevo empleado"/>
    <s v="Coste salarial alto"/>
    <s v="0-10 kms"/>
    <s v="Medio"/>
    <s v="Mucha"/>
    <x v="0"/>
  </r>
  <r>
    <n v="42"/>
    <x v="0"/>
    <x v="1"/>
    <n v="1324"/>
    <x v="1"/>
    <n v="5"/>
    <n v="3"/>
    <s v="Marketing"/>
    <n v="1"/>
    <n v="2275"/>
    <n v="3"/>
    <x v="0"/>
    <n v="61"/>
    <n v="2"/>
    <n v="1"/>
    <s v="Manager"/>
    <x v="2"/>
    <x v="0"/>
    <n v="5063"/>
    <n v="3356"/>
    <n v="3"/>
    <s v="Y"/>
    <s v="No"/>
    <n v="14"/>
    <n v="4"/>
    <n v="3"/>
    <n v="80"/>
    <n v="1"/>
    <n v="13"/>
    <n v="2"/>
    <n v="2"/>
    <n v="2"/>
    <n v="8"/>
    <n v="0"/>
    <n v="2"/>
    <n v="0.14000000000000001"/>
    <x v="0"/>
    <s v="Nuevo empleado"/>
    <s v="Coste salarial medio"/>
    <s v="0-10 kms"/>
    <s v="Bajo"/>
    <s v="Poca"/>
    <x v="1"/>
  </r>
  <r>
    <n v="38"/>
    <x v="0"/>
    <x v="2"/>
    <n v="1344"/>
    <x v="2"/>
    <n v="9"/>
    <n v="3"/>
    <s v="Medical"/>
    <n v="1"/>
    <n v="2276"/>
    <n v="3"/>
    <x v="0"/>
    <n v="52"/>
    <n v="1"/>
    <n v="1"/>
    <s v="Research Director"/>
    <x v="3"/>
    <x v="0"/>
    <n v="2979"/>
    <n v="12069"/>
    <n v="4"/>
    <s v="Y"/>
    <s v="No"/>
    <n v="14"/>
    <n v="3"/>
    <n v="4"/>
    <n v="80"/>
    <n v="3"/>
    <n v="12"/>
    <n v="5"/>
    <n v="3"/>
    <n v="1"/>
    <n v="2"/>
    <n v="4"/>
    <n v="7"/>
    <n v="0.14000000000000001"/>
    <x v="0"/>
    <s v="Recien incorporado"/>
    <s v="Coste salarial medio"/>
    <s v="0-10 kms"/>
    <s v="Bajo"/>
    <s v="Mucha"/>
    <x v="1"/>
  </r>
  <r>
    <n v="36"/>
    <x v="1"/>
    <x v="1"/>
    <n v="144"/>
    <x v="0"/>
    <n v="4"/>
    <n v="4"/>
    <s v="Life Sciences"/>
    <n v="1"/>
    <n v="2277"/>
    <n v="1"/>
    <x v="0"/>
    <n v="90"/>
    <n v="3"/>
    <n v="1"/>
    <s v="Healthcare Representative"/>
    <x v="0"/>
    <x v="0"/>
    <n v="2793"/>
    <n v="25291"/>
    <n v="6"/>
    <s v="Y"/>
    <s v="Yes"/>
    <n v="21"/>
    <n v="3"/>
    <n v="3"/>
    <n v="80"/>
    <n v="1"/>
    <n v="1"/>
    <n v="6"/>
    <n v="4"/>
    <n v="2"/>
    <n v="5"/>
    <n v="2"/>
    <n v="2"/>
    <n v="0.21"/>
    <x v="0"/>
    <s v="Nuevo empleado"/>
    <s v="Coste salarial alto"/>
    <s v="0-10 kms"/>
    <s v="Alto"/>
    <s v="Mucha"/>
    <x v="2"/>
  </r>
  <r>
    <n v="51"/>
    <x v="0"/>
    <x v="2"/>
    <n v="942"/>
    <x v="2"/>
    <n v="8"/>
    <n v="4"/>
    <s v="Life Sciences"/>
    <n v="1"/>
    <n v="2278"/>
    <n v="4"/>
    <x v="1"/>
    <n v="78"/>
    <n v="3"/>
    <n v="1"/>
    <s v="Research Director"/>
    <x v="0"/>
    <x v="1"/>
    <n v="3319"/>
    <n v="6069"/>
    <n v="4"/>
    <s v="Y"/>
    <s v="No"/>
    <n v="14"/>
    <n v="4"/>
    <n v="1"/>
    <n v="80"/>
    <n v="0"/>
    <n v="8"/>
    <n v="3"/>
    <n v="3"/>
    <n v="6"/>
    <n v="0"/>
    <n v="7"/>
    <n v="8"/>
    <n v="0.14000000000000001"/>
    <x v="1"/>
    <s v="Establecido"/>
    <s v="Coste salarial alto"/>
    <s v="0-10 kms"/>
    <s v="Bajo"/>
    <s v="Media"/>
    <x v="0"/>
  </r>
  <r>
    <n v="41"/>
    <x v="1"/>
    <x v="0"/>
    <n v="755"/>
    <x v="1"/>
    <n v="2"/>
    <n v="2"/>
    <s v="Marketing"/>
    <n v="1"/>
    <n v="2279"/>
    <n v="3"/>
    <x v="1"/>
    <n v="62"/>
    <n v="3"/>
    <n v="2"/>
    <s v="Research Director"/>
    <x v="2"/>
    <x v="2"/>
    <n v="4294"/>
    <n v="10322"/>
    <n v="8"/>
    <s v="Y"/>
    <s v="Yes"/>
    <n v="23"/>
    <n v="3"/>
    <n v="4"/>
    <n v="80"/>
    <n v="1"/>
    <n v="4"/>
    <n v="2"/>
    <n v="3"/>
    <n v="7"/>
    <n v="3"/>
    <n v="7"/>
    <n v="7"/>
    <n v="0.23"/>
    <x v="0"/>
    <s v="Establecido"/>
    <s v="Coste salarial medio"/>
    <s v="0-10 kms"/>
    <s v="Alto"/>
    <s v="Poca"/>
    <x v="0"/>
  </r>
  <r>
    <n v="44"/>
    <x v="0"/>
    <x v="0"/>
    <n v="1010"/>
    <x v="2"/>
    <n v="10"/>
    <n v="3"/>
    <s v="Medical"/>
    <n v="1"/>
    <n v="2280"/>
    <n v="4"/>
    <x v="1"/>
    <n v="42"/>
    <n v="3"/>
    <n v="2"/>
    <s v="Manager"/>
    <x v="0"/>
    <x v="0"/>
    <n v="3760"/>
    <n v="2104"/>
    <n v="1"/>
    <s v="Y"/>
    <s v="Yes"/>
    <n v="12"/>
    <n v="3"/>
    <n v="4"/>
    <n v="80"/>
    <n v="1"/>
    <n v="9"/>
    <n v="2"/>
    <n v="2"/>
    <n v="10"/>
    <n v="4"/>
    <n v="1"/>
    <n v="2"/>
    <n v="0.12"/>
    <x v="0"/>
    <s v="Establecido"/>
    <s v="Coste salarial bajo"/>
    <s v="10-20 kms"/>
    <s v="Bajo"/>
    <s v="Poca"/>
    <x v="0"/>
  </r>
  <r>
    <n v="40"/>
    <x v="1"/>
    <x v="2"/>
    <n v="1287"/>
    <x v="0"/>
    <n v="10"/>
    <n v="3"/>
    <s v="Technical Degree"/>
    <n v="1"/>
    <n v="2281"/>
    <n v="4"/>
    <x v="0"/>
    <n v="65"/>
    <n v="3"/>
    <n v="5"/>
    <s v="Manufacturing Director"/>
    <x v="2"/>
    <x v="1"/>
    <n v="4163"/>
    <n v="5602"/>
    <n v="1"/>
    <s v="Y"/>
    <s v="No"/>
    <n v="15"/>
    <n v="4"/>
    <n v="1"/>
    <n v="80"/>
    <n v="0"/>
    <n v="20"/>
    <n v="3"/>
    <n v="3"/>
    <n v="5"/>
    <n v="7"/>
    <n v="7"/>
    <n v="3"/>
    <n v="0.15"/>
    <x v="0"/>
    <s v="Nuevo empleado"/>
    <s v="Coste salarial medio"/>
    <s v="10-20 kms"/>
    <s v="Bajo"/>
    <s v="Media"/>
    <x v="1"/>
  </r>
  <r>
    <n v="32"/>
    <x v="1"/>
    <x v="1"/>
    <n v="1404"/>
    <x v="1"/>
    <n v="19"/>
    <n v="3"/>
    <s v="Life Sciences"/>
    <n v="1"/>
    <n v="2282"/>
    <n v="1"/>
    <x v="0"/>
    <n v="34"/>
    <n v="3"/>
    <n v="1"/>
    <s v="Manufacturing Director"/>
    <x v="0"/>
    <x v="2"/>
    <n v="3068"/>
    <n v="20925"/>
    <n v="1"/>
    <s v="Y"/>
    <s v="No"/>
    <n v="11"/>
    <n v="3"/>
    <n v="4"/>
    <n v="80"/>
    <n v="0"/>
    <n v="6"/>
    <n v="2"/>
    <n v="3"/>
    <n v="1"/>
    <n v="7"/>
    <n v="6"/>
    <n v="0"/>
    <n v="0.11"/>
    <x v="0"/>
    <s v="Recien incorporado"/>
    <s v="Coste salarial bajo"/>
    <s v="10-20 kms"/>
    <s v="Bajo"/>
    <s v="Poca"/>
    <x v="0"/>
  </r>
  <r>
    <n v="41"/>
    <x v="0"/>
    <x v="1"/>
    <n v="583"/>
    <x v="0"/>
    <n v="7"/>
    <n v="3"/>
    <s v="Technical Degree"/>
    <n v="1"/>
    <n v="2283"/>
    <n v="4"/>
    <x v="0"/>
    <n v="43"/>
    <n v="3"/>
    <n v="3"/>
    <s v="Sales Representative"/>
    <x v="2"/>
    <x v="2"/>
    <n v="6500"/>
    <n v="4077"/>
    <n v="8"/>
    <s v="Y"/>
    <s v="Yes"/>
    <n v="14"/>
    <n v="3"/>
    <n v="2"/>
    <n v="80"/>
    <n v="0"/>
    <n v="11"/>
    <n v="6"/>
    <n v="3"/>
    <n v="8"/>
    <n v="4"/>
    <n v="0"/>
    <n v="2"/>
    <n v="0.14000000000000001"/>
    <x v="0"/>
    <s v="Establecido"/>
    <s v="Coste salarial bajo"/>
    <s v="0-10 kms"/>
    <s v="Bajo"/>
    <s v="Mucha"/>
    <x v="1"/>
  </r>
  <r>
    <n v="43"/>
    <x v="0"/>
    <x v="0"/>
    <n v="471"/>
    <x v="1"/>
    <n v="2"/>
    <n v="2"/>
    <s v="Life Sciences"/>
    <n v="1"/>
    <n v="2284"/>
    <n v="2"/>
    <x v="0"/>
    <n v="48"/>
    <n v="4"/>
    <n v="1"/>
    <s v="Manufacturing Director"/>
    <x v="0"/>
    <x v="0"/>
    <n v="2795"/>
    <n v="3449"/>
    <n v="0"/>
    <s v="Y"/>
    <s v="Yes"/>
    <n v="12"/>
    <n v="3"/>
    <n v="2"/>
    <n v="80"/>
    <n v="2"/>
    <n v="7"/>
    <n v="5"/>
    <n v="3"/>
    <n v="5"/>
    <n v="8"/>
    <n v="0"/>
    <n v="0"/>
    <n v="0.12"/>
    <x v="0"/>
    <s v="Nuevo empleado"/>
    <s v="Coste salarial bajo"/>
    <s v="0-10 kms"/>
    <s v="Bajo"/>
    <s v="Mucha"/>
    <x v="0"/>
  </r>
  <r>
    <n v="28"/>
    <x v="1"/>
    <x v="0"/>
    <n v="1001"/>
    <x v="2"/>
    <n v="2"/>
    <n v="3"/>
    <s v="Medical"/>
    <n v="1"/>
    <n v="2285"/>
    <n v="4"/>
    <x v="0"/>
    <n v="60"/>
    <n v="4"/>
    <n v="2"/>
    <s v="Manager"/>
    <x v="0"/>
    <x v="2"/>
    <n v="2707"/>
    <n v="9358"/>
    <n v="6"/>
    <s v="Y"/>
    <s v="No"/>
    <n v="22"/>
    <n v="3"/>
    <n v="1"/>
    <n v="80"/>
    <n v="1"/>
    <n v="34"/>
    <n v="0"/>
    <n v="3"/>
    <n v="2"/>
    <n v="3"/>
    <n v="7"/>
    <n v="5"/>
    <n v="0.22"/>
    <x v="2"/>
    <s v="Nuevo empleado"/>
    <s v="Coste salarial medio"/>
    <s v="0-10 kms"/>
    <s v="Alto"/>
    <s v="Poca"/>
    <x v="1"/>
  </r>
  <r>
    <n v="40"/>
    <x v="0"/>
    <x v="2"/>
    <n v="676"/>
    <x v="0"/>
    <n v="9"/>
    <n v="1"/>
    <s v="Human Resources"/>
    <n v="1"/>
    <n v="2286"/>
    <n v="1"/>
    <x v="0"/>
    <n v="62"/>
    <n v="3"/>
    <n v="1"/>
    <s v="Healthcare Representative"/>
    <x v="0"/>
    <x v="1"/>
    <n v="19658"/>
    <n v="10849"/>
    <n v="6"/>
    <s v="Y"/>
    <s v="No"/>
    <n v="14"/>
    <n v="4"/>
    <n v="2"/>
    <n v="80"/>
    <n v="0"/>
    <n v="10"/>
    <n v="2"/>
    <n v="3"/>
    <n v="4"/>
    <n v="10"/>
    <n v="0"/>
    <n v="0"/>
    <n v="0.14000000000000001"/>
    <x v="0"/>
    <s v="Nuevo empleado"/>
    <s v="Coste salarial medio"/>
    <s v="0-10 kms"/>
    <s v="Bajo"/>
    <s v="Poca"/>
    <x v="1"/>
  </r>
  <r>
    <n v="35"/>
    <x v="1"/>
    <x v="2"/>
    <n v="1189"/>
    <x v="2"/>
    <n v="7"/>
    <n v="3"/>
    <s v="Technical Degree"/>
    <n v="1"/>
    <n v="2287"/>
    <n v="4"/>
    <x v="0"/>
    <n v="84"/>
    <n v="2"/>
    <n v="1"/>
    <s v="Laboratory Technician"/>
    <x v="0"/>
    <x v="2"/>
    <n v="2809"/>
    <n v="7909"/>
    <n v="1"/>
    <s v="Y"/>
    <s v="Yes"/>
    <n v="18"/>
    <n v="3"/>
    <n v="3"/>
    <n v="80"/>
    <n v="2"/>
    <n v="13"/>
    <n v="4"/>
    <n v="3"/>
    <n v="2"/>
    <n v="2"/>
    <n v="7"/>
    <n v="2"/>
    <n v="0.18"/>
    <x v="0"/>
    <s v="Nuevo empleado"/>
    <s v="Coste salarial alto"/>
    <s v="0-10 kms"/>
    <s v="Medio"/>
    <s v="Media"/>
    <x v="1"/>
  </r>
  <r>
    <n v="35"/>
    <x v="0"/>
    <x v="0"/>
    <n v="408"/>
    <x v="1"/>
    <n v="1"/>
    <n v="3"/>
    <s v="Human Resources"/>
    <n v="1"/>
    <n v="2288"/>
    <n v="4"/>
    <x v="0"/>
    <n v="82"/>
    <n v="3"/>
    <n v="2"/>
    <s v="Sales Representative"/>
    <x v="0"/>
    <x v="0"/>
    <n v="16756"/>
    <n v="16928"/>
    <n v="1"/>
    <s v="Y"/>
    <s v="No"/>
    <n v="14"/>
    <n v="3"/>
    <n v="4"/>
    <n v="80"/>
    <n v="1"/>
    <n v="1"/>
    <n v="2"/>
    <n v="3"/>
    <n v="1"/>
    <n v="3"/>
    <n v="0"/>
    <n v="2"/>
    <n v="0.14000000000000001"/>
    <x v="0"/>
    <s v="Recien incorporado"/>
    <s v="Coste salarial alto"/>
    <s v="0-10 kms"/>
    <s v="Bajo"/>
    <s v="Poca"/>
    <x v="2"/>
  </r>
  <r>
    <n v="25"/>
    <x v="1"/>
    <x v="2"/>
    <n v="1261"/>
    <x v="1"/>
    <n v="17"/>
    <n v="1"/>
    <s v="Life Sciences"/>
    <n v="1"/>
    <n v="2289"/>
    <n v="3"/>
    <x v="1"/>
    <n v="81"/>
    <n v="2"/>
    <n v="1"/>
    <s v="Manager"/>
    <x v="3"/>
    <x v="2"/>
    <n v="2660"/>
    <n v="10034"/>
    <n v="5"/>
    <s v="Y"/>
    <s v="Yes"/>
    <n v="12"/>
    <n v="3"/>
    <n v="2"/>
    <n v="80"/>
    <n v="1"/>
    <n v="13"/>
    <n v="2"/>
    <n v="1"/>
    <n v="5"/>
    <n v="15"/>
    <n v="0"/>
    <n v="2"/>
    <n v="0.12"/>
    <x v="2"/>
    <s v="Nuevo empleado"/>
    <s v="Coste salarial alto"/>
    <s v="10-20 kms"/>
    <s v="Bajo"/>
    <s v="Poca"/>
    <x v="1"/>
  </r>
  <r>
    <n v="49"/>
    <x v="1"/>
    <x v="0"/>
    <n v="654"/>
    <x v="1"/>
    <n v="1"/>
    <n v="3"/>
    <s v="Marketing"/>
    <n v="1"/>
    <n v="2290"/>
    <n v="4"/>
    <x v="1"/>
    <n v="97"/>
    <n v="2"/>
    <n v="2"/>
    <s v="Research Director"/>
    <x v="2"/>
    <x v="1"/>
    <n v="17861"/>
    <n v="6076"/>
    <n v="0"/>
    <s v="Y"/>
    <s v="No"/>
    <n v="13"/>
    <n v="3"/>
    <n v="4"/>
    <n v="80"/>
    <n v="1"/>
    <n v="9"/>
    <n v="2"/>
    <n v="3"/>
    <n v="9"/>
    <n v="7"/>
    <n v="7"/>
    <n v="7"/>
    <n v="0.13"/>
    <x v="1"/>
    <s v="Establecido"/>
    <s v="Coste salarial alto"/>
    <s v="0-10 kms"/>
    <s v="Bajo"/>
    <s v="Poca"/>
    <x v="0"/>
  </r>
  <r>
    <n v="51"/>
    <x v="1"/>
    <x v="1"/>
    <n v="726"/>
    <x v="2"/>
    <n v="18"/>
    <n v="2"/>
    <s v="Marketing"/>
    <n v="1"/>
    <n v="2291"/>
    <n v="3"/>
    <x v="0"/>
    <n v="59"/>
    <n v="3"/>
    <n v="3"/>
    <s v="Human Resources"/>
    <x v="0"/>
    <x v="2"/>
    <n v="8392"/>
    <n v="25751"/>
    <n v="2"/>
    <s v="Y"/>
    <s v="No"/>
    <n v="18"/>
    <n v="3"/>
    <n v="2"/>
    <n v="80"/>
    <n v="2"/>
    <n v="15"/>
    <n v="2"/>
    <n v="4"/>
    <n v="7"/>
    <n v="2"/>
    <n v="4"/>
    <n v="3"/>
    <n v="0.18"/>
    <x v="1"/>
    <s v="Establecido"/>
    <s v="Coste salarial medio"/>
    <s v="10-20 kms"/>
    <s v="Medio"/>
    <s v="Poca"/>
    <x v="1"/>
  </r>
  <r>
    <n v="53"/>
    <x v="1"/>
    <x v="1"/>
    <n v="994"/>
    <x v="1"/>
    <n v="10"/>
    <n v="3"/>
    <s v="Life Sciences"/>
    <n v="1"/>
    <n v="2292"/>
    <n v="2"/>
    <x v="0"/>
    <n v="97"/>
    <n v="3"/>
    <n v="3"/>
    <s v="Sales Representative"/>
    <x v="3"/>
    <x v="1"/>
    <n v="18740"/>
    <n v="24812"/>
    <n v="6"/>
    <s v="Y"/>
    <s v="No"/>
    <n v="21"/>
    <n v="3"/>
    <n v="4"/>
    <n v="80"/>
    <n v="0"/>
    <n v="17"/>
    <n v="2"/>
    <n v="3"/>
    <n v="0"/>
    <n v="7"/>
    <n v="1"/>
    <n v="0"/>
    <n v="0.21"/>
    <x v="1"/>
    <s v="Recien incorporado"/>
    <s v="Coste salarial alto"/>
    <s v="10-20 kms"/>
    <s v="Alto"/>
    <s v="Poca"/>
    <x v="1"/>
  </r>
  <r>
    <n v="32"/>
    <x v="1"/>
    <x v="2"/>
    <n v="813"/>
    <x v="1"/>
    <n v="16"/>
    <n v="2"/>
    <s v="Human Resources"/>
    <n v="1"/>
    <n v="2293"/>
    <n v="4"/>
    <x v="1"/>
    <n v="52"/>
    <n v="2"/>
    <n v="2"/>
    <s v="Research Scientist"/>
    <x v="0"/>
    <x v="1"/>
    <n v="6540"/>
    <n v="13084"/>
    <n v="7"/>
    <s v="Y"/>
    <s v="No"/>
    <n v="14"/>
    <n v="4"/>
    <n v="4"/>
    <n v="80"/>
    <n v="0"/>
    <n v="8"/>
    <n v="3"/>
    <n v="3"/>
    <n v="14"/>
    <n v="3"/>
    <n v="8"/>
    <n v="4"/>
    <n v="0.14000000000000001"/>
    <x v="0"/>
    <s v="Consolidado"/>
    <s v="Coste salarial medio"/>
    <s v="10-20 kms"/>
    <s v="Bajo"/>
    <s v="Media"/>
    <x v="0"/>
  </r>
  <r>
    <n v="42"/>
    <x v="1"/>
    <x v="1"/>
    <n v="823"/>
    <x v="1"/>
    <n v="13"/>
    <n v="3"/>
    <s v="Other"/>
    <n v="1"/>
    <n v="2294"/>
    <n v="1"/>
    <x v="0"/>
    <n v="50"/>
    <n v="3"/>
    <n v="2"/>
    <s v="Human Resources"/>
    <x v="1"/>
    <x v="1"/>
    <n v="3760"/>
    <n v="2997"/>
    <n v="3"/>
    <s v="Y"/>
    <s v="Yes"/>
    <n v="22"/>
    <n v="4"/>
    <n v="2"/>
    <n v="80"/>
    <n v="2"/>
    <n v="6"/>
    <n v="2"/>
    <n v="1"/>
    <n v="9"/>
    <n v="10"/>
    <n v="0"/>
    <n v="3"/>
    <n v="0.22"/>
    <x v="0"/>
    <s v="Establecido"/>
    <s v="Coste salarial medio"/>
    <s v="10-20 kms"/>
    <s v="Alto"/>
    <s v="Poca"/>
    <x v="0"/>
  </r>
  <r>
    <n v="26"/>
    <x v="1"/>
    <x v="0"/>
    <n v="464"/>
    <x v="1"/>
    <n v="3"/>
    <n v="1"/>
    <s v="Technical Degree"/>
    <n v="1"/>
    <n v="2295"/>
    <n v="2"/>
    <x v="0"/>
    <n v="93"/>
    <n v="3"/>
    <n v="1"/>
    <s v="Laboratory Technician"/>
    <x v="2"/>
    <x v="1"/>
    <n v="10845"/>
    <n v="12355"/>
    <n v="1"/>
    <s v="Y"/>
    <s v="No"/>
    <n v="12"/>
    <n v="3"/>
    <n v="1"/>
    <n v="80"/>
    <n v="1"/>
    <n v="7"/>
    <n v="2"/>
    <n v="3"/>
    <n v="1"/>
    <n v="8"/>
    <n v="6"/>
    <n v="4"/>
    <n v="0.12"/>
    <x v="2"/>
    <s v="Recien incorporado"/>
    <s v="Coste salarial alto"/>
    <s v="0-10 kms"/>
    <s v="Bajo"/>
    <s v="Poca"/>
    <x v="0"/>
  </r>
  <r>
    <n v="47"/>
    <x v="0"/>
    <x v="0"/>
    <n v="1176"/>
    <x v="2"/>
    <n v="26"/>
    <n v="3"/>
    <s v="Technical Degree"/>
    <n v="1"/>
    <n v="2296"/>
    <n v="4"/>
    <x v="1"/>
    <n v="95"/>
    <n v="3"/>
    <n v="1"/>
    <s v="Manufacturing Director"/>
    <x v="3"/>
    <x v="0"/>
    <n v="4233"/>
    <n v="19479"/>
    <n v="9"/>
    <s v="Y"/>
    <s v="No"/>
    <n v="21"/>
    <n v="3"/>
    <n v="2"/>
    <n v="80"/>
    <n v="0"/>
    <n v="8"/>
    <n v="2"/>
    <n v="3"/>
    <n v="7"/>
    <n v="7"/>
    <n v="2"/>
    <n v="3"/>
    <n v="0.21"/>
    <x v="1"/>
    <s v="Establecido"/>
    <s v="Coste salarial alto"/>
    <s v="20-30 kms"/>
    <s v="Alto"/>
    <s v="Poca"/>
    <x v="0"/>
  </r>
  <r>
    <n v="46"/>
    <x v="0"/>
    <x v="1"/>
    <n v="896"/>
    <x v="2"/>
    <n v="2"/>
    <n v="2"/>
    <s v="Life Sciences"/>
    <n v="1"/>
    <n v="2297"/>
    <n v="4"/>
    <x v="0"/>
    <n v="100"/>
    <n v="4"/>
    <n v="2"/>
    <s v="Sales Executive"/>
    <x v="0"/>
    <x v="2"/>
    <n v="13577"/>
    <n v="16375"/>
    <n v="1"/>
    <s v="Y"/>
    <s v="No"/>
    <n v="12"/>
    <n v="3"/>
    <n v="3"/>
    <n v="80"/>
    <n v="0"/>
    <n v="7"/>
    <n v="2"/>
    <n v="3"/>
    <n v="13"/>
    <n v="8"/>
    <n v="1"/>
    <n v="7"/>
    <n v="0.12"/>
    <x v="1"/>
    <s v="Consolidado"/>
    <s v="Coste salarial alto"/>
    <s v="0-10 kms"/>
    <s v="Bajo"/>
    <s v="Poca"/>
    <x v="0"/>
  </r>
  <r>
    <n v="49"/>
    <x v="0"/>
    <x v="2"/>
    <n v="1107"/>
    <x v="1"/>
    <n v="1"/>
    <n v="4"/>
    <s v="Technical Degree"/>
    <n v="1"/>
    <n v="2298"/>
    <n v="3"/>
    <x v="0"/>
    <n v="49"/>
    <n v="2"/>
    <n v="3"/>
    <s v="Sales Executive"/>
    <x v="2"/>
    <x v="2"/>
    <n v="2413"/>
    <n v="15587"/>
    <n v="3"/>
    <s v="Y"/>
    <s v="Yes"/>
    <n v="20"/>
    <n v="3"/>
    <n v="1"/>
    <n v="80"/>
    <n v="0"/>
    <n v="6"/>
    <n v="6"/>
    <n v="3"/>
    <n v="9"/>
    <n v="0"/>
    <n v="0"/>
    <n v="8"/>
    <n v="0.2"/>
    <x v="1"/>
    <s v="Establecido"/>
    <s v="Coste salarial bajo"/>
    <s v="0-10 kms"/>
    <s v="Medio"/>
    <s v="Mucha"/>
    <x v="0"/>
  </r>
  <r>
    <n v="27"/>
    <x v="1"/>
    <x v="0"/>
    <n v="355"/>
    <x v="2"/>
    <n v="1"/>
    <n v="5"/>
    <s v="Human Resources"/>
    <n v="1"/>
    <n v="2299"/>
    <n v="4"/>
    <x v="1"/>
    <n v="76"/>
    <n v="4"/>
    <n v="1"/>
    <s v="Human Resources"/>
    <x v="0"/>
    <x v="2"/>
    <n v="6230"/>
    <n v="11162"/>
    <n v="2"/>
    <s v="Y"/>
    <s v="Yes"/>
    <n v="13"/>
    <n v="3"/>
    <n v="2"/>
    <n v="80"/>
    <n v="0"/>
    <n v="7"/>
    <n v="3"/>
    <n v="3"/>
    <n v="11"/>
    <n v="7"/>
    <n v="9"/>
    <n v="0"/>
    <n v="0.13"/>
    <x v="2"/>
    <s v="Consolidado"/>
    <s v="Coste salarial alto"/>
    <s v="0-10 kms"/>
    <s v="Bajo"/>
    <s v="Media"/>
    <x v="0"/>
  </r>
  <r>
    <n v="26"/>
    <x v="1"/>
    <x v="0"/>
    <n v="1124"/>
    <x v="0"/>
    <n v="2"/>
    <n v="4"/>
    <s v="Marketing"/>
    <n v="1"/>
    <n v="2300"/>
    <n v="1"/>
    <x v="0"/>
    <n v="69"/>
    <n v="3"/>
    <n v="2"/>
    <s v="Laboratory Technician"/>
    <x v="1"/>
    <x v="0"/>
    <n v="2061"/>
    <n v="7551"/>
    <n v="0"/>
    <s v="Y"/>
    <s v="No"/>
    <n v="16"/>
    <n v="3"/>
    <n v="2"/>
    <n v="80"/>
    <n v="2"/>
    <n v="2"/>
    <n v="4"/>
    <n v="2"/>
    <n v="3"/>
    <n v="1"/>
    <n v="0"/>
    <n v="8"/>
    <n v="0.16"/>
    <x v="2"/>
    <s v="Nuevo empleado"/>
    <s v="Coste salarial medio"/>
    <s v="0-10 kms"/>
    <s v="Medio"/>
    <s v="Media"/>
    <x v="2"/>
  </r>
  <r>
    <n v="34"/>
    <x v="0"/>
    <x v="0"/>
    <n v="143"/>
    <x v="0"/>
    <n v="15"/>
    <n v="2"/>
    <s v="Marketing"/>
    <n v="1"/>
    <n v="2301"/>
    <n v="2"/>
    <x v="1"/>
    <n v="100"/>
    <n v="4"/>
    <n v="1"/>
    <s v="Manufacturing Director"/>
    <x v="0"/>
    <x v="2"/>
    <n v="2564"/>
    <n v="14922"/>
    <n v="1"/>
    <s v="Y"/>
    <s v="Yes"/>
    <n v="11"/>
    <n v="4"/>
    <n v="2"/>
    <n v="80"/>
    <n v="0"/>
    <n v="5"/>
    <n v="2"/>
    <n v="4"/>
    <n v="22"/>
    <n v="3"/>
    <n v="0"/>
    <n v="5"/>
    <n v="0.11"/>
    <x v="0"/>
    <s v="Veterano"/>
    <s v="Coste salarial alto"/>
    <s v="10-20 kms"/>
    <s v="Bajo"/>
    <s v="Poca"/>
    <x v="0"/>
  </r>
  <r>
    <n v="30"/>
    <x v="0"/>
    <x v="2"/>
    <n v="1480"/>
    <x v="0"/>
    <n v="1"/>
    <n v="5"/>
    <s v="Human Resources"/>
    <n v="1"/>
    <n v="2302"/>
    <n v="2"/>
    <x v="1"/>
    <n v="47"/>
    <n v="3"/>
    <n v="1"/>
    <s v="Research Scientist"/>
    <x v="0"/>
    <x v="1"/>
    <n v="4648"/>
    <n v="24525"/>
    <n v="1"/>
    <s v="Y"/>
    <s v="No"/>
    <n v="18"/>
    <n v="3"/>
    <n v="3"/>
    <n v="80"/>
    <n v="0"/>
    <n v="5"/>
    <n v="0"/>
    <n v="3"/>
    <n v="3"/>
    <n v="3"/>
    <n v="1"/>
    <n v="2"/>
    <n v="0.18"/>
    <x v="0"/>
    <s v="Nuevo empleado"/>
    <s v="Coste salarial bajo"/>
    <s v="0-10 kms"/>
    <s v="Medio"/>
    <s v="Poca"/>
    <x v="0"/>
  </r>
  <r>
    <n v="32"/>
    <x v="1"/>
    <x v="1"/>
    <n v="691"/>
    <x v="2"/>
    <n v="1"/>
    <n v="1"/>
    <s v="Medical"/>
    <n v="1"/>
    <n v="2303"/>
    <n v="4"/>
    <x v="0"/>
    <n v="99"/>
    <n v="3"/>
    <n v="2"/>
    <s v="Research Scientist"/>
    <x v="2"/>
    <x v="2"/>
    <n v="3377"/>
    <n v="21123"/>
    <n v="1"/>
    <s v="Y"/>
    <s v="Yes"/>
    <n v="11"/>
    <n v="3"/>
    <n v="4"/>
    <n v="80"/>
    <n v="1"/>
    <n v="8"/>
    <n v="2"/>
    <n v="3"/>
    <n v="6"/>
    <n v="1"/>
    <n v="0"/>
    <n v="7"/>
    <n v="0.11"/>
    <x v="0"/>
    <s v="Establecido"/>
    <s v="Coste salarial alto"/>
    <s v="0-10 kms"/>
    <s v="Bajo"/>
    <s v="Poca"/>
    <x v="0"/>
  </r>
  <r>
    <n v="36"/>
    <x v="1"/>
    <x v="2"/>
    <n v="992"/>
    <x v="1"/>
    <n v="8"/>
    <n v="3"/>
    <s v="Human Resources"/>
    <n v="1"/>
    <n v="2304"/>
    <n v="1"/>
    <x v="1"/>
    <n v="92"/>
    <n v="3"/>
    <n v="1"/>
    <s v="Manufacturing Director"/>
    <x v="0"/>
    <x v="0"/>
    <n v="7547"/>
    <n v="22162"/>
    <n v="1"/>
    <s v="Y"/>
    <s v="No"/>
    <n v="11"/>
    <n v="4"/>
    <n v="3"/>
    <n v="80"/>
    <n v="0"/>
    <n v="15"/>
    <n v="3"/>
    <n v="3"/>
    <n v="0"/>
    <n v="7"/>
    <n v="2"/>
    <n v="8"/>
    <n v="0.11"/>
    <x v="0"/>
    <s v="Recien incorporado"/>
    <s v="Coste salarial alto"/>
    <s v="0-10 kms"/>
    <s v="Bajo"/>
    <s v="Media"/>
    <x v="1"/>
  </r>
  <r>
    <n v="43"/>
    <x v="0"/>
    <x v="1"/>
    <n v="489"/>
    <x v="0"/>
    <n v="7"/>
    <n v="5"/>
    <s v="Other"/>
    <n v="1"/>
    <n v="2305"/>
    <n v="3"/>
    <x v="1"/>
    <n v="84"/>
    <n v="3"/>
    <n v="2"/>
    <s v="Sales Representative"/>
    <x v="3"/>
    <x v="0"/>
    <n v="3597"/>
    <n v="19921"/>
    <n v="0"/>
    <s v="Y"/>
    <s v="Yes"/>
    <n v="12"/>
    <n v="3"/>
    <n v="2"/>
    <n v="80"/>
    <n v="1"/>
    <n v="10"/>
    <n v="0"/>
    <n v="3"/>
    <n v="2"/>
    <n v="7"/>
    <n v="4"/>
    <n v="4"/>
    <n v="0.12"/>
    <x v="0"/>
    <s v="Nuevo empleado"/>
    <s v="Coste salarial alto"/>
    <s v="0-10 kms"/>
    <s v="Bajo"/>
    <s v="Poca"/>
    <x v="1"/>
  </r>
  <r>
    <n v="43"/>
    <x v="1"/>
    <x v="0"/>
    <n v="381"/>
    <x v="1"/>
    <n v="3"/>
    <n v="3"/>
    <s v="Marketing"/>
    <n v="1"/>
    <n v="2306"/>
    <n v="2"/>
    <x v="1"/>
    <n v="60"/>
    <n v="3"/>
    <n v="3"/>
    <s v="Human Resources"/>
    <x v="3"/>
    <x v="2"/>
    <n v="4404"/>
    <n v="24164"/>
    <n v="0"/>
    <s v="Y"/>
    <s v="Yes"/>
    <n v="14"/>
    <n v="3"/>
    <n v="4"/>
    <n v="80"/>
    <n v="0"/>
    <n v="8"/>
    <n v="0"/>
    <n v="3"/>
    <n v="5"/>
    <n v="7"/>
    <n v="0"/>
    <n v="3"/>
    <n v="0.14000000000000001"/>
    <x v="0"/>
    <s v="Nuevo empleado"/>
    <s v="Coste salarial medio"/>
    <s v="0-10 kms"/>
    <s v="Bajo"/>
    <s v="Poca"/>
    <x v="0"/>
  </r>
  <r>
    <n v="25"/>
    <x v="0"/>
    <x v="1"/>
    <n v="1398"/>
    <x v="1"/>
    <n v="3"/>
    <n v="3"/>
    <s v="Medical"/>
    <n v="1"/>
    <n v="2307"/>
    <n v="4"/>
    <x v="1"/>
    <n v="32"/>
    <n v="3"/>
    <n v="1"/>
    <s v="Research Director"/>
    <x v="2"/>
    <x v="0"/>
    <n v="3067"/>
    <n v="13251"/>
    <n v="1"/>
    <s v="Y"/>
    <s v="Yes"/>
    <n v="13"/>
    <n v="4"/>
    <n v="3"/>
    <n v="80"/>
    <n v="0"/>
    <n v="1"/>
    <n v="3"/>
    <n v="2"/>
    <n v="14"/>
    <n v="0"/>
    <n v="1"/>
    <n v="0"/>
    <n v="0.13"/>
    <x v="2"/>
    <s v="Consolidado"/>
    <s v="Coste salarial bajo"/>
    <s v="0-10 kms"/>
    <s v="Bajo"/>
    <s v="Media"/>
    <x v="2"/>
  </r>
  <r>
    <n v="30"/>
    <x v="1"/>
    <x v="2"/>
    <n v="1126"/>
    <x v="0"/>
    <n v="12"/>
    <n v="2"/>
    <s v="Technical Degree"/>
    <n v="1"/>
    <n v="2308"/>
    <n v="4"/>
    <x v="1"/>
    <n v="74"/>
    <n v="2"/>
    <n v="2"/>
    <s v="Research Director"/>
    <x v="2"/>
    <x v="0"/>
    <n v="6854"/>
    <n v="3687"/>
    <n v="1"/>
    <s v="Y"/>
    <s v="Yes"/>
    <n v="17"/>
    <n v="3"/>
    <n v="3"/>
    <n v="80"/>
    <n v="0"/>
    <n v="4"/>
    <n v="3"/>
    <n v="3"/>
    <n v="2"/>
    <n v="3"/>
    <n v="1"/>
    <n v="2"/>
    <n v="0.17"/>
    <x v="0"/>
    <s v="Nuevo empleado"/>
    <s v="Coste salarial medio"/>
    <s v="10-20 kms"/>
    <s v="Medio"/>
    <s v="Media"/>
    <x v="0"/>
  </r>
  <r>
    <n v="38"/>
    <x v="1"/>
    <x v="1"/>
    <n v="1062"/>
    <x v="0"/>
    <n v="7"/>
    <n v="4"/>
    <s v="Other"/>
    <n v="1"/>
    <n v="2309"/>
    <n v="4"/>
    <x v="0"/>
    <n v="42"/>
    <n v="2"/>
    <n v="2"/>
    <s v="Manager"/>
    <x v="0"/>
    <x v="1"/>
    <n v="4647"/>
    <n v="5530"/>
    <n v="7"/>
    <s v="Y"/>
    <s v="Yes"/>
    <n v="11"/>
    <n v="3"/>
    <n v="3"/>
    <n v="80"/>
    <n v="1"/>
    <n v="3"/>
    <n v="2"/>
    <n v="2"/>
    <n v="3"/>
    <n v="7"/>
    <n v="0"/>
    <n v="4"/>
    <n v="0.11"/>
    <x v="0"/>
    <s v="Nuevo empleado"/>
    <s v="Coste salarial bajo"/>
    <s v="0-10 kms"/>
    <s v="Bajo"/>
    <s v="Poca"/>
    <x v="2"/>
  </r>
  <r>
    <n v="28"/>
    <x v="0"/>
    <x v="2"/>
    <n v="921"/>
    <x v="1"/>
    <n v="6"/>
    <n v="4"/>
    <s v="Life Sciences"/>
    <n v="1"/>
    <n v="2310"/>
    <n v="3"/>
    <x v="0"/>
    <n v="55"/>
    <n v="2"/>
    <n v="1"/>
    <s v="Research Director"/>
    <x v="0"/>
    <x v="2"/>
    <n v="13872"/>
    <n v="7346"/>
    <n v="2"/>
    <s v="Y"/>
    <s v="Yes"/>
    <n v="17"/>
    <n v="3"/>
    <n v="4"/>
    <n v="80"/>
    <n v="0"/>
    <n v="1"/>
    <n v="3"/>
    <n v="3"/>
    <n v="8"/>
    <n v="2"/>
    <n v="0"/>
    <n v="2"/>
    <n v="0.17"/>
    <x v="2"/>
    <s v="Establecido"/>
    <s v="Coste salarial medio"/>
    <s v="0-10 kms"/>
    <s v="Medio"/>
    <s v="Media"/>
    <x v="2"/>
  </r>
  <r>
    <n v="18"/>
    <x v="1"/>
    <x v="1"/>
    <n v="1189"/>
    <x v="1"/>
    <n v="16"/>
    <n v="3"/>
    <s v="Marketing"/>
    <n v="1"/>
    <n v="2311"/>
    <n v="4"/>
    <x v="1"/>
    <n v="84"/>
    <n v="3"/>
    <n v="3"/>
    <s v="Manufacturing Director"/>
    <x v="2"/>
    <x v="1"/>
    <n v="2097"/>
    <n v="21457"/>
    <n v="1"/>
    <s v="Y"/>
    <s v="Yes"/>
    <n v="13"/>
    <n v="3"/>
    <n v="1"/>
    <n v="80"/>
    <n v="1"/>
    <n v="8"/>
    <n v="3"/>
    <n v="3"/>
    <n v="10"/>
    <n v="2"/>
    <n v="0"/>
    <n v="9"/>
    <n v="0.13"/>
    <x v="2"/>
    <s v="Establecido"/>
    <s v="Coste salarial alto"/>
    <s v="10-20 kms"/>
    <s v="Bajo"/>
    <s v="Media"/>
    <x v="0"/>
  </r>
  <r>
    <n v="24"/>
    <x v="0"/>
    <x v="0"/>
    <n v="1130"/>
    <x v="2"/>
    <n v="10"/>
    <n v="3"/>
    <s v="Medical"/>
    <n v="1"/>
    <n v="2312"/>
    <n v="3"/>
    <x v="0"/>
    <n v="84"/>
    <n v="4"/>
    <n v="1"/>
    <s v="Manager"/>
    <x v="1"/>
    <x v="2"/>
    <n v="3210"/>
    <n v="16479"/>
    <n v="3"/>
    <s v="Y"/>
    <s v="Yes"/>
    <n v="19"/>
    <n v="3"/>
    <n v="3"/>
    <n v="80"/>
    <n v="1"/>
    <n v="10"/>
    <n v="2"/>
    <n v="3"/>
    <n v="4"/>
    <n v="4"/>
    <n v="8"/>
    <n v="9"/>
    <n v="0.19"/>
    <x v="2"/>
    <s v="Nuevo empleado"/>
    <s v="Coste salarial alto"/>
    <s v="10-20 kms"/>
    <s v="Medio"/>
    <s v="Poca"/>
    <x v="1"/>
  </r>
  <r>
    <n v="27"/>
    <x v="0"/>
    <x v="0"/>
    <n v="1239"/>
    <x v="1"/>
    <n v="2"/>
    <n v="4"/>
    <s v="Technical Degree"/>
    <n v="1"/>
    <n v="2313"/>
    <n v="1"/>
    <x v="0"/>
    <n v="42"/>
    <n v="3"/>
    <n v="2"/>
    <s v="Research Director"/>
    <x v="1"/>
    <x v="2"/>
    <n v="5660"/>
    <n v="5220"/>
    <n v="2"/>
    <s v="Y"/>
    <s v="Yes"/>
    <n v="19"/>
    <n v="3"/>
    <n v="1"/>
    <n v="80"/>
    <n v="0"/>
    <n v="17"/>
    <n v="3"/>
    <n v="3"/>
    <n v="1"/>
    <n v="5"/>
    <n v="0"/>
    <n v="7"/>
    <n v="0.19"/>
    <x v="2"/>
    <s v="Recien incorporado"/>
    <s v="Coste salarial bajo"/>
    <s v="0-10 kms"/>
    <s v="Medio"/>
    <s v="Media"/>
    <x v="1"/>
  </r>
  <r>
    <n v="50"/>
    <x v="0"/>
    <x v="0"/>
    <n v="428"/>
    <x v="1"/>
    <n v="29"/>
    <n v="3"/>
    <s v="Technical Degree"/>
    <n v="1"/>
    <n v="2314"/>
    <n v="3"/>
    <x v="1"/>
    <n v="87"/>
    <n v="2"/>
    <n v="3"/>
    <s v="Manager"/>
    <x v="0"/>
    <x v="1"/>
    <n v="5309"/>
    <n v="2755"/>
    <n v="1"/>
    <s v="Y"/>
    <s v="No"/>
    <n v="17"/>
    <n v="3"/>
    <n v="4"/>
    <n v="80"/>
    <n v="1"/>
    <n v="26"/>
    <n v="2"/>
    <n v="2"/>
    <n v="5"/>
    <n v="7"/>
    <n v="11"/>
    <n v="7"/>
    <n v="0.17"/>
    <x v="1"/>
    <s v="Nuevo empleado"/>
    <s v="Coste salarial alto"/>
    <s v="20-30 kms"/>
    <s v="Medio"/>
    <s v="Poca"/>
    <x v="1"/>
  </r>
  <r>
    <n v="52"/>
    <x v="1"/>
    <x v="1"/>
    <n v="1240"/>
    <x v="1"/>
    <n v="3"/>
    <n v="3"/>
    <s v="Life Sciences"/>
    <n v="1"/>
    <n v="2315"/>
    <n v="2"/>
    <x v="0"/>
    <n v="91"/>
    <n v="3"/>
    <n v="3"/>
    <s v="Manufacturing Director"/>
    <x v="2"/>
    <x v="0"/>
    <n v="6577"/>
    <n v="13401"/>
    <n v="7"/>
    <s v="Y"/>
    <s v="No"/>
    <n v="13"/>
    <n v="3"/>
    <n v="3"/>
    <n v="80"/>
    <n v="0"/>
    <n v="15"/>
    <n v="3"/>
    <n v="2"/>
    <n v="20"/>
    <n v="0"/>
    <n v="2"/>
    <n v="9"/>
    <n v="0.13"/>
    <x v="1"/>
    <s v="Consolidado"/>
    <s v="Coste salarial alto"/>
    <s v="0-10 kms"/>
    <s v="Bajo"/>
    <s v="Media"/>
    <x v="1"/>
  </r>
  <r>
    <n v="31"/>
    <x v="1"/>
    <x v="2"/>
    <n v="240"/>
    <x v="2"/>
    <n v="2"/>
    <n v="3"/>
    <s v="Human Resources"/>
    <n v="1"/>
    <n v="2316"/>
    <n v="3"/>
    <x v="1"/>
    <n v="53"/>
    <n v="3"/>
    <n v="2"/>
    <s v="Laboratory Technician"/>
    <x v="0"/>
    <x v="0"/>
    <n v="7336"/>
    <n v="15067"/>
    <n v="1"/>
    <s v="Y"/>
    <s v="Yes"/>
    <n v="11"/>
    <n v="3"/>
    <n v="1"/>
    <n v="80"/>
    <n v="2"/>
    <n v="4"/>
    <n v="3"/>
    <n v="2"/>
    <n v="1"/>
    <n v="0"/>
    <n v="0"/>
    <n v="4"/>
    <n v="0.11"/>
    <x v="0"/>
    <s v="Recien incorporado"/>
    <s v="Coste salarial medio"/>
    <s v="0-10 kms"/>
    <s v="Bajo"/>
    <s v="Media"/>
    <x v="0"/>
  </r>
  <r>
    <n v="32"/>
    <x v="1"/>
    <x v="1"/>
    <n v="1376"/>
    <x v="0"/>
    <n v="1"/>
    <n v="3"/>
    <s v="Marketing"/>
    <n v="1"/>
    <n v="2317"/>
    <n v="1"/>
    <x v="0"/>
    <n v="86"/>
    <n v="4"/>
    <n v="4"/>
    <s v="Research Scientist"/>
    <x v="0"/>
    <x v="2"/>
    <n v="4444"/>
    <n v="25440"/>
    <n v="2"/>
    <s v="Y"/>
    <s v="Yes"/>
    <n v="13"/>
    <n v="3"/>
    <n v="4"/>
    <n v="80"/>
    <n v="0"/>
    <n v="12"/>
    <n v="2"/>
    <n v="2"/>
    <n v="3"/>
    <n v="7"/>
    <n v="5"/>
    <n v="17"/>
    <n v="0.13"/>
    <x v="0"/>
    <s v="Nuevo empleado"/>
    <s v="Coste salarial alto"/>
    <s v="0-10 kms"/>
    <s v="Bajo"/>
    <s v="Poca"/>
    <x v="1"/>
  </r>
  <r>
    <n v="31"/>
    <x v="1"/>
    <x v="1"/>
    <n v="369"/>
    <x v="2"/>
    <n v="29"/>
    <n v="4"/>
    <s v="Technical Degree"/>
    <n v="1"/>
    <n v="2318"/>
    <n v="4"/>
    <x v="0"/>
    <n v="94"/>
    <n v="2"/>
    <n v="1"/>
    <s v="Sales Executive"/>
    <x v="0"/>
    <x v="0"/>
    <n v="17426"/>
    <n v="26308"/>
    <n v="1"/>
    <s v="Y"/>
    <s v="No"/>
    <n v="12"/>
    <n v="3"/>
    <n v="3"/>
    <n v="80"/>
    <n v="1"/>
    <n v="15"/>
    <n v="2"/>
    <n v="3"/>
    <n v="1"/>
    <n v="1"/>
    <n v="2"/>
    <n v="7"/>
    <n v="0.12"/>
    <x v="0"/>
    <s v="Recien incorporado"/>
    <s v="Coste salarial alto"/>
    <s v="20-30 kms"/>
    <s v="Bajo"/>
    <s v="Poca"/>
    <x v="1"/>
  </r>
  <r>
    <n v="32"/>
    <x v="1"/>
    <x v="0"/>
    <n v="1366"/>
    <x v="2"/>
    <n v="21"/>
    <n v="2"/>
    <s v="Other"/>
    <n v="1"/>
    <n v="2319"/>
    <n v="1"/>
    <x v="0"/>
    <n v="37"/>
    <n v="3"/>
    <n v="2"/>
    <s v="Human Resources"/>
    <x v="2"/>
    <x v="2"/>
    <n v="4717"/>
    <n v="11535"/>
    <n v="5"/>
    <s v="Y"/>
    <s v="No"/>
    <n v="11"/>
    <n v="3"/>
    <n v="4"/>
    <n v="80"/>
    <n v="0"/>
    <n v="14"/>
    <n v="2"/>
    <n v="3"/>
    <n v="4"/>
    <n v="2"/>
    <n v="0"/>
    <n v="3"/>
    <n v="0.11"/>
    <x v="0"/>
    <s v="Nuevo empleado"/>
    <s v="Coste salarial bajo"/>
    <s v="20-30 kms"/>
    <s v="Bajo"/>
    <s v="Poca"/>
    <x v="1"/>
  </r>
  <r>
    <n v="33"/>
    <x v="0"/>
    <x v="0"/>
    <n v="1206"/>
    <x v="2"/>
    <n v="14"/>
    <n v="3"/>
    <s v="Technical Degree"/>
    <n v="1"/>
    <n v="2320"/>
    <n v="1"/>
    <x v="0"/>
    <n v="74"/>
    <n v="2"/>
    <n v="3"/>
    <s v="Manufacturing Director"/>
    <x v="3"/>
    <x v="2"/>
    <n v="3295"/>
    <n v="3872"/>
    <n v="1"/>
    <s v="Y"/>
    <s v="Yes"/>
    <n v="20"/>
    <n v="3"/>
    <n v="4"/>
    <n v="80"/>
    <n v="0"/>
    <n v="3"/>
    <n v="4"/>
    <n v="3"/>
    <n v="5"/>
    <n v="2"/>
    <n v="0"/>
    <n v="0"/>
    <n v="0.2"/>
    <x v="0"/>
    <s v="Nuevo empleado"/>
    <s v="Coste salarial medio"/>
    <s v="10-20 kms"/>
    <s v="Medio"/>
    <s v="Media"/>
    <x v="2"/>
  </r>
  <r>
    <n v="48"/>
    <x v="0"/>
    <x v="1"/>
    <n v="868"/>
    <x v="2"/>
    <n v="16"/>
    <n v="1"/>
    <s v="Other"/>
    <n v="1"/>
    <n v="2321"/>
    <n v="2"/>
    <x v="0"/>
    <n v="46"/>
    <n v="3"/>
    <n v="2"/>
    <s v="Human Resources"/>
    <x v="3"/>
    <x v="2"/>
    <n v="9705"/>
    <n v="19863"/>
    <n v="2"/>
    <s v="Y"/>
    <s v="No"/>
    <n v="20"/>
    <n v="3"/>
    <n v="4"/>
    <n v="80"/>
    <n v="0"/>
    <n v="25"/>
    <n v="3"/>
    <n v="3"/>
    <n v="20"/>
    <n v="10"/>
    <n v="1"/>
    <n v="7"/>
    <n v="0.2"/>
    <x v="1"/>
    <s v="Consolidado"/>
    <s v="Coste salarial bajo"/>
    <s v="10-20 kms"/>
    <s v="Medio"/>
    <s v="Media"/>
    <x v="1"/>
  </r>
  <r>
    <n v="59"/>
    <x v="0"/>
    <x v="2"/>
    <n v="1219"/>
    <x v="0"/>
    <n v="3"/>
    <n v="2"/>
    <s v="Technical Degree"/>
    <n v="1"/>
    <n v="2322"/>
    <n v="4"/>
    <x v="0"/>
    <n v="95"/>
    <n v="3"/>
    <n v="1"/>
    <s v="Manager"/>
    <x v="2"/>
    <x v="2"/>
    <n v="10400"/>
    <n v="25178"/>
    <n v="1"/>
    <s v="Y"/>
    <s v="No"/>
    <n v="11"/>
    <n v="3"/>
    <n v="1"/>
    <n v="80"/>
    <n v="0"/>
    <n v="4"/>
    <n v="2"/>
    <n v="3"/>
    <n v="7"/>
    <n v="14"/>
    <n v="0"/>
    <n v="0"/>
    <n v="0.11"/>
    <x v="1"/>
    <s v="Establecido"/>
    <s v="Coste salarial alto"/>
    <s v="0-10 kms"/>
    <s v="Bajo"/>
    <s v="Poca"/>
    <x v="0"/>
  </r>
  <r>
    <n v="40"/>
    <x v="1"/>
    <x v="1"/>
    <n v="1431"/>
    <x v="0"/>
    <n v="9"/>
    <n v="2"/>
    <s v="Medical"/>
    <n v="1"/>
    <n v="2323"/>
    <n v="1"/>
    <x v="0"/>
    <n v="83"/>
    <n v="2"/>
    <n v="2"/>
    <s v="Manager"/>
    <x v="2"/>
    <x v="1"/>
    <n v="2018"/>
    <n v="24978"/>
    <n v="1"/>
    <s v="Y"/>
    <s v="No"/>
    <n v="11"/>
    <n v="3"/>
    <n v="3"/>
    <n v="80"/>
    <n v="0"/>
    <n v="11"/>
    <n v="2"/>
    <n v="3"/>
    <n v="10"/>
    <n v="2"/>
    <n v="0"/>
    <n v="0"/>
    <n v="0.11"/>
    <x v="0"/>
    <s v="Establecido"/>
    <s v="Coste salarial alto"/>
    <s v="0-10 kms"/>
    <s v="Bajo"/>
    <s v="Poca"/>
    <x v="1"/>
  </r>
  <r>
    <n v="30"/>
    <x v="0"/>
    <x v="2"/>
    <n v="132"/>
    <x v="0"/>
    <n v="24"/>
    <n v="4"/>
    <s v="Medical"/>
    <n v="1"/>
    <n v="2324"/>
    <n v="1"/>
    <x v="1"/>
    <n v="97"/>
    <n v="3"/>
    <n v="1"/>
    <s v="Manufacturing Director"/>
    <x v="2"/>
    <x v="0"/>
    <n v="9854"/>
    <n v="2613"/>
    <n v="2"/>
    <s v="Y"/>
    <s v="No"/>
    <n v="12"/>
    <n v="3"/>
    <n v="1"/>
    <n v="80"/>
    <n v="1"/>
    <n v="11"/>
    <n v="3"/>
    <n v="3"/>
    <n v="2"/>
    <n v="7"/>
    <n v="0"/>
    <n v="4"/>
    <n v="0.12"/>
    <x v="0"/>
    <s v="Nuevo empleado"/>
    <s v="Coste salarial alto"/>
    <s v="20-30 kms"/>
    <s v="Bajo"/>
    <s v="Media"/>
    <x v="1"/>
  </r>
  <r>
    <n v="43"/>
    <x v="1"/>
    <x v="0"/>
    <n v="602"/>
    <x v="2"/>
    <n v="23"/>
    <n v="3"/>
    <s v="Life Sciences"/>
    <n v="1"/>
    <n v="2325"/>
    <n v="3"/>
    <x v="0"/>
    <n v="34"/>
    <n v="3"/>
    <n v="2"/>
    <s v="Laboratory Technician"/>
    <x v="0"/>
    <x v="2"/>
    <n v="3931"/>
    <n v="21534"/>
    <n v="1"/>
    <s v="Y"/>
    <s v="Yes"/>
    <n v="12"/>
    <n v="3"/>
    <n v="3"/>
    <n v="80"/>
    <n v="1"/>
    <n v="17"/>
    <n v="3"/>
    <n v="3"/>
    <n v="8"/>
    <n v="7"/>
    <n v="1"/>
    <n v="0"/>
    <n v="0.12"/>
    <x v="0"/>
    <s v="Establecido"/>
    <s v="Coste salarial bajo"/>
    <s v="20-30 kms"/>
    <s v="Bajo"/>
    <s v="Media"/>
    <x v="1"/>
  </r>
  <r>
    <n v="34"/>
    <x v="0"/>
    <x v="0"/>
    <n v="282"/>
    <x v="0"/>
    <n v="9"/>
    <n v="2"/>
    <s v="Human Resources"/>
    <n v="1"/>
    <n v="2326"/>
    <n v="4"/>
    <x v="1"/>
    <n v="94"/>
    <n v="3"/>
    <n v="3"/>
    <s v="Sales Representative"/>
    <x v="1"/>
    <x v="2"/>
    <n v="2177"/>
    <n v="19764"/>
    <n v="3"/>
    <s v="Y"/>
    <s v="No"/>
    <n v="18"/>
    <n v="3"/>
    <n v="3"/>
    <n v="80"/>
    <n v="1"/>
    <n v="7"/>
    <n v="2"/>
    <n v="3"/>
    <n v="1"/>
    <n v="2"/>
    <n v="0"/>
    <n v="7"/>
    <n v="0.18"/>
    <x v="0"/>
    <s v="Recien incorporado"/>
    <s v="Coste salarial alto"/>
    <s v="0-10 kms"/>
    <s v="Medio"/>
    <s v="Poca"/>
    <x v="0"/>
  </r>
  <r>
    <n v="35"/>
    <x v="1"/>
    <x v="0"/>
    <n v="1318"/>
    <x v="0"/>
    <n v="18"/>
    <n v="4"/>
    <s v="Medical"/>
    <n v="1"/>
    <n v="2327"/>
    <n v="3"/>
    <x v="1"/>
    <n v="48"/>
    <n v="2"/>
    <n v="1"/>
    <s v="Sales Representative"/>
    <x v="0"/>
    <x v="2"/>
    <n v="5577"/>
    <n v="16290"/>
    <n v="3"/>
    <s v="Y"/>
    <s v="Yes"/>
    <n v="19"/>
    <n v="3"/>
    <n v="1"/>
    <n v="80"/>
    <n v="0"/>
    <n v="5"/>
    <n v="1"/>
    <n v="1"/>
    <n v="1"/>
    <n v="0"/>
    <n v="0"/>
    <n v="2"/>
    <n v="0.19"/>
    <x v="0"/>
    <s v="Recien incorporado"/>
    <s v="Coste salarial bajo"/>
    <s v="10-20 kms"/>
    <s v="Medio"/>
    <s v="Poca"/>
    <x v="0"/>
  </r>
  <r>
    <n v="39"/>
    <x v="0"/>
    <x v="1"/>
    <n v="827"/>
    <x v="1"/>
    <n v="4"/>
    <n v="2"/>
    <s v="Marketing"/>
    <n v="1"/>
    <n v="2328"/>
    <n v="3"/>
    <x v="1"/>
    <n v="57"/>
    <n v="2"/>
    <n v="3"/>
    <s v="Sales Representative"/>
    <x v="3"/>
    <x v="1"/>
    <n v="3690"/>
    <n v="2671"/>
    <n v="1"/>
    <s v="Y"/>
    <s v="Yes"/>
    <n v="12"/>
    <n v="3"/>
    <n v="3"/>
    <n v="80"/>
    <n v="2"/>
    <n v="14"/>
    <n v="3"/>
    <n v="3"/>
    <n v="0"/>
    <n v="9"/>
    <n v="14"/>
    <n v="8"/>
    <n v="0.12"/>
    <x v="0"/>
    <s v="Recien incorporado"/>
    <s v="Coste salarial medio"/>
    <s v="0-10 kms"/>
    <s v="Bajo"/>
    <s v="Media"/>
    <x v="1"/>
  </r>
  <r>
    <n v="36"/>
    <x v="1"/>
    <x v="1"/>
    <n v="694"/>
    <x v="1"/>
    <n v="3"/>
    <n v="5"/>
    <s v="Other"/>
    <n v="1"/>
    <n v="2329"/>
    <n v="1"/>
    <x v="0"/>
    <n v="40"/>
    <n v="3"/>
    <n v="5"/>
    <s v="Research Scientist"/>
    <x v="1"/>
    <x v="0"/>
    <n v="5484"/>
    <n v="23474"/>
    <n v="3"/>
    <s v="Y"/>
    <s v="Yes"/>
    <n v="15"/>
    <n v="3"/>
    <n v="4"/>
    <n v="80"/>
    <n v="1"/>
    <n v="31"/>
    <n v="2"/>
    <n v="3"/>
    <n v="3"/>
    <n v="2"/>
    <n v="5"/>
    <n v="5"/>
    <n v="0.15"/>
    <x v="0"/>
    <s v="Nuevo empleado"/>
    <s v="Coste salarial bajo"/>
    <s v="0-10 kms"/>
    <s v="Bajo"/>
    <s v="Poca"/>
    <x v="1"/>
  </r>
  <r>
    <n v="56"/>
    <x v="1"/>
    <x v="1"/>
    <n v="1312"/>
    <x v="0"/>
    <n v="3"/>
    <n v="2"/>
    <s v="Technical Degree"/>
    <n v="1"/>
    <n v="2330"/>
    <n v="3"/>
    <x v="1"/>
    <n v="78"/>
    <n v="2"/>
    <n v="2"/>
    <s v="Research Scientist"/>
    <x v="0"/>
    <x v="0"/>
    <n v="2543"/>
    <n v="25150"/>
    <n v="4"/>
    <s v="Y"/>
    <s v="Yes"/>
    <n v="13"/>
    <n v="3"/>
    <n v="3"/>
    <n v="80"/>
    <n v="0"/>
    <n v="8"/>
    <n v="2"/>
    <n v="1"/>
    <n v="5"/>
    <n v="0"/>
    <n v="1"/>
    <n v="2"/>
    <n v="0.13"/>
    <x v="1"/>
    <s v="Nuevo empleado"/>
    <s v="Coste salarial alto"/>
    <s v="0-10 kms"/>
    <s v="Bajo"/>
    <s v="Poca"/>
    <x v="0"/>
  </r>
  <r>
    <n v="38"/>
    <x v="0"/>
    <x v="0"/>
    <n v="918"/>
    <x v="0"/>
    <n v="2"/>
    <n v="4"/>
    <s v="Marketing"/>
    <n v="1"/>
    <n v="2331"/>
    <n v="2"/>
    <x v="1"/>
    <n v="35"/>
    <n v="3"/>
    <n v="1"/>
    <s v="Research Director"/>
    <x v="0"/>
    <x v="1"/>
    <n v="3944"/>
    <n v="2373"/>
    <n v="4"/>
    <s v="Y"/>
    <s v="No"/>
    <n v="12"/>
    <n v="3"/>
    <n v="3"/>
    <n v="80"/>
    <n v="1"/>
    <n v="9"/>
    <n v="1"/>
    <n v="4"/>
    <n v="2"/>
    <n v="4"/>
    <n v="1"/>
    <n v="12"/>
    <n v="0.12"/>
    <x v="0"/>
    <s v="Nuevo empleado"/>
    <s v="Coste salarial bajo"/>
    <s v="0-10 kms"/>
    <s v="Bajo"/>
    <s v="Poca"/>
    <x v="0"/>
  </r>
  <r>
    <n v="43"/>
    <x v="0"/>
    <x v="2"/>
    <n v="1112"/>
    <x v="2"/>
    <n v="2"/>
    <n v="2"/>
    <s v="Life Sciences"/>
    <n v="1"/>
    <n v="2332"/>
    <n v="2"/>
    <x v="0"/>
    <n v="92"/>
    <n v="4"/>
    <n v="2"/>
    <s v="Human Resources"/>
    <x v="3"/>
    <x v="0"/>
    <n v="18880"/>
    <n v="15411"/>
    <n v="1"/>
    <s v="Y"/>
    <s v="No"/>
    <n v="14"/>
    <n v="4"/>
    <n v="3"/>
    <n v="80"/>
    <n v="0"/>
    <n v="5"/>
    <n v="2"/>
    <n v="3"/>
    <n v="13"/>
    <n v="10"/>
    <n v="2"/>
    <n v="2"/>
    <n v="0.14000000000000001"/>
    <x v="0"/>
    <s v="Consolidado"/>
    <s v="Coste salarial alto"/>
    <s v="0-10 kms"/>
    <s v="Bajo"/>
    <s v="Poca"/>
    <x v="0"/>
  </r>
  <r>
    <n v="27"/>
    <x v="1"/>
    <x v="2"/>
    <n v="1034"/>
    <x v="2"/>
    <n v="3"/>
    <n v="2"/>
    <s v="Technical Degree"/>
    <n v="1"/>
    <n v="2333"/>
    <n v="2"/>
    <x v="0"/>
    <n v="39"/>
    <n v="4"/>
    <n v="2"/>
    <s v="Manager"/>
    <x v="2"/>
    <x v="1"/>
    <n v="2438"/>
    <n v="25353"/>
    <n v="3"/>
    <s v="Y"/>
    <s v="No"/>
    <n v="20"/>
    <n v="3"/>
    <n v="3"/>
    <n v="80"/>
    <n v="0"/>
    <n v="11"/>
    <n v="3"/>
    <n v="2"/>
    <n v="9"/>
    <n v="6"/>
    <n v="0"/>
    <n v="9"/>
    <n v="0.2"/>
    <x v="2"/>
    <s v="Establecido"/>
    <s v="Coste salarial bajo"/>
    <s v="0-10 kms"/>
    <s v="Medio"/>
    <s v="Media"/>
    <x v="1"/>
  </r>
  <r>
    <n v="58"/>
    <x v="1"/>
    <x v="2"/>
    <n v="715"/>
    <x v="2"/>
    <n v="7"/>
    <n v="5"/>
    <s v="Medical"/>
    <n v="1"/>
    <n v="2334"/>
    <n v="3"/>
    <x v="0"/>
    <n v="41"/>
    <n v="1"/>
    <n v="1"/>
    <s v="Research Scientist"/>
    <x v="3"/>
    <x v="0"/>
    <n v="13142"/>
    <n v="15919"/>
    <n v="1"/>
    <s v="Y"/>
    <s v="No"/>
    <n v="21"/>
    <n v="3"/>
    <n v="3"/>
    <n v="80"/>
    <n v="1"/>
    <n v="6"/>
    <n v="3"/>
    <n v="3"/>
    <n v="1"/>
    <n v="4"/>
    <n v="1"/>
    <n v="3"/>
    <n v="0.21"/>
    <x v="1"/>
    <s v="Recien incorporado"/>
    <s v="Coste salarial bajo"/>
    <s v="0-10 kms"/>
    <s v="Alto"/>
    <s v="Media"/>
    <x v="0"/>
  </r>
  <r>
    <n v="45"/>
    <x v="1"/>
    <x v="1"/>
    <n v="140"/>
    <x v="1"/>
    <n v="2"/>
    <n v="3"/>
    <s v="Technical Degree"/>
    <n v="1"/>
    <n v="2335"/>
    <n v="4"/>
    <x v="0"/>
    <n v="43"/>
    <n v="1"/>
    <n v="1"/>
    <s v="Healthcare Representative"/>
    <x v="1"/>
    <x v="2"/>
    <n v="14852"/>
    <n v="16577"/>
    <n v="1"/>
    <s v="Y"/>
    <s v="Yes"/>
    <n v="22"/>
    <n v="3"/>
    <n v="3"/>
    <n v="80"/>
    <n v="1"/>
    <n v="5"/>
    <n v="1"/>
    <n v="3"/>
    <n v="3"/>
    <n v="7"/>
    <n v="11"/>
    <n v="7"/>
    <n v="0.22"/>
    <x v="1"/>
    <s v="Nuevo empleado"/>
    <s v="Coste salarial bajo"/>
    <s v="0-10 kms"/>
    <s v="Alto"/>
    <s v="Poca"/>
    <x v="0"/>
  </r>
  <r>
    <n v="26"/>
    <x v="1"/>
    <x v="0"/>
    <n v="362"/>
    <x v="0"/>
    <n v="26"/>
    <n v="4"/>
    <s v="Life Sciences"/>
    <n v="1"/>
    <n v="2336"/>
    <n v="3"/>
    <x v="0"/>
    <n v="75"/>
    <n v="3"/>
    <n v="4"/>
    <s v="Manufacturing Director"/>
    <x v="2"/>
    <x v="1"/>
    <n v="3936"/>
    <n v="17434"/>
    <n v="9"/>
    <s v="Y"/>
    <s v="No"/>
    <n v="13"/>
    <n v="4"/>
    <n v="4"/>
    <n v="80"/>
    <n v="0"/>
    <n v="18"/>
    <n v="2"/>
    <n v="3"/>
    <n v="1"/>
    <n v="4"/>
    <n v="0"/>
    <n v="7"/>
    <n v="0.13"/>
    <x v="2"/>
    <s v="Recien incorporado"/>
    <s v="Coste salarial alto"/>
    <s v="20-30 kms"/>
    <s v="Bajo"/>
    <s v="Poca"/>
    <x v="1"/>
  </r>
  <r>
    <n v="42"/>
    <x v="0"/>
    <x v="0"/>
    <n v="117"/>
    <x v="1"/>
    <n v="6"/>
    <n v="4"/>
    <s v="Medical"/>
    <n v="1"/>
    <n v="2337"/>
    <n v="4"/>
    <x v="0"/>
    <n v="98"/>
    <n v="3"/>
    <n v="2"/>
    <s v="Human Resources"/>
    <x v="1"/>
    <x v="1"/>
    <n v="4534"/>
    <n v="22653"/>
    <n v="0"/>
    <s v="Y"/>
    <s v="Yes"/>
    <n v="21"/>
    <n v="3"/>
    <n v="4"/>
    <n v="80"/>
    <n v="2"/>
    <n v="32"/>
    <n v="2"/>
    <n v="3"/>
    <n v="9"/>
    <n v="3"/>
    <n v="1"/>
    <n v="0"/>
    <n v="0.21"/>
    <x v="0"/>
    <s v="Establecido"/>
    <s v="Coste salarial alto"/>
    <s v="0-10 kms"/>
    <s v="Alto"/>
    <s v="Poca"/>
    <x v="1"/>
  </r>
  <r>
    <n v="43"/>
    <x v="1"/>
    <x v="1"/>
    <n v="776"/>
    <x v="0"/>
    <n v="29"/>
    <n v="4"/>
    <s v="Marketing"/>
    <n v="1"/>
    <n v="2338"/>
    <n v="4"/>
    <x v="0"/>
    <n v="43"/>
    <n v="1"/>
    <n v="3"/>
    <s v="Research Scientist"/>
    <x v="2"/>
    <x v="0"/>
    <n v="5368"/>
    <n v="5268"/>
    <n v="6"/>
    <s v="Y"/>
    <s v="No"/>
    <n v="18"/>
    <n v="3"/>
    <n v="4"/>
    <n v="80"/>
    <n v="2"/>
    <n v="10"/>
    <n v="3"/>
    <n v="3"/>
    <n v="5"/>
    <n v="13"/>
    <n v="0"/>
    <n v="9"/>
    <n v="0.18"/>
    <x v="0"/>
    <s v="Nuevo empleado"/>
    <s v="Coste salarial bajo"/>
    <s v="20-30 kms"/>
    <s v="Medio"/>
    <s v="Media"/>
    <x v="1"/>
  </r>
  <r>
    <n v="37"/>
    <x v="1"/>
    <x v="2"/>
    <n v="1277"/>
    <x v="1"/>
    <n v="25"/>
    <n v="1"/>
    <s v="Life Sciences"/>
    <n v="1"/>
    <n v="2339"/>
    <n v="4"/>
    <x v="0"/>
    <n v="95"/>
    <n v="4"/>
    <n v="2"/>
    <s v="Sales Representative"/>
    <x v="3"/>
    <x v="2"/>
    <n v="19833"/>
    <n v="14408"/>
    <n v="0"/>
    <s v="Y"/>
    <s v="No"/>
    <n v="14"/>
    <n v="3"/>
    <n v="2"/>
    <n v="80"/>
    <n v="0"/>
    <n v="21"/>
    <n v="5"/>
    <n v="3"/>
    <n v="2"/>
    <n v="2"/>
    <n v="1"/>
    <n v="8"/>
    <n v="0.14000000000000001"/>
    <x v="0"/>
    <s v="Nuevo empleado"/>
    <s v="Coste salarial alto"/>
    <s v="20-30 kms"/>
    <s v="Bajo"/>
    <s v="Mucha"/>
    <x v="1"/>
  </r>
  <r>
    <n v="39"/>
    <x v="1"/>
    <x v="2"/>
    <n v="1062"/>
    <x v="1"/>
    <n v="1"/>
    <n v="2"/>
    <s v="Marketing"/>
    <n v="1"/>
    <n v="2340"/>
    <n v="1"/>
    <x v="1"/>
    <n v="98"/>
    <n v="1"/>
    <n v="3"/>
    <s v="Manufacturing Director"/>
    <x v="0"/>
    <x v="2"/>
    <n v="2683"/>
    <n v="21072"/>
    <n v="7"/>
    <s v="Y"/>
    <s v="Yes"/>
    <n v="16"/>
    <n v="4"/>
    <n v="3"/>
    <n v="80"/>
    <n v="1"/>
    <n v="8"/>
    <n v="2"/>
    <n v="3"/>
    <n v="10"/>
    <n v="7"/>
    <n v="2"/>
    <n v="0"/>
    <n v="0.16"/>
    <x v="0"/>
    <s v="Establecido"/>
    <s v="Coste salarial alto"/>
    <s v="0-10 kms"/>
    <s v="Medio"/>
    <s v="Poca"/>
    <x v="0"/>
  </r>
  <r>
    <n v="52"/>
    <x v="0"/>
    <x v="1"/>
    <n v="954"/>
    <x v="1"/>
    <n v="26"/>
    <n v="3"/>
    <s v="Life Sciences"/>
    <n v="1"/>
    <n v="2341"/>
    <n v="4"/>
    <x v="1"/>
    <n v="76"/>
    <n v="3"/>
    <n v="1"/>
    <s v="Sales Representative"/>
    <x v="2"/>
    <x v="2"/>
    <n v="12936"/>
    <n v="15318"/>
    <n v="3"/>
    <s v="Y"/>
    <s v="No"/>
    <n v="11"/>
    <n v="3"/>
    <n v="4"/>
    <n v="80"/>
    <n v="2"/>
    <n v="31"/>
    <n v="2"/>
    <n v="3"/>
    <n v="3"/>
    <n v="0"/>
    <n v="1"/>
    <n v="2"/>
    <n v="0.11"/>
    <x v="1"/>
    <s v="Nuevo empleado"/>
    <s v="Coste salarial alto"/>
    <s v="20-30 kms"/>
    <s v="Bajo"/>
    <s v="Poca"/>
    <x v="1"/>
  </r>
  <r>
    <n v="19"/>
    <x v="0"/>
    <x v="0"/>
    <n v="629"/>
    <x v="1"/>
    <n v="1"/>
    <n v="4"/>
    <s v="Technical Degree"/>
    <n v="1"/>
    <n v="2342"/>
    <n v="1"/>
    <x v="0"/>
    <n v="100"/>
    <n v="3"/>
    <n v="2"/>
    <s v="Sales Representative"/>
    <x v="3"/>
    <x v="1"/>
    <n v="2514"/>
    <n v="22955"/>
    <n v="1"/>
    <s v="Y"/>
    <s v="No"/>
    <n v="13"/>
    <n v="3"/>
    <n v="3"/>
    <n v="80"/>
    <n v="0"/>
    <n v="11"/>
    <n v="5"/>
    <n v="2"/>
    <n v="0"/>
    <n v="13"/>
    <n v="0"/>
    <n v="2"/>
    <n v="0.13"/>
    <x v="2"/>
    <s v="Recien incorporado"/>
    <s v="Coste salarial alto"/>
    <s v="0-10 kms"/>
    <s v="Bajo"/>
    <s v="Mucha"/>
    <x v="1"/>
  </r>
  <r>
    <n v="20"/>
    <x v="1"/>
    <x v="2"/>
    <n v="343"/>
    <x v="1"/>
    <n v="5"/>
    <n v="3"/>
    <s v="Other"/>
    <n v="1"/>
    <n v="2343"/>
    <n v="2"/>
    <x v="0"/>
    <n v="79"/>
    <n v="3"/>
    <n v="4"/>
    <s v="Human Resources"/>
    <x v="2"/>
    <x v="2"/>
    <n v="10475"/>
    <n v="20938"/>
    <n v="0"/>
    <s v="Y"/>
    <s v="No"/>
    <n v="14"/>
    <n v="3"/>
    <n v="1"/>
    <n v="80"/>
    <n v="0"/>
    <n v="7"/>
    <n v="0"/>
    <n v="3"/>
    <n v="6"/>
    <n v="7"/>
    <n v="9"/>
    <n v="7"/>
    <n v="0.14000000000000001"/>
    <x v="2"/>
    <s v="Establecido"/>
    <s v="Coste salarial alto"/>
    <s v="0-10 kms"/>
    <s v="Bajo"/>
    <s v="Poca"/>
    <x v="0"/>
  </r>
  <r>
    <n v="34"/>
    <x v="1"/>
    <x v="1"/>
    <n v="408"/>
    <x v="1"/>
    <n v="1"/>
    <n v="2"/>
    <s v="Marketing"/>
    <n v="1"/>
    <n v="2344"/>
    <n v="4"/>
    <x v="0"/>
    <n v="80"/>
    <n v="3"/>
    <n v="5"/>
    <s v="Sales Representative"/>
    <x v="0"/>
    <x v="2"/>
    <n v="4078"/>
    <n v="15318"/>
    <n v="2"/>
    <s v="Y"/>
    <s v="Yes"/>
    <n v="14"/>
    <n v="3"/>
    <n v="4"/>
    <n v="80"/>
    <n v="0"/>
    <n v="1"/>
    <n v="3"/>
    <n v="3"/>
    <n v="7"/>
    <n v="0"/>
    <n v="1"/>
    <n v="2"/>
    <n v="0.14000000000000001"/>
    <x v="0"/>
    <s v="Establecido"/>
    <s v="Coste salarial alto"/>
    <s v="0-10 kms"/>
    <s v="Bajo"/>
    <s v="Media"/>
    <x v="2"/>
  </r>
  <r>
    <n v="42"/>
    <x v="1"/>
    <x v="1"/>
    <n v="1234"/>
    <x v="1"/>
    <n v="6"/>
    <n v="2"/>
    <s v="Marketing"/>
    <n v="1"/>
    <n v="2345"/>
    <n v="4"/>
    <x v="1"/>
    <n v="59"/>
    <n v="3"/>
    <n v="4"/>
    <s v="Research Scientist"/>
    <x v="2"/>
    <x v="2"/>
    <n v="7264"/>
    <n v="26841"/>
    <n v="4"/>
    <s v="Y"/>
    <s v="No"/>
    <n v="16"/>
    <n v="3"/>
    <n v="4"/>
    <n v="80"/>
    <n v="1"/>
    <n v="21"/>
    <n v="4"/>
    <n v="3"/>
    <n v="10"/>
    <n v="0"/>
    <n v="1"/>
    <n v="2"/>
    <n v="0.16"/>
    <x v="0"/>
    <s v="Establecido"/>
    <s v="Coste salarial medio"/>
    <s v="0-10 kms"/>
    <s v="Medio"/>
    <s v="Media"/>
    <x v="1"/>
  </r>
  <r>
    <n v="33"/>
    <x v="0"/>
    <x v="1"/>
    <n v="671"/>
    <x v="1"/>
    <n v="2"/>
    <n v="4"/>
    <s v="Life Sciences"/>
    <n v="1"/>
    <n v="2346"/>
    <n v="4"/>
    <x v="0"/>
    <n v="60"/>
    <n v="3"/>
    <n v="2"/>
    <s v="Sales Executive"/>
    <x v="2"/>
    <x v="1"/>
    <n v="2743"/>
    <n v="9867"/>
    <n v="2"/>
    <s v="Y"/>
    <s v="Yes"/>
    <n v="12"/>
    <n v="3"/>
    <n v="1"/>
    <n v="80"/>
    <n v="0"/>
    <n v="10"/>
    <n v="1"/>
    <n v="4"/>
    <n v="6"/>
    <n v="0"/>
    <n v="0"/>
    <n v="2"/>
    <n v="0.12"/>
    <x v="0"/>
    <s v="Establecido"/>
    <s v="Coste salarial medio"/>
    <s v="0-10 kms"/>
    <s v="Bajo"/>
    <s v="Poca"/>
    <x v="1"/>
  </r>
  <r>
    <n v="46"/>
    <x v="1"/>
    <x v="1"/>
    <n v="817"/>
    <x v="1"/>
    <n v="29"/>
    <n v="4"/>
    <s v="Human Resources"/>
    <n v="1"/>
    <n v="2347"/>
    <n v="1"/>
    <x v="1"/>
    <n v="98"/>
    <n v="2"/>
    <n v="1"/>
    <s v="Human Resources"/>
    <x v="1"/>
    <x v="2"/>
    <n v="6384"/>
    <n v="22812"/>
    <n v="5"/>
    <s v="Y"/>
    <s v="Yes"/>
    <n v="13"/>
    <n v="3"/>
    <n v="4"/>
    <n v="80"/>
    <n v="0"/>
    <n v="29"/>
    <n v="2"/>
    <n v="3"/>
    <n v="8"/>
    <n v="2"/>
    <n v="2"/>
    <n v="2"/>
    <n v="0.13"/>
    <x v="1"/>
    <s v="Establecido"/>
    <s v="Coste salarial alto"/>
    <s v="20-30 kms"/>
    <s v="Bajo"/>
    <s v="Poca"/>
    <x v="1"/>
  </r>
  <r>
    <n v="33"/>
    <x v="1"/>
    <x v="0"/>
    <n v="956"/>
    <x v="0"/>
    <n v="2"/>
    <n v="2"/>
    <s v="Medical"/>
    <n v="1"/>
    <n v="2348"/>
    <n v="3"/>
    <x v="0"/>
    <n v="33"/>
    <n v="3"/>
    <n v="1"/>
    <s v="Sales Representative"/>
    <x v="2"/>
    <x v="0"/>
    <n v="8865"/>
    <n v="18869"/>
    <n v="4"/>
    <s v="Y"/>
    <s v="Yes"/>
    <n v="13"/>
    <n v="3"/>
    <n v="2"/>
    <n v="80"/>
    <n v="1"/>
    <n v="5"/>
    <n v="3"/>
    <n v="3"/>
    <n v="8"/>
    <n v="2"/>
    <n v="1"/>
    <n v="9"/>
    <n v="0.13"/>
    <x v="0"/>
    <s v="Establecido"/>
    <s v="Coste salarial bajo"/>
    <s v="0-10 kms"/>
    <s v="Bajo"/>
    <s v="Media"/>
    <x v="0"/>
  </r>
  <r>
    <n v="53"/>
    <x v="1"/>
    <x v="0"/>
    <n v="167"/>
    <x v="2"/>
    <n v="8"/>
    <n v="3"/>
    <s v="Medical"/>
    <n v="1"/>
    <n v="2349"/>
    <n v="3"/>
    <x v="1"/>
    <n v="35"/>
    <n v="3"/>
    <n v="3"/>
    <s v="Research Director"/>
    <x v="1"/>
    <x v="1"/>
    <n v="6294"/>
    <n v="18024"/>
    <n v="1"/>
    <s v="Y"/>
    <s v="No"/>
    <n v="11"/>
    <n v="3"/>
    <n v="4"/>
    <n v="80"/>
    <n v="0"/>
    <n v="9"/>
    <n v="2"/>
    <n v="3"/>
    <n v="7"/>
    <n v="3"/>
    <n v="12"/>
    <n v="2"/>
    <n v="0.11"/>
    <x v="1"/>
    <s v="Establecido"/>
    <s v="Coste salarial bajo"/>
    <s v="0-10 kms"/>
    <s v="Bajo"/>
    <s v="Poca"/>
    <x v="0"/>
  </r>
  <r>
    <n v="30"/>
    <x v="1"/>
    <x v="1"/>
    <n v="1462"/>
    <x v="2"/>
    <n v="5"/>
    <n v="1"/>
    <s v="Marketing"/>
    <n v="1"/>
    <n v="2350"/>
    <n v="1"/>
    <x v="0"/>
    <n v="60"/>
    <n v="4"/>
    <n v="2"/>
    <s v="Manager"/>
    <x v="0"/>
    <x v="0"/>
    <n v="6652"/>
    <n v="12388"/>
    <n v="0"/>
    <s v="Y"/>
    <s v="No"/>
    <n v="16"/>
    <n v="4"/>
    <n v="3"/>
    <n v="80"/>
    <n v="0"/>
    <n v="16"/>
    <n v="1"/>
    <n v="3"/>
    <n v="3"/>
    <n v="3"/>
    <n v="2"/>
    <n v="4"/>
    <n v="0.16"/>
    <x v="0"/>
    <s v="Nuevo empleado"/>
    <s v="Coste salarial medio"/>
    <s v="0-10 kms"/>
    <s v="Medio"/>
    <s v="Poca"/>
    <x v="1"/>
  </r>
  <r>
    <n v="29"/>
    <x v="1"/>
    <x v="2"/>
    <n v="889"/>
    <x v="1"/>
    <n v="2"/>
    <n v="2"/>
    <s v="Marketing"/>
    <n v="1"/>
    <n v="2351"/>
    <n v="3"/>
    <x v="1"/>
    <n v="98"/>
    <n v="4"/>
    <n v="5"/>
    <s v="Laboratory Technician"/>
    <x v="2"/>
    <x v="1"/>
    <n v="2066"/>
    <n v="10225"/>
    <n v="1"/>
    <s v="Y"/>
    <s v="Yes"/>
    <n v="17"/>
    <n v="3"/>
    <n v="3"/>
    <n v="80"/>
    <n v="0"/>
    <n v="1"/>
    <n v="4"/>
    <n v="4"/>
    <n v="4"/>
    <n v="10"/>
    <n v="14"/>
    <n v="2"/>
    <n v="0.17"/>
    <x v="0"/>
    <s v="Nuevo empleado"/>
    <s v="Coste salarial alto"/>
    <s v="0-10 kms"/>
    <s v="Medio"/>
    <s v="Media"/>
    <x v="2"/>
  </r>
  <r>
    <n v="42"/>
    <x v="0"/>
    <x v="1"/>
    <n v="334"/>
    <x v="2"/>
    <n v="4"/>
    <n v="4"/>
    <s v="Other"/>
    <n v="1"/>
    <n v="2352"/>
    <n v="3"/>
    <x v="0"/>
    <n v="84"/>
    <n v="3"/>
    <n v="3"/>
    <s v="Manager"/>
    <x v="2"/>
    <x v="1"/>
    <n v="3929"/>
    <n v="11563"/>
    <n v="1"/>
    <s v="Y"/>
    <s v="Yes"/>
    <n v="22"/>
    <n v="3"/>
    <n v="4"/>
    <n v="80"/>
    <n v="1"/>
    <n v="11"/>
    <n v="2"/>
    <n v="3"/>
    <n v="10"/>
    <n v="0"/>
    <n v="0"/>
    <n v="5"/>
    <n v="0.22"/>
    <x v="0"/>
    <s v="Establecido"/>
    <s v="Coste salarial alto"/>
    <s v="0-10 kms"/>
    <s v="Alto"/>
    <s v="Poca"/>
    <x v="1"/>
  </r>
  <r>
    <n v="29"/>
    <x v="0"/>
    <x v="1"/>
    <n v="667"/>
    <x v="2"/>
    <n v="20"/>
    <n v="3"/>
    <s v="Life Sciences"/>
    <n v="1"/>
    <n v="2353"/>
    <n v="1"/>
    <x v="1"/>
    <n v="87"/>
    <n v="4"/>
    <n v="1"/>
    <s v="Research Scientist"/>
    <x v="2"/>
    <x v="2"/>
    <n v="3902"/>
    <n v="22217"/>
    <n v="0"/>
    <s v="Y"/>
    <s v="Yes"/>
    <n v="11"/>
    <n v="3"/>
    <n v="3"/>
    <n v="80"/>
    <n v="0"/>
    <n v="16"/>
    <n v="3"/>
    <n v="3"/>
    <n v="7"/>
    <n v="7"/>
    <n v="7"/>
    <n v="8"/>
    <n v="0.11"/>
    <x v="0"/>
    <s v="Establecido"/>
    <s v="Coste salarial alto"/>
    <s v="20-30 kms"/>
    <s v="Bajo"/>
    <s v="Media"/>
    <x v="1"/>
  </r>
  <r>
    <n v="31"/>
    <x v="0"/>
    <x v="2"/>
    <n v="427"/>
    <x v="1"/>
    <n v="6"/>
    <n v="4"/>
    <s v="Technical Degree"/>
    <n v="1"/>
    <n v="2354"/>
    <n v="2"/>
    <x v="0"/>
    <n v="97"/>
    <n v="3"/>
    <n v="1"/>
    <s v="Sales Executive"/>
    <x v="3"/>
    <x v="2"/>
    <n v="18041"/>
    <n v="22807"/>
    <n v="0"/>
    <s v="Y"/>
    <s v="No"/>
    <n v="22"/>
    <n v="3"/>
    <n v="4"/>
    <n v="80"/>
    <n v="1"/>
    <n v="10"/>
    <n v="3"/>
    <n v="3"/>
    <n v="2"/>
    <n v="7"/>
    <n v="7"/>
    <n v="0"/>
    <n v="0.22"/>
    <x v="0"/>
    <s v="Nuevo empleado"/>
    <s v="Coste salarial alto"/>
    <s v="0-10 kms"/>
    <s v="Alto"/>
    <s v="Media"/>
    <x v="1"/>
  </r>
  <r>
    <n v="39"/>
    <x v="1"/>
    <x v="1"/>
    <n v="1240"/>
    <x v="1"/>
    <n v="27"/>
    <n v="5"/>
    <s v="Human Resources"/>
    <n v="1"/>
    <n v="2355"/>
    <n v="4"/>
    <x v="1"/>
    <n v="90"/>
    <n v="3"/>
    <n v="1"/>
    <s v="Sales Representative"/>
    <x v="2"/>
    <x v="1"/>
    <n v="5309"/>
    <n v="5518"/>
    <n v="1"/>
    <s v="Y"/>
    <s v="Yes"/>
    <n v="22"/>
    <n v="4"/>
    <n v="4"/>
    <n v="80"/>
    <n v="1"/>
    <n v="6"/>
    <n v="2"/>
    <n v="2"/>
    <n v="6"/>
    <n v="4"/>
    <n v="5"/>
    <n v="2"/>
    <n v="0.22"/>
    <x v="0"/>
    <s v="Establecido"/>
    <s v="Coste salarial alto"/>
    <s v="20-30 kms"/>
    <s v="Alto"/>
    <s v="Poca"/>
    <x v="0"/>
  </r>
  <r>
    <n v="36"/>
    <x v="0"/>
    <x v="2"/>
    <n v="719"/>
    <x v="2"/>
    <n v="2"/>
    <n v="4"/>
    <s v="Medical"/>
    <n v="1"/>
    <n v="2356"/>
    <n v="1"/>
    <x v="1"/>
    <n v="34"/>
    <n v="3"/>
    <n v="4"/>
    <s v="Sales Executive"/>
    <x v="2"/>
    <x v="1"/>
    <n v="4071"/>
    <n v="12888"/>
    <n v="1"/>
    <s v="Y"/>
    <s v="Yes"/>
    <n v="12"/>
    <n v="3"/>
    <n v="1"/>
    <n v="80"/>
    <n v="1"/>
    <n v="4"/>
    <n v="3"/>
    <n v="2"/>
    <n v="1"/>
    <n v="14"/>
    <n v="6"/>
    <n v="0"/>
    <n v="0.12"/>
    <x v="0"/>
    <s v="Recien incorporado"/>
    <s v="Coste salarial bajo"/>
    <s v="0-10 kms"/>
    <s v="Bajo"/>
    <s v="Media"/>
    <x v="0"/>
  </r>
  <r>
    <n v="41"/>
    <x v="1"/>
    <x v="2"/>
    <n v="426"/>
    <x v="2"/>
    <n v="10"/>
    <n v="4"/>
    <s v="Human Resources"/>
    <n v="1"/>
    <n v="2357"/>
    <n v="4"/>
    <x v="1"/>
    <n v="32"/>
    <n v="3"/>
    <n v="2"/>
    <s v="Manufacturing Director"/>
    <x v="2"/>
    <x v="0"/>
    <n v="19049"/>
    <n v="18016"/>
    <n v="2"/>
    <s v="Y"/>
    <s v="No"/>
    <n v="11"/>
    <n v="3"/>
    <n v="1"/>
    <n v="80"/>
    <n v="0"/>
    <n v="14"/>
    <n v="3"/>
    <n v="4"/>
    <n v="1"/>
    <n v="1"/>
    <n v="13"/>
    <n v="4"/>
    <n v="0.11"/>
    <x v="0"/>
    <s v="Recien incorporado"/>
    <s v="Coste salarial bajo"/>
    <s v="10-20 kms"/>
    <s v="Bajo"/>
    <s v="Media"/>
    <x v="1"/>
  </r>
  <r>
    <n v="29"/>
    <x v="0"/>
    <x v="1"/>
    <n v="477"/>
    <x v="0"/>
    <n v="8"/>
    <n v="1"/>
    <s v="Life Sciences"/>
    <n v="1"/>
    <n v="2358"/>
    <n v="3"/>
    <x v="0"/>
    <n v="79"/>
    <n v="3"/>
    <n v="1"/>
    <s v="Sales Executive"/>
    <x v="3"/>
    <x v="1"/>
    <n v="2323"/>
    <n v="20619"/>
    <n v="1"/>
    <s v="Y"/>
    <s v="No"/>
    <n v="16"/>
    <n v="3"/>
    <n v="1"/>
    <n v="80"/>
    <n v="1"/>
    <n v="29"/>
    <n v="3"/>
    <n v="3"/>
    <n v="5"/>
    <n v="1"/>
    <n v="1"/>
    <n v="3"/>
    <n v="0.16"/>
    <x v="0"/>
    <s v="Nuevo empleado"/>
    <s v="Coste salarial alto"/>
    <s v="0-10 kms"/>
    <s v="Medio"/>
    <s v="Media"/>
    <x v="1"/>
  </r>
  <r>
    <n v="35"/>
    <x v="0"/>
    <x v="0"/>
    <n v="1276"/>
    <x v="0"/>
    <n v="20"/>
    <n v="3"/>
    <s v="Technical Degree"/>
    <n v="1"/>
    <n v="2359"/>
    <n v="4"/>
    <x v="0"/>
    <n v="36"/>
    <n v="4"/>
    <n v="2"/>
    <s v="Sales Executive"/>
    <x v="0"/>
    <x v="0"/>
    <n v="19717"/>
    <n v="15587"/>
    <n v="0"/>
    <s v="Y"/>
    <s v="Yes"/>
    <n v="19"/>
    <n v="3"/>
    <n v="4"/>
    <n v="80"/>
    <n v="1"/>
    <n v="1"/>
    <n v="1"/>
    <n v="3"/>
    <n v="2"/>
    <n v="2"/>
    <n v="1"/>
    <n v="8"/>
    <n v="0.19"/>
    <x v="0"/>
    <s v="Nuevo empleado"/>
    <s v="Coste salarial bajo"/>
    <s v="20-30 kms"/>
    <s v="Medio"/>
    <s v="Poca"/>
    <x v="2"/>
  </r>
  <r>
    <n v="42"/>
    <x v="0"/>
    <x v="1"/>
    <n v="470"/>
    <x v="2"/>
    <n v="3"/>
    <n v="3"/>
    <s v="Marketing"/>
    <n v="1"/>
    <n v="2360"/>
    <n v="3"/>
    <x v="1"/>
    <n v="42"/>
    <n v="3"/>
    <n v="1"/>
    <s v="Human Resources"/>
    <x v="2"/>
    <x v="1"/>
    <n v="15972"/>
    <n v="6762"/>
    <n v="2"/>
    <s v="Y"/>
    <s v="Yes"/>
    <n v="15"/>
    <n v="4"/>
    <n v="2"/>
    <n v="80"/>
    <n v="0"/>
    <n v="25"/>
    <n v="2"/>
    <n v="2"/>
    <n v="1"/>
    <n v="2"/>
    <n v="14"/>
    <n v="0"/>
    <n v="0.15"/>
    <x v="0"/>
    <s v="Recien incorporado"/>
    <s v="Coste salarial bajo"/>
    <s v="0-10 kms"/>
    <s v="Bajo"/>
    <s v="Poca"/>
    <x v="1"/>
  </r>
  <r>
    <n v="25"/>
    <x v="1"/>
    <x v="1"/>
    <n v="201"/>
    <x v="0"/>
    <n v="24"/>
    <n v="3"/>
    <s v="Marketing"/>
    <n v="1"/>
    <n v="2361"/>
    <n v="3"/>
    <x v="1"/>
    <n v="91"/>
    <n v="4"/>
    <n v="4"/>
    <s v="Manager"/>
    <x v="0"/>
    <x v="0"/>
    <n v="2404"/>
    <n v="4386"/>
    <n v="2"/>
    <s v="Y"/>
    <s v="Yes"/>
    <n v="14"/>
    <n v="3"/>
    <n v="2"/>
    <n v="80"/>
    <n v="1"/>
    <n v="10"/>
    <n v="3"/>
    <n v="3"/>
    <n v="1"/>
    <n v="7"/>
    <n v="0"/>
    <n v="2"/>
    <n v="0.14000000000000001"/>
    <x v="2"/>
    <s v="Recien incorporado"/>
    <s v="Coste salarial alto"/>
    <s v="20-30 kms"/>
    <s v="Bajo"/>
    <s v="Media"/>
    <x v="1"/>
  </r>
  <r>
    <n v="35"/>
    <x v="0"/>
    <x v="2"/>
    <n v="653"/>
    <x v="1"/>
    <n v="2"/>
    <n v="3"/>
    <s v="Medical"/>
    <n v="1"/>
    <n v="2362"/>
    <n v="4"/>
    <x v="0"/>
    <n v="57"/>
    <n v="3"/>
    <n v="1"/>
    <s v="Manager"/>
    <x v="1"/>
    <x v="2"/>
    <n v="1359"/>
    <n v="25063"/>
    <n v="0"/>
    <s v="Y"/>
    <s v="Yes"/>
    <n v="25"/>
    <n v="3"/>
    <n v="2"/>
    <n v="80"/>
    <n v="2"/>
    <n v="20"/>
    <n v="2"/>
    <n v="3"/>
    <n v="8"/>
    <n v="4"/>
    <n v="2"/>
    <n v="2"/>
    <n v="0.25"/>
    <x v="0"/>
    <s v="Establecido"/>
    <s v="Coste salarial medio"/>
    <s v="0-10 kms"/>
    <s v="Alto"/>
    <s v="Poca"/>
    <x v="1"/>
  </r>
  <r>
    <n v="47"/>
    <x v="1"/>
    <x v="0"/>
    <n v="683"/>
    <x v="2"/>
    <n v="9"/>
    <n v="3"/>
    <s v="Medical"/>
    <n v="1"/>
    <n v="2363"/>
    <n v="4"/>
    <x v="1"/>
    <n v="77"/>
    <n v="3"/>
    <n v="1"/>
    <s v="Research Scientist"/>
    <x v="0"/>
    <x v="0"/>
    <n v="6397"/>
    <n v="11038"/>
    <n v="4"/>
    <s v="Y"/>
    <s v="Yes"/>
    <n v="21"/>
    <n v="4"/>
    <n v="4"/>
    <n v="80"/>
    <n v="1"/>
    <n v="12"/>
    <n v="3"/>
    <n v="3"/>
    <n v="6"/>
    <n v="2"/>
    <n v="1"/>
    <n v="0"/>
    <n v="0.21"/>
    <x v="1"/>
    <s v="Establecido"/>
    <s v="Coste salarial alto"/>
    <s v="0-10 kms"/>
    <s v="Alto"/>
    <s v="Media"/>
    <x v="1"/>
  </r>
  <r>
    <n v="34"/>
    <x v="0"/>
    <x v="2"/>
    <n v="482"/>
    <x v="0"/>
    <n v="7"/>
    <n v="3"/>
    <s v="Other"/>
    <n v="1"/>
    <n v="2364"/>
    <n v="4"/>
    <x v="1"/>
    <n v="61"/>
    <n v="2"/>
    <n v="1"/>
    <s v="Sales Executive"/>
    <x v="2"/>
    <x v="1"/>
    <n v="9602"/>
    <n v="6148"/>
    <n v="3"/>
    <s v="Y"/>
    <s v="No"/>
    <n v="14"/>
    <n v="3"/>
    <n v="3"/>
    <n v="80"/>
    <n v="1"/>
    <n v="11"/>
    <n v="4"/>
    <n v="3"/>
    <n v="20"/>
    <n v="0"/>
    <n v="7"/>
    <n v="11"/>
    <n v="0.14000000000000001"/>
    <x v="0"/>
    <s v="Consolidado"/>
    <s v="Coste salarial medio"/>
    <s v="0-10 kms"/>
    <s v="Bajo"/>
    <s v="Media"/>
    <x v="1"/>
  </r>
  <r>
    <n v="35"/>
    <x v="1"/>
    <x v="1"/>
    <n v="1492"/>
    <x v="1"/>
    <n v="12"/>
    <n v="1"/>
    <s v="Other"/>
    <n v="1"/>
    <n v="2365"/>
    <n v="4"/>
    <x v="0"/>
    <n v="48"/>
    <n v="1"/>
    <n v="1"/>
    <s v="Sales Representative"/>
    <x v="1"/>
    <x v="1"/>
    <n v="2305"/>
    <n v="12127"/>
    <n v="1"/>
    <s v="Y"/>
    <s v="No"/>
    <n v="22"/>
    <n v="3"/>
    <n v="4"/>
    <n v="80"/>
    <n v="1"/>
    <n v="21"/>
    <n v="3"/>
    <n v="2"/>
    <n v="6"/>
    <n v="2"/>
    <n v="0"/>
    <n v="2"/>
    <n v="0.22"/>
    <x v="0"/>
    <s v="Establecido"/>
    <s v="Coste salarial bajo"/>
    <s v="10-20 kms"/>
    <s v="Alto"/>
    <s v="Media"/>
    <x v="1"/>
  </r>
  <r>
    <n v="50"/>
    <x v="1"/>
    <x v="1"/>
    <n v="1076"/>
    <x v="2"/>
    <n v="13"/>
    <n v="2"/>
    <s v="Human Resources"/>
    <n v="1"/>
    <n v="2366"/>
    <n v="2"/>
    <x v="0"/>
    <n v="71"/>
    <n v="3"/>
    <n v="2"/>
    <s v="Research Scientist"/>
    <x v="2"/>
    <x v="2"/>
    <n v="6347"/>
    <n v="19715"/>
    <n v="1"/>
    <s v="Y"/>
    <s v="Yes"/>
    <n v="12"/>
    <n v="4"/>
    <n v="1"/>
    <n v="80"/>
    <n v="3"/>
    <n v="15"/>
    <n v="2"/>
    <n v="1"/>
    <n v="10"/>
    <n v="9"/>
    <n v="1"/>
    <n v="2"/>
    <n v="0.12"/>
    <x v="1"/>
    <s v="Establecido"/>
    <s v="Coste salarial medio"/>
    <s v="10-20 kms"/>
    <s v="Bajo"/>
    <s v="Poca"/>
    <x v="1"/>
  </r>
  <r>
    <n v="42"/>
    <x v="1"/>
    <x v="2"/>
    <n v="759"/>
    <x v="1"/>
    <n v="28"/>
    <n v="3"/>
    <s v="Marketing"/>
    <n v="1"/>
    <n v="2367"/>
    <n v="2"/>
    <x v="0"/>
    <n v="73"/>
    <n v="3"/>
    <n v="3"/>
    <s v="Research Director"/>
    <x v="0"/>
    <x v="0"/>
    <n v="13966"/>
    <n v="4223"/>
    <n v="4"/>
    <s v="Y"/>
    <s v="Yes"/>
    <n v="13"/>
    <n v="3"/>
    <n v="1"/>
    <n v="80"/>
    <n v="1"/>
    <n v="21"/>
    <n v="2"/>
    <n v="3"/>
    <n v="0"/>
    <n v="2"/>
    <n v="0"/>
    <n v="0"/>
    <n v="0.13"/>
    <x v="0"/>
    <s v="Recien incorporado"/>
    <s v="Coste salarial medio"/>
    <s v="20-30 kms"/>
    <s v="Bajo"/>
    <s v="Poca"/>
    <x v="1"/>
  </r>
  <r>
    <n v="34"/>
    <x v="1"/>
    <x v="2"/>
    <n v="891"/>
    <x v="2"/>
    <n v="3"/>
    <n v="3"/>
    <s v="Medical"/>
    <n v="1"/>
    <n v="2368"/>
    <n v="4"/>
    <x v="0"/>
    <n v="87"/>
    <n v="3"/>
    <n v="5"/>
    <s v="Sales Executive"/>
    <x v="0"/>
    <x v="0"/>
    <n v="11557"/>
    <n v="3995"/>
    <n v="1"/>
    <s v="Y"/>
    <s v="No"/>
    <n v="13"/>
    <n v="4"/>
    <n v="2"/>
    <n v="80"/>
    <n v="2"/>
    <n v="8"/>
    <n v="2"/>
    <n v="2"/>
    <n v="2"/>
    <n v="2"/>
    <n v="2"/>
    <n v="3"/>
    <n v="0.13"/>
    <x v="0"/>
    <s v="Nuevo empleado"/>
    <s v="Coste salarial alto"/>
    <s v="0-10 kms"/>
    <s v="Bajo"/>
    <s v="Poca"/>
    <x v="0"/>
  </r>
  <r>
    <n v="33"/>
    <x v="0"/>
    <x v="2"/>
    <n v="419"/>
    <x v="2"/>
    <n v="7"/>
    <n v="1"/>
    <s v="Medical"/>
    <n v="1"/>
    <n v="2369"/>
    <n v="2"/>
    <x v="0"/>
    <n v="76"/>
    <n v="2"/>
    <n v="3"/>
    <s v="Healthcare Representative"/>
    <x v="1"/>
    <x v="1"/>
    <n v="3117"/>
    <n v="24301"/>
    <n v="2"/>
    <s v="Y"/>
    <s v="No"/>
    <n v="12"/>
    <n v="3"/>
    <n v="3"/>
    <n v="80"/>
    <n v="1"/>
    <n v="1"/>
    <n v="3"/>
    <n v="3"/>
    <n v="1"/>
    <n v="2"/>
    <n v="5"/>
    <n v="0"/>
    <n v="0.12"/>
    <x v="0"/>
    <s v="Recien incorporado"/>
    <s v="Coste salarial alto"/>
    <s v="0-10 kms"/>
    <s v="Bajo"/>
    <s v="Media"/>
    <x v="2"/>
  </r>
  <r>
    <n v="40"/>
    <x v="0"/>
    <x v="2"/>
    <n v="1157"/>
    <x v="2"/>
    <n v="3"/>
    <n v="3"/>
    <s v="Human Resources"/>
    <n v="1"/>
    <n v="2370"/>
    <n v="4"/>
    <x v="0"/>
    <n v="85"/>
    <n v="2"/>
    <n v="2"/>
    <s v="Healthcare Representative"/>
    <x v="2"/>
    <x v="1"/>
    <n v="5916"/>
    <n v="2326"/>
    <n v="2"/>
    <s v="Y"/>
    <s v="No"/>
    <n v="14"/>
    <n v="3"/>
    <n v="3"/>
    <n v="80"/>
    <n v="0"/>
    <n v="18"/>
    <n v="3"/>
    <n v="3"/>
    <n v="8"/>
    <n v="8"/>
    <n v="0"/>
    <n v="3"/>
    <n v="0.14000000000000001"/>
    <x v="0"/>
    <s v="Establecido"/>
    <s v="Coste salarial alto"/>
    <s v="0-10 kms"/>
    <s v="Bajo"/>
    <s v="Media"/>
    <x v="1"/>
  </r>
  <r>
    <n v="34"/>
    <x v="1"/>
    <x v="0"/>
    <n v="408"/>
    <x v="2"/>
    <n v="2"/>
    <n v="3"/>
    <s v="Other"/>
    <n v="1"/>
    <n v="2371"/>
    <n v="2"/>
    <x v="0"/>
    <n v="40"/>
    <n v="1"/>
    <n v="5"/>
    <s v="Sales Representative"/>
    <x v="1"/>
    <x v="1"/>
    <n v="6516"/>
    <n v="3032"/>
    <n v="1"/>
    <s v="Y"/>
    <s v="Yes"/>
    <n v="12"/>
    <n v="3"/>
    <n v="4"/>
    <n v="80"/>
    <n v="0"/>
    <n v="11"/>
    <n v="1"/>
    <n v="3"/>
    <n v="10"/>
    <n v="4"/>
    <n v="1"/>
    <n v="2"/>
    <n v="0.12"/>
    <x v="0"/>
    <s v="Establecido"/>
    <s v="Coste salarial bajo"/>
    <s v="0-10 kms"/>
    <s v="Bajo"/>
    <s v="Poca"/>
    <x v="1"/>
  </r>
  <r>
    <n v="45"/>
    <x v="0"/>
    <x v="1"/>
    <n v="185"/>
    <x v="2"/>
    <n v="4"/>
    <n v="3"/>
    <s v="Life Sciences"/>
    <n v="1"/>
    <n v="2372"/>
    <n v="1"/>
    <x v="0"/>
    <n v="82"/>
    <n v="3"/>
    <n v="1"/>
    <s v="Human Resources"/>
    <x v="1"/>
    <x v="1"/>
    <n v="5415"/>
    <n v="23737"/>
    <n v="2"/>
    <s v="Y"/>
    <s v="Yes"/>
    <n v="15"/>
    <n v="3"/>
    <n v="4"/>
    <n v="80"/>
    <n v="1"/>
    <n v="20"/>
    <n v="2"/>
    <n v="2"/>
    <n v="10"/>
    <n v="6"/>
    <n v="2"/>
    <n v="2"/>
    <n v="0.15"/>
    <x v="1"/>
    <s v="Establecido"/>
    <s v="Coste salarial alto"/>
    <s v="0-10 kms"/>
    <s v="Bajo"/>
    <s v="Poca"/>
    <x v="1"/>
  </r>
  <r>
    <n v="43"/>
    <x v="0"/>
    <x v="1"/>
    <n v="309"/>
    <x v="1"/>
    <n v="2"/>
    <n v="3"/>
    <s v="Life Sciences"/>
    <n v="1"/>
    <n v="2373"/>
    <n v="2"/>
    <x v="1"/>
    <n v="54"/>
    <n v="2"/>
    <n v="2"/>
    <s v="Research Director"/>
    <x v="0"/>
    <x v="1"/>
    <n v="4741"/>
    <n v="23737"/>
    <n v="2"/>
    <s v="Y"/>
    <s v="Yes"/>
    <n v="17"/>
    <n v="3"/>
    <n v="3"/>
    <n v="80"/>
    <n v="0"/>
    <n v="20"/>
    <n v="2"/>
    <n v="3"/>
    <n v="14"/>
    <n v="8"/>
    <n v="0"/>
    <n v="0"/>
    <n v="0.17"/>
    <x v="0"/>
    <s v="Consolidado"/>
    <s v="Coste salarial medio"/>
    <s v="0-10 kms"/>
    <s v="Medio"/>
    <s v="Poca"/>
    <x v="1"/>
  </r>
  <r>
    <n v="27"/>
    <x v="1"/>
    <x v="1"/>
    <n v="976"/>
    <x v="0"/>
    <n v="9"/>
    <n v="3"/>
    <s v="Marketing"/>
    <n v="1"/>
    <n v="2374"/>
    <n v="3"/>
    <x v="1"/>
    <n v="100"/>
    <n v="3"/>
    <n v="1"/>
    <s v="Research Director"/>
    <x v="3"/>
    <x v="1"/>
    <n v="5772"/>
    <n v="11373"/>
    <n v="1"/>
    <s v="Y"/>
    <s v="Yes"/>
    <n v="12"/>
    <n v="4"/>
    <n v="3"/>
    <n v="80"/>
    <n v="0"/>
    <n v="10"/>
    <n v="2"/>
    <n v="2"/>
    <n v="7"/>
    <n v="13"/>
    <n v="15"/>
    <n v="4"/>
    <n v="0.12"/>
    <x v="2"/>
    <s v="Establecido"/>
    <s v="Coste salarial alto"/>
    <s v="0-10 kms"/>
    <s v="Bajo"/>
    <s v="Poca"/>
    <x v="1"/>
  </r>
  <r>
    <n v="39"/>
    <x v="1"/>
    <x v="0"/>
    <n v="1142"/>
    <x v="0"/>
    <n v="2"/>
    <n v="2"/>
    <s v="Other"/>
    <n v="1"/>
    <n v="2375"/>
    <n v="2"/>
    <x v="0"/>
    <n v="96"/>
    <n v="3"/>
    <n v="2"/>
    <s v="Research Scientist"/>
    <x v="2"/>
    <x v="2"/>
    <n v="3977"/>
    <n v="26914"/>
    <n v="7"/>
    <s v="Y"/>
    <s v="Yes"/>
    <n v="15"/>
    <n v="3"/>
    <n v="3"/>
    <n v="80"/>
    <n v="0"/>
    <n v="28"/>
    <n v="2"/>
    <n v="2"/>
    <n v="1"/>
    <n v="7"/>
    <n v="1"/>
    <n v="3"/>
    <n v="0.15"/>
    <x v="0"/>
    <s v="Recien incorporado"/>
    <s v="Coste salarial alto"/>
    <s v="0-10 kms"/>
    <s v="Bajo"/>
    <s v="Poca"/>
    <x v="1"/>
  </r>
  <r>
    <n v="31"/>
    <x v="1"/>
    <x v="2"/>
    <n v="1162"/>
    <x v="0"/>
    <n v="1"/>
    <n v="3"/>
    <s v="Technical Degree"/>
    <n v="1"/>
    <n v="2376"/>
    <n v="4"/>
    <x v="1"/>
    <n v="33"/>
    <n v="4"/>
    <n v="2"/>
    <s v="Research Director"/>
    <x v="0"/>
    <x v="2"/>
    <n v="19038"/>
    <n v="22477"/>
    <n v="0"/>
    <s v="Y"/>
    <s v="No"/>
    <n v="20"/>
    <n v="3"/>
    <n v="1"/>
    <n v="80"/>
    <n v="0"/>
    <n v="10"/>
    <n v="0"/>
    <n v="2"/>
    <n v="1"/>
    <n v="9"/>
    <n v="2"/>
    <n v="0"/>
    <n v="0.2"/>
    <x v="0"/>
    <s v="Recien incorporado"/>
    <s v="Coste salarial bajo"/>
    <s v="0-10 kms"/>
    <s v="Medio"/>
    <s v="Poca"/>
    <x v="1"/>
  </r>
  <r>
    <n v="44"/>
    <x v="1"/>
    <x v="1"/>
    <n v="1153"/>
    <x v="2"/>
    <n v="1"/>
    <n v="2"/>
    <s v="Technical Degree"/>
    <n v="1"/>
    <n v="2377"/>
    <n v="1"/>
    <x v="0"/>
    <n v="31"/>
    <n v="2"/>
    <n v="1"/>
    <s v="Laboratory Technician"/>
    <x v="3"/>
    <x v="0"/>
    <n v="4105"/>
    <n v="13192"/>
    <n v="1"/>
    <s v="Y"/>
    <s v="Yes"/>
    <n v="14"/>
    <n v="3"/>
    <n v="4"/>
    <n v="80"/>
    <n v="3"/>
    <n v="10"/>
    <n v="4"/>
    <n v="3"/>
    <n v="4"/>
    <n v="1"/>
    <n v="1"/>
    <n v="2"/>
    <n v="0.14000000000000001"/>
    <x v="0"/>
    <s v="Nuevo empleado"/>
    <s v="Coste salarial bajo"/>
    <s v="0-10 kms"/>
    <s v="Bajo"/>
    <s v="Media"/>
    <x v="1"/>
  </r>
  <r>
    <n v="54"/>
    <x v="0"/>
    <x v="2"/>
    <n v="1485"/>
    <x v="2"/>
    <n v="8"/>
    <n v="2"/>
    <s v="Medical"/>
    <n v="1"/>
    <n v="2378"/>
    <n v="4"/>
    <x v="0"/>
    <n v="82"/>
    <n v="3"/>
    <n v="1"/>
    <s v="Laboratory Technician"/>
    <x v="0"/>
    <x v="0"/>
    <n v="3310"/>
    <n v="20763"/>
    <n v="1"/>
    <s v="Y"/>
    <s v="No"/>
    <n v="16"/>
    <n v="3"/>
    <n v="4"/>
    <n v="80"/>
    <n v="1"/>
    <n v="3"/>
    <n v="1"/>
    <n v="3"/>
    <n v="4"/>
    <n v="3"/>
    <n v="0"/>
    <n v="2"/>
    <n v="0.16"/>
    <x v="1"/>
    <s v="Nuevo empleado"/>
    <s v="Coste salarial alto"/>
    <s v="0-10 kms"/>
    <s v="Medio"/>
    <s v="Poca"/>
    <x v="2"/>
  </r>
  <r>
    <n v="48"/>
    <x v="0"/>
    <x v="2"/>
    <n v="391"/>
    <x v="1"/>
    <n v="1"/>
    <n v="4"/>
    <s v="Other"/>
    <n v="1"/>
    <n v="2379"/>
    <n v="4"/>
    <x v="0"/>
    <n v="84"/>
    <n v="3"/>
    <n v="1"/>
    <s v="Research Scientist"/>
    <x v="2"/>
    <x v="0"/>
    <n v="12965"/>
    <n v="14180"/>
    <n v="1"/>
    <s v="Y"/>
    <s v="Yes"/>
    <n v="13"/>
    <n v="3"/>
    <n v="2"/>
    <n v="80"/>
    <n v="0"/>
    <n v="9"/>
    <n v="2"/>
    <n v="2"/>
    <n v="7"/>
    <n v="9"/>
    <n v="2"/>
    <n v="4"/>
    <n v="0.13"/>
    <x v="1"/>
    <s v="Establecido"/>
    <s v="Coste salarial alto"/>
    <s v="0-10 kms"/>
    <s v="Bajo"/>
    <s v="Poca"/>
    <x v="0"/>
  </r>
  <r>
    <n v="44"/>
    <x v="0"/>
    <x v="1"/>
    <n v="1425"/>
    <x v="0"/>
    <n v="1"/>
    <n v="4"/>
    <s v="Technical Degree"/>
    <n v="1"/>
    <n v="2380"/>
    <n v="1"/>
    <x v="0"/>
    <n v="62"/>
    <n v="3"/>
    <n v="2"/>
    <s v="Human Resources"/>
    <x v="2"/>
    <x v="2"/>
    <n v="3131"/>
    <n v="12858"/>
    <n v="1"/>
    <s v="Y"/>
    <s v="Yes"/>
    <n v="11"/>
    <n v="3"/>
    <n v="3"/>
    <n v="80"/>
    <n v="1"/>
    <n v="9"/>
    <n v="4"/>
    <n v="2"/>
    <n v="1"/>
    <n v="4"/>
    <n v="0"/>
    <n v="3"/>
    <n v="0.11"/>
    <x v="0"/>
    <s v="Recien incorporado"/>
    <s v="Coste salarial medio"/>
    <s v="0-10 kms"/>
    <s v="Bajo"/>
    <s v="Media"/>
    <x v="0"/>
  </r>
  <r>
    <n v="51"/>
    <x v="1"/>
    <x v="0"/>
    <n v="665"/>
    <x v="1"/>
    <n v="1"/>
    <n v="4"/>
    <s v="Other"/>
    <n v="1"/>
    <n v="2381"/>
    <n v="4"/>
    <x v="0"/>
    <n v="62"/>
    <n v="4"/>
    <n v="3"/>
    <s v="Research Director"/>
    <x v="1"/>
    <x v="0"/>
    <n v="7918"/>
    <n v="15471"/>
    <n v="3"/>
    <s v="Y"/>
    <s v="No"/>
    <n v="18"/>
    <n v="3"/>
    <n v="1"/>
    <n v="80"/>
    <n v="1"/>
    <n v="9"/>
    <n v="3"/>
    <n v="2"/>
    <n v="5"/>
    <n v="2"/>
    <n v="2"/>
    <n v="0"/>
    <n v="0.18"/>
    <x v="1"/>
    <s v="Nuevo empleado"/>
    <s v="Coste salarial medio"/>
    <s v="0-10 kms"/>
    <s v="Medio"/>
    <s v="Media"/>
    <x v="0"/>
  </r>
  <r>
    <n v="46"/>
    <x v="1"/>
    <x v="2"/>
    <n v="309"/>
    <x v="1"/>
    <n v="11"/>
    <n v="4"/>
    <s v="Human Resources"/>
    <n v="1"/>
    <n v="2382"/>
    <n v="4"/>
    <x v="0"/>
    <n v="30"/>
    <n v="3"/>
    <n v="1"/>
    <s v="Manufacturing Director"/>
    <x v="3"/>
    <x v="1"/>
    <n v="3673"/>
    <n v="24301"/>
    <n v="1"/>
    <s v="Y"/>
    <s v="No"/>
    <n v="12"/>
    <n v="3"/>
    <n v="1"/>
    <n v="80"/>
    <n v="2"/>
    <n v="16"/>
    <n v="3"/>
    <n v="3"/>
    <n v="10"/>
    <n v="2"/>
    <n v="0"/>
    <n v="0"/>
    <n v="0.12"/>
    <x v="1"/>
    <s v="Establecido"/>
    <s v="Coste salarial bajo"/>
    <s v="10-20 kms"/>
    <s v="Bajo"/>
    <s v="Media"/>
    <x v="1"/>
  </r>
  <r>
    <n v="43"/>
    <x v="1"/>
    <x v="1"/>
    <n v="251"/>
    <x v="1"/>
    <n v="21"/>
    <n v="3"/>
    <s v="Marketing"/>
    <n v="1"/>
    <n v="2383"/>
    <n v="1"/>
    <x v="1"/>
    <n v="76"/>
    <n v="3"/>
    <n v="1"/>
    <s v="Research Director"/>
    <x v="0"/>
    <x v="0"/>
    <n v="17856"/>
    <n v="17089"/>
    <n v="1"/>
    <s v="Y"/>
    <s v="No"/>
    <n v="11"/>
    <n v="3"/>
    <n v="4"/>
    <n v="80"/>
    <n v="0"/>
    <n v="20"/>
    <n v="1"/>
    <n v="4"/>
    <n v="22"/>
    <n v="2"/>
    <n v="1"/>
    <n v="0"/>
    <n v="0.11"/>
    <x v="0"/>
    <s v="Veterano"/>
    <s v="Coste salarial alto"/>
    <s v="20-30 kms"/>
    <s v="Bajo"/>
    <s v="Poca"/>
    <x v="1"/>
  </r>
  <r>
    <n v="40"/>
    <x v="0"/>
    <x v="1"/>
    <n v="1322"/>
    <x v="2"/>
    <n v="19"/>
    <n v="3"/>
    <s v="Life Sciences"/>
    <n v="1"/>
    <n v="2384"/>
    <n v="3"/>
    <x v="1"/>
    <n v="92"/>
    <n v="3"/>
    <n v="1"/>
    <s v="Manager"/>
    <x v="1"/>
    <x v="2"/>
    <n v="5562"/>
    <n v="16734"/>
    <n v="9"/>
    <s v="Y"/>
    <s v="No"/>
    <n v="22"/>
    <n v="3"/>
    <n v="3"/>
    <n v="80"/>
    <n v="1"/>
    <n v="19"/>
    <n v="5"/>
    <n v="3"/>
    <n v="23"/>
    <n v="3"/>
    <n v="4"/>
    <n v="1"/>
    <n v="0.22"/>
    <x v="0"/>
    <s v="Veterano"/>
    <s v="Coste salarial alto"/>
    <s v="10-20 kms"/>
    <s v="Alto"/>
    <s v="Mucha"/>
    <x v="1"/>
  </r>
  <r>
    <n v="40"/>
    <x v="0"/>
    <x v="2"/>
    <n v="1082"/>
    <x v="2"/>
    <n v="10"/>
    <n v="1"/>
    <s v="Medical"/>
    <n v="1"/>
    <n v="2385"/>
    <n v="4"/>
    <x v="1"/>
    <n v="52"/>
    <n v="3"/>
    <n v="2"/>
    <s v="Research Scientist"/>
    <x v="1"/>
    <x v="2"/>
    <n v="2107"/>
    <n v="5594"/>
    <n v="1"/>
    <s v="Y"/>
    <s v="Yes"/>
    <n v="19"/>
    <n v="3"/>
    <n v="4"/>
    <n v="80"/>
    <n v="0"/>
    <n v="4"/>
    <n v="3"/>
    <n v="2"/>
    <n v="4"/>
    <n v="5"/>
    <n v="1"/>
    <n v="7"/>
    <n v="0.19"/>
    <x v="0"/>
    <s v="Nuevo empleado"/>
    <s v="Coste salarial medio"/>
    <s v="10-20 kms"/>
    <s v="Medio"/>
    <s v="Media"/>
    <x v="0"/>
  </r>
  <r>
    <n v="29"/>
    <x v="0"/>
    <x v="0"/>
    <n v="443"/>
    <x v="1"/>
    <n v="2"/>
    <n v="2"/>
    <s v="Other"/>
    <n v="1"/>
    <n v="2386"/>
    <n v="4"/>
    <x v="0"/>
    <n v="43"/>
    <n v="4"/>
    <n v="1"/>
    <s v="Laboratory Technician"/>
    <x v="0"/>
    <x v="2"/>
    <n v="2835"/>
    <n v="20794"/>
    <n v="9"/>
    <s v="Y"/>
    <s v="No"/>
    <n v="15"/>
    <n v="4"/>
    <n v="1"/>
    <n v="80"/>
    <n v="1"/>
    <n v="8"/>
    <n v="5"/>
    <n v="3"/>
    <n v="5"/>
    <n v="3"/>
    <n v="7"/>
    <n v="0"/>
    <n v="0.15"/>
    <x v="0"/>
    <s v="Nuevo empleado"/>
    <s v="Coste salarial bajo"/>
    <s v="0-10 kms"/>
    <s v="Bajo"/>
    <s v="Mucha"/>
    <x v="0"/>
  </r>
  <r>
    <n v="26"/>
    <x v="1"/>
    <x v="1"/>
    <n v="1219"/>
    <x v="1"/>
    <n v="2"/>
    <n v="2"/>
    <s v="Life Sciences"/>
    <n v="1"/>
    <n v="2387"/>
    <n v="3"/>
    <x v="1"/>
    <n v="78"/>
    <n v="4"/>
    <n v="2"/>
    <s v="Sales Representative"/>
    <x v="3"/>
    <x v="0"/>
    <n v="1675"/>
    <n v="17363"/>
    <n v="1"/>
    <s v="Y"/>
    <s v="Yes"/>
    <n v="11"/>
    <n v="3"/>
    <n v="4"/>
    <n v="80"/>
    <n v="3"/>
    <n v="1"/>
    <n v="3"/>
    <n v="3"/>
    <n v="8"/>
    <n v="2"/>
    <n v="0"/>
    <n v="2"/>
    <n v="0.11"/>
    <x v="2"/>
    <s v="Establecido"/>
    <s v="Coste salarial alto"/>
    <s v="0-10 kms"/>
    <s v="Bajo"/>
    <s v="Media"/>
    <x v="2"/>
  </r>
  <r>
    <n v="33"/>
    <x v="0"/>
    <x v="0"/>
    <n v="628"/>
    <x v="2"/>
    <n v="1"/>
    <n v="2"/>
    <s v="Marketing"/>
    <n v="1"/>
    <n v="2388"/>
    <n v="1"/>
    <x v="0"/>
    <n v="30"/>
    <n v="3"/>
    <n v="1"/>
    <s v="Research Scientist"/>
    <x v="2"/>
    <x v="2"/>
    <n v="2559"/>
    <n v="23537"/>
    <n v="4"/>
    <s v="Y"/>
    <s v="No"/>
    <n v="13"/>
    <n v="3"/>
    <n v="1"/>
    <n v="80"/>
    <n v="1"/>
    <n v="9"/>
    <n v="0"/>
    <n v="3"/>
    <n v="7"/>
    <n v="4"/>
    <n v="15"/>
    <n v="0"/>
    <n v="0.13"/>
    <x v="0"/>
    <s v="Establecido"/>
    <s v="Coste salarial bajo"/>
    <s v="0-10 kms"/>
    <s v="Bajo"/>
    <s v="Poca"/>
    <x v="0"/>
  </r>
  <r>
    <n v="52"/>
    <x v="0"/>
    <x v="1"/>
    <n v="364"/>
    <x v="0"/>
    <n v="19"/>
    <n v="4"/>
    <s v="Marketing"/>
    <n v="1"/>
    <n v="2389"/>
    <n v="3"/>
    <x v="1"/>
    <n v="97"/>
    <n v="3"/>
    <n v="2"/>
    <s v="Research Scientist"/>
    <x v="2"/>
    <x v="1"/>
    <n v="7655"/>
    <n v="25308"/>
    <n v="1"/>
    <s v="Y"/>
    <s v="No"/>
    <n v="19"/>
    <n v="3"/>
    <n v="4"/>
    <n v="80"/>
    <n v="1"/>
    <n v="2"/>
    <n v="2"/>
    <n v="4"/>
    <n v="7"/>
    <n v="7"/>
    <n v="0"/>
    <n v="8"/>
    <n v="0.19"/>
    <x v="1"/>
    <s v="Establecido"/>
    <s v="Coste salarial alto"/>
    <s v="10-20 kms"/>
    <s v="Medio"/>
    <s v="Poca"/>
    <x v="2"/>
  </r>
  <r>
    <n v="37"/>
    <x v="1"/>
    <x v="2"/>
    <n v="1274"/>
    <x v="1"/>
    <n v="2"/>
    <n v="4"/>
    <s v="Human Resources"/>
    <n v="1"/>
    <n v="2390"/>
    <n v="3"/>
    <x v="1"/>
    <n v="67"/>
    <n v="2"/>
    <n v="2"/>
    <s v="Sales Representative"/>
    <x v="1"/>
    <x v="2"/>
    <n v="3038"/>
    <n v="24558"/>
    <n v="6"/>
    <s v="Y"/>
    <s v="Yes"/>
    <n v="17"/>
    <n v="3"/>
    <n v="1"/>
    <n v="80"/>
    <n v="0"/>
    <n v="9"/>
    <n v="0"/>
    <n v="3"/>
    <n v="6"/>
    <n v="3"/>
    <n v="1"/>
    <n v="3"/>
    <n v="0.17"/>
    <x v="0"/>
    <s v="Establecido"/>
    <s v="Coste salarial medio"/>
    <s v="0-10 kms"/>
    <s v="Medio"/>
    <s v="Poca"/>
    <x v="0"/>
  </r>
  <r>
    <n v="18"/>
    <x v="1"/>
    <x v="2"/>
    <n v="1469"/>
    <x v="0"/>
    <n v="8"/>
    <n v="2"/>
    <s v="Technical Degree"/>
    <n v="1"/>
    <n v="2391"/>
    <n v="2"/>
    <x v="0"/>
    <n v="79"/>
    <n v="3"/>
    <n v="1"/>
    <s v="Laboratory Technician"/>
    <x v="1"/>
    <x v="2"/>
    <n v="4069"/>
    <n v="17258"/>
    <n v="0"/>
    <s v="Y"/>
    <s v="Yes"/>
    <n v="19"/>
    <n v="4"/>
    <n v="2"/>
    <n v="80"/>
    <n v="1"/>
    <n v="23"/>
    <n v="2"/>
    <n v="2"/>
    <n v="5"/>
    <n v="0"/>
    <n v="1"/>
    <n v="2"/>
    <n v="0.19"/>
    <x v="2"/>
    <s v="Nuevo empleado"/>
    <s v="Coste salarial alto"/>
    <s v="0-10 kms"/>
    <s v="Medio"/>
    <s v="Poca"/>
    <x v="1"/>
  </r>
  <r>
    <n v="33"/>
    <x v="1"/>
    <x v="2"/>
    <n v="1329"/>
    <x v="0"/>
    <n v="13"/>
    <n v="3"/>
    <s v="Human Resources"/>
    <n v="1"/>
    <n v="2392"/>
    <n v="3"/>
    <x v="0"/>
    <n v="94"/>
    <n v="2"/>
    <n v="1"/>
    <s v="Healthcare Representative"/>
    <x v="0"/>
    <x v="0"/>
    <n v="2610"/>
    <n v="7660"/>
    <n v="1"/>
    <s v="Y"/>
    <s v="No"/>
    <n v="23"/>
    <n v="3"/>
    <n v="4"/>
    <n v="80"/>
    <n v="1"/>
    <n v="10"/>
    <n v="2"/>
    <n v="3"/>
    <n v="13"/>
    <n v="7"/>
    <n v="1"/>
    <n v="8"/>
    <n v="0.23"/>
    <x v="0"/>
    <s v="Consolidado"/>
    <s v="Coste salarial alto"/>
    <s v="10-20 kms"/>
    <s v="Alto"/>
    <s v="Poca"/>
    <x v="1"/>
  </r>
  <r>
    <n v="47"/>
    <x v="0"/>
    <x v="2"/>
    <n v="718"/>
    <x v="0"/>
    <n v="10"/>
    <n v="3"/>
    <s v="Human Resources"/>
    <n v="1"/>
    <n v="2393"/>
    <n v="4"/>
    <x v="0"/>
    <n v="77"/>
    <n v="3"/>
    <n v="2"/>
    <s v="Sales Representative"/>
    <x v="2"/>
    <x v="1"/>
    <n v="9241"/>
    <n v="9655"/>
    <n v="1"/>
    <s v="Y"/>
    <s v="No"/>
    <n v="14"/>
    <n v="3"/>
    <n v="2"/>
    <n v="80"/>
    <n v="1"/>
    <n v="1"/>
    <n v="3"/>
    <n v="3"/>
    <n v="8"/>
    <n v="2"/>
    <n v="2"/>
    <n v="8"/>
    <n v="0.14000000000000001"/>
    <x v="1"/>
    <s v="Establecido"/>
    <s v="Coste salarial alto"/>
    <s v="10-20 kms"/>
    <s v="Bajo"/>
    <s v="Media"/>
    <x v="2"/>
  </r>
  <r>
    <n v="45"/>
    <x v="1"/>
    <x v="0"/>
    <n v="653"/>
    <x v="2"/>
    <n v="1"/>
    <n v="3"/>
    <s v="Other"/>
    <n v="1"/>
    <n v="2394"/>
    <n v="1"/>
    <x v="0"/>
    <n v="96"/>
    <n v="1"/>
    <n v="1"/>
    <s v="Healthcare Representative"/>
    <x v="2"/>
    <x v="1"/>
    <n v="10333"/>
    <n v="4759"/>
    <n v="4"/>
    <s v="Y"/>
    <s v="Yes"/>
    <n v="19"/>
    <n v="3"/>
    <n v="2"/>
    <n v="80"/>
    <n v="1"/>
    <n v="3"/>
    <n v="3"/>
    <n v="4"/>
    <n v="2"/>
    <n v="13"/>
    <n v="3"/>
    <n v="9"/>
    <n v="0.19"/>
    <x v="1"/>
    <s v="Nuevo empleado"/>
    <s v="Coste salarial alto"/>
    <s v="0-10 kms"/>
    <s v="Medio"/>
    <s v="Media"/>
    <x v="2"/>
  </r>
  <r>
    <n v="54"/>
    <x v="1"/>
    <x v="2"/>
    <n v="622"/>
    <x v="2"/>
    <n v="1"/>
    <n v="4"/>
    <s v="Technical Degree"/>
    <n v="1"/>
    <n v="2395"/>
    <n v="2"/>
    <x v="1"/>
    <n v="30"/>
    <n v="2"/>
    <n v="1"/>
    <s v="Research Scientist"/>
    <x v="2"/>
    <x v="0"/>
    <n v="4401"/>
    <n v="3536"/>
    <n v="0"/>
    <s v="Y"/>
    <s v="Yes"/>
    <n v="12"/>
    <n v="3"/>
    <n v="3"/>
    <n v="80"/>
    <n v="1"/>
    <n v="9"/>
    <n v="2"/>
    <n v="3"/>
    <n v="8"/>
    <n v="7"/>
    <n v="1"/>
    <n v="7"/>
    <n v="0.12"/>
    <x v="1"/>
    <s v="Establecido"/>
    <s v="Coste salarial bajo"/>
    <s v="0-10 kms"/>
    <s v="Bajo"/>
    <s v="Poca"/>
    <x v="0"/>
  </r>
  <r>
    <n v="30"/>
    <x v="1"/>
    <x v="0"/>
    <n v="208"/>
    <x v="0"/>
    <n v="25"/>
    <n v="2"/>
    <s v="Life Sciences"/>
    <n v="1"/>
    <n v="2396"/>
    <n v="4"/>
    <x v="1"/>
    <n v="96"/>
    <n v="2"/>
    <n v="2"/>
    <s v="Sales Representative"/>
    <x v="1"/>
    <x v="2"/>
    <n v="2942"/>
    <n v="5041"/>
    <n v="1"/>
    <s v="Y"/>
    <s v="Yes"/>
    <n v="11"/>
    <n v="3"/>
    <n v="3"/>
    <n v="80"/>
    <n v="1"/>
    <n v="14"/>
    <n v="3"/>
    <n v="3"/>
    <n v="1"/>
    <n v="3"/>
    <n v="0"/>
    <n v="3"/>
    <n v="0.11"/>
    <x v="0"/>
    <s v="Recien incorporado"/>
    <s v="Coste salarial alto"/>
    <s v="20-30 kms"/>
    <s v="Bajo"/>
    <s v="Media"/>
    <x v="1"/>
  </r>
  <r>
    <n v="52"/>
    <x v="0"/>
    <x v="2"/>
    <n v="1300"/>
    <x v="0"/>
    <n v="19"/>
    <n v="4"/>
    <s v="Life Sciences"/>
    <n v="1"/>
    <n v="2397"/>
    <n v="2"/>
    <x v="0"/>
    <n v="79"/>
    <n v="2"/>
    <n v="2"/>
    <s v="Research Director"/>
    <x v="3"/>
    <x v="2"/>
    <n v="6516"/>
    <n v="5915"/>
    <n v="6"/>
    <s v="Y"/>
    <s v="No"/>
    <n v="12"/>
    <n v="3"/>
    <n v="4"/>
    <n v="80"/>
    <n v="1"/>
    <n v="6"/>
    <n v="2"/>
    <n v="3"/>
    <n v="17"/>
    <n v="0"/>
    <n v="7"/>
    <n v="0"/>
    <n v="0.12"/>
    <x v="1"/>
    <s v="Consolidado"/>
    <s v="Coste salarial alto"/>
    <s v="10-20 kms"/>
    <s v="Bajo"/>
    <s v="Poca"/>
    <x v="0"/>
  </r>
  <r>
    <n v="54"/>
    <x v="1"/>
    <x v="2"/>
    <n v="138"/>
    <x v="1"/>
    <n v="8"/>
    <n v="2"/>
    <s v="Other"/>
    <n v="1"/>
    <n v="2398"/>
    <n v="4"/>
    <x v="1"/>
    <n v="58"/>
    <n v="3"/>
    <n v="3"/>
    <s v="Sales Representative"/>
    <x v="0"/>
    <x v="1"/>
    <n v="9981"/>
    <n v="14618"/>
    <n v="1"/>
    <s v="Y"/>
    <s v="No"/>
    <n v="24"/>
    <n v="4"/>
    <n v="3"/>
    <n v="80"/>
    <n v="0"/>
    <n v="12"/>
    <n v="4"/>
    <n v="4"/>
    <n v="7"/>
    <n v="18"/>
    <n v="2"/>
    <n v="3"/>
    <n v="0.24"/>
    <x v="1"/>
    <s v="Establecido"/>
    <s v="Coste salarial medio"/>
    <s v="0-10 kms"/>
    <s v="Alto"/>
    <s v="Media"/>
    <x v="1"/>
  </r>
  <r>
    <n v="56"/>
    <x v="1"/>
    <x v="0"/>
    <n v="1495"/>
    <x v="2"/>
    <n v="2"/>
    <n v="2"/>
    <s v="Life Sciences"/>
    <n v="1"/>
    <n v="2399"/>
    <n v="4"/>
    <x v="1"/>
    <n v="96"/>
    <n v="2"/>
    <n v="4"/>
    <s v="Laboratory Technician"/>
    <x v="3"/>
    <x v="1"/>
    <n v="2342"/>
    <n v="20586"/>
    <n v="1"/>
    <s v="Y"/>
    <s v="No"/>
    <n v="14"/>
    <n v="3"/>
    <n v="4"/>
    <n v="80"/>
    <n v="2"/>
    <n v="5"/>
    <n v="3"/>
    <n v="3"/>
    <n v="3"/>
    <n v="2"/>
    <n v="0"/>
    <n v="0"/>
    <n v="0.14000000000000001"/>
    <x v="1"/>
    <s v="Nuevo empleado"/>
    <s v="Coste salarial alto"/>
    <s v="0-10 kms"/>
    <s v="Bajo"/>
    <s v="Media"/>
    <x v="0"/>
  </r>
  <r>
    <n v="30"/>
    <x v="0"/>
    <x v="0"/>
    <n v="1169"/>
    <x v="0"/>
    <n v="5"/>
    <n v="4"/>
    <s v="Life Sciences"/>
    <n v="1"/>
    <n v="2400"/>
    <n v="4"/>
    <x v="1"/>
    <n v="98"/>
    <n v="1"/>
    <n v="2"/>
    <s v="Sales Executive"/>
    <x v="3"/>
    <x v="2"/>
    <n v="4377"/>
    <n v="23914"/>
    <n v="1"/>
    <s v="Y"/>
    <s v="No"/>
    <n v="17"/>
    <n v="3"/>
    <n v="4"/>
    <n v="80"/>
    <n v="0"/>
    <n v="5"/>
    <n v="3"/>
    <n v="2"/>
    <n v="0"/>
    <n v="2"/>
    <n v="0"/>
    <n v="2"/>
    <n v="0.17"/>
    <x v="0"/>
    <s v="Recien incorporado"/>
    <s v="Coste salarial alto"/>
    <s v="0-10 kms"/>
    <s v="Medio"/>
    <s v="Media"/>
    <x v="0"/>
  </r>
  <r>
    <n v="41"/>
    <x v="0"/>
    <x v="1"/>
    <n v="384"/>
    <x v="0"/>
    <n v="2"/>
    <n v="3"/>
    <s v="Medical"/>
    <n v="1"/>
    <n v="2401"/>
    <n v="4"/>
    <x v="0"/>
    <n v="100"/>
    <n v="2"/>
    <n v="1"/>
    <s v="Research Director"/>
    <x v="2"/>
    <x v="1"/>
    <n v="6893"/>
    <n v="7419"/>
    <n v="3"/>
    <s v="Y"/>
    <s v="Yes"/>
    <n v="15"/>
    <n v="3"/>
    <n v="2"/>
    <n v="80"/>
    <n v="1"/>
    <n v="7"/>
    <n v="5"/>
    <n v="2"/>
    <n v="1"/>
    <n v="2"/>
    <n v="0"/>
    <n v="7"/>
    <n v="0.15"/>
    <x v="0"/>
    <s v="Recien incorporado"/>
    <s v="Coste salarial alto"/>
    <s v="0-10 kms"/>
    <s v="Bajo"/>
    <s v="Mucha"/>
    <x v="0"/>
  </r>
  <r>
    <n v="41"/>
    <x v="0"/>
    <x v="1"/>
    <n v="802"/>
    <x v="1"/>
    <n v="2"/>
    <n v="2"/>
    <s v="Life Sciences"/>
    <n v="1"/>
    <n v="2402"/>
    <n v="3"/>
    <x v="0"/>
    <n v="97"/>
    <n v="2"/>
    <n v="4"/>
    <s v="Sales Representative"/>
    <x v="2"/>
    <x v="2"/>
    <n v="5433"/>
    <n v="8232"/>
    <n v="0"/>
    <s v="Y"/>
    <s v="Yes"/>
    <n v="11"/>
    <n v="3"/>
    <n v="3"/>
    <n v="80"/>
    <n v="2"/>
    <n v="16"/>
    <n v="4"/>
    <n v="3"/>
    <n v="3"/>
    <n v="2"/>
    <n v="0"/>
    <n v="7"/>
    <n v="0.11"/>
    <x v="0"/>
    <s v="Nuevo empleado"/>
    <s v="Coste salarial alto"/>
    <s v="0-10 kms"/>
    <s v="Bajo"/>
    <s v="Media"/>
    <x v="1"/>
  </r>
  <r>
    <n v="39"/>
    <x v="1"/>
    <x v="1"/>
    <n v="376"/>
    <x v="1"/>
    <n v="2"/>
    <n v="3"/>
    <s v="Human Resources"/>
    <n v="1"/>
    <n v="2403"/>
    <n v="1"/>
    <x v="0"/>
    <n v="37"/>
    <n v="3"/>
    <n v="1"/>
    <s v="Laboratory Technician"/>
    <x v="1"/>
    <x v="1"/>
    <n v="1904"/>
    <n v="21293"/>
    <n v="1"/>
    <s v="Y"/>
    <s v="Yes"/>
    <n v="15"/>
    <n v="3"/>
    <n v="1"/>
    <n v="80"/>
    <n v="1"/>
    <n v="10"/>
    <n v="0"/>
    <n v="3"/>
    <n v="3"/>
    <n v="3"/>
    <n v="0"/>
    <n v="0"/>
    <n v="0.15"/>
    <x v="0"/>
    <s v="Nuevo empleado"/>
    <s v="Coste salarial bajo"/>
    <s v="0-10 kms"/>
    <s v="Bajo"/>
    <s v="Poca"/>
    <x v="1"/>
  </r>
  <r>
    <n v="31"/>
    <x v="0"/>
    <x v="1"/>
    <n v="1053"/>
    <x v="0"/>
    <n v="20"/>
    <n v="3"/>
    <s v="Medical"/>
    <n v="1"/>
    <n v="2404"/>
    <n v="2"/>
    <x v="0"/>
    <n v="59"/>
    <n v="3"/>
    <n v="3"/>
    <s v="Healthcare Representative"/>
    <x v="0"/>
    <x v="0"/>
    <n v="6861"/>
    <n v="6163"/>
    <n v="2"/>
    <s v="Y"/>
    <s v="No"/>
    <n v="11"/>
    <n v="3"/>
    <n v="1"/>
    <n v="80"/>
    <n v="2"/>
    <n v="12"/>
    <n v="1"/>
    <n v="3"/>
    <n v="5"/>
    <n v="2"/>
    <n v="0"/>
    <n v="13"/>
    <n v="0.11"/>
    <x v="0"/>
    <s v="Nuevo empleado"/>
    <s v="Coste salarial medio"/>
    <s v="20-30 kms"/>
    <s v="Bajo"/>
    <s v="Poca"/>
    <x v="1"/>
  </r>
  <r>
    <n v="55"/>
    <x v="0"/>
    <x v="2"/>
    <n v="999"/>
    <x v="1"/>
    <n v="28"/>
    <n v="2"/>
    <s v="Human Resources"/>
    <n v="1"/>
    <n v="2405"/>
    <n v="3"/>
    <x v="1"/>
    <n v="40"/>
    <n v="4"/>
    <n v="3"/>
    <s v="Research Director"/>
    <x v="3"/>
    <x v="1"/>
    <n v="10496"/>
    <n v="7108"/>
    <n v="7"/>
    <s v="Y"/>
    <s v="Yes"/>
    <n v="18"/>
    <n v="3"/>
    <n v="2"/>
    <n v="80"/>
    <n v="1"/>
    <n v="14"/>
    <n v="2"/>
    <n v="2"/>
    <n v="8"/>
    <n v="3"/>
    <n v="5"/>
    <n v="8"/>
    <n v="0.18"/>
    <x v="1"/>
    <s v="Establecido"/>
    <s v="Coste salarial bajo"/>
    <s v="20-30 kms"/>
    <s v="Medio"/>
    <s v="Poca"/>
    <x v="1"/>
  </r>
  <r>
    <n v="41"/>
    <x v="0"/>
    <x v="2"/>
    <n v="1009"/>
    <x v="0"/>
    <n v="25"/>
    <n v="3"/>
    <s v="Human Resources"/>
    <n v="1"/>
    <n v="2406"/>
    <n v="2"/>
    <x v="0"/>
    <n v="67"/>
    <n v="3"/>
    <n v="1"/>
    <s v="Sales Representative"/>
    <x v="1"/>
    <x v="2"/>
    <n v="3291"/>
    <n v="19899"/>
    <n v="1"/>
    <s v="Y"/>
    <s v="Yes"/>
    <n v="11"/>
    <n v="3"/>
    <n v="4"/>
    <n v="80"/>
    <n v="3"/>
    <n v="35"/>
    <n v="3"/>
    <n v="3"/>
    <n v="10"/>
    <n v="0"/>
    <n v="2"/>
    <n v="2"/>
    <n v="0.11"/>
    <x v="0"/>
    <s v="Establecido"/>
    <s v="Coste salarial medio"/>
    <s v="20-30 kms"/>
    <s v="Bajo"/>
    <s v="Media"/>
    <x v="1"/>
  </r>
  <r>
    <n v="27"/>
    <x v="0"/>
    <x v="0"/>
    <n v="1132"/>
    <x v="1"/>
    <n v="7"/>
    <n v="3"/>
    <s v="Medical"/>
    <n v="1"/>
    <n v="2407"/>
    <n v="1"/>
    <x v="0"/>
    <n v="76"/>
    <n v="3"/>
    <n v="2"/>
    <s v="Research Scientist"/>
    <x v="2"/>
    <x v="1"/>
    <n v="3058"/>
    <n v="12477"/>
    <n v="1"/>
    <s v="Y"/>
    <s v="No"/>
    <n v="13"/>
    <n v="3"/>
    <n v="4"/>
    <n v="80"/>
    <n v="1"/>
    <n v="8"/>
    <n v="3"/>
    <n v="2"/>
    <n v="20"/>
    <n v="0"/>
    <n v="0"/>
    <n v="1"/>
    <n v="0.13"/>
    <x v="2"/>
    <s v="Consolidado"/>
    <s v="Coste salarial alto"/>
    <s v="0-10 kms"/>
    <s v="Bajo"/>
    <s v="Media"/>
    <x v="0"/>
  </r>
  <r>
    <n v="40"/>
    <x v="1"/>
    <x v="0"/>
    <n v="337"/>
    <x v="1"/>
    <n v="2"/>
    <n v="2"/>
    <s v="Other"/>
    <n v="1"/>
    <n v="2408"/>
    <n v="2"/>
    <x v="1"/>
    <n v="54"/>
    <n v="3"/>
    <n v="1"/>
    <s v="Sales Executive"/>
    <x v="0"/>
    <x v="2"/>
    <n v="6540"/>
    <n v="10425"/>
    <n v="9"/>
    <s v="Y"/>
    <s v="Yes"/>
    <n v="20"/>
    <n v="3"/>
    <n v="3"/>
    <n v="80"/>
    <n v="1"/>
    <n v="10"/>
    <n v="2"/>
    <n v="3"/>
    <n v="4"/>
    <n v="2"/>
    <n v="0"/>
    <n v="4"/>
    <n v="0.2"/>
    <x v="0"/>
    <s v="Nuevo empleado"/>
    <s v="Coste salarial medio"/>
    <s v="0-10 kms"/>
    <s v="Medio"/>
    <s v="Poca"/>
    <x v="1"/>
  </r>
  <r>
    <n v="26"/>
    <x v="1"/>
    <x v="1"/>
    <n v="1229"/>
    <x v="0"/>
    <n v="10"/>
    <n v="3"/>
    <s v="Marketing"/>
    <n v="1"/>
    <n v="2409"/>
    <n v="3"/>
    <x v="1"/>
    <n v="57"/>
    <n v="3"/>
    <n v="3"/>
    <s v="Research Scientist"/>
    <x v="1"/>
    <x v="2"/>
    <n v="3419"/>
    <n v="10697"/>
    <n v="2"/>
    <s v="Y"/>
    <s v="No"/>
    <n v="19"/>
    <n v="3"/>
    <n v="4"/>
    <n v="80"/>
    <n v="0"/>
    <n v="17"/>
    <n v="2"/>
    <n v="3"/>
    <n v="4"/>
    <n v="7"/>
    <n v="2"/>
    <n v="9"/>
    <n v="0.19"/>
    <x v="2"/>
    <s v="Nuevo empleado"/>
    <s v="Coste salarial medio"/>
    <s v="10-20 kms"/>
    <s v="Medio"/>
    <s v="Poca"/>
    <x v="1"/>
  </r>
  <r>
    <n v="47"/>
    <x v="1"/>
    <x v="0"/>
    <n v="443"/>
    <x v="0"/>
    <n v="19"/>
    <n v="3"/>
    <s v="Technical Degree"/>
    <n v="1"/>
    <n v="2410"/>
    <n v="4"/>
    <x v="0"/>
    <n v="43"/>
    <n v="3"/>
    <n v="1"/>
    <s v="Sales Representative"/>
    <x v="3"/>
    <x v="2"/>
    <n v="10748"/>
    <n v="7679"/>
    <n v="3"/>
    <s v="Y"/>
    <s v="No"/>
    <n v="14"/>
    <n v="3"/>
    <n v="4"/>
    <n v="80"/>
    <n v="1"/>
    <n v="4"/>
    <n v="3"/>
    <n v="3"/>
    <n v="9"/>
    <n v="2"/>
    <n v="1"/>
    <n v="2"/>
    <n v="0.14000000000000001"/>
    <x v="1"/>
    <s v="Establecido"/>
    <s v="Coste salarial bajo"/>
    <s v="10-20 kms"/>
    <s v="Bajo"/>
    <s v="Media"/>
    <x v="0"/>
  </r>
  <r>
    <n v="26"/>
    <x v="0"/>
    <x v="2"/>
    <n v="543"/>
    <x v="1"/>
    <n v="10"/>
    <n v="1"/>
    <s v="Technical Degree"/>
    <n v="1"/>
    <n v="2411"/>
    <n v="3"/>
    <x v="0"/>
    <n v="66"/>
    <n v="3"/>
    <n v="1"/>
    <s v="Laboratory Technician"/>
    <x v="0"/>
    <x v="1"/>
    <n v="13348"/>
    <n v="12290"/>
    <n v="3"/>
    <s v="Y"/>
    <s v="Yes"/>
    <n v="11"/>
    <n v="3"/>
    <n v="1"/>
    <n v="80"/>
    <n v="0"/>
    <n v="10"/>
    <n v="1"/>
    <n v="4"/>
    <n v="1"/>
    <n v="6"/>
    <n v="0"/>
    <n v="7"/>
    <n v="0.11"/>
    <x v="2"/>
    <s v="Recien incorporado"/>
    <s v="Coste salarial medio"/>
    <s v="10-20 kms"/>
    <s v="Bajo"/>
    <s v="Poca"/>
    <x v="1"/>
  </r>
  <r>
    <n v="36"/>
    <x v="0"/>
    <x v="2"/>
    <n v="342"/>
    <x v="1"/>
    <n v="1"/>
    <n v="3"/>
    <s v="Technical Degree"/>
    <n v="1"/>
    <n v="2412"/>
    <n v="4"/>
    <x v="0"/>
    <n v="56"/>
    <n v="3"/>
    <n v="2"/>
    <s v="Healthcare Representative"/>
    <x v="3"/>
    <x v="1"/>
    <n v="9526"/>
    <n v="13494"/>
    <n v="1"/>
    <s v="Y"/>
    <s v="Yes"/>
    <n v="14"/>
    <n v="3"/>
    <n v="1"/>
    <n v="80"/>
    <n v="1"/>
    <n v="13"/>
    <n v="3"/>
    <n v="3"/>
    <n v="10"/>
    <n v="5"/>
    <n v="0"/>
    <n v="7"/>
    <n v="0.14000000000000001"/>
    <x v="0"/>
    <s v="Establecido"/>
    <s v="Coste salarial medio"/>
    <s v="0-10 kms"/>
    <s v="Bajo"/>
    <s v="Media"/>
    <x v="1"/>
  </r>
  <r>
    <n v="34"/>
    <x v="1"/>
    <x v="2"/>
    <n v="265"/>
    <x v="2"/>
    <n v="26"/>
    <n v="3"/>
    <s v="Other"/>
    <n v="1"/>
    <n v="2413"/>
    <n v="1"/>
    <x v="0"/>
    <n v="80"/>
    <n v="3"/>
    <n v="2"/>
    <s v="Laboratory Technician"/>
    <x v="0"/>
    <x v="0"/>
    <n v="11159"/>
    <n v="5531"/>
    <n v="5"/>
    <s v="Y"/>
    <s v="No"/>
    <n v="15"/>
    <n v="3"/>
    <n v="4"/>
    <n v="80"/>
    <n v="0"/>
    <n v="19"/>
    <n v="0"/>
    <n v="2"/>
    <n v="8"/>
    <n v="10"/>
    <n v="1"/>
    <n v="2"/>
    <n v="0.15"/>
    <x v="0"/>
    <s v="Establecido"/>
    <s v="Coste salarial alto"/>
    <s v="20-30 kms"/>
    <s v="Bajo"/>
    <s v="Poca"/>
    <x v="1"/>
  </r>
  <r>
    <n v="34"/>
    <x v="1"/>
    <x v="1"/>
    <n v="970"/>
    <x v="1"/>
    <n v="2"/>
    <n v="4"/>
    <s v="Marketing"/>
    <n v="1"/>
    <n v="2414"/>
    <n v="3"/>
    <x v="1"/>
    <n v="87"/>
    <n v="2"/>
    <n v="4"/>
    <s v="Healthcare Representative"/>
    <x v="3"/>
    <x v="1"/>
    <n v="2269"/>
    <n v="11038"/>
    <n v="1"/>
    <s v="Y"/>
    <s v="Yes"/>
    <n v="17"/>
    <n v="3"/>
    <n v="3"/>
    <n v="80"/>
    <n v="0"/>
    <n v="23"/>
    <n v="2"/>
    <n v="3"/>
    <n v="4"/>
    <n v="2"/>
    <n v="0"/>
    <n v="4"/>
    <n v="0.17"/>
    <x v="0"/>
    <s v="Nuevo empleado"/>
    <s v="Coste salarial alto"/>
    <s v="0-10 kms"/>
    <s v="Medio"/>
    <s v="Poca"/>
    <x v="1"/>
  </r>
  <r>
    <n v="34"/>
    <x v="1"/>
    <x v="2"/>
    <n v="1216"/>
    <x v="0"/>
    <n v="2"/>
    <n v="1"/>
    <s v="Technical Degree"/>
    <n v="1"/>
    <n v="2415"/>
    <n v="2"/>
    <x v="0"/>
    <n v="40"/>
    <n v="3"/>
    <n v="3"/>
    <s v="Sales Representative"/>
    <x v="0"/>
    <x v="1"/>
    <n v="10422"/>
    <n v="7389"/>
    <n v="1"/>
    <s v="Y"/>
    <s v="No"/>
    <n v="16"/>
    <n v="3"/>
    <n v="1"/>
    <n v="80"/>
    <n v="0"/>
    <n v="0"/>
    <n v="3"/>
    <n v="4"/>
    <n v="2"/>
    <n v="1"/>
    <n v="4"/>
    <n v="5"/>
    <n v="0.16"/>
    <x v="0"/>
    <s v="Nuevo empleado"/>
    <s v="Coste salarial bajo"/>
    <s v="0-10 kms"/>
    <s v="Medio"/>
    <s v="Media"/>
    <x v="2"/>
  </r>
  <r>
    <n v="46"/>
    <x v="0"/>
    <x v="1"/>
    <n v="307"/>
    <x v="1"/>
    <n v="27"/>
    <n v="4"/>
    <s v="Human Resources"/>
    <n v="1"/>
    <n v="2416"/>
    <n v="4"/>
    <x v="0"/>
    <n v="86"/>
    <n v="3"/>
    <n v="1"/>
    <s v="Sales Representative"/>
    <x v="2"/>
    <x v="1"/>
    <n v="6852"/>
    <n v="6729"/>
    <n v="1"/>
    <s v="Y"/>
    <s v="Yes"/>
    <n v="11"/>
    <n v="3"/>
    <n v="4"/>
    <n v="80"/>
    <n v="1"/>
    <n v="12"/>
    <n v="3"/>
    <n v="3"/>
    <n v="5"/>
    <n v="10"/>
    <n v="0"/>
    <n v="2"/>
    <n v="0.11"/>
    <x v="1"/>
    <s v="Nuevo empleado"/>
    <s v="Coste salarial alto"/>
    <s v="20-30 kms"/>
    <s v="Bajo"/>
    <s v="Media"/>
    <x v="1"/>
  </r>
  <r>
    <n v="46"/>
    <x v="1"/>
    <x v="1"/>
    <n v="334"/>
    <x v="2"/>
    <n v="10"/>
    <n v="3"/>
    <s v="Human Resources"/>
    <n v="1"/>
    <n v="2417"/>
    <n v="4"/>
    <x v="1"/>
    <n v="76"/>
    <n v="3"/>
    <n v="1"/>
    <s v="Sales Executive"/>
    <x v="2"/>
    <x v="1"/>
    <n v="13245"/>
    <n v="21030"/>
    <n v="7"/>
    <s v="Y"/>
    <s v="Yes"/>
    <n v="12"/>
    <n v="3"/>
    <n v="1"/>
    <n v="80"/>
    <n v="1"/>
    <n v="9"/>
    <n v="2"/>
    <n v="3"/>
    <n v="6"/>
    <n v="5"/>
    <n v="0"/>
    <n v="4"/>
    <n v="0.12"/>
    <x v="1"/>
    <s v="Establecido"/>
    <s v="Coste salarial alto"/>
    <s v="10-20 kms"/>
    <s v="Bajo"/>
    <s v="Poca"/>
    <x v="0"/>
  </r>
  <r>
    <n v="30"/>
    <x v="0"/>
    <x v="0"/>
    <n v="1017"/>
    <x v="2"/>
    <n v="16"/>
    <n v="2"/>
    <s v="Medical"/>
    <n v="1"/>
    <n v="2418"/>
    <n v="4"/>
    <x v="1"/>
    <n v="76"/>
    <n v="3"/>
    <n v="3"/>
    <s v="Research Director"/>
    <x v="0"/>
    <x v="0"/>
    <n v="2297"/>
    <n v="3334"/>
    <n v="1"/>
    <s v="Y"/>
    <s v="Yes"/>
    <n v="19"/>
    <n v="3"/>
    <n v="4"/>
    <n v="80"/>
    <n v="1"/>
    <n v="1"/>
    <n v="2"/>
    <n v="3"/>
    <n v="4"/>
    <n v="2"/>
    <n v="0"/>
    <n v="5"/>
    <n v="0.19"/>
    <x v="0"/>
    <s v="Nuevo empleado"/>
    <s v="Coste salarial alto"/>
    <s v="10-20 kms"/>
    <s v="Medio"/>
    <s v="Poca"/>
    <x v="2"/>
  </r>
  <r>
    <n v="24"/>
    <x v="0"/>
    <x v="1"/>
    <n v="887"/>
    <x v="0"/>
    <n v="1"/>
    <n v="2"/>
    <s v="Technical Degree"/>
    <n v="1"/>
    <n v="2419"/>
    <n v="3"/>
    <x v="1"/>
    <n v="99"/>
    <n v="2"/>
    <n v="1"/>
    <s v="Sales Representative"/>
    <x v="1"/>
    <x v="1"/>
    <n v="4477"/>
    <n v="23914"/>
    <n v="1"/>
    <s v="Y"/>
    <s v="Yes"/>
    <n v="22"/>
    <n v="3"/>
    <n v="2"/>
    <n v="80"/>
    <n v="2"/>
    <n v="3"/>
    <n v="3"/>
    <n v="4"/>
    <n v="1"/>
    <n v="7"/>
    <n v="0"/>
    <n v="0"/>
    <n v="0.22"/>
    <x v="2"/>
    <s v="Recien incorporado"/>
    <s v="Coste salarial alto"/>
    <s v="0-10 kms"/>
    <s v="Alto"/>
    <s v="Media"/>
    <x v="2"/>
  </r>
  <r>
    <n v="50"/>
    <x v="0"/>
    <x v="2"/>
    <n v="300"/>
    <x v="2"/>
    <n v="4"/>
    <n v="3"/>
    <s v="Human Resources"/>
    <n v="1"/>
    <n v="2420"/>
    <n v="4"/>
    <x v="1"/>
    <n v="94"/>
    <n v="2"/>
    <n v="3"/>
    <s v="Sales Executive"/>
    <x v="0"/>
    <x v="1"/>
    <n v="4286"/>
    <n v="4910"/>
    <n v="2"/>
    <s v="Y"/>
    <s v="No"/>
    <n v="18"/>
    <n v="4"/>
    <n v="1"/>
    <n v="80"/>
    <n v="1"/>
    <n v="21"/>
    <n v="2"/>
    <n v="2"/>
    <n v="10"/>
    <n v="2"/>
    <n v="0"/>
    <n v="9"/>
    <n v="0.18"/>
    <x v="1"/>
    <s v="Establecido"/>
    <s v="Coste salarial alto"/>
    <s v="0-10 kms"/>
    <s v="Medio"/>
    <s v="Poca"/>
    <x v="1"/>
  </r>
  <r>
    <n v="34"/>
    <x v="0"/>
    <x v="0"/>
    <n v="959"/>
    <x v="1"/>
    <n v="1"/>
    <n v="4"/>
    <s v="Medical"/>
    <n v="1"/>
    <n v="2421"/>
    <n v="4"/>
    <x v="0"/>
    <n v="49"/>
    <n v="3"/>
    <n v="2"/>
    <s v="Research Scientist"/>
    <x v="2"/>
    <x v="1"/>
    <n v="2684"/>
    <n v="16586"/>
    <n v="9"/>
    <s v="Y"/>
    <s v="Yes"/>
    <n v="14"/>
    <n v="3"/>
    <n v="2"/>
    <n v="80"/>
    <n v="0"/>
    <n v="7"/>
    <n v="3"/>
    <n v="3"/>
    <n v="1"/>
    <n v="4"/>
    <n v="0"/>
    <n v="2"/>
    <n v="0.14000000000000001"/>
    <x v="0"/>
    <s v="Recien incorporado"/>
    <s v="Coste salarial bajo"/>
    <s v="0-10 kms"/>
    <s v="Bajo"/>
    <s v="Media"/>
    <x v="0"/>
  </r>
  <r>
    <n v="31"/>
    <x v="0"/>
    <x v="0"/>
    <n v="658"/>
    <x v="2"/>
    <n v="10"/>
    <n v="4"/>
    <s v="Other"/>
    <n v="1"/>
    <n v="2422"/>
    <n v="1"/>
    <x v="0"/>
    <n v="95"/>
    <n v="2"/>
    <n v="1"/>
    <s v="Laboratory Technician"/>
    <x v="1"/>
    <x v="0"/>
    <n v="9094"/>
    <n v="24164"/>
    <n v="8"/>
    <s v="Y"/>
    <s v="Yes"/>
    <n v="11"/>
    <n v="3"/>
    <n v="4"/>
    <n v="80"/>
    <n v="0"/>
    <n v="6"/>
    <n v="5"/>
    <n v="4"/>
    <n v="1"/>
    <n v="2"/>
    <n v="9"/>
    <n v="0"/>
    <n v="0.11"/>
    <x v="0"/>
    <s v="Recien incorporado"/>
    <s v="Coste salarial alto"/>
    <s v="10-20 kms"/>
    <s v="Bajo"/>
    <s v="Mucha"/>
    <x v="0"/>
  </r>
  <r>
    <n v="30"/>
    <x v="0"/>
    <x v="0"/>
    <n v="835"/>
    <x v="0"/>
    <n v="16"/>
    <n v="3"/>
    <s v="Life Sciences"/>
    <n v="1"/>
    <n v="2423"/>
    <n v="2"/>
    <x v="0"/>
    <n v="48"/>
    <n v="3"/>
    <n v="3"/>
    <s v="Manufacturing Director"/>
    <x v="2"/>
    <x v="2"/>
    <n v="6842"/>
    <n v="21624"/>
    <n v="8"/>
    <s v="Y"/>
    <s v="Yes"/>
    <n v="13"/>
    <n v="3"/>
    <n v="3"/>
    <n v="80"/>
    <n v="1"/>
    <n v="11"/>
    <n v="0"/>
    <n v="2"/>
    <n v="5"/>
    <n v="0"/>
    <n v="0"/>
    <n v="7"/>
    <n v="0.13"/>
    <x v="0"/>
    <s v="Nuevo empleado"/>
    <s v="Coste salarial bajo"/>
    <s v="10-20 kms"/>
    <s v="Bajo"/>
    <s v="Poca"/>
    <x v="1"/>
  </r>
  <r>
    <n v="40"/>
    <x v="0"/>
    <x v="2"/>
    <n v="1303"/>
    <x v="0"/>
    <n v="10"/>
    <n v="2"/>
    <s v="Marketing"/>
    <n v="1"/>
    <n v="2424"/>
    <n v="4"/>
    <x v="0"/>
    <n v="58"/>
    <n v="3"/>
    <n v="3"/>
    <s v="Human Resources"/>
    <x v="2"/>
    <x v="1"/>
    <n v="5762"/>
    <n v="26582"/>
    <n v="1"/>
    <s v="Y"/>
    <s v="Yes"/>
    <n v="13"/>
    <n v="3"/>
    <n v="4"/>
    <n v="80"/>
    <n v="0"/>
    <n v="3"/>
    <n v="2"/>
    <n v="1"/>
    <n v="5"/>
    <n v="7"/>
    <n v="4"/>
    <n v="1"/>
    <n v="0.13"/>
    <x v="0"/>
    <s v="Nuevo empleado"/>
    <s v="Coste salarial medio"/>
    <s v="10-20 kms"/>
    <s v="Bajo"/>
    <s v="Poca"/>
    <x v="2"/>
  </r>
  <r>
    <n v="40"/>
    <x v="0"/>
    <x v="2"/>
    <n v="117"/>
    <x v="2"/>
    <n v="12"/>
    <n v="3"/>
    <s v="Human Resources"/>
    <n v="1"/>
    <n v="2425"/>
    <n v="2"/>
    <x v="0"/>
    <n v="87"/>
    <n v="3"/>
    <n v="1"/>
    <s v="Research Scientist"/>
    <x v="2"/>
    <x v="1"/>
    <n v="3346"/>
    <n v="21026"/>
    <n v="0"/>
    <s v="Y"/>
    <s v="No"/>
    <n v="13"/>
    <n v="3"/>
    <n v="4"/>
    <n v="80"/>
    <n v="1"/>
    <n v="7"/>
    <n v="3"/>
    <n v="3"/>
    <n v="0"/>
    <n v="1"/>
    <n v="2"/>
    <n v="9"/>
    <n v="0.13"/>
    <x v="0"/>
    <s v="Recien incorporado"/>
    <s v="Coste salarial alto"/>
    <s v="10-20 kms"/>
    <s v="Bajo"/>
    <s v="Media"/>
    <x v="0"/>
  </r>
  <r>
    <n v="21"/>
    <x v="1"/>
    <x v="1"/>
    <n v="571"/>
    <x v="2"/>
    <n v="8"/>
    <n v="5"/>
    <s v="Other"/>
    <n v="1"/>
    <n v="2426"/>
    <n v="4"/>
    <x v="0"/>
    <n v="80"/>
    <n v="2"/>
    <n v="3"/>
    <s v="Manufacturing Director"/>
    <x v="1"/>
    <x v="2"/>
    <n v="4523"/>
    <n v="26176"/>
    <n v="3"/>
    <s v="Y"/>
    <s v="Yes"/>
    <n v="11"/>
    <n v="3"/>
    <n v="2"/>
    <n v="80"/>
    <n v="0"/>
    <n v="5"/>
    <n v="3"/>
    <n v="1"/>
    <n v="4"/>
    <n v="0"/>
    <n v="4"/>
    <n v="10"/>
    <n v="0.11"/>
    <x v="2"/>
    <s v="Nuevo empleado"/>
    <s v="Coste salarial alto"/>
    <s v="0-10 kms"/>
    <s v="Bajo"/>
    <s v="Media"/>
    <x v="0"/>
  </r>
  <r>
    <n v="37"/>
    <x v="1"/>
    <x v="1"/>
    <n v="845"/>
    <x v="1"/>
    <n v="27"/>
    <n v="2"/>
    <s v="Human Resources"/>
    <n v="1"/>
    <n v="2427"/>
    <n v="3"/>
    <x v="0"/>
    <n v="74"/>
    <n v="3"/>
    <n v="2"/>
    <s v="Manufacturing Director"/>
    <x v="2"/>
    <x v="2"/>
    <n v="2564"/>
    <n v="22002"/>
    <n v="4"/>
    <s v="Y"/>
    <s v="Yes"/>
    <n v="15"/>
    <n v="3"/>
    <n v="3"/>
    <n v="80"/>
    <n v="0"/>
    <n v="8"/>
    <n v="6"/>
    <n v="3"/>
    <n v="10"/>
    <n v="4"/>
    <n v="7"/>
    <n v="1"/>
    <n v="0.15"/>
    <x v="0"/>
    <s v="Establecido"/>
    <s v="Coste salarial medio"/>
    <s v="20-30 kms"/>
    <s v="Bajo"/>
    <s v="Mucha"/>
    <x v="0"/>
  </r>
  <r>
    <n v="46"/>
    <x v="0"/>
    <x v="0"/>
    <n v="921"/>
    <x v="0"/>
    <n v="23"/>
    <n v="4"/>
    <s v="Medical"/>
    <n v="1"/>
    <n v="2428"/>
    <n v="4"/>
    <x v="1"/>
    <n v="74"/>
    <n v="2"/>
    <n v="4"/>
    <s v="Manufacturing Director"/>
    <x v="2"/>
    <x v="1"/>
    <n v="4424"/>
    <n v="12066"/>
    <n v="3"/>
    <s v="Y"/>
    <s v="Yes"/>
    <n v="14"/>
    <n v="3"/>
    <n v="4"/>
    <n v="80"/>
    <n v="0"/>
    <n v="4"/>
    <n v="2"/>
    <n v="1"/>
    <n v="0"/>
    <n v="2"/>
    <n v="0"/>
    <n v="2"/>
    <n v="0.14000000000000001"/>
    <x v="1"/>
    <s v="Recien incorporado"/>
    <s v="Coste salarial medio"/>
    <s v="20-30 kms"/>
    <s v="Bajo"/>
    <s v="Poca"/>
    <x v="0"/>
  </r>
  <r>
    <n v="28"/>
    <x v="0"/>
    <x v="0"/>
    <n v="1092"/>
    <x v="2"/>
    <n v="7"/>
    <n v="1"/>
    <s v="Life Sciences"/>
    <n v="1"/>
    <n v="2429"/>
    <n v="1"/>
    <x v="1"/>
    <n v="86"/>
    <n v="3"/>
    <n v="1"/>
    <s v="Manager"/>
    <x v="0"/>
    <x v="1"/>
    <n v="2258"/>
    <n v="7259"/>
    <n v="2"/>
    <s v="Y"/>
    <s v="Yes"/>
    <n v="13"/>
    <n v="3"/>
    <n v="2"/>
    <n v="80"/>
    <n v="2"/>
    <n v="13"/>
    <n v="5"/>
    <n v="2"/>
    <n v="5"/>
    <n v="7"/>
    <n v="0"/>
    <n v="7"/>
    <n v="0.13"/>
    <x v="2"/>
    <s v="Nuevo empleado"/>
    <s v="Coste salarial alto"/>
    <s v="0-10 kms"/>
    <s v="Bajo"/>
    <s v="Mucha"/>
    <x v="1"/>
  </r>
  <r>
    <n v="38"/>
    <x v="1"/>
    <x v="0"/>
    <n v="334"/>
    <x v="2"/>
    <n v="3"/>
    <n v="3"/>
    <s v="Technical Degree"/>
    <n v="1"/>
    <n v="2430"/>
    <n v="4"/>
    <x v="1"/>
    <n v="43"/>
    <n v="1"/>
    <n v="2"/>
    <s v="Sales Executive"/>
    <x v="2"/>
    <x v="1"/>
    <n v="6674"/>
    <n v="26062"/>
    <n v="8"/>
    <s v="Y"/>
    <s v="Yes"/>
    <n v="11"/>
    <n v="3"/>
    <n v="3"/>
    <n v="80"/>
    <n v="0"/>
    <n v="1"/>
    <n v="3"/>
    <n v="3"/>
    <n v="3"/>
    <n v="7"/>
    <n v="12"/>
    <n v="0"/>
    <n v="0.11"/>
    <x v="0"/>
    <s v="Nuevo empleado"/>
    <s v="Coste salarial bajo"/>
    <s v="0-10 kms"/>
    <s v="Bajo"/>
    <s v="Media"/>
    <x v="2"/>
  </r>
  <r>
    <n v="23"/>
    <x v="0"/>
    <x v="1"/>
    <n v="486"/>
    <x v="0"/>
    <n v="5"/>
    <n v="3"/>
    <s v="Other"/>
    <n v="1"/>
    <n v="2431"/>
    <n v="2"/>
    <x v="1"/>
    <n v="99"/>
    <n v="4"/>
    <n v="2"/>
    <s v="Human Resources"/>
    <x v="2"/>
    <x v="0"/>
    <n v="5441"/>
    <n v="24907"/>
    <n v="3"/>
    <s v="Y"/>
    <s v="No"/>
    <n v="14"/>
    <n v="3"/>
    <n v="4"/>
    <n v="80"/>
    <n v="1"/>
    <n v="6"/>
    <n v="3"/>
    <n v="3"/>
    <n v="1"/>
    <n v="1"/>
    <n v="1"/>
    <n v="3"/>
    <n v="0.14000000000000001"/>
    <x v="2"/>
    <s v="Recien incorporado"/>
    <s v="Coste salarial alto"/>
    <s v="0-10 kms"/>
    <s v="Bajo"/>
    <s v="Media"/>
    <x v="0"/>
  </r>
  <r>
    <n v="40"/>
    <x v="1"/>
    <x v="0"/>
    <n v="591"/>
    <x v="1"/>
    <n v="11"/>
    <n v="2"/>
    <s v="Other"/>
    <n v="1"/>
    <n v="2432"/>
    <n v="4"/>
    <x v="0"/>
    <n v="62"/>
    <n v="2"/>
    <n v="2"/>
    <s v="Sales Executive"/>
    <x v="2"/>
    <x v="1"/>
    <n v="1232"/>
    <n v="14935"/>
    <n v="0"/>
    <s v="Y"/>
    <s v="No"/>
    <n v="22"/>
    <n v="3"/>
    <n v="2"/>
    <n v="80"/>
    <n v="1"/>
    <n v="15"/>
    <n v="0"/>
    <n v="3"/>
    <n v="5"/>
    <n v="8"/>
    <n v="0"/>
    <n v="9"/>
    <n v="0.22"/>
    <x v="0"/>
    <s v="Nuevo empleado"/>
    <s v="Coste salarial medio"/>
    <s v="10-20 kms"/>
    <s v="Alto"/>
    <s v="Poca"/>
    <x v="1"/>
  </r>
  <r>
    <n v="33"/>
    <x v="0"/>
    <x v="1"/>
    <n v="1324"/>
    <x v="0"/>
    <n v="19"/>
    <n v="4"/>
    <s v="Technical Degree"/>
    <n v="1"/>
    <n v="2433"/>
    <n v="4"/>
    <x v="1"/>
    <n v="41"/>
    <n v="4"/>
    <n v="2"/>
    <s v="Manufacturing Director"/>
    <x v="0"/>
    <x v="2"/>
    <n v="3346"/>
    <n v="26204"/>
    <n v="1"/>
    <s v="Y"/>
    <s v="No"/>
    <n v="12"/>
    <n v="3"/>
    <n v="4"/>
    <n v="80"/>
    <n v="3"/>
    <n v="20"/>
    <n v="4"/>
    <n v="3"/>
    <n v="7"/>
    <n v="2"/>
    <n v="1"/>
    <n v="8"/>
    <n v="0.12"/>
    <x v="0"/>
    <s v="Establecido"/>
    <s v="Coste salarial bajo"/>
    <s v="10-20 kms"/>
    <s v="Bajo"/>
    <s v="Media"/>
    <x v="1"/>
  </r>
  <r>
    <n v="35"/>
    <x v="1"/>
    <x v="0"/>
    <n v="852"/>
    <x v="2"/>
    <n v="2"/>
    <n v="4"/>
    <s v="Medical"/>
    <n v="1"/>
    <n v="2434"/>
    <n v="4"/>
    <x v="0"/>
    <n v="74"/>
    <n v="3"/>
    <n v="1"/>
    <s v="Sales Executive"/>
    <x v="0"/>
    <x v="1"/>
    <n v="19658"/>
    <n v="17433"/>
    <n v="1"/>
    <s v="Y"/>
    <s v="No"/>
    <n v="17"/>
    <n v="3"/>
    <n v="1"/>
    <n v="80"/>
    <n v="0"/>
    <n v="18"/>
    <n v="4"/>
    <n v="2"/>
    <n v="6"/>
    <n v="7"/>
    <n v="0"/>
    <n v="4"/>
    <n v="0.17"/>
    <x v="0"/>
    <s v="Establecido"/>
    <s v="Coste salarial medio"/>
    <s v="0-10 kms"/>
    <s v="Medio"/>
    <s v="Media"/>
    <x v="1"/>
  </r>
  <r>
    <n v="36"/>
    <x v="0"/>
    <x v="1"/>
    <n v="585"/>
    <x v="0"/>
    <n v="1"/>
    <n v="3"/>
    <s v="Marketing"/>
    <n v="1"/>
    <n v="2435"/>
    <n v="3"/>
    <x v="1"/>
    <n v="57"/>
    <n v="3"/>
    <n v="2"/>
    <s v="Manufacturing Director"/>
    <x v="3"/>
    <x v="1"/>
    <n v="3448"/>
    <n v="19682"/>
    <n v="3"/>
    <s v="Y"/>
    <s v="No"/>
    <n v="12"/>
    <n v="4"/>
    <n v="3"/>
    <n v="80"/>
    <n v="0"/>
    <n v="22"/>
    <n v="2"/>
    <n v="4"/>
    <n v="4"/>
    <n v="0"/>
    <n v="0"/>
    <n v="0"/>
    <n v="0.12"/>
    <x v="0"/>
    <s v="Nuevo empleado"/>
    <s v="Coste salarial medio"/>
    <s v="0-10 kms"/>
    <s v="Bajo"/>
    <s v="Poca"/>
    <x v="1"/>
  </r>
  <r>
    <n v="49"/>
    <x v="0"/>
    <x v="1"/>
    <n v="1066"/>
    <x v="1"/>
    <n v="7"/>
    <n v="3"/>
    <s v="Other"/>
    <n v="1"/>
    <n v="2436"/>
    <n v="4"/>
    <x v="1"/>
    <n v="78"/>
    <n v="3"/>
    <n v="3"/>
    <s v="Research Director"/>
    <x v="1"/>
    <x v="1"/>
    <n v="19740"/>
    <n v="20489"/>
    <n v="3"/>
    <s v="Y"/>
    <s v="No"/>
    <n v="11"/>
    <n v="3"/>
    <n v="2"/>
    <n v="80"/>
    <n v="2"/>
    <n v="16"/>
    <n v="2"/>
    <n v="3"/>
    <n v="8"/>
    <n v="0"/>
    <n v="0"/>
    <n v="7"/>
    <n v="0.11"/>
    <x v="1"/>
    <s v="Establecido"/>
    <s v="Coste salarial alto"/>
    <s v="0-10 kms"/>
    <s v="Bajo"/>
    <s v="Poca"/>
    <x v="1"/>
  </r>
  <r>
    <n v="28"/>
    <x v="1"/>
    <x v="2"/>
    <n v="426"/>
    <x v="1"/>
    <n v="11"/>
    <n v="3"/>
    <s v="Life Sciences"/>
    <n v="1"/>
    <n v="2437"/>
    <n v="4"/>
    <x v="0"/>
    <n v="54"/>
    <n v="3"/>
    <n v="1"/>
    <s v="Sales Representative"/>
    <x v="2"/>
    <x v="0"/>
    <n v="3517"/>
    <n v="26362"/>
    <n v="3"/>
    <s v="Y"/>
    <s v="No"/>
    <n v="16"/>
    <n v="3"/>
    <n v="1"/>
    <n v="80"/>
    <n v="0"/>
    <n v="29"/>
    <n v="3"/>
    <n v="3"/>
    <n v="7"/>
    <n v="9"/>
    <n v="7"/>
    <n v="7"/>
    <n v="0.16"/>
    <x v="2"/>
    <s v="Establecido"/>
    <s v="Coste salarial medio"/>
    <s v="10-20 kms"/>
    <s v="Medio"/>
    <s v="Media"/>
    <x v="1"/>
  </r>
  <r>
    <n v="26"/>
    <x v="0"/>
    <x v="1"/>
    <n v="530"/>
    <x v="2"/>
    <n v="2"/>
    <n v="4"/>
    <s v="Marketing"/>
    <n v="1"/>
    <n v="2438"/>
    <n v="1"/>
    <x v="0"/>
    <n v="93"/>
    <n v="3"/>
    <n v="2"/>
    <s v="Human Resources"/>
    <x v="2"/>
    <x v="0"/>
    <n v="3633"/>
    <n v="22308"/>
    <n v="1"/>
    <s v="Y"/>
    <s v="No"/>
    <n v="24"/>
    <n v="3"/>
    <n v="4"/>
    <n v="80"/>
    <n v="3"/>
    <n v="16"/>
    <n v="2"/>
    <n v="3"/>
    <n v="1"/>
    <n v="0"/>
    <n v="2"/>
    <n v="2"/>
    <n v="0.24"/>
    <x v="2"/>
    <s v="Recien incorporado"/>
    <s v="Coste salarial alto"/>
    <s v="0-10 kms"/>
    <s v="Alto"/>
    <s v="Poca"/>
    <x v="1"/>
  </r>
  <r>
    <n v="32"/>
    <x v="0"/>
    <x v="1"/>
    <n v="1252"/>
    <x v="0"/>
    <n v="2"/>
    <n v="1"/>
    <s v="Life Sciences"/>
    <n v="1"/>
    <n v="2439"/>
    <n v="4"/>
    <x v="1"/>
    <n v="70"/>
    <n v="2"/>
    <n v="1"/>
    <s v="Human Resources"/>
    <x v="1"/>
    <x v="2"/>
    <n v="4502"/>
    <n v="21624"/>
    <n v="1"/>
    <s v="Y"/>
    <s v="No"/>
    <n v="15"/>
    <n v="3"/>
    <n v="4"/>
    <n v="80"/>
    <n v="1"/>
    <n v="9"/>
    <n v="3"/>
    <n v="4"/>
    <n v="9"/>
    <n v="14"/>
    <n v="0"/>
    <n v="8"/>
    <n v="0.15"/>
    <x v="0"/>
    <s v="Establecido"/>
    <s v="Coste salarial medio"/>
    <s v="0-10 kms"/>
    <s v="Bajo"/>
    <s v="Media"/>
    <x v="0"/>
  </r>
  <r>
    <n v="40"/>
    <x v="1"/>
    <x v="0"/>
    <n v="188"/>
    <x v="2"/>
    <n v="8"/>
    <n v="3"/>
    <s v="Life Sciences"/>
    <n v="1"/>
    <n v="2440"/>
    <n v="1"/>
    <x v="0"/>
    <n v="46"/>
    <n v="1"/>
    <n v="1"/>
    <s v="Laboratory Technician"/>
    <x v="1"/>
    <x v="0"/>
    <n v="2269"/>
    <n v="12127"/>
    <n v="1"/>
    <s v="Y"/>
    <s v="No"/>
    <n v="13"/>
    <n v="3"/>
    <n v="1"/>
    <n v="80"/>
    <n v="2"/>
    <n v="1"/>
    <n v="5"/>
    <n v="3"/>
    <n v="1"/>
    <n v="8"/>
    <n v="0"/>
    <n v="4"/>
    <n v="0.13"/>
    <x v="0"/>
    <s v="Recien incorporado"/>
    <s v="Coste salarial bajo"/>
    <s v="0-10 kms"/>
    <s v="Bajo"/>
    <s v="Mucha"/>
    <x v="2"/>
  </r>
  <r>
    <n v="28"/>
    <x v="0"/>
    <x v="1"/>
    <n v="264"/>
    <x v="2"/>
    <n v="1"/>
    <n v="4"/>
    <s v="Other"/>
    <n v="1"/>
    <n v="2441"/>
    <n v="3"/>
    <x v="1"/>
    <n v="84"/>
    <n v="3"/>
    <n v="2"/>
    <s v="Laboratory Technician"/>
    <x v="0"/>
    <x v="2"/>
    <n v="4345"/>
    <n v="6076"/>
    <n v="0"/>
    <s v="Y"/>
    <s v="Yes"/>
    <n v="19"/>
    <n v="3"/>
    <n v="3"/>
    <n v="80"/>
    <n v="0"/>
    <n v="17"/>
    <n v="4"/>
    <n v="3"/>
    <n v="8"/>
    <n v="0"/>
    <n v="3"/>
    <n v="2"/>
    <n v="0.19"/>
    <x v="2"/>
    <s v="Establecido"/>
    <s v="Coste salarial alto"/>
    <s v="0-10 kms"/>
    <s v="Medio"/>
    <s v="Media"/>
    <x v="1"/>
  </r>
  <r>
    <n v="38"/>
    <x v="0"/>
    <x v="0"/>
    <n v="1225"/>
    <x v="2"/>
    <n v="5"/>
    <n v="2"/>
    <s v="Other"/>
    <n v="1"/>
    <n v="2442"/>
    <n v="1"/>
    <x v="1"/>
    <n v="38"/>
    <n v="3"/>
    <n v="1"/>
    <s v="Sales Representative"/>
    <x v="2"/>
    <x v="1"/>
    <n v="2376"/>
    <n v="9518"/>
    <n v="5"/>
    <s v="Y"/>
    <s v="Yes"/>
    <n v="12"/>
    <n v="3"/>
    <n v="2"/>
    <n v="80"/>
    <n v="1"/>
    <n v="3"/>
    <n v="2"/>
    <n v="3"/>
    <n v="5"/>
    <n v="8"/>
    <n v="3"/>
    <n v="1"/>
    <n v="0.12"/>
    <x v="0"/>
    <s v="Nuevo empleado"/>
    <s v="Coste salarial bajo"/>
    <s v="0-10 kms"/>
    <s v="Bajo"/>
    <s v="Poca"/>
    <x v="2"/>
  </r>
  <r>
    <n v="32"/>
    <x v="0"/>
    <x v="0"/>
    <n v="1001"/>
    <x v="1"/>
    <n v="1"/>
    <n v="3"/>
    <s v="Other"/>
    <n v="1"/>
    <n v="2443"/>
    <n v="1"/>
    <x v="1"/>
    <n v="76"/>
    <n v="3"/>
    <n v="1"/>
    <s v="Research Scientist"/>
    <x v="0"/>
    <x v="1"/>
    <n v="5745"/>
    <n v="12888"/>
    <n v="6"/>
    <s v="Y"/>
    <s v="No"/>
    <n v="11"/>
    <n v="3"/>
    <n v="1"/>
    <n v="80"/>
    <n v="1"/>
    <n v="10"/>
    <n v="1"/>
    <n v="2"/>
    <n v="6"/>
    <n v="3"/>
    <n v="4"/>
    <n v="4"/>
    <n v="0.11"/>
    <x v="0"/>
    <s v="Establecido"/>
    <s v="Coste salarial alto"/>
    <s v="0-10 kms"/>
    <s v="Bajo"/>
    <s v="Poca"/>
    <x v="1"/>
  </r>
  <r>
    <n v="52"/>
    <x v="0"/>
    <x v="2"/>
    <n v="833"/>
    <x v="0"/>
    <n v="24"/>
    <n v="3"/>
    <s v="Medical"/>
    <n v="1"/>
    <n v="2444"/>
    <n v="1"/>
    <x v="0"/>
    <n v="43"/>
    <n v="3"/>
    <n v="2"/>
    <s v="Manager"/>
    <x v="0"/>
    <x v="1"/>
    <n v="6214"/>
    <n v="3787"/>
    <n v="2"/>
    <s v="Y"/>
    <s v="Yes"/>
    <n v="18"/>
    <n v="3"/>
    <n v="2"/>
    <n v="80"/>
    <n v="1"/>
    <n v="6"/>
    <n v="2"/>
    <n v="3"/>
    <n v="16"/>
    <n v="6"/>
    <n v="15"/>
    <n v="8"/>
    <n v="0.18"/>
    <x v="1"/>
    <s v="Consolidado"/>
    <s v="Coste salarial bajo"/>
    <s v="20-30 kms"/>
    <s v="Medio"/>
    <s v="Poca"/>
    <x v="0"/>
  </r>
  <r>
    <n v="30"/>
    <x v="0"/>
    <x v="0"/>
    <n v="833"/>
    <x v="1"/>
    <n v="2"/>
    <n v="3"/>
    <s v="Marketing"/>
    <n v="1"/>
    <n v="2445"/>
    <n v="2"/>
    <x v="1"/>
    <n v="94"/>
    <n v="3"/>
    <n v="1"/>
    <s v="Sales Executive"/>
    <x v="0"/>
    <x v="1"/>
    <n v="6825"/>
    <n v="20990"/>
    <n v="1"/>
    <s v="Y"/>
    <s v="No"/>
    <n v="14"/>
    <n v="3"/>
    <n v="2"/>
    <n v="80"/>
    <n v="1"/>
    <n v="17"/>
    <n v="3"/>
    <n v="4"/>
    <n v="2"/>
    <n v="10"/>
    <n v="0"/>
    <n v="3"/>
    <n v="0.14000000000000001"/>
    <x v="0"/>
    <s v="Nuevo empleado"/>
    <s v="Coste salarial alto"/>
    <s v="0-10 kms"/>
    <s v="Bajo"/>
    <s v="Media"/>
    <x v="1"/>
  </r>
  <r>
    <n v="25"/>
    <x v="0"/>
    <x v="1"/>
    <n v="1018"/>
    <x v="2"/>
    <n v="2"/>
    <n v="3"/>
    <s v="Marketing"/>
    <n v="1"/>
    <n v="2446"/>
    <n v="3"/>
    <x v="0"/>
    <n v="85"/>
    <n v="3"/>
    <n v="5"/>
    <s v="Manufacturing Director"/>
    <x v="3"/>
    <x v="2"/>
    <n v="9705"/>
    <n v="3840"/>
    <n v="1"/>
    <s v="Y"/>
    <s v="Yes"/>
    <n v="18"/>
    <n v="3"/>
    <n v="3"/>
    <n v="80"/>
    <n v="2"/>
    <n v="4"/>
    <n v="2"/>
    <n v="3"/>
    <n v="26"/>
    <n v="0"/>
    <n v="6"/>
    <n v="1"/>
    <n v="0.18"/>
    <x v="2"/>
    <s v="Veterano"/>
    <s v="Coste salarial alto"/>
    <s v="0-10 kms"/>
    <s v="Medio"/>
    <s v="Poca"/>
    <x v="0"/>
  </r>
  <r>
    <n v="51"/>
    <x v="1"/>
    <x v="1"/>
    <n v="1312"/>
    <x v="0"/>
    <n v="4"/>
    <n v="4"/>
    <s v="Technical Degree"/>
    <n v="1"/>
    <n v="2447"/>
    <n v="4"/>
    <x v="1"/>
    <n v="46"/>
    <n v="3"/>
    <n v="1"/>
    <s v="Human Resources"/>
    <x v="1"/>
    <x v="2"/>
    <n v="3310"/>
    <n v="7530"/>
    <n v="2"/>
    <s v="Y"/>
    <s v="Yes"/>
    <n v="11"/>
    <n v="3"/>
    <n v="4"/>
    <n v="80"/>
    <n v="0"/>
    <n v="6"/>
    <n v="2"/>
    <n v="3"/>
    <n v="3"/>
    <n v="4"/>
    <n v="0"/>
    <n v="9"/>
    <n v="0.11"/>
    <x v="1"/>
    <s v="Nuevo empleado"/>
    <s v="Coste salarial bajo"/>
    <s v="0-10 kms"/>
    <s v="Bajo"/>
    <s v="Poca"/>
    <x v="0"/>
  </r>
  <r>
    <n v="29"/>
    <x v="1"/>
    <x v="0"/>
    <n v="1475"/>
    <x v="0"/>
    <n v="8"/>
    <n v="4"/>
    <s v="Medical"/>
    <n v="1"/>
    <n v="2448"/>
    <n v="3"/>
    <x v="1"/>
    <n v="69"/>
    <n v="3"/>
    <n v="2"/>
    <s v="Manager"/>
    <x v="0"/>
    <x v="1"/>
    <n v="2703"/>
    <n v="24208"/>
    <n v="0"/>
    <s v="Y"/>
    <s v="No"/>
    <n v="13"/>
    <n v="3"/>
    <n v="4"/>
    <n v="80"/>
    <n v="0"/>
    <n v="26"/>
    <n v="0"/>
    <n v="3"/>
    <n v="5"/>
    <n v="2"/>
    <n v="6"/>
    <n v="3"/>
    <n v="0.13"/>
    <x v="0"/>
    <s v="Nuevo empleado"/>
    <s v="Coste salarial medio"/>
    <s v="0-10 kms"/>
    <s v="Bajo"/>
    <s v="Poca"/>
    <x v="1"/>
  </r>
  <r>
    <n v="27"/>
    <x v="1"/>
    <x v="2"/>
    <n v="766"/>
    <x v="0"/>
    <n v="7"/>
    <n v="3"/>
    <s v="Life Sciences"/>
    <n v="1"/>
    <n v="2449"/>
    <n v="4"/>
    <x v="1"/>
    <n v="57"/>
    <n v="4"/>
    <n v="5"/>
    <s v="Research Scientist"/>
    <x v="0"/>
    <x v="2"/>
    <n v="2716"/>
    <n v="19760"/>
    <n v="1"/>
    <s v="Y"/>
    <s v="No"/>
    <n v="21"/>
    <n v="3"/>
    <n v="1"/>
    <n v="80"/>
    <n v="0"/>
    <n v="10"/>
    <n v="4"/>
    <n v="3"/>
    <n v="15"/>
    <n v="2"/>
    <n v="5"/>
    <n v="2"/>
    <n v="0.21"/>
    <x v="2"/>
    <s v="Consolidado"/>
    <s v="Coste salarial medio"/>
    <s v="0-10 kms"/>
    <s v="Alto"/>
    <s v="Media"/>
    <x v="1"/>
  </r>
  <r>
    <n v="29"/>
    <x v="1"/>
    <x v="1"/>
    <n v="1216"/>
    <x v="2"/>
    <n v="10"/>
    <n v="3"/>
    <s v="Marketing"/>
    <n v="1"/>
    <n v="2450"/>
    <n v="3"/>
    <x v="0"/>
    <n v="31"/>
    <n v="3"/>
    <n v="2"/>
    <s v="Sales Executive"/>
    <x v="2"/>
    <x v="0"/>
    <n v="9094"/>
    <n v="14862"/>
    <n v="1"/>
    <s v="Y"/>
    <s v="Yes"/>
    <n v="13"/>
    <n v="3"/>
    <n v="4"/>
    <n v="80"/>
    <n v="1"/>
    <n v="10"/>
    <n v="2"/>
    <n v="3"/>
    <n v="1"/>
    <n v="2"/>
    <n v="10"/>
    <n v="3"/>
    <n v="0.13"/>
    <x v="0"/>
    <s v="Recien incorporado"/>
    <s v="Coste salarial bajo"/>
    <s v="10-20 kms"/>
    <s v="Bajo"/>
    <s v="Poca"/>
    <x v="1"/>
  </r>
  <r>
    <n v="34"/>
    <x v="1"/>
    <x v="1"/>
    <n v="326"/>
    <x v="2"/>
    <n v="2"/>
    <n v="2"/>
    <s v="Medical"/>
    <n v="1"/>
    <n v="2451"/>
    <n v="4"/>
    <x v="0"/>
    <n v="42"/>
    <n v="3"/>
    <n v="2"/>
    <s v="Sales Executive"/>
    <x v="0"/>
    <x v="0"/>
    <n v="3617"/>
    <n v="3010"/>
    <n v="1"/>
    <s v="Y"/>
    <s v="Yes"/>
    <n v="18"/>
    <n v="3"/>
    <n v="4"/>
    <n v="80"/>
    <n v="2"/>
    <n v="27"/>
    <n v="3"/>
    <n v="3"/>
    <n v="8"/>
    <n v="0"/>
    <n v="2"/>
    <n v="7"/>
    <n v="0.18"/>
    <x v="0"/>
    <s v="Establecido"/>
    <s v="Coste salarial bajo"/>
    <s v="0-10 kms"/>
    <s v="Medio"/>
    <s v="Media"/>
    <x v="1"/>
  </r>
  <r>
    <n v="38"/>
    <x v="0"/>
    <x v="0"/>
    <n v="713"/>
    <x v="0"/>
    <n v="5"/>
    <n v="3"/>
    <s v="Medical"/>
    <n v="1"/>
    <n v="2452"/>
    <n v="2"/>
    <x v="1"/>
    <n v="59"/>
    <n v="3"/>
    <n v="1"/>
    <s v="Research Director"/>
    <x v="0"/>
    <x v="1"/>
    <n v="4187"/>
    <n v="14369"/>
    <n v="3"/>
    <s v="Y"/>
    <s v="No"/>
    <n v="11"/>
    <n v="3"/>
    <n v="4"/>
    <n v="80"/>
    <n v="0"/>
    <n v="8"/>
    <n v="2"/>
    <n v="3"/>
    <n v="5"/>
    <n v="3"/>
    <n v="2"/>
    <n v="7"/>
    <n v="0.11"/>
    <x v="0"/>
    <s v="Nuevo empleado"/>
    <s v="Coste salarial medio"/>
    <s v="0-10 kms"/>
    <s v="Bajo"/>
    <s v="Poca"/>
    <x v="0"/>
  </r>
  <r>
    <n v="56"/>
    <x v="0"/>
    <x v="0"/>
    <n v="1247"/>
    <x v="1"/>
    <n v="1"/>
    <n v="1"/>
    <s v="Medical"/>
    <n v="1"/>
    <n v="2453"/>
    <n v="1"/>
    <x v="0"/>
    <n v="31"/>
    <n v="2"/>
    <n v="3"/>
    <s v="Human Resources"/>
    <x v="2"/>
    <x v="0"/>
    <n v="2413"/>
    <n v="3300"/>
    <n v="6"/>
    <s v="Y"/>
    <s v="No"/>
    <n v="11"/>
    <n v="3"/>
    <n v="1"/>
    <n v="80"/>
    <n v="0"/>
    <n v="7"/>
    <n v="3"/>
    <n v="3"/>
    <n v="10"/>
    <n v="8"/>
    <n v="0"/>
    <n v="7"/>
    <n v="0.11"/>
    <x v="1"/>
    <s v="Establecido"/>
    <s v="Coste salarial bajo"/>
    <s v="0-10 kms"/>
    <s v="Bajo"/>
    <s v="Media"/>
    <x v="0"/>
  </r>
  <r>
    <n v="49"/>
    <x v="1"/>
    <x v="1"/>
    <n v="1167"/>
    <x v="1"/>
    <n v="20"/>
    <n v="3"/>
    <s v="Technical Degree"/>
    <n v="1"/>
    <n v="2454"/>
    <n v="1"/>
    <x v="1"/>
    <n v="56"/>
    <n v="2"/>
    <n v="2"/>
    <s v="Laboratory Technician"/>
    <x v="1"/>
    <x v="0"/>
    <n v="6499"/>
    <n v="19655"/>
    <n v="0"/>
    <s v="Y"/>
    <s v="Yes"/>
    <n v="16"/>
    <n v="3"/>
    <n v="2"/>
    <n v="80"/>
    <n v="2"/>
    <n v="30"/>
    <n v="2"/>
    <n v="4"/>
    <n v="11"/>
    <n v="6"/>
    <n v="0"/>
    <n v="0"/>
    <n v="0.16"/>
    <x v="1"/>
    <s v="Consolidado"/>
    <s v="Coste salarial medio"/>
    <s v="20-30 kms"/>
    <s v="Medio"/>
    <s v="Poca"/>
    <x v="1"/>
  </r>
  <r>
    <n v="36"/>
    <x v="1"/>
    <x v="2"/>
    <n v="408"/>
    <x v="2"/>
    <n v="11"/>
    <n v="3"/>
    <s v="Human Resources"/>
    <n v="1"/>
    <n v="2455"/>
    <n v="2"/>
    <x v="1"/>
    <n v="68"/>
    <n v="2"/>
    <n v="3"/>
    <s v="Sales Representative"/>
    <x v="2"/>
    <x v="0"/>
    <n v="2720"/>
    <n v="7331"/>
    <n v="5"/>
    <s v="Y"/>
    <s v="Yes"/>
    <n v="14"/>
    <n v="3"/>
    <n v="3"/>
    <n v="80"/>
    <n v="0"/>
    <n v="10"/>
    <n v="4"/>
    <n v="3"/>
    <n v="9"/>
    <n v="1"/>
    <n v="4"/>
    <n v="1"/>
    <n v="0.14000000000000001"/>
    <x v="0"/>
    <s v="Establecido"/>
    <s v="Coste salarial medio"/>
    <s v="10-20 kms"/>
    <s v="Bajo"/>
    <s v="Media"/>
    <x v="1"/>
  </r>
  <r>
    <n v="38"/>
    <x v="1"/>
    <x v="2"/>
    <n v="805"/>
    <x v="1"/>
    <n v="2"/>
    <n v="1"/>
    <s v="Marketing"/>
    <n v="1"/>
    <n v="2456"/>
    <n v="3"/>
    <x v="0"/>
    <n v="60"/>
    <n v="3"/>
    <n v="2"/>
    <s v="Manager"/>
    <x v="0"/>
    <x v="2"/>
    <n v="4788"/>
    <n v="13119"/>
    <n v="1"/>
    <s v="Y"/>
    <s v="Yes"/>
    <n v="19"/>
    <n v="3"/>
    <n v="3"/>
    <n v="80"/>
    <n v="0"/>
    <n v="26"/>
    <n v="3"/>
    <n v="3"/>
    <n v="0"/>
    <n v="1"/>
    <n v="12"/>
    <n v="2"/>
    <n v="0.19"/>
    <x v="0"/>
    <s v="Recien incorporado"/>
    <s v="Coste salarial medio"/>
    <s v="0-10 kms"/>
    <s v="Medio"/>
    <s v="Media"/>
    <x v="1"/>
  </r>
  <r>
    <n v="40"/>
    <x v="0"/>
    <x v="0"/>
    <n v="1131"/>
    <x v="2"/>
    <n v="24"/>
    <n v="3"/>
    <s v="Technical Degree"/>
    <n v="1"/>
    <n v="2457"/>
    <n v="3"/>
    <x v="0"/>
    <n v="92"/>
    <n v="2"/>
    <n v="3"/>
    <s v="Manager"/>
    <x v="0"/>
    <x v="0"/>
    <n v="2342"/>
    <n v="21086"/>
    <n v="1"/>
    <s v="Y"/>
    <s v="Yes"/>
    <n v="14"/>
    <n v="3"/>
    <n v="1"/>
    <n v="80"/>
    <n v="0"/>
    <n v="4"/>
    <n v="2"/>
    <n v="3"/>
    <n v="8"/>
    <n v="9"/>
    <n v="1"/>
    <n v="0"/>
    <n v="0.14000000000000001"/>
    <x v="0"/>
    <s v="Establecido"/>
    <s v="Coste salarial alto"/>
    <s v="20-30 kms"/>
    <s v="Bajo"/>
    <s v="Poca"/>
    <x v="0"/>
  </r>
  <r>
    <n v="47"/>
    <x v="0"/>
    <x v="1"/>
    <n v="697"/>
    <x v="2"/>
    <n v="2"/>
    <n v="1"/>
    <s v="Marketing"/>
    <n v="1"/>
    <n v="2458"/>
    <n v="4"/>
    <x v="1"/>
    <n v="96"/>
    <n v="4"/>
    <n v="2"/>
    <s v="Research Scientist"/>
    <x v="1"/>
    <x v="1"/>
    <n v="5249"/>
    <n v="12947"/>
    <n v="1"/>
    <s v="Y"/>
    <s v="Yes"/>
    <n v="12"/>
    <n v="3"/>
    <n v="3"/>
    <n v="80"/>
    <n v="1"/>
    <n v="21"/>
    <n v="0"/>
    <n v="4"/>
    <n v="1"/>
    <n v="4"/>
    <n v="2"/>
    <n v="2"/>
    <n v="0.12"/>
    <x v="1"/>
    <s v="Recien incorporado"/>
    <s v="Coste salarial alto"/>
    <s v="0-10 kms"/>
    <s v="Bajo"/>
    <s v="Poca"/>
    <x v="1"/>
  </r>
  <r>
    <n v="45"/>
    <x v="0"/>
    <x v="2"/>
    <n v="1079"/>
    <x v="0"/>
    <n v="6"/>
    <n v="3"/>
    <s v="Marketing"/>
    <n v="1"/>
    <n v="2459"/>
    <n v="4"/>
    <x v="0"/>
    <n v="31"/>
    <n v="2"/>
    <n v="4"/>
    <s v="Research Director"/>
    <x v="0"/>
    <x v="2"/>
    <n v="17048"/>
    <n v="19271"/>
    <n v="1"/>
    <s v="Y"/>
    <s v="Yes"/>
    <n v="14"/>
    <n v="3"/>
    <n v="4"/>
    <n v="80"/>
    <n v="0"/>
    <n v="13"/>
    <n v="3"/>
    <n v="3"/>
    <n v="10"/>
    <n v="9"/>
    <n v="0"/>
    <n v="4"/>
    <n v="0.14000000000000001"/>
    <x v="1"/>
    <s v="Establecido"/>
    <s v="Coste salarial bajo"/>
    <s v="0-10 kms"/>
    <s v="Bajo"/>
    <s v="Media"/>
    <x v="1"/>
  </r>
  <r>
    <n v="34"/>
    <x v="1"/>
    <x v="2"/>
    <n v="1040"/>
    <x v="1"/>
    <n v="3"/>
    <n v="2"/>
    <s v="Marketing"/>
    <n v="1"/>
    <n v="2460"/>
    <n v="2"/>
    <x v="0"/>
    <n v="45"/>
    <n v="2"/>
    <n v="1"/>
    <s v="Manufacturing Director"/>
    <x v="0"/>
    <x v="2"/>
    <n v="6032"/>
    <n v="6148"/>
    <n v="2"/>
    <s v="Y"/>
    <s v="Yes"/>
    <n v="13"/>
    <n v="3"/>
    <n v="4"/>
    <n v="80"/>
    <n v="0"/>
    <n v="6"/>
    <n v="5"/>
    <n v="3"/>
    <n v="10"/>
    <n v="2"/>
    <n v="0"/>
    <n v="3"/>
    <n v="0.13"/>
    <x v="0"/>
    <s v="Establecido"/>
    <s v="Coste salarial bajo"/>
    <s v="0-10 kms"/>
    <s v="Bajo"/>
    <s v="Mucha"/>
    <x v="0"/>
  </r>
  <r>
    <n v="36"/>
    <x v="1"/>
    <x v="2"/>
    <n v="1442"/>
    <x v="0"/>
    <n v="20"/>
    <n v="1"/>
    <s v="Human Resources"/>
    <n v="1"/>
    <n v="2461"/>
    <n v="4"/>
    <x v="0"/>
    <n v="96"/>
    <n v="2"/>
    <n v="2"/>
    <s v="Research Scientist"/>
    <x v="0"/>
    <x v="2"/>
    <n v="6852"/>
    <n v="17491"/>
    <n v="5"/>
    <s v="Y"/>
    <s v="Yes"/>
    <n v="11"/>
    <n v="3"/>
    <n v="4"/>
    <n v="80"/>
    <n v="1"/>
    <n v="1"/>
    <n v="2"/>
    <n v="2"/>
    <n v="11"/>
    <n v="4"/>
    <n v="0"/>
    <n v="1"/>
    <n v="0.11"/>
    <x v="0"/>
    <s v="Consolidado"/>
    <s v="Coste salarial alto"/>
    <s v="20-30 kms"/>
    <s v="Bajo"/>
    <s v="Poca"/>
    <x v="2"/>
  </r>
  <r>
    <n v="38"/>
    <x v="0"/>
    <x v="0"/>
    <n v="1261"/>
    <x v="1"/>
    <n v="7"/>
    <n v="3"/>
    <s v="Technical Degree"/>
    <n v="1"/>
    <n v="2462"/>
    <n v="3"/>
    <x v="1"/>
    <n v="36"/>
    <n v="3"/>
    <n v="2"/>
    <s v="Sales Representative"/>
    <x v="0"/>
    <x v="2"/>
    <n v="7918"/>
    <n v="24200"/>
    <n v="9"/>
    <s v="Y"/>
    <s v="Yes"/>
    <n v="14"/>
    <n v="3"/>
    <n v="4"/>
    <n v="80"/>
    <n v="1"/>
    <n v="8"/>
    <n v="2"/>
    <n v="3"/>
    <n v="15"/>
    <n v="2"/>
    <n v="4"/>
    <n v="2"/>
    <n v="0.14000000000000001"/>
    <x v="0"/>
    <s v="Consolidado"/>
    <s v="Coste salarial bajo"/>
    <s v="0-10 kms"/>
    <s v="Bajo"/>
    <s v="Poca"/>
    <x v="0"/>
  </r>
  <r>
    <n v="36"/>
    <x v="0"/>
    <x v="2"/>
    <n v="622"/>
    <x v="0"/>
    <n v="1"/>
    <n v="1"/>
    <s v="Technical Degree"/>
    <n v="1"/>
    <n v="2463"/>
    <n v="1"/>
    <x v="1"/>
    <n v="48"/>
    <n v="4"/>
    <n v="2"/>
    <s v="Manufacturing Director"/>
    <x v="2"/>
    <x v="2"/>
    <n v="6232"/>
    <n v="21833"/>
    <n v="2"/>
    <s v="Y"/>
    <s v="No"/>
    <n v="16"/>
    <n v="3"/>
    <n v="4"/>
    <n v="80"/>
    <n v="2"/>
    <n v="18"/>
    <n v="2"/>
    <n v="3"/>
    <n v="14"/>
    <n v="3"/>
    <n v="1"/>
    <n v="0"/>
    <n v="0.16"/>
    <x v="0"/>
    <s v="Consolidado"/>
    <s v="Coste salarial bajo"/>
    <s v="0-10 kms"/>
    <s v="Medio"/>
    <s v="Poca"/>
    <x v="1"/>
  </r>
  <r>
    <n v="30"/>
    <x v="0"/>
    <x v="0"/>
    <n v="279"/>
    <x v="1"/>
    <n v="2"/>
    <n v="4"/>
    <s v="Marketing"/>
    <n v="1"/>
    <n v="2464"/>
    <n v="2"/>
    <x v="0"/>
    <n v="33"/>
    <n v="3"/>
    <n v="2"/>
    <s v="Research Scientist"/>
    <x v="3"/>
    <x v="0"/>
    <n v="4227"/>
    <n v="19588"/>
    <n v="1"/>
    <s v="Y"/>
    <s v="Yes"/>
    <n v="18"/>
    <n v="3"/>
    <n v="4"/>
    <n v="80"/>
    <n v="2"/>
    <n v="14"/>
    <n v="5"/>
    <n v="2"/>
    <n v="7"/>
    <n v="2"/>
    <n v="0"/>
    <n v="0"/>
    <n v="0.18"/>
    <x v="0"/>
    <s v="Establecido"/>
    <s v="Coste salarial bajo"/>
    <s v="0-10 kms"/>
    <s v="Medio"/>
    <s v="Mucha"/>
    <x v="1"/>
  </r>
  <r>
    <n v="33"/>
    <x v="1"/>
    <x v="0"/>
    <n v="1252"/>
    <x v="1"/>
    <n v="18"/>
    <n v="3"/>
    <s v="Human Resources"/>
    <n v="1"/>
    <n v="2465"/>
    <n v="1"/>
    <x v="1"/>
    <n v="57"/>
    <n v="2"/>
    <n v="5"/>
    <s v="Human Resources"/>
    <x v="3"/>
    <x v="1"/>
    <n v="2366"/>
    <n v="15276"/>
    <n v="2"/>
    <s v="Y"/>
    <s v="No"/>
    <n v="13"/>
    <n v="3"/>
    <n v="3"/>
    <n v="80"/>
    <n v="1"/>
    <n v="6"/>
    <n v="5"/>
    <n v="1"/>
    <n v="7"/>
    <n v="2"/>
    <n v="0"/>
    <n v="5"/>
    <n v="0.13"/>
    <x v="0"/>
    <s v="Establecido"/>
    <s v="Coste salarial medio"/>
    <s v="10-20 kms"/>
    <s v="Bajo"/>
    <s v="Mucha"/>
    <x v="0"/>
  </r>
  <r>
    <n v="37"/>
    <x v="1"/>
    <x v="0"/>
    <n v="397"/>
    <x v="1"/>
    <n v="13"/>
    <n v="4"/>
    <s v="Marketing"/>
    <n v="1"/>
    <n v="2466"/>
    <n v="2"/>
    <x v="1"/>
    <n v="51"/>
    <n v="3"/>
    <n v="1"/>
    <s v="Sales Executive"/>
    <x v="0"/>
    <x v="2"/>
    <n v="4788"/>
    <n v="8450"/>
    <n v="1"/>
    <s v="Y"/>
    <s v="Yes"/>
    <n v="14"/>
    <n v="3"/>
    <n v="2"/>
    <n v="80"/>
    <n v="1"/>
    <n v="15"/>
    <n v="2"/>
    <n v="3"/>
    <n v="1"/>
    <n v="8"/>
    <n v="2"/>
    <n v="9"/>
    <n v="0.14000000000000001"/>
    <x v="0"/>
    <s v="Recien incorporado"/>
    <s v="Coste salarial medio"/>
    <s v="10-20 kms"/>
    <s v="Bajo"/>
    <s v="Poca"/>
    <x v="1"/>
  </r>
  <r>
    <n v="32"/>
    <x v="0"/>
    <x v="2"/>
    <n v="562"/>
    <x v="0"/>
    <n v="23"/>
    <n v="4"/>
    <s v="Technical Degree"/>
    <n v="1"/>
    <n v="2467"/>
    <n v="2"/>
    <x v="1"/>
    <n v="70"/>
    <n v="4"/>
    <n v="3"/>
    <s v="Sales Representative"/>
    <x v="2"/>
    <x v="2"/>
    <n v="5363"/>
    <n v="3498"/>
    <n v="6"/>
    <s v="Y"/>
    <s v="Yes"/>
    <n v="17"/>
    <n v="4"/>
    <n v="1"/>
    <n v="80"/>
    <n v="1"/>
    <n v="4"/>
    <n v="2"/>
    <n v="3"/>
    <n v="5"/>
    <n v="7"/>
    <n v="1"/>
    <n v="2"/>
    <n v="0.17"/>
    <x v="0"/>
    <s v="Nuevo empleado"/>
    <s v="Coste salarial medio"/>
    <s v="20-30 kms"/>
    <s v="Medio"/>
    <s v="Poca"/>
    <x v="0"/>
  </r>
  <r>
    <n v="45"/>
    <x v="1"/>
    <x v="1"/>
    <n v="954"/>
    <x v="2"/>
    <n v="9"/>
    <n v="3"/>
    <s v="Technical Degree"/>
    <n v="1"/>
    <n v="2468"/>
    <n v="4"/>
    <x v="0"/>
    <n v="65"/>
    <n v="2"/>
    <n v="4"/>
    <s v="Manufacturing Director"/>
    <x v="3"/>
    <x v="0"/>
    <n v="19190"/>
    <n v="17001"/>
    <n v="0"/>
    <s v="Y"/>
    <s v="No"/>
    <n v="13"/>
    <n v="3"/>
    <n v="4"/>
    <n v="80"/>
    <n v="2"/>
    <n v="32"/>
    <n v="2"/>
    <n v="2"/>
    <n v="3"/>
    <n v="3"/>
    <n v="0"/>
    <n v="2"/>
    <n v="0.13"/>
    <x v="1"/>
    <s v="Nuevo empleado"/>
    <s v="Coste salarial medio"/>
    <s v="0-10 kms"/>
    <s v="Bajo"/>
    <s v="Poca"/>
    <x v="1"/>
  </r>
  <r>
    <n v="45"/>
    <x v="0"/>
    <x v="0"/>
    <n v="575"/>
    <x v="1"/>
    <n v="6"/>
    <n v="2"/>
    <s v="Other"/>
    <n v="1"/>
    <n v="2469"/>
    <n v="3"/>
    <x v="0"/>
    <n v="88"/>
    <n v="3"/>
    <n v="2"/>
    <s v="Manager"/>
    <x v="3"/>
    <x v="2"/>
    <n v="10325"/>
    <n v="9148"/>
    <n v="1"/>
    <s v="Y"/>
    <s v="No"/>
    <n v="19"/>
    <n v="3"/>
    <n v="4"/>
    <n v="80"/>
    <n v="0"/>
    <n v="7"/>
    <n v="3"/>
    <n v="2"/>
    <n v="4"/>
    <n v="10"/>
    <n v="0"/>
    <n v="4"/>
    <n v="0.19"/>
    <x v="1"/>
    <s v="Nuevo empleado"/>
    <s v="Coste salarial alto"/>
    <s v="0-10 kms"/>
    <s v="Medio"/>
    <s v="Media"/>
    <x v="0"/>
  </r>
  <r>
    <n v="38"/>
    <x v="1"/>
    <x v="1"/>
    <n v="836"/>
    <x v="1"/>
    <n v="4"/>
    <n v="3"/>
    <s v="Technical Degree"/>
    <n v="1"/>
    <n v="2470"/>
    <n v="2"/>
    <x v="1"/>
    <n v="39"/>
    <n v="3"/>
    <n v="2"/>
    <s v="Laboratory Technician"/>
    <x v="1"/>
    <x v="2"/>
    <n v="3500"/>
    <n v="23866"/>
    <n v="1"/>
    <s v="Y"/>
    <s v="No"/>
    <n v="12"/>
    <n v="3"/>
    <n v="2"/>
    <n v="80"/>
    <n v="0"/>
    <n v="7"/>
    <n v="3"/>
    <n v="2"/>
    <n v="10"/>
    <n v="3"/>
    <n v="0"/>
    <n v="6"/>
    <n v="0.12"/>
    <x v="0"/>
    <s v="Establecido"/>
    <s v="Coste salarial bajo"/>
    <s v="0-10 kms"/>
    <s v="Bajo"/>
    <s v="Media"/>
    <x v="0"/>
  </r>
  <r>
    <n v="56"/>
    <x v="0"/>
    <x v="1"/>
    <n v="575"/>
    <x v="1"/>
    <n v="20"/>
    <n v="2"/>
    <s v="Other"/>
    <n v="1"/>
    <n v="2471"/>
    <n v="4"/>
    <x v="1"/>
    <n v="48"/>
    <n v="3"/>
    <n v="1"/>
    <s v="Sales Representative"/>
    <x v="0"/>
    <x v="1"/>
    <n v="3904"/>
    <n v="12069"/>
    <n v="3"/>
    <s v="Y"/>
    <s v="Yes"/>
    <n v="22"/>
    <n v="3"/>
    <n v="3"/>
    <n v="80"/>
    <n v="1"/>
    <n v="14"/>
    <n v="2"/>
    <n v="3"/>
    <n v="2"/>
    <n v="15"/>
    <n v="0"/>
    <n v="10"/>
    <n v="0.22"/>
    <x v="1"/>
    <s v="Nuevo empleado"/>
    <s v="Coste salarial bajo"/>
    <s v="20-30 kms"/>
    <s v="Alto"/>
    <s v="Poca"/>
    <x v="1"/>
  </r>
  <r>
    <n v="47"/>
    <x v="1"/>
    <x v="0"/>
    <n v="532"/>
    <x v="1"/>
    <n v="24"/>
    <n v="4"/>
    <s v="Life Sciences"/>
    <n v="1"/>
    <n v="2472"/>
    <n v="2"/>
    <x v="0"/>
    <n v="99"/>
    <n v="2"/>
    <n v="1"/>
    <s v="Research Scientist"/>
    <x v="2"/>
    <x v="0"/>
    <n v="4298"/>
    <n v="25178"/>
    <n v="4"/>
    <s v="Y"/>
    <s v="Yes"/>
    <n v="15"/>
    <n v="3"/>
    <n v="4"/>
    <n v="80"/>
    <n v="0"/>
    <n v="27"/>
    <n v="3"/>
    <n v="3"/>
    <n v="9"/>
    <n v="2"/>
    <n v="1"/>
    <n v="2"/>
    <n v="0.15"/>
    <x v="1"/>
    <s v="Establecido"/>
    <s v="Coste salarial alto"/>
    <s v="20-30 kms"/>
    <s v="Bajo"/>
    <s v="Media"/>
    <x v="1"/>
  </r>
  <r>
    <n v="31"/>
    <x v="0"/>
    <x v="0"/>
    <n v="691"/>
    <x v="2"/>
    <n v="3"/>
    <n v="4"/>
    <s v="Life Sciences"/>
    <n v="1"/>
    <n v="2473"/>
    <n v="1"/>
    <x v="0"/>
    <n v="86"/>
    <n v="4"/>
    <n v="2"/>
    <s v="Healthcare Representative"/>
    <x v="2"/>
    <x v="0"/>
    <n v="2863"/>
    <n v="5970"/>
    <n v="1"/>
    <s v="Y"/>
    <s v="No"/>
    <n v="12"/>
    <n v="3"/>
    <n v="1"/>
    <n v="80"/>
    <n v="0"/>
    <n v="7"/>
    <n v="3"/>
    <n v="3"/>
    <n v="1"/>
    <n v="8"/>
    <n v="0"/>
    <n v="0"/>
    <n v="0.12"/>
    <x v="0"/>
    <s v="Recien incorporado"/>
    <s v="Coste salarial alto"/>
    <s v="0-10 kms"/>
    <s v="Bajo"/>
    <s v="Media"/>
    <x v="0"/>
  </r>
  <r>
    <n v="50"/>
    <x v="1"/>
    <x v="2"/>
    <n v="433"/>
    <x v="2"/>
    <n v="16"/>
    <n v="3"/>
    <s v="Marketing"/>
    <n v="1"/>
    <n v="2474"/>
    <n v="1"/>
    <x v="1"/>
    <n v="68"/>
    <n v="3"/>
    <n v="3"/>
    <s v="Manager"/>
    <x v="2"/>
    <x v="1"/>
    <n v="2897"/>
    <n v="8059"/>
    <n v="6"/>
    <s v="Y"/>
    <s v="No"/>
    <n v="18"/>
    <n v="3"/>
    <n v="2"/>
    <n v="80"/>
    <n v="0"/>
    <n v="6"/>
    <n v="6"/>
    <n v="3"/>
    <n v="11"/>
    <n v="5"/>
    <n v="0"/>
    <n v="2"/>
    <n v="0.18"/>
    <x v="1"/>
    <s v="Consolidado"/>
    <s v="Coste salarial medio"/>
    <s v="10-20 kms"/>
    <s v="Medio"/>
    <s v="Mucha"/>
    <x v="0"/>
  </r>
  <r>
    <n v="33"/>
    <x v="0"/>
    <x v="2"/>
    <n v="1381"/>
    <x v="1"/>
    <n v="6"/>
    <n v="4"/>
    <s v="Technical Degree"/>
    <n v="1"/>
    <n v="2475"/>
    <n v="3"/>
    <x v="0"/>
    <n v="32"/>
    <n v="2"/>
    <n v="1"/>
    <s v="Research Director"/>
    <x v="3"/>
    <x v="0"/>
    <n v="2367"/>
    <n v="2288"/>
    <n v="0"/>
    <s v="Y"/>
    <s v="No"/>
    <n v="13"/>
    <n v="3"/>
    <n v="1"/>
    <n v="80"/>
    <n v="2"/>
    <n v="4"/>
    <n v="0"/>
    <n v="3"/>
    <n v="5"/>
    <n v="4"/>
    <n v="0"/>
    <n v="8"/>
    <n v="0.13"/>
    <x v="0"/>
    <s v="Nuevo empleado"/>
    <s v="Coste salarial bajo"/>
    <s v="0-10 kms"/>
    <s v="Bajo"/>
    <s v="Poca"/>
    <x v="0"/>
  </r>
  <r>
    <n v="31"/>
    <x v="0"/>
    <x v="1"/>
    <n v="559"/>
    <x v="1"/>
    <n v="1"/>
    <n v="4"/>
    <s v="Other"/>
    <n v="1"/>
    <n v="2476"/>
    <n v="2"/>
    <x v="1"/>
    <n v="92"/>
    <n v="2"/>
    <n v="3"/>
    <s v="Research Director"/>
    <x v="3"/>
    <x v="0"/>
    <n v="3506"/>
    <n v="2338"/>
    <n v="2"/>
    <s v="Y"/>
    <s v="No"/>
    <n v="12"/>
    <n v="3"/>
    <n v="3"/>
    <n v="80"/>
    <n v="0"/>
    <n v="9"/>
    <n v="2"/>
    <n v="3"/>
    <n v="8"/>
    <n v="0"/>
    <n v="0"/>
    <n v="3"/>
    <n v="0.12"/>
    <x v="0"/>
    <s v="Establecido"/>
    <s v="Coste salarial alto"/>
    <s v="0-10 kms"/>
    <s v="Bajo"/>
    <s v="Poca"/>
    <x v="0"/>
  </r>
  <r>
    <n v="50"/>
    <x v="1"/>
    <x v="2"/>
    <n v="119"/>
    <x v="2"/>
    <n v="1"/>
    <n v="2"/>
    <s v="Marketing"/>
    <n v="1"/>
    <n v="2477"/>
    <n v="4"/>
    <x v="1"/>
    <n v="74"/>
    <n v="2"/>
    <n v="1"/>
    <s v="Sales Executive"/>
    <x v="0"/>
    <x v="2"/>
    <n v="2024"/>
    <n v="7100"/>
    <n v="0"/>
    <s v="Y"/>
    <s v="Yes"/>
    <n v="16"/>
    <n v="4"/>
    <n v="3"/>
    <n v="80"/>
    <n v="0"/>
    <n v="17"/>
    <n v="5"/>
    <n v="4"/>
    <n v="11"/>
    <n v="7"/>
    <n v="0"/>
    <n v="7"/>
    <n v="0.16"/>
    <x v="1"/>
    <s v="Consolidado"/>
    <s v="Coste salarial medio"/>
    <s v="0-10 kms"/>
    <s v="Medio"/>
    <s v="Mucha"/>
    <x v="1"/>
  </r>
  <r>
    <n v="35"/>
    <x v="0"/>
    <x v="2"/>
    <n v="1015"/>
    <x v="2"/>
    <n v="14"/>
    <n v="1"/>
    <s v="Marketing"/>
    <n v="1"/>
    <n v="2478"/>
    <n v="2"/>
    <x v="1"/>
    <n v="80"/>
    <n v="3"/>
    <n v="2"/>
    <s v="Sales Representative"/>
    <x v="0"/>
    <x v="0"/>
    <n v="19740"/>
    <n v="9396"/>
    <n v="3"/>
    <s v="Y"/>
    <s v="No"/>
    <n v="19"/>
    <n v="3"/>
    <n v="3"/>
    <n v="80"/>
    <n v="1"/>
    <n v="30"/>
    <n v="3"/>
    <n v="3"/>
    <n v="22"/>
    <n v="7"/>
    <n v="1"/>
    <n v="0"/>
    <n v="0.19"/>
    <x v="0"/>
    <s v="Veterano"/>
    <s v="Coste salarial alto"/>
    <s v="10-20 kms"/>
    <s v="Medio"/>
    <s v="Media"/>
    <x v="1"/>
  </r>
  <r>
    <n v="30"/>
    <x v="1"/>
    <x v="2"/>
    <n v="1238"/>
    <x v="1"/>
    <n v="8"/>
    <n v="3"/>
    <s v="Human Resources"/>
    <n v="1"/>
    <n v="2479"/>
    <n v="4"/>
    <x v="1"/>
    <n v="48"/>
    <n v="3"/>
    <n v="2"/>
    <s v="Sales Executive"/>
    <x v="0"/>
    <x v="2"/>
    <n v="2559"/>
    <n v="3835"/>
    <n v="1"/>
    <s v="Y"/>
    <s v="No"/>
    <n v="11"/>
    <n v="3"/>
    <n v="3"/>
    <n v="80"/>
    <n v="1"/>
    <n v="1"/>
    <n v="3"/>
    <n v="3"/>
    <n v="5"/>
    <n v="1"/>
    <n v="0"/>
    <n v="5"/>
    <n v="0.11"/>
    <x v="0"/>
    <s v="Nuevo empleado"/>
    <s v="Coste salarial bajo"/>
    <s v="0-10 kms"/>
    <s v="Bajo"/>
    <s v="Media"/>
    <x v="2"/>
  </r>
  <r>
    <n v="39"/>
    <x v="1"/>
    <x v="0"/>
    <n v="279"/>
    <x v="0"/>
    <n v="11"/>
    <n v="4"/>
    <s v="Medical"/>
    <n v="1"/>
    <n v="2480"/>
    <n v="4"/>
    <x v="0"/>
    <n v="72"/>
    <n v="2"/>
    <n v="2"/>
    <s v="Sales Executive"/>
    <x v="2"/>
    <x v="2"/>
    <n v="2066"/>
    <n v="17736"/>
    <n v="3"/>
    <s v="Y"/>
    <s v="No"/>
    <n v="13"/>
    <n v="3"/>
    <n v="3"/>
    <n v="80"/>
    <n v="0"/>
    <n v="1"/>
    <n v="2"/>
    <n v="3"/>
    <n v="3"/>
    <n v="15"/>
    <n v="6"/>
    <n v="1"/>
    <n v="0.13"/>
    <x v="0"/>
    <s v="Nuevo empleado"/>
    <s v="Coste salarial medio"/>
    <s v="10-20 kms"/>
    <s v="Bajo"/>
    <s v="Poca"/>
    <x v="2"/>
  </r>
  <r>
    <n v="25"/>
    <x v="1"/>
    <x v="1"/>
    <n v="790"/>
    <x v="2"/>
    <n v="1"/>
    <n v="2"/>
    <s v="Marketing"/>
    <n v="1"/>
    <n v="2481"/>
    <n v="1"/>
    <x v="0"/>
    <n v="89"/>
    <n v="3"/>
    <n v="2"/>
    <s v="Laboratory Technician"/>
    <x v="2"/>
    <x v="2"/>
    <n v="2180"/>
    <n v="12023"/>
    <n v="0"/>
    <s v="Y"/>
    <s v="Yes"/>
    <n v="14"/>
    <n v="3"/>
    <n v="1"/>
    <n v="80"/>
    <n v="0"/>
    <n v="9"/>
    <n v="2"/>
    <n v="4"/>
    <n v="7"/>
    <n v="0"/>
    <n v="4"/>
    <n v="3"/>
    <n v="0.14000000000000001"/>
    <x v="2"/>
    <s v="Establecido"/>
    <s v="Coste salarial alto"/>
    <s v="0-10 kms"/>
    <s v="Bajo"/>
    <s v="Poca"/>
    <x v="0"/>
  </r>
  <r>
    <n v="30"/>
    <x v="0"/>
    <x v="0"/>
    <n v="365"/>
    <x v="1"/>
    <n v="23"/>
    <n v="2"/>
    <s v="Medical"/>
    <n v="1"/>
    <n v="2482"/>
    <n v="3"/>
    <x v="1"/>
    <n v="72"/>
    <n v="3"/>
    <n v="2"/>
    <s v="Laboratory Technician"/>
    <x v="2"/>
    <x v="0"/>
    <n v="3929"/>
    <n v="11262"/>
    <n v="2"/>
    <s v="Y"/>
    <s v="No"/>
    <n v="21"/>
    <n v="3"/>
    <n v="4"/>
    <n v="80"/>
    <n v="1"/>
    <n v="12"/>
    <n v="0"/>
    <n v="2"/>
    <n v="22"/>
    <n v="2"/>
    <n v="0"/>
    <n v="7"/>
    <n v="0.21"/>
    <x v="0"/>
    <s v="Veterano"/>
    <s v="Coste salarial medio"/>
    <s v="20-30 kms"/>
    <s v="Alto"/>
    <s v="Poca"/>
    <x v="1"/>
  </r>
  <r>
    <n v="46"/>
    <x v="1"/>
    <x v="0"/>
    <n v="310"/>
    <x v="2"/>
    <n v="23"/>
    <n v="1"/>
    <s v="Technical Degree"/>
    <n v="1"/>
    <n v="2483"/>
    <n v="1"/>
    <x v="1"/>
    <n v="33"/>
    <n v="3"/>
    <n v="4"/>
    <s v="Laboratory Technician"/>
    <x v="2"/>
    <x v="2"/>
    <n v="5151"/>
    <n v="10503"/>
    <n v="0"/>
    <s v="Y"/>
    <s v="No"/>
    <n v="17"/>
    <n v="3"/>
    <n v="4"/>
    <n v="80"/>
    <n v="1"/>
    <n v="3"/>
    <n v="3"/>
    <n v="3"/>
    <n v="19"/>
    <n v="2"/>
    <n v="0"/>
    <n v="8"/>
    <n v="0.17"/>
    <x v="1"/>
    <s v="Consolidado"/>
    <s v="Coste salarial bajo"/>
    <s v="20-30 kms"/>
    <s v="Medio"/>
    <s v="Media"/>
    <x v="2"/>
  </r>
  <r>
    <n v="43"/>
    <x v="1"/>
    <x v="0"/>
    <n v="906"/>
    <x v="2"/>
    <n v="2"/>
    <n v="5"/>
    <s v="Technical Degree"/>
    <n v="1"/>
    <n v="2484"/>
    <n v="1"/>
    <x v="1"/>
    <n v="88"/>
    <n v="3"/>
    <n v="1"/>
    <s v="Manufacturing Director"/>
    <x v="1"/>
    <x v="0"/>
    <n v="1129"/>
    <n v="3465"/>
    <n v="2"/>
    <s v="Y"/>
    <s v="No"/>
    <n v="15"/>
    <n v="3"/>
    <n v="1"/>
    <n v="80"/>
    <n v="1"/>
    <n v="29"/>
    <n v="5"/>
    <n v="2"/>
    <n v="11"/>
    <n v="7"/>
    <n v="0"/>
    <n v="2"/>
    <n v="0.15"/>
    <x v="0"/>
    <s v="Consolidado"/>
    <s v="Coste salarial alto"/>
    <s v="0-10 kms"/>
    <s v="Bajo"/>
    <s v="Mucha"/>
    <x v="1"/>
  </r>
  <r>
    <n v="28"/>
    <x v="1"/>
    <x v="1"/>
    <n v="167"/>
    <x v="2"/>
    <n v="23"/>
    <n v="4"/>
    <s v="Human Resources"/>
    <n v="1"/>
    <n v="2485"/>
    <n v="2"/>
    <x v="1"/>
    <n v="99"/>
    <n v="3"/>
    <n v="2"/>
    <s v="Research Scientist"/>
    <x v="2"/>
    <x v="2"/>
    <n v="2339"/>
    <n v="19196"/>
    <n v="4"/>
    <s v="Y"/>
    <s v="No"/>
    <n v="23"/>
    <n v="4"/>
    <n v="3"/>
    <n v="80"/>
    <n v="2"/>
    <n v="33"/>
    <n v="2"/>
    <n v="2"/>
    <n v="1"/>
    <n v="6"/>
    <n v="1"/>
    <n v="2"/>
    <n v="0.23"/>
    <x v="2"/>
    <s v="Recien incorporado"/>
    <s v="Coste salarial alto"/>
    <s v="20-30 kms"/>
    <s v="Alto"/>
    <s v="Poca"/>
    <x v="1"/>
  </r>
  <r>
    <n v="30"/>
    <x v="0"/>
    <x v="1"/>
    <n v="791"/>
    <x v="1"/>
    <n v="18"/>
    <n v="4"/>
    <s v="Marketing"/>
    <n v="1"/>
    <n v="2486"/>
    <n v="3"/>
    <x v="0"/>
    <n v="32"/>
    <n v="3"/>
    <n v="1"/>
    <s v="Sales Representative"/>
    <x v="2"/>
    <x v="2"/>
    <n v="2728"/>
    <n v="7419"/>
    <n v="1"/>
    <s v="Y"/>
    <s v="Yes"/>
    <n v="11"/>
    <n v="3"/>
    <n v="2"/>
    <n v="80"/>
    <n v="0"/>
    <n v="8"/>
    <n v="2"/>
    <n v="2"/>
    <n v="7"/>
    <n v="3"/>
    <n v="2"/>
    <n v="1"/>
    <n v="0.11"/>
    <x v="0"/>
    <s v="Establecido"/>
    <s v="Coste salarial bajo"/>
    <s v="10-20 kms"/>
    <s v="Bajo"/>
    <s v="Poca"/>
    <x v="0"/>
  </r>
  <r>
    <n v="34"/>
    <x v="0"/>
    <x v="2"/>
    <n v="636"/>
    <x v="1"/>
    <n v="10"/>
    <n v="5"/>
    <s v="Marketing"/>
    <n v="1"/>
    <n v="2487"/>
    <n v="1"/>
    <x v="1"/>
    <n v="87"/>
    <n v="3"/>
    <n v="1"/>
    <s v="Manager"/>
    <x v="0"/>
    <x v="2"/>
    <n v="10883"/>
    <n v="25412"/>
    <n v="1"/>
    <s v="Y"/>
    <s v="No"/>
    <n v="15"/>
    <n v="3"/>
    <n v="3"/>
    <n v="80"/>
    <n v="1"/>
    <n v="1"/>
    <n v="4"/>
    <n v="4"/>
    <n v="14"/>
    <n v="15"/>
    <n v="5"/>
    <n v="9"/>
    <n v="0.15"/>
    <x v="0"/>
    <s v="Consolidado"/>
    <s v="Coste salarial alto"/>
    <s v="10-20 kms"/>
    <s v="Bajo"/>
    <s v="Media"/>
    <x v="2"/>
  </r>
  <r>
    <n v="35"/>
    <x v="1"/>
    <x v="2"/>
    <n v="289"/>
    <x v="1"/>
    <n v="6"/>
    <n v="3"/>
    <s v="Technical Degree"/>
    <n v="1"/>
    <n v="2488"/>
    <n v="3"/>
    <x v="1"/>
    <n v="94"/>
    <n v="2"/>
    <n v="2"/>
    <s v="Manufacturing Director"/>
    <x v="2"/>
    <x v="1"/>
    <n v="4617"/>
    <n v="11148"/>
    <n v="1"/>
    <s v="Y"/>
    <s v="Yes"/>
    <n v="16"/>
    <n v="4"/>
    <n v="2"/>
    <n v="80"/>
    <n v="1"/>
    <n v="10"/>
    <n v="3"/>
    <n v="2"/>
    <n v="6"/>
    <n v="0"/>
    <n v="0"/>
    <n v="7"/>
    <n v="0.16"/>
    <x v="0"/>
    <s v="Establecido"/>
    <s v="Coste salarial alto"/>
    <s v="0-10 kms"/>
    <s v="Medio"/>
    <s v="Media"/>
    <x v="1"/>
  </r>
  <r>
    <n v="39"/>
    <x v="1"/>
    <x v="0"/>
    <n v="508"/>
    <x v="0"/>
    <n v="20"/>
    <n v="2"/>
    <s v="Technical Degree"/>
    <n v="1"/>
    <n v="2489"/>
    <n v="3"/>
    <x v="0"/>
    <n v="41"/>
    <n v="3"/>
    <n v="1"/>
    <s v="Research Director"/>
    <x v="3"/>
    <x v="0"/>
    <n v="16307"/>
    <n v="8978"/>
    <n v="1"/>
    <s v="Y"/>
    <s v="No"/>
    <n v="12"/>
    <n v="3"/>
    <n v="3"/>
    <n v="80"/>
    <n v="1"/>
    <n v="6"/>
    <n v="3"/>
    <n v="3"/>
    <n v="6"/>
    <n v="9"/>
    <n v="0"/>
    <n v="2"/>
    <n v="0.12"/>
    <x v="0"/>
    <s v="Establecido"/>
    <s v="Coste salarial bajo"/>
    <s v="20-30 kms"/>
    <s v="Bajo"/>
    <s v="Media"/>
    <x v="0"/>
  </r>
  <r>
    <n v="45"/>
    <x v="1"/>
    <x v="0"/>
    <n v="1082"/>
    <x v="2"/>
    <n v="9"/>
    <n v="3"/>
    <s v="Marketing"/>
    <n v="1"/>
    <n v="2490"/>
    <n v="1"/>
    <x v="0"/>
    <n v="46"/>
    <n v="3"/>
    <n v="2"/>
    <s v="Healthcare Representative"/>
    <x v="1"/>
    <x v="2"/>
    <n v="5957"/>
    <n v="2613"/>
    <n v="1"/>
    <s v="Y"/>
    <s v="No"/>
    <n v="13"/>
    <n v="3"/>
    <n v="1"/>
    <n v="80"/>
    <n v="1"/>
    <n v="24"/>
    <n v="3"/>
    <n v="1"/>
    <n v="5"/>
    <n v="2"/>
    <n v="4"/>
    <n v="6"/>
    <n v="0.13"/>
    <x v="1"/>
    <s v="Nuevo empleado"/>
    <s v="Coste salarial bajo"/>
    <s v="0-10 kms"/>
    <s v="Bajo"/>
    <s v="Media"/>
    <x v="1"/>
  </r>
  <r>
    <n v="42"/>
    <x v="0"/>
    <x v="1"/>
    <n v="346"/>
    <x v="1"/>
    <n v="1"/>
    <n v="2"/>
    <s v="Life Sciences"/>
    <n v="1"/>
    <n v="2491"/>
    <n v="4"/>
    <x v="0"/>
    <n v="77"/>
    <n v="2"/>
    <n v="2"/>
    <s v="Manager"/>
    <x v="2"/>
    <x v="1"/>
    <n v="7632"/>
    <n v="6689"/>
    <n v="1"/>
    <s v="Y"/>
    <s v="Yes"/>
    <n v="20"/>
    <n v="3"/>
    <n v="3"/>
    <n v="80"/>
    <n v="0"/>
    <n v="17"/>
    <n v="2"/>
    <n v="3"/>
    <n v="0"/>
    <n v="7"/>
    <n v="0"/>
    <n v="8"/>
    <n v="0.2"/>
    <x v="0"/>
    <s v="Recien incorporado"/>
    <s v="Coste salarial alto"/>
    <s v="0-10 kms"/>
    <s v="Medio"/>
    <s v="Poca"/>
    <x v="1"/>
  </r>
  <r>
    <n v="52"/>
    <x v="0"/>
    <x v="0"/>
    <n v="735"/>
    <x v="0"/>
    <n v="16"/>
    <n v="2"/>
    <s v="Marketing"/>
    <n v="1"/>
    <n v="2492"/>
    <n v="4"/>
    <x v="0"/>
    <n v="97"/>
    <n v="4"/>
    <n v="2"/>
    <s v="Manufacturing Director"/>
    <x v="3"/>
    <x v="2"/>
    <n v="4249"/>
    <n v="9051"/>
    <n v="3"/>
    <s v="Y"/>
    <s v="No"/>
    <n v="14"/>
    <n v="3"/>
    <n v="4"/>
    <n v="80"/>
    <n v="0"/>
    <n v="13"/>
    <n v="3"/>
    <n v="3"/>
    <n v="6"/>
    <n v="7"/>
    <n v="0"/>
    <n v="3"/>
    <n v="0.14000000000000001"/>
    <x v="1"/>
    <s v="Establecido"/>
    <s v="Coste salarial alto"/>
    <s v="10-20 kms"/>
    <s v="Bajo"/>
    <s v="Media"/>
    <x v="1"/>
  </r>
  <r>
    <n v="33"/>
    <x v="1"/>
    <x v="2"/>
    <n v="770"/>
    <x v="1"/>
    <n v="17"/>
    <n v="2"/>
    <s v="Other"/>
    <n v="1"/>
    <n v="2493"/>
    <n v="4"/>
    <x v="0"/>
    <n v="41"/>
    <n v="3"/>
    <n v="2"/>
    <s v="Research Director"/>
    <x v="2"/>
    <x v="2"/>
    <n v="13664"/>
    <n v="12278"/>
    <n v="1"/>
    <s v="Y"/>
    <s v="No"/>
    <n v="14"/>
    <n v="3"/>
    <n v="1"/>
    <n v="80"/>
    <n v="2"/>
    <n v="14"/>
    <n v="3"/>
    <n v="2"/>
    <n v="1"/>
    <n v="4"/>
    <n v="7"/>
    <n v="0"/>
    <n v="0.14000000000000001"/>
    <x v="0"/>
    <s v="Recien incorporado"/>
    <s v="Coste salarial bajo"/>
    <s v="10-20 kms"/>
    <s v="Bajo"/>
    <s v="Media"/>
    <x v="1"/>
  </r>
  <r>
    <n v="36"/>
    <x v="1"/>
    <x v="0"/>
    <n v="1467"/>
    <x v="1"/>
    <n v="1"/>
    <n v="3"/>
    <s v="Human Resources"/>
    <n v="1"/>
    <n v="2494"/>
    <n v="4"/>
    <x v="0"/>
    <n v="30"/>
    <n v="3"/>
    <n v="2"/>
    <s v="Research Scientist"/>
    <x v="2"/>
    <x v="1"/>
    <n v="2088"/>
    <n v="11038"/>
    <n v="1"/>
    <s v="Y"/>
    <s v="Yes"/>
    <n v="14"/>
    <n v="3"/>
    <n v="1"/>
    <n v="80"/>
    <n v="2"/>
    <n v="7"/>
    <n v="2"/>
    <n v="4"/>
    <n v="0"/>
    <n v="2"/>
    <n v="0"/>
    <n v="0"/>
    <n v="0.14000000000000001"/>
    <x v="0"/>
    <s v="Recien incorporado"/>
    <s v="Coste salarial bajo"/>
    <s v="0-10 kms"/>
    <s v="Bajo"/>
    <s v="Poca"/>
    <x v="0"/>
  </r>
  <r>
    <n v="29"/>
    <x v="0"/>
    <x v="0"/>
    <n v="604"/>
    <x v="1"/>
    <n v="9"/>
    <n v="3"/>
    <s v="Human Resources"/>
    <n v="1"/>
    <n v="2495"/>
    <n v="4"/>
    <x v="1"/>
    <n v="72"/>
    <n v="3"/>
    <n v="1"/>
    <s v="Sales Executive"/>
    <x v="1"/>
    <x v="2"/>
    <n v="4465"/>
    <n v="10224"/>
    <n v="6"/>
    <s v="Y"/>
    <s v="Yes"/>
    <n v="11"/>
    <n v="3"/>
    <n v="1"/>
    <n v="80"/>
    <n v="1"/>
    <n v="10"/>
    <n v="2"/>
    <n v="3"/>
    <n v="5"/>
    <n v="3"/>
    <n v="1"/>
    <n v="7"/>
    <n v="0.11"/>
    <x v="0"/>
    <s v="Nuevo empleado"/>
    <s v="Coste salarial medio"/>
    <s v="0-10 kms"/>
    <s v="Bajo"/>
    <s v="Poca"/>
    <x v="1"/>
  </r>
  <r>
    <n v="40"/>
    <x v="1"/>
    <x v="2"/>
    <n v="1192"/>
    <x v="1"/>
    <n v="9"/>
    <n v="3"/>
    <s v="Medical"/>
    <n v="1"/>
    <n v="2496"/>
    <n v="3"/>
    <x v="0"/>
    <n v="73"/>
    <n v="3"/>
    <n v="3"/>
    <s v="Sales Representative"/>
    <x v="2"/>
    <x v="0"/>
    <n v="19545"/>
    <n v="15232"/>
    <n v="3"/>
    <s v="Y"/>
    <s v="No"/>
    <n v="11"/>
    <n v="3"/>
    <n v="3"/>
    <n v="80"/>
    <n v="0"/>
    <n v="29"/>
    <n v="1"/>
    <n v="2"/>
    <n v="8"/>
    <n v="0"/>
    <n v="6"/>
    <n v="2"/>
    <n v="0.11"/>
    <x v="0"/>
    <s v="Establecido"/>
    <s v="Coste salarial medio"/>
    <s v="0-10 kms"/>
    <s v="Bajo"/>
    <s v="Poca"/>
    <x v="1"/>
  </r>
  <r>
    <n v="38"/>
    <x v="1"/>
    <x v="0"/>
    <n v="362"/>
    <x v="0"/>
    <n v="9"/>
    <n v="3"/>
    <s v="Life Sciences"/>
    <n v="1"/>
    <n v="2497"/>
    <n v="4"/>
    <x v="0"/>
    <n v="97"/>
    <n v="2"/>
    <n v="1"/>
    <s v="Human Resources"/>
    <x v="2"/>
    <x v="1"/>
    <n v="3597"/>
    <n v="13035"/>
    <n v="0"/>
    <s v="Y"/>
    <s v="Yes"/>
    <n v="14"/>
    <n v="4"/>
    <n v="4"/>
    <n v="80"/>
    <n v="1"/>
    <n v="6"/>
    <n v="3"/>
    <n v="3"/>
    <n v="9"/>
    <n v="2"/>
    <n v="4"/>
    <n v="8"/>
    <n v="0.14000000000000001"/>
    <x v="0"/>
    <s v="Establecido"/>
    <s v="Coste salarial alto"/>
    <s v="0-10 kms"/>
    <s v="Bajo"/>
    <s v="Media"/>
    <x v="0"/>
  </r>
  <r>
    <n v="33"/>
    <x v="1"/>
    <x v="2"/>
    <n v="138"/>
    <x v="2"/>
    <n v="24"/>
    <n v="2"/>
    <s v="Technical Degree"/>
    <n v="1"/>
    <n v="2498"/>
    <n v="3"/>
    <x v="0"/>
    <n v="84"/>
    <n v="3"/>
    <n v="1"/>
    <s v="Research Director"/>
    <x v="1"/>
    <x v="2"/>
    <n v="4724"/>
    <n v="3687"/>
    <n v="2"/>
    <s v="Y"/>
    <s v="No"/>
    <n v="12"/>
    <n v="4"/>
    <n v="3"/>
    <n v="80"/>
    <n v="1"/>
    <n v="14"/>
    <n v="2"/>
    <n v="3"/>
    <n v="5"/>
    <n v="11"/>
    <n v="7"/>
    <n v="14"/>
    <n v="0.12"/>
    <x v="0"/>
    <s v="Nuevo empleado"/>
    <s v="Coste salarial alto"/>
    <s v="20-30 kms"/>
    <s v="Bajo"/>
    <s v="Poca"/>
    <x v="1"/>
  </r>
  <r>
    <n v="43"/>
    <x v="1"/>
    <x v="0"/>
    <n v="240"/>
    <x v="2"/>
    <n v="26"/>
    <n v="4"/>
    <s v="Life Sciences"/>
    <n v="1"/>
    <n v="2499"/>
    <n v="3"/>
    <x v="1"/>
    <n v="80"/>
    <n v="3"/>
    <n v="5"/>
    <s v="Human Resources"/>
    <x v="2"/>
    <x v="1"/>
    <n v="2332"/>
    <n v="17689"/>
    <n v="1"/>
    <s v="Y"/>
    <s v="Yes"/>
    <n v="12"/>
    <n v="3"/>
    <n v="1"/>
    <n v="80"/>
    <n v="1"/>
    <n v="11"/>
    <n v="0"/>
    <n v="3"/>
    <n v="1"/>
    <n v="9"/>
    <n v="7"/>
    <n v="0"/>
    <n v="0.12"/>
    <x v="0"/>
    <s v="Recien incorporado"/>
    <s v="Coste salarial alto"/>
    <s v="20-30 kms"/>
    <s v="Bajo"/>
    <s v="Poca"/>
    <x v="1"/>
  </r>
  <r>
    <n v="33"/>
    <x v="1"/>
    <x v="0"/>
    <n v="841"/>
    <x v="2"/>
    <n v="16"/>
    <n v="2"/>
    <s v="Marketing"/>
    <n v="1"/>
    <n v="2500"/>
    <n v="1"/>
    <x v="1"/>
    <n v="50"/>
    <n v="3"/>
    <n v="1"/>
    <s v="Sales Executive"/>
    <x v="0"/>
    <x v="2"/>
    <n v="7639"/>
    <n v="21072"/>
    <n v="0"/>
    <s v="Y"/>
    <s v="Yes"/>
    <n v="22"/>
    <n v="3"/>
    <n v="3"/>
    <n v="80"/>
    <n v="0"/>
    <n v="6"/>
    <n v="3"/>
    <n v="3"/>
    <n v="5"/>
    <n v="2"/>
    <n v="0"/>
    <n v="0"/>
    <n v="0.22"/>
    <x v="0"/>
    <s v="Nuevo empleado"/>
    <s v="Coste salarial medio"/>
    <s v="10-20 kms"/>
    <s v="Alto"/>
    <s v="Media"/>
    <x v="0"/>
  </r>
  <r>
    <n v="47"/>
    <x v="1"/>
    <x v="1"/>
    <n v="304"/>
    <x v="0"/>
    <n v="20"/>
    <n v="3"/>
    <s v="Human Resources"/>
    <n v="1"/>
    <n v="2501"/>
    <n v="1"/>
    <x v="0"/>
    <n v="56"/>
    <n v="3"/>
    <n v="1"/>
    <s v="Manufacturing Director"/>
    <x v="3"/>
    <x v="1"/>
    <n v="16124"/>
    <n v="19899"/>
    <n v="1"/>
    <s v="Y"/>
    <s v="No"/>
    <n v="13"/>
    <n v="3"/>
    <n v="3"/>
    <n v="80"/>
    <n v="2"/>
    <n v="11"/>
    <n v="3"/>
    <n v="2"/>
    <n v="16"/>
    <n v="2"/>
    <n v="15"/>
    <n v="5"/>
    <n v="0.13"/>
    <x v="1"/>
    <s v="Consolidado"/>
    <s v="Coste salarial medio"/>
    <s v="20-30 kms"/>
    <s v="Bajo"/>
    <s v="Media"/>
    <x v="1"/>
  </r>
  <r>
    <n v="45"/>
    <x v="1"/>
    <x v="2"/>
    <n v="1303"/>
    <x v="2"/>
    <n v="24"/>
    <n v="2"/>
    <s v="Medical"/>
    <n v="1"/>
    <n v="2502"/>
    <n v="1"/>
    <x v="1"/>
    <n v="40"/>
    <n v="3"/>
    <n v="1"/>
    <s v="Laboratory Technician"/>
    <x v="0"/>
    <x v="1"/>
    <n v="2926"/>
    <n v="19627"/>
    <n v="0"/>
    <s v="Y"/>
    <s v="Yes"/>
    <n v="13"/>
    <n v="3"/>
    <n v="3"/>
    <n v="80"/>
    <n v="1"/>
    <n v="26"/>
    <n v="3"/>
    <n v="3"/>
    <n v="4"/>
    <n v="6"/>
    <n v="0"/>
    <n v="2"/>
    <n v="0.13"/>
    <x v="1"/>
    <s v="Nuevo empleado"/>
    <s v="Coste salarial bajo"/>
    <s v="20-30 kms"/>
    <s v="Bajo"/>
    <s v="Media"/>
    <x v="1"/>
  </r>
  <r>
    <n v="33"/>
    <x v="1"/>
    <x v="1"/>
    <n v="294"/>
    <x v="2"/>
    <n v="2"/>
    <n v="4"/>
    <s v="Medical"/>
    <n v="1"/>
    <n v="2503"/>
    <n v="3"/>
    <x v="1"/>
    <n v="41"/>
    <n v="2"/>
    <n v="3"/>
    <s v="Research Director"/>
    <x v="3"/>
    <x v="2"/>
    <n v="2853"/>
    <n v="22088"/>
    <n v="4"/>
    <s v="Y"/>
    <s v="Yes"/>
    <n v="21"/>
    <n v="4"/>
    <n v="1"/>
    <n v="80"/>
    <n v="1"/>
    <n v="8"/>
    <n v="3"/>
    <n v="3"/>
    <n v="5"/>
    <n v="16"/>
    <n v="4"/>
    <n v="0"/>
    <n v="0.21"/>
    <x v="0"/>
    <s v="Nuevo empleado"/>
    <s v="Coste salarial bajo"/>
    <s v="0-10 kms"/>
    <s v="Alto"/>
    <s v="Media"/>
    <x v="0"/>
  </r>
  <r>
    <n v="38"/>
    <x v="0"/>
    <x v="1"/>
    <n v="584"/>
    <x v="1"/>
    <n v="6"/>
    <n v="2"/>
    <s v="Marketing"/>
    <n v="1"/>
    <n v="2504"/>
    <n v="3"/>
    <x v="0"/>
    <n v="66"/>
    <n v="2"/>
    <n v="3"/>
    <s v="Laboratory Technician"/>
    <x v="3"/>
    <x v="2"/>
    <n v="4779"/>
    <n v="5626"/>
    <n v="1"/>
    <s v="Y"/>
    <s v="Yes"/>
    <n v="11"/>
    <n v="3"/>
    <n v="3"/>
    <n v="80"/>
    <n v="0"/>
    <n v="16"/>
    <n v="5"/>
    <n v="3"/>
    <n v="3"/>
    <n v="10"/>
    <n v="3"/>
    <n v="4"/>
    <n v="0.11"/>
    <x v="0"/>
    <s v="Nuevo empleado"/>
    <s v="Coste salarial medio"/>
    <s v="0-10 kms"/>
    <s v="Bajo"/>
    <s v="Mucha"/>
    <x v="1"/>
  </r>
  <r>
    <n v="32"/>
    <x v="0"/>
    <x v="2"/>
    <n v="848"/>
    <x v="1"/>
    <n v="2"/>
    <n v="3"/>
    <s v="Other"/>
    <n v="1"/>
    <n v="2505"/>
    <n v="4"/>
    <x v="1"/>
    <n v="72"/>
    <n v="3"/>
    <n v="2"/>
    <s v="Sales Executive"/>
    <x v="0"/>
    <x v="1"/>
    <n v="8926"/>
    <n v="17251"/>
    <n v="4"/>
    <s v="Y"/>
    <s v="No"/>
    <n v="12"/>
    <n v="3"/>
    <n v="2"/>
    <n v="80"/>
    <n v="1"/>
    <n v="9"/>
    <n v="4"/>
    <n v="3"/>
    <n v="6"/>
    <n v="5"/>
    <n v="6"/>
    <n v="0"/>
    <n v="0.12"/>
    <x v="0"/>
    <s v="Establecido"/>
    <s v="Coste salarial medio"/>
    <s v="0-10 kms"/>
    <s v="Bajo"/>
    <s v="Media"/>
    <x v="0"/>
  </r>
  <r>
    <n v="19"/>
    <x v="0"/>
    <x v="1"/>
    <n v="885"/>
    <x v="2"/>
    <n v="5"/>
    <n v="2"/>
    <s v="Human Resources"/>
    <n v="1"/>
    <n v="2506"/>
    <n v="4"/>
    <x v="0"/>
    <n v="30"/>
    <n v="2"/>
    <n v="1"/>
    <s v="Human Resources"/>
    <x v="3"/>
    <x v="1"/>
    <n v="17426"/>
    <n v="16225"/>
    <n v="0"/>
    <s v="Y"/>
    <s v="Yes"/>
    <n v="18"/>
    <n v="4"/>
    <n v="1"/>
    <n v="80"/>
    <n v="1"/>
    <n v="17"/>
    <n v="3"/>
    <n v="3"/>
    <n v="8"/>
    <n v="2"/>
    <n v="7"/>
    <n v="8"/>
    <n v="0.18"/>
    <x v="2"/>
    <s v="Establecido"/>
    <s v="Coste salarial bajo"/>
    <s v="0-10 kms"/>
    <s v="Medio"/>
    <s v="Media"/>
    <x v="1"/>
  </r>
  <r>
    <n v="51"/>
    <x v="0"/>
    <x v="2"/>
    <n v="309"/>
    <x v="0"/>
    <n v="16"/>
    <n v="3"/>
    <s v="Marketing"/>
    <n v="1"/>
    <n v="2507"/>
    <n v="4"/>
    <x v="0"/>
    <n v="96"/>
    <n v="2"/>
    <n v="2"/>
    <s v="Healthcare Representative"/>
    <x v="0"/>
    <x v="1"/>
    <n v="5238"/>
    <n v="21981"/>
    <n v="0"/>
    <s v="Y"/>
    <s v="No"/>
    <n v="22"/>
    <n v="3"/>
    <n v="4"/>
    <n v="80"/>
    <n v="0"/>
    <n v="3"/>
    <n v="1"/>
    <n v="2"/>
    <n v="10"/>
    <n v="2"/>
    <n v="2"/>
    <n v="4"/>
    <n v="0.22"/>
    <x v="1"/>
    <s v="Establecido"/>
    <s v="Coste salarial alto"/>
    <s v="10-20 kms"/>
    <s v="Alto"/>
    <s v="Poca"/>
    <x v="2"/>
  </r>
  <r>
    <n v="41"/>
    <x v="0"/>
    <x v="1"/>
    <n v="1084"/>
    <x v="2"/>
    <n v="23"/>
    <n v="2"/>
    <s v="Life Sciences"/>
    <n v="1"/>
    <n v="2508"/>
    <n v="4"/>
    <x v="1"/>
    <n v="99"/>
    <n v="3"/>
    <n v="3"/>
    <s v="Healthcare Representative"/>
    <x v="0"/>
    <x v="2"/>
    <n v="8858"/>
    <n v="11693"/>
    <n v="3"/>
    <s v="Y"/>
    <s v="No"/>
    <n v="14"/>
    <n v="3"/>
    <n v="4"/>
    <n v="80"/>
    <n v="1"/>
    <n v="19"/>
    <n v="4"/>
    <n v="3"/>
    <n v="7"/>
    <n v="3"/>
    <n v="0"/>
    <n v="7"/>
    <n v="0.14000000000000001"/>
    <x v="0"/>
    <s v="Establecido"/>
    <s v="Coste salarial alto"/>
    <s v="20-30 kms"/>
    <s v="Bajo"/>
    <s v="Media"/>
    <x v="1"/>
  </r>
  <r>
    <n v="20"/>
    <x v="1"/>
    <x v="2"/>
    <n v="147"/>
    <x v="1"/>
    <n v="29"/>
    <n v="3"/>
    <s v="Marketing"/>
    <n v="1"/>
    <n v="2509"/>
    <n v="3"/>
    <x v="1"/>
    <n v="56"/>
    <n v="3"/>
    <n v="2"/>
    <s v="Human Resources"/>
    <x v="0"/>
    <x v="2"/>
    <n v="2226"/>
    <n v="8532"/>
    <n v="0"/>
    <s v="Y"/>
    <s v="Yes"/>
    <n v="12"/>
    <n v="3"/>
    <n v="2"/>
    <n v="80"/>
    <n v="1"/>
    <n v="15"/>
    <n v="6"/>
    <n v="4"/>
    <n v="19"/>
    <n v="2"/>
    <n v="7"/>
    <n v="3"/>
    <n v="0.12"/>
    <x v="2"/>
    <s v="Consolidado"/>
    <s v="Coste salarial medio"/>
    <s v="20-30 kms"/>
    <s v="Bajo"/>
    <s v="Mucha"/>
    <x v="1"/>
  </r>
  <r>
    <n v="32"/>
    <x v="1"/>
    <x v="0"/>
    <n v="240"/>
    <x v="1"/>
    <n v="3"/>
    <n v="2"/>
    <s v="Marketing"/>
    <n v="1"/>
    <n v="2510"/>
    <n v="1"/>
    <x v="1"/>
    <n v="75"/>
    <n v="3"/>
    <n v="2"/>
    <s v="Sales Executive"/>
    <x v="3"/>
    <x v="1"/>
    <n v="17399"/>
    <n v="23447"/>
    <n v="9"/>
    <s v="Y"/>
    <s v="Yes"/>
    <n v="14"/>
    <n v="3"/>
    <n v="3"/>
    <n v="80"/>
    <n v="1"/>
    <n v="8"/>
    <n v="2"/>
    <n v="2"/>
    <n v="21"/>
    <n v="7"/>
    <n v="0"/>
    <n v="4"/>
    <n v="0.14000000000000001"/>
    <x v="0"/>
    <s v="Veterano"/>
    <s v="Coste salarial alto"/>
    <s v="0-10 kms"/>
    <s v="Bajo"/>
    <s v="Poca"/>
    <x v="0"/>
  </r>
  <r>
    <n v="35"/>
    <x v="0"/>
    <x v="2"/>
    <n v="134"/>
    <x v="0"/>
    <n v="23"/>
    <n v="2"/>
    <s v="Marketing"/>
    <n v="1"/>
    <n v="2511"/>
    <n v="4"/>
    <x v="1"/>
    <n v="73"/>
    <n v="2"/>
    <n v="2"/>
    <s v="Human Resources"/>
    <x v="0"/>
    <x v="0"/>
    <n v="2472"/>
    <n v="4681"/>
    <n v="4"/>
    <s v="Y"/>
    <s v="Yes"/>
    <n v="15"/>
    <n v="3"/>
    <n v="3"/>
    <n v="80"/>
    <n v="0"/>
    <n v="15"/>
    <n v="1"/>
    <n v="3"/>
    <n v="8"/>
    <n v="7"/>
    <n v="2"/>
    <n v="12"/>
    <n v="0.15"/>
    <x v="0"/>
    <s v="Establecido"/>
    <s v="Coste salarial medio"/>
    <s v="20-30 kms"/>
    <s v="Bajo"/>
    <s v="Poca"/>
    <x v="1"/>
  </r>
  <r>
    <n v="33"/>
    <x v="0"/>
    <x v="0"/>
    <n v="776"/>
    <x v="0"/>
    <n v="7"/>
    <n v="4"/>
    <s v="Technical Degree"/>
    <n v="1"/>
    <n v="2512"/>
    <n v="3"/>
    <x v="0"/>
    <n v="36"/>
    <n v="2"/>
    <n v="3"/>
    <s v="Manufacturing Director"/>
    <x v="1"/>
    <x v="2"/>
    <n v="5731"/>
    <n v="11781"/>
    <n v="3"/>
    <s v="Y"/>
    <s v="No"/>
    <n v="14"/>
    <n v="3"/>
    <n v="3"/>
    <n v="80"/>
    <n v="1"/>
    <n v="29"/>
    <n v="5"/>
    <n v="3"/>
    <n v="7"/>
    <n v="0"/>
    <n v="0"/>
    <n v="9"/>
    <n v="0.14000000000000001"/>
    <x v="0"/>
    <s v="Establecido"/>
    <s v="Coste salarial bajo"/>
    <s v="0-10 kms"/>
    <s v="Bajo"/>
    <s v="Mucha"/>
    <x v="1"/>
  </r>
  <r>
    <n v="44"/>
    <x v="1"/>
    <x v="1"/>
    <n v="959"/>
    <x v="0"/>
    <n v="2"/>
    <n v="5"/>
    <s v="Other"/>
    <n v="1"/>
    <n v="2513"/>
    <n v="3"/>
    <x v="1"/>
    <n v="52"/>
    <n v="2"/>
    <n v="2"/>
    <s v="Healthcare Representative"/>
    <x v="2"/>
    <x v="0"/>
    <n v="5476"/>
    <n v="25178"/>
    <n v="9"/>
    <s v="Y"/>
    <s v="Yes"/>
    <n v="14"/>
    <n v="3"/>
    <n v="3"/>
    <n v="80"/>
    <n v="2"/>
    <n v="16"/>
    <n v="4"/>
    <n v="3"/>
    <n v="2"/>
    <n v="2"/>
    <n v="0"/>
    <n v="2"/>
    <n v="0.14000000000000001"/>
    <x v="0"/>
    <s v="Nuevo empleado"/>
    <s v="Coste salarial medio"/>
    <s v="0-10 kms"/>
    <s v="Bajo"/>
    <s v="Media"/>
    <x v="1"/>
  </r>
  <r>
    <n v="37"/>
    <x v="0"/>
    <x v="0"/>
    <n v="657"/>
    <x v="1"/>
    <n v="7"/>
    <n v="4"/>
    <s v="Human Resources"/>
    <n v="1"/>
    <n v="2514"/>
    <n v="4"/>
    <x v="1"/>
    <n v="75"/>
    <n v="4"/>
    <n v="3"/>
    <s v="Laboratory Technician"/>
    <x v="3"/>
    <x v="0"/>
    <n v="4615"/>
    <n v="14630"/>
    <n v="1"/>
    <s v="Y"/>
    <s v="No"/>
    <n v="12"/>
    <n v="3"/>
    <n v="2"/>
    <n v="80"/>
    <n v="0"/>
    <n v="6"/>
    <n v="5"/>
    <n v="3"/>
    <n v="1"/>
    <n v="13"/>
    <n v="1"/>
    <n v="8"/>
    <n v="0.12"/>
    <x v="0"/>
    <s v="Recien incorporado"/>
    <s v="Coste salarial alto"/>
    <s v="0-10 kms"/>
    <s v="Bajo"/>
    <s v="Mucha"/>
    <x v="0"/>
  </r>
  <r>
    <n v="46"/>
    <x v="0"/>
    <x v="2"/>
    <n v="334"/>
    <x v="0"/>
    <n v="6"/>
    <n v="3"/>
    <s v="Marketing"/>
    <n v="1"/>
    <n v="2515"/>
    <n v="1"/>
    <x v="1"/>
    <n v="57"/>
    <n v="3"/>
    <n v="5"/>
    <s v="Sales Representative"/>
    <x v="2"/>
    <x v="0"/>
    <n v="1951"/>
    <n v="10036"/>
    <n v="1"/>
    <s v="Y"/>
    <s v="No"/>
    <n v="15"/>
    <n v="3"/>
    <n v="3"/>
    <n v="80"/>
    <n v="0"/>
    <n v="19"/>
    <n v="2"/>
    <n v="1"/>
    <n v="9"/>
    <n v="4"/>
    <n v="1"/>
    <n v="2"/>
    <n v="0.15"/>
    <x v="1"/>
    <s v="Establecido"/>
    <s v="Coste salarial medio"/>
    <s v="0-10 kms"/>
    <s v="Bajo"/>
    <s v="Poca"/>
    <x v="1"/>
  </r>
  <r>
    <n v="33"/>
    <x v="1"/>
    <x v="1"/>
    <n v="771"/>
    <x v="2"/>
    <n v="7"/>
    <n v="2"/>
    <s v="Human Resources"/>
    <n v="1"/>
    <n v="2516"/>
    <n v="3"/>
    <x v="0"/>
    <n v="62"/>
    <n v="3"/>
    <n v="2"/>
    <s v="Human Resources"/>
    <x v="1"/>
    <x v="1"/>
    <n v="4051"/>
    <n v="26767"/>
    <n v="7"/>
    <s v="Y"/>
    <s v="Yes"/>
    <n v="24"/>
    <n v="3"/>
    <n v="2"/>
    <n v="80"/>
    <n v="1"/>
    <n v="14"/>
    <n v="4"/>
    <n v="2"/>
    <n v="4"/>
    <n v="7"/>
    <n v="0"/>
    <n v="2"/>
    <n v="0.24"/>
    <x v="0"/>
    <s v="Nuevo empleado"/>
    <s v="Coste salarial medio"/>
    <s v="0-10 kms"/>
    <s v="Alto"/>
    <s v="Media"/>
    <x v="1"/>
  </r>
  <r>
    <n v="28"/>
    <x v="0"/>
    <x v="0"/>
    <n v="655"/>
    <x v="2"/>
    <n v="2"/>
    <n v="3"/>
    <s v="Marketing"/>
    <n v="1"/>
    <n v="2517"/>
    <n v="4"/>
    <x v="1"/>
    <n v="94"/>
    <n v="4"/>
    <n v="5"/>
    <s v="Manufacturing Director"/>
    <x v="0"/>
    <x v="2"/>
    <n v="4834"/>
    <n v="18869"/>
    <n v="1"/>
    <s v="Y"/>
    <s v="No"/>
    <n v="21"/>
    <n v="3"/>
    <n v="4"/>
    <n v="80"/>
    <n v="1"/>
    <n v="7"/>
    <n v="2"/>
    <n v="3"/>
    <n v="13"/>
    <n v="18"/>
    <n v="11"/>
    <n v="2"/>
    <n v="0.21"/>
    <x v="2"/>
    <s v="Consolidado"/>
    <s v="Coste salarial alto"/>
    <s v="0-10 kms"/>
    <s v="Alto"/>
    <s v="Poca"/>
    <x v="0"/>
  </r>
  <r>
    <n v="54"/>
    <x v="1"/>
    <x v="2"/>
    <n v="790"/>
    <x v="1"/>
    <n v="19"/>
    <n v="2"/>
    <s v="Marketing"/>
    <n v="1"/>
    <n v="2518"/>
    <n v="4"/>
    <x v="0"/>
    <n v="94"/>
    <n v="3"/>
    <n v="2"/>
    <s v="Laboratory Technician"/>
    <x v="3"/>
    <x v="1"/>
    <n v="5689"/>
    <n v="3427"/>
    <n v="1"/>
    <s v="Y"/>
    <s v="No"/>
    <n v="12"/>
    <n v="3"/>
    <n v="1"/>
    <n v="80"/>
    <n v="1"/>
    <n v="21"/>
    <n v="2"/>
    <n v="2"/>
    <n v="4"/>
    <n v="2"/>
    <n v="1"/>
    <n v="2"/>
    <n v="0.12"/>
    <x v="1"/>
    <s v="Nuevo empleado"/>
    <s v="Coste salarial alto"/>
    <s v="10-20 kms"/>
    <s v="Bajo"/>
    <s v="Poca"/>
    <x v="1"/>
  </r>
  <r>
    <n v="18"/>
    <x v="0"/>
    <x v="1"/>
    <n v="374"/>
    <x v="1"/>
    <n v="2"/>
    <n v="2"/>
    <s v="Life Sciences"/>
    <n v="1"/>
    <n v="2519"/>
    <n v="3"/>
    <x v="0"/>
    <n v="52"/>
    <n v="3"/>
    <n v="1"/>
    <s v="Research Director"/>
    <x v="1"/>
    <x v="1"/>
    <n v="3867"/>
    <n v="4156"/>
    <n v="2"/>
    <s v="Y"/>
    <s v="Yes"/>
    <n v="12"/>
    <n v="4"/>
    <n v="1"/>
    <n v="80"/>
    <n v="1"/>
    <n v="15"/>
    <n v="1"/>
    <n v="3"/>
    <n v="5"/>
    <n v="0"/>
    <n v="0"/>
    <n v="8"/>
    <n v="0.12"/>
    <x v="2"/>
    <s v="Nuevo empleado"/>
    <s v="Coste salarial medio"/>
    <s v="0-10 kms"/>
    <s v="Bajo"/>
    <s v="Poca"/>
    <x v="1"/>
  </r>
  <r>
    <n v="39"/>
    <x v="1"/>
    <x v="0"/>
    <n v="715"/>
    <x v="2"/>
    <n v="28"/>
    <n v="3"/>
    <s v="Medical"/>
    <n v="1"/>
    <n v="2520"/>
    <n v="4"/>
    <x v="0"/>
    <n v="92"/>
    <n v="3"/>
    <n v="1"/>
    <s v="Research Director"/>
    <x v="2"/>
    <x v="0"/>
    <n v="13770"/>
    <n v="7143"/>
    <n v="2"/>
    <s v="Y"/>
    <s v="No"/>
    <n v="22"/>
    <n v="4"/>
    <n v="3"/>
    <n v="80"/>
    <n v="3"/>
    <n v="10"/>
    <n v="2"/>
    <n v="3"/>
    <n v="8"/>
    <n v="9"/>
    <n v="0"/>
    <n v="4"/>
    <n v="0.22"/>
    <x v="0"/>
    <s v="Establecido"/>
    <s v="Coste salarial alto"/>
    <s v="20-30 kms"/>
    <s v="Alto"/>
    <s v="Poca"/>
    <x v="1"/>
  </r>
  <r>
    <n v="35"/>
    <x v="0"/>
    <x v="2"/>
    <n v="1353"/>
    <x v="2"/>
    <n v="19"/>
    <n v="3"/>
    <s v="Human Resources"/>
    <n v="1"/>
    <n v="2521"/>
    <n v="1"/>
    <x v="1"/>
    <n v="48"/>
    <n v="3"/>
    <n v="3"/>
    <s v="Manager"/>
    <x v="2"/>
    <x v="1"/>
    <n v="5775"/>
    <n v="5598"/>
    <n v="1"/>
    <s v="Y"/>
    <s v="No"/>
    <n v="11"/>
    <n v="4"/>
    <n v="2"/>
    <n v="80"/>
    <n v="1"/>
    <n v="4"/>
    <n v="3"/>
    <n v="3"/>
    <n v="5"/>
    <n v="0"/>
    <n v="0"/>
    <n v="0"/>
    <n v="0.11"/>
    <x v="0"/>
    <s v="Nuevo empleado"/>
    <s v="Coste salarial bajo"/>
    <s v="10-20 kms"/>
    <s v="Bajo"/>
    <s v="Media"/>
    <x v="0"/>
  </r>
  <r>
    <n v="33"/>
    <x v="0"/>
    <x v="1"/>
    <n v="200"/>
    <x v="2"/>
    <n v="10"/>
    <n v="3"/>
    <s v="Life Sciences"/>
    <n v="1"/>
    <n v="2522"/>
    <n v="2"/>
    <x v="0"/>
    <n v="63"/>
    <n v="3"/>
    <n v="2"/>
    <s v="Manufacturing Director"/>
    <x v="0"/>
    <x v="1"/>
    <n v="4374"/>
    <n v="2939"/>
    <n v="7"/>
    <s v="Y"/>
    <s v="Yes"/>
    <n v="16"/>
    <n v="3"/>
    <n v="1"/>
    <n v="80"/>
    <n v="1"/>
    <n v="10"/>
    <n v="1"/>
    <n v="3"/>
    <n v="18"/>
    <n v="8"/>
    <n v="4"/>
    <n v="2"/>
    <n v="0.16"/>
    <x v="0"/>
    <s v="Consolidado"/>
    <s v="Coste salarial medio"/>
    <s v="10-20 kms"/>
    <s v="Medio"/>
    <s v="Poca"/>
    <x v="1"/>
  </r>
  <r>
    <n v="47"/>
    <x v="1"/>
    <x v="1"/>
    <n v="950"/>
    <x v="1"/>
    <n v="8"/>
    <n v="4"/>
    <s v="Human Resources"/>
    <n v="1"/>
    <n v="2523"/>
    <n v="3"/>
    <x v="0"/>
    <n v="79"/>
    <n v="1"/>
    <n v="2"/>
    <s v="Research Director"/>
    <x v="2"/>
    <x v="1"/>
    <n v="2451"/>
    <n v="6161"/>
    <n v="1"/>
    <s v="Y"/>
    <s v="No"/>
    <n v="14"/>
    <n v="3"/>
    <n v="4"/>
    <n v="80"/>
    <n v="0"/>
    <n v="7"/>
    <n v="2"/>
    <n v="2"/>
    <n v="10"/>
    <n v="7"/>
    <n v="1"/>
    <n v="8"/>
    <n v="0.14000000000000001"/>
    <x v="1"/>
    <s v="Establecido"/>
    <s v="Coste salarial alto"/>
    <s v="0-10 kms"/>
    <s v="Bajo"/>
    <s v="Poca"/>
    <x v="0"/>
  </r>
  <r>
    <n v="27"/>
    <x v="0"/>
    <x v="2"/>
    <n v="1280"/>
    <x v="0"/>
    <n v="8"/>
    <n v="5"/>
    <s v="Medical"/>
    <n v="1"/>
    <n v="2524"/>
    <n v="1"/>
    <x v="0"/>
    <n v="79"/>
    <n v="3"/>
    <n v="2"/>
    <s v="Research Director"/>
    <x v="1"/>
    <x v="2"/>
    <n v="2293"/>
    <n v="25527"/>
    <n v="1"/>
    <s v="Y"/>
    <s v="Yes"/>
    <n v="14"/>
    <n v="3"/>
    <n v="4"/>
    <n v="80"/>
    <n v="0"/>
    <n v="13"/>
    <n v="2"/>
    <n v="3"/>
    <n v="1"/>
    <n v="2"/>
    <n v="0"/>
    <n v="7"/>
    <n v="0.14000000000000001"/>
    <x v="2"/>
    <s v="Recien incorporado"/>
    <s v="Coste salarial alto"/>
    <s v="0-10 kms"/>
    <s v="Bajo"/>
    <s v="Poca"/>
    <x v="1"/>
  </r>
  <r>
    <n v="44"/>
    <x v="1"/>
    <x v="0"/>
    <n v="990"/>
    <x v="1"/>
    <n v="3"/>
    <n v="4"/>
    <s v="Other"/>
    <n v="1"/>
    <n v="2525"/>
    <n v="2"/>
    <x v="0"/>
    <n v="83"/>
    <n v="3"/>
    <n v="2"/>
    <s v="Sales Executive"/>
    <x v="2"/>
    <x v="1"/>
    <n v="3920"/>
    <n v="18725"/>
    <n v="1"/>
    <s v="Y"/>
    <s v="No"/>
    <n v="13"/>
    <n v="3"/>
    <n v="2"/>
    <n v="80"/>
    <n v="0"/>
    <n v="1"/>
    <n v="3"/>
    <n v="3"/>
    <n v="20"/>
    <n v="0"/>
    <n v="0"/>
    <n v="7"/>
    <n v="0.13"/>
    <x v="0"/>
    <s v="Consolidado"/>
    <s v="Coste salarial alto"/>
    <s v="0-10 kms"/>
    <s v="Bajo"/>
    <s v="Media"/>
    <x v="2"/>
  </r>
  <r>
    <n v="54"/>
    <x v="1"/>
    <x v="0"/>
    <n v="867"/>
    <x v="0"/>
    <n v="4"/>
    <n v="2"/>
    <s v="Life Sciences"/>
    <n v="1"/>
    <n v="2526"/>
    <n v="4"/>
    <x v="0"/>
    <n v="69"/>
    <n v="3"/>
    <n v="1"/>
    <s v="Manufacturing Director"/>
    <x v="2"/>
    <x v="0"/>
    <n v="4035"/>
    <n v="7346"/>
    <n v="1"/>
    <s v="Y"/>
    <s v="Yes"/>
    <n v="19"/>
    <n v="3"/>
    <n v="1"/>
    <n v="80"/>
    <n v="0"/>
    <n v="10"/>
    <n v="2"/>
    <n v="3"/>
    <n v="10"/>
    <n v="5"/>
    <n v="11"/>
    <n v="0"/>
    <n v="0.19"/>
    <x v="1"/>
    <s v="Establecido"/>
    <s v="Coste salarial medio"/>
    <s v="0-10 kms"/>
    <s v="Medio"/>
    <s v="Poca"/>
    <x v="1"/>
  </r>
  <r>
    <n v="40"/>
    <x v="0"/>
    <x v="0"/>
    <n v="976"/>
    <x v="1"/>
    <n v="7"/>
    <n v="1"/>
    <s v="Marketing"/>
    <n v="1"/>
    <n v="2527"/>
    <n v="4"/>
    <x v="0"/>
    <n v="51"/>
    <n v="2"/>
    <n v="1"/>
    <s v="Manufacturing Director"/>
    <x v="2"/>
    <x v="2"/>
    <n v="5003"/>
    <n v="11983"/>
    <n v="1"/>
    <s v="Y"/>
    <s v="No"/>
    <n v="13"/>
    <n v="4"/>
    <n v="3"/>
    <n v="80"/>
    <n v="1"/>
    <n v="28"/>
    <n v="2"/>
    <n v="3"/>
    <n v="24"/>
    <n v="7"/>
    <n v="0"/>
    <n v="2"/>
    <n v="0.13"/>
    <x v="0"/>
    <s v="Veterano"/>
    <s v="Coste salarial medio"/>
    <s v="0-10 kms"/>
    <s v="Bajo"/>
    <s v="Poca"/>
    <x v="1"/>
  </r>
  <r>
    <n v="28"/>
    <x v="0"/>
    <x v="0"/>
    <n v="1440"/>
    <x v="0"/>
    <n v="2"/>
    <n v="4"/>
    <s v="Technical Degree"/>
    <n v="1"/>
    <n v="2528"/>
    <n v="1"/>
    <x v="0"/>
    <n v="98"/>
    <n v="2"/>
    <n v="1"/>
    <s v="Human Resources"/>
    <x v="3"/>
    <x v="0"/>
    <n v="3131"/>
    <n v="20100"/>
    <n v="3"/>
    <s v="Y"/>
    <s v="No"/>
    <n v="12"/>
    <n v="4"/>
    <n v="3"/>
    <n v="80"/>
    <n v="0"/>
    <n v="10"/>
    <n v="2"/>
    <n v="3"/>
    <n v="10"/>
    <n v="3"/>
    <n v="1"/>
    <n v="2"/>
    <n v="0.12"/>
    <x v="2"/>
    <s v="Establecido"/>
    <s v="Coste salarial alto"/>
    <s v="0-10 kms"/>
    <s v="Bajo"/>
    <s v="Poca"/>
    <x v="1"/>
  </r>
  <r>
    <n v="36"/>
    <x v="0"/>
    <x v="0"/>
    <n v="422"/>
    <x v="1"/>
    <n v="26"/>
    <n v="4"/>
    <s v="Marketing"/>
    <n v="1"/>
    <n v="2529"/>
    <n v="3"/>
    <x v="0"/>
    <n v="45"/>
    <n v="3"/>
    <n v="1"/>
    <s v="Laboratory Technician"/>
    <x v="1"/>
    <x v="1"/>
    <n v="11691"/>
    <n v="5013"/>
    <n v="2"/>
    <s v="Y"/>
    <s v="Yes"/>
    <n v="17"/>
    <n v="3"/>
    <n v="4"/>
    <n v="80"/>
    <n v="0"/>
    <n v="9"/>
    <n v="3"/>
    <n v="3"/>
    <n v="10"/>
    <n v="2"/>
    <n v="0"/>
    <n v="4"/>
    <n v="0.17"/>
    <x v="0"/>
    <s v="Establecido"/>
    <s v="Coste salarial bajo"/>
    <s v="20-30 kms"/>
    <s v="Medio"/>
    <s v="Media"/>
    <x v="0"/>
  </r>
  <r>
    <n v="30"/>
    <x v="0"/>
    <x v="2"/>
    <n v="653"/>
    <x v="2"/>
    <n v="3"/>
    <n v="2"/>
    <s v="Marketing"/>
    <n v="1"/>
    <n v="2530"/>
    <n v="2"/>
    <x v="0"/>
    <n v="92"/>
    <n v="2"/>
    <n v="3"/>
    <s v="Research Scientist"/>
    <x v="2"/>
    <x v="1"/>
    <n v="8020"/>
    <n v="21519"/>
    <n v="3"/>
    <s v="Y"/>
    <s v="No"/>
    <n v="11"/>
    <n v="3"/>
    <n v="4"/>
    <n v="80"/>
    <n v="1"/>
    <n v="10"/>
    <n v="2"/>
    <n v="2"/>
    <n v="5"/>
    <n v="9"/>
    <n v="0"/>
    <n v="0"/>
    <n v="0.11"/>
    <x v="0"/>
    <s v="Nuevo empleado"/>
    <s v="Coste salarial alto"/>
    <s v="0-10 kms"/>
    <s v="Bajo"/>
    <s v="Poca"/>
    <x v="1"/>
  </r>
  <r>
    <n v="37"/>
    <x v="1"/>
    <x v="2"/>
    <n v="854"/>
    <x v="1"/>
    <n v="2"/>
    <n v="2"/>
    <s v="Human Resources"/>
    <n v="1"/>
    <n v="2531"/>
    <n v="1"/>
    <x v="0"/>
    <n v="99"/>
    <n v="3"/>
    <n v="5"/>
    <s v="Sales Representative"/>
    <x v="2"/>
    <x v="0"/>
    <n v="3617"/>
    <n v="22930"/>
    <n v="3"/>
    <s v="Y"/>
    <s v="No"/>
    <n v="15"/>
    <n v="3"/>
    <n v="4"/>
    <n v="80"/>
    <n v="0"/>
    <n v="0"/>
    <n v="3"/>
    <n v="3"/>
    <n v="10"/>
    <n v="11"/>
    <n v="3"/>
    <n v="0"/>
    <n v="0.15"/>
    <x v="0"/>
    <s v="Establecido"/>
    <s v="Coste salarial alto"/>
    <s v="0-10 kms"/>
    <s v="Bajo"/>
    <s v="Media"/>
    <x v="2"/>
  </r>
  <r>
    <n v="42"/>
    <x v="1"/>
    <x v="0"/>
    <n v="160"/>
    <x v="1"/>
    <n v="8"/>
    <n v="4"/>
    <s v="Human Resources"/>
    <n v="1"/>
    <n v="2532"/>
    <n v="2"/>
    <x v="1"/>
    <n v="87"/>
    <n v="3"/>
    <n v="1"/>
    <s v="Manufacturing Director"/>
    <x v="3"/>
    <x v="2"/>
    <n v="4649"/>
    <n v="15174"/>
    <n v="1"/>
    <s v="Y"/>
    <s v="Yes"/>
    <n v="11"/>
    <n v="4"/>
    <n v="1"/>
    <n v="80"/>
    <n v="0"/>
    <n v="4"/>
    <n v="3"/>
    <n v="2"/>
    <n v="5"/>
    <n v="1"/>
    <n v="2"/>
    <n v="3"/>
    <n v="0.11"/>
    <x v="0"/>
    <s v="Nuevo empleado"/>
    <s v="Coste salarial alto"/>
    <s v="0-10 kms"/>
    <s v="Bajo"/>
    <s v="Media"/>
    <x v="0"/>
  </r>
  <r>
    <n v="31"/>
    <x v="1"/>
    <x v="1"/>
    <n v="459"/>
    <x v="0"/>
    <n v="10"/>
    <n v="3"/>
    <s v="Human Resources"/>
    <n v="1"/>
    <n v="2533"/>
    <n v="4"/>
    <x v="0"/>
    <n v="52"/>
    <n v="3"/>
    <n v="2"/>
    <s v="Human Resources"/>
    <x v="1"/>
    <x v="1"/>
    <n v="6384"/>
    <n v="24252"/>
    <n v="3"/>
    <s v="Y"/>
    <s v="Yes"/>
    <n v="15"/>
    <n v="3"/>
    <n v="4"/>
    <n v="80"/>
    <n v="3"/>
    <n v="6"/>
    <n v="3"/>
    <n v="3"/>
    <n v="8"/>
    <n v="4"/>
    <n v="0"/>
    <n v="6"/>
    <n v="0.15"/>
    <x v="0"/>
    <s v="Establecido"/>
    <s v="Coste salarial medio"/>
    <s v="10-20 kms"/>
    <s v="Bajo"/>
    <s v="Media"/>
    <x v="0"/>
  </r>
  <r>
    <n v="35"/>
    <x v="0"/>
    <x v="0"/>
    <n v="1015"/>
    <x v="2"/>
    <n v="1"/>
    <n v="5"/>
    <s v="Technical Degree"/>
    <n v="1"/>
    <n v="2534"/>
    <n v="4"/>
    <x v="0"/>
    <n v="93"/>
    <n v="2"/>
    <n v="3"/>
    <s v="Human Resources"/>
    <x v="1"/>
    <x v="2"/>
    <n v="16437"/>
    <n v="18783"/>
    <n v="3"/>
    <s v="Y"/>
    <s v="Yes"/>
    <n v="18"/>
    <n v="3"/>
    <n v="4"/>
    <n v="80"/>
    <n v="1"/>
    <n v="6"/>
    <n v="2"/>
    <n v="3"/>
    <n v="2"/>
    <n v="7"/>
    <n v="4"/>
    <n v="2"/>
    <n v="0.18"/>
    <x v="0"/>
    <s v="Nuevo empleado"/>
    <s v="Coste salarial alto"/>
    <s v="0-10 kms"/>
    <s v="Medio"/>
    <s v="Poca"/>
    <x v="0"/>
  </r>
  <r>
    <n v="27"/>
    <x v="1"/>
    <x v="0"/>
    <n v="1309"/>
    <x v="0"/>
    <n v="9"/>
    <n v="4"/>
    <s v="Medical"/>
    <n v="1"/>
    <n v="2535"/>
    <n v="3"/>
    <x v="1"/>
    <n v="66"/>
    <n v="3"/>
    <n v="1"/>
    <s v="Research Scientist"/>
    <x v="0"/>
    <x v="0"/>
    <n v="4323"/>
    <n v="10849"/>
    <n v="1"/>
    <s v="Y"/>
    <s v="Yes"/>
    <n v="24"/>
    <n v="3"/>
    <n v="3"/>
    <n v="80"/>
    <n v="3"/>
    <n v="6"/>
    <n v="0"/>
    <n v="3"/>
    <n v="10"/>
    <n v="4"/>
    <n v="7"/>
    <n v="8"/>
    <n v="0.24"/>
    <x v="2"/>
    <s v="Establecido"/>
    <s v="Coste salarial medio"/>
    <s v="0-10 kms"/>
    <s v="Alto"/>
    <s v="Poca"/>
    <x v="0"/>
  </r>
  <r>
    <n v="39"/>
    <x v="0"/>
    <x v="1"/>
    <n v="153"/>
    <x v="0"/>
    <n v="22"/>
    <n v="3"/>
    <s v="Life Sciences"/>
    <n v="1"/>
    <n v="2536"/>
    <n v="1"/>
    <x v="1"/>
    <n v="94"/>
    <n v="3"/>
    <n v="3"/>
    <s v="Manager"/>
    <x v="0"/>
    <x v="2"/>
    <n v="11957"/>
    <n v="4910"/>
    <n v="1"/>
    <s v="Y"/>
    <s v="Yes"/>
    <n v="14"/>
    <n v="3"/>
    <n v="3"/>
    <n v="80"/>
    <n v="0"/>
    <n v="1"/>
    <n v="4"/>
    <n v="3"/>
    <n v="8"/>
    <n v="2"/>
    <n v="0"/>
    <n v="7"/>
    <n v="0.14000000000000001"/>
    <x v="0"/>
    <s v="Establecido"/>
    <s v="Coste salarial alto"/>
    <s v="20-30 kms"/>
    <s v="Bajo"/>
    <s v="Media"/>
    <x v="2"/>
  </r>
  <r>
    <n v="51"/>
    <x v="1"/>
    <x v="0"/>
    <n v="990"/>
    <x v="1"/>
    <n v="9"/>
    <n v="3"/>
    <s v="Life Sciences"/>
    <n v="1"/>
    <n v="2537"/>
    <n v="3"/>
    <x v="0"/>
    <n v="54"/>
    <n v="3"/>
    <n v="1"/>
    <s v="Research Scientist"/>
    <x v="0"/>
    <x v="0"/>
    <n v="19845"/>
    <n v="10748"/>
    <n v="9"/>
    <s v="Y"/>
    <s v="Yes"/>
    <n v="13"/>
    <n v="3"/>
    <n v="2"/>
    <n v="80"/>
    <n v="2"/>
    <n v="26"/>
    <n v="3"/>
    <n v="2"/>
    <n v="6"/>
    <n v="12"/>
    <n v="0"/>
    <n v="1"/>
    <n v="0.13"/>
    <x v="1"/>
    <s v="Establecido"/>
    <s v="Coste salarial medio"/>
    <s v="0-10 kms"/>
    <s v="Bajo"/>
    <s v="Media"/>
    <x v="1"/>
  </r>
  <r>
    <n v="54"/>
    <x v="1"/>
    <x v="2"/>
    <n v="792"/>
    <x v="0"/>
    <n v="5"/>
    <n v="4"/>
    <s v="Technical Degree"/>
    <n v="1"/>
    <n v="2538"/>
    <n v="2"/>
    <x v="1"/>
    <n v="39"/>
    <n v="3"/>
    <n v="3"/>
    <s v="Sales Executive"/>
    <x v="0"/>
    <x v="0"/>
    <n v="2766"/>
    <n v="13072"/>
    <n v="0"/>
    <s v="Y"/>
    <s v="Yes"/>
    <n v="15"/>
    <n v="3"/>
    <n v="2"/>
    <n v="80"/>
    <n v="1"/>
    <n v="3"/>
    <n v="3"/>
    <n v="4"/>
    <n v="0"/>
    <n v="7"/>
    <n v="0"/>
    <n v="3"/>
    <n v="0.15"/>
    <x v="1"/>
    <s v="Recien incorporado"/>
    <s v="Coste salarial bajo"/>
    <s v="0-10 kms"/>
    <s v="Bajo"/>
    <s v="Media"/>
    <x v="2"/>
  </r>
  <r>
    <n v="35"/>
    <x v="0"/>
    <x v="0"/>
    <n v="869"/>
    <x v="0"/>
    <n v="3"/>
    <n v="5"/>
    <s v="Life Sciences"/>
    <n v="1"/>
    <n v="2539"/>
    <n v="3"/>
    <x v="0"/>
    <n v="70"/>
    <n v="4"/>
    <n v="3"/>
    <s v="Research Scientist"/>
    <x v="3"/>
    <x v="1"/>
    <n v="13577"/>
    <n v="16873"/>
    <n v="4"/>
    <s v="Y"/>
    <s v="Yes"/>
    <n v="11"/>
    <n v="3"/>
    <n v="1"/>
    <n v="80"/>
    <n v="1"/>
    <n v="9"/>
    <n v="4"/>
    <n v="3"/>
    <n v="22"/>
    <n v="0"/>
    <n v="2"/>
    <n v="0"/>
    <n v="0.11"/>
    <x v="0"/>
    <s v="Veterano"/>
    <s v="Coste salarial medio"/>
    <s v="0-10 kms"/>
    <s v="Bajo"/>
    <s v="Media"/>
    <x v="0"/>
  </r>
  <r>
    <n v="31"/>
    <x v="1"/>
    <x v="2"/>
    <n v="746"/>
    <x v="2"/>
    <n v="23"/>
    <n v="3"/>
    <s v="Other"/>
    <n v="1"/>
    <n v="2540"/>
    <n v="1"/>
    <x v="1"/>
    <n v="74"/>
    <n v="3"/>
    <n v="2"/>
    <s v="Sales Executive"/>
    <x v="2"/>
    <x v="0"/>
    <n v="10312"/>
    <n v="3334"/>
    <n v="2"/>
    <s v="Y"/>
    <s v="No"/>
    <n v="11"/>
    <n v="3"/>
    <n v="3"/>
    <n v="80"/>
    <n v="1"/>
    <n v="6"/>
    <n v="2"/>
    <n v="3"/>
    <n v="32"/>
    <n v="8"/>
    <n v="0"/>
    <n v="0"/>
    <n v="0.11"/>
    <x v="0"/>
    <s v="Veterano"/>
    <s v="Coste salarial medio"/>
    <s v="20-30 kms"/>
    <s v="Bajo"/>
    <s v="Poca"/>
    <x v="0"/>
  </r>
  <r>
    <n v="34"/>
    <x v="1"/>
    <x v="0"/>
    <n v="801"/>
    <x v="0"/>
    <n v="29"/>
    <n v="4"/>
    <s v="Life Sciences"/>
    <n v="1"/>
    <n v="2541"/>
    <n v="3"/>
    <x v="0"/>
    <n v="82"/>
    <n v="3"/>
    <n v="5"/>
    <s v="Sales Representative"/>
    <x v="1"/>
    <x v="0"/>
    <n v="2587"/>
    <n v="10531"/>
    <n v="1"/>
    <s v="Y"/>
    <s v="Yes"/>
    <n v="25"/>
    <n v="3"/>
    <n v="3"/>
    <n v="80"/>
    <n v="1"/>
    <n v="12"/>
    <n v="2"/>
    <n v="1"/>
    <n v="6"/>
    <n v="0"/>
    <n v="0"/>
    <n v="2"/>
    <n v="0.25"/>
    <x v="0"/>
    <s v="Establecido"/>
    <s v="Coste salarial alto"/>
    <s v="20-30 kms"/>
    <s v="Alto"/>
    <s v="Poca"/>
    <x v="1"/>
  </r>
  <r>
    <n v="40"/>
    <x v="1"/>
    <x v="2"/>
    <n v="1167"/>
    <x v="0"/>
    <n v="23"/>
    <n v="3"/>
    <s v="Other"/>
    <n v="1"/>
    <n v="2542"/>
    <n v="3"/>
    <x v="0"/>
    <n v="48"/>
    <n v="3"/>
    <n v="1"/>
    <s v="Sales Representative"/>
    <x v="2"/>
    <x v="1"/>
    <n v="6696"/>
    <n v="19345"/>
    <n v="1"/>
    <s v="Y"/>
    <s v="Yes"/>
    <n v="17"/>
    <n v="3"/>
    <n v="4"/>
    <n v="80"/>
    <n v="0"/>
    <n v="6"/>
    <n v="2"/>
    <n v="3"/>
    <n v="10"/>
    <n v="2"/>
    <n v="0"/>
    <n v="7"/>
    <n v="0.17"/>
    <x v="0"/>
    <s v="Establecido"/>
    <s v="Coste salarial bajo"/>
    <s v="20-30 kms"/>
    <s v="Medio"/>
    <s v="Poca"/>
    <x v="0"/>
  </r>
  <r>
    <n v="23"/>
    <x v="1"/>
    <x v="2"/>
    <n v="929"/>
    <x v="0"/>
    <n v="1"/>
    <n v="2"/>
    <s v="Other"/>
    <n v="1"/>
    <n v="2543"/>
    <n v="4"/>
    <x v="0"/>
    <n v="81"/>
    <n v="3"/>
    <n v="1"/>
    <s v="Laboratory Technician"/>
    <x v="0"/>
    <x v="2"/>
    <n v="5343"/>
    <n v="16290"/>
    <n v="5"/>
    <s v="Y"/>
    <s v="Yes"/>
    <n v="11"/>
    <n v="3"/>
    <n v="1"/>
    <n v="80"/>
    <n v="0"/>
    <n v="9"/>
    <n v="2"/>
    <n v="2"/>
    <n v="5"/>
    <n v="2"/>
    <n v="1"/>
    <n v="2"/>
    <n v="0.11"/>
    <x v="2"/>
    <s v="Nuevo empleado"/>
    <s v="Coste salarial alto"/>
    <s v="0-10 kms"/>
    <s v="Bajo"/>
    <s v="Poca"/>
    <x v="0"/>
  </r>
  <r>
    <n v="53"/>
    <x v="0"/>
    <x v="1"/>
    <n v="938"/>
    <x v="1"/>
    <n v="4"/>
    <n v="4"/>
    <s v="Medical"/>
    <n v="1"/>
    <n v="2544"/>
    <n v="2"/>
    <x v="1"/>
    <n v="72"/>
    <n v="3"/>
    <n v="2"/>
    <s v="Human Resources"/>
    <x v="2"/>
    <x v="0"/>
    <n v="18606"/>
    <n v="2939"/>
    <n v="1"/>
    <s v="Y"/>
    <s v="No"/>
    <n v="22"/>
    <n v="3"/>
    <n v="3"/>
    <n v="80"/>
    <n v="1"/>
    <n v="10"/>
    <n v="3"/>
    <n v="3"/>
    <n v="20"/>
    <n v="0"/>
    <n v="1"/>
    <n v="3"/>
    <n v="0.22"/>
    <x v="1"/>
    <s v="Consolidado"/>
    <s v="Coste salarial medio"/>
    <s v="0-10 kms"/>
    <s v="Alto"/>
    <s v="Media"/>
    <x v="1"/>
  </r>
  <r>
    <n v="24"/>
    <x v="1"/>
    <x v="2"/>
    <n v="935"/>
    <x v="1"/>
    <n v="9"/>
    <n v="3"/>
    <s v="Life Sciences"/>
    <n v="1"/>
    <n v="2545"/>
    <n v="4"/>
    <x v="1"/>
    <n v="44"/>
    <n v="3"/>
    <n v="2"/>
    <s v="Healthcare Representative"/>
    <x v="2"/>
    <x v="0"/>
    <n v="3761"/>
    <n v="21447"/>
    <n v="1"/>
    <s v="Y"/>
    <s v="No"/>
    <n v="11"/>
    <n v="3"/>
    <n v="3"/>
    <n v="80"/>
    <n v="1"/>
    <n v="17"/>
    <n v="4"/>
    <n v="3"/>
    <n v="5"/>
    <n v="4"/>
    <n v="2"/>
    <n v="6"/>
    <n v="0.11"/>
    <x v="2"/>
    <s v="Nuevo empleado"/>
    <s v="Coste salarial bajo"/>
    <s v="0-10 kms"/>
    <s v="Bajo"/>
    <s v="Media"/>
    <x v="1"/>
  </r>
  <r>
    <n v="55"/>
    <x v="0"/>
    <x v="2"/>
    <n v="682"/>
    <x v="2"/>
    <n v="1"/>
    <n v="3"/>
    <s v="Life Sciences"/>
    <n v="1"/>
    <n v="2546"/>
    <n v="4"/>
    <x v="1"/>
    <n v="42"/>
    <n v="2"/>
    <n v="3"/>
    <s v="Laboratory Technician"/>
    <x v="1"/>
    <x v="0"/>
    <n v="7336"/>
    <n v="9724"/>
    <n v="1"/>
    <s v="Y"/>
    <s v="No"/>
    <n v="12"/>
    <n v="3"/>
    <n v="4"/>
    <n v="80"/>
    <n v="2"/>
    <n v="2"/>
    <n v="4"/>
    <n v="3"/>
    <n v="0"/>
    <n v="0"/>
    <n v="0"/>
    <n v="0"/>
    <n v="0.12"/>
    <x v="1"/>
    <s v="Recien incorporado"/>
    <s v="Coste salarial bajo"/>
    <s v="0-10 kms"/>
    <s v="Bajo"/>
    <s v="Media"/>
    <x v="2"/>
  </r>
  <r>
    <n v="30"/>
    <x v="1"/>
    <x v="0"/>
    <n v="832"/>
    <x v="1"/>
    <n v="1"/>
    <n v="1"/>
    <s v="Marketing"/>
    <n v="1"/>
    <n v="2547"/>
    <n v="2"/>
    <x v="0"/>
    <n v="32"/>
    <n v="3"/>
    <n v="1"/>
    <s v="Manufacturing Director"/>
    <x v="2"/>
    <x v="2"/>
    <n v="2782"/>
    <n v="2338"/>
    <n v="3"/>
    <s v="Y"/>
    <s v="Yes"/>
    <n v="14"/>
    <n v="3"/>
    <n v="4"/>
    <n v="80"/>
    <n v="1"/>
    <n v="9"/>
    <n v="2"/>
    <n v="3"/>
    <n v="10"/>
    <n v="7"/>
    <n v="2"/>
    <n v="7"/>
    <n v="0.14000000000000001"/>
    <x v="0"/>
    <s v="Establecido"/>
    <s v="Coste salarial bajo"/>
    <s v="0-10 kms"/>
    <s v="Bajo"/>
    <s v="Poca"/>
    <x v="0"/>
  </r>
  <r>
    <n v="44"/>
    <x v="1"/>
    <x v="2"/>
    <n v="652"/>
    <x v="1"/>
    <n v="1"/>
    <n v="3"/>
    <s v="Technical Degree"/>
    <n v="1"/>
    <n v="2548"/>
    <n v="2"/>
    <x v="1"/>
    <n v="44"/>
    <n v="3"/>
    <n v="2"/>
    <s v="Research Scientist"/>
    <x v="0"/>
    <x v="1"/>
    <n v="2022"/>
    <n v="6152"/>
    <n v="4"/>
    <s v="Y"/>
    <s v="No"/>
    <n v="15"/>
    <n v="4"/>
    <n v="1"/>
    <n v="80"/>
    <n v="1"/>
    <n v="14"/>
    <n v="2"/>
    <n v="3"/>
    <n v="5"/>
    <n v="7"/>
    <n v="0"/>
    <n v="0"/>
    <n v="0.15"/>
    <x v="0"/>
    <s v="Nuevo empleado"/>
    <s v="Coste salarial bajo"/>
    <s v="0-10 kms"/>
    <s v="Bajo"/>
    <s v="Poca"/>
    <x v="1"/>
  </r>
  <r>
    <n v="18"/>
    <x v="0"/>
    <x v="1"/>
    <n v="1018"/>
    <x v="1"/>
    <n v="28"/>
    <n v="3"/>
    <s v="Human Resources"/>
    <n v="1"/>
    <n v="2549"/>
    <n v="1"/>
    <x v="0"/>
    <n v="92"/>
    <n v="3"/>
    <n v="3"/>
    <s v="Research Director"/>
    <x v="3"/>
    <x v="0"/>
    <n v="4930"/>
    <n v="19373"/>
    <n v="4"/>
    <s v="Y"/>
    <s v="No"/>
    <n v="17"/>
    <n v="4"/>
    <n v="4"/>
    <n v="80"/>
    <n v="1"/>
    <n v="6"/>
    <n v="2"/>
    <n v="2"/>
    <n v="5"/>
    <n v="11"/>
    <n v="1"/>
    <n v="0"/>
    <n v="0.17"/>
    <x v="2"/>
    <s v="Nuevo empleado"/>
    <s v="Coste salarial alto"/>
    <s v="20-30 kms"/>
    <s v="Medio"/>
    <s v="Poca"/>
    <x v="0"/>
  </r>
  <r>
    <n v="59"/>
    <x v="0"/>
    <x v="2"/>
    <n v="422"/>
    <x v="2"/>
    <n v="2"/>
    <n v="3"/>
    <s v="Technical Degree"/>
    <n v="1"/>
    <n v="2550"/>
    <n v="3"/>
    <x v="1"/>
    <n v="45"/>
    <n v="4"/>
    <n v="1"/>
    <s v="Healthcare Representative"/>
    <x v="2"/>
    <x v="0"/>
    <n v="16124"/>
    <n v="15000"/>
    <n v="0"/>
    <s v="Y"/>
    <s v="Yes"/>
    <n v="22"/>
    <n v="3"/>
    <n v="3"/>
    <n v="80"/>
    <n v="0"/>
    <n v="20"/>
    <n v="3"/>
    <n v="3"/>
    <n v="3"/>
    <n v="2"/>
    <n v="0"/>
    <n v="0"/>
    <n v="0.22"/>
    <x v="1"/>
    <s v="Nuevo empleado"/>
    <s v="Coste salarial bajo"/>
    <s v="0-10 kms"/>
    <s v="Alto"/>
    <s v="Media"/>
    <x v="1"/>
  </r>
  <r>
    <n v="35"/>
    <x v="0"/>
    <x v="1"/>
    <n v="665"/>
    <x v="0"/>
    <n v="2"/>
    <n v="4"/>
    <s v="Life Sciences"/>
    <n v="1"/>
    <n v="2551"/>
    <n v="4"/>
    <x v="0"/>
    <n v="30"/>
    <n v="2"/>
    <n v="2"/>
    <s v="Laboratory Technician"/>
    <x v="1"/>
    <x v="2"/>
    <n v="5507"/>
    <n v="22174"/>
    <n v="3"/>
    <s v="Y"/>
    <s v="No"/>
    <n v="17"/>
    <n v="3"/>
    <n v="1"/>
    <n v="80"/>
    <n v="0"/>
    <n v="4"/>
    <n v="3"/>
    <n v="3"/>
    <n v="1"/>
    <n v="2"/>
    <n v="9"/>
    <n v="1"/>
    <n v="0.17"/>
    <x v="0"/>
    <s v="Recien incorporado"/>
    <s v="Coste salarial bajo"/>
    <s v="0-10 kms"/>
    <s v="Medio"/>
    <s v="Media"/>
    <x v="0"/>
  </r>
  <r>
    <n v="35"/>
    <x v="1"/>
    <x v="2"/>
    <n v="1230"/>
    <x v="2"/>
    <n v="1"/>
    <n v="4"/>
    <s v="Human Resources"/>
    <n v="1"/>
    <n v="2552"/>
    <n v="1"/>
    <x v="1"/>
    <n v="70"/>
    <n v="3"/>
    <n v="2"/>
    <s v="Healthcare Representative"/>
    <x v="0"/>
    <x v="1"/>
    <n v="17584"/>
    <n v="15276"/>
    <n v="0"/>
    <s v="Y"/>
    <s v="No"/>
    <n v="11"/>
    <n v="3"/>
    <n v="1"/>
    <n v="80"/>
    <n v="2"/>
    <n v="3"/>
    <n v="2"/>
    <n v="4"/>
    <n v="0"/>
    <n v="0"/>
    <n v="2"/>
    <n v="0"/>
    <n v="0.11"/>
    <x v="0"/>
    <s v="Recien incorporado"/>
    <s v="Coste salarial medio"/>
    <s v="0-10 kms"/>
    <s v="Bajo"/>
    <s v="Poca"/>
    <x v="2"/>
  </r>
  <r>
    <n v="39"/>
    <x v="1"/>
    <x v="0"/>
    <n v="1225"/>
    <x v="0"/>
    <n v="25"/>
    <n v="3"/>
    <s v="Technical Degree"/>
    <n v="1"/>
    <n v="2553"/>
    <n v="1"/>
    <x v="1"/>
    <n v="62"/>
    <n v="2"/>
    <n v="2"/>
    <s v="Manager"/>
    <x v="1"/>
    <x v="2"/>
    <n v="7491"/>
    <n v="14408"/>
    <n v="3"/>
    <s v="Y"/>
    <s v="Yes"/>
    <n v="20"/>
    <n v="3"/>
    <n v="1"/>
    <n v="80"/>
    <n v="0"/>
    <n v="10"/>
    <n v="4"/>
    <n v="3"/>
    <n v="14"/>
    <n v="2"/>
    <n v="5"/>
    <n v="5"/>
    <n v="0.2"/>
    <x v="0"/>
    <s v="Consolidado"/>
    <s v="Coste salarial medio"/>
    <s v="20-30 kms"/>
    <s v="Medio"/>
    <s v="Media"/>
    <x v="1"/>
  </r>
  <r>
    <n v="28"/>
    <x v="1"/>
    <x v="0"/>
    <n v="1469"/>
    <x v="0"/>
    <n v="22"/>
    <n v="3"/>
    <s v="Technical Degree"/>
    <n v="1"/>
    <n v="2554"/>
    <n v="4"/>
    <x v="1"/>
    <n v="53"/>
    <n v="3"/>
    <n v="3"/>
    <s v="Sales Representative"/>
    <x v="1"/>
    <x v="1"/>
    <n v="5770"/>
    <n v="24208"/>
    <n v="1"/>
    <s v="Y"/>
    <s v="Yes"/>
    <n v="15"/>
    <n v="3"/>
    <n v="3"/>
    <n v="80"/>
    <n v="0"/>
    <n v="18"/>
    <n v="3"/>
    <n v="4"/>
    <n v="5"/>
    <n v="7"/>
    <n v="4"/>
    <n v="7"/>
    <n v="0.15"/>
    <x v="2"/>
    <s v="Nuevo empleado"/>
    <s v="Coste salarial medio"/>
    <s v="20-30 kms"/>
    <s v="Bajo"/>
    <s v="Media"/>
    <x v="1"/>
  </r>
  <r>
    <n v="36"/>
    <x v="1"/>
    <x v="1"/>
    <n v="172"/>
    <x v="2"/>
    <n v="2"/>
    <n v="2"/>
    <s v="Human Resources"/>
    <n v="1"/>
    <n v="2555"/>
    <n v="1"/>
    <x v="1"/>
    <n v="55"/>
    <n v="3"/>
    <n v="1"/>
    <s v="Sales Executive"/>
    <x v="3"/>
    <x v="0"/>
    <n v="4444"/>
    <n v="23679"/>
    <n v="1"/>
    <s v="Y"/>
    <s v="Yes"/>
    <n v="14"/>
    <n v="4"/>
    <n v="4"/>
    <n v="80"/>
    <n v="0"/>
    <n v="14"/>
    <n v="2"/>
    <n v="4"/>
    <n v="4"/>
    <n v="0"/>
    <n v="8"/>
    <n v="2"/>
    <n v="0.14000000000000001"/>
    <x v="0"/>
    <s v="Nuevo empleado"/>
    <s v="Coste salarial medio"/>
    <s v="0-10 kms"/>
    <s v="Bajo"/>
    <s v="Poca"/>
    <x v="1"/>
  </r>
  <r>
    <n v="43"/>
    <x v="1"/>
    <x v="0"/>
    <n v="1450"/>
    <x v="1"/>
    <n v="11"/>
    <n v="3"/>
    <s v="Medical"/>
    <n v="1"/>
    <n v="2556"/>
    <n v="1"/>
    <x v="0"/>
    <n v="43"/>
    <n v="3"/>
    <n v="1"/>
    <s v="Research Director"/>
    <x v="0"/>
    <x v="2"/>
    <n v="10266"/>
    <n v="22128"/>
    <n v="1"/>
    <s v="Y"/>
    <s v="Yes"/>
    <n v="11"/>
    <n v="3"/>
    <n v="1"/>
    <n v="80"/>
    <n v="0"/>
    <n v="7"/>
    <n v="2"/>
    <n v="3"/>
    <n v="10"/>
    <n v="7"/>
    <n v="7"/>
    <n v="10"/>
    <n v="0.11"/>
    <x v="0"/>
    <s v="Establecido"/>
    <s v="Coste salarial bajo"/>
    <s v="10-20 kms"/>
    <s v="Bajo"/>
    <s v="Poca"/>
    <x v="0"/>
  </r>
  <r>
    <n v="34"/>
    <x v="1"/>
    <x v="0"/>
    <n v="1141"/>
    <x v="1"/>
    <n v="5"/>
    <n v="4"/>
    <s v="Life Sciences"/>
    <n v="1"/>
    <n v="2557"/>
    <n v="4"/>
    <x v="0"/>
    <n v="60"/>
    <n v="3"/>
    <n v="3"/>
    <s v="Laboratory Technician"/>
    <x v="2"/>
    <x v="0"/>
    <n v="2642"/>
    <n v="12421"/>
    <n v="6"/>
    <s v="Y"/>
    <s v="Yes"/>
    <n v="11"/>
    <n v="4"/>
    <n v="3"/>
    <n v="80"/>
    <n v="1"/>
    <n v="19"/>
    <n v="3"/>
    <n v="3"/>
    <n v="31"/>
    <n v="2"/>
    <n v="2"/>
    <n v="5"/>
    <n v="0.11"/>
    <x v="0"/>
    <s v="Veterano"/>
    <s v="Coste salarial medio"/>
    <s v="0-10 kms"/>
    <s v="Bajo"/>
    <s v="Media"/>
    <x v="1"/>
  </r>
  <r>
    <n v="41"/>
    <x v="0"/>
    <x v="0"/>
    <n v="1443"/>
    <x v="1"/>
    <n v="2"/>
    <n v="2"/>
    <s v="Technical Degree"/>
    <n v="1"/>
    <n v="2558"/>
    <n v="4"/>
    <x v="0"/>
    <n v="79"/>
    <n v="2"/>
    <n v="1"/>
    <s v="Research Director"/>
    <x v="0"/>
    <x v="0"/>
    <n v="10965"/>
    <n v="6004"/>
    <n v="4"/>
    <s v="Y"/>
    <s v="Yes"/>
    <n v="12"/>
    <n v="3"/>
    <n v="4"/>
    <n v="80"/>
    <n v="0"/>
    <n v="10"/>
    <n v="2"/>
    <n v="4"/>
    <n v="13"/>
    <n v="7"/>
    <n v="12"/>
    <n v="1"/>
    <n v="0.12"/>
    <x v="0"/>
    <s v="Consolidado"/>
    <s v="Coste salarial alto"/>
    <s v="0-10 kms"/>
    <s v="Bajo"/>
    <s v="Poca"/>
    <x v="1"/>
  </r>
  <r>
    <n v="39"/>
    <x v="0"/>
    <x v="1"/>
    <n v="1034"/>
    <x v="0"/>
    <n v="11"/>
    <n v="3"/>
    <s v="Other"/>
    <n v="1"/>
    <n v="2559"/>
    <n v="2"/>
    <x v="1"/>
    <n v="87"/>
    <n v="2"/>
    <n v="2"/>
    <s v="Research Scientist"/>
    <x v="2"/>
    <x v="1"/>
    <n v="16627"/>
    <n v="19863"/>
    <n v="0"/>
    <s v="Y"/>
    <s v="No"/>
    <n v="12"/>
    <n v="3"/>
    <n v="2"/>
    <n v="80"/>
    <n v="1"/>
    <n v="6"/>
    <n v="2"/>
    <n v="3"/>
    <n v="7"/>
    <n v="7"/>
    <n v="0"/>
    <n v="0"/>
    <n v="0.12"/>
    <x v="0"/>
    <s v="Establecido"/>
    <s v="Coste salarial alto"/>
    <s v="10-20 kms"/>
    <s v="Bajo"/>
    <s v="Poca"/>
    <x v="0"/>
  </r>
  <r>
    <n v="21"/>
    <x v="1"/>
    <x v="2"/>
    <n v="766"/>
    <x v="0"/>
    <n v="2"/>
    <n v="3"/>
    <s v="Other"/>
    <n v="1"/>
    <n v="2560"/>
    <n v="1"/>
    <x v="1"/>
    <n v="40"/>
    <n v="4"/>
    <n v="3"/>
    <s v="Human Resources"/>
    <x v="1"/>
    <x v="0"/>
    <n v="6062"/>
    <n v="13492"/>
    <n v="3"/>
    <s v="Y"/>
    <s v="Yes"/>
    <n v="12"/>
    <n v="3"/>
    <n v="2"/>
    <n v="80"/>
    <n v="1"/>
    <n v="15"/>
    <n v="3"/>
    <n v="3"/>
    <n v="7"/>
    <n v="2"/>
    <n v="6"/>
    <n v="4"/>
    <n v="0.12"/>
    <x v="2"/>
    <s v="Establecido"/>
    <s v="Coste salarial bajo"/>
    <s v="0-10 kms"/>
    <s v="Bajo"/>
    <s v="Media"/>
    <x v="1"/>
  </r>
  <r>
    <n v="52"/>
    <x v="0"/>
    <x v="2"/>
    <n v="1012"/>
    <x v="2"/>
    <n v="8"/>
    <n v="3"/>
    <s v="Life Sciences"/>
    <n v="1"/>
    <n v="2561"/>
    <n v="4"/>
    <x v="1"/>
    <n v="68"/>
    <n v="2"/>
    <n v="1"/>
    <s v="Research Scientist"/>
    <x v="3"/>
    <x v="0"/>
    <n v="6162"/>
    <n v="9571"/>
    <n v="1"/>
    <s v="Y"/>
    <s v="Yes"/>
    <n v="12"/>
    <n v="3"/>
    <n v="2"/>
    <n v="80"/>
    <n v="1"/>
    <n v="12"/>
    <n v="6"/>
    <n v="2"/>
    <n v="1"/>
    <n v="2"/>
    <n v="0"/>
    <n v="2"/>
    <n v="0.12"/>
    <x v="1"/>
    <s v="Recien incorporado"/>
    <s v="Coste salarial medio"/>
    <s v="0-10 kms"/>
    <s v="Bajo"/>
    <s v="Mucha"/>
    <x v="1"/>
  </r>
  <r>
    <n v="26"/>
    <x v="1"/>
    <x v="2"/>
    <n v="663"/>
    <x v="2"/>
    <n v="3"/>
    <n v="4"/>
    <s v="Other"/>
    <n v="1"/>
    <n v="2562"/>
    <n v="1"/>
    <x v="0"/>
    <n v="72"/>
    <n v="2"/>
    <n v="2"/>
    <s v="Sales Representative"/>
    <x v="2"/>
    <x v="2"/>
    <n v="4440"/>
    <n v="23888"/>
    <n v="2"/>
    <s v="Y"/>
    <s v="No"/>
    <n v="12"/>
    <n v="3"/>
    <n v="2"/>
    <n v="80"/>
    <n v="1"/>
    <n v="21"/>
    <n v="1"/>
    <n v="3"/>
    <n v="7"/>
    <n v="2"/>
    <n v="1"/>
    <n v="7"/>
    <n v="0.12"/>
    <x v="2"/>
    <s v="Establecido"/>
    <s v="Coste salarial medio"/>
    <s v="0-10 kms"/>
    <s v="Bajo"/>
    <s v="Poca"/>
    <x v="1"/>
  </r>
  <r>
    <n v="46"/>
    <x v="1"/>
    <x v="0"/>
    <n v="1463"/>
    <x v="1"/>
    <n v="5"/>
    <n v="1"/>
    <s v="Other"/>
    <n v="1"/>
    <n v="2563"/>
    <n v="2"/>
    <x v="1"/>
    <n v="34"/>
    <n v="3"/>
    <n v="5"/>
    <s v="Human Resources"/>
    <x v="0"/>
    <x v="2"/>
    <n v="2950"/>
    <n v="19394"/>
    <n v="3"/>
    <s v="Y"/>
    <s v="Yes"/>
    <n v="23"/>
    <n v="4"/>
    <n v="4"/>
    <n v="80"/>
    <n v="1"/>
    <n v="10"/>
    <n v="3"/>
    <n v="2"/>
    <n v="8"/>
    <n v="2"/>
    <n v="7"/>
    <n v="9"/>
    <n v="0.23"/>
    <x v="1"/>
    <s v="Establecido"/>
    <s v="Coste salarial bajo"/>
    <s v="0-10 kms"/>
    <s v="Alto"/>
    <s v="Media"/>
    <x v="1"/>
  </r>
  <r>
    <n v="40"/>
    <x v="1"/>
    <x v="2"/>
    <n v="185"/>
    <x v="2"/>
    <n v="2"/>
    <n v="4"/>
    <s v="Other"/>
    <n v="1"/>
    <n v="2564"/>
    <n v="3"/>
    <x v="1"/>
    <n v="38"/>
    <n v="3"/>
    <n v="4"/>
    <s v="Healthcare Representative"/>
    <x v="3"/>
    <x v="1"/>
    <n v="5220"/>
    <n v="2671"/>
    <n v="1"/>
    <s v="Y"/>
    <s v="Yes"/>
    <n v="11"/>
    <n v="3"/>
    <n v="4"/>
    <n v="80"/>
    <n v="1"/>
    <n v="9"/>
    <n v="2"/>
    <n v="4"/>
    <n v="9"/>
    <n v="7"/>
    <n v="7"/>
    <n v="2"/>
    <n v="0.11"/>
    <x v="0"/>
    <s v="Establecido"/>
    <s v="Coste salarial bajo"/>
    <s v="0-10 kms"/>
    <s v="Bajo"/>
    <s v="Poca"/>
    <x v="0"/>
  </r>
  <r>
    <n v="26"/>
    <x v="0"/>
    <x v="1"/>
    <n v="287"/>
    <x v="2"/>
    <n v="6"/>
    <n v="3"/>
    <s v="Marketing"/>
    <n v="1"/>
    <n v="2565"/>
    <n v="4"/>
    <x v="1"/>
    <n v="82"/>
    <n v="3"/>
    <n v="2"/>
    <s v="Research Director"/>
    <x v="3"/>
    <x v="0"/>
    <n v="3702"/>
    <n v="16047"/>
    <n v="3"/>
    <s v="Y"/>
    <s v="No"/>
    <n v="13"/>
    <n v="3"/>
    <n v="4"/>
    <n v="80"/>
    <n v="0"/>
    <n v="12"/>
    <n v="4"/>
    <n v="2"/>
    <n v="3"/>
    <n v="4"/>
    <n v="4"/>
    <n v="0"/>
    <n v="0.13"/>
    <x v="2"/>
    <s v="Nuevo empleado"/>
    <s v="Coste salarial alto"/>
    <s v="0-10 kms"/>
    <s v="Bajo"/>
    <s v="Media"/>
    <x v="1"/>
  </r>
  <r>
    <n v="29"/>
    <x v="1"/>
    <x v="1"/>
    <n v="253"/>
    <x v="2"/>
    <n v="9"/>
    <n v="4"/>
    <s v="Human Resources"/>
    <n v="1"/>
    <n v="2566"/>
    <n v="3"/>
    <x v="1"/>
    <n v="40"/>
    <n v="3"/>
    <n v="1"/>
    <s v="Sales Representative"/>
    <x v="2"/>
    <x v="2"/>
    <n v="2345"/>
    <n v="3119"/>
    <n v="1"/>
    <s v="Y"/>
    <s v="Yes"/>
    <n v="17"/>
    <n v="3"/>
    <n v="4"/>
    <n v="80"/>
    <n v="3"/>
    <n v="9"/>
    <n v="4"/>
    <n v="2"/>
    <n v="3"/>
    <n v="7"/>
    <n v="0"/>
    <n v="4"/>
    <n v="0.17"/>
    <x v="0"/>
    <s v="Nuevo empleado"/>
    <s v="Coste salarial bajo"/>
    <s v="0-10 kms"/>
    <s v="Medio"/>
    <s v="Media"/>
    <x v="0"/>
  </r>
  <r>
    <n v="22"/>
    <x v="1"/>
    <x v="1"/>
    <n v="1221"/>
    <x v="1"/>
    <n v="5"/>
    <n v="4"/>
    <s v="Marketing"/>
    <n v="1"/>
    <n v="2567"/>
    <n v="2"/>
    <x v="1"/>
    <n v="74"/>
    <n v="2"/>
    <n v="4"/>
    <s v="Healthcare Representative"/>
    <x v="1"/>
    <x v="2"/>
    <n v="9998"/>
    <n v="11879"/>
    <n v="8"/>
    <s v="Y"/>
    <s v="No"/>
    <n v="11"/>
    <n v="4"/>
    <n v="1"/>
    <n v="80"/>
    <n v="0"/>
    <n v="9"/>
    <n v="3"/>
    <n v="2"/>
    <n v="1"/>
    <n v="4"/>
    <n v="5"/>
    <n v="2"/>
    <n v="0.11"/>
    <x v="2"/>
    <s v="Recien incorporado"/>
    <s v="Coste salarial medio"/>
    <s v="0-10 kms"/>
    <s v="Bajo"/>
    <s v="Media"/>
    <x v="0"/>
  </r>
  <r>
    <n v="30"/>
    <x v="1"/>
    <x v="1"/>
    <n v="1319"/>
    <x v="1"/>
    <n v="7"/>
    <n v="3"/>
    <s v="Other"/>
    <n v="1"/>
    <n v="2568"/>
    <n v="2"/>
    <x v="0"/>
    <n v="92"/>
    <n v="3"/>
    <n v="2"/>
    <s v="Sales Executive"/>
    <x v="0"/>
    <x v="2"/>
    <n v="16756"/>
    <n v="26314"/>
    <n v="0"/>
    <s v="Y"/>
    <s v="No"/>
    <n v="19"/>
    <n v="3"/>
    <n v="4"/>
    <n v="80"/>
    <n v="0"/>
    <n v="5"/>
    <n v="3"/>
    <n v="2"/>
    <n v="1"/>
    <n v="0"/>
    <n v="0"/>
    <n v="3"/>
    <n v="0.19"/>
    <x v="0"/>
    <s v="Recien incorporado"/>
    <s v="Coste salarial alto"/>
    <s v="0-10 kms"/>
    <s v="Medio"/>
    <s v="Media"/>
    <x v="0"/>
  </r>
  <r>
    <n v="42"/>
    <x v="0"/>
    <x v="2"/>
    <n v="887"/>
    <x v="1"/>
    <n v="3"/>
    <n v="3"/>
    <s v="Marketing"/>
    <n v="1"/>
    <n v="2569"/>
    <n v="4"/>
    <x v="1"/>
    <n v="57"/>
    <n v="3"/>
    <n v="2"/>
    <s v="Sales Representative"/>
    <x v="0"/>
    <x v="0"/>
    <n v="2932"/>
    <n v="8504"/>
    <n v="8"/>
    <s v="Y"/>
    <s v="Yes"/>
    <n v="17"/>
    <n v="3"/>
    <n v="4"/>
    <n v="80"/>
    <n v="0"/>
    <n v="15"/>
    <n v="0"/>
    <n v="3"/>
    <n v="2"/>
    <n v="7"/>
    <n v="2"/>
    <n v="0"/>
    <n v="0.17"/>
    <x v="0"/>
    <s v="Nuevo empleado"/>
    <s v="Coste salarial medio"/>
    <s v="0-10 kms"/>
    <s v="Medio"/>
    <s v="Poca"/>
    <x v="1"/>
  </r>
  <r>
    <n v="31"/>
    <x v="1"/>
    <x v="2"/>
    <n v="1225"/>
    <x v="0"/>
    <n v="5"/>
    <n v="2"/>
    <s v="Human Resources"/>
    <n v="1"/>
    <n v="2570"/>
    <n v="1"/>
    <x v="1"/>
    <n v="91"/>
    <n v="3"/>
    <n v="1"/>
    <s v="Healthcare Representative"/>
    <x v="2"/>
    <x v="1"/>
    <n v="3143"/>
    <n v="8847"/>
    <n v="1"/>
    <s v="Y"/>
    <s v="No"/>
    <n v="13"/>
    <n v="3"/>
    <n v="2"/>
    <n v="80"/>
    <n v="2"/>
    <n v="9"/>
    <n v="2"/>
    <n v="4"/>
    <n v="11"/>
    <n v="2"/>
    <n v="2"/>
    <n v="0"/>
    <n v="0.13"/>
    <x v="0"/>
    <s v="Consolidado"/>
    <s v="Coste salarial alto"/>
    <s v="0-10 kms"/>
    <s v="Bajo"/>
    <s v="Poca"/>
    <x v="0"/>
  </r>
  <r>
    <n v="32"/>
    <x v="1"/>
    <x v="1"/>
    <n v="840"/>
    <x v="0"/>
    <n v="10"/>
    <n v="3"/>
    <s v="Medical"/>
    <n v="1"/>
    <n v="2571"/>
    <n v="3"/>
    <x v="0"/>
    <n v="54"/>
    <n v="2"/>
    <n v="1"/>
    <s v="Manager"/>
    <x v="2"/>
    <x v="2"/>
    <n v="19144"/>
    <n v="5626"/>
    <n v="1"/>
    <s v="Y"/>
    <s v="Yes"/>
    <n v="13"/>
    <n v="3"/>
    <n v="2"/>
    <n v="80"/>
    <n v="0"/>
    <n v="6"/>
    <n v="2"/>
    <n v="3"/>
    <n v="21"/>
    <n v="1"/>
    <n v="0"/>
    <n v="0"/>
    <n v="0.13"/>
    <x v="0"/>
    <s v="Veterano"/>
    <s v="Coste salarial medio"/>
    <s v="10-20 kms"/>
    <s v="Bajo"/>
    <s v="Poca"/>
    <x v="0"/>
  </r>
  <r>
    <n v="38"/>
    <x v="1"/>
    <x v="2"/>
    <n v="543"/>
    <x v="0"/>
    <n v="25"/>
    <n v="3"/>
    <s v="Marketing"/>
    <n v="1"/>
    <n v="2572"/>
    <n v="3"/>
    <x v="0"/>
    <n v="75"/>
    <n v="3"/>
    <n v="4"/>
    <s v="Manufacturing Director"/>
    <x v="2"/>
    <x v="2"/>
    <n v="3464"/>
    <n v="7346"/>
    <n v="1"/>
    <s v="Y"/>
    <s v="No"/>
    <n v="17"/>
    <n v="4"/>
    <n v="3"/>
    <n v="80"/>
    <n v="1"/>
    <n v="14"/>
    <n v="3"/>
    <n v="3"/>
    <n v="8"/>
    <n v="0"/>
    <n v="0"/>
    <n v="3"/>
    <n v="0.17"/>
    <x v="0"/>
    <s v="Establecido"/>
    <s v="Coste salarial alto"/>
    <s v="20-30 kms"/>
    <s v="Medio"/>
    <s v="Media"/>
    <x v="1"/>
  </r>
  <r>
    <n v="55"/>
    <x v="0"/>
    <x v="0"/>
    <n v="1259"/>
    <x v="1"/>
    <n v="3"/>
    <n v="3"/>
    <s v="Technical Degree"/>
    <n v="1"/>
    <n v="2573"/>
    <n v="1"/>
    <x v="0"/>
    <n v="86"/>
    <n v="4"/>
    <n v="1"/>
    <s v="Research Director"/>
    <x v="2"/>
    <x v="2"/>
    <n v="3229"/>
    <n v="7660"/>
    <n v="1"/>
    <s v="Y"/>
    <s v="Yes"/>
    <n v="14"/>
    <n v="3"/>
    <n v="3"/>
    <n v="80"/>
    <n v="0"/>
    <n v="10"/>
    <n v="2"/>
    <n v="4"/>
    <n v="17"/>
    <n v="15"/>
    <n v="2"/>
    <n v="0"/>
    <n v="0.14000000000000001"/>
    <x v="1"/>
    <s v="Consolidado"/>
    <s v="Coste salarial alto"/>
    <s v="0-10 kms"/>
    <s v="Bajo"/>
    <s v="Poca"/>
    <x v="1"/>
  </r>
  <r>
    <n v="45"/>
    <x v="1"/>
    <x v="0"/>
    <n v="1084"/>
    <x v="0"/>
    <n v="1"/>
    <n v="4"/>
    <s v="Human Resources"/>
    <n v="1"/>
    <n v="2574"/>
    <n v="4"/>
    <x v="0"/>
    <n v="49"/>
    <n v="1"/>
    <n v="2"/>
    <s v="Laboratory Technician"/>
    <x v="0"/>
    <x v="0"/>
    <n v="9854"/>
    <n v="20156"/>
    <n v="2"/>
    <s v="Y"/>
    <s v="Yes"/>
    <n v="14"/>
    <n v="3"/>
    <n v="1"/>
    <n v="80"/>
    <n v="0"/>
    <n v="1"/>
    <n v="1"/>
    <n v="4"/>
    <n v="6"/>
    <n v="8"/>
    <n v="4"/>
    <n v="0"/>
    <n v="0.14000000000000001"/>
    <x v="1"/>
    <s v="Establecido"/>
    <s v="Coste salarial bajo"/>
    <s v="0-10 kms"/>
    <s v="Bajo"/>
    <s v="Poca"/>
    <x v="2"/>
  </r>
  <r>
    <n v="42"/>
    <x v="1"/>
    <x v="1"/>
    <n v="1003"/>
    <x v="0"/>
    <n v="11"/>
    <n v="4"/>
    <s v="Medical"/>
    <n v="1"/>
    <n v="2575"/>
    <n v="4"/>
    <x v="1"/>
    <n v="41"/>
    <n v="4"/>
    <n v="2"/>
    <s v="Research Director"/>
    <x v="1"/>
    <x v="0"/>
    <n v="4306"/>
    <n v="20460"/>
    <n v="2"/>
    <s v="Y"/>
    <s v="Yes"/>
    <n v="25"/>
    <n v="3"/>
    <n v="4"/>
    <n v="80"/>
    <n v="0"/>
    <n v="7"/>
    <n v="6"/>
    <n v="4"/>
    <n v="9"/>
    <n v="2"/>
    <n v="0"/>
    <n v="9"/>
    <n v="0.25"/>
    <x v="0"/>
    <s v="Establecido"/>
    <s v="Coste salarial bajo"/>
    <s v="10-20 kms"/>
    <s v="Alto"/>
    <s v="Mucha"/>
    <x v="0"/>
  </r>
  <r>
    <n v="45"/>
    <x v="1"/>
    <x v="1"/>
    <n v="959"/>
    <x v="1"/>
    <n v="2"/>
    <n v="4"/>
    <s v="Other"/>
    <n v="1"/>
    <n v="2576"/>
    <n v="4"/>
    <x v="1"/>
    <n v="94"/>
    <n v="3"/>
    <n v="2"/>
    <s v="Human Resources"/>
    <x v="1"/>
    <x v="2"/>
    <n v="2660"/>
    <n v="15813"/>
    <n v="4"/>
    <s v="Y"/>
    <s v="Yes"/>
    <n v="13"/>
    <n v="4"/>
    <n v="2"/>
    <n v="80"/>
    <n v="0"/>
    <n v="10"/>
    <n v="2"/>
    <n v="4"/>
    <n v="3"/>
    <n v="2"/>
    <n v="0"/>
    <n v="6"/>
    <n v="0.13"/>
    <x v="1"/>
    <s v="Nuevo empleado"/>
    <s v="Coste salarial alto"/>
    <s v="0-10 kms"/>
    <s v="Bajo"/>
    <s v="Poca"/>
    <x v="1"/>
  </r>
  <r>
    <n v="41"/>
    <x v="1"/>
    <x v="2"/>
    <n v="1124"/>
    <x v="1"/>
    <n v="3"/>
    <n v="3"/>
    <s v="Technical Degree"/>
    <n v="1"/>
    <n v="2577"/>
    <n v="2"/>
    <x v="0"/>
    <n v="64"/>
    <n v="3"/>
    <n v="4"/>
    <s v="Manager"/>
    <x v="0"/>
    <x v="0"/>
    <n v="2394"/>
    <n v="15170"/>
    <n v="7"/>
    <s v="Y"/>
    <s v="Yes"/>
    <n v="13"/>
    <n v="3"/>
    <n v="3"/>
    <n v="80"/>
    <n v="1"/>
    <n v="25"/>
    <n v="2"/>
    <n v="3"/>
    <n v="2"/>
    <n v="7"/>
    <n v="0"/>
    <n v="3"/>
    <n v="0.13"/>
    <x v="0"/>
    <s v="Nuevo empleado"/>
    <s v="Coste salarial medio"/>
    <s v="0-10 kms"/>
    <s v="Bajo"/>
    <s v="Poca"/>
    <x v="1"/>
  </r>
  <r>
    <n v="50"/>
    <x v="1"/>
    <x v="2"/>
    <n v="591"/>
    <x v="0"/>
    <n v="15"/>
    <n v="4"/>
    <s v="Marketing"/>
    <n v="1"/>
    <n v="2578"/>
    <n v="2"/>
    <x v="1"/>
    <n v="45"/>
    <n v="3"/>
    <n v="1"/>
    <s v="Manufacturing Director"/>
    <x v="0"/>
    <x v="0"/>
    <n v="2694"/>
    <n v="14074"/>
    <n v="7"/>
    <s v="Y"/>
    <s v="Yes"/>
    <n v="13"/>
    <n v="3"/>
    <n v="1"/>
    <n v="80"/>
    <n v="0"/>
    <n v="10"/>
    <n v="2"/>
    <n v="2"/>
    <n v="9"/>
    <n v="0"/>
    <n v="0"/>
    <n v="0"/>
    <n v="0.13"/>
    <x v="1"/>
    <s v="Establecido"/>
    <s v="Coste salarial bajo"/>
    <s v="10-20 kms"/>
    <s v="Bajo"/>
    <s v="Poca"/>
    <x v="1"/>
  </r>
  <r>
    <n v="33"/>
    <x v="1"/>
    <x v="2"/>
    <n v="1130"/>
    <x v="2"/>
    <n v="14"/>
    <n v="1"/>
    <s v="Marketing"/>
    <n v="1"/>
    <n v="2579"/>
    <n v="4"/>
    <x v="1"/>
    <n v="68"/>
    <n v="2"/>
    <n v="1"/>
    <s v="Laboratory Technician"/>
    <x v="2"/>
    <x v="0"/>
    <n v="2559"/>
    <n v="24439"/>
    <n v="1"/>
    <s v="Y"/>
    <s v="Yes"/>
    <n v="13"/>
    <n v="4"/>
    <n v="4"/>
    <n v="80"/>
    <n v="2"/>
    <n v="5"/>
    <n v="2"/>
    <n v="2"/>
    <n v="2"/>
    <n v="10"/>
    <n v="0"/>
    <n v="0"/>
    <n v="0.13"/>
    <x v="0"/>
    <s v="Nuevo empleado"/>
    <s v="Coste salarial medio"/>
    <s v="10-20 kms"/>
    <s v="Bajo"/>
    <s v="Poca"/>
    <x v="0"/>
  </r>
  <r>
    <n v="23"/>
    <x v="1"/>
    <x v="1"/>
    <n v="1401"/>
    <x v="1"/>
    <n v="3"/>
    <n v="4"/>
    <s v="Human Resources"/>
    <n v="1"/>
    <n v="2580"/>
    <n v="1"/>
    <x v="0"/>
    <n v="45"/>
    <n v="3"/>
    <n v="2"/>
    <s v="Manufacturing Director"/>
    <x v="3"/>
    <x v="0"/>
    <n v="4522"/>
    <n v="16985"/>
    <n v="3"/>
    <s v="Y"/>
    <s v="Yes"/>
    <n v="24"/>
    <n v="3"/>
    <n v="3"/>
    <n v="80"/>
    <n v="1"/>
    <n v="6"/>
    <n v="2"/>
    <n v="3"/>
    <n v="2"/>
    <n v="2"/>
    <n v="1"/>
    <n v="5"/>
    <n v="0.24"/>
    <x v="2"/>
    <s v="Nuevo empleado"/>
    <s v="Coste salarial bajo"/>
    <s v="0-10 kms"/>
    <s v="Alto"/>
    <s v="Poca"/>
    <x v="0"/>
  </r>
  <r>
    <n v="29"/>
    <x v="1"/>
    <x v="0"/>
    <n v="1339"/>
    <x v="2"/>
    <n v="1"/>
    <n v="3"/>
    <s v="Life Sciences"/>
    <n v="1"/>
    <n v="2581"/>
    <n v="2"/>
    <x v="0"/>
    <n v="75"/>
    <n v="3"/>
    <n v="3"/>
    <s v="Research Scientist"/>
    <x v="2"/>
    <x v="0"/>
    <n v="2426"/>
    <n v="20750"/>
    <n v="9"/>
    <s v="Y"/>
    <s v="Yes"/>
    <n v="13"/>
    <n v="3"/>
    <n v="1"/>
    <n v="80"/>
    <n v="1"/>
    <n v="5"/>
    <n v="5"/>
    <n v="3"/>
    <n v="2"/>
    <n v="2"/>
    <n v="2"/>
    <n v="3"/>
    <n v="0.13"/>
    <x v="0"/>
    <s v="Nuevo empleado"/>
    <s v="Coste salarial alto"/>
    <s v="0-10 kms"/>
    <s v="Bajo"/>
    <s v="Mucha"/>
    <x v="0"/>
  </r>
  <r>
    <n v="26"/>
    <x v="1"/>
    <x v="0"/>
    <n v="832"/>
    <x v="1"/>
    <n v="15"/>
    <n v="4"/>
    <s v="Other"/>
    <n v="1"/>
    <n v="2582"/>
    <n v="3"/>
    <x v="1"/>
    <n v="79"/>
    <n v="2"/>
    <n v="1"/>
    <s v="Sales Representative"/>
    <x v="2"/>
    <x v="2"/>
    <n v="2318"/>
    <n v="20006"/>
    <n v="6"/>
    <s v="Y"/>
    <s v="Yes"/>
    <n v="11"/>
    <n v="3"/>
    <n v="1"/>
    <n v="80"/>
    <n v="1"/>
    <n v="37"/>
    <n v="5"/>
    <n v="4"/>
    <n v="3"/>
    <n v="7"/>
    <n v="5"/>
    <n v="2"/>
    <n v="0.11"/>
    <x v="2"/>
    <s v="Nuevo empleado"/>
    <s v="Coste salarial alto"/>
    <s v="10-20 kms"/>
    <s v="Bajo"/>
    <s v="Mucha"/>
    <x v="1"/>
  </r>
  <r>
    <n v="28"/>
    <x v="0"/>
    <x v="1"/>
    <n v="703"/>
    <x v="0"/>
    <n v="2"/>
    <n v="3"/>
    <s v="Medical"/>
    <n v="1"/>
    <n v="2583"/>
    <n v="3"/>
    <x v="0"/>
    <n v="42"/>
    <n v="2"/>
    <n v="2"/>
    <s v="Research Director"/>
    <x v="0"/>
    <x v="1"/>
    <n v="4127"/>
    <n v="8847"/>
    <n v="0"/>
    <s v="Y"/>
    <s v="Yes"/>
    <n v="15"/>
    <n v="3"/>
    <n v="4"/>
    <n v="80"/>
    <n v="1"/>
    <n v="6"/>
    <n v="2"/>
    <n v="3"/>
    <n v="21"/>
    <n v="0"/>
    <n v="0"/>
    <n v="2"/>
    <n v="0.15"/>
    <x v="2"/>
    <s v="Veterano"/>
    <s v="Coste salarial bajo"/>
    <s v="0-10 kms"/>
    <s v="Bajo"/>
    <s v="Poca"/>
    <x v="0"/>
  </r>
  <r>
    <n v="28"/>
    <x v="0"/>
    <x v="1"/>
    <n v="419"/>
    <x v="0"/>
    <n v="5"/>
    <n v="3"/>
    <s v="Technical Degree"/>
    <n v="1"/>
    <n v="2584"/>
    <n v="3"/>
    <x v="1"/>
    <n v="86"/>
    <n v="4"/>
    <n v="1"/>
    <s v="Human Resources"/>
    <x v="1"/>
    <x v="0"/>
    <n v="3204"/>
    <n v="5868"/>
    <n v="8"/>
    <s v="Y"/>
    <s v="No"/>
    <n v="11"/>
    <n v="3"/>
    <n v="4"/>
    <n v="80"/>
    <n v="0"/>
    <n v="27"/>
    <n v="5"/>
    <n v="3"/>
    <n v="4"/>
    <n v="2"/>
    <n v="0"/>
    <n v="10"/>
    <n v="0.11"/>
    <x v="2"/>
    <s v="Nuevo empleado"/>
    <s v="Coste salarial alto"/>
    <s v="0-10 kms"/>
    <s v="Bajo"/>
    <s v="Mucha"/>
    <x v="1"/>
  </r>
  <r>
    <n v="29"/>
    <x v="1"/>
    <x v="0"/>
    <n v="374"/>
    <x v="2"/>
    <n v="11"/>
    <n v="3"/>
    <s v="Medical"/>
    <n v="1"/>
    <n v="2585"/>
    <n v="3"/>
    <x v="1"/>
    <n v="91"/>
    <n v="3"/>
    <n v="2"/>
    <s v="Sales Representative"/>
    <x v="0"/>
    <x v="2"/>
    <n v="2534"/>
    <n v="8556"/>
    <n v="0"/>
    <s v="Y"/>
    <s v="No"/>
    <n v="14"/>
    <n v="3"/>
    <n v="1"/>
    <n v="80"/>
    <n v="0"/>
    <n v="8"/>
    <n v="2"/>
    <n v="3"/>
    <n v="5"/>
    <n v="1"/>
    <n v="1"/>
    <n v="3"/>
    <n v="0.14000000000000001"/>
    <x v="0"/>
    <s v="Nuevo empleado"/>
    <s v="Coste salarial alto"/>
    <s v="10-20 kms"/>
    <s v="Bajo"/>
    <s v="Poca"/>
    <x v="0"/>
  </r>
  <r>
    <n v="29"/>
    <x v="1"/>
    <x v="2"/>
    <n v="548"/>
    <x v="0"/>
    <n v="8"/>
    <n v="4"/>
    <s v="Marketing"/>
    <n v="1"/>
    <n v="2586"/>
    <n v="2"/>
    <x v="1"/>
    <n v="42"/>
    <n v="3"/>
    <n v="1"/>
    <s v="Research Scientist"/>
    <x v="3"/>
    <x v="1"/>
    <n v="4240"/>
    <n v="21196"/>
    <n v="6"/>
    <s v="Y"/>
    <s v="No"/>
    <n v="15"/>
    <n v="3"/>
    <n v="2"/>
    <n v="80"/>
    <n v="3"/>
    <n v="10"/>
    <n v="2"/>
    <n v="3"/>
    <n v="5"/>
    <n v="7"/>
    <n v="7"/>
    <n v="6"/>
    <n v="0.15"/>
    <x v="0"/>
    <s v="Nuevo empleado"/>
    <s v="Coste salarial bajo"/>
    <s v="0-10 kms"/>
    <s v="Bajo"/>
    <s v="Poca"/>
    <x v="1"/>
  </r>
  <r>
    <n v="28"/>
    <x v="1"/>
    <x v="1"/>
    <n v="1262"/>
    <x v="2"/>
    <n v="5"/>
    <n v="3"/>
    <s v="Human Resources"/>
    <n v="1"/>
    <n v="2587"/>
    <n v="3"/>
    <x v="1"/>
    <n v="51"/>
    <n v="4"/>
    <n v="3"/>
    <s v="Sales Executive"/>
    <x v="0"/>
    <x v="1"/>
    <n v="1118"/>
    <n v="22088"/>
    <n v="1"/>
    <s v="Y"/>
    <s v="No"/>
    <n v="15"/>
    <n v="3"/>
    <n v="3"/>
    <n v="80"/>
    <n v="2"/>
    <n v="12"/>
    <n v="2"/>
    <n v="1"/>
    <n v="1"/>
    <n v="0"/>
    <n v="1"/>
    <n v="0"/>
    <n v="0.15"/>
    <x v="2"/>
    <s v="Recien incorporado"/>
    <s v="Coste salarial medio"/>
    <s v="0-10 kms"/>
    <s v="Bajo"/>
    <s v="Poca"/>
    <x v="1"/>
  </r>
  <r>
    <n v="58"/>
    <x v="0"/>
    <x v="0"/>
    <n v="1397"/>
    <x v="1"/>
    <n v="27"/>
    <n v="2"/>
    <s v="Other"/>
    <n v="1"/>
    <n v="2588"/>
    <n v="2"/>
    <x v="0"/>
    <n v="49"/>
    <n v="3"/>
    <n v="2"/>
    <s v="Human Resources"/>
    <x v="0"/>
    <x v="1"/>
    <n v="2340"/>
    <n v="6672"/>
    <n v="1"/>
    <s v="Y"/>
    <s v="Yes"/>
    <n v="14"/>
    <n v="3"/>
    <n v="4"/>
    <n v="80"/>
    <n v="1"/>
    <n v="5"/>
    <n v="2"/>
    <n v="1"/>
    <n v="7"/>
    <n v="4"/>
    <n v="1"/>
    <n v="2"/>
    <n v="0.14000000000000001"/>
    <x v="1"/>
    <s v="Establecido"/>
    <s v="Coste salarial bajo"/>
    <s v="20-30 kms"/>
    <s v="Bajo"/>
    <s v="Poca"/>
    <x v="0"/>
  </r>
  <r>
    <n v="28"/>
    <x v="0"/>
    <x v="2"/>
    <n v="804"/>
    <x v="2"/>
    <n v="3"/>
    <n v="2"/>
    <s v="Human Resources"/>
    <n v="1"/>
    <n v="2589"/>
    <n v="3"/>
    <x v="1"/>
    <n v="67"/>
    <n v="2"/>
    <n v="2"/>
    <s v="Research Scientist"/>
    <x v="3"/>
    <x v="0"/>
    <n v="5769"/>
    <n v="7568"/>
    <n v="6"/>
    <s v="Y"/>
    <s v="Yes"/>
    <n v="11"/>
    <n v="3"/>
    <n v="4"/>
    <n v="80"/>
    <n v="1"/>
    <n v="28"/>
    <n v="4"/>
    <n v="3"/>
    <n v="5"/>
    <n v="7"/>
    <n v="3"/>
    <n v="8"/>
    <n v="0.11"/>
    <x v="2"/>
    <s v="Nuevo empleado"/>
    <s v="Coste salarial medio"/>
    <s v="0-10 kms"/>
    <s v="Bajo"/>
    <s v="Media"/>
    <x v="1"/>
  </r>
  <r>
    <n v="55"/>
    <x v="1"/>
    <x v="0"/>
    <n v="1064"/>
    <x v="1"/>
    <n v="12"/>
    <n v="2"/>
    <s v="Life Sciences"/>
    <n v="1"/>
    <n v="2590"/>
    <n v="3"/>
    <x v="1"/>
    <n v="96"/>
    <n v="2"/>
    <n v="1"/>
    <s v="Healthcare Representative"/>
    <x v="0"/>
    <x v="0"/>
    <n v="19141"/>
    <n v="4905"/>
    <n v="1"/>
    <s v="Y"/>
    <s v="Yes"/>
    <n v="13"/>
    <n v="3"/>
    <n v="3"/>
    <n v="80"/>
    <n v="1"/>
    <n v="12"/>
    <n v="3"/>
    <n v="2"/>
    <n v="18"/>
    <n v="2"/>
    <n v="0"/>
    <n v="2"/>
    <n v="0.13"/>
    <x v="1"/>
    <s v="Consolidado"/>
    <s v="Coste salarial alto"/>
    <s v="10-20 kms"/>
    <s v="Bajo"/>
    <s v="Media"/>
    <x v="1"/>
  </r>
  <r>
    <n v="36"/>
    <x v="0"/>
    <x v="1"/>
    <n v="1282"/>
    <x v="1"/>
    <n v="16"/>
    <n v="3"/>
    <s v="Human Resources"/>
    <n v="1"/>
    <n v="2591"/>
    <n v="4"/>
    <x v="0"/>
    <n v="46"/>
    <n v="3"/>
    <n v="2"/>
    <s v="Sales Representative"/>
    <x v="0"/>
    <x v="1"/>
    <n v="2090"/>
    <n v="8213"/>
    <n v="9"/>
    <s v="Y"/>
    <s v="Yes"/>
    <n v="22"/>
    <n v="3"/>
    <n v="2"/>
    <n v="80"/>
    <n v="0"/>
    <n v="6"/>
    <n v="2"/>
    <n v="2"/>
    <n v="18"/>
    <n v="5"/>
    <n v="2"/>
    <n v="7"/>
    <n v="0.22"/>
    <x v="0"/>
    <s v="Consolidado"/>
    <s v="Coste salarial bajo"/>
    <s v="10-20 kms"/>
    <s v="Alto"/>
    <s v="Poca"/>
    <x v="0"/>
  </r>
  <r>
    <n v="24"/>
    <x v="1"/>
    <x v="1"/>
    <n v="1146"/>
    <x v="2"/>
    <n v="9"/>
    <n v="3"/>
    <s v="Other"/>
    <n v="1"/>
    <n v="2592"/>
    <n v="4"/>
    <x v="0"/>
    <n v="63"/>
    <n v="3"/>
    <n v="3"/>
    <s v="Healthcare Representative"/>
    <x v="2"/>
    <x v="2"/>
    <n v="3485"/>
    <n v="18686"/>
    <n v="1"/>
    <s v="Y"/>
    <s v="Yes"/>
    <n v="14"/>
    <n v="3"/>
    <n v="2"/>
    <n v="80"/>
    <n v="1"/>
    <n v="3"/>
    <n v="3"/>
    <n v="2"/>
    <n v="7"/>
    <n v="2"/>
    <n v="0"/>
    <n v="9"/>
    <n v="0.14000000000000001"/>
    <x v="2"/>
    <s v="Establecido"/>
    <s v="Coste salarial medio"/>
    <s v="0-10 kms"/>
    <s v="Bajo"/>
    <s v="Media"/>
    <x v="2"/>
  </r>
  <r>
    <n v="47"/>
    <x v="1"/>
    <x v="1"/>
    <n v="249"/>
    <x v="0"/>
    <n v="16"/>
    <n v="3"/>
    <s v="Other"/>
    <n v="1"/>
    <n v="2593"/>
    <n v="2"/>
    <x v="0"/>
    <n v="32"/>
    <n v="3"/>
    <n v="4"/>
    <s v="Research Scientist"/>
    <x v="2"/>
    <x v="2"/>
    <n v="18711"/>
    <n v="22310"/>
    <n v="2"/>
    <s v="Y"/>
    <s v="No"/>
    <n v="12"/>
    <n v="3"/>
    <n v="3"/>
    <n v="80"/>
    <n v="1"/>
    <n v="26"/>
    <n v="4"/>
    <n v="2"/>
    <n v="7"/>
    <n v="8"/>
    <n v="0"/>
    <n v="2"/>
    <n v="0.12"/>
    <x v="1"/>
    <s v="Establecido"/>
    <s v="Coste salarial bajo"/>
    <s v="10-20 kms"/>
    <s v="Bajo"/>
    <s v="Media"/>
    <x v="1"/>
  </r>
  <r>
    <n v="46"/>
    <x v="1"/>
    <x v="2"/>
    <n v="527"/>
    <x v="1"/>
    <n v="24"/>
    <n v="3"/>
    <s v="Technical Degree"/>
    <n v="1"/>
    <n v="2594"/>
    <n v="2"/>
    <x v="0"/>
    <n v="75"/>
    <n v="3"/>
    <n v="2"/>
    <s v="Research Director"/>
    <x v="2"/>
    <x v="1"/>
    <n v="3955"/>
    <n v="8751"/>
    <n v="0"/>
    <s v="Y"/>
    <s v="No"/>
    <n v="24"/>
    <n v="3"/>
    <n v="3"/>
    <n v="80"/>
    <n v="0"/>
    <n v="35"/>
    <n v="5"/>
    <n v="3"/>
    <n v="3"/>
    <n v="2"/>
    <n v="0"/>
    <n v="8"/>
    <n v="0.24"/>
    <x v="1"/>
    <s v="Nuevo empleado"/>
    <s v="Coste salarial alto"/>
    <s v="20-30 kms"/>
    <s v="Alto"/>
    <s v="Mucha"/>
    <x v="1"/>
  </r>
  <r>
    <n v="40"/>
    <x v="0"/>
    <x v="2"/>
    <n v="556"/>
    <x v="0"/>
    <n v="1"/>
    <n v="1"/>
    <s v="Marketing"/>
    <n v="1"/>
    <n v="2595"/>
    <n v="3"/>
    <x v="1"/>
    <n v="72"/>
    <n v="3"/>
    <n v="1"/>
    <s v="Laboratory Technician"/>
    <x v="3"/>
    <x v="0"/>
    <n v="2356"/>
    <n v="16998"/>
    <n v="0"/>
    <s v="Y"/>
    <s v="Yes"/>
    <n v="16"/>
    <n v="3"/>
    <n v="2"/>
    <n v="80"/>
    <n v="1"/>
    <n v="8"/>
    <n v="5"/>
    <n v="3"/>
    <n v="7"/>
    <n v="17"/>
    <n v="0"/>
    <n v="2"/>
    <n v="0.16"/>
    <x v="0"/>
    <s v="Establecido"/>
    <s v="Coste salarial medio"/>
    <s v="0-10 kms"/>
    <s v="Medio"/>
    <s v="Mucha"/>
    <x v="0"/>
  </r>
  <r>
    <n v="41"/>
    <x v="1"/>
    <x v="0"/>
    <n v="1207"/>
    <x v="1"/>
    <n v="7"/>
    <n v="3"/>
    <s v="Marketing"/>
    <n v="1"/>
    <n v="2596"/>
    <n v="3"/>
    <x v="1"/>
    <n v="55"/>
    <n v="3"/>
    <n v="2"/>
    <s v="Sales Representative"/>
    <x v="3"/>
    <x v="2"/>
    <n v="1261"/>
    <n v="14630"/>
    <n v="0"/>
    <s v="Y"/>
    <s v="No"/>
    <n v="14"/>
    <n v="4"/>
    <n v="2"/>
    <n v="80"/>
    <n v="1"/>
    <n v="19"/>
    <n v="3"/>
    <n v="2"/>
    <n v="3"/>
    <n v="2"/>
    <n v="3"/>
    <n v="2"/>
    <n v="0.14000000000000001"/>
    <x v="0"/>
    <s v="Nuevo empleado"/>
    <s v="Coste salarial medio"/>
    <s v="0-10 kms"/>
    <s v="Bajo"/>
    <s v="Media"/>
    <x v="1"/>
  </r>
  <r>
    <n v="44"/>
    <x v="1"/>
    <x v="1"/>
    <n v="135"/>
    <x v="2"/>
    <n v="5"/>
    <n v="2"/>
    <s v="Technical Degree"/>
    <n v="1"/>
    <n v="2597"/>
    <n v="3"/>
    <x v="1"/>
    <n v="56"/>
    <n v="3"/>
    <n v="2"/>
    <s v="Human Resources"/>
    <x v="1"/>
    <x v="2"/>
    <n v="2293"/>
    <n v="11148"/>
    <n v="1"/>
    <s v="Y"/>
    <s v="No"/>
    <n v="12"/>
    <n v="3"/>
    <n v="1"/>
    <n v="80"/>
    <n v="1"/>
    <n v="8"/>
    <n v="3"/>
    <n v="3"/>
    <n v="4"/>
    <n v="7"/>
    <n v="3"/>
    <n v="8"/>
    <n v="0.12"/>
    <x v="0"/>
    <s v="Nuevo empleado"/>
    <s v="Coste salarial medio"/>
    <s v="0-10 kms"/>
    <s v="Bajo"/>
    <s v="Media"/>
    <x v="0"/>
  </r>
  <r>
    <n v="60"/>
    <x v="0"/>
    <x v="0"/>
    <n v="1400"/>
    <x v="0"/>
    <n v="1"/>
    <n v="3"/>
    <s v="Life Sciences"/>
    <n v="1"/>
    <n v="2598"/>
    <n v="2"/>
    <x v="0"/>
    <n v="88"/>
    <n v="3"/>
    <n v="4"/>
    <s v="Laboratory Technician"/>
    <x v="2"/>
    <x v="2"/>
    <n v="5171"/>
    <n v="15747"/>
    <n v="4"/>
    <s v="Y"/>
    <s v="Yes"/>
    <n v="12"/>
    <n v="3"/>
    <n v="2"/>
    <n v="80"/>
    <n v="0"/>
    <n v="21"/>
    <n v="4"/>
    <n v="2"/>
    <n v="5"/>
    <n v="3"/>
    <n v="8"/>
    <n v="2"/>
    <n v="0.12"/>
    <x v="1"/>
    <s v="Nuevo empleado"/>
    <s v="Coste salarial alto"/>
    <s v="0-10 kms"/>
    <s v="Bajo"/>
    <s v="Media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8C481B-6D68-4B20-914C-54E949A4107C}" name="SATISFACCION AMBIENTE LABORAL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>
  <location ref="B45:C49" firstHeaderRow="1" firstDataRow="1" firstDataCol="1"/>
  <pivotFields count="43"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3">
        <item x="2"/>
        <item x="1"/>
        <item x="0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9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Promedio de EnvironmentSatisfaction" fld="10" subtotal="average" baseField="4" baseItem="1" numFmtId="2"/>
  </dataFields>
  <chartFormats count="4">
    <chartFormat chart="7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7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7" format="1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5612D2-F1F8-4732-AB1E-0598DC0A7D06}" name="VARIABLES CRUZADA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>
  <location ref="M30:Q33" firstHeaderRow="0" firstDataRow="1" firstDataCol="1"/>
  <pivotFields count="43">
    <pivotField showAll="0"/>
    <pivotField axis="axisRow" showAll="0">
      <items count="3">
        <item x="1"/>
        <item x="0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5">
        <item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numFmtId="9" showAll="0"/>
    <pivotField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Promedio de JobSatisfaction" fld="16" subtotal="average" baseField="1" baseItem="0" numFmtId="2"/>
    <dataField name="Promedio de PerformanceRating" fld="24" subtotal="average" baseField="1" baseItem="0" numFmtId="2"/>
    <dataField name="Promedio de RelationshipSatisfaction" fld="25" subtotal="average" baseField="1" baseItem="0" numFmtId="2"/>
    <dataField name="Promedio de TrainingTimesLastYear" fld="29" subtotal="average" baseField="1" baseItem="0" numFmtId="2"/>
  </dataFields>
  <chartFormats count="8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8F7B2F-4DE5-46F6-ADB2-B580F13F41DD}" name="SATISFACCION TRABAJO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3">
  <location ref="B37:C41" firstHeaderRow="1" firstDataRow="1" firstDataCol="1"/>
  <pivotFields count="43"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Promedio de JobSatisfaction" fld="16" subtotal="average" baseField="4" baseItem="0" numFmtId="2"/>
  </dataFields>
  <chartFormats count="10">
    <chartFormat chart="11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1" format="1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9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3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9" format="14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0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6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0" format="17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1" format="12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02A198-F42A-4CD2-AF22-2CE59E375F51}" name="HEADCOUNT GENERO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6">
  <location ref="B19:C22" firstHeaderRow="1" firstDataRow="1" firstDataCol="1"/>
  <pivotFields count="43">
    <pivotField showAll="0"/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Cuenta de Gender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63465-6625-41E7-B515-C43094429CE6}" name="ABANDONO ANTIGÜEDAD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M12:P17" firstHeaderRow="1" firstDataRow="2" firstDataCol="1"/>
  <pivotFields count="43"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showAll="0"/>
    <pivotField showAll="0"/>
    <pivotField showAll="0"/>
    <pivotField showAll="0"/>
    <pivotField showAll="0"/>
    <pivotField axis="axisRow" showAll="0">
      <items count="5">
        <item m="1" x="3"/>
        <item x="2"/>
        <item x="1"/>
        <item x="0"/>
        <item t="default"/>
      </items>
    </pivotField>
  </pivotFields>
  <rowFields count="1">
    <field x="42"/>
  </rowFields>
  <rowItems count="4"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uenta de Attritio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3EDAD8-FE5C-4EFD-AFE1-476BCEE86DFB}" name="ABANDONO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7:E11" firstHeaderRow="1" firstDataRow="2" firstDataCol="1"/>
  <pivotFields count="43"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uenta de Attritio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39ED24-A1EF-4811-A4D8-58849F52FB68}" name="ABANDONO EDAD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M3:P8" firstHeaderRow="1" firstDataRow="2" firstDataCol="1"/>
  <pivotFields count="43"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6"/>
  </rowFields>
  <rowItems count="4">
    <i>
      <x/>
    </i>
    <i>
      <x v="1"/>
    </i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uenta de Attritio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32A829-A643-4FEE-A991-D48D37105666}" name="ABANDONO POR DTO.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27:E32" firstHeaderRow="1" firstDataRow="2" firstDataCol="1"/>
  <pivotFields count="43">
    <pivotField showAll="0" defaultSubtotal="0"/>
    <pivotField axis="axisCol" dataField="1" showAll="0" defaultSubtotal="0">
      <items count="2">
        <item x="1"/>
        <item x="0"/>
      </items>
    </pivotField>
    <pivotField showAll="0" defaultSubtotal="0"/>
    <pivotField showAll="0" defaultSubtotal="0"/>
    <pivotField axis="axisRow" showAll="0" defaultSubtotal="0">
      <items count="3">
        <item x="2"/>
        <item x="1"/>
        <item x="0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9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uenta de Attritio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341CDD-D156-4CC9-BE38-88AC20A483CC}" name="HEADCOUNT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2:B3" firstHeaderRow="1" firstDataRow="1" firstDataCol="0"/>
  <pivotFields count="43">
    <pivotField showAll="0"/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Cuenta de EmployeeNumber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327E18-E140-4E58-B61D-6B67644EF816}" name="ABANDONO STATU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M21:P26" firstHeaderRow="1" firstDataRow="2" firstDataCol="1"/>
  <pivotFields count="43"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4">
    <i>
      <x/>
    </i>
    <i>
      <x v="1"/>
    </i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uenta de Attritio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97F440-2474-4C7A-BE3B-503888AFE87C}" name="AÑOS ANTIGÜEDAD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B53:C57" firstHeaderRow="1" firstDataRow="1" firstDataCol="1"/>
  <pivotFields count="43"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numFmtId="9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Promedio de YearsAtCompany" fld="31" subtotal="average" baseField="4" baseItem="0" numFmtId="2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DEB822-A098-458D-A2E1-E2354247A2E4}" name="PROMEDIO EDAD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14:C17" firstHeaderRow="1" firstDataRow="1" firstDataCol="1"/>
  <pivotFields count="43">
    <pivotField dataField="1" showAll="0"/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Promedio de Age" fld="0" subtotal="average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0819F38-42F9-46DD-BA2D-6EF5A72CB63B}" autoFormatId="16" applyNumberFormats="0" applyBorderFormats="0" applyFontFormats="0" applyPatternFormats="0" applyAlignmentFormats="0" applyWidthHeightFormats="0">
  <queryTableRefresh nextId="44" unboundColumnsRight="8">
    <queryTableFields count="43">
      <queryTableField id="1" name="Age" tableColumnId="1"/>
      <queryTableField id="2" name="Attrition" tableColumnId="2"/>
      <queryTableField id="3" name="BusinessTravel" tableColumnId="3"/>
      <queryTableField id="4" name="DailyRate" tableColumnId="4"/>
      <queryTableField id="5" name="Department" tableColumnId="5"/>
      <queryTableField id="6" name="DistanceFromHome" tableColumnId="6"/>
      <queryTableField id="7" name="Education" tableColumnId="7"/>
      <queryTableField id="8" name="EducationField" tableColumnId="8"/>
      <queryTableField id="9" name="EmployeeCount" tableColumnId="9"/>
      <queryTableField id="10" name="EmployeeNumber" tableColumnId="10"/>
      <queryTableField id="11" name="EnvironmentSatisfaction" tableColumnId="11"/>
      <queryTableField id="12" name="Gender" tableColumnId="12"/>
      <queryTableField id="13" name="HourlyRate" tableColumnId="13"/>
      <queryTableField id="14" name="JobInvolvement" tableColumnId="14"/>
      <queryTableField id="15" name="JobLevel" tableColumnId="15"/>
      <queryTableField id="16" name="JobRole" tableColumnId="16"/>
      <queryTableField id="17" name="JobSatisfaction" tableColumnId="17"/>
      <queryTableField id="18" name="MaritalStatus" tableColumnId="18"/>
      <queryTableField id="19" name="MonthlyIncome" tableColumnId="19"/>
      <queryTableField id="20" name="MonthlyRate" tableColumnId="20"/>
      <queryTableField id="21" name="NumCompaniesWorked" tableColumnId="21"/>
      <queryTableField id="22" name="Over18" tableColumnId="22"/>
      <queryTableField id="23" name="OverTime" tableColumnId="23"/>
      <queryTableField id="24" name="PercentSalaryHike" tableColumnId="24"/>
      <queryTableField id="25" name="PerformanceRating" tableColumnId="25"/>
      <queryTableField id="26" name="RelationshipSatisfaction" tableColumnId="26"/>
      <queryTableField id="27" name="StandardHours" tableColumnId="27"/>
      <queryTableField id="28" name="StockOptionLevel" tableColumnId="28"/>
      <queryTableField id="29" name="TotalWorkingYears" tableColumnId="29"/>
      <queryTableField id="30" name="TrainingTimesLastYear" tableColumnId="30"/>
      <queryTableField id="31" name="WorkLifeBalance" tableColumnId="31"/>
      <queryTableField id="32" name="YearsAtCompany" tableColumnId="32"/>
      <queryTableField id="33" name="YearsInCurrentRole" tableColumnId="33"/>
      <queryTableField id="34" name="YearsSinceLastPromotion" tableColumnId="34"/>
      <queryTableField id="35" name="YearsWithCurrManager" tableColumnId="35"/>
      <queryTableField id="36" dataBound="0" tableColumnId="36"/>
      <queryTableField id="42" dataBound="0" tableColumnId="42"/>
      <queryTableField id="43" dataBound="0" tableColumnId="43"/>
      <queryTableField id="38" dataBound="0" tableColumnId="38"/>
      <queryTableField id="37" dataBound="0" tableColumnId="37"/>
      <queryTableField id="40" dataBound="0" tableColumnId="40"/>
      <queryTableField id="41" dataBound="0" tableColumnId="41"/>
      <queryTableField id="39" dataBound="0" tableColumnId="39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epartment" xr10:uid="{51997C75-2F2C-43F5-A3B3-A46C2FEF8AEA}" sourceName="Department">
  <pivotTables>
    <pivotTable tabId="1" name="ABANDONO ANTIGÜEDAD"/>
    <pivotTable tabId="1" name="ABANDONO EDAD"/>
    <pivotTable tabId="1" name="ABANDONO STATUS"/>
    <pivotTable tabId="1" name="ABANDONOS"/>
    <pivotTable tabId="1" name="HEADCOUNT"/>
    <pivotTable tabId="1" name="HEADCOUNT GENERO"/>
    <pivotTable tabId="1" name="VARIABLES CRUZADAS"/>
    <pivotTable tabId="1" name="PROMEDIO EDAD"/>
  </pivotTables>
  <data>
    <tabular pivotCacheId="4443961">
      <items count="3">
        <i x="2" s="1"/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epartment" xr10:uid="{12C460B4-3105-432B-B626-725998900B8C}" cache="SegmentaciónDeDatos_Department" caption="Department" style="SlicerStyleLight2" rowHeight="251883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23C431-23A1-4CE0-B4BB-9E2FEF06ABAC}" name="TablaProyecto" displayName="TablaProyecto" ref="A1:AQ2001" tableType="queryTable" totalsRowShown="0" headerRowDxfId="20">
  <autoFilter ref="A1:AQ2001" xr:uid="{AD23C431-23A1-4CE0-B4BB-9E2FEF06ABAC}"/>
  <tableColumns count="43">
    <tableColumn id="1" xr3:uid="{CC9E9230-9B53-42B1-B4DA-CA060DC64FD2}" uniqueName="1" name="Age" queryTableFieldId="1"/>
    <tableColumn id="2" xr3:uid="{6B0B10C6-255D-4C9D-A84A-FF3B6382B4A7}" uniqueName="2" name="Attrition" queryTableFieldId="2" dataDxfId="19"/>
    <tableColumn id="3" xr3:uid="{9BC91FDB-104F-47AB-8971-7575E8CD34EF}" uniqueName="3" name="BusinessTravel" queryTableFieldId="3" dataDxfId="18"/>
    <tableColumn id="4" xr3:uid="{BE710AB6-87ED-4C6D-8D4D-33C6D1C7FA00}" uniqueName="4" name="DailyRate" queryTableFieldId="4"/>
    <tableColumn id="5" xr3:uid="{FCBE0714-CD65-4417-8873-E457D5C9E65A}" uniqueName="5" name="Department" queryTableFieldId="5" dataDxfId="17"/>
    <tableColumn id="6" xr3:uid="{978D968E-7241-44DE-B95A-F968DB6966CF}" uniqueName="6" name="DistanceFromHome" queryTableFieldId="6"/>
    <tableColumn id="7" xr3:uid="{D43BDFEA-CB3F-4F45-B657-0C025DECD0CA}" uniqueName="7" name="Education" queryTableFieldId="7"/>
    <tableColumn id="8" xr3:uid="{59400CBE-AD31-49B2-A8C3-334CB88265DF}" uniqueName="8" name="EducationField" queryTableFieldId="8" dataDxfId="16"/>
    <tableColumn id="9" xr3:uid="{263A9FF8-8F6C-4F1B-A243-873D15F3450F}" uniqueName="9" name="EmployeeCount" queryTableFieldId="9"/>
    <tableColumn id="10" xr3:uid="{C19D465B-1B86-41AB-A052-B97CACF7934D}" uniqueName="10" name="EmployeeNumber" queryTableFieldId="10"/>
    <tableColumn id="11" xr3:uid="{B689292D-4B44-464F-9989-62C63C2E6EEB}" uniqueName="11" name="EnvironmentSatisfaction" queryTableFieldId="11"/>
    <tableColumn id="12" xr3:uid="{6E131CAD-4C19-4382-9EFE-1FFB455FCC39}" uniqueName="12" name="Gender" queryTableFieldId="12" dataDxfId="15"/>
    <tableColumn id="13" xr3:uid="{25D51997-44AF-4267-A961-FBC293C77D4D}" uniqueName="13" name="HourlyRate" queryTableFieldId="13"/>
    <tableColumn id="14" xr3:uid="{7CD0A325-DE62-4DF2-84E9-F13DB3A61FE8}" uniqueName="14" name="JobInvolvement" queryTableFieldId="14"/>
    <tableColumn id="15" xr3:uid="{76ECCDB6-C10F-4CDA-9E52-176D591E82A3}" uniqueName="15" name="JobLevel" queryTableFieldId="15"/>
    <tableColumn id="16" xr3:uid="{9558BC53-61A9-4C21-90AB-46159406BF75}" uniqueName="16" name="JobRole" queryTableFieldId="16" dataDxfId="14"/>
    <tableColumn id="17" xr3:uid="{12C42388-4250-4B00-A4BC-27065526F85E}" uniqueName="17" name="JobSatisfaction" queryTableFieldId="17"/>
    <tableColumn id="18" xr3:uid="{09618114-6881-4403-B5DB-299075EB4EEF}" uniqueName="18" name="MaritalStatus" queryTableFieldId="18" dataDxfId="13"/>
    <tableColumn id="19" xr3:uid="{7272BED4-1B20-4071-ACF2-5F111A25FC1C}" uniqueName="19" name="MonthlyIncome" queryTableFieldId="19"/>
    <tableColumn id="20" xr3:uid="{D6DB1D8E-B7C0-4131-B4D7-42556F1D2AB7}" uniqueName="20" name="MonthlyRate" queryTableFieldId="20"/>
    <tableColumn id="21" xr3:uid="{B34136ED-0FFE-4464-B9E8-38A7C9874138}" uniqueName="21" name="NumCompaniesWorked" queryTableFieldId="21"/>
    <tableColumn id="22" xr3:uid="{648A3201-3B7A-49C3-88C8-F082A9F96617}" uniqueName="22" name="Over18" queryTableFieldId="22" dataDxfId="12"/>
    <tableColumn id="23" xr3:uid="{A11C50E1-C032-46C8-B472-15381D3FB176}" uniqueName="23" name="OverTime" queryTableFieldId="23" dataDxfId="11"/>
    <tableColumn id="24" xr3:uid="{265C744C-204D-4257-BFEC-C30605018B9E}" uniqueName="24" name="PercentSalaryHike" queryTableFieldId="24"/>
    <tableColumn id="25" xr3:uid="{82250F0F-8F3C-4FFA-B4FE-2EC26BCEAAD0}" uniqueName="25" name="PerformanceRating" queryTableFieldId="25"/>
    <tableColumn id="26" xr3:uid="{CC579F37-81E7-409E-A6F2-18C5C2F3379A}" uniqueName="26" name="RelationshipSatisfaction" queryTableFieldId="26"/>
    <tableColumn id="27" xr3:uid="{AC9AC427-C38A-4EB2-BB9B-13E0CA24B2AA}" uniqueName="27" name="StandardHours" queryTableFieldId="27"/>
    <tableColumn id="28" xr3:uid="{60106177-3F50-4E2B-ACDE-3043ED1A8FC9}" uniqueName="28" name="StockOptionLevel" queryTableFieldId="28"/>
    <tableColumn id="29" xr3:uid="{8049BE17-ABA4-44E7-A8BD-66D6627506EE}" uniqueName="29" name="TotalWorkingYears" queryTableFieldId="29"/>
    <tableColumn id="30" xr3:uid="{C90A67B9-7ECE-45EE-98D0-4A420AE8451D}" uniqueName="30" name="TrainingTimesLastYear" queryTableFieldId="30"/>
    <tableColumn id="31" xr3:uid="{048CC2D9-140D-4C82-BA1E-5F082805010C}" uniqueName="31" name="WorkLifeBalance" queryTableFieldId="31"/>
    <tableColumn id="32" xr3:uid="{BEB07257-B415-4991-B101-1BDB7C8BFDF8}" uniqueName="32" name="YearsAtCompany" queryTableFieldId="32"/>
    <tableColumn id="33" xr3:uid="{0B0F3B68-8BC7-4A49-8E08-43D99C80C492}" uniqueName="33" name="YearsInCurrentRole" queryTableFieldId="33"/>
    <tableColumn id="34" xr3:uid="{550B1D3A-D7A5-44D5-B6B5-C0335E27CD84}" uniqueName="34" name="YearsSinceLastPromotion" queryTableFieldId="34"/>
    <tableColumn id="35" xr3:uid="{C7EDA3C3-F72E-484B-8342-EC7A1820DEA9}" uniqueName="35" name="YearsWithCurrManager" queryTableFieldId="35"/>
    <tableColumn id="36" xr3:uid="{3EC32044-399A-4F1F-9F50-E893581485D1}" uniqueName="36" name="Porcentaje de aumento salarial recibido (%)" queryTableFieldId="36" dataDxfId="10" dataCellStyle="Porcentaje">
      <calculatedColumnFormula>+TablaProyecto[[#This Row],[PercentSalaryHike]]/100</calculatedColumnFormula>
    </tableColumn>
    <tableColumn id="42" xr3:uid="{871E13B6-1878-4589-8906-6F41297B232D}" uniqueName="42" name="Edad agrupada por generacion" queryTableFieldId="42" dataDxfId="9" dataCellStyle="Porcentaje">
      <calculatedColumnFormula>+IF(TablaProyecto[[#This Row],[Age]]&gt;=61,"Baby boomers",IF(TablaProyecto[[#This Row],[Age]]&gt;=45,"Generacion X",IF(TablaProyecto[[#This Row],[Age]]&gt;=29,"Millennials","Generacion Z")))</calculatedColumnFormula>
    </tableColumn>
    <tableColumn id="43" xr3:uid="{40BA3F65-5689-45B4-B56E-D2E2132F69FE}" uniqueName="43" name="Antigüedad empresa agrupada" queryTableFieldId="43" dataDxfId="8" dataCellStyle="Porcentaje">
      <calculatedColumnFormula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calculatedColumnFormula>
    </tableColumn>
    <tableColumn id="38" xr3:uid="{B542AFE4-2FEB-48E9-A905-DCFAC991E311}" uniqueName="38" name="Salario agrupado por hora" queryTableFieldId="38" dataDxfId="7" dataCellStyle="Porcentaje">
      <calculatedColumnFormula>+IF(TablaProyecto[[#This Row],[HourlyRate]]&lt;50,"Coste salarial bajo",IF(TablaProyecto[[#This Row],[HourlyRate]]&lt;75,"Coste salarial medio","Coste salarial alto"))</calculatedColumnFormula>
    </tableColumn>
    <tableColumn id="37" xr3:uid="{A192342E-C572-4672-A23F-677266B48BDA}" uniqueName="37" name="Distancia agrupada desde el hogar al trabajo " queryTableFieldId="37" dataDxfId="6" dataCellStyle="Porcentaje">
      <calculatedColumnFormula>+IF(TablaProyecto[[#This Row],[DistanceFromHome]]&lt;10,"0-10 kms",IF(TablaProyecto[[#This Row],[DistanceFromHome]]&lt;20,"10-20 kms","20-30 kms"))</calculatedColumnFormula>
    </tableColumn>
    <tableColumn id="40" xr3:uid="{53AB10F6-32E3-491D-A6FB-229D80AED6E4}" uniqueName="40" name="% Aumento agrupado" queryTableFieldId="40" dataDxfId="5" dataCellStyle="Porcentaje">
      <calculatedColumnFormula>+IF(TablaProyecto[[#This Row],[Porcentaje de aumento salarial recibido (%)]]&lt;16%,"Bajo",IF(TablaProyecto[[#This Row],[Porcentaje de aumento salarial recibido (%)]]&lt;21%,"Medio","Alto"))</calculatedColumnFormula>
    </tableColumn>
    <tableColumn id="41" xr3:uid="{BF478810-A2CF-4BFD-88B2-48ECC19CCBD6}" uniqueName="41" name="Formacion recibida agrupada" queryTableFieldId="41" dataDxfId="4" dataCellStyle="Porcentaje">
      <calculatedColumnFormula>+IF(TablaProyecto[[#This Row],[TrainingTimesLastYear]]&lt;3,"Poca",IF(TablaProyecto[[#This Row],[TrainingTimesLastYear]]&lt;5,"Media","Mucha"))</calculatedColumnFormula>
    </tableColumn>
    <tableColumn id="39" xr3:uid="{293DF85A-21A4-4BE3-AB39-B82051CBEBB1}" uniqueName="39" name="Experiencia laboral agrupada" queryTableFieldId="39" dataDxfId="3" dataCellStyle="Porcentaje">
      <calculatedColumnFormula>+IF(TablaProyecto[[#This Row],[TotalWorkingYears]]&lt;4,"Junior",IF(TablaProyecto[[#This Row],[TotalWorkingYears]]&lt;10,"Intermediate","Senior"))</calculatedColumnFormula>
    </tableColumn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43BE0A-D126-49F7-8E74-6C99A1CA40A3}" name="Tabla2" displayName="Tabla2" ref="A3:AQ478" totalsRowShown="0">
  <autoFilter ref="A3:AQ478" xr:uid="{A343BE0A-D126-49F7-8E74-6C99A1CA40A3}"/>
  <tableColumns count="43">
    <tableColumn id="1" xr3:uid="{CAAB58F4-E7AA-44DD-81CB-414ABD909684}" name="Age"/>
    <tableColumn id="2" xr3:uid="{1DE2C94A-AAC2-4848-BD5E-088D0A4DA7FD}" name="Attrition"/>
    <tableColumn id="3" xr3:uid="{EB1C2F45-D4F2-462C-A738-9E307DD2BCC9}" name="BusinessTravel"/>
    <tableColumn id="4" xr3:uid="{3593F787-E0B7-4AD6-9E10-BE0340E5F54D}" name="DailyRate"/>
    <tableColumn id="5" xr3:uid="{5FA28C78-80FA-455E-A4C1-1BB67DE8BD10}" name="Department"/>
    <tableColumn id="6" xr3:uid="{AC2DFEA1-20FF-4928-831A-9D11E3DF8BF7}" name="DistanceFromHome"/>
    <tableColumn id="7" xr3:uid="{AEE62655-EF6C-43AB-966E-91F2CFB436DC}" name="Education"/>
    <tableColumn id="8" xr3:uid="{F1B7EF7D-410F-42BD-BE81-7A9AF4CA6B9D}" name="EducationField"/>
    <tableColumn id="9" xr3:uid="{A11CE1CC-4442-4555-9874-3031CA8AF272}" name="EmployeeCount"/>
    <tableColumn id="10" xr3:uid="{C5F85C12-F918-4DF0-9FF0-9350E7648E89}" name="EmployeeNumber"/>
    <tableColumn id="11" xr3:uid="{FDE1C05F-707A-4640-A6C6-D8D8247BBEC5}" name="EnvironmentSatisfaction"/>
    <tableColumn id="12" xr3:uid="{C1EBD75E-E72C-450A-BBA6-6626CBF31EBA}" name="Gender"/>
    <tableColumn id="13" xr3:uid="{E3626A99-6A3C-42D3-B52D-FF8C3052C6D8}" name="HourlyRate"/>
    <tableColumn id="14" xr3:uid="{B5F87364-C501-4EEF-A8E8-FA3D95FFBAA8}" name="JobInvolvement"/>
    <tableColumn id="15" xr3:uid="{2602DB4A-366E-481A-B23C-D554CB087231}" name="JobLevel"/>
    <tableColumn id="16" xr3:uid="{7A1B14DF-EE78-436F-924E-EFF3B37125E7}" name="JobRole"/>
    <tableColumn id="17" xr3:uid="{1033A804-42C5-4683-BC3C-AA031E1D6520}" name="JobSatisfaction"/>
    <tableColumn id="18" xr3:uid="{888F519E-2EC4-4A1C-9A59-3706927B6BE5}" name="MaritalStatus"/>
    <tableColumn id="19" xr3:uid="{089A1830-80C8-4703-982C-DCAD54B2CC62}" name="MonthlyIncome"/>
    <tableColumn id="20" xr3:uid="{02CE8B46-3F7A-4C8B-BF6A-E6CB062E02E4}" name="MonthlyRate"/>
    <tableColumn id="21" xr3:uid="{51C053FE-E977-406C-8EEF-26630B9C5E89}" name="NumCompaniesWorked"/>
    <tableColumn id="22" xr3:uid="{56FADAA9-40E5-4796-930C-7492EBC0EA3B}" name="Over18"/>
    <tableColumn id="23" xr3:uid="{A05FDA18-8E3B-4A0E-B457-AE4F3CE85439}" name="OverTime"/>
    <tableColumn id="24" xr3:uid="{E4D8E248-B15A-437B-9381-4B69E21D372E}" name="PercentSalaryHike"/>
    <tableColumn id="25" xr3:uid="{A635D7B0-B290-4AE4-89C1-51E30D4A12A1}" name="PerformanceRating"/>
    <tableColumn id="26" xr3:uid="{BA25DDC4-287B-4BAB-9524-0C9F65A44B99}" name="RelationshipSatisfaction"/>
    <tableColumn id="27" xr3:uid="{5202955D-9DAA-40F1-851F-E8CFB9B58810}" name="StandardHours"/>
    <tableColumn id="28" xr3:uid="{CFA76938-01D9-4C09-8D0F-9268D3AF2F9E}" name="StockOptionLevel"/>
    <tableColumn id="29" xr3:uid="{E78E7929-D6C0-436F-8EF6-4A067C5EEB02}" name="TotalWorkingYears"/>
    <tableColumn id="30" xr3:uid="{20DD9BE2-2FDE-405F-B136-21D33F54759B}" name="TrainingTimesLastYear"/>
    <tableColumn id="31" xr3:uid="{56D13D97-75BD-4564-B991-F25B262D8A42}" name="WorkLifeBalance"/>
    <tableColumn id="32" xr3:uid="{0EC21B1D-51B0-456F-9334-8912E0E723CB}" name="YearsAtCompany"/>
    <tableColumn id="33" xr3:uid="{F4A36298-8033-4F4C-A5FA-0B0D52146C58}" name="YearsInCurrentRole"/>
    <tableColumn id="34" xr3:uid="{73FD27A8-9697-4BD2-AB2D-9F87CE18C660}" name="YearsSinceLastPromotion"/>
    <tableColumn id="35" xr3:uid="{E1099931-C930-468E-8EFA-6EDC1930C3FB}" name="YearsWithCurrManager"/>
    <tableColumn id="36" xr3:uid="{4F6FE700-EF92-459B-8B1D-D673E5B06E86}" name="Porcentaje de aumento salarial recibido (%)"/>
    <tableColumn id="37" xr3:uid="{A8A005D3-1390-4282-BB2F-C8F166515358}" name="Edad agrupada por generacion"/>
    <tableColumn id="38" xr3:uid="{5FE1A601-38DF-4684-B443-7142B9C6E652}" name="Antigüedad empresa agrupada"/>
    <tableColumn id="39" xr3:uid="{367A9C83-218C-4195-AAB1-1C3C63228DFC}" name="Salario agrupado por hora"/>
    <tableColumn id="40" xr3:uid="{A307D296-E155-43A8-8DD7-F78BEE722BD2}" name="Distancia agrupada desde el hogar al trabajo "/>
    <tableColumn id="41" xr3:uid="{8F85EFEA-E084-4AFA-9521-5FDB29BE390D}" name="% Aumento agrupado"/>
    <tableColumn id="42" xr3:uid="{0D42FAEB-00F0-4D0D-9CF4-62C6DDEE3F57}" name="Formacion recibida agrupada"/>
    <tableColumn id="43" xr3:uid="{60E64DB9-21E2-4C9A-B58B-14AA181DB50D}" name="Experiencia laboral agrupa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rinterSettings" Target="../printerSettings/printerSettings2.bin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B8BF-9E15-491F-B1D2-FFFBF2418F7C}">
  <dimension ref="A1:AZ2001"/>
  <sheetViews>
    <sheetView topLeftCell="AH1" workbookViewId="0">
      <selection activeCell="AQ2" sqref="AQ2"/>
    </sheetView>
  </sheetViews>
  <sheetFormatPr baseColWidth="10" defaultRowHeight="14.5" x14ac:dyDescent="0.35"/>
  <cols>
    <col min="1" max="1" width="6.453125" bestFit="1" customWidth="1"/>
    <col min="2" max="2" width="10.453125" bestFit="1" customWidth="1"/>
    <col min="3" max="3" width="16.26953125" bestFit="1" customWidth="1"/>
    <col min="4" max="4" width="11.6328125" bestFit="1" customWidth="1"/>
    <col min="5" max="5" width="22" bestFit="1" customWidth="1"/>
    <col min="6" max="6" width="20.6328125" bestFit="1" customWidth="1"/>
    <col min="7" max="7" width="11.90625" bestFit="1" customWidth="1"/>
    <col min="8" max="8" width="16.453125" bestFit="1" customWidth="1"/>
    <col min="9" max="9" width="17.26953125" bestFit="1" customWidth="1"/>
    <col min="10" max="10" width="17.36328125" bestFit="1" customWidth="1"/>
    <col min="11" max="11" width="24.81640625" bestFit="1" customWidth="1"/>
    <col min="12" max="12" width="9.7265625" bestFit="1" customWidth="1"/>
    <col min="13" max="13" width="13" bestFit="1" customWidth="1"/>
    <col min="14" max="14" width="17" bestFit="1" customWidth="1"/>
    <col min="15" max="15" width="10.81640625" bestFit="1" customWidth="1"/>
    <col min="16" max="16" width="23.08984375" bestFit="1" customWidth="1"/>
    <col min="17" max="17" width="16.453125" bestFit="1" customWidth="1"/>
    <col min="18" max="18" width="14.6328125" bestFit="1" customWidth="1"/>
    <col min="19" max="19" width="16.7265625" bestFit="1" customWidth="1"/>
    <col min="20" max="20" width="14.26953125" bestFit="1" customWidth="1"/>
    <col min="21" max="21" width="24.1796875" bestFit="1" customWidth="1"/>
    <col min="22" max="22" width="9.36328125" bestFit="1" customWidth="1"/>
    <col min="23" max="23" width="11.6328125" bestFit="1" customWidth="1"/>
    <col min="24" max="24" width="19.26953125" bestFit="1" customWidth="1"/>
    <col min="25" max="25" width="20" bestFit="1" customWidth="1"/>
    <col min="26" max="26" width="24.7265625" bestFit="1" customWidth="1"/>
    <col min="27" max="27" width="16.1796875" bestFit="1" customWidth="1"/>
    <col min="28" max="28" width="18.7265625" bestFit="1" customWidth="1"/>
    <col min="29" max="29" width="19.54296875" bestFit="1" customWidth="1"/>
    <col min="30" max="30" width="23" bestFit="1" customWidth="1"/>
    <col min="31" max="31" width="17.90625" bestFit="1" customWidth="1"/>
    <col min="32" max="32" width="18.1796875" bestFit="1" customWidth="1"/>
    <col min="33" max="33" width="20.54296875" bestFit="1" customWidth="1"/>
    <col min="34" max="34" width="25.6328125" bestFit="1" customWidth="1"/>
    <col min="35" max="35" width="23.54296875" bestFit="1" customWidth="1"/>
    <col min="36" max="36" width="23.90625" style="3" bestFit="1" customWidth="1"/>
    <col min="37" max="38" width="23.90625" style="3" customWidth="1"/>
    <col min="39" max="39" width="21.453125" style="3" customWidth="1"/>
    <col min="40" max="40" width="25.90625" style="3" bestFit="1" customWidth="1"/>
    <col min="41" max="42" width="25.90625" style="3" customWidth="1"/>
    <col min="43" max="43" width="28.1796875" style="3" bestFit="1" customWidth="1"/>
    <col min="45" max="45" width="21.81640625" customWidth="1"/>
    <col min="46" max="46" width="24.08984375" customWidth="1"/>
    <col min="47" max="47" width="22.453125" customWidth="1"/>
    <col min="48" max="48" width="25.36328125" customWidth="1"/>
    <col min="49" max="49" width="21.81640625" customWidth="1"/>
    <col min="50" max="50" width="19.6328125" customWidth="1"/>
    <col min="51" max="51" width="15.81640625" customWidth="1"/>
    <col min="52" max="52" width="26.453125" customWidth="1"/>
  </cols>
  <sheetData>
    <row r="1" spans="1:52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3" t="s">
        <v>67</v>
      </c>
      <c r="AK1" s="13" t="s">
        <v>117</v>
      </c>
      <c r="AL1" s="13" t="s">
        <v>119</v>
      </c>
      <c r="AM1" s="13" t="s">
        <v>114</v>
      </c>
      <c r="AN1" s="13" t="s">
        <v>76</v>
      </c>
      <c r="AO1" s="13" t="s">
        <v>115</v>
      </c>
      <c r="AP1" s="13" t="s">
        <v>116</v>
      </c>
      <c r="AQ1" s="13" t="s">
        <v>118</v>
      </c>
      <c r="AS1" s="1" t="s">
        <v>62</v>
      </c>
      <c r="AT1" s="1" t="s">
        <v>69</v>
      </c>
      <c r="AU1" s="1" t="s">
        <v>63</v>
      </c>
      <c r="AV1" s="1" t="s">
        <v>64</v>
      </c>
      <c r="AW1" s="1" t="s">
        <v>65</v>
      </c>
      <c r="AX1" s="1" t="s">
        <v>66</v>
      </c>
      <c r="AY1" s="5" t="s">
        <v>70</v>
      </c>
      <c r="AZ1" s="1" t="s">
        <v>68</v>
      </c>
    </row>
    <row r="2" spans="1:52" x14ac:dyDescent="0.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  <c r="AJ2" s="3">
        <f>+TablaProyecto[[#This Row],[PercentSalaryHike]]/100</f>
        <v>0.11</v>
      </c>
      <c r="AK2" s="3" t="str">
        <f>+IF(TablaProyecto[[#This Row],[Age]]&gt;=61,"Baby boomers",IF(TablaProyecto[[#This Row],[Age]]&gt;=45,"Generacion X",IF(TablaProyecto[[#This Row],[Age]]&gt;=29,"Millennials","Generacion Z")))</f>
        <v>Millennials</v>
      </c>
      <c r="AL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" s="3" t="str">
        <f>+IF(TablaProyecto[[#This Row],[HourlyRate]]&lt;50,"Coste salarial bajo",IF(TablaProyecto[[#This Row],[HourlyRate]]&lt;75,"Coste salarial medio","Coste salarial alto"))</f>
        <v>Coste salarial alto</v>
      </c>
      <c r="AN2" s="3" t="str">
        <f>+IF(TablaProyecto[[#This Row],[DistanceFromHome]]&lt;10,"0-10 kms",IF(TablaProyecto[[#This Row],[DistanceFromHome]]&lt;20,"10-20 kms","20-30 kms"))</f>
        <v>0-10 kms</v>
      </c>
      <c r="AO2" s="3" t="str">
        <f>+IF(TablaProyecto[[#This Row],[Porcentaje de aumento salarial recibido (%)]]&lt;16%,"Bajo",IF(TablaProyecto[[#This Row],[Porcentaje de aumento salarial recibido (%)]]&lt;21%,"Medio","Alto"))</f>
        <v>Bajo</v>
      </c>
      <c r="AP2" s="3" t="str">
        <f>+IF(TablaProyecto[[#This Row],[TrainingTimesLastYear]]&lt;3,"Poca",IF(TablaProyecto[[#This Row],[TrainingTimesLastYear]]&lt;5,"Media","Mucha"))</f>
        <v>Poca</v>
      </c>
      <c r="AQ2" s="3" t="str">
        <f>+IF(TablaProyecto[[#This Row],[TotalWorkingYears]]&lt;4,"Junior",IF(TablaProyecto[[#This Row],[TotalWorkingYears]]&lt;10,"Intermediate","Senior"))</f>
        <v>Intermediate</v>
      </c>
      <c r="AS2" t="str">
        <f>+IF(TablaProyecto[[#This Row],[Education]]&gt;5,"ERRONEO","")</f>
        <v/>
      </c>
      <c r="AT2" t="str">
        <f>IF(+COUNTIF(TablaProyecto[EmployeeNumber],TablaProyecto[[#This Row],[EmployeeNumber]])&gt;1,"ERRONEO"," ")</f>
        <v xml:space="preserve"> </v>
      </c>
      <c r="AU2" t="str">
        <f>+IF(TablaProyecto[[#This Row],[JobSatisfaction]]&gt;4,"ERRONEO"," ")</f>
        <v xml:space="preserve"> </v>
      </c>
      <c r="AV2" t="str">
        <f>+IF(TablaProyecto[[#This Row],[PerformanceRating]]&gt;4,"ERRONEO"," ")</f>
        <v xml:space="preserve"> </v>
      </c>
      <c r="AW2" t="str">
        <f>+IF(TablaProyecto[[#This Row],[RelationshipSatisfaction]]&gt;4,"ERRONEO"," ")</f>
        <v xml:space="preserve"> </v>
      </c>
      <c r="AX2" t="str">
        <f>+IF(TablaProyecto[[#This Row],[WorkLifeBalance]]&gt;4,"ERRONEO"," ")</f>
        <v xml:space="preserve"> </v>
      </c>
      <c r="AZ2" s="4">
        <f>+COUNTIF(AS:AX,"ERRONEO")</f>
        <v>0</v>
      </c>
    </row>
    <row r="3" spans="1:52" x14ac:dyDescent="0.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  <c r="AJ3" s="3">
        <f>+TablaProyecto[[#This Row],[PercentSalaryHike]]/100</f>
        <v>0.23</v>
      </c>
      <c r="AK3" s="3" t="str">
        <f>+IF(TablaProyecto[[#This Row],[Age]]&gt;=61,"Baby boomers",IF(TablaProyecto[[#This Row],[Age]]&gt;=45,"Generacion X",IF(TablaProyecto[[#This Row],[Age]]&gt;=29,"Millennials","Generacion Z")))</f>
        <v>Generacion X</v>
      </c>
      <c r="AL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" s="3" t="str">
        <f>+IF(TablaProyecto[[#This Row],[HourlyRate]]&lt;50,"Coste salarial bajo",IF(TablaProyecto[[#This Row],[HourlyRate]]&lt;75,"Coste salarial medio","Coste salarial alto"))</f>
        <v>Coste salarial medio</v>
      </c>
      <c r="AN3" s="3" t="str">
        <f>+IF(TablaProyecto[[#This Row],[DistanceFromHome]]&lt;10,"0-10 kms",IF(TablaProyecto[[#This Row],[DistanceFromHome]]&lt;20,"10-20 kms","20-30 kms"))</f>
        <v>0-10 kms</v>
      </c>
      <c r="AO3" s="3" t="str">
        <f>+IF(TablaProyecto[[#This Row],[Porcentaje de aumento salarial recibido (%)]]&lt;16%,"Bajo",IF(TablaProyecto[[#This Row],[Porcentaje de aumento salarial recibido (%)]]&lt;21%,"Medio","Alto"))</f>
        <v>Alto</v>
      </c>
      <c r="AP3" s="3" t="str">
        <f>+IF(TablaProyecto[[#This Row],[TrainingTimesLastYear]]&lt;3,"Poca",IF(TablaProyecto[[#This Row],[TrainingTimesLastYear]]&lt;5,"Media","Mucha"))</f>
        <v>Media</v>
      </c>
      <c r="AQ3" s="3" t="str">
        <f>+IF(TablaProyecto[[#This Row],[TotalWorkingYears]]&lt;4,"Junior",IF(TablaProyecto[[#This Row],[TotalWorkingYears]]&lt;10,"Intermediate","Senior"))</f>
        <v>Senior</v>
      </c>
      <c r="AS3" t="str">
        <f>+IF(TablaProyecto[[#This Row],[Education]]&gt;5,"ERRONEO","")</f>
        <v/>
      </c>
      <c r="AT3" t="str">
        <f>IF(+COUNTIF(TablaProyecto[EmployeeNumber],TablaProyecto[[#This Row],[EmployeeNumber]])&gt;1,"ERRONEO"," ")</f>
        <v xml:space="preserve"> </v>
      </c>
      <c r="AU3" t="str">
        <f>+IF(TablaProyecto[[#This Row],[JobSatisfaction]]&gt;4,"ERRONEO"," ")</f>
        <v xml:space="preserve"> </v>
      </c>
      <c r="AV3" t="str">
        <f>+IF(TablaProyecto[[#This Row],[PerformanceRating]]&gt;4,"ERRONEO"," ")</f>
        <v xml:space="preserve"> </v>
      </c>
      <c r="AW3" t="str">
        <f>+IF(TablaProyecto[[#This Row],[RelationshipSatisfaction]]&gt;4,"ERRONEO"," ")</f>
        <v xml:space="preserve"> </v>
      </c>
      <c r="AX3" t="str">
        <f>+IF(TablaProyecto[[#This Row],[WorkLifeBalance]]&gt;4,"ERRONEO"," ")</f>
        <v xml:space="preserve"> </v>
      </c>
    </row>
    <row r="4" spans="1:52" x14ac:dyDescent="0.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  <c r="AJ4" s="3">
        <f>+TablaProyecto[[#This Row],[PercentSalaryHike]]/100</f>
        <v>0.15</v>
      </c>
      <c r="AK4" s="3" t="str">
        <f>+IF(TablaProyecto[[#This Row],[Age]]&gt;=61,"Baby boomers",IF(TablaProyecto[[#This Row],[Age]]&gt;=45,"Generacion X",IF(TablaProyecto[[#This Row],[Age]]&gt;=29,"Millennials","Generacion Z")))</f>
        <v>Millennials</v>
      </c>
      <c r="AL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4" s="3" t="str">
        <f>+IF(TablaProyecto[[#This Row],[HourlyRate]]&lt;50,"Coste salarial bajo",IF(TablaProyecto[[#This Row],[HourlyRate]]&lt;75,"Coste salarial medio","Coste salarial alto"))</f>
        <v>Coste salarial alto</v>
      </c>
      <c r="AN4" s="3" t="str">
        <f>+IF(TablaProyecto[[#This Row],[DistanceFromHome]]&lt;10,"0-10 kms",IF(TablaProyecto[[#This Row],[DistanceFromHome]]&lt;20,"10-20 kms","20-30 kms"))</f>
        <v>0-10 kms</v>
      </c>
      <c r="AO4" s="3" t="str">
        <f>+IF(TablaProyecto[[#This Row],[Porcentaje de aumento salarial recibido (%)]]&lt;16%,"Bajo",IF(TablaProyecto[[#This Row],[Porcentaje de aumento salarial recibido (%)]]&lt;21%,"Medio","Alto"))</f>
        <v>Bajo</v>
      </c>
      <c r="AP4" s="3" t="str">
        <f>+IF(TablaProyecto[[#This Row],[TrainingTimesLastYear]]&lt;3,"Poca",IF(TablaProyecto[[#This Row],[TrainingTimesLastYear]]&lt;5,"Media","Mucha"))</f>
        <v>Media</v>
      </c>
      <c r="AQ4" s="3" t="str">
        <f>+IF(TablaProyecto[[#This Row],[TotalWorkingYears]]&lt;4,"Junior",IF(TablaProyecto[[#This Row],[TotalWorkingYears]]&lt;10,"Intermediate","Senior"))</f>
        <v>Intermediate</v>
      </c>
      <c r="AS4" t="str">
        <f>+IF(TablaProyecto[[#This Row],[Education]]&gt;5,"ERRONEO","")</f>
        <v/>
      </c>
      <c r="AT4" t="str">
        <f>IF(+COUNTIF(TablaProyecto[EmployeeNumber],TablaProyecto[[#This Row],[EmployeeNumber]])&gt;1,"ERRONEO"," ")</f>
        <v xml:space="preserve"> </v>
      </c>
      <c r="AU4" t="str">
        <f>+IF(TablaProyecto[[#This Row],[JobSatisfaction]]&gt;4,"ERRONEO"," ")</f>
        <v xml:space="preserve"> </v>
      </c>
      <c r="AV4" t="str">
        <f>+IF(TablaProyecto[[#This Row],[PerformanceRating]]&gt;4,"ERRONEO"," ")</f>
        <v xml:space="preserve"> </v>
      </c>
      <c r="AW4" t="str">
        <f>+IF(TablaProyecto[[#This Row],[RelationshipSatisfaction]]&gt;4,"ERRONEO"," ")</f>
        <v xml:space="preserve"> </v>
      </c>
      <c r="AX4" t="str">
        <f>+IF(TablaProyecto[[#This Row],[WorkLifeBalance]]&gt;4,"ERRONEO"," ")</f>
        <v xml:space="preserve"> </v>
      </c>
    </row>
    <row r="5" spans="1:52" x14ac:dyDescent="0.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  <c r="AJ5" s="3">
        <f>+TablaProyecto[[#This Row],[PercentSalaryHike]]/100</f>
        <v>0.11</v>
      </c>
      <c r="AK5" s="3" t="str">
        <f>+IF(TablaProyecto[[#This Row],[Age]]&gt;=61,"Baby boomers",IF(TablaProyecto[[#This Row],[Age]]&gt;=45,"Generacion X",IF(TablaProyecto[[#This Row],[Age]]&gt;=29,"Millennials","Generacion Z")))</f>
        <v>Millennials</v>
      </c>
      <c r="AL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" s="3" t="str">
        <f>+IF(TablaProyecto[[#This Row],[HourlyRate]]&lt;50,"Coste salarial bajo",IF(TablaProyecto[[#This Row],[HourlyRate]]&lt;75,"Coste salarial medio","Coste salarial alto"))</f>
        <v>Coste salarial medio</v>
      </c>
      <c r="AN5" s="3" t="str">
        <f>+IF(TablaProyecto[[#This Row],[DistanceFromHome]]&lt;10,"0-10 kms",IF(TablaProyecto[[#This Row],[DistanceFromHome]]&lt;20,"10-20 kms","20-30 kms"))</f>
        <v>0-10 kms</v>
      </c>
      <c r="AO5" s="3" t="str">
        <f>+IF(TablaProyecto[[#This Row],[Porcentaje de aumento salarial recibido (%)]]&lt;16%,"Bajo",IF(TablaProyecto[[#This Row],[Porcentaje de aumento salarial recibido (%)]]&lt;21%,"Medio","Alto"))</f>
        <v>Bajo</v>
      </c>
      <c r="AP5" s="3" t="str">
        <f>+IF(TablaProyecto[[#This Row],[TrainingTimesLastYear]]&lt;3,"Poca",IF(TablaProyecto[[#This Row],[TrainingTimesLastYear]]&lt;5,"Media","Mucha"))</f>
        <v>Media</v>
      </c>
      <c r="AQ5" s="3" t="str">
        <f>+IF(TablaProyecto[[#This Row],[TotalWorkingYears]]&lt;4,"Junior",IF(TablaProyecto[[#This Row],[TotalWorkingYears]]&lt;10,"Intermediate","Senior"))</f>
        <v>Intermediate</v>
      </c>
      <c r="AS5" t="str">
        <f>+IF(TablaProyecto[[#This Row],[Education]]&gt;5,"ERRONEO","")</f>
        <v/>
      </c>
      <c r="AT5" t="str">
        <f>IF(+COUNTIF(TablaProyecto[EmployeeNumber],TablaProyecto[[#This Row],[EmployeeNumber]])&gt;1,"ERRONEO"," ")</f>
        <v xml:space="preserve"> </v>
      </c>
      <c r="AU5" t="str">
        <f>+IF(TablaProyecto[[#This Row],[JobSatisfaction]]&gt;4,"ERRONEO"," ")</f>
        <v xml:space="preserve"> </v>
      </c>
      <c r="AV5" t="str">
        <f>+IF(TablaProyecto[[#This Row],[PerformanceRating]]&gt;4,"ERRONEO"," ")</f>
        <v xml:space="preserve"> </v>
      </c>
      <c r="AW5" t="str">
        <f>+IF(TablaProyecto[[#This Row],[RelationshipSatisfaction]]&gt;4,"ERRONEO"," ")</f>
        <v xml:space="preserve"> </v>
      </c>
      <c r="AX5" t="str">
        <f>+IF(TablaProyecto[[#This Row],[WorkLifeBalance]]&gt;4,"ERRONEO"," ")</f>
        <v xml:space="preserve"> </v>
      </c>
    </row>
    <row r="6" spans="1:52" x14ac:dyDescent="0.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  <c r="AJ6" s="3">
        <f>+TablaProyecto[[#This Row],[PercentSalaryHike]]/100</f>
        <v>0.12</v>
      </c>
      <c r="AK6" s="3" t="str">
        <f>+IF(TablaProyecto[[#This Row],[Age]]&gt;=61,"Baby boomers",IF(TablaProyecto[[#This Row],[Age]]&gt;=45,"Generacion X",IF(TablaProyecto[[#This Row],[Age]]&gt;=29,"Millennials","Generacion Z")))</f>
        <v>Generacion Z</v>
      </c>
      <c r="AL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" s="3" t="str">
        <f>+IF(TablaProyecto[[#This Row],[HourlyRate]]&lt;50,"Coste salarial bajo",IF(TablaProyecto[[#This Row],[HourlyRate]]&lt;75,"Coste salarial medio","Coste salarial alto"))</f>
        <v>Coste salarial bajo</v>
      </c>
      <c r="AN6" s="3" t="str">
        <f>+IF(TablaProyecto[[#This Row],[DistanceFromHome]]&lt;10,"0-10 kms",IF(TablaProyecto[[#This Row],[DistanceFromHome]]&lt;20,"10-20 kms","20-30 kms"))</f>
        <v>0-10 kms</v>
      </c>
      <c r="AO6" s="3" t="str">
        <f>+IF(TablaProyecto[[#This Row],[Porcentaje de aumento salarial recibido (%)]]&lt;16%,"Bajo",IF(TablaProyecto[[#This Row],[Porcentaje de aumento salarial recibido (%)]]&lt;21%,"Medio","Alto"))</f>
        <v>Bajo</v>
      </c>
      <c r="AP6" s="3" t="str">
        <f>+IF(TablaProyecto[[#This Row],[TrainingTimesLastYear]]&lt;3,"Poca",IF(TablaProyecto[[#This Row],[TrainingTimesLastYear]]&lt;5,"Media","Mucha"))</f>
        <v>Media</v>
      </c>
      <c r="AQ6" s="3" t="str">
        <f>+IF(TablaProyecto[[#This Row],[TotalWorkingYears]]&lt;4,"Junior",IF(TablaProyecto[[#This Row],[TotalWorkingYears]]&lt;10,"Intermediate","Senior"))</f>
        <v>Intermediate</v>
      </c>
      <c r="AS6" t="str">
        <f>+IF(TablaProyecto[[#This Row],[Education]]&gt;5,"ERRONEO","")</f>
        <v/>
      </c>
      <c r="AT6" t="str">
        <f>IF(+COUNTIF(TablaProyecto[EmployeeNumber],TablaProyecto[[#This Row],[EmployeeNumber]])&gt;1,"ERRONEO"," ")</f>
        <v xml:space="preserve"> </v>
      </c>
      <c r="AU6" t="str">
        <f>+IF(TablaProyecto[[#This Row],[JobSatisfaction]]&gt;4,"ERRONEO"," ")</f>
        <v xml:space="preserve"> </v>
      </c>
      <c r="AV6" t="str">
        <f>+IF(TablaProyecto[[#This Row],[PerformanceRating]]&gt;4,"ERRONEO"," ")</f>
        <v xml:space="preserve"> </v>
      </c>
      <c r="AW6" t="str">
        <f>+IF(TablaProyecto[[#This Row],[RelationshipSatisfaction]]&gt;4,"ERRONEO"," ")</f>
        <v xml:space="preserve"> </v>
      </c>
      <c r="AX6" t="str">
        <f>+IF(TablaProyecto[[#This Row],[WorkLifeBalance]]&gt;4,"ERRONEO"," ")</f>
        <v xml:space="preserve"> </v>
      </c>
    </row>
    <row r="7" spans="1:52" x14ac:dyDescent="0.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  <c r="AJ7" s="3">
        <f>+TablaProyecto[[#This Row],[PercentSalaryHike]]/100</f>
        <v>0.13</v>
      </c>
      <c r="AK7" s="3" t="str">
        <f>+IF(TablaProyecto[[#This Row],[Age]]&gt;=61,"Baby boomers",IF(TablaProyecto[[#This Row],[Age]]&gt;=45,"Generacion X",IF(TablaProyecto[[#This Row],[Age]]&gt;=29,"Millennials","Generacion Z")))</f>
        <v>Millennials</v>
      </c>
      <c r="AL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" s="3" t="str">
        <f>+IF(TablaProyecto[[#This Row],[HourlyRate]]&lt;50,"Coste salarial bajo",IF(TablaProyecto[[#This Row],[HourlyRate]]&lt;75,"Coste salarial medio","Coste salarial alto"))</f>
        <v>Coste salarial alto</v>
      </c>
      <c r="AN7" s="3" t="str">
        <f>+IF(TablaProyecto[[#This Row],[DistanceFromHome]]&lt;10,"0-10 kms",IF(TablaProyecto[[#This Row],[DistanceFromHome]]&lt;20,"10-20 kms","20-30 kms"))</f>
        <v>0-10 kms</v>
      </c>
      <c r="AO7" s="3" t="str">
        <f>+IF(TablaProyecto[[#This Row],[Porcentaje de aumento salarial recibido (%)]]&lt;16%,"Bajo",IF(TablaProyecto[[#This Row],[Porcentaje de aumento salarial recibido (%)]]&lt;21%,"Medio","Alto"))</f>
        <v>Bajo</v>
      </c>
      <c r="AP7" s="3" t="str">
        <f>+IF(TablaProyecto[[#This Row],[TrainingTimesLastYear]]&lt;3,"Poca",IF(TablaProyecto[[#This Row],[TrainingTimesLastYear]]&lt;5,"Media","Mucha"))</f>
        <v>Poca</v>
      </c>
      <c r="AQ7" s="3" t="str">
        <f>+IF(TablaProyecto[[#This Row],[TotalWorkingYears]]&lt;4,"Junior",IF(TablaProyecto[[#This Row],[TotalWorkingYears]]&lt;10,"Intermediate","Senior"))</f>
        <v>Intermediate</v>
      </c>
      <c r="AS7" t="str">
        <f>+IF(TablaProyecto[[#This Row],[Education]]&gt;5,"ERRONEO","")</f>
        <v/>
      </c>
      <c r="AT7" t="str">
        <f>IF(+COUNTIF(TablaProyecto[EmployeeNumber],TablaProyecto[[#This Row],[EmployeeNumber]])&gt;1,"ERRONEO"," ")</f>
        <v xml:space="preserve"> </v>
      </c>
      <c r="AU7" t="str">
        <f>+IF(TablaProyecto[[#This Row],[JobSatisfaction]]&gt;4,"ERRONEO"," ")</f>
        <v xml:space="preserve"> </v>
      </c>
      <c r="AV7" t="str">
        <f>+IF(TablaProyecto[[#This Row],[PerformanceRating]]&gt;4,"ERRONEO"," ")</f>
        <v xml:space="preserve"> </v>
      </c>
      <c r="AW7" t="str">
        <f>+IF(TablaProyecto[[#This Row],[RelationshipSatisfaction]]&gt;4,"ERRONEO"," ")</f>
        <v xml:space="preserve"> </v>
      </c>
      <c r="AX7" t="str">
        <f>+IF(TablaProyecto[[#This Row],[WorkLifeBalance]]&gt;4,"ERRONEO"," ")</f>
        <v xml:space="preserve"> </v>
      </c>
    </row>
    <row r="8" spans="1:52" x14ac:dyDescent="0.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  <c r="AJ8" s="3">
        <f>+TablaProyecto[[#This Row],[PercentSalaryHike]]/100</f>
        <v>0.2</v>
      </c>
      <c r="AK8" s="3" t="str">
        <f>+IF(TablaProyecto[[#This Row],[Age]]&gt;=61,"Baby boomers",IF(TablaProyecto[[#This Row],[Age]]&gt;=45,"Generacion X",IF(TablaProyecto[[#This Row],[Age]]&gt;=29,"Millennials","Generacion Z")))</f>
        <v>Generacion X</v>
      </c>
      <c r="AL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8" s="3" t="str">
        <f>+IF(TablaProyecto[[#This Row],[HourlyRate]]&lt;50,"Coste salarial bajo",IF(TablaProyecto[[#This Row],[HourlyRate]]&lt;75,"Coste salarial medio","Coste salarial alto"))</f>
        <v>Coste salarial alto</v>
      </c>
      <c r="AN8" s="3" t="str">
        <f>+IF(TablaProyecto[[#This Row],[DistanceFromHome]]&lt;10,"0-10 kms",IF(TablaProyecto[[#This Row],[DistanceFromHome]]&lt;20,"10-20 kms","20-30 kms"))</f>
        <v>0-10 kms</v>
      </c>
      <c r="AO8" s="3" t="str">
        <f>+IF(TablaProyecto[[#This Row],[Porcentaje de aumento salarial recibido (%)]]&lt;16%,"Bajo",IF(TablaProyecto[[#This Row],[Porcentaje de aumento salarial recibido (%)]]&lt;21%,"Medio","Alto"))</f>
        <v>Medio</v>
      </c>
      <c r="AP8" s="3" t="str">
        <f>+IF(TablaProyecto[[#This Row],[TrainingTimesLastYear]]&lt;3,"Poca",IF(TablaProyecto[[#This Row],[TrainingTimesLastYear]]&lt;5,"Media","Mucha"))</f>
        <v>Media</v>
      </c>
      <c r="AQ8" s="3" t="str">
        <f>+IF(TablaProyecto[[#This Row],[TotalWorkingYears]]&lt;4,"Junior",IF(TablaProyecto[[#This Row],[TotalWorkingYears]]&lt;10,"Intermediate","Senior"))</f>
        <v>Senior</v>
      </c>
      <c r="AS8" t="str">
        <f>+IF(TablaProyecto[[#This Row],[Education]]&gt;5,"ERRONEO","")</f>
        <v/>
      </c>
      <c r="AT8" t="str">
        <f>IF(+COUNTIF(TablaProyecto[EmployeeNumber],TablaProyecto[[#This Row],[EmployeeNumber]])&gt;1,"ERRONEO"," ")</f>
        <v xml:space="preserve"> </v>
      </c>
      <c r="AU8" t="str">
        <f>+IF(TablaProyecto[[#This Row],[JobSatisfaction]]&gt;4,"ERRONEO"," ")</f>
        <v xml:space="preserve"> </v>
      </c>
      <c r="AV8" t="str">
        <f>+IF(TablaProyecto[[#This Row],[PerformanceRating]]&gt;4,"ERRONEO"," ")</f>
        <v xml:space="preserve"> </v>
      </c>
      <c r="AW8" t="str">
        <f>+IF(TablaProyecto[[#This Row],[RelationshipSatisfaction]]&gt;4,"ERRONEO"," ")</f>
        <v xml:space="preserve"> </v>
      </c>
      <c r="AX8" t="str">
        <f>+IF(TablaProyecto[[#This Row],[WorkLifeBalance]]&gt;4,"ERRONEO"," ")</f>
        <v xml:space="preserve"> </v>
      </c>
    </row>
    <row r="9" spans="1:52" x14ac:dyDescent="0.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  <c r="AJ9" s="3">
        <f>+TablaProyecto[[#This Row],[PercentSalaryHike]]/100</f>
        <v>0.22</v>
      </c>
      <c r="AK9" s="3" t="str">
        <f>+IF(TablaProyecto[[#This Row],[Age]]&gt;=61,"Baby boomers",IF(TablaProyecto[[#This Row],[Age]]&gt;=45,"Generacion X",IF(TablaProyecto[[#This Row],[Age]]&gt;=29,"Millennials","Generacion Z")))</f>
        <v>Millennials</v>
      </c>
      <c r="AL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9" s="3" t="str">
        <f>+IF(TablaProyecto[[#This Row],[HourlyRate]]&lt;50,"Coste salarial bajo",IF(TablaProyecto[[#This Row],[HourlyRate]]&lt;75,"Coste salarial medio","Coste salarial alto"))</f>
        <v>Coste salarial medio</v>
      </c>
      <c r="AN9" s="3" t="str">
        <f>+IF(TablaProyecto[[#This Row],[DistanceFromHome]]&lt;10,"0-10 kms",IF(TablaProyecto[[#This Row],[DistanceFromHome]]&lt;20,"10-20 kms","20-30 kms"))</f>
        <v>20-30 kms</v>
      </c>
      <c r="AO9" s="3" t="str">
        <f>+IF(TablaProyecto[[#This Row],[Porcentaje de aumento salarial recibido (%)]]&lt;16%,"Bajo",IF(TablaProyecto[[#This Row],[Porcentaje de aumento salarial recibido (%)]]&lt;21%,"Medio","Alto"))</f>
        <v>Alto</v>
      </c>
      <c r="AP9" s="3" t="str">
        <f>+IF(TablaProyecto[[#This Row],[TrainingTimesLastYear]]&lt;3,"Poca",IF(TablaProyecto[[#This Row],[TrainingTimesLastYear]]&lt;5,"Media","Mucha"))</f>
        <v>Poca</v>
      </c>
      <c r="AQ9" s="3" t="str">
        <f>+IF(TablaProyecto[[#This Row],[TotalWorkingYears]]&lt;4,"Junior",IF(TablaProyecto[[#This Row],[TotalWorkingYears]]&lt;10,"Intermediate","Senior"))</f>
        <v>Junior</v>
      </c>
      <c r="AS9" t="str">
        <f>+IF(TablaProyecto[[#This Row],[Education]]&gt;5,"ERRONEO","")</f>
        <v/>
      </c>
      <c r="AT9" t="str">
        <f>IF(+COUNTIF(TablaProyecto[EmployeeNumber],TablaProyecto[[#This Row],[EmployeeNumber]])&gt;1,"ERRONEO"," ")</f>
        <v xml:space="preserve"> </v>
      </c>
      <c r="AU9" t="str">
        <f>+IF(TablaProyecto[[#This Row],[JobSatisfaction]]&gt;4,"ERRONEO"," ")</f>
        <v xml:space="preserve"> </v>
      </c>
      <c r="AV9" t="str">
        <f>+IF(TablaProyecto[[#This Row],[PerformanceRating]]&gt;4,"ERRONEO"," ")</f>
        <v xml:space="preserve"> </v>
      </c>
      <c r="AW9" t="str">
        <f>+IF(TablaProyecto[[#This Row],[RelationshipSatisfaction]]&gt;4,"ERRONEO"," ")</f>
        <v xml:space="preserve"> </v>
      </c>
      <c r="AX9" t="str">
        <f>+IF(TablaProyecto[[#This Row],[WorkLifeBalance]]&gt;4,"ERRONEO"," ")</f>
        <v xml:space="preserve"> </v>
      </c>
    </row>
    <row r="10" spans="1:52" x14ac:dyDescent="0.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  <c r="AJ10" s="3">
        <f>+TablaProyecto[[#This Row],[PercentSalaryHike]]/100</f>
        <v>0.21</v>
      </c>
      <c r="AK10" s="3" t="str">
        <f>+IF(TablaProyecto[[#This Row],[Age]]&gt;=61,"Baby boomers",IF(TablaProyecto[[#This Row],[Age]]&gt;=45,"Generacion X",IF(TablaProyecto[[#This Row],[Age]]&gt;=29,"Millennials","Generacion Z")))</f>
        <v>Millennials</v>
      </c>
      <c r="AL1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" s="3" t="str">
        <f>+IF(TablaProyecto[[#This Row],[HourlyRate]]&lt;50,"Coste salarial bajo",IF(TablaProyecto[[#This Row],[HourlyRate]]&lt;75,"Coste salarial medio","Coste salarial alto"))</f>
        <v>Coste salarial bajo</v>
      </c>
      <c r="AN10" s="3" t="str">
        <f>+IF(TablaProyecto[[#This Row],[DistanceFromHome]]&lt;10,"0-10 kms",IF(TablaProyecto[[#This Row],[DistanceFromHome]]&lt;20,"10-20 kms","20-30 kms"))</f>
        <v>20-30 kms</v>
      </c>
      <c r="AO10" s="3" t="str">
        <f>+IF(TablaProyecto[[#This Row],[Porcentaje de aumento salarial recibido (%)]]&lt;16%,"Bajo",IF(TablaProyecto[[#This Row],[Porcentaje de aumento salarial recibido (%)]]&lt;21%,"Medio","Alto"))</f>
        <v>Alto</v>
      </c>
      <c r="AP10" s="3" t="str">
        <f>+IF(TablaProyecto[[#This Row],[TrainingTimesLastYear]]&lt;3,"Poca",IF(TablaProyecto[[#This Row],[TrainingTimesLastYear]]&lt;5,"Media","Mucha"))</f>
        <v>Poca</v>
      </c>
      <c r="AQ10" s="3" t="str">
        <f>+IF(TablaProyecto[[#This Row],[TotalWorkingYears]]&lt;4,"Junior",IF(TablaProyecto[[#This Row],[TotalWorkingYears]]&lt;10,"Intermediate","Senior"))</f>
        <v>Senior</v>
      </c>
      <c r="AS10" t="str">
        <f>+IF(TablaProyecto[[#This Row],[Education]]&gt;5,"ERRONEO","")</f>
        <v/>
      </c>
      <c r="AT10" t="str">
        <f>IF(+COUNTIF(TablaProyecto[EmployeeNumber],TablaProyecto[[#This Row],[EmployeeNumber]])&gt;1,"ERRONEO"," ")</f>
        <v xml:space="preserve"> </v>
      </c>
      <c r="AU10" t="str">
        <f>+IF(TablaProyecto[[#This Row],[JobSatisfaction]]&gt;4,"ERRONEO"," ")</f>
        <v xml:space="preserve"> </v>
      </c>
      <c r="AV10" t="str">
        <f>+IF(TablaProyecto[[#This Row],[PerformanceRating]]&gt;4,"ERRONEO"," ")</f>
        <v xml:space="preserve"> </v>
      </c>
      <c r="AW10" t="str">
        <f>+IF(TablaProyecto[[#This Row],[RelationshipSatisfaction]]&gt;4,"ERRONEO"," ")</f>
        <v xml:space="preserve"> </v>
      </c>
      <c r="AX10" t="str">
        <f>+IF(TablaProyecto[[#This Row],[WorkLifeBalance]]&gt;4,"ERRONEO"," ")</f>
        <v xml:space="preserve"> </v>
      </c>
    </row>
    <row r="11" spans="1:52" x14ac:dyDescent="0.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  <c r="AJ11" s="3">
        <f>+TablaProyecto[[#This Row],[PercentSalaryHike]]/100</f>
        <v>0.13</v>
      </c>
      <c r="AK11" s="3" t="str">
        <f>+IF(TablaProyecto[[#This Row],[Age]]&gt;=61,"Baby boomers",IF(TablaProyecto[[#This Row],[Age]]&gt;=45,"Generacion X",IF(TablaProyecto[[#This Row],[Age]]&gt;=29,"Millennials","Generacion Z")))</f>
        <v>Millennials</v>
      </c>
      <c r="AL1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" s="3" t="str">
        <f>+IF(TablaProyecto[[#This Row],[HourlyRate]]&lt;50,"Coste salarial bajo",IF(TablaProyecto[[#This Row],[HourlyRate]]&lt;75,"Coste salarial medio","Coste salarial alto"))</f>
        <v>Coste salarial alto</v>
      </c>
      <c r="AN11" s="3" t="str">
        <f>+IF(TablaProyecto[[#This Row],[DistanceFromHome]]&lt;10,"0-10 kms",IF(TablaProyecto[[#This Row],[DistanceFromHome]]&lt;20,"10-20 kms","20-30 kms"))</f>
        <v>20-30 kms</v>
      </c>
      <c r="AO11" s="3" t="str">
        <f>+IF(TablaProyecto[[#This Row],[Porcentaje de aumento salarial recibido (%)]]&lt;16%,"Bajo",IF(TablaProyecto[[#This Row],[Porcentaje de aumento salarial recibido (%)]]&lt;21%,"Medio","Alto"))</f>
        <v>Bajo</v>
      </c>
      <c r="AP11" s="3" t="str">
        <f>+IF(TablaProyecto[[#This Row],[TrainingTimesLastYear]]&lt;3,"Poca",IF(TablaProyecto[[#This Row],[TrainingTimesLastYear]]&lt;5,"Media","Mucha"))</f>
        <v>Media</v>
      </c>
      <c r="AQ11" s="3" t="str">
        <f>+IF(TablaProyecto[[#This Row],[TotalWorkingYears]]&lt;4,"Junior",IF(TablaProyecto[[#This Row],[TotalWorkingYears]]&lt;10,"Intermediate","Senior"))</f>
        <v>Senior</v>
      </c>
      <c r="AS11" t="str">
        <f>+IF(TablaProyecto[[#This Row],[Education]]&gt;5,"ERRONEO","")</f>
        <v/>
      </c>
      <c r="AT11" t="str">
        <f>IF(+COUNTIF(TablaProyecto[EmployeeNumber],TablaProyecto[[#This Row],[EmployeeNumber]])&gt;1,"ERRONEO"," ")</f>
        <v xml:space="preserve"> </v>
      </c>
      <c r="AU11" t="str">
        <f>+IF(TablaProyecto[[#This Row],[JobSatisfaction]]&gt;4,"ERRONEO"," ")</f>
        <v xml:space="preserve"> </v>
      </c>
      <c r="AV11" t="str">
        <f>+IF(TablaProyecto[[#This Row],[PerformanceRating]]&gt;4,"ERRONEO"," ")</f>
        <v xml:space="preserve"> </v>
      </c>
      <c r="AW11" t="str">
        <f>+IF(TablaProyecto[[#This Row],[RelationshipSatisfaction]]&gt;4,"ERRONEO"," ")</f>
        <v xml:space="preserve"> </v>
      </c>
      <c r="AX11" t="str">
        <f>+IF(TablaProyecto[[#This Row],[WorkLifeBalance]]&gt;4,"ERRONEO"," ")</f>
        <v xml:space="preserve"> </v>
      </c>
    </row>
    <row r="12" spans="1:52" x14ac:dyDescent="0.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  <c r="AJ12" s="3">
        <f>+TablaProyecto[[#This Row],[PercentSalaryHike]]/100</f>
        <v>0.13</v>
      </c>
      <c r="AK12" s="3" t="str">
        <f>+IF(TablaProyecto[[#This Row],[Age]]&gt;=61,"Baby boomers",IF(TablaProyecto[[#This Row],[Age]]&gt;=45,"Generacion X",IF(TablaProyecto[[#This Row],[Age]]&gt;=29,"Millennials","Generacion Z")))</f>
        <v>Millennials</v>
      </c>
      <c r="AL1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" s="3" t="str">
        <f>+IF(TablaProyecto[[#This Row],[HourlyRate]]&lt;50,"Coste salarial bajo",IF(TablaProyecto[[#This Row],[HourlyRate]]&lt;75,"Coste salarial medio","Coste salarial alto"))</f>
        <v>Coste salarial alto</v>
      </c>
      <c r="AN12" s="3" t="str">
        <f>+IF(TablaProyecto[[#This Row],[DistanceFromHome]]&lt;10,"0-10 kms",IF(TablaProyecto[[#This Row],[DistanceFromHome]]&lt;20,"10-20 kms","20-30 kms"))</f>
        <v>10-20 kms</v>
      </c>
      <c r="AO12" s="3" t="str">
        <f>+IF(TablaProyecto[[#This Row],[Porcentaje de aumento salarial recibido (%)]]&lt;16%,"Bajo",IF(TablaProyecto[[#This Row],[Porcentaje de aumento salarial recibido (%)]]&lt;21%,"Medio","Alto"))</f>
        <v>Bajo</v>
      </c>
      <c r="AP12" s="3" t="str">
        <f>+IF(TablaProyecto[[#This Row],[TrainingTimesLastYear]]&lt;3,"Poca",IF(TablaProyecto[[#This Row],[TrainingTimesLastYear]]&lt;5,"Media","Mucha"))</f>
        <v>Mucha</v>
      </c>
      <c r="AQ12" s="3" t="str">
        <f>+IF(TablaProyecto[[#This Row],[TotalWorkingYears]]&lt;4,"Junior",IF(TablaProyecto[[#This Row],[TotalWorkingYears]]&lt;10,"Intermediate","Senior"))</f>
        <v>Intermediate</v>
      </c>
      <c r="AS12" t="str">
        <f>+IF(TablaProyecto[[#This Row],[Education]]&gt;5,"ERRONEO","")</f>
        <v/>
      </c>
      <c r="AT12" t="str">
        <f>IF(+COUNTIF(TablaProyecto[EmployeeNumber],TablaProyecto[[#This Row],[EmployeeNumber]])&gt;1,"ERRONEO"," ")</f>
        <v xml:space="preserve"> </v>
      </c>
      <c r="AU12" t="str">
        <f>+IF(TablaProyecto[[#This Row],[JobSatisfaction]]&gt;4,"ERRONEO"," ")</f>
        <v xml:space="preserve"> </v>
      </c>
      <c r="AV12" t="str">
        <f>+IF(TablaProyecto[[#This Row],[PerformanceRating]]&gt;4,"ERRONEO"," ")</f>
        <v xml:space="preserve"> </v>
      </c>
      <c r="AW12" t="str">
        <f>+IF(TablaProyecto[[#This Row],[RelationshipSatisfaction]]&gt;4,"ERRONEO"," ")</f>
        <v xml:space="preserve"> </v>
      </c>
      <c r="AX12" t="str">
        <f>+IF(TablaProyecto[[#This Row],[WorkLifeBalance]]&gt;4,"ERRONEO"," ")</f>
        <v xml:space="preserve"> </v>
      </c>
    </row>
    <row r="13" spans="1:52" x14ac:dyDescent="0.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  <c r="AJ13" s="3">
        <f>+TablaProyecto[[#This Row],[PercentSalaryHike]]/100</f>
        <v>0.12</v>
      </c>
      <c r="AK13" s="3" t="str">
        <f>+IF(TablaProyecto[[#This Row],[Age]]&gt;=61,"Baby boomers",IF(TablaProyecto[[#This Row],[Age]]&gt;=45,"Generacion X",IF(TablaProyecto[[#This Row],[Age]]&gt;=29,"Millennials","Generacion Z")))</f>
        <v>Millennials</v>
      </c>
      <c r="AL1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" s="3" t="str">
        <f>+IF(TablaProyecto[[#This Row],[HourlyRate]]&lt;50,"Coste salarial bajo",IF(TablaProyecto[[#This Row],[HourlyRate]]&lt;75,"Coste salarial medio","Coste salarial alto"))</f>
        <v>Coste salarial bajo</v>
      </c>
      <c r="AN13" s="3" t="str">
        <f>+IF(TablaProyecto[[#This Row],[DistanceFromHome]]&lt;10,"0-10 kms",IF(TablaProyecto[[#This Row],[DistanceFromHome]]&lt;20,"10-20 kms","20-30 kms"))</f>
        <v>10-20 kms</v>
      </c>
      <c r="AO13" s="3" t="str">
        <f>+IF(TablaProyecto[[#This Row],[Porcentaje de aumento salarial recibido (%)]]&lt;16%,"Bajo",IF(TablaProyecto[[#This Row],[Porcentaje de aumento salarial recibido (%)]]&lt;21%,"Medio","Alto"))</f>
        <v>Bajo</v>
      </c>
      <c r="AP13" s="3" t="str">
        <f>+IF(TablaProyecto[[#This Row],[TrainingTimesLastYear]]&lt;3,"Poca",IF(TablaProyecto[[#This Row],[TrainingTimesLastYear]]&lt;5,"Media","Mucha"))</f>
        <v>Media</v>
      </c>
      <c r="AQ13" s="3" t="str">
        <f>+IF(TablaProyecto[[#This Row],[TotalWorkingYears]]&lt;4,"Junior",IF(TablaProyecto[[#This Row],[TotalWorkingYears]]&lt;10,"Intermediate","Senior"))</f>
        <v>Senior</v>
      </c>
      <c r="AS13" t="str">
        <f>+IF(TablaProyecto[[#This Row],[Education]]&gt;5,"ERRONEO","")</f>
        <v/>
      </c>
      <c r="AT13" t="str">
        <f>IF(+COUNTIF(TablaProyecto[EmployeeNumber],TablaProyecto[[#This Row],[EmployeeNumber]])&gt;1,"ERRONEO"," ")</f>
        <v xml:space="preserve"> </v>
      </c>
      <c r="AU13" t="str">
        <f>+IF(TablaProyecto[[#This Row],[JobSatisfaction]]&gt;4,"ERRONEO"," ")</f>
        <v xml:space="preserve"> </v>
      </c>
      <c r="AV13" t="str">
        <f>+IF(TablaProyecto[[#This Row],[PerformanceRating]]&gt;4,"ERRONEO"," ")</f>
        <v xml:space="preserve"> </v>
      </c>
      <c r="AW13" t="str">
        <f>+IF(TablaProyecto[[#This Row],[RelationshipSatisfaction]]&gt;4,"ERRONEO"," ")</f>
        <v xml:space="preserve"> </v>
      </c>
      <c r="AX13" t="str">
        <f>+IF(TablaProyecto[[#This Row],[WorkLifeBalance]]&gt;4,"ERRONEO"," ")</f>
        <v xml:space="preserve"> </v>
      </c>
    </row>
    <row r="14" spans="1:52" x14ac:dyDescent="0.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  <c r="AJ14" s="3">
        <f>+TablaProyecto[[#This Row],[PercentSalaryHike]]/100</f>
        <v>0.17</v>
      </c>
      <c r="AK14" s="3" t="str">
        <f>+IF(TablaProyecto[[#This Row],[Age]]&gt;=61,"Baby boomers",IF(TablaProyecto[[#This Row],[Age]]&gt;=45,"Generacion X",IF(TablaProyecto[[#This Row],[Age]]&gt;=29,"Millennials","Generacion Z")))</f>
        <v>Millennials</v>
      </c>
      <c r="AL1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" s="3" t="str">
        <f>+IF(TablaProyecto[[#This Row],[HourlyRate]]&lt;50,"Coste salarial bajo",IF(TablaProyecto[[#This Row],[HourlyRate]]&lt;75,"Coste salarial medio","Coste salarial alto"))</f>
        <v>Coste salarial bajo</v>
      </c>
      <c r="AN14" s="3" t="str">
        <f>+IF(TablaProyecto[[#This Row],[DistanceFromHome]]&lt;10,"0-10 kms",IF(TablaProyecto[[#This Row],[DistanceFromHome]]&lt;20,"10-20 kms","20-30 kms"))</f>
        <v>20-30 kms</v>
      </c>
      <c r="AO14" s="3" t="str">
        <f>+IF(TablaProyecto[[#This Row],[Porcentaje de aumento salarial recibido (%)]]&lt;16%,"Bajo",IF(TablaProyecto[[#This Row],[Porcentaje de aumento salarial recibido (%)]]&lt;21%,"Medio","Alto"))</f>
        <v>Medio</v>
      </c>
      <c r="AP14" s="3" t="str">
        <f>+IF(TablaProyecto[[#This Row],[TrainingTimesLastYear]]&lt;3,"Poca",IF(TablaProyecto[[#This Row],[TrainingTimesLastYear]]&lt;5,"Media","Mucha"))</f>
        <v>Poca</v>
      </c>
      <c r="AQ14" s="3" t="str">
        <f>+IF(TablaProyecto[[#This Row],[TotalWorkingYears]]&lt;4,"Junior",IF(TablaProyecto[[#This Row],[TotalWorkingYears]]&lt;10,"Intermediate","Senior"))</f>
        <v>Intermediate</v>
      </c>
      <c r="AS14" t="str">
        <f>+IF(TablaProyecto[[#This Row],[Education]]&gt;5,"ERRONEO","")</f>
        <v/>
      </c>
      <c r="AT14" t="str">
        <f>IF(+COUNTIF(TablaProyecto[EmployeeNumber],TablaProyecto[[#This Row],[EmployeeNumber]])&gt;1,"ERRONEO"," ")</f>
        <v xml:space="preserve"> </v>
      </c>
      <c r="AU14" t="str">
        <f>+IF(TablaProyecto[[#This Row],[JobSatisfaction]]&gt;4,"ERRONEO"," ")</f>
        <v xml:space="preserve"> </v>
      </c>
      <c r="AV14" t="str">
        <f>+IF(TablaProyecto[[#This Row],[PerformanceRating]]&gt;4,"ERRONEO"," ")</f>
        <v xml:space="preserve"> </v>
      </c>
      <c r="AW14" t="str">
        <f>+IF(TablaProyecto[[#This Row],[RelationshipSatisfaction]]&gt;4,"ERRONEO"," ")</f>
        <v xml:space="preserve"> </v>
      </c>
      <c r="AX14" t="str">
        <f>+IF(TablaProyecto[[#This Row],[WorkLifeBalance]]&gt;4,"ERRONEO"," ")</f>
        <v xml:space="preserve"> </v>
      </c>
    </row>
    <row r="15" spans="1:52" x14ac:dyDescent="0.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  <c r="AJ15" s="3">
        <f>+TablaProyecto[[#This Row],[PercentSalaryHike]]/100</f>
        <v>0.11</v>
      </c>
      <c r="AK15" s="3" t="str">
        <f>+IF(TablaProyecto[[#This Row],[Age]]&gt;=61,"Baby boomers",IF(TablaProyecto[[#This Row],[Age]]&gt;=45,"Generacion X",IF(TablaProyecto[[#This Row],[Age]]&gt;=29,"Millennials","Generacion Z")))</f>
        <v>Millennials</v>
      </c>
      <c r="AL1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" s="3" t="str">
        <f>+IF(TablaProyecto[[#This Row],[HourlyRate]]&lt;50,"Coste salarial bajo",IF(TablaProyecto[[#This Row],[HourlyRate]]&lt;75,"Coste salarial medio","Coste salarial alto"))</f>
        <v>Coste salarial alto</v>
      </c>
      <c r="AN15" s="3" t="str">
        <f>+IF(TablaProyecto[[#This Row],[DistanceFromHome]]&lt;10,"0-10 kms",IF(TablaProyecto[[#This Row],[DistanceFromHome]]&lt;20,"10-20 kms","20-30 kms"))</f>
        <v>10-20 kms</v>
      </c>
      <c r="AO15" s="3" t="str">
        <f>+IF(TablaProyecto[[#This Row],[Porcentaje de aumento salarial recibido (%)]]&lt;16%,"Bajo",IF(TablaProyecto[[#This Row],[Porcentaje de aumento salarial recibido (%)]]&lt;21%,"Medio","Alto"))</f>
        <v>Bajo</v>
      </c>
      <c r="AP15" s="3" t="str">
        <f>+IF(TablaProyecto[[#This Row],[TrainingTimesLastYear]]&lt;3,"Poca",IF(TablaProyecto[[#This Row],[TrainingTimesLastYear]]&lt;5,"Media","Mucha"))</f>
        <v>Poca</v>
      </c>
      <c r="AQ15" s="3" t="str">
        <f>+IF(TablaProyecto[[#This Row],[TotalWorkingYears]]&lt;4,"Junior",IF(TablaProyecto[[#This Row],[TotalWorkingYears]]&lt;10,"Intermediate","Senior"))</f>
        <v>Junior</v>
      </c>
      <c r="AS15" t="str">
        <f>+IF(TablaProyecto[[#This Row],[Education]]&gt;5,"ERRONEO","")</f>
        <v/>
      </c>
      <c r="AT15" t="str">
        <f>IF(+COUNTIF(TablaProyecto[EmployeeNumber],TablaProyecto[[#This Row],[EmployeeNumber]])&gt;1,"ERRONEO"," ")</f>
        <v xml:space="preserve"> </v>
      </c>
      <c r="AU15" t="str">
        <f>+IF(TablaProyecto[[#This Row],[JobSatisfaction]]&gt;4,"ERRONEO"," ")</f>
        <v xml:space="preserve"> </v>
      </c>
      <c r="AV15" t="str">
        <f>+IF(TablaProyecto[[#This Row],[PerformanceRating]]&gt;4,"ERRONEO"," ")</f>
        <v xml:space="preserve"> </v>
      </c>
      <c r="AW15" t="str">
        <f>+IF(TablaProyecto[[#This Row],[RelationshipSatisfaction]]&gt;4,"ERRONEO"," ")</f>
        <v xml:space="preserve"> </v>
      </c>
      <c r="AX15" t="str">
        <f>+IF(TablaProyecto[[#This Row],[WorkLifeBalance]]&gt;4,"ERRONEO"," ")</f>
        <v xml:space="preserve"> </v>
      </c>
    </row>
    <row r="16" spans="1:52" x14ac:dyDescent="0.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  <c r="AJ16" s="3">
        <f>+TablaProyecto[[#This Row],[PercentSalaryHike]]/100</f>
        <v>0.14000000000000001</v>
      </c>
      <c r="AK16" s="3" t="str">
        <f>+IF(TablaProyecto[[#This Row],[Age]]&gt;=61,"Baby boomers",IF(TablaProyecto[[#This Row],[Age]]&gt;=45,"Generacion X",IF(TablaProyecto[[#This Row],[Age]]&gt;=29,"Millennials","Generacion Z")))</f>
        <v>Generacion Z</v>
      </c>
      <c r="AL1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" s="3" t="str">
        <f>+IF(TablaProyecto[[#This Row],[HourlyRate]]&lt;50,"Coste salarial bajo",IF(TablaProyecto[[#This Row],[HourlyRate]]&lt;75,"Coste salarial medio","Coste salarial alto"))</f>
        <v>Coste salarial medio</v>
      </c>
      <c r="AN16" s="3" t="str">
        <f>+IF(TablaProyecto[[#This Row],[DistanceFromHome]]&lt;10,"0-10 kms",IF(TablaProyecto[[#This Row],[DistanceFromHome]]&lt;20,"10-20 kms","20-30 kms"))</f>
        <v>20-30 kms</v>
      </c>
      <c r="AO16" s="3" t="str">
        <f>+IF(TablaProyecto[[#This Row],[Porcentaje de aumento salarial recibido (%)]]&lt;16%,"Bajo",IF(TablaProyecto[[#This Row],[Porcentaje de aumento salarial recibido (%)]]&lt;21%,"Medio","Alto"))</f>
        <v>Bajo</v>
      </c>
      <c r="AP16" s="3" t="str">
        <f>+IF(TablaProyecto[[#This Row],[TrainingTimesLastYear]]&lt;3,"Poca",IF(TablaProyecto[[#This Row],[TrainingTimesLastYear]]&lt;5,"Media","Mucha"))</f>
        <v>Media</v>
      </c>
      <c r="AQ16" s="3" t="str">
        <f>+IF(TablaProyecto[[#This Row],[TotalWorkingYears]]&lt;4,"Junior",IF(TablaProyecto[[#This Row],[TotalWorkingYears]]&lt;10,"Intermediate","Senior"))</f>
        <v>Intermediate</v>
      </c>
      <c r="AS16" t="str">
        <f>+IF(TablaProyecto[[#This Row],[Education]]&gt;5,"ERRONEO","")</f>
        <v/>
      </c>
      <c r="AT16" t="str">
        <f>IF(+COUNTIF(TablaProyecto[EmployeeNumber],TablaProyecto[[#This Row],[EmployeeNumber]])&gt;1,"ERRONEO"," ")</f>
        <v xml:space="preserve"> </v>
      </c>
      <c r="AU16" t="str">
        <f>+IF(TablaProyecto[[#This Row],[JobSatisfaction]]&gt;4,"ERRONEO"," ")</f>
        <v xml:space="preserve"> </v>
      </c>
      <c r="AV16" t="str">
        <f>+IF(TablaProyecto[[#This Row],[PerformanceRating]]&gt;4,"ERRONEO"," ")</f>
        <v xml:space="preserve"> </v>
      </c>
      <c r="AW16" t="str">
        <f>+IF(TablaProyecto[[#This Row],[RelationshipSatisfaction]]&gt;4,"ERRONEO"," ")</f>
        <v xml:space="preserve"> </v>
      </c>
      <c r="AX16" t="str">
        <f>+IF(TablaProyecto[[#This Row],[WorkLifeBalance]]&gt;4,"ERRONEO"," ")</f>
        <v xml:space="preserve"> </v>
      </c>
    </row>
    <row r="17" spans="1:50" x14ac:dyDescent="0.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  <c r="AJ17" s="3">
        <f>+TablaProyecto[[#This Row],[PercentSalaryHike]]/100</f>
        <v>0.11</v>
      </c>
      <c r="AK17" s="3" t="str">
        <f>+IF(TablaProyecto[[#This Row],[Age]]&gt;=61,"Baby boomers",IF(TablaProyecto[[#This Row],[Age]]&gt;=45,"Generacion X",IF(TablaProyecto[[#This Row],[Age]]&gt;=29,"Millennials","Generacion Z")))</f>
        <v>Millennials</v>
      </c>
      <c r="AL1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" s="3" t="str">
        <f>+IF(TablaProyecto[[#This Row],[HourlyRate]]&lt;50,"Coste salarial bajo",IF(TablaProyecto[[#This Row],[HourlyRate]]&lt;75,"Coste salarial medio","Coste salarial alto"))</f>
        <v>Coste salarial medio</v>
      </c>
      <c r="AN17" s="3" t="str">
        <f>+IF(TablaProyecto[[#This Row],[DistanceFromHome]]&lt;10,"0-10 kms",IF(TablaProyecto[[#This Row],[DistanceFromHome]]&lt;20,"10-20 kms","20-30 kms"))</f>
        <v>20-30 kms</v>
      </c>
      <c r="AO17" s="3" t="str">
        <f>+IF(TablaProyecto[[#This Row],[Porcentaje de aumento salarial recibido (%)]]&lt;16%,"Bajo",IF(TablaProyecto[[#This Row],[Porcentaje de aumento salarial recibido (%)]]&lt;21%,"Medio","Alto"))</f>
        <v>Bajo</v>
      </c>
      <c r="AP17" s="3" t="str">
        <f>+IF(TablaProyecto[[#This Row],[TrainingTimesLastYear]]&lt;3,"Poca",IF(TablaProyecto[[#This Row],[TrainingTimesLastYear]]&lt;5,"Media","Mucha"))</f>
        <v>Poca</v>
      </c>
      <c r="AQ17" s="3" t="str">
        <f>+IF(TablaProyecto[[#This Row],[TotalWorkingYears]]&lt;4,"Junior",IF(TablaProyecto[[#This Row],[TotalWorkingYears]]&lt;10,"Intermediate","Senior"))</f>
        <v>Senior</v>
      </c>
      <c r="AS17" t="str">
        <f>+IF(TablaProyecto[[#This Row],[Education]]&gt;5,"ERRONEO","")</f>
        <v/>
      </c>
      <c r="AT17" t="str">
        <f>IF(+COUNTIF(TablaProyecto[EmployeeNumber],TablaProyecto[[#This Row],[EmployeeNumber]])&gt;1,"ERRONEO"," ")</f>
        <v xml:space="preserve"> </v>
      </c>
      <c r="AU17" t="str">
        <f>+IF(TablaProyecto[[#This Row],[JobSatisfaction]]&gt;4,"ERRONEO"," ")</f>
        <v xml:space="preserve"> </v>
      </c>
      <c r="AV17" t="str">
        <f>+IF(TablaProyecto[[#This Row],[PerformanceRating]]&gt;4,"ERRONEO"," ")</f>
        <v xml:space="preserve"> </v>
      </c>
      <c r="AW17" t="str">
        <f>+IF(TablaProyecto[[#This Row],[RelationshipSatisfaction]]&gt;4,"ERRONEO"," ")</f>
        <v xml:space="preserve"> </v>
      </c>
      <c r="AX17" t="str">
        <f>+IF(TablaProyecto[[#This Row],[WorkLifeBalance]]&gt;4,"ERRONEO"," ")</f>
        <v xml:space="preserve"> </v>
      </c>
    </row>
    <row r="18" spans="1:50" x14ac:dyDescent="0.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  <c r="AJ18" s="3">
        <f>+TablaProyecto[[#This Row],[PercentSalaryHike]]/100</f>
        <v>0.12</v>
      </c>
      <c r="AK18" s="3" t="str">
        <f>+IF(TablaProyecto[[#This Row],[Age]]&gt;=61,"Baby boomers",IF(TablaProyecto[[#This Row],[Age]]&gt;=45,"Generacion X",IF(TablaProyecto[[#This Row],[Age]]&gt;=29,"Millennials","Generacion Z")))</f>
        <v>Millennials</v>
      </c>
      <c r="AL1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" s="3" t="str">
        <f>+IF(TablaProyecto[[#This Row],[HourlyRate]]&lt;50,"Coste salarial bajo",IF(TablaProyecto[[#This Row],[HourlyRate]]&lt;75,"Coste salarial medio","Coste salarial alto"))</f>
        <v>Coste salarial alto</v>
      </c>
      <c r="AN18" s="3" t="str">
        <f>+IF(TablaProyecto[[#This Row],[DistanceFromHome]]&lt;10,"0-10 kms",IF(TablaProyecto[[#This Row],[DistanceFromHome]]&lt;20,"10-20 kms","20-30 kms"))</f>
        <v>0-10 kms</v>
      </c>
      <c r="AO18" s="3" t="str">
        <f>+IF(TablaProyecto[[#This Row],[Porcentaje de aumento salarial recibido (%)]]&lt;16%,"Bajo",IF(TablaProyecto[[#This Row],[Porcentaje de aumento salarial recibido (%)]]&lt;21%,"Medio","Alto"))</f>
        <v>Bajo</v>
      </c>
      <c r="AP18" s="3" t="str">
        <f>+IF(TablaProyecto[[#This Row],[TrainingTimesLastYear]]&lt;3,"Poca",IF(TablaProyecto[[#This Row],[TrainingTimesLastYear]]&lt;5,"Media","Mucha"))</f>
        <v>Mucha</v>
      </c>
      <c r="AQ18" s="3" t="str">
        <f>+IF(TablaProyecto[[#This Row],[TotalWorkingYears]]&lt;4,"Junior",IF(TablaProyecto[[#This Row],[TotalWorkingYears]]&lt;10,"Intermediate","Senior"))</f>
        <v>Intermediate</v>
      </c>
      <c r="AS18" t="str">
        <f>+IF(TablaProyecto[[#This Row],[Education]]&gt;5,"ERRONEO","")</f>
        <v/>
      </c>
      <c r="AT18" t="str">
        <f>IF(+COUNTIF(TablaProyecto[EmployeeNumber],TablaProyecto[[#This Row],[EmployeeNumber]])&gt;1,"ERRONEO"," ")</f>
        <v xml:space="preserve"> </v>
      </c>
      <c r="AU18" t="str">
        <f>+IF(TablaProyecto[[#This Row],[JobSatisfaction]]&gt;4,"ERRONEO"," ")</f>
        <v xml:space="preserve"> </v>
      </c>
      <c r="AV18" t="str">
        <f>+IF(TablaProyecto[[#This Row],[PerformanceRating]]&gt;4,"ERRONEO"," ")</f>
        <v xml:space="preserve"> </v>
      </c>
      <c r="AW18" t="str">
        <f>+IF(TablaProyecto[[#This Row],[RelationshipSatisfaction]]&gt;4,"ERRONEO"," ")</f>
        <v xml:space="preserve"> </v>
      </c>
      <c r="AX18" t="str">
        <f>+IF(TablaProyecto[[#This Row],[WorkLifeBalance]]&gt;4,"ERRONEO"," ")</f>
        <v xml:space="preserve"> </v>
      </c>
    </row>
    <row r="19" spans="1:50" x14ac:dyDescent="0.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  <c r="AJ19" s="3">
        <f>+TablaProyecto[[#This Row],[PercentSalaryHike]]/100</f>
        <v>0.13</v>
      </c>
      <c r="AK19" s="3" t="str">
        <f>+IF(TablaProyecto[[#This Row],[Age]]&gt;=61,"Baby boomers",IF(TablaProyecto[[#This Row],[Age]]&gt;=45,"Generacion X",IF(TablaProyecto[[#This Row],[Age]]&gt;=29,"Millennials","Generacion Z")))</f>
        <v>Generacion Z</v>
      </c>
      <c r="AL1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9" s="3" t="str">
        <f>+IF(TablaProyecto[[#This Row],[HourlyRate]]&lt;50,"Coste salarial bajo",IF(TablaProyecto[[#This Row],[HourlyRate]]&lt;75,"Coste salarial medio","Coste salarial alto"))</f>
        <v>Coste salarial alto</v>
      </c>
      <c r="AN19" s="3" t="str">
        <f>+IF(TablaProyecto[[#This Row],[DistanceFromHome]]&lt;10,"0-10 kms",IF(TablaProyecto[[#This Row],[DistanceFromHome]]&lt;20,"10-20 kms","20-30 kms"))</f>
        <v>10-20 kms</v>
      </c>
      <c r="AO19" s="3" t="str">
        <f>+IF(TablaProyecto[[#This Row],[Porcentaje de aumento salarial recibido (%)]]&lt;16%,"Bajo",IF(TablaProyecto[[#This Row],[Porcentaje de aumento salarial recibido (%)]]&lt;21%,"Medio","Alto"))</f>
        <v>Bajo</v>
      </c>
      <c r="AP19" s="3" t="str">
        <f>+IF(TablaProyecto[[#This Row],[TrainingTimesLastYear]]&lt;3,"Poca",IF(TablaProyecto[[#This Row],[TrainingTimesLastYear]]&lt;5,"Media","Mucha"))</f>
        <v>Poca</v>
      </c>
      <c r="AQ19" s="3" t="str">
        <f>+IF(TablaProyecto[[#This Row],[TotalWorkingYears]]&lt;4,"Junior",IF(TablaProyecto[[#This Row],[TotalWorkingYears]]&lt;10,"Intermediate","Senior"))</f>
        <v>Junior</v>
      </c>
      <c r="AS19" t="str">
        <f>+IF(TablaProyecto[[#This Row],[Education]]&gt;5,"ERRONEO","")</f>
        <v/>
      </c>
      <c r="AT19" t="str">
        <f>IF(+COUNTIF(TablaProyecto[EmployeeNumber],TablaProyecto[[#This Row],[EmployeeNumber]])&gt;1,"ERRONEO"," ")</f>
        <v xml:space="preserve"> </v>
      </c>
      <c r="AU19" t="str">
        <f>+IF(TablaProyecto[[#This Row],[JobSatisfaction]]&gt;4,"ERRONEO"," ")</f>
        <v xml:space="preserve"> </v>
      </c>
      <c r="AV19" t="str">
        <f>+IF(TablaProyecto[[#This Row],[PerformanceRating]]&gt;4,"ERRONEO"," ")</f>
        <v xml:space="preserve"> </v>
      </c>
      <c r="AW19" t="str">
        <f>+IF(TablaProyecto[[#This Row],[RelationshipSatisfaction]]&gt;4,"ERRONEO"," ")</f>
        <v xml:space="preserve"> </v>
      </c>
      <c r="AX19" t="str">
        <f>+IF(TablaProyecto[[#This Row],[WorkLifeBalance]]&gt;4,"ERRONEO"," ")</f>
        <v xml:space="preserve"> </v>
      </c>
    </row>
    <row r="20" spans="1:50" x14ac:dyDescent="0.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  <c r="AJ20" s="3">
        <f>+TablaProyecto[[#This Row],[PercentSalaryHike]]/100</f>
        <v>0.16</v>
      </c>
      <c r="AK20" s="3" t="str">
        <f>+IF(TablaProyecto[[#This Row],[Age]]&gt;=61,"Baby boomers",IF(TablaProyecto[[#This Row],[Age]]&gt;=45,"Generacion X",IF(TablaProyecto[[#This Row],[Age]]&gt;=29,"Millennials","Generacion Z")))</f>
        <v>Generacion X</v>
      </c>
      <c r="AL2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20" s="3" t="str">
        <f>+IF(TablaProyecto[[#This Row],[HourlyRate]]&lt;50,"Coste salarial bajo",IF(TablaProyecto[[#This Row],[HourlyRate]]&lt;75,"Coste salarial medio","Coste salarial alto"))</f>
        <v>Coste salarial alto</v>
      </c>
      <c r="AN20" s="3" t="str">
        <f>+IF(TablaProyecto[[#This Row],[DistanceFromHome]]&lt;10,"0-10 kms",IF(TablaProyecto[[#This Row],[DistanceFromHome]]&lt;20,"10-20 kms","20-30 kms"))</f>
        <v>0-10 kms</v>
      </c>
      <c r="AO20" s="3" t="str">
        <f>+IF(TablaProyecto[[#This Row],[Porcentaje de aumento salarial recibido (%)]]&lt;16%,"Bajo",IF(TablaProyecto[[#This Row],[Porcentaje de aumento salarial recibido (%)]]&lt;21%,"Medio","Alto"))</f>
        <v>Medio</v>
      </c>
      <c r="AP20" s="3" t="str">
        <f>+IF(TablaProyecto[[#This Row],[TrainingTimesLastYear]]&lt;3,"Poca",IF(TablaProyecto[[#This Row],[TrainingTimesLastYear]]&lt;5,"Media","Mucha"))</f>
        <v>Media</v>
      </c>
      <c r="AQ20" s="3" t="str">
        <f>+IF(TablaProyecto[[#This Row],[TotalWorkingYears]]&lt;4,"Junior",IF(TablaProyecto[[#This Row],[TotalWorkingYears]]&lt;10,"Intermediate","Senior"))</f>
        <v>Senior</v>
      </c>
      <c r="AS20" t="str">
        <f>+IF(TablaProyecto[[#This Row],[Education]]&gt;5,"ERRONEO","")</f>
        <v/>
      </c>
      <c r="AT20" t="str">
        <f>IF(+COUNTIF(TablaProyecto[EmployeeNumber],TablaProyecto[[#This Row],[EmployeeNumber]])&gt;1,"ERRONEO"," ")</f>
        <v xml:space="preserve"> </v>
      </c>
      <c r="AU20" t="str">
        <f>+IF(TablaProyecto[[#This Row],[JobSatisfaction]]&gt;4,"ERRONEO"," ")</f>
        <v xml:space="preserve"> </v>
      </c>
      <c r="AV20" t="str">
        <f>+IF(TablaProyecto[[#This Row],[PerformanceRating]]&gt;4,"ERRONEO"," ")</f>
        <v xml:space="preserve"> </v>
      </c>
      <c r="AW20" t="str">
        <f>+IF(TablaProyecto[[#This Row],[RelationshipSatisfaction]]&gt;4,"ERRONEO"," ")</f>
        <v xml:space="preserve"> </v>
      </c>
      <c r="AX20" t="str">
        <f>+IF(TablaProyecto[[#This Row],[WorkLifeBalance]]&gt;4,"ERRONEO"," ")</f>
        <v xml:space="preserve"> </v>
      </c>
    </row>
    <row r="21" spans="1:50" x14ac:dyDescent="0.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  <c r="AJ21" s="3">
        <f>+TablaProyecto[[#This Row],[PercentSalaryHike]]/100</f>
        <v>0.11</v>
      </c>
      <c r="AK21" s="3" t="str">
        <f>+IF(TablaProyecto[[#This Row],[Age]]&gt;=61,"Baby boomers",IF(TablaProyecto[[#This Row],[Age]]&gt;=45,"Generacion X",IF(TablaProyecto[[#This Row],[Age]]&gt;=29,"Millennials","Generacion Z")))</f>
        <v>Millennials</v>
      </c>
      <c r="AL2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1" s="3" t="str">
        <f>+IF(TablaProyecto[[#This Row],[HourlyRate]]&lt;50,"Coste salarial bajo",IF(TablaProyecto[[#This Row],[HourlyRate]]&lt;75,"Coste salarial medio","Coste salarial alto"))</f>
        <v>Coste salarial bajo</v>
      </c>
      <c r="AN21" s="3" t="str">
        <f>+IF(TablaProyecto[[#This Row],[DistanceFromHome]]&lt;10,"0-10 kms",IF(TablaProyecto[[#This Row],[DistanceFromHome]]&lt;20,"10-20 kms","20-30 kms"))</f>
        <v>0-10 kms</v>
      </c>
      <c r="AO21" s="3" t="str">
        <f>+IF(TablaProyecto[[#This Row],[Porcentaje de aumento salarial recibido (%)]]&lt;16%,"Bajo",IF(TablaProyecto[[#This Row],[Porcentaje de aumento salarial recibido (%)]]&lt;21%,"Medio","Alto"))</f>
        <v>Bajo</v>
      </c>
      <c r="AP21" s="3" t="str">
        <f>+IF(TablaProyecto[[#This Row],[TrainingTimesLastYear]]&lt;3,"Poca",IF(TablaProyecto[[#This Row],[TrainingTimesLastYear]]&lt;5,"Media","Mucha"))</f>
        <v>Media</v>
      </c>
      <c r="AQ21" s="3" t="str">
        <f>+IF(TablaProyecto[[#This Row],[TotalWorkingYears]]&lt;4,"Junior",IF(TablaProyecto[[#This Row],[TotalWorkingYears]]&lt;10,"Intermediate","Senior"))</f>
        <v>Intermediate</v>
      </c>
      <c r="AS21" t="str">
        <f>+IF(TablaProyecto[[#This Row],[Education]]&gt;5,"ERRONEO","")</f>
        <v/>
      </c>
      <c r="AT21" t="str">
        <f>IF(+COUNTIF(TablaProyecto[EmployeeNumber],TablaProyecto[[#This Row],[EmployeeNumber]])&gt;1,"ERRONEO"," ")</f>
        <v xml:space="preserve"> </v>
      </c>
      <c r="AU21" t="str">
        <f>+IF(TablaProyecto[[#This Row],[JobSatisfaction]]&gt;4,"ERRONEO"," ")</f>
        <v xml:space="preserve"> </v>
      </c>
      <c r="AV21" t="str">
        <f>+IF(TablaProyecto[[#This Row],[PerformanceRating]]&gt;4,"ERRONEO"," ")</f>
        <v xml:space="preserve"> </v>
      </c>
      <c r="AW21" t="str">
        <f>+IF(TablaProyecto[[#This Row],[RelationshipSatisfaction]]&gt;4,"ERRONEO"," ")</f>
        <v xml:space="preserve"> </v>
      </c>
      <c r="AX21" t="str">
        <f>+IF(TablaProyecto[[#This Row],[WorkLifeBalance]]&gt;4,"ERRONEO"," ")</f>
        <v xml:space="preserve"> </v>
      </c>
    </row>
    <row r="22" spans="1:50" x14ac:dyDescent="0.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  <c r="AJ22" s="3">
        <f>+TablaProyecto[[#This Row],[PercentSalaryHike]]/100</f>
        <v>0.18</v>
      </c>
      <c r="AK22" s="3" t="str">
        <f>+IF(TablaProyecto[[#This Row],[Age]]&gt;=61,"Baby boomers",IF(TablaProyecto[[#This Row],[Age]]&gt;=45,"Generacion X",IF(TablaProyecto[[#This Row],[Age]]&gt;=29,"Millennials","Generacion Z")))</f>
        <v>Generacion Z</v>
      </c>
      <c r="AL2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2" s="3" t="str">
        <f>+IF(TablaProyecto[[#This Row],[HourlyRate]]&lt;50,"Coste salarial bajo",IF(TablaProyecto[[#This Row],[HourlyRate]]&lt;75,"Coste salarial medio","Coste salarial alto"))</f>
        <v>Coste salarial alto</v>
      </c>
      <c r="AN22" s="3" t="str">
        <f>+IF(TablaProyecto[[#This Row],[DistanceFromHome]]&lt;10,"0-10 kms",IF(TablaProyecto[[#This Row],[DistanceFromHome]]&lt;20,"10-20 kms","20-30 kms"))</f>
        <v>10-20 kms</v>
      </c>
      <c r="AO22" s="3" t="str">
        <f>+IF(TablaProyecto[[#This Row],[Porcentaje de aumento salarial recibido (%)]]&lt;16%,"Bajo",IF(TablaProyecto[[#This Row],[Porcentaje de aumento salarial recibido (%)]]&lt;21%,"Medio","Alto"))</f>
        <v>Medio</v>
      </c>
      <c r="AP22" s="3" t="str">
        <f>+IF(TablaProyecto[[#This Row],[TrainingTimesLastYear]]&lt;3,"Poca",IF(TablaProyecto[[#This Row],[TrainingTimesLastYear]]&lt;5,"Media","Mucha"))</f>
        <v>Mucha</v>
      </c>
      <c r="AQ22" s="3" t="str">
        <f>+IF(TablaProyecto[[#This Row],[TotalWorkingYears]]&lt;4,"Junior",IF(TablaProyecto[[#This Row],[TotalWorkingYears]]&lt;10,"Intermediate","Senior"))</f>
        <v>Intermediate</v>
      </c>
      <c r="AS22" t="str">
        <f>+IF(TablaProyecto[[#This Row],[Education]]&gt;5,"ERRONEO","")</f>
        <v/>
      </c>
      <c r="AT22" t="str">
        <f>IF(+COUNTIF(TablaProyecto[EmployeeNumber],TablaProyecto[[#This Row],[EmployeeNumber]])&gt;1,"ERRONEO"," ")</f>
        <v xml:space="preserve"> </v>
      </c>
      <c r="AU22" t="str">
        <f>+IF(TablaProyecto[[#This Row],[JobSatisfaction]]&gt;4,"ERRONEO"," ")</f>
        <v xml:space="preserve"> </v>
      </c>
      <c r="AV22" t="str">
        <f>+IF(TablaProyecto[[#This Row],[PerformanceRating]]&gt;4,"ERRONEO"," ")</f>
        <v xml:space="preserve"> </v>
      </c>
      <c r="AW22" t="str">
        <f>+IF(TablaProyecto[[#This Row],[RelationshipSatisfaction]]&gt;4,"ERRONEO"," ")</f>
        <v xml:space="preserve"> </v>
      </c>
      <c r="AX22" t="str">
        <f>+IF(TablaProyecto[[#This Row],[WorkLifeBalance]]&gt;4,"ERRONEO"," ")</f>
        <v xml:space="preserve"> </v>
      </c>
    </row>
    <row r="23" spans="1:50" x14ac:dyDescent="0.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  <c r="AJ23" s="3">
        <f>+TablaProyecto[[#This Row],[PercentSalaryHike]]/100</f>
        <v>0.23</v>
      </c>
      <c r="AK23" s="3" t="str">
        <f>+IF(TablaProyecto[[#This Row],[Age]]&gt;=61,"Baby boomers",IF(TablaProyecto[[#This Row],[Age]]&gt;=45,"Generacion X",IF(TablaProyecto[[#This Row],[Age]]&gt;=29,"Millennials","Generacion Z")))</f>
        <v>Millennials</v>
      </c>
      <c r="AL2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3" s="3" t="str">
        <f>+IF(TablaProyecto[[#This Row],[HourlyRate]]&lt;50,"Coste salarial bajo",IF(TablaProyecto[[#This Row],[HourlyRate]]&lt;75,"Coste salarial medio","Coste salarial alto"))</f>
        <v>Coste salarial alto</v>
      </c>
      <c r="AN23" s="3" t="str">
        <f>+IF(TablaProyecto[[#This Row],[DistanceFromHome]]&lt;10,"0-10 kms",IF(TablaProyecto[[#This Row],[DistanceFromHome]]&lt;20,"10-20 kms","20-30 kms"))</f>
        <v>0-10 kms</v>
      </c>
      <c r="AO23" s="3" t="str">
        <f>+IF(TablaProyecto[[#This Row],[Porcentaje de aumento salarial recibido (%)]]&lt;16%,"Bajo",IF(TablaProyecto[[#This Row],[Porcentaje de aumento salarial recibido (%)]]&lt;21%,"Medio","Alto"))</f>
        <v>Alto</v>
      </c>
      <c r="AP23" s="3" t="str">
        <f>+IF(TablaProyecto[[#This Row],[TrainingTimesLastYear]]&lt;3,"Poca",IF(TablaProyecto[[#This Row],[TrainingTimesLastYear]]&lt;5,"Media","Mucha"))</f>
        <v>Media</v>
      </c>
      <c r="AQ23" s="3" t="str">
        <f>+IF(TablaProyecto[[#This Row],[TotalWorkingYears]]&lt;4,"Junior",IF(TablaProyecto[[#This Row],[TotalWorkingYears]]&lt;10,"Intermediate","Senior"))</f>
        <v>Senior</v>
      </c>
      <c r="AS23" t="str">
        <f>+IF(TablaProyecto[[#This Row],[Education]]&gt;5,"ERRONEO","")</f>
        <v/>
      </c>
      <c r="AT23" t="str">
        <f>IF(+COUNTIF(TablaProyecto[EmployeeNumber],TablaProyecto[[#This Row],[EmployeeNumber]])&gt;1,"ERRONEO"," ")</f>
        <v xml:space="preserve"> </v>
      </c>
      <c r="AU23" t="str">
        <f>+IF(TablaProyecto[[#This Row],[JobSatisfaction]]&gt;4,"ERRONEO"," ")</f>
        <v xml:space="preserve"> </v>
      </c>
      <c r="AV23" t="str">
        <f>+IF(TablaProyecto[[#This Row],[PerformanceRating]]&gt;4,"ERRONEO"," ")</f>
        <v xml:space="preserve"> </v>
      </c>
      <c r="AW23" t="str">
        <f>+IF(TablaProyecto[[#This Row],[RelationshipSatisfaction]]&gt;4,"ERRONEO"," ")</f>
        <v xml:space="preserve"> </v>
      </c>
      <c r="AX23" t="str">
        <f>+IF(TablaProyecto[[#This Row],[WorkLifeBalance]]&gt;4,"ERRONEO"," ")</f>
        <v xml:space="preserve"> </v>
      </c>
    </row>
    <row r="24" spans="1:50" x14ac:dyDescent="0.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  <c r="AJ24" s="3">
        <f>+TablaProyecto[[#This Row],[PercentSalaryHike]]/100</f>
        <v>0.11</v>
      </c>
      <c r="AK24" s="3" t="str">
        <f>+IF(TablaProyecto[[#This Row],[Age]]&gt;=61,"Baby boomers",IF(TablaProyecto[[#This Row],[Age]]&gt;=45,"Generacion X",IF(TablaProyecto[[#This Row],[Age]]&gt;=29,"Millennials","Generacion Z")))</f>
        <v>Millennials</v>
      </c>
      <c r="AL2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24" s="3" t="str">
        <f>+IF(TablaProyecto[[#This Row],[HourlyRate]]&lt;50,"Coste salarial bajo",IF(TablaProyecto[[#This Row],[HourlyRate]]&lt;75,"Coste salarial medio","Coste salarial alto"))</f>
        <v>Coste salarial medio</v>
      </c>
      <c r="AN24" s="3" t="str">
        <f>+IF(TablaProyecto[[#This Row],[DistanceFromHome]]&lt;10,"0-10 kms",IF(TablaProyecto[[#This Row],[DistanceFromHome]]&lt;20,"10-20 kms","20-30 kms"))</f>
        <v>0-10 kms</v>
      </c>
      <c r="AO24" s="3" t="str">
        <f>+IF(TablaProyecto[[#This Row],[Porcentaje de aumento salarial recibido (%)]]&lt;16%,"Bajo",IF(TablaProyecto[[#This Row],[Porcentaje de aumento salarial recibido (%)]]&lt;21%,"Medio","Alto"))</f>
        <v>Bajo</v>
      </c>
      <c r="AP24" s="3" t="str">
        <f>+IF(TablaProyecto[[#This Row],[TrainingTimesLastYear]]&lt;3,"Poca",IF(TablaProyecto[[#This Row],[TrainingTimesLastYear]]&lt;5,"Media","Mucha"))</f>
        <v>Media</v>
      </c>
      <c r="AQ24" s="3" t="str">
        <f>+IF(TablaProyecto[[#This Row],[TotalWorkingYears]]&lt;4,"Junior",IF(TablaProyecto[[#This Row],[TotalWorkingYears]]&lt;10,"Intermediate","Senior"))</f>
        <v>Senior</v>
      </c>
      <c r="AS24" t="str">
        <f>+IF(TablaProyecto[[#This Row],[Education]]&gt;5,"ERRONEO","")</f>
        <v/>
      </c>
      <c r="AT24" t="str">
        <f>IF(+COUNTIF(TablaProyecto[EmployeeNumber],TablaProyecto[[#This Row],[EmployeeNumber]])&gt;1,"ERRONEO"," ")</f>
        <v xml:space="preserve"> </v>
      </c>
      <c r="AU24" t="str">
        <f>+IF(TablaProyecto[[#This Row],[JobSatisfaction]]&gt;4,"ERRONEO"," ")</f>
        <v xml:space="preserve"> </v>
      </c>
      <c r="AV24" t="str">
        <f>+IF(TablaProyecto[[#This Row],[PerformanceRating]]&gt;4,"ERRONEO"," ")</f>
        <v xml:space="preserve"> </v>
      </c>
      <c r="AW24" t="str">
        <f>+IF(TablaProyecto[[#This Row],[RelationshipSatisfaction]]&gt;4,"ERRONEO"," ")</f>
        <v xml:space="preserve"> </v>
      </c>
      <c r="AX24" t="str">
        <f>+IF(TablaProyecto[[#This Row],[WorkLifeBalance]]&gt;4,"ERRONEO"," ")</f>
        <v xml:space="preserve"> </v>
      </c>
    </row>
    <row r="25" spans="1:50" x14ac:dyDescent="0.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  <c r="AJ25" s="3">
        <f>+TablaProyecto[[#This Row],[PercentSalaryHike]]/100</f>
        <v>0.14000000000000001</v>
      </c>
      <c r="AK25" s="3" t="str">
        <f>+IF(TablaProyecto[[#This Row],[Age]]&gt;=61,"Baby boomers",IF(TablaProyecto[[#This Row],[Age]]&gt;=45,"Generacion X",IF(TablaProyecto[[#This Row],[Age]]&gt;=29,"Millennials","Generacion Z")))</f>
        <v>Generacion Z</v>
      </c>
      <c r="AL2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25" s="3" t="str">
        <f>+IF(TablaProyecto[[#This Row],[HourlyRate]]&lt;50,"Coste salarial bajo",IF(TablaProyecto[[#This Row],[HourlyRate]]&lt;75,"Coste salarial medio","Coste salarial alto"))</f>
        <v>Coste salarial alto</v>
      </c>
      <c r="AN25" s="3" t="str">
        <f>+IF(TablaProyecto[[#This Row],[DistanceFromHome]]&lt;10,"0-10 kms",IF(TablaProyecto[[#This Row],[DistanceFromHome]]&lt;20,"10-20 kms","20-30 kms"))</f>
        <v>10-20 kms</v>
      </c>
      <c r="AO25" s="3" t="str">
        <f>+IF(TablaProyecto[[#This Row],[Porcentaje de aumento salarial recibido (%)]]&lt;16%,"Bajo",IF(TablaProyecto[[#This Row],[Porcentaje de aumento salarial recibido (%)]]&lt;21%,"Medio","Alto"))</f>
        <v>Bajo</v>
      </c>
      <c r="AP25" s="3" t="str">
        <f>+IF(TablaProyecto[[#This Row],[TrainingTimesLastYear]]&lt;3,"Poca",IF(TablaProyecto[[#This Row],[TrainingTimesLastYear]]&lt;5,"Media","Mucha"))</f>
        <v>Mucha</v>
      </c>
      <c r="AQ25" s="3" t="str">
        <f>+IF(TablaProyecto[[#This Row],[TotalWorkingYears]]&lt;4,"Junior",IF(TablaProyecto[[#This Row],[TotalWorkingYears]]&lt;10,"Intermediate","Senior"))</f>
        <v>Junior</v>
      </c>
      <c r="AS25" t="str">
        <f>+IF(TablaProyecto[[#This Row],[Education]]&gt;5,"ERRONEO","")</f>
        <v/>
      </c>
      <c r="AT25" t="str">
        <f>IF(+COUNTIF(TablaProyecto[EmployeeNumber],TablaProyecto[[#This Row],[EmployeeNumber]])&gt;1,"ERRONEO"," ")</f>
        <v xml:space="preserve"> </v>
      </c>
      <c r="AU25" t="str">
        <f>+IF(TablaProyecto[[#This Row],[JobSatisfaction]]&gt;4,"ERRONEO"," ")</f>
        <v xml:space="preserve"> </v>
      </c>
      <c r="AV25" t="str">
        <f>+IF(TablaProyecto[[#This Row],[PerformanceRating]]&gt;4,"ERRONEO"," ")</f>
        <v xml:space="preserve"> </v>
      </c>
      <c r="AW25" t="str">
        <f>+IF(TablaProyecto[[#This Row],[RelationshipSatisfaction]]&gt;4,"ERRONEO"," ")</f>
        <v xml:space="preserve"> </v>
      </c>
      <c r="AX25" t="str">
        <f>+IF(TablaProyecto[[#This Row],[WorkLifeBalance]]&gt;4,"ERRONEO"," ")</f>
        <v xml:space="preserve"> </v>
      </c>
    </row>
    <row r="26" spans="1:50" x14ac:dyDescent="0.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  <c r="AJ26" s="3">
        <f>+TablaProyecto[[#This Row],[PercentSalaryHike]]/100</f>
        <v>0.11</v>
      </c>
      <c r="AK26" s="3" t="str">
        <f>+IF(TablaProyecto[[#This Row],[Age]]&gt;=61,"Baby boomers",IF(TablaProyecto[[#This Row],[Age]]&gt;=45,"Generacion X",IF(TablaProyecto[[#This Row],[Age]]&gt;=29,"Millennials","Generacion Z")))</f>
        <v>Millennials</v>
      </c>
      <c r="AL2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6" s="3" t="str">
        <f>+IF(TablaProyecto[[#This Row],[HourlyRate]]&lt;50,"Coste salarial bajo",IF(TablaProyecto[[#This Row],[HourlyRate]]&lt;75,"Coste salarial medio","Coste salarial alto"))</f>
        <v>Coste salarial alto</v>
      </c>
      <c r="AN26" s="3" t="str">
        <f>+IF(TablaProyecto[[#This Row],[DistanceFromHome]]&lt;10,"0-10 kms",IF(TablaProyecto[[#This Row],[DistanceFromHome]]&lt;20,"10-20 kms","20-30 kms"))</f>
        <v>0-10 kms</v>
      </c>
      <c r="AO26" s="3" t="str">
        <f>+IF(TablaProyecto[[#This Row],[Porcentaje de aumento salarial recibido (%)]]&lt;16%,"Bajo",IF(TablaProyecto[[#This Row],[Porcentaje de aumento salarial recibido (%)]]&lt;21%,"Medio","Alto"))</f>
        <v>Bajo</v>
      </c>
      <c r="AP26" s="3" t="str">
        <f>+IF(TablaProyecto[[#This Row],[TrainingTimesLastYear]]&lt;3,"Poca",IF(TablaProyecto[[#This Row],[TrainingTimesLastYear]]&lt;5,"Media","Mucha"))</f>
        <v>Poca</v>
      </c>
      <c r="AQ26" s="3" t="str">
        <f>+IF(TablaProyecto[[#This Row],[TotalWorkingYears]]&lt;4,"Junior",IF(TablaProyecto[[#This Row],[TotalWorkingYears]]&lt;10,"Intermediate","Senior"))</f>
        <v>Intermediate</v>
      </c>
      <c r="AS26" t="str">
        <f>+IF(TablaProyecto[[#This Row],[Education]]&gt;5,"ERRONEO","")</f>
        <v/>
      </c>
      <c r="AT26" t="str">
        <f>IF(+COUNTIF(TablaProyecto[EmployeeNumber],TablaProyecto[[#This Row],[EmployeeNumber]])&gt;1,"ERRONEO"," ")</f>
        <v xml:space="preserve"> </v>
      </c>
      <c r="AU26" t="str">
        <f>+IF(TablaProyecto[[#This Row],[JobSatisfaction]]&gt;4,"ERRONEO"," ")</f>
        <v xml:space="preserve"> </v>
      </c>
      <c r="AV26" t="str">
        <f>+IF(TablaProyecto[[#This Row],[PerformanceRating]]&gt;4,"ERRONEO"," ")</f>
        <v xml:space="preserve"> </v>
      </c>
      <c r="AW26" t="str">
        <f>+IF(TablaProyecto[[#This Row],[RelationshipSatisfaction]]&gt;4,"ERRONEO"," ")</f>
        <v xml:space="preserve"> </v>
      </c>
      <c r="AX26" t="str">
        <f>+IF(TablaProyecto[[#This Row],[WorkLifeBalance]]&gt;4,"ERRONEO"," ")</f>
        <v xml:space="preserve"> </v>
      </c>
    </row>
    <row r="27" spans="1:50" x14ac:dyDescent="0.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  <c r="AJ27" s="3">
        <f>+TablaProyecto[[#This Row],[PercentSalaryHike]]/100</f>
        <v>0.11</v>
      </c>
      <c r="AK27" s="3" t="str">
        <f>+IF(TablaProyecto[[#This Row],[Age]]&gt;=61,"Baby boomers",IF(TablaProyecto[[#This Row],[Age]]&gt;=45,"Generacion X",IF(TablaProyecto[[#This Row],[Age]]&gt;=29,"Millennials","Generacion Z")))</f>
        <v>Generacion X</v>
      </c>
      <c r="AL2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27" s="3" t="str">
        <f>+IF(TablaProyecto[[#This Row],[HourlyRate]]&lt;50,"Coste salarial bajo",IF(TablaProyecto[[#This Row],[HourlyRate]]&lt;75,"Coste salarial medio","Coste salarial alto"))</f>
        <v>Coste salarial medio</v>
      </c>
      <c r="AN27" s="3" t="str">
        <f>+IF(TablaProyecto[[#This Row],[DistanceFromHome]]&lt;10,"0-10 kms",IF(TablaProyecto[[#This Row],[DistanceFromHome]]&lt;20,"10-20 kms","20-30 kms"))</f>
        <v>0-10 kms</v>
      </c>
      <c r="AO27" s="3" t="str">
        <f>+IF(TablaProyecto[[#This Row],[Porcentaje de aumento salarial recibido (%)]]&lt;16%,"Bajo",IF(TablaProyecto[[#This Row],[Porcentaje de aumento salarial recibido (%)]]&lt;21%,"Medio","Alto"))</f>
        <v>Bajo</v>
      </c>
      <c r="AP27" s="3" t="str">
        <f>+IF(TablaProyecto[[#This Row],[TrainingTimesLastYear]]&lt;3,"Poca",IF(TablaProyecto[[#This Row],[TrainingTimesLastYear]]&lt;5,"Media","Mucha"))</f>
        <v>Media</v>
      </c>
      <c r="AQ27" s="3" t="str">
        <f>+IF(TablaProyecto[[#This Row],[TotalWorkingYears]]&lt;4,"Junior",IF(TablaProyecto[[#This Row],[TotalWorkingYears]]&lt;10,"Intermediate","Senior"))</f>
        <v>Senior</v>
      </c>
      <c r="AS27" t="str">
        <f>+IF(TablaProyecto[[#This Row],[Education]]&gt;5,"ERRONEO","")</f>
        <v/>
      </c>
      <c r="AT27" t="str">
        <f>IF(+COUNTIF(TablaProyecto[EmployeeNumber],TablaProyecto[[#This Row],[EmployeeNumber]])&gt;1,"ERRONEO"," ")</f>
        <v xml:space="preserve"> </v>
      </c>
      <c r="AU27" t="str">
        <f>+IF(TablaProyecto[[#This Row],[JobSatisfaction]]&gt;4,"ERRONEO"," ")</f>
        <v xml:space="preserve"> </v>
      </c>
      <c r="AV27" t="str">
        <f>+IF(TablaProyecto[[#This Row],[PerformanceRating]]&gt;4,"ERRONEO"," ")</f>
        <v xml:space="preserve"> </v>
      </c>
      <c r="AW27" t="str">
        <f>+IF(TablaProyecto[[#This Row],[RelationshipSatisfaction]]&gt;4,"ERRONEO"," ")</f>
        <v xml:space="preserve"> </v>
      </c>
      <c r="AX27" t="str">
        <f>+IF(TablaProyecto[[#This Row],[WorkLifeBalance]]&gt;4,"ERRONEO"," ")</f>
        <v xml:space="preserve"> </v>
      </c>
    </row>
    <row r="28" spans="1:50" x14ac:dyDescent="0.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  <c r="AJ28" s="3">
        <f>+TablaProyecto[[#This Row],[PercentSalaryHike]]/100</f>
        <v>0.22</v>
      </c>
      <c r="AK28" s="3" t="str">
        <f>+IF(TablaProyecto[[#This Row],[Age]]&gt;=61,"Baby boomers",IF(TablaProyecto[[#This Row],[Age]]&gt;=45,"Generacion X",IF(TablaProyecto[[#This Row],[Age]]&gt;=29,"Millennials","Generacion Z")))</f>
        <v>Millennials</v>
      </c>
      <c r="AL2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8" s="3" t="str">
        <f>+IF(TablaProyecto[[#This Row],[HourlyRate]]&lt;50,"Coste salarial bajo",IF(TablaProyecto[[#This Row],[HourlyRate]]&lt;75,"Coste salarial medio","Coste salarial alto"))</f>
        <v>Coste salarial medio</v>
      </c>
      <c r="AN28" s="3" t="str">
        <f>+IF(TablaProyecto[[#This Row],[DistanceFromHome]]&lt;10,"0-10 kms",IF(TablaProyecto[[#This Row],[DistanceFromHome]]&lt;20,"10-20 kms","20-30 kms"))</f>
        <v>10-20 kms</v>
      </c>
      <c r="AO28" s="3" t="str">
        <f>+IF(TablaProyecto[[#This Row],[Porcentaje de aumento salarial recibido (%)]]&lt;16%,"Bajo",IF(TablaProyecto[[#This Row],[Porcentaje de aumento salarial recibido (%)]]&lt;21%,"Medio","Alto"))</f>
        <v>Alto</v>
      </c>
      <c r="AP28" s="3" t="str">
        <f>+IF(TablaProyecto[[#This Row],[TrainingTimesLastYear]]&lt;3,"Poca",IF(TablaProyecto[[#This Row],[TrainingTimesLastYear]]&lt;5,"Media","Mucha"))</f>
        <v>Mucha</v>
      </c>
      <c r="AQ28" s="3" t="str">
        <f>+IF(TablaProyecto[[#This Row],[TotalWorkingYears]]&lt;4,"Junior",IF(TablaProyecto[[#This Row],[TotalWorkingYears]]&lt;10,"Intermediate","Senior"))</f>
        <v>Senior</v>
      </c>
      <c r="AS28" t="str">
        <f>+IF(TablaProyecto[[#This Row],[Education]]&gt;5,"ERRONEO","")</f>
        <v/>
      </c>
      <c r="AT28" t="str">
        <f>IF(+COUNTIF(TablaProyecto[EmployeeNumber],TablaProyecto[[#This Row],[EmployeeNumber]])&gt;1,"ERRONEO"," ")</f>
        <v xml:space="preserve"> </v>
      </c>
      <c r="AU28" t="str">
        <f>+IF(TablaProyecto[[#This Row],[JobSatisfaction]]&gt;4,"ERRONEO"," ")</f>
        <v xml:space="preserve"> </v>
      </c>
      <c r="AV28" t="str">
        <f>+IF(TablaProyecto[[#This Row],[PerformanceRating]]&gt;4,"ERRONEO"," ")</f>
        <v xml:space="preserve"> </v>
      </c>
      <c r="AW28" t="str">
        <f>+IF(TablaProyecto[[#This Row],[RelationshipSatisfaction]]&gt;4,"ERRONEO"," ")</f>
        <v xml:space="preserve"> </v>
      </c>
      <c r="AX28" t="str">
        <f>+IF(TablaProyecto[[#This Row],[WorkLifeBalance]]&gt;4,"ERRONEO"," ")</f>
        <v xml:space="preserve"> </v>
      </c>
    </row>
    <row r="29" spans="1:50" x14ac:dyDescent="0.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  <c r="AJ29" s="3">
        <f>+TablaProyecto[[#This Row],[PercentSalaryHike]]/100</f>
        <v>0.11</v>
      </c>
      <c r="AK29" s="3" t="str">
        <f>+IF(TablaProyecto[[#This Row],[Age]]&gt;=61,"Baby boomers",IF(TablaProyecto[[#This Row],[Age]]&gt;=45,"Generacion X",IF(TablaProyecto[[#This Row],[Age]]&gt;=29,"Millennials","Generacion Z")))</f>
        <v>Millennials</v>
      </c>
      <c r="AL2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9" s="3" t="str">
        <f>+IF(TablaProyecto[[#This Row],[HourlyRate]]&lt;50,"Coste salarial bajo",IF(TablaProyecto[[#This Row],[HourlyRate]]&lt;75,"Coste salarial medio","Coste salarial alto"))</f>
        <v>Coste salarial bajo</v>
      </c>
      <c r="AN29" s="3" t="str">
        <f>+IF(TablaProyecto[[#This Row],[DistanceFromHome]]&lt;10,"0-10 kms",IF(TablaProyecto[[#This Row],[DistanceFromHome]]&lt;20,"10-20 kms","20-30 kms"))</f>
        <v>0-10 kms</v>
      </c>
      <c r="AO29" s="3" t="str">
        <f>+IF(TablaProyecto[[#This Row],[Porcentaje de aumento salarial recibido (%)]]&lt;16%,"Bajo",IF(TablaProyecto[[#This Row],[Porcentaje de aumento salarial recibido (%)]]&lt;21%,"Medio","Alto"))</f>
        <v>Bajo</v>
      </c>
      <c r="AP29" s="3" t="str">
        <f>+IF(TablaProyecto[[#This Row],[TrainingTimesLastYear]]&lt;3,"Poca",IF(TablaProyecto[[#This Row],[TrainingTimesLastYear]]&lt;5,"Media","Mucha"))</f>
        <v>Poca</v>
      </c>
      <c r="AQ29" s="3" t="str">
        <f>+IF(TablaProyecto[[#This Row],[TotalWorkingYears]]&lt;4,"Junior",IF(TablaProyecto[[#This Row],[TotalWorkingYears]]&lt;10,"Intermediate","Senior"))</f>
        <v>Senior</v>
      </c>
      <c r="AS29" t="str">
        <f>+IF(TablaProyecto[[#This Row],[Education]]&gt;5,"ERRONEO","")</f>
        <v/>
      </c>
      <c r="AT29" t="str">
        <f>IF(+COUNTIF(TablaProyecto[EmployeeNumber],TablaProyecto[[#This Row],[EmployeeNumber]])&gt;1,"ERRONEO"," ")</f>
        <v xml:space="preserve"> </v>
      </c>
      <c r="AU29" t="str">
        <f>+IF(TablaProyecto[[#This Row],[JobSatisfaction]]&gt;4,"ERRONEO"," ")</f>
        <v xml:space="preserve"> </v>
      </c>
      <c r="AV29" t="str">
        <f>+IF(TablaProyecto[[#This Row],[PerformanceRating]]&gt;4,"ERRONEO"," ")</f>
        <v xml:space="preserve"> </v>
      </c>
      <c r="AW29" t="str">
        <f>+IF(TablaProyecto[[#This Row],[RelationshipSatisfaction]]&gt;4,"ERRONEO"," ")</f>
        <v xml:space="preserve"> </v>
      </c>
      <c r="AX29" t="str">
        <f>+IF(TablaProyecto[[#This Row],[WorkLifeBalance]]&gt;4,"ERRONEO"," ")</f>
        <v xml:space="preserve"> </v>
      </c>
    </row>
    <row r="30" spans="1:50" x14ac:dyDescent="0.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  <c r="AJ30" s="3">
        <f>+TablaProyecto[[#This Row],[PercentSalaryHike]]/100</f>
        <v>0.14000000000000001</v>
      </c>
      <c r="AK30" s="3" t="str">
        <f>+IF(TablaProyecto[[#This Row],[Age]]&gt;=61,"Baby boomers",IF(TablaProyecto[[#This Row],[Age]]&gt;=45,"Generacion X",IF(TablaProyecto[[#This Row],[Age]]&gt;=29,"Millennials","Generacion Z")))</f>
        <v>Millennials</v>
      </c>
      <c r="AL3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30" s="3" t="str">
        <f>+IF(TablaProyecto[[#This Row],[HourlyRate]]&lt;50,"Coste salarial bajo",IF(TablaProyecto[[#This Row],[HourlyRate]]&lt;75,"Coste salarial medio","Coste salarial alto"))</f>
        <v>Coste salarial bajo</v>
      </c>
      <c r="AN30" s="3" t="str">
        <f>+IF(TablaProyecto[[#This Row],[DistanceFromHome]]&lt;10,"0-10 kms",IF(TablaProyecto[[#This Row],[DistanceFromHome]]&lt;20,"10-20 kms","20-30 kms"))</f>
        <v>0-10 kms</v>
      </c>
      <c r="AO30" s="3" t="str">
        <f>+IF(TablaProyecto[[#This Row],[Porcentaje de aumento salarial recibido (%)]]&lt;16%,"Bajo",IF(TablaProyecto[[#This Row],[Porcentaje de aumento salarial recibido (%)]]&lt;21%,"Medio","Alto"))</f>
        <v>Bajo</v>
      </c>
      <c r="AP30" s="3" t="str">
        <f>+IF(TablaProyecto[[#This Row],[TrainingTimesLastYear]]&lt;3,"Poca",IF(TablaProyecto[[#This Row],[TrainingTimesLastYear]]&lt;5,"Media","Mucha"))</f>
        <v>Media</v>
      </c>
      <c r="AQ30" s="3" t="str">
        <f>+IF(TablaProyecto[[#This Row],[TotalWorkingYears]]&lt;4,"Junior",IF(TablaProyecto[[#This Row],[TotalWorkingYears]]&lt;10,"Intermediate","Senior"))</f>
        <v>Senior</v>
      </c>
      <c r="AS30" t="str">
        <f>+IF(TablaProyecto[[#This Row],[Education]]&gt;5,"ERRONEO","")</f>
        <v/>
      </c>
      <c r="AT30" t="str">
        <f>IF(+COUNTIF(TablaProyecto[EmployeeNumber],TablaProyecto[[#This Row],[EmployeeNumber]])&gt;1,"ERRONEO"," ")</f>
        <v xml:space="preserve"> </v>
      </c>
      <c r="AU30" t="str">
        <f>+IF(TablaProyecto[[#This Row],[JobSatisfaction]]&gt;4,"ERRONEO"," ")</f>
        <v xml:space="preserve"> </v>
      </c>
      <c r="AV30" t="str">
        <f>+IF(TablaProyecto[[#This Row],[PerformanceRating]]&gt;4,"ERRONEO"," ")</f>
        <v xml:space="preserve"> </v>
      </c>
      <c r="AW30" t="str">
        <f>+IF(TablaProyecto[[#This Row],[RelationshipSatisfaction]]&gt;4,"ERRONEO"," ")</f>
        <v xml:space="preserve"> </v>
      </c>
      <c r="AX30" t="str">
        <f>+IF(TablaProyecto[[#This Row],[WorkLifeBalance]]&gt;4,"ERRONEO"," ")</f>
        <v xml:space="preserve"> </v>
      </c>
    </row>
    <row r="31" spans="1:50" x14ac:dyDescent="0.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  <c r="AJ31" s="3">
        <f>+TablaProyecto[[#This Row],[PercentSalaryHike]]/100</f>
        <v>0.12</v>
      </c>
      <c r="AK31" s="3" t="str">
        <f>+IF(TablaProyecto[[#This Row],[Age]]&gt;=61,"Baby boomers",IF(TablaProyecto[[#This Row],[Age]]&gt;=45,"Generacion X",IF(TablaProyecto[[#This Row],[Age]]&gt;=29,"Millennials","Generacion Z")))</f>
        <v>Generacion X</v>
      </c>
      <c r="AL3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1" s="3" t="str">
        <f>+IF(TablaProyecto[[#This Row],[HourlyRate]]&lt;50,"Coste salarial bajo",IF(TablaProyecto[[#This Row],[HourlyRate]]&lt;75,"Coste salarial medio","Coste salarial alto"))</f>
        <v>Coste salarial alto</v>
      </c>
      <c r="AN31" s="3" t="str">
        <f>+IF(TablaProyecto[[#This Row],[DistanceFromHome]]&lt;10,"0-10 kms",IF(TablaProyecto[[#This Row],[DistanceFromHome]]&lt;20,"10-20 kms","20-30 kms"))</f>
        <v>0-10 kms</v>
      </c>
      <c r="AO31" s="3" t="str">
        <f>+IF(TablaProyecto[[#This Row],[Porcentaje de aumento salarial recibido (%)]]&lt;16%,"Bajo",IF(TablaProyecto[[#This Row],[Porcentaje de aumento salarial recibido (%)]]&lt;21%,"Medio","Alto"))</f>
        <v>Bajo</v>
      </c>
      <c r="AP31" s="3" t="str">
        <f>+IF(TablaProyecto[[#This Row],[TrainingTimesLastYear]]&lt;3,"Poca",IF(TablaProyecto[[#This Row],[TrainingTimesLastYear]]&lt;5,"Media","Mucha"))</f>
        <v>Poca</v>
      </c>
      <c r="AQ31" s="3" t="str">
        <f>+IF(TablaProyecto[[#This Row],[TotalWorkingYears]]&lt;4,"Junior",IF(TablaProyecto[[#This Row],[TotalWorkingYears]]&lt;10,"Intermediate","Senior"))</f>
        <v>Senior</v>
      </c>
      <c r="AS31" t="str">
        <f>+IF(TablaProyecto[[#This Row],[Education]]&gt;5,"ERRONEO","")</f>
        <v/>
      </c>
      <c r="AT31" t="str">
        <f>IF(+COUNTIF(TablaProyecto[EmployeeNumber],TablaProyecto[[#This Row],[EmployeeNumber]])&gt;1,"ERRONEO"," ")</f>
        <v xml:space="preserve"> </v>
      </c>
      <c r="AU31" t="str">
        <f>+IF(TablaProyecto[[#This Row],[JobSatisfaction]]&gt;4,"ERRONEO"," ")</f>
        <v xml:space="preserve"> </v>
      </c>
      <c r="AV31" t="str">
        <f>+IF(TablaProyecto[[#This Row],[PerformanceRating]]&gt;4,"ERRONEO"," ")</f>
        <v xml:space="preserve"> </v>
      </c>
      <c r="AW31" t="str">
        <f>+IF(TablaProyecto[[#This Row],[RelationshipSatisfaction]]&gt;4,"ERRONEO"," ")</f>
        <v xml:space="preserve"> </v>
      </c>
      <c r="AX31" t="str">
        <f>+IF(TablaProyecto[[#This Row],[WorkLifeBalance]]&gt;4,"ERRONEO"," ")</f>
        <v xml:space="preserve"> </v>
      </c>
    </row>
    <row r="32" spans="1:50" x14ac:dyDescent="0.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  <c r="AJ32" s="3">
        <f>+TablaProyecto[[#This Row],[PercentSalaryHike]]/100</f>
        <v>0.11</v>
      </c>
      <c r="AK32" s="3" t="str">
        <f>+IF(TablaProyecto[[#This Row],[Age]]&gt;=61,"Baby boomers",IF(TablaProyecto[[#This Row],[Age]]&gt;=45,"Generacion X",IF(TablaProyecto[[#This Row],[Age]]&gt;=29,"Millennials","Generacion Z")))</f>
        <v>Millennials</v>
      </c>
      <c r="AL3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32" s="3" t="str">
        <f>+IF(TablaProyecto[[#This Row],[HourlyRate]]&lt;50,"Coste salarial bajo",IF(TablaProyecto[[#This Row],[HourlyRate]]&lt;75,"Coste salarial medio","Coste salarial alto"))</f>
        <v>Coste salarial alto</v>
      </c>
      <c r="AN32" s="3" t="str">
        <f>+IF(TablaProyecto[[#This Row],[DistanceFromHome]]&lt;10,"0-10 kms",IF(TablaProyecto[[#This Row],[DistanceFromHome]]&lt;20,"10-20 kms","20-30 kms"))</f>
        <v>0-10 kms</v>
      </c>
      <c r="AO32" s="3" t="str">
        <f>+IF(TablaProyecto[[#This Row],[Porcentaje de aumento salarial recibido (%)]]&lt;16%,"Bajo",IF(TablaProyecto[[#This Row],[Porcentaje de aumento salarial recibido (%)]]&lt;21%,"Medio","Alto"))</f>
        <v>Bajo</v>
      </c>
      <c r="AP32" s="3" t="str">
        <f>+IF(TablaProyecto[[#This Row],[TrainingTimesLastYear]]&lt;3,"Poca",IF(TablaProyecto[[#This Row],[TrainingTimesLastYear]]&lt;5,"Media","Mucha"))</f>
        <v>Media</v>
      </c>
      <c r="AQ32" s="3" t="str">
        <f>+IF(TablaProyecto[[#This Row],[TotalWorkingYears]]&lt;4,"Junior",IF(TablaProyecto[[#This Row],[TotalWorkingYears]]&lt;10,"Intermediate","Senior"))</f>
        <v>Intermediate</v>
      </c>
      <c r="AS32" t="str">
        <f>+IF(TablaProyecto[[#This Row],[Education]]&gt;5,"ERRONEO","")</f>
        <v/>
      </c>
      <c r="AT32" t="str">
        <f>IF(+COUNTIF(TablaProyecto[EmployeeNumber],TablaProyecto[[#This Row],[EmployeeNumber]])&gt;1,"ERRONEO"," ")</f>
        <v xml:space="preserve"> </v>
      </c>
      <c r="AU32" t="str">
        <f>+IF(TablaProyecto[[#This Row],[JobSatisfaction]]&gt;4,"ERRONEO"," ")</f>
        <v xml:space="preserve"> </v>
      </c>
      <c r="AV32" t="str">
        <f>+IF(TablaProyecto[[#This Row],[PerformanceRating]]&gt;4,"ERRONEO"," ")</f>
        <v xml:space="preserve"> </v>
      </c>
      <c r="AW32" t="str">
        <f>+IF(TablaProyecto[[#This Row],[RelationshipSatisfaction]]&gt;4,"ERRONEO"," ")</f>
        <v xml:space="preserve"> </v>
      </c>
      <c r="AX32" t="str">
        <f>+IF(TablaProyecto[[#This Row],[WorkLifeBalance]]&gt;4,"ERRONEO"," ")</f>
        <v xml:space="preserve"> </v>
      </c>
    </row>
    <row r="33" spans="1:50" x14ac:dyDescent="0.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  <c r="AJ33" s="3">
        <f>+TablaProyecto[[#This Row],[PercentSalaryHike]]/100</f>
        <v>0.13</v>
      </c>
      <c r="AK33" s="3" t="str">
        <f>+IF(TablaProyecto[[#This Row],[Age]]&gt;=61,"Baby boomers",IF(TablaProyecto[[#This Row],[Age]]&gt;=45,"Generacion X",IF(TablaProyecto[[#This Row],[Age]]&gt;=29,"Millennials","Generacion Z")))</f>
        <v>Millennials</v>
      </c>
      <c r="AL3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3" s="3" t="str">
        <f>+IF(TablaProyecto[[#This Row],[HourlyRate]]&lt;50,"Coste salarial bajo",IF(TablaProyecto[[#This Row],[HourlyRate]]&lt;75,"Coste salarial medio","Coste salarial alto"))</f>
        <v>Coste salarial bajo</v>
      </c>
      <c r="AN33" s="3" t="str">
        <f>+IF(TablaProyecto[[#This Row],[DistanceFromHome]]&lt;10,"0-10 kms",IF(TablaProyecto[[#This Row],[DistanceFromHome]]&lt;20,"10-20 kms","20-30 kms"))</f>
        <v>10-20 kms</v>
      </c>
      <c r="AO33" s="3" t="str">
        <f>+IF(TablaProyecto[[#This Row],[Porcentaje de aumento salarial recibido (%)]]&lt;16%,"Bajo",IF(TablaProyecto[[#This Row],[Porcentaje de aumento salarial recibido (%)]]&lt;21%,"Medio","Alto"))</f>
        <v>Bajo</v>
      </c>
      <c r="AP33" s="3" t="str">
        <f>+IF(TablaProyecto[[#This Row],[TrainingTimesLastYear]]&lt;3,"Poca",IF(TablaProyecto[[#This Row],[TrainingTimesLastYear]]&lt;5,"Media","Mucha"))</f>
        <v>Mucha</v>
      </c>
      <c r="AQ33" s="3" t="str">
        <f>+IF(TablaProyecto[[#This Row],[TotalWorkingYears]]&lt;4,"Junior",IF(TablaProyecto[[#This Row],[TotalWorkingYears]]&lt;10,"Intermediate","Senior"))</f>
        <v>Intermediate</v>
      </c>
      <c r="AS33" t="str">
        <f>+IF(TablaProyecto[[#This Row],[Education]]&gt;5,"ERRONEO","")</f>
        <v/>
      </c>
      <c r="AT33" t="str">
        <f>IF(+COUNTIF(TablaProyecto[EmployeeNumber],TablaProyecto[[#This Row],[EmployeeNumber]])&gt;1,"ERRONEO"," ")</f>
        <v xml:space="preserve"> </v>
      </c>
      <c r="AU33" t="str">
        <f>+IF(TablaProyecto[[#This Row],[JobSatisfaction]]&gt;4,"ERRONEO"," ")</f>
        <v xml:space="preserve"> </v>
      </c>
      <c r="AV33" t="str">
        <f>+IF(TablaProyecto[[#This Row],[PerformanceRating]]&gt;4,"ERRONEO"," ")</f>
        <v xml:space="preserve"> </v>
      </c>
      <c r="AW33" t="str">
        <f>+IF(TablaProyecto[[#This Row],[RelationshipSatisfaction]]&gt;4,"ERRONEO"," ")</f>
        <v xml:space="preserve"> </v>
      </c>
      <c r="AX33" t="str">
        <f>+IF(TablaProyecto[[#This Row],[WorkLifeBalance]]&gt;4,"ERRONEO"," ")</f>
        <v xml:space="preserve"> </v>
      </c>
    </row>
    <row r="34" spans="1:50" x14ac:dyDescent="0.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  <c r="AJ34" s="3">
        <f>+TablaProyecto[[#This Row],[PercentSalaryHike]]/100</f>
        <v>0.13</v>
      </c>
      <c r="AK34" s="3" t="str">
        <f>+IF(TablaProyecto[[#This Row],[Age]]&gt;=61,"Baby boomers",IF(TablaProyecto[[#This Row],[Age]]&gt;=45,"Generacion X",IF(TablaProyecto[[#This Row],[Age]]&gt;=29,"Millennials","Generacion Z")))</f>
        <v>Millennials</v>
      </c>
      <c r="AL3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4" s="3" t="str">
        <f>+IF(TablaProyecto[[#This Row],[HourlyRate]]&lt;50,"Coste salarial bajo",IF(TablaProyecto[[#This Row],[HourlyRate]]&lt;75,"Coste salarial medio","Coste salarial alto"))</f>
        <v>Coste salarial alto</v>
      </c>
      <c r="AN34" s="3" t="str">
        <f>+IF(TablaProyecto[[#This Row],[DistanceFromHome]]&lt;10,"0-10 kms",IF(TablaProyecto[[#This Row],[DistanceFromHome]]&lt;20,"10-20 kms","20-30 kms"))</f>
        <v>0-10 kms</v>
      </c>
      <c r="AO34" s="3" t="str">
        <f>+IF(TablaProyecto[[#This Row],[Porcentaje de aumento salarial recibido (%)]]&lt;16%,"Bajo",IF(TablaProyecto[[#This Row],[Porcentaje de aumento salarial recibido (%)]]&lt;21%,"Medio","Alto"))</f>
        <v>Bajo</v>
      </c>
      <c r="AP34" s="3" t="str">
        <f>+IF(TablaProyecto[[#This Row],[TrainingTimesLastYear]]&lt;3,"Poca",IF(TablaProyecto[[#This Row],[TrainingTimesLastYear]]&lt;5,"Media","Mucha"))</f>
        <v>Mucha</v>
      </c>
      <c r="AQ34" s="3" t="str">
        <f>+IF(TablaProyecto[[#This Row],[TotalWorkingYears]]&lt;4,"Junior",IF(TablaProyecto[[#This Row],[TotalWorkingYears]]&lt;10,"Intermediate","Senior"))</f>
        <v>Senior</v>
      </c>
      <c r="AS34" t="str">
        <f>+IF(TablaProyecto[[#This Row],[Education]]&gt;5,"ERRONEO","")</f>
        <v/>
      </c>
      <c r="AT34" t="str">
        <f>IF(+COUNTIF(TablaProyecto[EmployeeNumber],TablaProyecto[[#This Row],[EmployeeNumber]])&gt;1,"ERRONEO"," ")</f>
        <v xml:space="preserve"> </v>
      </c>
      <c r="AU34" t="str">
        <f>+IF(TablaProyecto[[#This Row],[JobSatisfaction]]&gt;4,"ERRONEO"," ")</f>
        <v xml:space="preserve"> </v>
      </c>
      <c r="AV34" t="str">
        <f>+IF(TablaProyecto[[#This Row],[PerformanceRating]]&gt;4,"ERRONEO"," ")</f>
        <v xml:space="preserve"> </v>
      </c>
      <c r="AW34" t="str">
        <f>+IF(TablaProyecto[[#This Row],[RelationshipSatisfaction]]&gt;4,"ERRONEO"," ")</f>
        <v xml:space="preserve"> </v>
      </c>
      <c r="AX34" t="str">
        <f>+IF(TablaProyecto[[#This Row],[WorkLifeBalance]]&gt;4,"ERRONEO"," ")</f>
        <v xml:space="preserve"> </v>
      </c>
    </row>
    <row r="35" spans="1:50" x14ac:dyDescent="0.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  <c r="AJ35" s="3">
        <f>+TablaProyecto[[#This Row],[PercentSalaryHike]]/100</f>
        <v>0.14000000000000001</v>
      </c>
      <c r="AK35" s="3" t="str">
        <f>+IF(TablaProyecto[[#This Row],[Age]]&gt;=61,"Baby boomers",IF(TablaProyecto[[#This Row],[Age]]&gt;=45,"Generacion X",IF(TablaProyecto[[#This Row],[Age]]&gt;=29,"Millennials","Generacion Z")))</f>
        <v>Millennials</v>
      </c>
      <c r="AL3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35" s="3" t="str">
        <f>+IF(TablaProyecto[[#This Row],[HourlyRate]]&lt;50,"Coste salarial bajo",IF(TablaProyecto[[#This Row],[HourlyRate]]&lt;75,"Coste salarial medio","Coste salarial alto"))</f>
        <v>Coste salarial medio</v>
      </c>
      <c r="AN35" s="3" t="str">
        <f>+IF(TablaProyecto[[#This Row],[DistanceFromHome]]&lt;10,"0-10 kms",IF(TablaProyecto[[#This Row],[DistanceFromHome]]&lt;20,"10-20 kms","20-30 kms"))</f>
        <v>0-10 kms</v>
      </c>
      <c r="AO35" s="3" t="str">
        <f>+IF(TablaProyecto[[#This Row],[Porcentaje de aumento salarial recibido (%)]]&lt;16%,"Bajo",IF(TablaProyecto[[#This Row],[Porcentaje de aumento salarial recibido (%)]]&lt;21%,"Medio","Alto"))</f>
        <v>Bajo</v>
      </c>
      <c r="AP35" s="3" t="str">
        <f>+IF(TablaProyecto[[#This Row],[TrainingTimesLastYear]]&lt;3,"Poca",IF(TablaProyecto[[#This Row],[TrainingTimesLastYear]]&lt;5,"Media","Mucha"))</f>
        <v>Mucha</v>
      </c>
      <c r="AQ35" s="3" t="str">
        <f>+IF(TablaProyecto[[#This Row],[TotalWorkingYears]]&lt;4,"Junior",IF(TablaProyecto[[#This Row],[TotalWorkingYears]]&lt;10,"Intermediate","Senior"))</f>
        <v>Senior</v>
      </c>
      <c r="AS35" t="str">
        <f>+IF(TablaProyecto[[#This Row],[Education]]&gt;5,"ERRONEO","")</f>
        <v/>
      </c>
      <c r="AT35" t="str">
        <f>IF(+COUNTIF(TablaProyecto[EmployeeNumber],TablaProyecto[[#This Row],[EmployeeNumber]])&gt;1,"ERRONEO"," ")</f>
        <v xml:space="preserve"> </v>
      </c>
      <c r="AU35" t="str">
        <f>+IF(TablaProyecto[[#This Row],[JobSatisfaction]]&gt;4,"ERRONEO"," ")</f>
        <v xml:space="preserve"> </v>
      </c>
      <c r="AV35" t="str">
        <f>+IF(TablaProyecto[[#This Row],[PerformanceRating]]&gt;4,"ERRONEO"," ")</f>
        <v xml:space="preserve"> </v>
      </c>
      <c r="AW35" t="str">
        <f>+IF(TablaProyecto[[#This Row],[RelationshipSatisfaction]]&gt;4,"ERRONEO"," ")</f>
        <v xml:space="preserve"> </v>
      </c>
      <c r="AX35" t="str">
        <f>+IF(TablaProyecto[[#This Row],[WorkLifeBalance]]&gt;4,"ERRONEO"," ")</f>
        <v xml:space="preserve"> </v>
      </c>
    </row>
    <row r="36" spans="1:50" x14ac:dyDescent="0.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  <c r="AJ36" s="3">
        <f>+TablaProyecto[[#This Row],[PercentSalaryHike]]/100</f>
        <v>0.16</v>
      </c>
      <c r="AK36" s="3" t="str">
        <f>+IF(TablaProyecto[[#This Row],[Age]]&gt;=61,"Baby boomers",IF(TablaProyecto[[#This Row],[Age]]&gt;=45,"Generacion X",IF(TablaProyecto[[#This Row],[Age]]&gt;=29,"Millennials","Generacion Z")))</f>
        <v>Generacion Z</v>
      </c>
      <c r="AL3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6" s="3" t="str">
        <f>+IF(TablaProyecto[[#This Row],[HourlyRate]]&lt;50,"Coste salarial bajo",IF(TablaProyecto[[#This Row],[HourlyRate]]&lt;75,"Coste salarial medio","Coste salarial alto"))</f>
        <v>Coste salarial medio</v>
      </c>
      <c r="AN36" s="3" t="str">
        <f>+IF(TablaProyecto[[#This Row],[DistanceFromHome]]&lt;10,"0-10 kms",IF(TablaProyecto[[#This Row],[DistanceFromHome]]&lt;20,"10-20 kms","20-30 kms"))</f>
        <v>0-10 kms</v>
      </c>
      <c r="AO36" s="3" t="str">
        <f>+IF(TablaProyecto[[#This Row],[Porcentaje de aumento salarial recibido (%)]]&lt;16%,"Bajo",IF(TablaProyecto[[#This Row],[Porcentaje de aumento salarial recibido (%)]]&lt;21%,"Medio","Alto"))</f>
        <v>Medio</v>
      </c>
      <c r="AP36" s="3" t="str">
        <f>+IF(TablaProyecto[[#This Row],[TrainingTimesLastYear]]&lt;3,"Poca",IF(TablaProyecto[[#This Row],[TrainingTimesLastYear]]&lt;5,"Media","Mucha"))</f>
        <v>Poca</v>
      </c>
      <c r="AQ36" s="3" t="str">
        <f>+IF(TablaProyecto[[#This Row],[TotalWorkingYears]]&lt;4,"Junior",IF(TablaProyecto[[#This Row],[TotalWorkingYears]]&lt;10,"Intermediate","Senior"))</f>
        <v>Intermediate</v>
      </c>
      <c r="AS36" t="str">
        <f>+IF(TablaProyecto[[#This Row],[Education]]&gt;5,"ERRONEO","")</f>
        <v/>
      </c>
      <c r="AT36" t="str">
        <f>IF(+COUNTIF(TablaProyecto[EmployeeNumber],TablaProyecto[[#This Row],[EmployeeNumber]])&gt;1,"ERRONEO"," ")</f>
        <v xml:space="preserve"> </v>
      </c>
      <c r="AU36" t="str">
        <f>+IF(TablaProyecto[[#This Row],[JobSatisfaction]]&gt;4,"ERRONEO"," ")</f>
        <v xml:space="preserve"> </v>
      </c>
      <c r="AV36" t="str">
        <f>+IF(TablaProyecto[[#This Row],[PerformanceRating]]&gt;4,"ERRONEO"," ")</f>
        <v xml:space="preserve"> </v>
      </c>
      <c r="AW36" t="str">
        <f>+IF(TablaProyecto[[#This Row],[RelationshipSatisfaction]]&gt;4,"ERRONEO"," ")</f>
        <v xml:space="preserve"> </v>
      </c>
      <c r="AX36" t="str">
        <f>+IF(TablaProyecto[[#This Row],[WorkLifeBalance]]&gt;4,"ERRONEO"," ")</f>
        <v xml:space="preserve"> </v>
      </c>
    </row>
    <row r="37" spans="1:50" x14ac:dyDescent="0.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  <c r="AJ37" s="3">
        <f>+TablaProyecto[[#This Row],[PercentSalaryHike]]/100</f>
        <v>0.12</v>
      </c>
      <c r="AK37" s="3" t="str">
        <f>+IF(TablaProyecto[[#This Row],[Age]]&gt;=61,"Baby boomers",IF(TablaProyecto[[#This Row],[Age]]&gt;=45,"Generacion X",IF(TablaProyecto[[#This Row],[Age]]&gt;=29,"Millennials","Generacion Z")))</f>
        <v>Millennials</v>
      </c>
      <c r="AL3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7" s="3" t="str">
        <f>+IF(TablaProyecto[[#This Row],[HourlyRate]]&lt;50,"Coste salarial bajo",IF(TablaProyecto[[#This Row],[HourlyRate]]&lt;75,"Coste salarial medio","Coste salarial alto"))</f>
        <v>Coste salarial medio</v>
      </c>
      <c r="AN37" s="3" t="str">
        <f>+IF(TablaProyecto[[#This Row],[DistanceFromHome]]&lt;10,"0-10 kms",IF(TablaProyecto[[#This Row],[DistanceFromHome]]&lt;20,"10-20 kms","20-30 kms"))</f>
        <v>0-10 kms</v>
      </c>
      <c r="AO37" s="3" t="str">
        <f>+IF(TablaProyecto[[#This Row],[Porcentaje de aumento salarial recibido (%)]]&lt;16%,"Bajo",IF(TablaProyecto[[#This Row],[Porcentaje de aumento salarial recibido (%)]]&lt;21%,"Medio","Alto"))</f>
        <v>Bajo</v>
      </c>
      <c r="AP37" s="3" t="str">
        <f>+IF(TablaProyecto[[#This Row],[TrainingTimesLastYear]]&lt;3,"Poca",IF(TablaProyecto[[#This Row],[TrainingTimesLastYear]]&lt;5,"Media","Mucha"))</f>
        <v>Media</v>
      </c>
      <c r="AQ37" s="3" t="str">
        <f>+IF(TablaProyecto[[#This Row],[TotalWorkingYears]]&lt;4,"Junior",IF(TablaProyecto[[#This Row],[TotalWorkingYears]]&lt;10,"Intermediate","Senior"))</f>
        <v>Intermediate</v>
      </c>
      <c r="AS37" t="str">
        <f>+IF(TablaProyecto[[#This Row],[Education]]&gt;5,"ERRONEO","")</f>
        <v/>
      </c>
      <c r="AT37" t="str">
        <f>IF(+COUNTIF(TablaProyecto[EmployeeNumber],TablaProyecto[[#This Row],[EmployeeNumber]])&gt;1,"ERRONEO"," ")</f>
        <v xml:space="preserve"> </v>
      </c>
      <c r="AU37" t="str">
        <f>+IF(TablaProyecto[[#This Row],[JobSatisfaction]]&gt;4,"ERRONEO"," ")</f>
        <v xml:space="preserve"> </v>
      </c>
      <c r="AV37" t="str">
        <f>+IF(TablaProyecto[[#This Row],[PerformanceRating]]&gt;4,"ERRONEO"," ")</f>
        <v xml:space="preserve"> </v>
      </c>
      <c r="AW37" t="str">
        <f>+IF(TablaProyecto[[#This Row],[RelationshipSatisfaction]]&gt;4,"ERRONEO"," ")</f>
        <v xml:space="preserve"> </v>
      </c>
      <c r="AX37" t="str">
        <f>+IF(TablaProyecto[[#This Row],[WorkLifeBalance]]&gt;4,"ERRONEO"," ")</f>
        <v xml:space="preserve"> </v>
      </c>
    </row>
    <row r="38" spans="1:50" x14ac:dyDescent="0.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  <c r="AJ38" s="3">
        <f>+TablaProyecto[[#This Row],[PercentSalaryHike]]/100</f>
        <v>0.14000000000000001</v>
      </c>
      <c r="AK38" s="3" t="str">
        <f>+IF(TablaProyecto[[#This Row],[Age]]&gt;=61,"Baby boomers",IF(TablaProyecto[[#This Row],[Age]]&gt;=45,"Generacion X",IF(TablaProyecto[[#This Row],[Age]]&gt;=29,"Millennials","Generacion Z")))</f>
        <v>Generacion X</v>
      </c>
      <c r="AL3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8" s="3" t="str">
        <f>+IF(TablaProyecto[[#This Row],[HourlyRate]]&lt;50,"Coste salarial bajo",IF(TablaProyecto[[#This Row],[HourlyRate]]&lt;75,"Coste salarial medio","Coste salarial alto"))</f>
        <v>Coste salarial alto</v>
      </c>
      <c r="AN38" s="3" t="str">
        <f>+IF(TablaProyecto[[#This Row],[DistanceFromHome]]&lt;10,"0-10 kms",IF(TablaProyecto[[#This Row],[DistanceFromHome]]&lt;20,"10-20 kms","20-30 kms"))</f>
        <v>0-10 kms</v>
      </c>
      <c r="AO38" s="3" t="str">
        <f>+IF(TablaProyecto[[#This Row],[Porcentaje de aumento salarial recibido (%)]]&lt;16%,"Bajo",IF(TablaProyecto[[#This Row],[Porcentaje de aumento salarial recibido (%)]]&lt;21%,"Medio","Alto"))</f>
        <v>Bajo</v>
      </c>
      <c r="AP38" s="3" t="str">
        <f>+IF(TablaProyecto[[#This Row],[TrainingTimesLastYear]]&lt;3,"Poca",IF(TablaProyecto[[#This Row],[TrainingTimesLastYear]]&lt;5,"Media","Mucha"))</f>
        <v>Poca</v>
      </c>
      <c r="AQ38" s="3" t="str">
        <f>+IF(TablaProyecto[[#This Row],[TotalWorkingYears]]&lt;4,"Junior",IF(TablaProyecto[[#This Row],[TotalWorkingYears]]&lt;10,"Intermediate","Senior"))</f>
        <v>Junior</v>
      </c>
      <c r="AS38" t="str">
        <f>+IF(TablaProyecto[[#This Row],[Education]]&gt;5,"ERRONEO","")</f>
        <v/>
      </c>
      <c r="AT38" t="str">
        <f>IF(+COUNTIF(TablaProyecto[EmployeeNumber],TablaProyecto[[#This Row],[EmployeeNumber]])&gt;1,"ERRONEO"," ")</f>
        <v xml:space="preserve"> </v>
      </c>
      <c r="AU38" t="str">
        <f>+IF(TablaProyecto[[#This Row],[JobSatisfaction]]&gt;4,"ERRONEO"," ")</f>
        <v xml:space="preserve"> </v>
      </c>
      <c r="AV38" t="str">
        <f>+IF(TablaProyecto[[#This Row],[PerformanceRating]]&gt;4,"ERRONEO"," ")</f>
        <v xml:space="preserve"> </v>
      </c>
      <c r="AW38" t="str">
        <f>+IF(TablaProyecto[[#This Row],[RelationshipSatisfaction]]&gt;4,"ERRONEO"," ")</f>
        <v xml:space="preserve"> </v>
      </c>
      <c r="AX38" t="str">
        <f>+IF(TablaProyecto[[#This Row],[WorkLifeBalance]]&gt;4,"ERRONEO"," ")</f>
        <v xml:space="preserve"> </v>
      </c>
    </row>
    <row r="39" spans="1:50" x14ac:dyDescent="0.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  <c r="AJ39" s="3">
        <f>+TablaProyecto[[#This Row],[PercentSalaryHike]]/100</f>
        <v>0.13</v>
      </c>
      <c r="AK39" s="3" t="str">
        <f>+IF(TablaProyecto[[#This Row],[Age]]&gt;=61,"Baby boomers",IF(TablaProyecto[[#This Row],[Age]]&gt;=45,"Generacion X",IF(TablaProyecto[[#This Row],[Age]]&gt;=29,"Millennials","Generacion Z")))</f>
        <v>Millennials</v>
      </c>
      <c r="AL3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9" s="3" t="str">
        <f>+IF(TablaProyecto[[#This Row],[HourlyRate]]&lt;50,"Coste salarial bajo",IF(TablaProyecto[[#This Row],[HourlyRate]]&lt;75,"Coste salarial medio","Coste salarial alto"))</f>
        <v>Coste salarial alto</v>
      </c>
      <c r="AN39" s="3" t="str">
        <f>+IF(TablaProyecto[[#This Row],[DistanceFromHome]]&lt;10,"0-10 kms",IF(TablaProyecto[[#This Row],[DistanceFromHome]]&lt;20,"10-20 kms","20-30 kms"))</f>
        <v>0-10 kms</v>
      </c>
      <c r="AO39" s="3" t="str">
        <f>+IF(TablaProyecto[[#This Row],[Porcentaje de aumento salarial recibido (%)]]&lt;16%,"Bajo",IF(TablaProyecto[[#This Row],[Porcentaje de aumento salarial recibido (%)]]&lt;21%,"Medio","Alto"))</f>
        <v>Bajo</v>
      </c>
      <c r="AP39" s="3" t="str">
        <f>+IF(TablaProyecto[[#This Row],[TrainingTimesLastYear]]&lt;3,"Poca",IF(TablaProyecto[[#This Row],[TrainingTimesLastYear]]&lt;5,"Media","Mucha"))</f>
        <v>Media</v>
      </c>
      <c r="AQ39" s="3" t="str">
        <f>+IF(TablaProyecto[[#This Row],[TotalWorkingYears]]&lt;4,"Junior",IF(TablaProyecto[[#This Row],[TotalWorkingYears]]&lt;10,"Intermediate","Senior"))</f>
        <v>Junior</v>
      </c>
      <c r="AS39" t="str">
        <f>+IF(TablaProyecto[[#This Row],[Education]]&gt;5,"ERRONEO","")</f>
        <v/>
      </c>
      <c r="AT39" t="str">
        <f>IF(+COUNTIF(TablaProyecto[EmployeeNumber],TablaProyecto[[#This Row],[EmployeeNumber]])&gt;1,"ERRONEO"," ")</f>
        <v xml:space="preserve"> </v>
      </c>
      <c r="AU39" t="str">
        <f>+IF(TablaProyecto[[#This Row],[JobSatisfaction]]&gt;4,"ERRONEO"," ")</f>
        <v xml:space="preserve"> </v>
      </c>
      <c r="AV39" t="str">
        <f>+IF(TablaProyecto[[#This Row],[PerformanceRating]]&gt;4,"ERRONEO"," ")</f>
        <v xml:space="preserve"> </v>
      </c>
      <c r="AW39" t="str">
        <f>+IF(TablaProyecto[[#This Row],[RelationshipSatisfaction]]&gt;4,"ERRONEO"," ")</f>
        <v xml:space="preserve"> </v>
      </c>
      <c r="AX39" t="str">
        <f>+IF(TablaProyecto[[#This Row],[WorkLifeBalance]]&gt;4,"ERRONEO"," ")</f>
        <v xml:space="preserve"> </v>
      </c>
    </row>
    <row r="40" spans="1:50" x14ac:dyDescent="0.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  <c r="AJ40" s="3">
        <f>+TablaProyecto[[#This Row],[PercentSalaryHike]]/100</f>
        <v>0.14000000000000001</v>
      </c>
      <c r="AK40" s="3" t="str">
        <f>+IF(TablaProyecto[[#This Row],[Age]]&gt;=61,"Baby boomers",IF(TablaProyecto[[#This Row],[Age]]&gt;=45,"Generacion X",IF(TablaProyecto[[#This Row],[Age]]&gt;=29,"Millennials","Generacion Z")))</f>
        <v>Millennials</v>
      </c>
      <c r="AL4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40" s="3" t="str">
        <f>+IF(TablaProyecto[[#This Row],[HourlyRate]]&lt;50,"Coste salarial bajo",IF(TablaProyecto[[#This Row],[HourlyRate]]&lt;75,"Coste salarial medio","Coste salarial alto"))</f>
        <v>Coste salarial alto</v>
      </c>
      <c r="AN40" s="3" t="str">
        <f>+IF(TablaProyecto[[#This Row],[DistanceFromHome]]&lt;10,"0-10 kms",IF(TablaProyecto[[#This Row],[DistanceFromHome]]&lt;20,"10-20 kms","20-30 kms"))</f>
        <v>0-10 kms</v>
      </c>
      <c r="AO40" s="3" t="str">
        <f>+IF(TablaProyecto[[#This Row],[Porcentaje de aumento salarial recibido (%)]]&lt;16%,"Bajo",IF(TablaProyecto[[#This Row],[Porcentaje de aumento salarial recibido (%)]]&lt;21%,"Medio","Alto"))</f>
        <v>Bajo</v>
      </c>
      <c r="AP40" s="3" t="str">
        <f>+IF(TablaProyecto[[#This Row],[TrainingTimesLastYear]]&lt;3,"Poca",IF(TablaProyecto[[#This Row],[TrainingTimesLastYear]]&lt;5,"Media","Mucha"))</f>
        <v>Media</v>
      </c>
      <c r="AQ40" s="3" t="str">
        <f>+IF(TablaProyecto[[#This Row],[TotalWorkingYears]]&lt;4,"Junior",IF(TablaProyecto[[#This Row],[TotalWorkingYears]]&lt;10,"Intermediate","Senior"))</f>
        <v>Intermediate</v>
      </c>
      <c r="AS40" t="str">
        <f>+IF(TablaProyecto[[#This Row],[Education]]&gt;5,"ERRONEO","")</f>
        <v/>
      </c>
      <c r="AT40" t="str">
        <f>IF(+COUNTIF(TablaProyecto[EmployeeNumber],TablaProyecto[[#This Row],[EmployeeNumber]])&gt;1,"ERRONEO"," ")</f>
        <v xml:space="preserve"> </v>
      </c>
      <c r="AU40" t="str">
        <f>+IF(TablaProyecto[[#This Row],[JobSatisfaction]]&gt;4,"ERRONEO"," ")</f>
        <v xml:space="preserve"> </v>
      </c>
      <c r="AV40" t="str">
        <f>+IF(TablaProyecto[[#This Row],[PerformanceRating]]&gt;4,"ERRONEO"," ")</f>
        <v xml:space="preserve"> </v>
      </c>
      <c r="AW40" t="str">
        <f>+IF(TablaProyecto[[#This Row],[RelationshipSatisfaction]]&gt;4,"ERRONEO"," ")</f>
        <v xml:space="preserve"> </v>
      </c>
      <c r="AX40" t="str">
        <f>+IF(TablaProyecto[[#This Row],[WorkLifeBalance]]&gt;4,"ERRONEO"," ")</f>
        <v xml:space="preserve"> </v>
      </c>
    </row>
    <row r="41" spans="1:50" x14ac:dyDescent="0.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  <c r="AJ41" s="3">
        <f>+TablaProyecto[[#This Row],[PercentSalaryHike]]/100</f>
        <v>0.19</v>
      </c>
      <c r="AK41" s="3" t="str">
        <f>+IF(TablaProyecto[[#This Row],[Age]]&gt;=61,"Baby boomers",IF(TablaProyecto[[#This Row],[Age]]&gt;=45,"Generacion X",IF(TablaProyecto[[#This Row],[Age]]&gt;=29,"Millennials","Generacion Z")))</f>
        <v>Millennials</v>
      </c>
      <c r="AL4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1" s="3" t="str">
        <f>+IF(TablaProyecto[[#This Row],[HourlyRate]]&lt;50,"Coste salarial bajo",IF(TablaProyecto[[#This Row],[HourlyRate]]&lt;75,"Coste salarial medio","Coste salarial alto"))</f>
        <v>Coste salarial bajo</v>
      </c>
      <c r="AN41" s="3" t="str">
        <f>+IF(TablaProyecto[[#This Row],[DistanceFromHome]]&lt;10,"0-10 kms",IF(TablaProyecto[[#This Row],[DistanceFromHome]]&lt;20,"10-20 kms","20-30 kms"))</f>
        <v>0-10 kms</v>
      </c>
      <c r="AO41" s="3" t="str">
        <f>+IF(TablaProyecto[[#This Row],[Porcentaje de aumento salarial recibido (%)]]&lt;16%,"Bajo",IF(TablaProyecto[[#This Row],[Porcentaje de aumento salarial recibido (%)]]&lt;21%,"Medio","Alto"))</f>
        <v>Medio</v>
      </c>
      <c r="AP41" s="3" t="str">
        <f>+IF(TablaProyecto[[#This Row],[TrainingTimesLastYear]]&lt;3,"Poca",IF(TablaProyecto[[#This Row],[TrainingTimesLastYear]]&lt;5,"Media","Mucha"))</f>
        <v>Media</v>
      </c>
      <c r="AQ41" s="3" t="str">
        <f>+IF(TablaProyecto[[#This Row],[TotalWorkingYears]]&lt;4,"Junior",IF(TablaProyecto[[#This Row],[TotalWorkingYears]]&lt;10,"Intermediate","Senior"))</f>
        <v>Senior</v>
      </c>
      <c r="AS41" t="str">
        <f>+IF(TablaProyecto[[#This Row],[Education]]&gt;5,"ERRONEO","")</f>
        <v/>
      </c>
      <c r="AT41" t="str">
        <f>IF(+COUNTIF(TablaProyecto[EmployeeNumber],TablaProyecto[[#This Row],[EmployeeNumber]])&gt;1,"ERRONEO"," ")</f>
        <v xml:space="preserve"> </v>
      </c>
      <c r="AU41" t="str">
        <f>+IF(TablaProyecto[[#This Row],[JobSatisfaction]]&gt;4,"ERRONEO"," ")</f>
        <v xml:space="preserve"> </v>
      </c>
      <c r="AV41" t="str">
        <f>+IF(TablaProyecto[[#This Row],[PerformanceRating]]&gt;4,"ERRONEO"," ")</f>
        <v xml:space="preserve"> </v>
      </c>
      <c r="AW41" t="str">
        <f>+IF(TablaProyecto[[#This Row],[RelationshipSatisfaction]]&gt;4,"ERRONEO"," ")</f>
        <v xml:space="preserve"> </v>
      </c>
      <c r="AX41" t="str">
        <f>+IF(TablaProyecto[[#This Row],[WorkLifeBalance]]&gt;4,"ERRONEO"," ")</f>
        <v xml:space="preserve"> </v>
      </c>
    </row>
    <row r="42" spans="1:50" x14ac:dyDescent="0.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  <c r="AJ42" s="3">
        <f>+TablaProyecto[[#This Row],[PercentSalaryHike]]/100</f>
        <v>0.12</v>
      </c>
      <c r="AK42" s="3" t="str">
        <f>+IF(TablaProyecto[[#This Row],[Age]]&gt;=61,"Baby boomers",IF(TablaProyecto[[#This Row],[Age]]&gt;=45,"Generacion X",IF(TablaProyecto[[#This Row],[Age]]&gt;=29,"Millennials","Generacion Z")))</f>
        <v>Millennials</v>
      </c>
      <c r="AL4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42" s="3" t="str">
        <f>+IF(TablaProyecto[[#This Row],[HourlyRate]]&lt;50,"Coste salarial bajo",IF(TablaProyecto[[#This Row],[HourlyRate]]&lt;75,"Coste salarial medio","Coste salarial alto"))</f>
        <v>Coste salarial alto</v>
      </c>
      <c r="AN42" s="3" t="str">
        <f>+IF(TablaProyecto[[#This Row],[DistanceFromHome]]&lt;10,"0-10 kms",IF(TablaProyecto[[#This Row],[DistanceFromHome]]&lt;20,"10-20 kms","20-30 kms"))</f>
        <v>0-10 kms</v>
      </c>
      <c r="AO42" s="3" t="str">
        <f>+IF(TablaProyecto[[#This Row],[Porcentaje de aumento salarial recibido (%)]]&lt;16%,"Bajo",IF(TablaProyecto[[#This Row],[Porcentaje de aumento salarial recibido (%)]]&lt;21%,"Medio","Alto"))</f>
        <v>Bajo</v>
      </c>
      <c r="AP42" s="3" t="str">
        <f>+IF(TablaProyecto[[#This Row],[TrainingTimesLastYear]]&lt;3,"Poca",IF(TablaProyecto[[#This Row],[TrainingTimesLastYear]]&lt;5,"Media","Mucha"))</f>
        <v>Media</v>
      </c>
      <c r="AQ42" s="3" t="str">
        <f>+IF(TablaProyecto[[#This Row],[TotalWorkingYears]]&lt;4,"Junior",IF(TablaProyecto[[#This Row],[TotalWorkingYears]]&lt;10,"Intermediate","Senior"))</f>
        <v>Junior</v>
      </c>
      <c r="AS42" t="str">
        <f>+IF(TablaProyecto[[#This Row],[Education]]&gt;5,"ERRONEO","")</f>
        <v/>
      </c>
      <c r="AT42" t="str">
        <f>IF(+COUNTIF(TablaProyecto[EmployeeNumber],TablaProyecto[[#This Row],[EmployeeNumber]])&gt;1,"ERRONEO"," ")</f>
        <v xml:space="preserve"> </v>
      </c>
      <c r="AU42" t="str">
        <f>+IF(TablaProyecto[[#This Row],[JobSatisfaction]]&gt;4,"ERRONEO"," ")</f>
        <v xml:space="preserve"> </v>
      </c>
      <c r="AV42" t="str">
        <f>+IF(TablaProyecto[[#This Row],[PerformanceRating]]&gt;4,"ERRONEO"," ")</f>
        <v xml:space="preserve"> </v>
      </c>
      <c r="AW42" t="str">
        <f>+IF(TablaProyecto[[#This Row],[RelationshipSatisfaction]]&gt;4,"ERRONEO"," ")</f>
        <v xml:space="preserve"> </v>
      </c>
      <c r="AX42" t="str">
        <f>+IF(TablaProyecto[[#This Row],[WorkLifeBalance]]&gt;4,"ERRONEO"," ")</f>
        <v xml:space="preserve"> </v>
      </c>
    </row>
    <row r="43" spans="1:50" x14ac:dyDescent="0.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  <c r="AJ43" s="3">
        <f>+TablaProyecto[[#This Row],[PercentSalaryHike]]/100</f>
        <v>0.13</v>
      </c>
      <c r="AK43" s="3" t="str">
        <f>+IF(TablaProyecto[[#This Row],[Age]]&gt;=61,"Baby boomers",IF(TablaProyecto[[#This Row],[Age]]&gt;=45,"Generacion X",IF(TablaProyecto[[#This Row],[Age]]&gt;=29,"Millennials","Generacion Z")))</f>
        <v>Generacion Z</v>
      </c>
      <c r="AL4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43" s="3" t="str">
        <f>+IF(TablaProyecto[[#This Row],[HourlyRate]]&lt;50,"Coste salarial bajo",IF(TablaProyecto[[#This Row],[HourlyRate]]&lt;75,"Coste salarial medio","Coste salarial alto"))</f>
        <v>Coste salarial bajo</v>
      </c>
      <c r="AN43" s="3" t="str">
        <f>+IF(TablaProyecto[[#This Row],[DistanceFromHome]]&lt;10,"0-10 kms",IF(TablaProyecto[[#This Row],[DistanceFromHome]]&lt;20,"10-20 kms","20-30 kms"))</f>
        <v>0-10 kms</v>
      </c>
      <c r="AO43" s="3" t="str">
        <f>+IF(TablaProyecto[[#This Row],[Porcentaje de aumento salarial recibido (%)]]&lt;16%,"Bajo",IF(TablaProyecto[[#This Row],[Porcentaje de aumento salarial recibido (%)]]&lt;21%,"Medio","Alto"))</f>
        <v>Bajo</v>
      </c>
      <c r="AP43" s="3" t="str">
        <f>+IF(TablaProyecto[[#This Row],[TrainingTimesLastYear]]&lt;3,"Poca",IF(TablaProyecto[[#This Row],[TrainingTimesLastYear]]&lt;5,"Media","Mucha"))</f>
        <v>Mucha</v>
      </c>
      <c r="AQ43" s="3" t="str">
        <f>+IF(TablaProyecto[[#This Row],[TotalWorkingYears]]&lt;4,"Junior",IF(TablaProyecto[[#This Row],[TotalWorkingYears]]&lt;10,"Intermediate","Senior"))</f>
        <v>Junior</v>
      </c>
      <c r="AS43" t="str">
        <f>+IF(TablaProyecto[[#This Row],[Education]]&gt;5,"ERRONEO","")</f>
        <v/>
      </c>
      <c r="AT43" t="str">
        <f>IF(+COUNTIF(TablaProyecto[EmployeeNumber],TablaProyecto[[#This Row],[EmployeeNumber]])&gt;1,"ERRONEO"," ")</f>
        <v xml:space="preserve"> </v>
      </c>
      <c r="AU43" t="str">
        <f>+IF(TablaProyecto[[#This Row],[JobSatisfaction]]&gt;4,"ERRONEO"," ")</f>
        <v xml:space="preserve"> </v>
      </c>
      <c r="AV43" t="str">
        <f>+IF(TablaProyecto[[#This Row],[PerformanceRating]]&gt;4,"ERRONEO"," ")</f>
        <v xml:space="preserve"> </v>
      </c>
      <c r="AW43" t="str">
        <f>+IF(TablaProyecto[[#This Row],[RelationshipSatisfaction]]&gt;4,"ERRONEO"," ")</f>
        <v xml:space="preserve"> </v>
      </c>
      <c r="AX43" t="str">
        <f>+IF(TablaProyecto[[#This Row],[WorkLifeBalance]]&gt;4,"ERRONEO"," ")</f>
        <v xml:space="preserve"> </v>
      </c>
    </row>
    <row r="44" spans="1:50" x14ac:dyDescent="0.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  <c r="AJ44" s="3">
        <f>+TablaProyecto[[#This Row],[PercentSalaryHike]]/100</f>
        <v>0.12</v>
      </c>
      <c r="AK44" s="3" t="str">
        <f>+IF(TablaProyecto[[#This Row],[Age]]&gt;=61,"Baby boomers",IF(TablaProyecto[[#This Row],[Age]]&gt;=45,"Generacion X",IF(TablaProyecto[[#This Row],[Age]]&gt;=29,"Millennials","Generacion Z")))</f>
        <v>Generacion Z</v>
      </c>
      <c r="AL4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44" s="3" t="str">
        <f>+IF(TablaProyecto[[#This Row],[HourlyRate]]&lt;50,"Coste salarial bajo",IF(TablaProyecto[[#This Row],[HourlyRate]]&lt;75,"Coste salarial medio","Coste salarial alto"))</f>
        <v>Coste salarial bajo</v>
      </c>
      <c r="AN44" s="3" t="str">
        <f>+IF(TablaProyecto[[#This Row],[DistanceFromHome]]&lt;10,"0-10 kms",IF(TablaProyecto[[#This Row],[DistanceFromHome]]&lt;20,"10-20 kms","20-30 kms"))</f>
        <v>20-30 kms</v>
      </c>
      <c r="AO44" s="3" t="str">
        <f>+IF(TablaProyecto[[#This Row],[Porcentaje de aumento salarial recibido (%)]]&lt;16%,"Bajo",IF(TablaProyecto[[#This Row],[Porcentaje de aumento salarial recibido (%)]]&lt;21%,"Medio","Alto"))</f>
        <v>Bajo</v>
      </c>
      <c r="AP44" s="3" t="str">
        <f>+IF(TablaProyecto[[#This Row],[TrainingTimesLastYear]]&lt;3,"Poca",IF(TablaProyecto[[#This Row],[TrainingTimesLastYear]]&lt;5,"Media","Mucha"))</f>
        <v>Poca</v>
      </c>
      <c r="AQ44" s="3" t="str">
        <f>+IF(TablaProyecto[[#This Row],[TotalWorkingYears]]&lt;4,"Junior",IF(TablaProyecto[[#This Row],[TotalWorkingYears]]&lt;10,"Intermediate","Senior"))</f>
        <v>Junior</v>
      </c>
      <c r="AS44" t="str">
        <f>+IF(TablaProyecto[[#This Row],[Education]]&gt;5,"ERRONEO","")</f>
        <v/>
      </c>
      <c r="AT44" t="str">
        <f>IF(+COUNTIF(TablaProyecto[EmployeeNumber],TablaProyecto[[#This Row],[EmployeeNumber]])&gt;1,"ERRONEO"," ")</f>
        <v xml:space="preserve"> </v>
      </c>
      <c r="AU44" t="str">
        <f>+IF(TablaProyecto[[#This Row],[JobSatisfaction]]&gt;4,"ERRONEO"," ")</f>
        <v xml:space="preserve"> </v>
      </c>
      <c r="AV44" t="str">
        <f>+IF(TablaProyecto[[#This Row],[PerformanceRating]]&gt;4,"ERRONEO"," ")</f>
        <v xml:space="preserve"> </v>
      </c>
      <c r="AW44" t="str">
        <f>+IF(TablaProyecto[[#This Row],[RelationshipSatisfaction]]&gt;4,"ERRONEO"," ")</f>
        <v xml:space="preserve"> </v>
      </c>
      <c r="AX44" t="str">
        <f>+IF(TablaProyecto[[#This Row],[WorkLifeBalance]]&gt;4,"ERRONEO"," ")</f>
        <v xml:space="preserve"> </v>
      </c>
    </row>
    <row r="45" spans="1:50" x14ac:dyDescent="0.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  <c r="AJ45" s="3">
        <f>+TablaProyecto[[#This Row],[PercentSalaryHike]]/100</f>
        <v>0.15</v>
      </c>
      <c r="AK45" s="3" t="str">
        <f>+IF(TablaProyecto[[#This Row],[Age]]&gt;=61,"Baby boomers",IF(TablaProyecto[[#This Row],[Age]]&gt;=45,"Generacion X",IF(TablaProyecto[[#This Row],[Age]]&gt;=29,"Millennials","Generacion Z")))</f>
        <v>Generacion Z</v>
      </c>
      <c r="AL4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5" s="3" t="str">
        <f>+IF(TablaProyecto[[#This Row],[HourlyRate]]&lt;50,"Coste salarial bajo",IF(TablaProyecto[[#This Row],[HourlyRate]]&lt;75,"Coste salarial medio","Coste salarial alto"))</f>
        <v>Coste salarial bajo</v>
      </c>
      <c r="AN45" s="3" t="str">
        <f>+IF(TablaProyecto[[#This Row],[DistanceFromHome]]&lt;10,"0-10 kms",IF(TablaProyecto[[#This Row],[DistanceFromHome]]&lt;20,"10-20 kms","20-30 kms"))</f>
        <v>0-10 kms</v>
      </c>
      <c r="AO45" s="3" t="str">
        <f>+IF(TablaProyecto[[#This Row],[Porcentaje de aumento salarial recibido (%)]]&lt;16%,"Bajo",IF(TablaProyecto[[#This Row],[Porcentaje de aumento salarial recibido (%)]]&lt;21%,"Medio","Alto"))</f>
        <v>Bajo</v>
      </c>
      <c r="AP45" s="3" t="str">
        <f>+IF(TablaProyecto[[#This Row],[TrainingTimesLastYear]]&lt;3,"Poca",IF(TablaProyecto[[#This Row],[TrainingTimesLastYear]]&lt;5,"Media","Mucha"))</f>
        <v>Poca</v>
      </c>
      <c r="AQ45" s="3" t="str">
        <f>+IF(TablaProyecto[[#This Row],[TotalWorkingYears]]&lt;4,"Junior",IF(TablaProyecto[[#This Row],[TotalWorkingYears]]&lt;10,"Intermediate","Senior"))</f>
        <v>Intermediate</v>
      </c>
      <c r="AS45" t="str">
        <f>+IF(TablaProyecto[[#This Row],[Education]]&gt;5,"ERRONEO","")</f>
        <v/>
      </c>
      <c r="AT45" t="str">
        <f>IF(+COUNTIF(TablaProyecto[EmployeeNumber],TablaProyecto[[#This Row],[EmployeeNumber]])&gt;1,"ERRONEO"," ")</f>
        <v xml:space="preserve"> </v>
      </c>
      <c r="AU45" t="str">
        <f>+IF(TablaProyecto[[#This Row],[JobSatisfaction]]&gt;4,"ERRONEO"," ")</f>
        <v xml:space="preserve"> </v>
      </c>
      <c r="AV45" t="str">
        <f>+IF(TablaProyecto[[#This Row],[PerformanceRating]]&gt;4,"ERRONEO"," ")</f>
        <v xml:space="preserve"> </v>
      </c>
      <c r="AW45" t="str">
        <f>+IF(TablaProyecto[[#This Row],[RelationshipSatisfaction]]&gt;4,"ERRONEO"," ")</f>
        <v xml:space="preserve"> </v>
      </c>
      <c r="AX45" t="str">
        <f>+IF(TablaProyecto[[#This Row],[WorkLifeBalance]]&gt;4,"ERRONEO"," ")</f>
        <v xml:space="preserve"> </v>
      </c>
    </row>
    <row r="46" spans="1:50" x14ac:dyDescent="0.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  <c r="AJ46" s="3">
        <f>+TablaProyecto[[#This Row],[PercentSalaryHike]]/100</f>
        <v>0.23</v>
      </c>
      <c r="AK46" s="3" t="str">
        <f>+IF(TablaProyecto[[#This Row],[Age]]&gt;=61,"Baby boomers",IF(TablaProyecto[[#This Row],[Age]]&gt;=45,"Generacion X",IF(TablaProyecto[[#This Row],[Age]]&gt;=29,"Millennials","Generacion Z")))</f>
        <v>Millennials</v>
      </c>
      <c r="AL4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46" s="3" t="str">
        <f>+IF(TablaProyecto[[#This Row],[HourlyRate]]&lt;50,"Coste salarial bajo",IF(TablaProyecto[[#This Row],[HourlyRate]]&lt;75,"Coste salarial medio","Coste salarial alto"))</f>
        <v>Coste salarial medio</v>
      </c>
      <c r="AN46" s="3" t="str">
        <f>+IF(TablaProyecto[[#This Row],[DistanceFromHome]]&lt;10,"0-10 kms",IF(TablaProyecto[[#This Row],[DistanceFromHome]]&lt;20,"10-20 kms","20-30 kms"))</f>
        <v>0-10 kms</v>
      </c>
      <c r="AO46" s="3" t="str">
        <f>+IF(TablaProyecto[[#This Row],[Porcentaje de aumento salarial recibido (%)]]&lt;16%,"Bajo",IF(TablaProyecto[[#This Row],[Porcentaje de aumento salarial recibido (%)]]&lt;21%,"Medio","Alto"))</f>
        <v>Alto</v>
      </c>
      <c r="AP46" s="3" t="str">
        <f>+IF(TablaProyecto[[#This Row],[TrainingTimesLastYear]]&lt;3,"Poca",IF(TablaProyecto[[#This Row],[TrainingTimesLastYear]]&lt;5,"Media","Mucha"))</f>
        <v>Poca</v>
      </c>
      <c r="AQ46" s="3" t="str">
        <f>+IF(TablaProyecto[[#This Row],[TotalWorkingYears]]&lt;4,"Junior",IF(TablaProyecto[[#This Row],[TotalWorkingYears]]&lt;10,"Intermediate","Senior"))</f>
        <v>Senior</v>
      </c>
      <c r="AS46" t="str">
        <f>+IF(TablaProyecto[[#This Row],[Education]]&gt;5,"ERRONEO","")</f>
        <v/>
      </c>
      <c r="AT46" t="str">
        <f>IF(+COUNTIF(TablaProyecto[EmployeeNumber],TablaProyecto[[#This Row],[EmployeeNumber]])&gt;1,"ERRONEO"," ")</f>
        <v xml:space="preserve"> </v>
      </c>
      <c r="AU46" t="str">
        <f>+IF(TablaProyecto[[#This Row],[JobSatisfaction]]&gt;4,"ERRONEO"," ")</f>
        <v xml:space="preserve"> </v>
      </c>
      <c r="AV46" t="str">
        <f>+IF(TablaProyecto[[#This Row],[PerformanceRating]]&gt;4,"ERRONEO"," ")</f>
        <v xml:space="preserve"> </v>
      </c>
      <c r="AW46" t="str">
        <f>+IF(TablaProyecto[[#This Row],[RelationshipSatisfaction]]&gt;4,"ERRONEO"," ")</f>
        <v xml:space="preserve"> </v>
      </c>
      <c r="AX46" t="str">
        <f>+IF(TablaProyecto[[#This Row],[WorkLifeBalance]]&gt;4,"ERRONEO"," ")</f>
        <v xml:space="preserve"> </v>
      </c>
    </row>
    <row r="47" spans="1:50" x14ac:dyDescent="0.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  <c r="AJ47" s="3">
        <f>+TablaProyecto[[#This Row],[PercentSalaryHike]]/100</f>
        <v>0.12</v>
      </c>
      <c r="AK47" s="3" t="str">
        <f>+IF(TablaProyecto[[#This Row],[Age]]&gt;=61,"Baby boomers",IF(TablaProyecto[[#This Row],[Age]]&gt;=45,"Generacion X",IF(TablaProyecto[[#This Row],[Age]]&gt;=29,"Millennials","Generacion Z")))</f>
        <v>Millennials</v>
      </c>
      <c r="AL4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47" s="3" t="str">
        <f>+IF(TablaProyecto[[#This Row],[HourlyRate]]&lt;50,"Coste salarial bajo",IF(TablaProyecto[[#This Row],[HourlyRate]]&lt;75,"Coste salarial medio","Coste salarial alto"))</f>
        <v>Coste salarial bajo</v>
      </c>
      <c r="AN47" s="3" t="str">
        <f>+IF(TablaProyecto[[#This Row],[DistanceFromHome]]&lt;10,"0-10 kms",IF(TablaProyecto[[#This Row],[DistanceFromHome]]&lt;20,"10-20 kms","20-30 kms"))</f>
        <v>10-20 kms</v>
      </c>
      <c r="AO47" s="3" t="str">
        <f>+IF(TablaProyecto[[#This Row],[Porcentaje de aumento salarial recibido (%)]]&lt;16%,"Bajo",IF(TablaProyecto[[#This Row],[Porcentaje de aumento salarial recibido (%)]]&lt;21%,"Medio","Alto"))</f>
        <v>Bajo</v>
      </c>
      <c r="AP47" s="3" t="str">
        <f>+IF(TablaProyecto[[#This Row],[TrainingTimesLastYear]]&lt;3,"Poca",IF(TablaProyecto[[#This Row],[TrainingTimesLastYear]]&lt;5,"Media","Mucha"))</f>
        <v>Poca</v>
      </c>
      <c r="AQ47" s="3" t="str">
        <f>+IF(TablaProyecto[[#This Row],[TotalWorkingYears]]&lt;4,"Junior",IF(TablaProyecto[[#This Row],[TotalWorkingYears]]&lt;10,"Intermediate","Senior"))</f>
        <v>Senior</v>
      </c>
      <c r="AS47" t="str">
        <f>+IF(TablaProyecto[[#This Row],[Education]]&gt;5,"ERRONEO","")</f>
        <v/>
      </c>
      <c r="AT47" t="str">
        <f>IF(+COUNTIF(TablaProyecto[EmployeeNumber],TablaProyecto[[#This Row],[EmployeeNumber]])&gt;1,"ERRONEO"," ")</f>
        <v xml:space="preserve"> </v>
      </c>
      <c r="AU47" t="str">
        <f>+IF(TablaProyecto[[#This Row],[JobSatisfaction]]&gt;4,"ERRONEO"," ")</f>
        <v xml:space="preserve"> </v>
      </c>
      <c r="AV47" t="str">
        <f>+IF(TablaProyecto[[#This Row],[PerformanceRating]]&gt;4,"ERRONEO"," ")</f>
        <v xml:space="preserve"> </v>
      </c>
      <c r="AW47" t="str">
        <f>+IF(TablaProyecto[[#This Row],[RelationshipSatisfaction]]&gt;4,"ERRONEO"," ")</f>
        <v xml:space="preserve"> </v>
      </c>
      <c r="AX47" t="str">
        <f>+IF(TablaProyecto[[#This Row],[WorkLifeBalance]]&gt;4,"ERRONEO"," ")</f>
        <v xml:space="preserve"> </v>
      </c>
    </row>
    <row r="48" spans="1:50" x14ac:dyDescent="0.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  <c r="AJ48" s="3">
        <f>+TablaProyecto[[#This Row],[PercentSalaryHike]]/100</f>
        <v>0.2</v>
      </c>
      <c r="AK48" s="3" t="str">
        <f>+IF(TablaProyecto[[#This Row],[Age]]&gt;=61,"Baby boomers",IF(TablaProyecto[[#This Row],[Age]]&gt;=45,"Generacion X",IF(TablaProyecto[[#This Row],[Age]]&gt;=29,"Millennials","Generacion Z")))</f>
        <v>Millennials</v>
      </c>
      <c r="AL4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8" s="3" t="str">
        <f>+IF(TablaProyecto[[#This Row],[HourlyRate]]&lt;50,"Coste salarial bajo",IF(TablaProyecto[[#This Row],[HourlyRate]]&lt;75,"Coste salarial medio","Coste salarial alto"))</f>
        <v>Coste salarial medio</v>
      </c>
      <c r="AN48" s="3" t="str">
        <f>+IF(TablaProyecto[[#This Row],[DistanceFromHome]]&lt;10,"0-10 kms",IF(TablaProyecto[[#This Row],[DistanceFromHome]]&lt;20,"10-20 kms","20-30 kms"))</f>
        <v>20-30 kms</v>
      </c>
      <c r="AO48" s="3" t="str">
        <f>+IF(TablaProyecto[[#This Row],[Porcentaje de aumento salarial recibido (%)]]&lt;16%,"Bajo",IF(TablaProyecto[[#This Row],[Porcentaje de aumento salarial recibido (%)]]&lt;21%,"Medio","Alto"))</f>
        <v>Medio</v>
      </c>
      <c r="AP48" s="3" t="str">
        <f>+IF(TablaProyecto[[#This Row],[TrainingTimesLastYear]]&lt;3,"Poca",IF(TablaProyecto[[#This Row],[TrainingTimesLastYear]]&lt;5,"Media","Mucha"))</f>
        <v>Poca</v>
      </c>
      <c r="AQ48" s="3" t="str">
        <f>+IF(TablaProyecto[[#This Row],[TotalWorkingYears]]&lt;4,"Junior",IF(TablaProyecto[[#This Row],[TotalWorkingYears]]&lt;10,"Intermediate","Senior"))</f>
        <v>Senior</v>
      </c>
      <c r="AS48" t="str">
        <f>+IF(TablaProyecto[[#This Row],[Education]]&gt;5,"ERRONEO","")</f>
        <v/>
      </c>
      <c r="AT48" t="str">
        <f>IF(+COUNTIF(TablaProyecto[EmployeeNumber],TablaProyecto[[#This Row],[EmployeeNumber]])&gt;1,"ERRONEO"," ")</f>
        <v xml:space="preserve"> </v>
      </c>
      <c r="AU48" t="str">
        <f>+IF(TablaProyecto[[#This Row],[JobSatisfaction]]&gt;4,"ERRONEO"," ")</f>
        <v xml:space="preserve"> </v>
      </c>
      <c r="AV48" t="str">
        <f>+IF(TablaProyecto[[#This Row],[PerformanceRating]]&gt;4,"ERRONEO"," ")</f>
        <v xml:space="preserve"> </v>
      </c>
      <c r="AW48" t="str">
        <f>+IF(TablaProyecto[[#This Row],[RelationshipSatisfaction]]&gt;4,"ERRONEO"," ")</f>
        <v xml:space="preserve"> </v>
      </c>
      <c r="AX48" t="str">
        <f>+IF(TablaProyecto[[#This Row],[WorkLifeBalance]]&gt;4,"ERRONEO"," ")</f>
        <v xml:space="preserve"> </v>
      </c>
    </row>
    <row r="49" spans="1:50" x14ac:dyDescent="0.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  <c r="AJ49" s="3">
        <f>+TablaProyecto[[#This Row],[PercentSalaryHike]]/100</f>
        <v>0.21</v>
      </c>
      <c r="AK49" s="3" t="str">
        <f>+IF(TablaProyecto[[#This Row],[Age]]&gt;=61,"Baby boomers",IF(TablaProyecto[[#This Row],[Age]]&gt;=45,"Generacion X",IF(TablaProyecto[[#This Row],[Age]]&gt;=29,"Millennials","Generacion Z")))</f>
        <v>Millennials</v>
      </c>
      <c r="AL4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49" s="3" t="str">
        <f>+IF(TablaProyecto[[#This Row],[HourlyRate]]&lt;50,"Coste salarial bajo",IF(TablaProyecto[[#This Row],[HourlyRate]]&lt;75,"Coste salarial medio","Coste salarial alto"))</f>
        <v>Coste salarial medio</v>
      </c>
      <c r="AN49" s="3" t="str">
        <f>+IF(TablaProyecto[[#This Row],[DistanceFromHome]]&lt;10,"0-10 kms",IF(TablaProyecto[[#This Row],[DistanceFromHome]]&lt;20,"10-20 kms","20-30 kms"))</f>
        <v>10-20 kms</v>
      </c>
      <c r="AO49" s="3" t="str">
        <f>+IF(TablaProyecto[[#This Row],[Porcentaje de aumento salarial recibido (%)]]&lt;16%,"Bajo",IF(TablaProyecto[[#This Row],[Porcentaje de aumento salarial recibido (%)]]&lt;21%,"Medio","Alto"))</f>
        <v>Alto</v>
      </c>
      <c r="AP49" s="3" t="str">
        <f>+IF(TablaProyecto[[#This Row],[TrainingTimesLastYear]]&lt;3,"Poca",IF(TablaProyecto[[#This Row],[TrainingTimesLastYear]]&lt;5,"Media","Mucha"))</f>
        <v>Poca</v>
      </c>
      <c r="AQ49" s="3" t="str">
        <f>+IF(TablaProyecto[[#This Row],[TotalWorkingYears]]&lt;4,"Junior",IF(TablaProyecto[[#This Row],[TotalWorkingYears]]&lt;10,"Intermediate","Senior"))</f>
        <v>Intermediate</v>
      </c>
      <c r="AS49" t="str">
        <f>+IF(TablaProyecto[[#This Row],[Education]]&gt;5,"ERRONEO","")</f>
        <v/>
      </c>
      <c r="AT49" t="str">
        <f>IF(+COUNTIF(TablaProyecto[EmployeeNumber],TablaProyecto[[#This Row],[EmployeeNumber]])&gt;1,"ERRONEO"," ")</f>
        <v xml:space="preserve"> </v>
      </c>
      <c r="AU49" t="str">
        <f>+IF(TablaProyecto[[#This Row],[JobSatisfaction]]&gt;4,"ERRONEO"," ")</f>
        <v xml:space="preserve"> </v>
      </c>
      <c r="AV49" t="str">
        <f>+IF(TablaProyecto[[#This Row],[PerformanceRating]]&gt;4,"ERRONEO"," ")</f>
        <v xml:space="preserve"> </v>
      </c>
      <c r="AW49" t="str">
        <f>+IF(TablaProyecto[[#This Row],[RelationshipSatisfaction]]&gt;4,"ERRONEO"," ")</f>
        <v xml:space="preserve"> </v>
      </c>
      <c r="AX49" t="str">
        <f>+IF(TablaProyecto[[#This Row],[WorkLifeBalance]]&gt;4,"ERRONEO"," ")</f>
        <v xml:space="preserve"> </v>
      </c>
    </row>
    <row r="50" spans="1:50" x14ac:dyDescent="0.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  <c r="AJ50" s="3">
        <f>+TablaProyecto[[#This Row],[PercentSalaryHike]]/100</f>
        <v>0.21</v>
      </c>
      <c r="AK50" s="3" t="str">
        <f>+IF(TablaProyecto[[#This Row],[Age]]&gt;=61,"Baby boomers",IF(TablaProyecto[[#This Row],[Age]]&gt;=45,"Generacion X",IF(TablaProyecto[[#This Row],[Age]]&gt;=29,"Millennials","Generacion Z")))</f>
        <v>Generacion X</v>
      </c>
      <c r="AL5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0" s="3" t="str">
        <f>+IF(TablaProyecto[[#This Row],[HourlyRate]]&lt;50,"Coste salarial bajo",IF(TablaProyecto[[#This Row],[HourlyRate]]&lt;75,"Coste salarial medio","Coste salarial alto"))</f>
        <v>Coste salarial alto</v>
      </c>
      <c r="AN50" s="3" t="str">
        <f>+IF(TablaProyecto[[#This Row],[DistanceFromHome]]&lt;10,"0-10 kms",IF(TablaProyecto[[#This Row],[DistanceFromHome]]&lt;20,"10-20 kms","20-30 kms"))</f>
        <v>0-10 kms</v>
      </c>
      <c r="AO50" s="3" t="str">
        <f>+IF(TablaProyecto[[#This Row],[Porcentaje de aumento salarial recibido (%)]]&lt;16%,"Bajo",IF(TablaProyecto[[#This Row],[Porcentaje de aumento salarial recibido (%)]]&lt;21%,"Medio","Alto"))</f>
        <v>Alto</v>
      </c>
      <c r="AP50" s="3" t="str">
        <f>+IF(TablaProyecto[[#This Row],[TrainingTimesLastYear]]&lt;3,"Poca",IF(TablaProyecto[[#This Row],[TrainingTimesLastYear]]&lt;5,"Media","Mucha"))</f>
        <v>Media</v>
      </c>
      <c r="AQ50" s="3" t="str">
        <f>+IF(TablaProyecto[[#This Row],[TotalWorkingYears]]&lt;4,"Junior",IF(TablaProyecto[[#This Row],[TotalWorkingYears]]&lt;10,"Intermediate","Senior"))</f>
        <v>Senior</v>
      </c>
      <c r="AS50" t="str">
        <f>+IF(TablaProyecto[[#This Row],[Education]]&gt;5,"ERRONEO","")</f>
        <v/>
      </c>
      <c r="AT50" t="str">
        <f>IF(+COUNTIF(TablaProyecto[EmployeeNumber],TablaProyecto[[#This Row],[EmployeeNumber]])&gt;1,"ERRONEO"," ")</f>
        <v xml:space="preserve"> </v>
      </c>
      <c r="AU50" t="str">
        <f>+IF(TablaProyecto[[#This Row],[JobSatisfaction]]&gt;4,"ERRONEO"," ")</f>
        <v xml:space="preserve"> </v>
      </c>
      <c r="AV50" t="str">
        <f>+IF(TablaProyecto[[#This Row],[PerformanceRating]]&gt;4,"ERRONEO"," ")</f>
        <v xml:space="preserve"> </v>
      </c>
      <c r="AW50" t="str">
        <f>+IF(TablaProyecto[[#This Row],[RelationshipSatisfaction]]&gt;4,"ERRONEO"," ")</f>
        <v xml:space="preserve"> </v>
      </c>
      <c r="AX50" t="str">
        <f>+IF(TablaProyecto[[#This Row],[WorkLifeBalance]]&gt;4,"ERRONEO"," ")</f>
        <v xml:space="preserve"> </v>
      </c>
    </row>
    <row r="51" spans="1:50" x14ac:dyDescent="0.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  <c r="AJ51" s="3">
        <f>+TablaProyecto[[#This Row],[PercentSalaryHike]]/100</f>
        <v>0.19</v>
      </c>
      <c r="AK51" s="3" t="str">
        <f>+IF(TablaProyecto[[#This Row],[Age]]&gt;=61,"Baby boomers",IF(TablaProyecto[[#This Row],[Age]]&gt;=45,"Generacion X",IF(TablaProyecto[[#This Row],[Age]]&gt;=29,"Millennials","Generacion Z")))</f>
        <v>Millennials</v>
      </c>
      <c r="AL5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51" s="3" t="str">
        <f>+IF(TablaProyecto[[#This Row],[HourlyRate]]&lt;50,"Coste salarial bajo",IF(TablaProyecto[[#This Row],[HourlyRate]]&lt;75,"Coste salarial medio","Coste salarial alto"))</f>
        <v>Coste salarial bajo</v>
      </c>
      <c r="AN51" s="3" t="str">
        <f>+IF(TablaProyecto[[#This Row],[DistanceFromHome]]&lt;10,"0-10 kms",IF(TablaProyecto[[#This Row],[DistanceFromHome]]&lt;20,"10-20 kms","20-30 kms"))</f>
        <v>0-10 kms</v>
      </c>
      <c r="AO51" s="3" t="str">
        <f>+IF(TablaProyecto[[#This Row],[Porcentaje de aumento salarial recibido (%)]]&lt;16%,"Bajo",IF(TablaProyecto[[#This Row],[Porcentaje de aumento salarial recibido (%)]]&lt;21%,"Medio","Alto"))</f>
        <v>Medio</v>
      </c>
      <c r="AP51" s="3" t="str">
        <f>+IF(TablaProyecto[[#This Row],[TrainingTimesLastYear]]&lt;3,"Poca",IF(TablaProyecto[[#This Row],[TrainingTimesLastYear]]&lt;5,"Media","Mucha"))</f>
        <v>Poca</v>
      </c>
      <c r="AQ51" s="3" t="str">
        <f>+IF(TablaProyecto[[#This Row],[TotalWorkingYears]]&lt;4,"Junior",IF(TablaProyecto[[#This Row],[TotalWorkingYears]]&lt;10,"Intermediate","Senior"))</f>
        <v>Junior</v>
      </c>
      <c r="AS51" t="str">
        <f>+IF(TablaProyecto[[#This Row],[Education]]&gt;5,"ERRONEO","")</f>
        <v/>
      </c>
      <c r="AT51" t="str">
        <f>IF(+COUNTIF(TablaProyecto[EmployeeNumber],TablaProyecto[[#This Row],[EmployeeNumber]])&gt;1,"ERRONEO"," ")</f>
        <v xml:space="preserve"> </v>
      </c>
      <c r="AU51" t="str">
        <f>+IF(TablaProyecto[[#This Row],[JobSatisfaction]]&gt;4,"ERRONEO"," ")</f>
        <v xml:space="preserve"> </v>
      </c>
      <c r="AV51" t="str">
        <f>+IF(TablaProyecto[[#This Row],[PerformanceRating]]&gt;4,"ERRONEO"," ")</f>
        <v xml:space="preserve"> </v>
      </c>
      <c r="AW51" t="str">
        <f>+IF(TablaProyecto[[#This Row],[RelationshipSatisfaction]]&gt;4,"ERRONEO"," ")</f>
        <v xml:space="preserve"> </v>
      </c>
      <c r="AX51" t="str">
        <f>+IF(TablaProyecto[[#This Row],[WorkLifeBalance]]&gt;4,"ERRONEO"," ")</f>
        <v xml:space="preserve"> </v>
      </c>
    </row>
    <row r="52" spans="1:50" x14ac:dyDescent="0.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  <c r="AJ52" s="3">
        <f>+TablaProyecto[[#This Row],[PercentSalaryHike]]/100</f>
        <v>0.13</v>
      </c>
      <c r="AK52" s="3" t="str">
        <f>+IF(TablaProyecto[[#This Row],[Age]]&gt;=61,"Baby boomers",IF(TablaProyecto[[#This Row],[Age]]&gt;=45,"Generacion X",IF(TablaProyecto[[#This Row],[Age]]&gt;=29,"Millennials","Generacion Z")))</f>
        <v>Generacion X</v>
      </c>
      <c r="AL5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52" s="3" t="str">
        <f>+IF(TablaProyecto[[#This Row],[HourlyRate]]&lt;50,"Coste salarial bajo",IF(TablaProyecto[[#This Row],[HourlyRate]]&lt;75,"Coste salarial medio","Coste salarial alto"))</f>
        <v>Coste salarial alto</v>
      </c>
      <c r="AN52" s="3" t="str">
        <f>+IF(TablaProyecto[[#This Row],[DistanceFromHome]]&lt;10,"0-10 kms",IF(TablaProyecto[[#This Row],[DistanceFromHome]]&lt;20,"10-20 kms","20-30 kms"))</f>
        <v>0-10 kms</v>
      </c>
      <c r="AO52" s="3" t="str">
        <f>+IF(TablaProyecto[[#This Row],[Porcentaje de aumento salarial recibido (%)]]&lt;16%,"Bajo",IF(TablaProyecto[[#This Row],[Porcentaje de aumento salarial recibido (%)]]&lt;21%,"Medio","Alto"))</f>
        <v>Bajo</v>
      </c>
      <c r="AP52" s="3" t="str">
        <f>+IF(TablaProyecto[[#This Row],[TrainingTimesLastYear]]&lt;3,"Poca",IF(TablaProyecto[[#This Row],[TrainingTimesLastYear]]&lt;5,"Media","Mucha"))</f>
        <v>Poca</v>
      </c>
      <c r="AQ52" s="3" t="str">
        <f>+IF(TablaProyecto[[#This Row],[TotalWorkingYears]]&lt;4,"Junior",IF(TablaProyecto[[#This Row],[TotalWorkingYears]]&lt;10,"Intermediate","Senior"))</f>
        <v>Senior</v>
      </c>
      <c r="AS52" t="str">
        <f>+IF(TablaProyecto[[#This Row],[Education]]&gt;5,"ERRONEO","")</f>
        <v/>
      </c>
      <c r="AT52" t="str">
        <f>IF(+COUNTIF(TablaProyecto[EmployeeNumber],TablaProyecto[[#This Row],[EmployeeNumber]])&gt;1,"ERRONEO"," ")</f>
        <v xml:space="preserve"> </v>
      </c>
      <c r="AU52" t="str">
        <f>+IF(TablaProyecto[[#This Row],[JobSatisfaction]]&gt;4,"ERRONEO"," ")</f>
        <v xml:space="preserve"> </v>
      </c>
      <c r="AV52" t="str">
        <f>+IF(TablaProyecto[[#This Row],[PerformanceRating]]&gt;4,"ERRONEO"," ")</f>
        <v xml:space="preserve"> </v>
      </c>
      <c r="AW52" t="str">
        <f>+IF(TablaProyecto[[#This Row],[RelationshipSatisfaction]]&gt;4,"ERRONEO"," ")</f>
        <v xml:space="preserve"> </v>
      </c>
      <c r="AX52" t="str">
        <f>+IF(TablaProyecto[[#This Row],[WorkLifeBalance]]&gt;4,"ERRONEO"," ")</f>
        <v xml:space="preserve"> </v>
      </c>
    </row>
    <row r="53" spans="1:50" x14ac:dyDescent="0.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  <c r="AJ53" s="3">
        <f>+TablaProyecto[[#This Row],[PercentSalaryHike]]/100</f>
        <v>0.13</v>
      </c>
      <c r="AK53" s="3" t="str">
        <f>+IF(TablaProyecto[[#This Row],[Age]]&gt;=61,"Baby boomers",IF(TablaProyecto[[#This Row],[Age]]&gt;=45,"Generacion X",IF(TablaProyecto[[#This Row],[Age]]&gt;=29,"Millennials","Generacion Z")))</f>
        <v>Generacion Z</v>
      </c>
      <c r="AL5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3" s="3" t="str">
        <f>+IF(TablaProyecto[[#This Row],[HourlyRate]]&lt;50,"Coste salarial bajo",IF(TablaProyecto[[#This Row],[HourlyRate]]&lt;75,"Coste salarial medio","Coste salarial alto"))</f>
        <v>Coste salarial medio</v>
      </c>
      <c r="AN53" s="3" t="str">
        <f>+IF(TablaProyecto[[#This Row],[DistanceFromHome]]&lt;10,"0-10 kms",IF(TablaProyecto[[#This Row],[DistanceFromHome]]&lt;20,"10-20 kms","20-30 kms"))</f>
        <v>0-10 kms</v>
      </c>
      <c r="AO53" s="3" t="str">
        <f>+IF(TablaProyecto[[#This Row],[Porcentaje de aumento salarial recibido (%)]]&lt;16%,"Bajo",IF(TablaProyecto[[#This Row],[Porcentaje de aumento salarial recibido (%)]]&lt;21%,"Medio","Alto"))</f>
        <v>Bajo</v>
      </c>
      <c r="AP53" s="3" t="str">
        <f>+IF(TablaProyecto[[#This Row],[TrainingTimesLastYear]]&lt;3,"Poca",IF(TablaProyecto[[#This Row],[TrainingTimesLastYear]]&lt;5,"Media","Mucha"))</f>
        <v>Media</v>
      </c>
      <c r="AQ53" s="3" t="str">
        <f>+IF(TablaProyecto[[#This Row],[TotalWorkingYears]]&lt;4,"Junior",IF(TablaProyecto[[#This Row],[TotalWorkingYears]]&lt;10,"Intermediate","Senior"))</f>
        <v>Junior</v>
      </c>
      <c r="AS53" t="str">
        <f>+IF(TablaProyecto[[#This Row],[Education]]&gt;5,"ERRONEO","")</f>
        <v/>
      </c>
      <c r="AT53" t="str">
        <f>IF(+COUNTIF(TablaProyecto[EmployeeNumber],TablaProyecto[[#This Row],[EmployeeNumber]])&gt;1,"ERRONEO"," ")</f>
        <v xml:space="preserve"> </v>
      </c>
      <c r="AU53" t="str">
        <f>+IF(TablaProyecto[[#This Row],[JobSatisfaction]]&gt;4,"ERRONEO"," ")</f>
        <v xml:space="preserve"> </v>
      </c>
      <c r="AV53" t="str">
        <f>+IF(TablaProyecto[[#This Row],[PerformanceRating]]&gt;4,"ERRONEO"," ")</f>
        <v xml:space="preserve"> </v>
      </c>
      <c r="AW53" t="str">
        <f>+IF(TablaProyecto[[#This Row],[RelationshipSatisfaction]]&gt;4,"ERRONEO"," ")</f>
        <v xml:space="preserve"> </v>
      </c>
      <c r="AX53" t="str">
        <f>+IF(TablaProyecto[[#This Row],[WorkLifeBalance]]&gt;4,"ERRONEO"," ")</f>
        <v xml:space="preserve"> </v>
      </c>
    </row>
    <row r="54" spans="1:50" x14ac:dyDescent="0.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  <c r="AJ54" s="3">
        <f>+TablaProyecto[[#This Row],[PercentSalaryHike]]/100</f>
        <v>0.21</v>
      </c>
      <c r="AK54" s="3" t="str">
        <f>+IF(TablaProyecto[[#This Row],[Age]]&gt;=61,"Baby boomers",IF(TablaProyecto[[#This Row],[Age]]&gt;=45,"Generacion X",IF(TablaProyecto[[#This Row],[Age]]&gt;=29,"Millennials","Generacion Z")))</f>
        <v>Millennials</v>
      </c>
      <c r="AL5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4" s="3" t="str">
        <f>+IF(TablaProyecto[[#This Row],[HourlyRate]]&lt;50,"Coste salarial bajo",IF(TablaProyecto[[#This Row],[HourlyRate]]&lt;75,"Coste salarial medio","Coste salarial alto"))</f>
        <v>Coste salarial alto</v>
      </c>
      <c r="AN54" s="3" t="str">
        <f>+IF(TablaProyecto[[#This Row],[DistanceFromHome]]&lt;10,"0-10 kms",IF(TablaProyecto[[#This Row],[DistanceFromHome]]&lt;20,"10-20 kms","20-30 kms"))</f>
        <v>0-10 kms</v>
      </c>
      <c r="AO54" s="3" t="str">
        <f>+IF(TablaProyecto[[#This Row],[Porcentaje de aumento salarial recibido (%)]]&lt;16%,"Bajo",IF(TablaProyecto[[#This Row],[Porcentaje de aumento salarial recibido (%)]]&lt;21%,"Medio","Alto"))</f>
        <v>Alto</v>
      </c>
      <c r="AP54" s="3" t="str">
        <f>+IF(TablaProyecto[[#This Row],[TrainingTimesLastYear]]&lt;3,"Poca",IF(TablaProyecto[[#This Row],[TrainingTimesLastYear]]&lt;5,"Media","Mucha"))</f>
        <v>Poca</v>
      </c>
      <c r="AQ54" s="3" t="str">
        <f>+IF(TablaProyecto[[#This Row],[TotalWorkingYears]]&lt;4,"Junior",IF(TablaProyecto[[#This Row],[TotalWorkingYears]]&lt;10,"Intermediate","Senior"))</f>
        <v>Intermediate</v>
      </c>
      <c r="AS54" t="str">
        <f>+IF(TablaProyecto[[#This Row],[Education]]&gt;5,"ERRONEO","")</f>
        <v/>
      </c>
      <c r="AT54" t="str">
        <f>IF(+COUNTIF(TablaProyecto[EmployeeNumber],TablaProyecto[[#This Row],[EmployeeNumber]])&gt;1,"ERRONEO"," ")</f>
        <v xml:space="preserve"> </v>
      </c>
      <c r="AU54" t="str">
        <f>+IF(TablaProyecto[[#This Row],[JobSatisfaction]]&gt;4,"ERRONEO"," ")</f>
        <v xml:space="preserve"> </v>
      </c>
      <c r="AV54" t="str">
        <f>+IF(TablaProyecto[[#This Row],[PerformanceRating]]&gt;4,"ERRONEO"," ")</f>
        <v xml:space="preserve"> </v>
      </c>
      <c r="AW54" t="str">
        <f>+IF(TablaProyecto[[#This Row],[RelationshipSatisfaction]]&gt;4,"ERRONEO"," ")</f>
        <v xml:space="preserve"> </v>
      </c>
      <c r="AX54" t="str">
        <f>+IF(TablaProyecto[[#This Row],[WorkLifeBalance]]&gt;4,"ERRONEO"," ")</f>
        <v xml:space="preserve"> </v>
      </c>
    </row>
    <row r="55" spans="1:50" x14ac:dyDescent="0.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  <c r="AJ55" s="3">
        <f>+TablaProyecto[[#This Row],[PercentSalaryHike]]/100</f>
        <v>0.13</v>
      </c>
      <c r="AK55" s="3" t="str">
        <f>+IF(TablaProyecto[[#This Row],[Age]]&gt;=61,"Baby boomers",IF(TablaProyecto[[#This Row],[Age]]&gt;=45,"Generacion X",IF(TablaProyecto[[#This Row],[Age]]&gt;=29,"Millennials","Generacion Z")))</f>
        <v>Millennials</v>
      </c>
      <c r="AL5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5" s="3" t="str">
        <f>+IF(TablaProyecto[[#This Row],[HourlyRate]]&lt;50,"Coste salarial bajo",IF(TablaProyecto[[#This Row],[HourlyRate]]&lt;75,"Coste salarial medio","Coste salarial alto"))</f>
        <v>Coste salarial alto</v>
      </c>
      <c r="AN55" s="3" t="str">
        <f>+IF(TablaProyecto[[#This Row],[DistanceFromHome]]&lt;10,"0-10 kms",IF(TablaProyecto[[#This Row],[DistanceFromHome]]&lt;20,"10-20 kms","20-30 kms"))</f>
        <v>10-20 kms</v>
      </c>
      <c r="AO55" s="3" t="str">
        <f>+IF(TablaProyecto[[#This Row],[Porcentaje de aumento salarial recibido (%)]]&lt;16%,"Bajo",IF(TablaProyecto[[#This Row],[Porcentaje de aumento salarial recibido (%)]]&lt;21%,"Medio","Alto"))</f>
        <v>Bajo</v>
      </c>
      <c r="AP55" s="3" t="str">
        <f>+IF(TablaProyecto[[#This Row],[TrainingTimesLastYear]]&lt;3,"Poca",IF(TablaProyecto[[#This Row],[TrainingTimesLastYear]]&lt;5,"Media","Mucha"))</f>
        <v>Media</v>
      </c>
      <c r="AQ55" s="3" t="str">
        <f>+IF(TablaProyecto[[#This Row],[TotalWorkingYears]]&lt;4,"Junior",IF(TablaProyecto[[#This Row],[TotalWorkingYears]]&lt;10,"Intermediate","Senior"))</f>
        <v>Senior</v>
      </c>
      <c r="AS55" t="str">
        <f>+IF(TablaProyecto[[#This Row],[Education]]&gt;5,"ERRONEO","")</f>
        <v/>
      </c>
      <c r="AT55" t="str">
        <f>IF(+COUNTIF(TablaProyecto[EmployeeNumber],TablaProyecto[[#This Row],[EmployeeNumber]])&gt;1,"ERRONEO"," ")</f>
        <v xml:space="preserve"> </v>
      </c>
      <c r="AU55" t="str">
        <f>+IF(TablaProyecto[[#This Row],[JobSatisfaction]]&gt;4,"ERRONEO"," ")</f>
        <v xml:space="preserve"> </v>
      </c>
      <c r="AV55" t="str">
        <f>+IF(TablaProyecto[[#This Row],[PerformanceRating]]&gt;4,"ERRONEO"," ")</f>
        <v xml:space="preserve"> </v>
      </c>
      <c r="AW55" t="str">
        <f>+IF(TablaProyecto[[#This Row],[RelationshipSatisfaction]]&gt;4,"ERRONEO"," ")</f>
        <v xml:space="preserve"> </v>
      </c>
      <c r="AX55" t="str">
        <f>+IF(TablaProyecto[[#This Row],[WorkLifeBalance]]&gt;4,"ERRONEO"," ")</f>
        <v xml:space="preserve"> </v>
      </c>
    </row>
    <row r="56" spans="1:50" x14ac:dyDescent="0.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  <c r="AJ56" s="3">
        <f>+TablaProyecto[[#This Row],[PercentSalaryHike]]/100</f>
        <v>0.19</v>
      </c>
      <c r="AK56" s="3" t="str">
        <f>+IF(TablaProyecto[[#This Row],[Age]]&gt;=61,"Baby boomers",IF(TablaProyecto[[#This Row],[Age]]&gt;=45,"Generacion X",IF(TablaProyecto[[#This Row],[Age]]&gt;=29,"Millennials","Generacion Z")))</f>
        <v>Generacion Z</v>
      </c>
      <c r="AL5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6" s="3" t="str">
        <f>+IF(TablaProyecto[[#This Row],[HourlyRate]]&lt;50,"Coste salarial bajo",IF(TablaProyecto[[#This Row],[HourlyRate]]&lt;75,"Coste salarial medio","Coste salarial alto"))</f>
        <v>Coste salarial bajo</v>
      </c>
      <c r="AN56" s="3" t="str">
        <f>+IF(TablaProyecto[[#This Row],[DistanceFromHome]]&lt;10,"0-10 kms",IF(TablaProyecto[[#This Row],[DistanceFromHome]]&lt;20,"10-20 kms","20-30 kms"))</f>
        <v>20-30 kms</v>
      </c>
      <c r="AO56" s="3" t="str">
        <f>+IF(TablaProyecto[[#This Row],[Porcentaje de aumento salarial recibido (%)]]&lt;16%,"Bajo",IF(TablaProyecto[[#This Row],[Porcentaje de aumento salarial recibido (%)]]&lt;21%,"Medio","Alto"))</f>
        <v>Medio</v>
      </c>
      <c r="AP56" s="3" t="str">
        <f>+IF(TablaProyecto[[#This Row],[TrainingTimesLastYear]]&lt;3,"Poca",IF(TablaProyecto[[#This Row],[TrainingTimesLastYear]]&lt;5,"Media","Mucha"))</f>
        <v>Poca</v>
      </c>
      <c r="AQ56" s="3" t="str">
        <f>+IF(TablaProyecto[[#This Row],[TotalWorkingYears]]&lt;4,"Junior",IF(TablaProyecto[[#This Row],[TotalWorkingYears]]&lt;10,"Intermediate","Senior"))</f>
        <v>Intermediate</v>
      </c>
      <c r="AS56" t="str">
        <f>+IF(TablaProyecto[[#This Row],[Education]]&gt;5,"ERRONEO","")</f>
        <v/>
      </c>
      <c r="AT56" t="str">
        <f>IF(+COUNTIF(TablaProyecto[EmployeeNumber],TablaProyecto[[#This Row],[EmployeeNumber]])&gt;1,"ERRONEO"," ")</f>
        <v xml:space="preserve"> </v>
      </c>
      <c r="AU56" t="str">
        <f>+IF(TablaProyecto[[#This Row],[JobSatisfaction]]&gt;4,"ERRONEO"," ")</f>
        <v xml:space="preserve"> </v>
      </c>
      <c r="AV56" t="str">
        <f>+IF(TablaProyecto[[#This Row],[PerformanceRating]]&gt;4,"ERRONEO"," ")</f>
        <v xml:space="preserve"> </v>
      </c>
      <c r="AW56" t="str">
        <f>+IF(TablaProyecto[[#This Row],[RelationshipSatisfaction]]&gt;4,"ERRONEO"," ")</f>
        <v xml:space="preserve"> </v>
      </c>
      <c r="AX56" t="str">
        <f>+IF(TablaProyecto[[#This Row],[WorkLifeBalance]]&gt;4,"ERRONEO"," ")</f>
        <v xml:space="preserve"> </v>
      </c>
    </row>
    <row r="57" spans="1:50" x14ac:dyDescent="0.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  <c r="AJ57" s="3">
        <f>+TablaProyecto[[#This Row],[PercentSalaryHike]]/100</f>
        <v>0.12</v>
      </c>
      <c r="AK57" s="3" t="str">
        <f>+IF(TablaProyecto[[#This Row],[Age]]&gt;=61,"Baby boomers",IF(TablaProyecto[[#This Row],[Age]]&gt;=45,"Generacion X",IF(TablaProyecto[[#This Row],[Age]]&gt;=29,"Millennials","Generacion Z")))</f>
        <v>Millennials</v>
      </c>
      <c r="AL5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57" s="3" t="str">
        <f>+IF(TablaProyecto[[#This Row],[HourlyRate]]&lt;50,"Coste salarial bajo",IF(TablaProyecto[[#This Row],[HourlyRate]]&lt;75,"Coste salarial medio","Coste salarial alto"))</f>
        <v>Coste salarial alto</v>
      </c>
      <c r="AN57" s="3" t="str">
        <f>+IF(TablaProyecto[[#This Row],[DistanceFromHome]]&lt;10,"0-10 kms",IF(TablaProyecto[[#This Row],[DistanceFromHome]]&lt;20,"10-20 kms","20-30 kms"))</f>
        <v>0-10 kms</v>
      </c>
      <c r="AO57" s="3" t="str">
        <f>+IF(TablaProyecto[[#This Row],[Porcentaje de aumento salarial recibido (%)]]&lt;16%,"Bajo",IF(TablaProyecto[[#This Row],[Porcentaje de aumento salarial recibido (%)]]&lt;21%,"Medio","Alto"))</f>
        <v>Bajo</v>
      </c>
      <c r="AP57" s="3" t="str">
        <f>+IF(TablaProyecto[[#This Row],[TrainingTimesLastYear]]&lt;3,"Poca",IF(TablaProyecto[[#This Row],[TrainingTimesLastYear]]&lt;5,"Media","Mucha"))</f>
        <v>Poca</v>
      </c>
      <c r="AQ57" s="3" t="str">
        <f>+IF(TablaProyecto[[#This Row],[TotalWorkingYears]]&lt;4,"Junior",IF(TablaProyecto[[#This Row],[TotalWorkingYears]]&lt;10,"Intermediate","Senior"))</f>
        <v>Senior</v>
      </c>
      <c r="AS57" t="str">
        <f>+IF(TablaProyecto[[#This Row],[Education]]&gt;5,"ERRONEO","")</f>
        <v/>
      </c>
      <c r="AT57" t="str">
        <f>IF(+COUNTIF(TablaProyecto[EmployeeNumber],TablaProyecto[[#This Row],[EmployeeNumber]])&gt;1,"ERRONEO"," ")</f>
        <v xml:space="preserve"> </v>
      </c>
      <c r="AU57" t="str">
        <f>+IF(TablaProyecto[[#This Row],[JobSatisfaction]]&gt;4,"ERRONEO"," ")</f>
        <v xml:space="preserve"> </v>
      </c>
      <c r="AV57" t="str">
        <f>+IF(TablaProyecto[[#This Row],[PerformanceRating]]&gt;4,"ERRONEO"," ")</f>
        <v xml:space="preserve"> </v>
      </c>
      <c r="AW57" t="str">
        <f>+IF(TablaProyecto[[#This Row],[RelationshipSatisfaction]]&gt;4,"ERRONEO"," ")</f>
        <v xml:space="preserve"> </v>
      </c>
      <c r="AX57" t="str">
        <f>+IF(TablaProyecto[[#This Row],[WorkLifeBalance]]&gt;4,"ERRONEO"," ")</f>
        <v xml:space="preserve"> </v>
      </c>
    </row>
    <row r="58" spans="1:50" x14ac:dyDescent="0.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  <c r="AJ58" s="3">
        <f>+TablaProyecto[[#This Row],[PercentSalaryHike]]/100</f>
        <v>0.22</v>
      </c>
      <c r="AK58" s="3" t="str">
        <f>+IF(TablaProyecto[[#This Row],[Age]]&gt;=61,"Baby boomers",IF(TablaProyecto[[#This Row],[Age]]&gt;=45,"Generacion X",IF(TablaProyecto[[#This Row],[Age]]&gt;=29,"Millennials","Generacion Z")))</f>
        <v>Millennials</v>
      </c>
      <c r="AL5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8" s="3" t="str">
        <f>+IF(TablaProyecto[[#This Row],[HourlyRate]]&lt;50,"Coste salarial bajo",IF(TablaProyecto[[#This Row],[HourlyRate]]&lt;75,"Coste salarial medio","Coste salarial alto"))</f>
        <v>Coste salarial medio</v>
      </c>
      <c r="AN58" s="3" t="str">
        <f>+IF(TablaProyecto[[#This Row],[DistanceFromHome]]&lt;10,"0-10 kms",IF(TablaProyecto[[#This Row],[DistanceFromHome]]&lt;20,"10-20 kms","20-30 kms"))</f>
        <v>10-20 kms</v>
      </c>
      <c r="AO58" s="3" t="str">
        <f>+IF(TablaProyecto[[#This Row],[Porcentaje de aumento salarial recibido (%)]]&lt;16%,"Bajo",IF(TablaProyecto[[#This Row],[Porcentaje de aumento salarial recibido (%)]]&lt;21%,"Medio","Alto"))</f>
        <v>Alto</v>
      </c>
      <c r="AP58" s="3" t="str">
        <f>+IF(TablaProyecto[[#This Row],[TrainingTimesLastYear]]&lt;3,"Poca",IF(TablaProyecto[[#This Row],[TrainingTimesLastYear]]&lt;5,"Media","Mucha"))</f>
        <v>Media</v>
      </c>
      <c r="AQ58" s="3" t="str">
        <f>+IF(TablaProyecto[[#This Row],[TotalWorkingYears]]&lt;4,"Junior",IF(TablaProyecto[[#This Row],[TotalWorkingYears]]&lt;10,"Intermediate","Senior"))</f>
        <v>Intermediate</v>
      </c>
      <c r="AS58" t="str">
        <f>+IF(TablaProyecto[[#This Row],[Education]]&gt;5,"ERRONEO","")</f>
        <v/>
      </c>
      <c r="AT58" t="str">
        <f>IF(+COUNTIF(TablaProyecto[EmployeeNumber],TablaProyecto[[#This Row],[EmployeeNumber]])&gt;1,"ERRONEO"," ")</f>
        <v xml:space="preserve"> </v>
      </c>
      <c r="AU58" t="str">
        <f>+IF(TablaProyecto[[#This Row],[JobSatisfaction]]&gt;4,"ERRONEO"," ")</f>
        <v xml:space="preserve"> </v>
      </c>
      <c r="AV58" t="str">
        <f>+IF(TablaProyecto[[#This Row],[PerformanceRating]]&gt;4,"ERRONEO"," ")</f>
        <v xml:space="preserve"> </v>
      </c>
      <c r="AW58" t="str">
        <f>+IF(TablaProyecto[[#This Row],[RelationshipSatisfaction]]&gt;4,"ERRONEO"," ")</f>
        <v xml:space="preserve"> </v>
      </c>
      <c r="AX58" t="str">
        <f>+IF(TablaProyecto[[#This Row],[WorkLifeBalance]]&gt;4,"ERRONEO"," ")</f>
        <v xml:space="preserve"> </v>
      </c>
    </row>
    <row r="59" spans="1:50" x14ac:dyDescent="0.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  <c r="AJ59" s="3">
        <f>+TablaProyecto[[#This Row],[PercentSalaryHike]]/100</f>
        <v>0.15</v>
      </c>
      <c r="AK59" s="3" t="str">
        <f>+IF(TablaProyecto[[#This Row],[Age]]&gt;=61,"Baby boomers",IF(TablaProyecto[[#This Row],[Age]]&gt;=45,"Generacion X",IF(TablaProyecto[[#This Row],[Age]]&gt;=29,"Millennials","Generacion Z")))</f>
        <v>Millennials</v>
      </c>
      <c r="AL5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9" s="3" t="str">
        <f>+IF(TablaProyecto[[#This Row],[HourlyRate]]&lt;50,"Coste salarial bajo",IF(TablaProyecto[[#This Row],[HourlyRate]]&lt;75,"Coste salarial medio","Coste salarial alto"))</f>
        <v>Coste salarial bajo</v>
      </c>
      <c r="AN59" s="3" t="str">
        <f>+IF(TablaProyecto[[#This Row],[DistanceFromHome]]&lt;10,"0-10 kms",IF(TablaProyecto[[#This Row],[DistanceFromHome]]&lt;20,"10-20 kms","20-30 kms"))</f>
        <v>20-30 kms</v>
      </c>
      <c r="AO59" s="3" t="str">
        <f>+IF(TablaProyecto[[#This Row],[Porcentaje de aumento salarial recibido (%)]]&lt;16%,"Bajo",IF(TablaProyecto[[#This Row],[Porcentaje de aumento salarial recibido (%)]]&lt;21%,"Medio","Alto"))</f>
        <v>Bajo</v>
      </c>
      <c r="AP59" s="3" t="str">
        <f>+IF(TablaProyecto[[#This Row],[TrainingTimesLastYear]]&lt;3,"Poca",IF(TablaProyecto[[#This Row],[TrainingTimesLastYear]]&lt;5,"Media","Mucha"))</f>
        <v>Media</v>
      </c>
      <c r="AQ59" s="3" t="str">
        <f>+IF(TablaProyecto[[#This Row],[TotalWorkingYears]]&lt;4,"Junior",IF(TablaProyecto[[#This Row],[TotalWorkingYears]]&lt;10,"Intermediate","Senior"))</f>
        <v>Intermediate</v>
      </c>
      <c r="AS59" t="str">
        <f>+IF(TablaProyecto[[#This Row],[Education]]&gt;5,"ERRONEO","")</f>
        <v/>
      </c>
      <c r="AT59" t="str">
        <f>IF(+COUNTIF(TablaProyecto[EmployeeNumber],TablaProyecto[[#This Row],[EmployeeNumber]])&gt;1,"ERRONEO"," ")</f>
        <v xml:space="preserve"> </v>
      </c>
      <c r="AU59" t="str">
        <f>+IF(TablaProyecto[[#This Row],[JobSatisfaction]]&gt;4,"ERRONEO"," ")</f>
        <v xml:space="preserve"> </v>
      </c>
      <c r="AV59" t="str">
        <f>+IF(TablaProyecto[[#This Row],[PerformanceRating]]&gt;4,"ERRONEO"," ")</f>
        <v xml:space="preserve"> </v>
      </c>
      <c r="AW59" t="str">
        <f>+IF(TablaProyecto[[#This Row],[RelationshipSatisfaction]]&gt;4,"ERRONEO"," ")</f>
        <v xml:space="preserve"> </v>
      </c>
      <c r="AX59" t="str">
        <f>+IF(TablaProyecto[[#This Row],[WorkLifeBalance]]&gt;4,"ERRONEO"," ")</f>
        <v xml:space="preserve"> </v>
      </c>
    </row>
    <row r="60" spans="1:50" x14ac:dyDescent="0.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  <c r="AJ60" s="3">
        <f>+TablaProyecto[[#This Row],[PercentSalaryHike]]/100</f>
        <v>0.22</v>
      </c>
      <c r="AK60" s="3" t="str">
        <f>+IF(TablaProyecto[[#This Row],[Age]]&gt;=61,"Baby boomers",IF(TablaProyecto[[#This Row],[Age]]&gt;=45,"Generacion X",IF(TablaProyecto[[#This Row],[Age]]&gt;=29,"Millennials","Generacion Z")))</f>
        <v>Millennials</v>
      </c>
      <c r="AL6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0" s="3" t="str">
        <f>+IF(TablaProyecto[[#This Row],[HourlyRate]]&lt;50,"Coste salarial bajo",IF(TablaProyecto[[#This Row],[HourlyRate]]&lt;75,"Coste salarial medio","Coste salarial alto"))</f>
        <v>Coste salarial bajo</v>
      </c>
      <c r="AN60" s="3" t="str">
        <f>+IF(TablaProyecto[[#This Row],[DistanceFromHome]]&lt;10,"0-10 kms",IF(TablaProyecto[[#This Row],[DistanceFromHome]]&lt;20,"10-20 kms","20-30 kms"))</f>
        <v>0-10 kms</v>
      </c>
      <c r="AO60" s="3" t="str">
        <f>+IF(TablaProyecto[[#This Row],[Porcentaje de aumento salarial recibido (%)]]&lt;16%,"Bajo",IF(TablaProyecto[[#This Row],[Porcentaje de aumento salarial recibido (%)]]&lt;21%,"Medio","Alto"))</f>
        <v>Alto</v>
      </c>
      <c r="AP60" s="3" t="str">
        <f>+IF(TablaProyecto[[#This Row],[TrainingTimesLastYear]]&lt;3,"Poca",IF(TablaProyecto[[#This Row],[TrainingTimesLastYear]]&lt;5,"Media","Mucha"))</f>
        <v>Media</v>
      </c>
      <c r="AQ60" s="3" t="str">
        <f>+IF(TablaProyecto[[#This Row],[TotalWorkingYears]]&lt;4,"Junior",IF(TablaProyecto[[#This Row],[TotalWorkingYears]]&lt;10,"Intermediate","Senior"))</f>
        <v>Senior</v>
      </c>
      <c r="AS60" t="str">
        <f>+IF(TablaProyecto[[#This Row],[Education]]&gt;5,"ERRONEO","")</f>
        <v/>
      </c>
      <c r="AT60" t="str">
        <f>IF(+COUNTIF(TablaProyecto[EmployeeNumber],TablaProyecto[[#This Row],[EmployeeNumber]])&gt;1,"ERRONEO"," ")</f>
        <v xml:space="preserve"> </v>
      </c>
      <c r="AU60" t="str">
        <f>+IF(TablaProyecto[[#This Row],[JobSatisfaction]]&gt;4,"ERRONEO"," ")</f>
        <v xml:space="preserve"> </v>
      </c>
      <c r="AV60" t="str">
        <f>+IF(TablaProyecto[[#This Row],[PerformanceRating]]&gt;4,"ERRONEO"," ")</f>
        <v xml:space="preserve"> </v>
      </c>
      <c r="AW60" t="str">
        <f>+IF(TablaProyecto[[#This Row],[RelationshipSatisfaction]]&gt;4,"ERRONEO"," ")</f>
        <v xml:space="preserve"> </v>
      </c>
      <c r="AX60" t="str">
        <f>+IF(TablaProyecto[[#This Row],[WorkLifeBalance]]&gt;4,"ERRONEO"," ")</f>
        <v xml:space="preserve"> </v>
      </c>
    </row>
    <row r="61" spans="1:50" x14ac:dyDescent="0.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  <c r="AJ61" s="3">
        <f>+TablaProyecto[[#This Row],[PercentSalaryHike]]/100</f>
        <v>0.18</v>
      </c>
      <c r="AK61" s="3" t="str">
        <f>+IF(TablaProyecto[[#This Row],[Age]]&gt;=61,"Baby boomers",IF(TablaProyecto[[#This Row],[Age]]&gt;=45,"Generacion X",IF(TablaProyecto[[#This Row],[Age]]&gt;=29,"Millennials","Generacion Z")))</f>
        <v>Millennials</v>
      </c>
      <c r="AL6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1" s="3" t="str">
        <f>+IF(TablaProyecto[[#This Row],[HourlyRate]]&lt;50,"Coste salarial bajo",IF(TablaProyecto[[#This Row],[HourlyRate]]&lt;75,"Coste salarial medio","Coste salarial alto"))</f>
        <v>Coste salarial medio</v>
      </c>
      <c r="AN61" s="3" t="str">
        <f>+IF(TablaProyecto[[#This Row],[DistanceFromHome]]&lt;10,"0-10 kms",IF(TablaProyecto[[#This Row],[DistanceFromHome]]&lt;20,"10-20 kms","20-30 kms"))</f>
        <v>0-10 kms</v>
      </c>
      <c r="AO61" s="3" t="str">
        <f>+IF(TablaProyecto[[#This Row],[Porcentaje de aumento salarial recibido (%)]]&lt;16%,"Bajo",IF(TablaProyecto[[#This Row],[Porcentaje de aumento salarial recibido (%)]]&lt;21%,"Medio","Alto"))</f>
        <v>Medio</v>
      </c>
      <c r="AP61" s="3" t="str">
        <f>+IF(TablaProyecto[[#This Row],[TrainingTimesLastYear]]&lt;3,"Poca",IF(TablaProyecto[[#This Row],[TrainingTimesLastYear]]&lt;5,"Media","Mucha"))</f>
        <v>Poca</v>
      </c>
      <c r="AQ61" s="3" t="str">
        <f>+IF(TablaProyecto[[#This Row],[TotalWorkingYears]]&lt;4,"Junior",IF(TablaProyecto[[#This Row],[TotalWorkingYears]]&lt;10,"Intermediate","Senior"))</f>
        <v>Intermediate</v>
      </c>
      <c r="AS61" t="str">
        <f>+IF(TablaProyecto[[#This Row],[Education]]&gt;5,"ERRONEO","")</f>
        <v/>
      </c>
      <c r="AT61" t="str">
        <f>IF(+COUNTIF(TablaProyecto[EmployeeNumber],TablaProyecto[[#This Row],[EmployeeNumber]])&gt;1,"ERRONEO"," ")</f>
        <v xml:space="preserve"> </v>
      </c>
      <c r="AU61" t="str">
        <f>+IF(TablaProyecto[[#This Row],[JobSatisfaction]]&gt;4,"ERRONEO"," ")</f>
        <v xml:space="preserve"> </v>
      </c>
      <c r="AV61" t="str">
        <f>+IF(TablaProyecto[[#This Row],[PerformanceRating]]&gt;4,"ERRONEO"," ")</f>
        <v xml:space="preserve"> </v>
      </c>
      <c r="AW61" t="str">
        <f>+IF(TablaProyecto[[#This Row],[RelationshipSatisfaction]]&gt;4,"ERRONEO"," ")</f>
        <v xml:space="preserve"> </v>
      </c>
      <c r="AX61" t="str">
        <f>+IF(TablaProyecto[[#This Row],[WorkLifeBalance]]&gt;4,"ERRONEO"," ")</f>
        <v xml:space="preserve"> </v>
      </c>
    </row>
    <row r="62" spans="1:50" x14ac:dyDescent="0.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  <c r="AJ62" s="3">
        <f>+TablaProyecto[[#This Row],[PercentSalaryHike]]/100</f>
        <v>0.22</v>
      </c>
      <c r="AK62" s="3" t="str">
        <f>+IF(TablaProyecto[[#This Row],[Age]]&gt;=61,"Baby boomers",IF(TablaProyecto[[#This Row],[Age]]&gt;=45,"Generacion X",IF(TablaProyecto[[#This Row],[Age]]&gt;=29,"Millennials","Generacion Z")))</f>
        <v>Millennials</v>
      </c>
      <c r="AL6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2" s="3" t="str">
        <f>+IF(TablaProyecto[[#This Row],[HourlyRate]]&lt;50,"Coste salarial bajo",IF(TablaProyecto[[#This Row],[HourlyRate]]&lt;75,"Coste salarial medio","Coste salarial alto"))</f>
        <v>Coste salarial bajo</v>
      </c>
      <c r="AN62" s="3" t="str">
        <f>+IF(TablaProyecto[[#This Row],[DistanceFromHome]]&lt;10,"0-10 kms",IF(TablaProyecto[[#This Row],[DistanceFromHome]]&lt;20,"10-20 kms","20-30 kms"))</f>
        <v>0-10 kms</v>
      </c>
      <c r="AO62" s="3" t="str">
        <f>+IF(TablaProyecto[[#This Row],[Porcentaje de aumento salarial recibido (%)]]&lt;16%,"Bajo",IF(TablaProyecto[[#This Row],[Porcentaje de aumento salarial recibido (%)]]&lt;21%,"Medio","Alto"))</f>
        <v>Alto</v>
      </c>
      <c r="AP62" s="3" t="str">
        <f>+IF(TablaProyecto[[#This Row],[TrainingTimesLastYear]]&lt;3,"Poca",IF(TablaProyecto[[#This Row],[TrainingTimesLastYear]]&lt;5,"Media","Mucha"))</f>
        <v>Media</v>
      </c>
      <c r="AQ62" s="3" t="str">
        <f>+IF(TablaProyecto[[#This Row],[TotalWorkingYears]]&lt;4,"Junior",IF(TablaProyecto[[#This Row],[TotalWorkingYears]]&lt;10,"Intermediate","Senior"))</f>
        <v>Intermediate</v>
      </c>
      <c r="AS62" t="str">
        <f>+IF(TablaProyecto[[#This Row],[Education]]&gt;5,"ERRONEO","")</f>
        <v/>
      </c>
      <c r="AT62" t="str">
        <f>IF(+COUNTIF(TablaProyecto[EmployeeNumber],TablaProyecto[[#This Row],[EmployeeNumber]])&gt;1,"ERRONEO"," ")</f>
        <v xml:space="preserve"> </v>
      </c>
      <c r="AU62" t="str">
        <f>+IF(TablaProyecto[[#This Row],[JobSatisfaction]]&gt;4,"ERRONEO"," ")</f>
        <v xml:space="preserve"> </v>
      </c>
      <c r="AV62" t="str">
        <f>+IF(TablaProyecto[[#This Row],[PerformanceRating]]&gt;4,"ERRONEO"," ")</f>
        <v xml:space="preserve"> </v>
      </c>
      <c r="AW62" t="str">
        <f>+IF(TablaProyecto[[#This Row],[RelationshipSatisfaction]]&gt;4,"ERRONEO"," ")</f>
        <v xml:space="preserve"> </v>
      </c>
      <c r="AX62" t="str">
        <f>+IF(TablaProyecto[[#This Row],[WorkLifeBalance]]&gt;4,"ERRONEO"," ")</f>
        <v xml:space="preserve"> </v>
      </c>
    </row>
    <row r="63" spans="1:50" x14ac:dyDescent="0.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  <c r="AJ63" s="3">
        <f>+TablaProyecto[[#This Row],[PercentSalaryHike]]/100</f>
        <v>0.11</v>
      </c>
      <c r="AK63" s="3" t="str">
        <f>+IF(TablaProyecto[[#This Row],[Age]]&gt;=61,"Baby boomers",IF(TablaProyecto[[#This Row],[Age]]&gt;=45,"Generacion X",IF(TablaProyecto[[#This Row],[Age]]&gt;=29,"Millennials","Generacion Z")))</f>
        <v>Millennials</v>
      </c>
      <c r="AL6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3" s="3" t="str">
        <f>+IF(TablaProyecto[[#This Row],[HourlyRate]]&lt;50,"Coste salarial bajo",IF(TablaProyecto[[#This Row],[HourlyRate]]&lt;75,"Coste salarial medio","Coste salarial alto"))</f>
        <v>Coste salarial medio</v>
      </c>
      <c r="AN63" s="3" t="str">
        <f>+IF(TablaProyecto[[#This Row],[DistanceFromHome]]&lt;10,"0-10 kms",IF(TablaProyecto[[#This Row],[DistanceFromHome]]&lt;20,"10-20 kms","20-30 kms"))</f>
        <v>20-30 kms</v>
      </c>
      <c r="AO63" s="3" t="str">
        <f>+IF(TablaProyecto[[#This Row],[Porcentaje de aumento salarial recibido (%)]]&lt;16%,"Bajo",IF(TablaProyecto[[#This Row],[Porcentaje de aumento salarial recibido (%)]]&lt;21%,"Medio","Alto"))</f>
        <v>Bajo</v>
      </c>
      <c r="AP63" s="3" t="str">
        <f>+IF(TablaProyecto[[#This Row],[TrainingTimesLastYear]]&lt;3,"Poca",IF(TablaProyecto[[#This Row],[TrainingTimesLastYear]]&lt;5,"Media","Mucha"))</f>
        <v>Poca</v>
      </c>
      <c r="AQ63" s="3" t="str">
        <f>+IF(TablaProyecto[[#This Row],[TotalWorkingYears]]&lt;4,"Junior",IF(TablaProyecto[[#This Row],[TotalWorkingYears]]&lt;10,"Intermediate","Senior"))</f>
        <v>Senior</v>
      </c>
      <c r="AS63" t="str">
        <f>+IF(TablaProyecto[[#This Row],[Education]]&gt;5,"ERRONEO","")</f>
        <v/>
      </c>
      <c r="AT63" t="str">
        <f>IF(+COUNTIF(TablaProyecto[EmployeeNumber],TablaProyecto[[#This Row],[EmployeeNumber]])&gt;1,"ERRONEO"," ")</f>
        <v xml:space="preserve"> </v>
      </c>
      <c r="AU63" t="str">
        <f>+IF(TablaProyecto[[#This Row],[JobSatisfaction]]&gt;4,"ERRONEO"," ")</f>
        <v xml:space="preserve"> </v>
      </c>
      <c r="AV63" t="str">
        <f>+IF(TablaProyecto[[#This Row],[PerformanceRating]]&gt;4,"ERRONEO"," ")</f>
        <v xml:space="preserve"> </v>
      </c>
      <c r="AW63" t="str">
        <f>+IF(TablaProyecto[[#This Row],[RelationshipSatisfaction]]&gt;4,"ERRONEO"," ")</f>
        <v xml:space="preserve"> </v>
      </c>
      <c r="AX63" t="str">
        <f>+IF(TablaProyecto[[#This Row],[WorkLifeBalance]]&gt;4,"ERRONEO"," ")</f>
        <v xml:space="preserve"> </v>
      </c>
    </row>
    <row r="64" spans="1:50" x14ac:dyDescent="0.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  <c r="AJ64" s="3">
        <f>+TablaProyecto[[#This Row],[PercentSalaryHike]]/100</f>
        <v>0.12</v>
      </c>
      <c r="AK64" s="3" t="str">
        <f>+IF(TablaProyecto[[#This Row],[Age]]&gt;=61,"Baby boomers",IF(TablaProyecto[[#This Row],[Age]]&gt;=45,"Generacion X",IF(TablaProyecto[[#This Row],[Age]]&gt;=29,"Millennials","Generacion Z")))</f>
        <v>Generacion X</v>
      </c>
      <c r="AL6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64" s="3" t="str">
        <f>+IF(TablaProyecto[[#This Row],[HourlyRate]]&lt;50,"Coste salarial bajo",IF(TablaProyecto[[#This Row],[HourlyRate]]&lt;75,"Coste salarial medio","Coste salarial alto"))</f>
        <v>Coste salarial bajo</v>
      </c>
      <c r="AN64" s="3" t="str">
        <f>+IF(TablaProyecto[[#This Row],[DistanceFromHome]]&lt;10,"0-10 kms",IF(TablaProyecto[[#This Row],[DistanceFromHome]]&lt;20,"10-20 kms","20-30 kms"))</f>
        <v>0-10 kms</v>
      </c>
      <c r="AO64" s="3" t="str">
        <f>+IF(TablaProyecto[[#This Row],[Porcentaje de aumento salarial recibido (%)]]&lt;16%,"Bajo",IF(TablaProyecto[[#This Row],[Porcentaje de aumento salarial recibido (%)]]&lt;21%,"Medio","Alto"))</f>
        <v>Bajo</v>
      </c>
      <c r="AP64" s="3" t="str">
        <f>+IF(TablaProyecto[[#This Row],[TrainingTimesLastYear]]&lt;3,"Poca",IF(TablaProyecto[[#This Row],[TrainingTimesLastYear]]&lt;5,"Media","Mucha"))</f>
        <v>Poca</v>
      </c>
      <c r="AQ64" s="3" t="str">
        <f>+IF(TablaProyecto[[#This Row],[TotalWorkingYears]]&lt;4,"Junior",IF(TablaProyecto[[#This Row],[TotalWorkingYears]]&lt;10,"Intermediate","Senior"))</f>
        <v>Senior</v>
      </c>
      <c r="AS64" t="str">
        <f>+IF(TablaProyecto[[#This Row],[Education]]&gt;5,"ERRONEO","")</f>
        <v/>
      </c>
      <c r="AT64" t="str">
        <f>IF(+COUNTIF(TablaProyecto[EmployeeNumber],TablaProyecto[[#This Row],[EmployeeNumber]])&gt;1,"ERRONEO"," ")</f>
        <v xml:space="preserve"> </v>
      </c>
      <c r="AU64" t="str">
        <f>+IF(TablaProyecto[[#This Row],[JobSatisfaction]]&gt;4,"ERRONEO"," ")</f>
        <v xml:space="preserve"> </v>
      </c>
      <c r="AV64" t="str">
        <f>+IF(TablaProyecto[[#This Row],[PerformanceRating]]&gt;4,"ERRONEO"," ")</f>
        <v xml:space="preserve"> </v>
      </c>
      <c r="AW64" t="str">
        <f>+IF(TablaProyecto[[#This Row],[RelationshipSatisfaction]]&gt;4,"ERRONEO"," ")</f>
        <v xml:space="preserve"> </v>
      </c>
      <c r="AX64" t="str">
        <f>+IF(TablaProyecto[[#This Row],[WorkLifeBalance]]&gt;4,"ERRONEO"," ")</f>
        <v xml:space="preserve"> </v>
      </c>
    </row>
    <row r="65" spans="1:50" x14ac:dyDescent="0.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  <c r="AJ65" s="3">
        <f>+TablaProyecto[[#This Row],[PercentSalaryHike]]/100</f>
        <v>0.11</v>
      </c>
      <c r="AK65" s="3" t="str">
        <f>+IF(TablaProyecto[[#This Row],[Age]]&gt;=61,"Baby boomers",IF(TablaProyecto[[#This Row],[Age]]&gt;=45,"Generacion X",IF(TablaProyecto[[#This Row],[Age]]&gt;=29,"Millennials","Generacion Z")))</f>
        <v>Generacion X</v>
      </c>
      <c r="AL6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65" s="3" t="str">
        <f>+IF(TablaProyecto[[#This Row],[HourlyRate]]&lt;50,"Coste salarial bajo",IF(TablaProyecto[[#This Row],[HourlyRate]]&lt;75,"Coste salarial medio","Coste salarial alto"))</f>
        <v>Coste salarial alto</v>
      </c>
      <c r="AN65" s="3" t="str">
        <f>+IF(TablaProyecto[[#This Row],[DistanceFromHome]]&lt;10,"0-10 kms",IF(TablaProyecto[[#This Row],[DistanceFromHome]]&lt;20,"10-20 kms","20-30 kms"))</f>
        <v>20-30 kms</v>
      </c>
      <c r="AO65" s="3" t="str">
        <f>+IF(TablaProyecto[[#This Row],[Porcentaje de aumento salarial recibido (%)]]&lt;16%,"Bajo",IF(TablaProyecto[[#This Row],[Porcentaje de aumento salarial recibido (%)]]&lt;21%,"Medio","Alto"))</f>
        <v>Bajo</v>
      </c>
      <c r="AP65" s="3" t="str">
        <f>+IF(TablaProyecto[[#This Row],[TrainingTimesLastYear]]&lt;3,"Poca",IF(TablaProyecto[[#This Row],[TrainingTimesLastYear]]&lt;5,"Media","Mucha"))</f>
        <v>Media</v>
      </c>
      <c r="AQ65" s="3" t="str">
        <f>+IF(TablaProyecto[[#This Row],[TotalWorkingYears]]&lt;4,"Junior",IF(TablaProyecto[[#This Row],[TotalWorkingYears]]&lt;10,"Intermediate","Senior"))</f>
        <v>Senior</v>
      </c>
      <c r="AS65" t="str">
        <f>+IF(TablaProyecto[[#This Row],[Education]]&gt;5,"ERRONEO","")</f>
        <v/>
      </c>
      <c r="AT65" t="str">
        <f>IF(+COUNTIF(TablaProyecto[EmployeeNumber],TablaProyecto[[#This Row],[EmployeeNumber]])&gt;1,"ERRONEO"," ")</f>
        <v xml:space="preserve"> </v>
      </c>
      <c r="AU65" t="str">
        <f>+IF(TablaProyecto[[#This Row],[JobSatisfaction]]&gt;4,"ERRONEO"," ")</f>
        <v xml:space="preserve"> </v>
      </c>
      <c r="AV65" t="str">
        <f>+IF(TablaProyecto[[#This Row],[PerformanceRating]]&gt;4,"ERRONEO"," ")</f>
        <v xml:space="preserve"> </v>
      </c>
      <c r="AW65" t="str">
        <f>+IF(TablaProyecto[[#This Row],[RelationshipSatisfaction]]&gt;4,"ERRONEO"," ")</f>
        <v xml:space="preserve"> </v>
      </c>
      <c r="AX65" t="str">
        <f>+IF(TablaProyecto[[#This Row],[WorkLifeBalance]]&gt;4,"ERRONEO"," ")</f>
        <v xml:space="preserve"> </v>
      </c>
    </row>
    <row r="66" spans="1:50" x14ac:dyDescent="0.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  <c r="AJ66" s="3">
        <f>+TablaProyecto[[#This Row],[PercentSalaryHike]]/100</f>
        <v>0.13</v>
      </c>
      <c r="AK66" s="3" t="str">
        <f>+IF(TablaProyecto[[#This Row],[Age]]&gt;=61,"Baby boomers",IF(TablaProyecto[[#This Row],[Age]]&gt;=45,"Generacion X",IF(TablaProyecto[[#This Row],[Age]]&gt;=29,"Millennials","Generacion Z")))</f>
        <v>Millennials</v>
      </c>
      <c r="AL6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66" s="3" t="str">
        <f>+IF(TablaProyecto[[#This Row],[HourlyRate]]&lt;50,"Coste salarial bajo",IF(TablaProyecto[[#This Row],[HourlyRate]]&lt;75,"Coste salarial medio","Coste salarial alto"))</f>
        <v>Coste salarial medio</v>
      </c>
      <c r="AN66" s="3" t="str">
        <f>+IF(TablaProyecto[[#This Row],[DistanceFromHome]]&lt;10,"0-10 kms",IF(TablaProyecto[[#This Row],[DistanceFromHome]]&lt;20,"10-20 kms","20-30 kms"))</f>
        <v>0-10 kms</v>
      </c>
      <c r="AO66" s="3" t="str">
        <f>+IF(TablaProyecto[[#This Row],[Porcentaje de aumento salarial recibido (%)]]&lt;16%,"Bajo",IF(TablaProyecto[[#This Row],[Porcentaje de aumento salarial recibido (%)]]&lt;21%,"Medio","Alto"))</f>
        <v>Bajo</v>
      </c>
      <c r="AP66" s="3" t="str">
        <f>+IF(TablaProyecto[[#This Row],[TrainingTimesLastYear]]&lt;3,"Poca",IF(TablaProyecto[[#This Row],[TrainingTimesLastYear]]&lt;5,"Media","Mucha"))</f>
        <v>Poca</v>
      </c>
      <c r="AQ66" s="3" t="str">
        <f>+IF(TablaProyecto[[#This Row],[TotalWorkingYears]]&lt;4,"Junior",IF(TablaProyecto[[#This Row],[TotalWorkingYears]]&lt;10,"Intermediate","Senior"))</f>
        <v>Senior</v>
      </c>
      <c r="AS66" t="str">
        <f>+IF(TablaProyecto[[#This Row],[Education]]&gt;5,"ERRONEO","")</f>
        <v/>
      </c>
      <c r="AT66" t="str">
        <f>IF(+COUNTIF(TablaProyecto[EmployeeNumber],TablaProyecto[[#This Row],[EmployeeNumber]])&gt;1,"ERRONEO"," ")</f>
        <v xml:space="preserve"> </v>
      </c>
      <c r="AU66" t="str">
        <f>+IF(TablaProyecto[[#This Row],[JobSatisfaction]]&gt;4,"ERRONEO"," ")</f>
        <v xml:space="preserve"> </v>
      </c>
      <c r="AV66" t="str">
        <f>+IF(TablaProyecto[[#This Row],[PerformanceRating]]&gt;4,"ERRONEO"," ")</f>
        <v xml:space="preserve"> </v>
      </c>
      <c r="AW66" t="str">
        <f>+IF(TablaProyecto[[#This Row],[RelationshipSatisfaction]]&gt;4,"ERRONEO"," ")</f>
        <v xml:space="preserve"> </v>
      </c>
      <c r="AX66" t="str">
        <f>+IF(TablaProyecto[[#This Row],[WorkLifeBalance]]&gt;4,"ERRONEO"," ")</f>
        <v xml:space="preserve"> </v>
      </c>
    </row>
    <row r="67" spans="1:50" x14ac:dyDescent="0.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  <c r="AJ67" s="3">
        <f>+TablaProyecto[[#This Row],[PercentSalaryHike]]/100</f>
        <v>0.14000000000000001</v>
      </c>
      <c r="AK67" s="3" t="str">
        <f>+IF(TablaProyecto[[#This Row],[Age]]&gt;=61,"Baby boomers",IF(TablaProyecto[[#This Row],[Age]]&gt;=45,"Generacion X",IF(TablaProyecto[[#This Row],[Age]]&gt;=29,"Millennials","Generacion Z")))</f>
        <v>Generacion X</v>
      </c>
      <c r="AL6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7" s="3" t="str">
        <f>+IF(TablaProyecto[[#This Row],[HourlyRate]]&lt;50,"Coste salarial bajo",IF(TablaProyecto[[#This Row],[HourlyRate]]&lt;75,"Coste salarial medio","Coste salarial alto"))</f>
        <v>Coste salarial bajo</v>
      </c>
      <c r="AN67" s="3" t="str">
        <f>+IF(TablaProyecto[[#This Row],[DistanceFromHome]]&lt;10,"0-10 kms",IF(TablaProyecto[[#This Row],[DistanceFromHome]]&lt;20,"10-20 kms","20-30 kms"))</f>
        <v>0-10 kms</v>
      </c>
      <c r="AO67" s="3" t="str">
        <f>+IF(TablaProyecto[[#This Row],[Porcentaje de aumento salarial recibido (%)]]&lt;16%,"Bajo",IF(TablaProyecto[[#This Row],[Porcentaje de aumento salarial recibido (%)]]&lt;21%,"Medio","Alto"))</f>
        <v>Bajo</v>
      </c>
      <c r="AP67" s="3" t="str">
        <f>+IF(TablaProyecto[[#This Row],[TrainingTimesLastYear]]&lt;3,"Poca",IF(TablaProyecto[[#This Row],[TrainingTimesLastYear]]&lt;5,"Media","Mucha"))</f>
        <v>Poca</v>
      </c>
      <c r="AQ67" s="3" t="str">
        <f>+IF(TablaProyecto[[#This Row],[TotalWorkingYears]]&lt;4,"Junior",IF(TablaProyecto[[#This Row],[TotalWorkingYears]]&lt;10,"Intermediate","Senior"))</f>
        <v>Senior</v>
      </c>
      <c r="AS67" t="str">
        <f>+IF(TablaProyecto[[#This Row],[Education]]&gt;5,"ERRONEO","")</f>
        <v/>
      </c>
      <c r="AT67" t="str">
        <f>IF(+COUNTIF(TablaProyecto[EmployeeNumber],TablaProyecto[[#This Row],[EmployeeNumber]])&gt;1,"ERRONEO"," ")</f>
        <v xml:space="preserve"> </v>
      </c>
      <c r="AU67" t="str">
        <f>+IF(TablaProyecto[[#This Row],[JobSatisfaction]]&gt;4,"ERRONEO"," ")</f>
        <v xml:space="preserve"> </v>
      </c>
      <c r="AV67" t="str">
        <f>+IF(TablaProyecto[[#This Row],[PerformanceRating]]&gt;4,"ERRONEO"," ")</f>
        <v xml:space="preserve"> </v>
      </c>
      <c r="AW67" t="str">
        <f>+IF(TablaProyecto[[#This Row],[RelationshipSatisfaction]]&gt;4,"ERRONEO"," ")</f>
        <v xml:space="preserve"> </v>
      </c>
      <c r="AX67" t="str">
        <f>+IF(TablaProyecto[[#This Row],[WorkLifeBalance]]&gt;4,"ERRONEO"," ")</f>
        <v xml:space="preserve"> </v>
      </c>
    </row>
    <row r="68" spans="1:50" x14ac:dyDescent="0.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  <c r="AJ68" s="3">
        <f>+TablaProyecto[[#This Row],[PercentSalaryHike]]/100</f>
        <v>0.13</v>
      </c>
      <c r="AK68" s="3" t="str">
        <f>+IF(TablaProyecto[[#This Row],[Age]]&gt;=61,"Baby boomers",IF(TablaProyecto[[#This Row],[Age]]&gt;=45,"Generacion X",IF(TablaProyecto[[#This Row],[Age]]&gt;=29,"Millennials","Generacion Z")))</f>
        <v>Millennials</v>
      </c>
      <c r="AL6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8" s="3" t="str">
        <f>+IF(TablaProyecto[[#This Row],[HourlyRate]]&lt;50,"Coste salarial bajo",IF(TablaProyecto[[#This Row],[HourlyRate]]&lt;75,"Coste salarial medio","Coste salarial alto"))</f>
        <v>Coste salarial alto</v>
      </c>
      <c r="AN68" s="3" t="str">
        <f>+IF(TablaProyecto[[#This Row],[DistanceFromHome]]&lt;10,"0-10 kms",IF(TablaProyecto[[#This Row],[DistanceFromHome]]&lt;20,"10-20 kms","20-30 kms"))</f>
        <v>10-20 kms</v>
      </c>
      <c r="AO68" s="3" t="str">
        <f>+IF(TablaProyecto[[#This Row],[Porcentaje de aumento salarial recibido (%)]]&lt;16%,"Bajo",IF(TablaProyecto[[#This Row],[Porcentaje de aumento salarial recibido (%)]]&lt;21%,"Medio","Alto"))</f>
        <v>Bajo</v>
      </c>
      <c r="AP68" s="3" t="str">
        <f>+IF(TablaProyecto[[#This Row],[TrainingTimesLastYear]]&lt;3,"Poca",IF(TablaProyecto[[#This Row],[TrainingTimesLastYear]]&lt;5,"Media","Mucha"))</f>
        <v>Media</v>
      </c>
      <c r="AQ68" s="3" t="str">
        <f>+IF(TablaProyecto[[#This Row],[TotalWorkingYears]]&lt;4,"Junior",IF(TablaProyecto[[#This Row],[TotalWorkingYears]]&lt;10,"Intermediate","Senior"))</f>
        <v>Intermediate</v>
      </c>
      <c r="AS68" t="str">
        <f>+IF(TablaProyecto[[#This Row],[Education]]&gt;5,"ERRONEO","")</f>
        <v/>
      </c>
      <c r="AT68" t="str">
        <f>IF(+COUNTIF(TablaProyecto[EmployeeNumber],TablaProyecto[[#This Row],[EmployeeNumber]])&gt;1,"ERRONEO"," ")</f>
        <v xml:space="preserve"> </v>
      </c>
      <c r="AU68" t="str">
        <f>+IF(TablaProyecto[[#This Row],[JobSatisfaction]]&gt;4,"ERRONEO"," ")</f>
        <v xml:space="preserve"> </v>
      </c>
      <c r="AV68" t="str">
        <f>+IF(TablaProyecto[[#This Row],[PerformanceRating]]&gt;4,"ERRONEO"," ")</f>
        <v xml:space="preserve"> </v>
      </c>
      <c r="AW68" t="str">
        <f>+IF(TablaProyecto[[#This Row],[RelationshipSatisfaction]]&gt;4,"ERRONEO"," ")</f>
        <v xml:space="preserve"> </v>
      </c>
      <c r="AX68" t="str">
        <f>+IF(TablaProyecto[[#This Row],[WorkLifeBalance]]&gt;4,"ERRONEO"," ")</f>
        <v xml:space="preserve"> </v>
      </c>
    </row>
    <row r="69" spans="1:50" x14ac:dyDescent="0.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  <c r="AJ69" s="3">
        <f>+TablaProyecto[[#This Row],[PercentSalaryHike]]/100</f>
        <v>0.17</v>
      </c>
      <c r="AK69" s="3" t="str">
        <f>+IF(TablaProyecto[[#This Row],[Age]]&gt;=61,"Baby boomers",IF(TablaProyecto[[#This Row],[Age]]&gt;=45,"Generacion X",IF(TablaProyecto[[#This Row],[Age]]&gt;=29,"Millennials","Generacion Z")))</f>
        <v>Generacion X</v>
      </c>
      <c r="AL6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69" s="3" t="str">
        <f>+IF(TablaProyecto[[#This Row],[HourlyRate]]&lt;50,"Coste salarial bajo",IF(TablaProyecto[[#This Row],[HourlyRate]]&lt;75,"Coste salarial medio","Coste salarial alto"))</f>
        <v>Coste salarial medio</v>
      </c>
      <c r="AN69" s="3" t="str">
        <f>+IF(TablaProyecto[[#This Row],[DistanceFromHome]]&lt;10,"0-10 kms",IF(TablaProyecto[[#This Row],[DistanceFromHome]]&lt;20,"10-20 kms","20-30 kms"))</f>
        <v>0-10 kms</v>
      </c>
      <c r="AO69" s="3" t="str">
        <f>+IF(TablaProyecto[[#This Row],[Porcentaje de aumento salarial recibido (%)]]&lt;16%,"Bajo",IF(TablaProyecto[[#This Row],[Porcentaje de aumento salarial recibido (%)]]&lt;21%,"Medio","Alto"))</f>
        <v>Medio</v>
      </c>
      <c r="AP69" s="3" t="str">
        <f>+IF(TablaProyecto[[#This Row],[TrainingTimesLastYear]]&lt;3,"Poca",IF(TablaProyecto[[#This Row],[TrainingTimesLastYear]]&lt;5,"Media","Mucha"))</f>
        <v>Poca</v>
      </c>
      <c r="AQ69" s="3" t="str">
        <f>+IF(TablaProyecto[[#This Row],[TotalWorkingYears]]&lt;4,"Junior",IF(TablaProyecto[[#This Row],[TotalWorkingYears]]&lt;10,"Intermediate","Senior"))</f>
        <v>Senior</v>
      </c>
      <c r="AS69" t="str">
        <f>+IF(TablaProyecto[[#This Row],[Education]]&gt;5,"ERRONEO","")</f>
        <v/>
      </c>
      <c r="AT69" t="str">
        <f>IF(+COUNTIF(TablaProyecto[EmployeeNumber],TablaProyecto[[#This Row],[EmployeeNumber]])&gt;1,"ERRONEO"," ")</f>
        <v xml:space="preserve"> </v>
      </c>
      <c r="AU69" t="str">
        <f>+IF(TablaProyecto[[#This Row],[JobSatisfaction]]&gt;4,"ERRONEO"," ")</f>
        <v xml:space="preserve"> </v>
      </c>
      <c r="AV69" t="str">
        <f>+IF(TablaProyecto[[#This Row],[PerformanceRating]]&gt;4,"ERRONEO"," ")</f>
        <v xml:space="preserve"> </v>
      </c>
      <c r="AW69" t="str">
        <f>+IF(TablaProyecto[[#This Row],[RelationshipSatisfaction]]&gt;4,"ERRONEO"," ")</f>
        <v xml:space="preserve"> </v>
      </c>
      <c r="AX69" t="str">
        <f>+IF(TablaProyecto[[#This Row],[WorkLifeBalance]]&gt;4,"ERRONEO"," ")</f>
        <v xml:space="preserve"> </v>
      </c>
    </row>
    <row r="70" spans="1:50" x14ac:dyDescent="0.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  <c r="AJ70" s="3">
        <f>+TablaProyecto[[#This Row],[PercentSalaryHike]]/100</f>
        <v>0.13</v>
      </c>
      <c r="AK70" s="3" t="str">
        <f>+IF(TablaProyecto[[#This Row],[Age]]&gt;=61,"Baby boomers",IF(TablaProyecto[[#This Row],[Age]]&gt;=45,"Generacion X",IF(TablaProyecto[[#This Row],[Age]]&gt;=29,"Millennials","Generacion Z")))</f>
        <v>Millennials</v>
      </c>
      <c r="AL7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0" s="3" t="str">
        <f>+IF(TablaProyecto[[#This Row],[HourlyRate]]&lt;50,"Coste salarial bajo",IF(TablaProyecto[[#This Row],[HourlyRate]]&lt;75,"Coste salarial medio","Coste salarial alto"))</f>
        <v>Coste salarial alto</v>
      </c>
      <c r="AN70" s="3" t="str">
        <f>+IF(TablaProyecto[[#This Row],[DistanceFromHome]]&lt;10,"0-10 kms",IF(TablaProyecto[[#This Row],[DistanceFromHome]]&lt;20,"10-20 kms","20-30 kms"))</f>
        <v>0-10 kms</v>
      </c>
      <c r="AO70" s="3" t="str">
        <f>+IF(TablaProyecto[[#This Row],[Porcentaje de aumento salarial recibido (%)]]&lt;16%,"Bajo",IF(TablaProyecto[[#This Row],[Porcentaje de aumento salarial recibido (%)]]&lt;21%,"Medio","Alto"))</f>
        <v>Bajo</v>
      </c>
      <c r="AP70" s="3" t="str">
        <f>+IF(TablaProyecto[[#This Row],[TrainingTimesLastYear]]&lt;3,"Poca",IF(TablaProyecto[[#This Row],[TrainingTimesLastYear]]&lt;5,"Media","Mucha"))</f>
        <v>Poca</v>
      </c>
      <c r="AQ70" s="3" t="str">
        <f>+IF(TablaProyecto[[#This Row],[TotalWorkingYears]]&lt;4,"Junior",IF(TablaProyecto[[#This Row],[TotalWorkingYears]]&lt;10,"Intermediate","Senior"))</f>
        <v>Intermediate</v>
      </c>
      <c r="AS70" t="str">
        <f>+IF(TablaProyecto[[#This Row],[Education]]&gt;5,"ERRONEO","")</f>
        <v/>
      </c>
      <c r="AT70" t="str">
        <f>IF(+COUNTIF(TablaProyecto[EmployeeNumber],TablaProyecto[[#This Row],[EmployeeNumber]])&gt;1,"ERRONEO"," ")</f>
        <v xml:space="preserve"> </v>
      </c>
      <c r="AU70" t="str">
        <f>+IF(TablaProyecto[[#This Row],[JobSatisfaction]]&gt;4,"ERRONEO"," ")</f>
        <v xml:space="preserve"> </v>
      </c>
      <c r="AV70" t="str">
        <f>+IF(TablaProyecto[[#This Row],[PerformanceRating]]&gt;4,"ERRONEO"," ")</f>
        <v xml:space="preserve"> </v>
      </c>
      <c r="AW70" t="str">
        <f>+IF(TablaProyecto[[#This Row],[RelationshipSatisfaction]]&gt;4,"ERRONEO"," ")</f>
        <v xml:space="preserve"> </v>
      </c>
      <c r="AX70" t="str">
        <f>+IF(TablaProyecto[[#This Row],[WorkLifeBalance]]&gt;4,"ERRONEO"," ")</f>
        <v xml:space="preserve"> </v>
      </c>
    </row>
    <row r="71" spans="1:50" x14ac:dyDescent="0.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  <c r="AJ71" s="3">
        <f>+TablaProyecto[[#This Row],[PercentSalaryHike]]/100</f>
        <v>0.17</v>
      </c>
      <c r="AK71" s="3" t="str">
        <f>+IF(TablaProyecto[[#This Row],[Age]]&gt;=61,"Baby boomers",IF(TablaProyecto[[#This Row],[Age]]&gt;=45,"Generacion X",IF(TablaProyecto[[#This Row],[Age]]&gt;=29,"Millennials","Generacion Z")))</f>
        <v>Millennials</v>
      </c>
      <c r="AL7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71" s="3" t="str">
        <f>+IF(TablaProyecto[[#This Row],[HourlyRate]]&lt;50,"Coste salarial bajo",IF(TablaProyecto[[#This Row],[HourlyRate]]&lt;75,"Coste salarial medio","Coste salarial alto"))</f>
        <v>Coste salarial alto</v>
      </c>
      <c r="AN71" s="3" t="str">
        <f>+IF(TablaProyecto[[#This Row],[DistanceFromHome]]&lt;10,"0-10 kms",IF(TablaProyecto[[#This Row],[DistanceFromHome]]&lt;20,"10-20 kms","20-30 kms"))</f>
        <v>0-10 kms</v>
      </c>
      <c r="AO71" s="3" t="str">
        <f>+IF(TablaProyecto[[#This Row],[Porcentaje de aumento salarial recibido (%)]]&lt;16%,"Bajo",IF(TablaProyecto[[#This Row],[Porcentaje de aumento salarial recibido (%)]]&lt;21%,"Medio","Alto"))</f>
        <v>Medio</v>
      </c>
      <c r="AP71" s="3" t="str">
        <f>+IF(TablaProyecto[[#This Row],[TrainingTimesLastYear]]&lt;3,"Poca",IF(TablaProyecto[[#This Row],[TrainingTimesLastYear]]&lt;5,"Media","Mucha"))</f>
        <v>Poca</v>
      </c>
      <c r="AQ71" s="3" t="str">
        <f>+IF(TablaProyecto[[#This Row],[TotalWorkingYears]]&lt;4,"Junior",IF(TablaProyecto[[#This Row],[TotalWorkingYears]]&lt;10,"Intermediate","Senior"))</f>
        <v>Junior</v>
      </c>
      <c r="AS71" t="str">
        <f>+IF(TablaProyecto[[#This Row],[Education]]&gt;5,"ERRONEO","")</f>
        <v/>
      </c>
      <c r="AT71" t="str">
        <f>IF(+COUNTIF(TablaProyecto[EmployeeNumber],TablaProyecto[[#This Row],[EmployeeNumber]])&gt;1,"ERRONEO"," ")</f>
        <v xml:space="preserve"> </v>
      </c>
      <c r="AU71" t="str">
        <f>+IF(TablaProyecto[[#This Row],[JobSatisfaction]]&gt;4,"ERRONEO"," ")</f>
        <v xml:space="preserve"> </v>
      </c>
      <c r="AV71" t="str">
        <f>+IF(TablaProyecto[[#This Row],[PerformanceRating]]&gt;4,"ERRONEO"," ")</f>
        <v xml:space="preserve"> </v>
      </c>
      <c r="AW71" t="str">
        <f>+IF(TablaProyecto[[#This Row],[RelationshipSatisfaction]]&gt;4,"ERRONEO"," ")</f>
        <v xml:space="preserve"> </v>
      </c>
      <c r="AX71" t="str">
        <f>+IF(TablaProyecto[[#This Row],[WorkLifeBalance]]&gt;4,"ERRONEO"," ")</f>
        <v xml:space="preserve"> </v>
      </c>
    </row>
    <row r="72" spans="1:50" x14ac:dyDescent="0.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  <c r="AJ72" s="3">
        <f>+TablaProyecto[[#This Row],[PercentSalaryHike]]/100</f>
        <v>0.11</v>
      </c>
      <c r="AK72" s="3" t="str">
        <f>+IF(TablaProyecto[[#This Row],[Age]]&gt;=61,"Baby boomers",IF(TablaProyecto[[#This Row],[Age]]&gt;=45,"Generacion X",IF(TablaProyecto[[#This Row],[Age]]&gt;=29,"Millennials","Generacion Z")))</f>
        <v>Generacion X</v>
      </c>
      <c r="AL7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2" s="3" t="str">
        <f>+IF(TablaProyecto[[#This Row],[HourlyRate]]&lt;50,"Coste salarial bajo",IF(TablaProyecto[[#This Row],[HourlyRate]]&lt;75,"Coste salarial medio","Coste salarial alto"))</f>
        <v>Coste salarial medio</v>
      </c>
      <c r="AN72" s="3" t="str">
        <f>+IF(TablaProyecto[[#This Row],[DistanceFromHome]]&lt;10,"0-10 kms",IF(TablaProyecto[[#This Row],[DistanceFromHome]]&lt;20,"10-20 kms","20-30 kms"))</f>
        <v>0-10 kms</v>
      </c>
      <c r="AO72" s="3" t="str">
        <f>+IF(TablaProyecto[[#This Row],[Porcentaje de aumento salarial recibido (%)]]&lt;16%,"Bajo",IF(TablaProyecto[[#This Row],[Porcentaje de aumento salarial recibido (%)]]&lt;21%,"Medio","Alto"))</f>
        <v>Bajo</v>
      </c>
      <c r="AP72" s="3" t="str">
        <f>+IF(TablaProyecto[[#This Row],[TrainingTimesLastYear]]&lt;3,"Poca",IF(TablaProyecto[[#This Row],[TrainingTimesLastYear]]&lt;5,"Media","Mucha"))</f>
        <v>Poca</v>
      </c>
      <c r="AQ72" s="3" t="str">
        <f>+IF(TablaProyecto[[#This Row],[TotalWorkingYears]]&lt;4,"Junior",IF(TablaProyecto[[#This Row],[TotalWorkingYears]]&lt;10,"Intermediate","Senior"))</f>
        <v>Senior</v>
      </c>
      <c r="AS72" t="str">
        <f>+IF(TablaProyecto[[#This Row],[Education]]&gt;5,"ERRONEO","")</f>
        <v/>
      </c>
      <c r="AT72" t="str">
        <f>IF(+COUNTIF(TablaProyecto[EmployeeNumber],TablaProyecto[[#This Row],[EmployeeNumber]])&gt;1,"ERRONEO"," ")</f>
        <v xml:space="preserve"> </v>
      </c>
      <c r="AU72" t="str">
        <f>+IF(TablaProyecto[[#This Row],[JobSatisfaction]]&gt;4,"ERRONEO"," ")</f>
        <v xml:space="preserve"> </v>
      </c>
      <c r="AV72" t="str">
        <f>+IF(TablaProyecto[[#This Row],[PerformanceRating]]&gt;4,"ERRONEO"," ")</f>
        <v xml:space="preserve"> </v>
      </c>
      <c r="AW72" t="str">
        <f>+IF(TablaProyecto[[#This Row],[RelationshipSatisfaction]]&gt;4,"ERRONEO"," ")</f>
        <v xml:space="preserve"> </v>
      </c>
      <c r="AX72" t="str">
        <f>+IF(TablaProyecto[[#This Row],[WorkLifeBalance]]&gt;4,"ERRONEO"," ")</f>
        <v xml:space="preserve"> </v>
      </c>
    </row>
    <row r="73" spans="1:50" x14ac:dyDescent="0.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  <c r="AJ73" s="3">
        <f>+TablaProyecto[[#This Row],[PercentSalaryHike]]/100</f>
        <v>0.23</v>
      </c>
      <c r="AK73" s="3" t="str">
        <f>+IF(TablaProyecto[[#This Row],[Age]]&gt;=61,"Baby boomers",IF(TablaProyecto[[#This Row],[Age]]&gt;=45,"Generacion X",IF(TablaProyecto[[#This Row],[Age]]&gt;=29,"Millennials","Generacion Z")))</f>
        <v>Millennials</v>
      </c>
      <c r="AL7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3" s="3" t="str">
        <f>+IF(TablaProyecto[[#This Row],[HourlyRate]]&lt;50,"Coste salarial bajo",IF(TablaProyecto[[#This Row],[HourlyRate]]&lt;75,"Coste salarial medio","Coste salarial alto"))</f>
        <v>Coste salarial alto</v>
      </c>
      <c r="AN73" s="3" t="str">
        <f>+IF(TablaProyecto[[#This Row],[DistanceFromHome]]&lt;10,"0-10 kms",IF(TablaProyecto[[#This Row],[DistanceFromHome]]&lt;20,"10-20 kms","20-30 kms"))</f>
        <v>0-10 kms</v>
      </c>
      <c r="AO73" s="3" t="str">
        <f>+IF(TablaProyecto[[#This Row],[Porcentaje de aumento salarial recibido (%)]]&lt;16%,"Bajo",IF(TablaProyecto[[#This Row],[Porcentaje de aumento salarial recibido (%)]]&lt;21%,"Medio","Alto"))</f>
        <v>Alto</v>
      </c>
      <c r="AP73" s="3" t="str">
        <f>+IF(TablaProyecto[[#This Row],[TrainingTimesLastYear]]&lt;3,"Poca",IF(TablaProyecto[[#This Row],[TrainingTimesLastYear]]&lt;5,"Media","Mucha"))</f>
        <v>Media</v>
      </c>
      <c r="AQ73" s="3" t="str">
        <f>+IF(TablaProyecto[[#This Row],[TotalWorkingYears]]&lt;4,"Junior",IF(TablaProyecto[[#This Row],[TotalWorkingYears]]&lt;10,"Intermediate","Senior"))</f>
        <v>Intermediate</v>
      </c>
      <c r="AS73" t="str">
        <f>+IF(TablaProyecto[[#This Row],[Education]]&gt;5,"ERRONEO","")</f>
        <v/>
      </c>
      <c r="AT73" t="str">
        <f>IF(+COUNTIF(TablaProyecto[EmployeeNumber],TablaProyecto[[#This Row],[EmployeeNumber]])&gt;1,"ERRONEO"," ")</f>
        <v xml:space="preserve"> </v>
      </c>
      <c r="AU73" t="str">
        <f>+IF(TablaProyecto[[#This Row],[JobSatisfaction]]&gt;4,"ERRONEO"," ")</f>
        <v xml:space="preserve"> </v>
      </c>
      <c r="AV73" t="str">
        <f>+IF(TablaProyecto[[#This Row],[PerformanceRating]]&gt;4,"ERRONEO"," ")</f>
        <v xml:space="preserve"> </v>
      </c>
      <c r="AW73" t="str">
        <f>+IF(TablaProyecto[[#This Row],[RelationshipSatisfaction]]&gt;4,"ERRONEO"," ")</f>
        <v xml:space="preserve"> </v>
      </c>
      <c r="AX73" t="str">
        <f>+IF(TablaProyecto[[#This Row],[WorkLifeBalance]]&gt;4,"ERRONEO"," ")</f>
        <v xml:space="preserve"> </v>
      </c>
    </row>
    <row r="74" spans="1:50" x14ac:dyDescent="0.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  <c r="AJ74" s="3">
        <f>+TablaProyecto[[#This Row],[PercentSalaryHike]]/100</f>
        <v>0.17</v>
      </c>
      <c r="AK74" s="3" t="str">
        <f>+IF(TablaProyecto[[#This Row],[Age]]&gt;=61,"Baby boomers",IF(TablaProyecto[[#This Row],[Age]]&gt;=45,"Generacion X",IF(TablaProyecto[[#This Row],[Age]]&gt;=29,"Millennials","Generacion Z")))</f>
        <v>Millennials</v>
      </c>
      <c r="AL7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74" s="3" t="str">
        <f>+IF(TablaProyecto[[#This Row],[HourlyRate]]&lt;50,"Coste salarial bajo",IF(TablaProyecto[[#This Row],[HourlyRate]]&lt;75,"Coste salarial medio","Coste salarial alto"))</f>
        <v>Coste salarial alto</v>
      </c>
      <c r="AN74" s="3" t="str">
        <f>+IF(TablaProyecto[[#This Row],[DistanceFromHome]]&lt;10,"0-10 kms",IF(TablaProyecto[[#This Row],[DistanceFromHome]]&lt;20,"10-20 kms","20-30 kms"))</f>
        <v>0-10 kms</v>
      </c>
      <c r="AO74" s="3" t="str">
        <f>+IF(TablaProyecto[[#This Row],[Porcentaje de aumento salarial recibido (%)]]&lt;16%,"Bajo",IF(TablaProyecto[[#This Row],[Porcentaje de aumento salarial recibido (%)]]&lt;21%,"Medio","Alto"))</f>
        <v>Medio</v>
      </c>
      <c r="AP74" s="3" t="str">
        <f>+IF(TablaProyecto[[#This Row],[TrainingTimesLastYear]]&lt;3,"Poca",IF(TablaProyecto[[#This Row],[TrainingTimesLastYear]]&lt;5,"Media","Mucha"))</f>
        <v>Media</v>
      </c>
      <c r="AQ74" s="3" t="str">
        <f>+IF(TablaProyecto[[#This Row],[TotalWorkingYears]]&lt;4,"Junior",IF(TablaProyecto[[#This Row],[TotalWorkingYears]]&lt;10,"Intermediate","Senior"))</f>
        <v>Junior</v>
      </c>
      <c r="AS74" t="str">
        <f>+IF(TablaProyecto[[#This Row],[Education]]&gt;5,"ERRONEO","")</f>
        <v/>
      </c>
      <c r="AT74" t="str">
        <f>IF(+COUNTIF(TablaProyecto[EmployeeNumber],TablaProyecto[[#This Row],[EmployeeNumber]])&gt;1,"ERRONEO"," ")</f>
        <v xml:space="preserve"> </v>
      </c>
      <c r="AU74" t="str">
        <f>+IF(TablaProyecto[[#This Row],[JobSatisfaction]]&gt;4,"ERRONEO"," ")</f>
        <v xml:space="preserve"> </v>
      </c>
      <c r="AV74" t="str">
        <f>+IF(TablaProyecto[[#This Row],[PerformanceRating]]&gt;4,"ERRONEO"," ")</f>
        <v xml:space="preserve"> </v>
      </c>
      <c r="AW74" t="str">
        <f>+IF(TablaProyecto[[#This Row],[RelationshipSatisfaction]]&gt;4,"ERRONEO"," ")</f>
        <v xml:space="preserve"> </v>
      </c>
      <c r="AX74" t="str">
        <f>+IF(TablaProyecto[[#This Row],[WorkLifeBalance]]&gt;4,"ERRONEO"," ")</f>
        <v xml:space="preserve"> </v>
      </c>
    </row>
    <row r="75" spans="1:50" x14ac:dyDescent="0.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  <c r="AJ75" s="3">
        <f>+TablaProyecto[[#This Row],[PercentSalaryHike]]/100</f>
        <v>0.17</v>
      </c>
      <c r="AK75" s="3" t="str">
        <f>+IF(TablaProyecto[[#This Row],[Age]]&gt;=61,"Baby boomers",IF(TablaProyecto[[#This Row],[Age]]&gt;=45,"Generacion X",IF(TablaProyecto[[#This Row],[Age]]&gt;=29,"Millennials","Generacion Z")))</f>
        <v>Millennials</v>
      </c>
      <c r="AL7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5" s="3" t="str">
        <f>+IF(TablaProyecto[[#This Row],[HourlyRate]]&lt;50,"Coste salarial bajo",IF(TablaProyecto[[#This Row],[HourlyRate]]&lt;75,"Coste salarial medio","Coste salarial alto"))</f>
        <v>Coste salarial medio</v>
      </c>
      <c r="AN75" s="3" t="str">
        <f>+IF(TablaProyecto[[#This Row],[DistanceFromHome]]&lt;10,"0-10 kms",IF(TablaProyecto[[#This Row],[DistanceFromHome]]&lt;20,"10-20 kms","20-30 kms"))</f>
        <v>0-10 kms</v>
      </c>
      <c r="AO75" s="3" t="str">
        <f>+IF(TablaProyecto[[#This Row],[Porcentaje de aumento salarial recibido (%)]]&lt;16%,"Bajo",IF(TablaProyecto[[#This Row],[Porcentaje de aumento salarial recibido (%)]]&lt;21%,"Medio","Alto"))</f>
        <v>Medio</v>
      </c>
      <c r="AP75" s="3" t="str">
        <f>+IF(TablaProyecto[[#This Row],[TrainingTimesLastYear]]&lt;3,"Poca",IF(TablaProyecto[[#This Row],[TrainingTimesLastYear]]&lt;5,"Media","Mucha"))</f>
        <v>Media</v>
      </c>
      <c r="AQ75" s="3" t="str">
        <f>+IF(TablaProyecto[[#This Row],[TotalWorkingYears]]&lt;4,"Junior",IF(TablaProyecto[[#This Row],[TotalWorkingYears]]&lt;10,"Intermediate","Senior"))</f>
        <v>Senior</v>
      </c>
      <c r="AS75" t="str">
        <f>+IF(TablaProyecto[[#This Row],[Education]]&gt;5,"ERRONEO","")</f>
        <v/>
      </c>
      <c r="AT75" t="str">
        <f>IF(+COUNTIF(TablaProyecto[EmployeeNumber],TablaProyecto[[#This Row],[EmployeeNumber]])&gt;1,"ERRONEO"," ")</f>
        <v xml:space="preserve"> </v>
      </c>
      <c r="AU75" t="str">
        <f>+IF(TablaProyecto[[#This Row],[JobSatisfaction]]&gt;4,"ERRONEO"," ")</f>
        <v xml:space="preserve"> </v>
      </c>
      <c r="AV75" t="str">
        <f>+IF(TablaProyecto[[#This Row],[PerformanceRating]]&gt;4,"ERRONEO"," ")</f>
        <v xml:space="preserve"> </v>
      </c>
      <c r="AW75" t="str">
        <f>+IF(TablaProyecto[[#This Row],[RelationshipSatisfaction]]&gt;4,"ERRONEO"," ")</f>
        <v xml:space="preserve"> </v>
      </c>
      <c r="AX75" t="str">
        <f>+IF(TablaProyecto[[#This Row],[WorkLifeBalance]]&gt;4,"ERRONEO"," ")</f>
        <v xml:space="preserve"> </v>
      </c>
    </row>
    <row r="76" spans="1:50" x14ac:dyDescent="0.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  <c r="AJ76" s="3">
        <f>+TablaProyecto[[#This Row],[PercentSalaryHike]]/100</f>
        <v>0.12</v>
      </c>
      <c r="AK76" s="3" t="str">
        <f>+IF(TablaProyecto[[#This Row],[Age]]&gt;=61,"Baby boomers",IF(TablaProyecto[[#This Row],[Age]]&gt;=45,"Generacion X",IF(TablaProyecto[[#This Row],[Age]]&gt;=29,"Millennials","Generacion Z")))</f>
        <v>Millennials</v>
      </c>
      <c r="AL7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76" s="3" t="str">
        <f>+IF(TablaProyecto[[#This Row],[HourlyRate]]&lt;50,"Coste salarial bajo",IF(TablaProyecto[[#This Row],[HourlyRate]]&lt;75,"Coste salarial medio","Coste salarial alto"))</f>
        <v>Coste salarial medio</v>
      </c>
      <c r="AN76" s="3" t="str">
        <f>+IF(TablaProyecto[[#This Row],[DistanceFromHome]]&lt;10,"0-10 kms",IF(TablaProyecto[[#This Row],[DistanceFromHome]]&lt;20,"10-20 kms","20-30 kms"))</f>
        <v>0-10 kms</v>
      </c>
      <c r="AO76" s="3" t="str">
        <f>+IF(TablaProyecto[[#This Row],[Porcentaje de aumento salarial recibido (%)]]&lt;16%,"Bajo",IF(TablaProyecto[[#This Row],[Porcentaje de aumento salarial recibido (%)]]&lt;21%,"Medio","Alto"))</f>
        <v>Bajo</v>
      </c>
      <c r="AP76" s="3" t="str">
        <f>+IF(TablaProyecto[[#This Row],[TrainingTimesLastYear]]&lt;3,"Poca",IF(TablaProyecto[[#This Row],[TrainingTimesLastYear]]&lt;5,"Media","Mucha"))</f>
        <v>Media</v>
      </c>
      <c r="AQ76" s="3" t="str">
        <f>+IF(TablaProyecto[[#This Row],[TotalWorkingYears]]&lt;4,"Junior",IF(TablaProyecto[[#This Row],[TotalWorkingYears]]&lt;10,"Intermediate","Senior"))</f>
        <v>Intermediate</v>
      </c>
      <c r="AS76" t="str">
        <f>+IF(TablaProyecto[[#This Row],[Education]]&gt;5,"ERRONEO","")</f>
        <v/>
      </c>
      <c r="AT76" t="str">
        <f>IF(+COUNTIF(TablaProyecto[EmployeeNumber],TablaProyecto[[#This Row],[EmployeeNumber]])&gt;1,"ERRONEO"," ")</f>
        <v xml:space="preserve"> </v>
      </c>
      <c r="AU76" t="str">
        <f>+IF(TablaProyecto[[#This Row],[JobSatisfaction]]&gt;4,"ERRONEO"," ")</f>
        <v xml:space="preserve"> </v>
      </c>
      <c r="AV76" t="str">
        <f>+IF(TablaProyecto[[#This Row],[PerformanceRating]]&gt;4,"ERRONEO"," ")</f>
        <v xml:space="preserve"> </v>
      </c>
      <c r="AW76" t="str">
        <f>+IF(TablaProyecto[[#This Row],[RelationshipSatisfaction]]&gt;4,"ERRONEO"," ")</f>
        <v xml:space="preserve"> </v>
      </c>
      <c r="AX76" t="str">
        <f>+IF(TablaProyecto[[#This Row],[WorkLifeBalance]]&gt;4,"ERRONEO"," ")</f>
        <v xml:space="preserve"> </v>
      </c>
    </row>
    <row r="77" spans="1:50" x14ac:dyDescent="0.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  <c r="AJ77" s="3">
        <f>+TablaProyecto[[#This Row],[PercentSalaryHike]]/100</f>
        <v>0.23</v>
      </c>
      <c r="AK77" s="3" t="str">
        <f>+IF(TablaProyecto[[#This Row],[Age]]&gt;=61,"Baby boomers",IF(TablaProyecto[[#This Row],[Age]]&gt;=45,"Generacion X",IF(TablaProyecto[[#This Row],[Age]]&gt;=29,"Millennials","Generacion Z")))</f>
        <v>Millennials</v>
      </c>
      <c r="AL7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77" s="3" t="str">
        <f>+IF(TablaProyecto[[#This Row],[HourlyRate]]&lt;50,"Coste salarial bajo",IF(TablaProyecto[[#This Row],[HourlyRate]]&lt;75,"Coste salarial medio","Coste salarial alto"))</f>
        <v>Coste salarial medio</v>
      </c>
      <c r="AN77" s="3" t="str">
        <f>+IF(TablaProyecto[[#This Row],[DistanceFromHome]]&lt;10,"0-10 kms",IF(TablaProyecto[[#This Row],[DistanceFromHome]]&lt;20,"10-20 kms","20-30 kms"))</f>
        <v>0-10 kms</v>
      </c>
      <c r="AO77" s="3" t="str">
        <f>+IF(TablaProyecto[[#This Row],[Porcentaje de aumento salarial recibido (%)]]&lt;16%,"Bajo",IF(TablaProyecto[[#This Row],[Porcentaje de aumento salarial recibido (%)]]&lt;21%,"Medio","Alto"))</f>
        <v>Alto</v>
      </c>
      <c r="AP77" s="3" t="str">
        <f>+IF(TablaProyecto[[#This Row],[TrainingTimesLastYear]]&lt;3,"Poca",IF(TablaProyecto[[#This Row],[TrainingTimesLastYear]]&lt;5,"Media","Mucha"))</f>
        <v>Poca</v>
      </c>
      <c r="AQ77" s="3" t="str">
        <f>+IF(TablaProyecto[[#This Row],[TotalWorkingYears]]&lt;4,"Junior",IF(TablaProyecto[[#This Row],[TotalWorkingYears]]&lt;10,"Intermediate","Senior"))</f>
        <v>Senior</v>
      </c>
      <c r="AS77" t="str">
        <f>+IF(TablaProyecto[[#This Row],[Education]]&gt;5,"ERRONEO","")</f>
        <v/>
      </c>
      <c r="AT77" t="str">
        <f>IF(+COUNTIF(TablaProyecto[EmployeeNumber],TablaProyecto[[#This Row],[EmployeeNumber]])&gt;1,"ERRONEO"," ")</f>
        <v xml:space="preserve"> </v>
      </c>
      <c r="AU77" t="str">
        <f>+IF(TablaProyecto[[#This Row],[JobSatisfaction]]&gt;4,"ERRONEO"," ")</f>
        <v xml:space="preserve"> </v>
      </c>
      <c r="AV77" t="str">
        <f>+IF(TablaProyecto[[#This Row],[PerformanceRating]]&gt;4,"ERRONEO"," ")</f>
        <v xml:space="preserve"> </v>
      </c>
      <c r="AW77" t="str">
        <f>+IF(TablaProyecto[[#This Row],[RelationshipSatisfaction]]&gt;4,"ERRONEO"," ")</f>
        <v xml:space="preserve"> </v>
      </c>
      <c r="AX77" t="str">
        <f>+IF(TablaProyecto[[#This Row],[WorkLifeBalance]]&gt;4,"ERRONEO"," ")</f>
        <v xml:space="preserve"> </v>
      </c>
    </row>
    <row r="78" spans="1:50" x14ac:dyDescent="0.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  <c r="AJ78" s="3">
        <f>+TablaProyecto[[#This Row],[PercentSalaryHike]]/100</f>
        <v>0.14000000000000001</v>
      </c>
      <c r="AK78" s="3" t="str">
        <f>+IF(TablaProyecto[[#This Row],[Age]]&gt;=61,"Baby boomers",IF(TablaProyecto[[#This Row],[Age]]&gt;=45,"Generacion X",IF(TablaProyecto[[#This Row],[Age]]&gt;=29,"Millennials","Generacion Z")))</f>
        <v>Millennials</v>
      </c>
      <c r="AL7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78" s="3" t="str">
        <f>+IF(TablaProyecto[[#This Row],[HourlyRate]]&lt;50,"Coste salarial bajo",IF(TablaProyecto[[#This Row],[HourlyRate]]&lt;75,"Coste salarial medio","Coste salarial alto"))</f>
        <v>Coste salarial bajo</v>
      </c>
      <c r="AN78" s="3" t="str">
        <f>+IF(TablaProyecto[[#This Row],[DistanceFromHome]]&lt;10,"0-10 kms",IF(TablaProyecto[[#This Row],[DistanceFromHome]]&lt;20,"10-20 kms","20-30 kms"))</f>
        <v>0-10 kms</v>
      </c>
      <c r="AO78" s="3" t="str">
        <f>+IF(TablaProyecto[[#This Row],[Porcentaje de aumento salarial recibido (%)]]&lt;16%,"Bajo",IF(TablaProyecto[[#This Row],[Porcentaje de aumento salarial recibido (%)]]&lt;21%,"Medio","Alto"))</f>
        <v>Bajo</v>
      </c>
      <c r="AP78" s="3" t="str">
        <f>+IF(TablaProyecto[[#This Row],[TrainingTimesLastYear]]&lt;3,"Poca",IF(TablaProyecto[[#This Row],[TrainingTimesLastYear]]&lt;5,"Media","Mucha"))</f>
        <v>Poca</v>
      </c>
      <c r="AQ78" s="3" t="str">
        <f>+IF(TablaProyecto[[#This Row],[TotalWorkingYears]]&lt;4,"Junior",IF(TablaProyecto[[#This Row],[TotalWorkingYears]]&lt;10,"Intermediate","Senior"))</f>
        <v>Senior</v>
      </c>
      <c r="AS78" t="str">
        <f>+IF(TablaProyecto[[#This Row],[Education]]&gt;5,"ERRONEO","")</f>
        <v/>
      </c>
      <c r="AT78" t="str">
        <f>IF(+COUNTIF(TablaProyecto[EmployeeNumber],TablaProyecto[[#This Row],[EmployeeNumber]])&gt;1,"ERRONEO"," ")</f>
        <v xml:space="preserve"> </v>
      </c>
      <c r="AU78" t="str">
        <f>+IF(TablaProyecto[[#This Row],[JobSatisfaction]]&gt;4,"ERRONEO"," ")</f>
        <v xml:space="preserve"> </v>
      </c>
      <c r="AV78" t="str">
        <f>+IF(TablaProyecto[[#This Row],[PerformanceRating]]&gt;4,"ERRONEO"," ")</f>
        <v xml:space="preserve"> </v>
      </c>
      <c r="AW78" t="str">
        <f>+IF(TablaProyecto[[#This Row],[RelationshipSatisfaction]]&gt;4,"ERRONEO"," ")</f>
        <v xml:space="preserve"> </v>
      </c>
      <c r="AX78" t="str">
        <f>+IF(TablaProyecto[[#This Row],[WorkLifeBalance]]&gt;4,"ERRONEO"," ")</f>
        <v xml:space="preserve"> </v>
      </c>
    </row>
    <row r="79" spans="1:50" x14ac:dyDescent="0.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  <c r="AJ79" s="3">
        <f>+TablaProyecto[[#This Row],[PercentSalaryHike]]/100</f>
        <v>0.14000000000000001</v>
      </c>
      <c r="AK79" s="3" t="str">
        <f>+IF(TablaProyecto[[#This Row],[Age]]&gt;=61,"Baby boomers",IF(TablaProyecto[[#This Row],[Age]]&gt;=45,"Generacion X",IF(TablaProyecto[[#This Row],[Age]]&gt;=29,"Millennials","Generacion Z")))</f>
        <v>Generacion X</v>
      </c>
      <c r="AL7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79" s="3" t="str">
        <f>+IF(TablaProyecto[[#This Row],[HourlyRate]]&lt;50,"Coste salarial bajo",IF(TablaProyecto[[#This Row],[HourlyRate]]&lt;75,"Coste salarial medio","Coste salarial alto"))</f>
        <v>Coste salarial medio</v>
      </c>
      <c r="AN79" s="3" t="str">
        <f>+IF(TablaProyecto[[#This Row],[DistanceFromHome]]&lt;10,"0-10 kms",IF(TablaProyecto[[#This Row],[DistanceFromHome]]&lt;20,"10-20 kms","20-30 kms"))</f>
        <v>0-10 kms</v>
      </c>
      <c r="AO79" s="3" t="str">
        <f>+IF(TablaProyecto[[#This Row],[Porcentaje de aumento salarial recibido (%)]]&lt;16%,"Bajo",IF(TablaProyecto[[#This Row],[Porcentaje de aumento salarial recibido (%)]]&lt;21%,"Medio","Alto"))</f>
        <v>Bajo</v>
      </c>
      <c r="AP79" s="3" t="str">
        <f>+IF(TablaProyecto[[#This Row],[TrainingTimesLastYear]]&lt;3,"Poca",IF(TablaProyecto[[#This Row],[TrainingTimesLastYear]]&lt;5,"Media","Mucha"))</f>
        <v>Media</v>
      </c>
      <c r="AQ79" s="3" t="str">
        <f>+IF(TablaProyecto[[#This Row],[TotalWorkingYears]]&lt;4,"Junior",IF(TablaProyecto[[#This Row],[TotalWorkingYears]]&lt;10,"Intermediate","Senior"))</f>
        <v>Senior</v>
      </c>
      <c r="AS79" t="str">
        <f>+IF(TablaProyecto[[#This Row],[Education]]&gt;5,"ERRONEO","")</f>
        <v/>
      </c>
      <c r="AT79" t="str">
        <f>IF(+COUNTIF(TablaProyecto[EmployeeNumber],TablaProyecto[[#This Row],[EmployeeNumber]])&gt;1,"ERRONEO"," ")</f>
        <v xml:space="preserve"> </v>
      </c>
      <c r="AU79" t="str">
        <f>+IF(TablaProyecto[[#This Row],[JobSatisfaction]]&gt;4,"ERRONEO"," ")</f>
        <v xml:space="preserve"> </v>
      </c>
      <c r="AV79" t="str">
        <f>+IF(TablaProyecto[[#This Row],[PerformanceRating]]&gt;4,"ERRONEO"," ")</f>
        <v xml:space="preserve"> </v>
      </c>
      <c r="AW79" t="str">
        <f>+IF(TablaProyecto[[#This Row],[RelationshipSatisfaction]]&gt;4,"ERRONEO"," ")</f>
        <v xml:space="preserve"> </v>
      </c>
      <c r="AX79" t="str">
        <f>+IF(TablaProyecto[[#This Row],[WorkLifeBalance]]&gt;4,"ERRONEO"," ")</f>
        <v xml:space="preserve"> </v>
      </c>
    </row>
    <row r="80" spans="1:50" x14ac:dyDescent="0.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  <c r="AJ80" s="3">
        <f>+TablaProyecto[[#This Row],[PercentSalaryHike]]/100</f>
        <v>0.13</v>
      </c>
      <c r="AK80" s="3" t="str">
        <f>+IF(TablaProyecto[[#This Row],[Age]]&gt;=61,"Baby boomers",IF(TablaProyecto[[#This Row],[Age]]&gt;=45,"Generacion X",IF(TablaProyecto[[#This Row],[Age]]&gt;=29,"Millennials","Generacion Z")))</f>
        <v>Millennials</v>
      </c>
      <c r="AL8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0" s="3" t="str">
        <f>+IF(TablaProyecto[[#This Row],[HourlyRate]]&lt;50,"Coste salarial bajo",IF(TablaProyecto[[#This Row],[HourlyRate]]&lt;75,"Coste salarial medio","Coste salarial alto"))</f>
        <v>Coste salarial bajo</v>
      </c>
      <c r="AN80" s="3" t="str">
        <f>+IF(TablaProyecto[[#This Row],[DistanceFromHome]]&lt;10,"0-10 kms",IF(TablaProyecto[[#This Row],[DistanceFromHome]]&lt;20,"10-20 kms","20-30 kms"))</f>
        <v>0-10 kms</v>
      </c>
      <c r="AO80" s="3" t="str">
        <f>+IF(TablaProyecto[[#This Row],[Porcentaje de aumento salarial recibido (%)]]&lt;16%,"Bajo",IF(TablaProyecto[[#This Row],[Porcentaje de aumento salarial recibido (%)]]&lt;21%,"Medio","Alto"))</f>
        <v>Bajo</v>
      </c>
      <c r="AP80" s="3" t="str">
        <f>+IF(TablaProyecto[[#This Row],[TrainingTimesLastYear]]&lt;3,"Poca",IF(TablaProyecto[[#This Row],[TrainingTimesLastYear]]&lt;5,"Media","Mucha"))</f>
        <v>Media</v>
      </c>
      <c r="AQ80" s="3" t="str">
        <f>+IF(TablaProyecto[[#This Row],[TotalWorkingYears]]&lt;4,"Junior",IF(TablaProyecto[[#This Row],[TotalWorkingYears]]&lt;10,"Intermediate","Senior"))</f>
        <v>Senior</v>
      </c>
      <c r="AS80" t="str">
        <f>+IF(TablaProyecto[[#This Row],[Education]]&gt;5,"ERRONEO","")</f>
        <v/>
      </c>
      <c r="AT80" t="str">
        <f>IF(+COUNTIF(TablaProyecto[EmployeeNumber],TablaProyecto[[#This Row],[EmployeeNumber]])&gt;1,"ERRONEO"," ")</f>
        <v xml:space="preserve"> </v>
      </c>
      <c r="AU80" t="str">
        <f>+IF(TablaProyecto[[#This Row],[JobSatisfaction]]&gt;4,"ERRONEO"," ")</f>
        <v xml:space="preserve"> </v>
      </c>
      <c r="AV80" t="str">
        <f>+IF(TablaProyecto[[#This Row],[PerformanceRating]]&gt;4,"ERRONEO"," ")</f>
        <v xml:space="preserve"> </v>
      </c>
      <c r="AW80" t="str">
        <f>+IF(TablaProyecto[[#This Row],[RelationshipSatisfaction]]&gt;4,"ERRONEO"," ")</f>
        <v xml:space="preserve"> </v>
      </c>
      <c r="AX80" t="str">
        <f>+IF(TablaProyecto[[#This Row],[WorkLifeBalance]]&gt;4,"ERRONEO"," ")</f>
        <v xml:space="preserve"> </v>
      </c>
    </row>
    <row r="81" spans="1:50" x14ac:dyDescent="0.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  <c r="AJ81" s="3">
        <f>+TablaProyecto[[#This Row],[PercentSalaryHike]]/100</f>
        <v>0.22</v>
      </c>
      <c r="AK81" s="3" t="str">
        <f>+IF(TablaProyecto[[#This Row],[Age]]&gt;=61,"Baby boomers",IF(TablaProyecto[[#This Row],[Age]]&gt;=45,"Generacion X",IF(TablaProyecto[[#This Row],[Age]]&gt;=29,"Millennials","Generacion Z")))</f>
        <v>Generacion X</v>
      </c>
      <c r="AL8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1" s="3" t="str">
        <f>+IF(TablaProyecto[[#This Row],[HourlyRate]]&lt;50,"Coste salarial bajo",IF(TablaProyecto[[#This Row],[HourlyRate]]&lt;75,"Coste salarial medio","Coste salarial alto"))</f>
        <v>Coste salarial alto</v>
      </c>
      <c r="AN81" s="3" t="str">
        <f>+IF(TablaProyecto[[#This Row],[DistanceFromHome]]&lt;10,"0-10 kms",IF(TablaProyecto[[#This Row],[DistanceFromHome]]&lt;20,"10-20 kms","20-30 kms"))</f>
        <v>0-10 kms</v>
      </c>
      <c r="AO81" s="3" t="str">
        <f>+IF(TablaProyecto[[#This Row],[Porcentaje de aumento salarial recibido (%)]]&lt;16%,"Bajo",IF(TablaProyecto[[#This Row],[Porcentaje de aumento salarial recibido (%)]]&lt;21%,"Medio","Alto"))</f>
        <v>Alto</v>
      </c>
      <c r="AP81" s="3" t="str">
        <f>+IF(TablaProyecto[[#This Row],[TrainingTimesLastYear]]&lt;3,"Poca",IF(TablaProyecto[[#This Row],[TrainingTimesLastYear]]&lt;5,"Media","Mucha"))</f>
        <v>Poca</v>
      </c>
      <c r="AQ81" s="3" t="str">
        <f>+IF(TablaProyecto[[#This Row],[TotalWorkingYears]]&lt;4,"Junior",IF(TablaProyecto[[#This Row],[TotalWorkingYears]]&lt;10,"Intermediate","Senior"))</f>
        <v>Senior</v>
      </c>
      <c r="AS81" t="str">
        <f>+IF(TablaProyecto[[#This Row],[Education]]&gt;5,"ERRONEO","")</f>
        <v/>
      </c>
      <c r="AT81" t="str">
        <f>IF(+COUNTIF(TablaProyecto[EmployeeNumber],TablaProyecto[[#This Row],[EmployeeNumber]])&gt;1,"ERRONEO"," ")</f>
        <v xml:space="preserve"> </v>
      </c>
      <c r="AU81" t="str">
        <f>+IF(TablaProyecto[[#This Row],[JobSatisfaction]]&gt;4,"ERRONEO"," ")</f>
        <v xml:space="preserve"> </v>
      </c>
      <c r="AV81" t="str">
        <f>+IF(TablaProyecto[[#This Row],[PerformanceRating]]&gt;4,"ERRONEO"," ")</f>
        <v xml:space="preserve"> </v>
      </c>
      <c r="AW81" t="str">
        <f>+IF(TablaProyecto[[#This Row],[RelationshipSatisfaction]]&gt;4,"ERRONEO"," ")</f>
        <v xml:space="preserve"> </v>
      </c>
      <c r="AX81" t="str">
        <f>+IF(TablaProyecto[[#This Row],[WorkLifeBalance]]&gt;4,"ERRONEO"," ")</f>
        <v xml:space="preserve"> </v>
      </c>
    </row>
    <row r="82" spans="1:50" x14ac:dyDescent="0.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  <c r="AJ82" s="3">
        <f>+TablaProyecto[[#This Row],[PercentSalaryHike]]/100</f>
        <v>0.12</v>
      </c>
      <c r="AK82" s="3" t="str">
        <f>+IF(TablaProyecto[[#This Row],[Age]]&gt;=61,"Baby boomers",IF(TablaProyecto[[#This Row],[Age]]&gt;=45,"Generacion X",IF(TablaProyecto[[#This Row],[Age]]&gt;=29,"Millennials","Generacion Z")))</f>
        <v>Millennials</v>
      </c>
      <c r="AL8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2" s="3" t="str">
        <f>+IF(TablaProyecto[[#This Row],[HourlyRate]]&lt;50,"Coste salarial bajo",IF(TablaProyecto[[#This Row],[HourlyRate]]&lt;75,"Coste salarial medio","Coste salarial alto"))</f>
        <v>Coste salarial medio</v>
      </c>
      <c r="AN82" s="3" t="str">
        <f>+IF(TablaProyecto[[#This Row],[DistanceFromHome]]&lt;10,"0-10 kms",IF(TablaProyecto[[#This Row],[DistanceFromHome]]&lt;20,"10-20 kms","20-30 kms"))</f>
        <v>0-10 kms</v>
      </c>
      <c r="AO82" s="3" t="str">
        <f>+IF(TablaProyecto[[#This Row],[Porcentaje de aumento salarial recibido (%)]]&lt;16%,"Bajo",IF(TablaProyecto[[#This Row],[Porcentaje de aumento salarial recibido (%)]]&lt;21%,"Medio","Alto"))</f>
        <v>Bajo</v>
      </c>
      <c r="AP82" s="3" t="str">
        <f>+IF(TablaProyecto[[#This Row],[TrainingTimesLastYear]]&lt;3,"Poca",IF(TablaProyecto[[#This Row],[TrainingTimesLastYear]]&lt;5,"Media","Mucha"))</f>
        <v>Poca</v>
      </c>
      <c r="AQ82" s="3" t="str">
        <f>+IF(TablaProyecto[[#This Row],[TotalWorkingYears]]&lt;4,"Junior",IF(TablaProyecto[[#This Row],[TotalWorkingYears]]&lt;10,"Intermediate","Senior"))</f>
        <v>Senior</v>
      </c>
      <c r="AS82" t="str">
        <f>+IF(TablaProyecto[[#This Row],[Education]]&gt;5,"ERRONEO","")</f>
        <v/>
      </c>
      <c r="AT82" t="str">
        <f>IF(+COUNTIF(TablaProyecto[EmployeeNumber],TablaProyecto[[#This Row],[EmployeeNumber]])&gt;1,"ERRONEO"," ")</f>
        <v xml:space="preserve"> </v>
      </c>
      <c r="AU82" t="str">
        <f>+IF(TablaProyecto[[#This Row],[JobSatisfaction]]&gt;4,"ERRONEO"," ")</f>
        <v xml:space="preserve"> </v>
      </c>
      <c r="AV82" t="str">
        <f>+IF(TablaProyecto[[#This Row],[PerformanceRating]]&gt;4,"ERRONEO"," ")</f>
        <v xml:space="preserve"> </v>
      </c>
      <c r="AW82" t="str">
        <f>+IF(TablaProyecto[[#This Row],[RelationshipSatisfaction]]&gt;4,"ERRONEO"," ")</f>
        <v xml:space="preserve"> </v>
      </c>
      <c r="AX82" t="str">
        <f>+IF(TablaProyecto[[#This Row],[WorkLifeBalance]]&gt;4,"ERRONEO"," ")</f>
        <v xml:space="preserve"> </v>
      </c>
    </row>
    <row r="83" spans="1:50" x14ac:dyDescent="0.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  <c r="AJ83" s="3">
        <f>+TablaProyecto[[#This Row],[PercentSalaryHike]]/100</f>
        <v>0.18</v>
      </c>
      <c r="AK83" s="3" t="str">
        <f>+IF(TablaProyecto[[#This Row],[Age]]&gt;=61,"Baby boomers",IF(TablaProyecto[[#This Row],[Age]]&gt;=45,"Generacion X",IF(TablaProyecto[[#This Row],[Age]]&gt;=29,"Millennials","Generacion Z")))</f>
        <v>Millennials</v>
      </c>
      <c r="AL8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3" s="3" t="str">
        <f>+IF(TablaProyecto[[#This Row],[HourlyRate]]&lt;50,"Coste salarial bajo",IF(TablaProyecto[[#This Row],[HourlyRate]]&lt;75,"Coste salarial medio","Coste salarial alto"))</f>
        <v>Coste salarial bajo</v>
      </c>
      <c r="AN83" s="3" t="str">
        <f>+IF(TablaProyecto[[#This Row],[DistanceFromHome]]&lt;10,"0-10 kms",IF(TablaProyecto[[#This Row],[DistanceFromHome]]&lt;20,"10-20 kms","20-30 kms"))</f>
        <v>0-10 kms</v>
      </c>
      <c r="AO83" s="3" t="str">
        <f>+IF(TablaProyecto[[#This Row],[Porcentaje de aumento salarial recibido (%)]]&lt;16%,"Bajo",IF(TablaProyecto[[#This Row],[Porcentaje de aumento salarial recibido (%)]]&lt;21%,"Medio","Alto"))</f>
        <v>Medio</v>
      </c>
      <c r="AP83" s="3" t="str">
        <f>+IF(TablaProyecto[[#This Row],[TrainingTimesLastYear]]&lt;3,"Poca",IF(TablaProyecto[[#This Row],[TrainingTimesLastYear]]&lt;5,"Media","Mucha"))</f>
        <v>Media</v>
      </c>
      <c r="AQ83" s="3" t="str">
        <f>+IF(TablaProyecto[[#This Row],[TotalWorkingYears]]&lt;4,"Junior",IF(TablaProyecto[[#This Row],[TotalWorkingYears]]&lt;10,"Intermediate","Senior"))</f>
        <v>Intermediate</v>
      </c>
      <c r="AS83" t="str">
        <f>+IF(TablaProyecto[[#This Row],[Education]]&gt;5,"ERRONEO","")</f>
        <v/>
      </c>
      <c r="AT83" t="str">
        <f>IF(+COUNTIF(TablaProyecto[EmployeeNumber],TablaProyecto[[#This Row],[EmployeeNumber]])&gt;1,"ERRONEO"," ")</f>
        <v xml:space="preserve"> </v>
      </c>
      <c r="AU83" t="str">
        <f>+IF(TablaProyecto[[#This Row],[JobSatisfaction]]&gt;4,"ERRONEO"," ")</f>
        <v xml:space="preserve"> </v>
      </c>
      <c r="AV83" t="str">
        <f>+IF(TablaProyecto[[#This Row],[PerformanceRating]]&gt;4,"ERRONEO"," ")</f>
        <v xml:space="preserve"> </v>
      </c>
      <c r="AW83" t="str">
        <f>+IF(TablaProyecto[[#This Row],[RelationshipSatisfaction]]&gt;4,"ERRONEO"," ")</f>
        <v xml:space="preserve"> </v>
      </c>
      <c r="AX83" t="str">
        <f>+IF(TablaProyecto[[#This Row],[WorkLifeBalance]]&gt;4,"ERRONEO"," ")</f>
        <v xml:space="preserve"> </v>
      </c>
    </row>
    <row r="84" spans="1:50" x14ac:dyDescent="0.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  <c r="AJ84" s="3">
        <f>+TablaProyecto[[#This Row],[PercentSalaryHike]]/100</f>
        <v>0.14000000000000001</v>
      </c>
      <c r="AK84" s="3" t="str">
        <f>+IF(TablaProyecto[[#This Row],[Age]]&gt;=61,"Baby boomers",IF(TablaProyecto[[#This Row],[Age]]&gt;=45,"Generacion X",IF(TablaProyecto[[#This Row],[Age]]&gt;=29,"Millennials","Generacion Z")))</f>
        <v>Generacion X</v>
      </c>
      <c r="AL8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84" s="3" t="str">
        <f>+IF(TablaProyecto[[#This Row],[HourlyRate]]&lt;50,"Coste salarial bajo",IF(TablaProyecto[[#This Row],[HourlyRate]]&lt;75,"Coste salarial medio","Coste salarial alto"))</f>
        <v>Coste salarial medio</v>
      </c>
      <c r="AN84" s="3" t="str">
        <f>+IF(TablaProyecto[[#This Row],[DistanceFromHome]]&lt;10,"0-10 kms",IF(TablaProyecto[[#This Row],[DistanceFromHome]]&lt;20,"10-20 kms","20-30 kms"))</f>
        <v>0-10 kms</v>
      </c>
      <c r="AO84" s="3" t="str">
        <f>+IF(TablaProyecto[[#This Row],[Porcentaje de aumento salarial recibido (%)]]&lt;16%,"Bajo",IF(TablaProyecto[[#This Row],[Porcentaje de aumento salarial recibido (%)]]&lt;21%,"Medio","Alto"))</f>
        <v>Bajo</v>
      </c>
      <c r="AP84" s="3" t="str">
        <f>+IF(TablaProyecto[[#This Row],[TrainingTimesLastYear]]&lt;3,"Poca",IF(TablaProyecto[[#This Row],[TrainingTimesLastYear]]&lt;5,"Media","Mucha"))</f>
        <v>Media</v>
      </c>
      <c r="AQ84" s="3" t="str">
        <f>+IF(TablaProyecto[[#This Row],[TotalWorkingYears]]&lt;4,"Junior",IF(TablaProyecto[[#This Row],[TotalWorkingYears]]&lt;10,"Intermediate","Senior"))</f>
        <v>Senior</v>
      </c>
      <c r="AS84" t="str">
        <f>+IF(TablaProyecto[[#This Row],[Education]]&gt;5,"ERRONEO","")</f>
        <v/>
      </c>
      <c r="AT84" t="str">
        <f>IF(+COUNTIF(TablaProyecto[EmployeeNumber],TablaProyecto[[#This Row],[EmployeeNumber]])&gt;1,"ERRONEO"," ")</f>
        <v xml:space="preserve"> </v>
      </c>
      <c r="AU84" t="str">
        <f>+IF(TablaProyecto[[#This Row],[JobSatisfaction]]&gt;4,"ERRONEO"," ")</f>
        <v xml:space="preserve"> </v>
      </c>
      <c r="AV84" t="str">
        <f>+IF(TablaProyecto[[#This Row],[PerformanceRating]]&gt;4,"ERRONEO"," ")</f>
        <v xml:space="preserve"> </v>
      </c>
      <c r="AW84" t="str">
        <f>+IF(TablaProyecto[[#This Row],[RelationshipSatisfaction]]&gt;4,"ERRONEO"," ")</f>
        <v xml:space="preserve"> </v>
      </c>
      <c r="AX84" t="str">
        <f>+IF(TablaProyecto[[#This Row],[WorkLifeBalance]]&gt;4,"ERRONEO"," ")</f>
        <v xml:space="preserve"> </v>
      </c>
    </row>
    <row r="85" spans="1:50" x14ac:dyDescent="0.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  <c r="AJ85" s="3">
        <f>+TablaProyecto[[#This Row],[PercentSalaryHike]]/100</f>
        <v>0.12</v>
      </c>
      <c r="AK85" s="3" t="str">
        <f>+IF(TablaProyecto[[#This Row],[Age]]&gt;=61,"Baby boomers",IF(TablaProyecto[[#This Row],[Age]]&gt;=45,"Generacion X",IF(TablaProyecto[[#This Row],[Age]]&gt;=29,"Millennials","Generacion Z")))</f>
        <v>Millennials</v>
      </c>
      <c r="AL8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85" s="3" t="str">
        <f>+IF(TablaProyecto[[#This Row],[HourlyRate]]&lt;50,"Coste salarial bajo",IF(TablaProyecto[[#This Row],[HourlyRate]]&lt;75,"Coste salarial medio","Coste salarial alto"))</f>
        <v>Coste salarial alto</v>
      </c>
      <c r="AN85" s="3" t="str">
        <f>+IF(TablaProyecto[[#This Row],[DistanceFromHome]]&lt;10,"0-10 kms",IF(TablaProyecto[[#This Row],[DistanceFromHome]]&lt;20,"10-20 kms","20-30 kms"))</f>
        <v>0-10 kms</v>
      </c>
      <c r="AO85" s="3" t="str">
        <f>+IF(TablaProyecto[[#This Row],[Porcentaje de aumento salarial recibido (%)]]&lt;16%,"Bajo",IF(TablaProyecto[[#This Row],[Porcentaje de aumento salarial recibido (%)]]&lt;21%,"Medio","Alto"))</f>
        <v>Bajo</v>
      </c>
      <c r="AP85" s="3" t="str">
        <f>+IF(TablaProyecto[[#This Row],[TrainingTimesLastYear]]&lt;3,"Poca",IF(TablaProyecto[[#This Row],[TrainingTimesLastYear]]&lt;5,"Media","Mucha"))</f>
        <v>Media</v>
      </c>
      <c r="AQ85" s="3" t="str">
        <f>+IF(TablaProyecto[[#This Row],[TotalWorkingYears]]&lt;4,"Junior",IF(TablaProyecto[[#This Row],[TotalWorkingYears]]&lt;10,"Intermediate","Senior"))</f>
        <v>Senior</v>
      </c>
      <c r="AS85" t="str">
        <f>+IF(TablaProyecto[[#This Row],[Education]]&gt;5,"ERRONEO","")</f>
        <v/>
      </c>
      <c r="AT85" t="str">
        <f>IF(+COUNTIF(TablaProyecto[EmployeeNumber],TablaProyecto[[#This Row],[EmployeeNumber]])&gt;1,"ERRONEO"," ")</f>
        <v xml:space="preserve"> </v>
      </c>
      <c r="AU85" t="str">
        <f>+IF(TablaProyecto[[#This Row],[JobSatisfaction]]&gt;4,"ERRONEO"," ")</f>
        <v xml:space="preserve"> </v>
      </c>
      <c r="AV85" t="str">
        <f>+IF(TablaProyecto[[#This Row],[PerformanceRating]]&gt;4,"ERRONEO"," ")</f>
        <v xml:space="preserve"> </v>
      </c>
      <c r="AW85" t="str">
        <f>+IF(TablaProyecto[[#This Row],[RelationshipSatisfaction]]&gt;4,"ERRONEO"," ")</f>
        <v xml:space="preserve"> </v>
      </c>
      <c r="AX85" t="str">
        <f>+IF(TablaProyecto[[#This Row],[WorkLifeBalance]]&gt;4,"ERRONEO"," ")</f>
        <v xml:space="preserve"> </v>
      </c>
    </row>
    <row r="86" spans="1:50" x14ac:dyDescent="0.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  <c r="AJ86" s="3">
        <f>+TablaProyecto[[#This Row],[PercentSalaryHike]]/100</f>
        <v>0.15</v>
      </c>
      <c r="AK86" s="3" t="str">
        <f>+IF(TablaProyecto[[#This Row],[Age]]&gt;=61,"Baby boomers",IF(TablaProyecto[[#This Row],[Age]]&gt;=45,"Generacion X",IF(TablaProyecto[[#This Row],[Age]]&gt;=29,"Millennials","Generacion Z")))</f>
        <v>Millennials</v>
      </c>
      <c r="AL8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6" s="3" t="str">
        <f>+IF(TablaProyecto[[#This Row],[HourlyRate]]&lt;50,"Coste salarial bajo",IF(TablaProyecto[[#This Row],[HourlyRate]]&lt;75,"Coste salarial medio","Coste salarial alto"))</f>
        <v>Coste salarial alto</v>
      </c>
      <c r="AN86" s="3" t="str">
        <f>+IF(TablaProyecto[[#This Row],[DistanceFromHome]]&lt;10,"0-10 kms",IF(TablaProyecto[[#This Row],[DistanceFromHome]]&lt;20,"10-20 kms","20-30 kms"))</f>
        <v>0-10 kms</v>
      </c>
      <c r="AO86" s="3" t="str">
        <f>+IF(TablaProyecto[[#This Row],[Porcentaje de aumento salarial recibido (%)]]&lt;16%,"Bajo",IF(TablaProyecto[[#This Row],[Porcentaje de aumento salarial recibido (%)]]&lt;21%,"Medio","Alto"))</f>
        <v>Bajo</v>
      </c>
      <c r="AP86" s="3" t="str">
        <f>+IF(TablaProyecto[[#This Row],[TrainingTimesLastYear]]&lt;3,"Poca",IF(TablaProyecto[[#This Row],[TrainingTimesLastYear]]&lt;5,"Media","Mucha"))</f>
        <v>Poca</v>
      </c>
      <c r="AQ86" s="3" t="str">
        <f>+IF(TablaProyecto[[#This Row],[TotalWorkingYears]]&lt;4,"Junior",IF(TablaProyecto[[#This Row],[TotalWorkingYears]]&lt;10,"Intermediate","Senior"))</f>
        <v>Intermediate</v>
      </c>
      <c r="AS86" t="str">
        <f>+IF(TablaProyecto[[#This Row],[Education]]&gt;5,"ERRONEO","")</f>
        <v/>
      </c>
      <c r="AT86" t="str">
        <f>IF(+COUNTIF(TablaProyecto[EmployeeNumber],TablaProyecto[[#This Row],[EmployeeNumber]])&gt;1,"ERRONEO"," ")</f>
        <v xml:space="preserve"> </v>
      </c>
      <c r="AU86" t="str">
        <f>+IF(TablaProyecto[[#This Row],[JobSatisfaction]]&gt;4,"ERRONEO"," ")</f>
        <v xml:space="preserve"> </v>
      </c>
      <c r="AV86" t="str">
        <f>+IF(TablaProyecto[[#This Row],[PerformanceRating]]&gt;4,"ERRONEO"," ")</f>
        <v xml:space="preserve"> </v>
      </c>
      <c r="AW86" t="str">
        <f>+IF(TablaProyecto[[#This Row],[RelationshipSatisfaction]]&gt;4,"ERRONEO"," ")</f>
        <v xml:space="preserve"> </v>
      </c>
      <c r="AX86" t="str">
        <f>+IF(TablaProyecto[[#This Row],[WorkLifeBalance]]&gt;4,"ERRONEO"," ")</f>
        <v xml:space="preserve"> </v>
      </c>
    </row>
    <row r="87" spans="1:50" x14ac:dyDescent="0.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  <c r="AJ87" s="3">
        <f>+TablaProyecto[[#This Row],[PercentSalaryHike]]/100</f>
        <v>0.11</v>
      </c>
      <c r="AK87" s="3" t="str">
        <f>+IF(TablaProyecto[[#This Row],[Age]]&gt;=61,"Baby boomers",IF(TablaProyecto[[#This Row],[Age]]&gt;=45,"Generacion X",IF(TablaProyecto[[#This Row],[Age]]&gt;=29,"Millennials","Generacion Z")))</f>
        <v>Generacion X</v>
      </c>
      <c r="AL8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7" s="3" t="str">
        <f>+IF(TablaProyecto[[#This Row],[HourlyRate]]&lt;50,"Coste salarial bajo",IF(TablaProyecto[[#This Row],[HourlyRate]]&lt;75,"Coste salarial medio","Coste salarial alto"))</f>
        <v>Coste salarial bajo</v>
      </c>
      <c r="AN87" s="3" t="str">
        <f>+IF(TablaProyecto[[#This Row],[DistanceFromHome]]&lt;10,"0-10 kms",IF(TablaProyecto[[#This Row],[DistanceFromHome]]&lt;20,"10-20 kms","20-30 kms"))</f>
        <v>0-10 kms</v>
      </c>
      <c r="AO87" s="3" t="str">
        <f>+IF(TablaProyecto[[#This Row],[Porcentaje de aumento salarial recibido (%)]]&lt;16%,"Bajo",IF(TablaProyecto[[#This Row],[Porcentaje de aumento salarial recibido (%)]]&lt;21%,"Medio","Alto"))</f>
        <v>Bajo</v>
      </c>
      <c r="AP87" s="3" t="str">
        <f>+IF(TablaProyecto[[#This Row],[TrainingTimesLastYear]]&lt;3,"Poca",IF(TablaProyecto[[#This Row],[TrainingTimesLastYear]]&lt;5,"Media","Mucha"))</f>
        <v>Media</v>
      </c>
      <c r="AQ87" s="3" t="str">
        <f>+IF(TablaProyecto[[#This Row],[TotalWorkingYears]]&lt;4,"Junior",IF(TablaProyecto[[#This Row],[TotalWorkingYears]]&lt;10,"Intermediate","Senior"))</f>
        <v>Senior</v>
      </c>
      <c r="AS87" t="str">
        <f>+IF(TablaProyecto[[#This Row],[Education]]&gt;5,"ERRONEO","")</f>
        <v/>
      </c>
      <c r="AT87" t="str">
        <f>IF(+COUNTIF(TablaProyecto[EmployeeNumber],TablaProyecto[[#This Row],[EmployeeNumber]])&gt;1,"ERRONEO"," ")</f>
        <v xml:space="preserve"> </v>
      </c>
      <c r="AU87" t="str">
        <f>+IF(TablaProyecto[[#This Row],[JobSatisfaction]]&gt;4,"ERRONEO"," ")</f>
        <v xml:space="preserve"> </v>
      </c>
      <c r="AV87" t="str">
        <f>+IF(TablaProyecto[[#This Row],[PerformanceRating]]&gt;4,"ERRONEO"," ")</f>
        <v xml:space="preserve"> </v>
      </c>
      <c r="AW87" t="str">
        <f>+IF(TablaProyecto[[#This Row],[RelationshipSatisfaction]]&gt;4,"ERRONEO"," ")</f>
        <v xml:space="preserve"> </v>
      </c>
      <c r="AX87" t="str">
        <f>+IF(TablaProyecto[[#This Row],[WorkLifeBalance]]&gt;4,"ERRONEO"," ")</f>
        <v xml:space="preserve"> </v>
      </c>
    </row>
    <row r="88" spans="1:50" x14ac:dyDescent="0.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  <c r="AJ88" s="3">
        <f>+TablaProyecto[[#This Row],[PercentSalaryHike]]/100</f>
        <v>0.13</v>
      </c>
      <c r="AK88" s="3" t="str">
        <f>+IF(TablaProyecto[[#This Row],[Age]]&gt;=61,"Baby boomers",IF(TablaProyecto[[#This Row],[Age]]&gt;=45,"Generacion X",IF(TablaProyecto[[#This Row],[Age]]&gt;=29,"Millennials","Generacion Z")))</f>
        <v>Generacion Z</v>
      </c>
      <c r="AL8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88" s="3" t="str">
        <f>+IF(TablaProyecto[[#This Row],[HourlyRate]]&lt;50,"Coste salarial bajo",IF(TablaProyecto[[#This Row],[HourlyRate]]&lt;75,"Coste salarial medio","Coste salarial alto"))</f>
        <v>Coste salarial medio</v>
      </c>
      <c r="AN88" s="3" t="str">
        <f>+IF(TablaProyecto[[#This Row],[DistanceFromHome]]&lt;10,"0-10 kms",IF(TablaProyecto[[#This Row],[DistanceFromHome]]&lt;20,"10-20 kms","20-30 kms"))</f>
        <v>0-10 kms</v>
      </c>
      <c r="AO88" s="3" t="str">
        <f>+IF(TablaProyecto[[#This Row],[Porcentaje de aumento salarial recibido (%)]]&lt;16%,"Bajo",IF(TablaProyecto[[#This Row],[Porcentaje de aumento salarial recibido (%)]]&lt;21%,"Medio","Alto"))</f>
        <v>Bajo</v>
      </c>
      <c r="AP88" s="3" t="str">
        <f>+IF(TablaProyecto[[#This Row],[TrainingTimesLastYear]]&lt;3,"Poca",IF(TablaProyecto[[#This Row],[TrainingTimesLastYear]]&lt;5,"Media","Mucha"))</f>
        <v>Media</v>
      </c>
      <c r="AQ88" s="3" t="str">
        <f>+IF(TablaProyecto[[#This Row],[TotalWorkingYears]]&lt;4,"Junior",IF(TablaProyecto[[#This Row],[TotalWorkingYears]]&lt;10,"Intermediate","Senior"))</f>
        <v>Junior</v>
      </c>
      <c r="AS88" t="str">
        <f>+IF(TablaProyecto[[#This Row],[Education]]&gt;5,"ERRONEO","")</f>
        <v/>
      </c>
      <c r="AT88" t="str">
        <f>IF(+COUNTIF(TablaProyecto[EmployeeNumber],TablaProyecto[[#This Row],[EmployeeNumber]])&gt;1,"ERRONEO"," ")</f>
        <v xml:space="preserve"> </v>
      </c>
      <c r="AU88" t="str">
        <f>+IF(TablaProyecto[[#This Row],[JobSatisfaction]]&gt;4,"ERRONEO"," ")</f>
        <v xml:space="preserve"> </v>
      </c>
      <c r="AV88" t="str">
        <f>+IF(TablaProyecto[[#This Row],[PerformanceRating]]&gt;4,"ERRONEO"," ")</f>
        <v xml:space="preserve"> </v>
      </c>
      <c r="AW88" t="str">
        <f>+IF(TablaProyecto[[#This Row],[RelationshipSatisfaction]]&gt;4,"ERRONEO"," ")</f>
        <v xml:space="preserve"> </v>
      </c>
      <c r="AX88" t="str">
        <f>+IF(TablaProyecto[[#This Row],[WorkLifeBalance]]&gt;4,"ERRONEO"," ")</f>
        <v xml:space="preserve"> </v>
      </c>
    </row>
    <row r="89" spans="1:50" x14ac:dyDescent="0.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  <c r="AJ89" s="3">
        <f>+TablaProyecto[[#This Row],[PercentSalaryHike]]/100</f>
        <v>0.23</v>
      </c>
      <c r="AK89" s="3" t="str">
        <f>+IF(TablaProyecto[[#This Row],[Age]]&gt;=61,"Baby boomers",IF(TablaProyecto[[#This Row],[Age]]&gt;=45,"Generacion X",IF(TablaProyecto[[#This Row],[Age]]&gt;=29,"Millennials","Generacion Z")))</f>
        <v>Generacion X</v>
      </c>
      <c r="AL8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9" s="3" t="str">
        <f>+IF(TablaProyecto[[#This Row],[HourlyRate]]&lt;50,"Coste salarial bajo",IF(TablaProyecto[[#This Row],[HourlyRate]]&lt;75,"Coste salarial medio","Coste salarial alto"))</f>
        <v>Coste salarial alto</v>
      </c>
      <c r="AN89" s="3" t="str">
        <f>+IF(TablaProyecto[[#This Row],[DistanceFromHome]]&lt;10,"0-10 kms",IF(TablaProyecto[[#This Row],[DistanceFromHome]]&lt;20,"10-20 kms","20-30 kms"))</f>
        <v>0-10 kms</v>
      </c>
      <c r="AO89" s="3" t="str">
        <f>+IF(TablaProyecto[[#This Row],[Porcentaje de aumento salarial recibido (%)]]&lt;16%,"Bajo",IF(TablaProyecto[[#This Row],[Porcentaje de aumento salarial recibido (%)]]&lt;21%,"Medio","Alto"))</f>
        <v>Alto</v>
      </c>
      <c r="AP89" s="3" t="str">
        <f>+IF(TablaProyecto[[#This Row],[TrainingTimesLastYear]]&lt;3,"Poca",IF(TablaProyecto[[#This Row],[TrainingTimesLastYear]]&lt;5,"Media","Mucha"))</f>
        <v>Media</v>
      </c>
      <c r="AQ89" s="3" t="str">
        <f>+IF(TablaProyecto[[#This Row],[TotalWorkingYears]]&lt;4,"Junior",IF(TablaProyecto[[#This Row],[TotalWorkingYears]]&lt;10,"Intermediate","Senior"))</f>
        <v>Senior</v>
      </c>
      <c r="AS89" t="str">
        <f>+IF(TablaProyecto[[#This Row],[Education]]&gt;5,"ERRONEO","")</f>
        <v/>
      </c>
      <c r="AT89" t="str">
        <f>IF(+COUNTIF(TablaProyecto[EmployeeNumber],TablaProyecto[[#This Row],[EmployeeNumber]])&gt;1,"ERRONEO"," ")</f>
        <v xml:space="preserve"> </v>
      </c>
      <c r="AU89" t="str">
        <f>+IF(TablaProyecto[[#This Row],[JobSatisfaction]]&gt;4,"ERRONEO"," ")</f>
        <v xml:space="preserve"> </v>
      </c>
      <c r="AV89" t="str">
        <f>+IF(TablaProyecto[[#This Row],[PerformanceRating]]&gt;4,"ERRONEO"," ")</f>
        <v xml:space="preserve"> </v>
      </c>
      <c r="AW89" t="str">
        <f>+IF(TablaProyecto[[#This Row],[RelationshipSatisfaction]]&gt;4,"ERRONEO"," ")</f>
        <v xml:space="preserve"> </v>
      </c>
      <c r="AX89" t="str">
        <f>+IF(TablaProyecto[[#This Row],[WorkLifeBalance]]&gt;4,"ERRONEO"," ")</f>
        <v xml:space="preserve"> </v>
      </c>
    </row>
    <row r="90" spans="1:50" x14ac:dyDescent="0.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  <c r="AJ90" s="3">
        <f>+TablaProyecto[[#This Row],[PercentSalaryHike]]/100</f>
        <v>0.19</v>
      </c>
      <c r="AK90" s="3" t="str">
        <f>+IF(TablaProyecto[[#This Row],[Age]]&gt;=61,"Baby boomers",IF(TablaProyecto[[#This Row],[Age]]&gt;=45,"Generacion X",IF(TablaProyecto[[#This Row],[Age]]&gt;=29,"Millennials","Generacion Z")))</f>
        <v>Millennials</v>
      </c>
      <c r="AL9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90" s="3" t="str">
        <f>+IF(TablaProyecto[[#This Row],[HourlyRate]]&lt;50,"Coste salarial bajo",IF(TablaProyecto[[#This Row],[HourlyRate]]&lt;75,"Coste salarial medio","Coste salarial alto"))</f>
        <v>Coste salarial alto</v>
      </c>
      <c r="AN90" s="3" t="str">
        <f>+IF(TablaProyecto[[#This Row],[DistanceFromHome]]&lt;10,"0-10 kms",IF(TablaProyecto[[#This Row],[DistanceFromHome]]&lt;20,"10-20 kms","20-30 kms"))</f>
        <v>0-10 kms</v>
      </c>
      <c r="AO90" s="3" t="str">
        <f>+IF(TablaProyecto[[#This Row],[Porcentaje de aumento salarial recibido (%)]]&lt;16%,"Bajo",IF(TablaProyecto[[#This Row],[Porcentaje de aumento salarial recibido (%)]]&lt;21%,"Medio","Alto"))</f>
        <v>Medio</v>
      </c>
      <c r="AP90" s="3" t="str">
        <f>+IF(TablaProyecto[[#This Row],[TrainingTimesLastYear]]&lt;3,"Poca",IF(TablaProyecto[[#This Row],[TrainingTimesLastYear]]&lt;5,"Media","Mucha"))</f>
        <v>Media</v>
      </c>
      <c r="AQ90" s="3" t="str">
        <f>+IF(TablaProyecto[[#This Row],[TotalWorkingYears]]&lt;4,"Junior",IF(TablaProyecto[[#This Row],[TotalWorkingYears]]&lt;10,"Intermediate","Senior"))</f>
        <v>Senior</v>
      </c>
      <c r="AS90" t="str">
        <f>+IF(TablaProyecto[[#This Row],[Education]]&gt;5,"ERRONEO","")</f>
        <v/>
      </c>
      <c r="AT90" t="str">
        <f>IF(+COUNTIF(TablaProyecto[EmployeeNumber],TablaProyecto[[#This Row],[EmployeeNumber]])&gt;1,"ERRONEO"," ")</f>
        <v xml:space="preserve"> </v>
      </c>
      <c r="AU90" t="str">
        <f>+IF(TablaProyecto[[#This Row],[JobSatisfaction]]&gt;4,"ERRONEO"," ")</f>
        <v xml:space="preserve"> </v>
      </c>
      <c r="AV90" t="str">
        <f>+IF(TablaProyecto[[#This Row],[PerformanceRating]]&gt;4,"ERRONEO"," ")</f>
        <v xml:space="preserve"> </v>
      </c>
      <c r="AW90" t="str">
        <f>+IF(TablaProyecto[[#This Row],[RelationshipSatisfaction]]&gt;4,"ERRONEO"," ")</f>
        <v xml:space="preserve"> </v>
      </c>
      <c r="AX90" t="str">
        <f>+IF(TablaProyecto[[#This Row],[WorkLifeBalance]]&gt;4,"ERRONEO"," ")</f>
        <v xml:space="preserve"> </v>
      </c>
    </row>
    <row r="91" spans="1:50" x14ac:dyDescent="0.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  <c r="AJ91" s="3">
        <f>+TablaProyecto[[#This Row],[PercentSalaryHike]]/100</f>
        <v>0.16</v>
      </c>
      <c r="AK91" s="3" t="str">
        <f>+IF(TablaProyecto[[#This Row],[Age]]&gt;=61,"Baby boomers",IF(TablaProyecto[[#This Row],[Age]]&gt;=45,"Generacion X",IF(TablaProyecto[[#This Row],[Age]]&gt;=29,"Millennials","Generacion Z")))</f>
        <v>Generacion X</v>
      </c>
      <c r="AL9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1" s="3" t="str">
        <f>+IF(TablaProyecto[[#This Row],[HourlyRate]]&lt;50,"Coste salarial bajo",IF(TablaProyecto[[#This Row],[HourlyRate]]&lt;75,"Coste salarial medio","Coste salarial alto"))</f>
        <v>Coste salarial medio</v>
      </c>
      <c r="AN91" s="3" t="str">
        <f>+IF(TablaProyecto[[#This Row],[DistanceFromHome]]&lt;10,"0-10 kms",IF(TablaProyecto[[#This Row],[DistanceFromHome]]&lt;20,"10-20 kms","20-30 kms"))</f>
        <v>0-10 kms</v>
      </c>
      <c r="AO91" s="3" t="str">
        <f>+IF(TablaProyecto[[#This Row],[Porcentaje de aumento salarial recibido (%)]]&lt;16%,"Bajo",IF(TablaProyecto[[#This Row],[Porcentaje de aumento salarial recibido (%)]]&lt;21%,"Medio","Alto"))</f>
        <v>Medio</v>
      </c>
      <c r="AP91" s="3" t="str">
        <f>+IF(TablaProyecto[[#This Row],[TrainingTimesLastYear]]&lt;3,"Poca",IF(TablaProyecto[[#This Row],[TrainingTimesLastYear]]&lt;5,"Media","Mucha"))</f>
        <v>Media</v>
      </c>
      <c r="AQ91" s="3" t="str">
        <f>+IF(TablaProyecto[[#This Row],[TotalWorkingYears]]&lt;4,"Junior",IF(TablaProyecto[[#This Row],[TotalWorkingYears]]&lt;10,"Intermediate","Senior"))</f>
        <v>Intermediate</v>
      </c>
      <c r="AS91" t="str">
        <f>+IF(TablaProyecto[[#This Row],[Education]]&gt;5,"ERRONEO","")</f>
        <v/>
      </c>
      <c r="AT91" t="str">
        <f>IF(+COUNTIF(TablaProyecto[EmployeeNumber],TablaProyecto[[#This Row],[EmployeeNumber]])&gt;1,"ERRONEO"," ")</f>
        <v xml:space="preserve"> </v>
      </c>
      <c r="AU91" t="str">
        <f>+IF(TablaProyecto[[#This Row],[JobSatisfaction]]&gt;4,"ERRONEO"," ")</f>
        <v xml:space="preserve"> </v>
      </c>
      <c r="AV91" t="str">
        <f>+IF(TablaProyecto[[#This Row],[PerformanceRating]]&gt;4,"ERRONEO"," ")</f>
        <v xml:space="preserve"> </v>
      </c>
      <c r="AW91" t="str">
        <f>+IF(TablaProyecto[[#This Row],[RelationshipSatisfaction]]&gt;4,"ERRONEO"," ")</f>
        <v xml:space="preserve"> </v>
      </c>
      <c r="AX91" t="str">
        <f>+IF(TablaProyecto[[#This Row],[WorkLifeBalance]]&gt;4,"ERRONEO"," ")</f>
        <v xml:space="preserve"> </v>
      </c>
    </row>
    <row r="92" spans="1:50" x14ac:dyDescent="0.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  <c r="AJ92" s="3">
        <f>+TablaProyecto[[#This Row],[PercentSalaryHike]]/100</f>
        <v>0.22</v>
      </c>
      <c r="AK92" s="3" t="str">
        <f>+IF(TablaProyecto[[#This Row],[Age]]&gt;=61,"Baby boomers",IF(TablaProyecto[[#This Row],[Age]]&gt;=45,"Generacion X",IF(TablaProyecto[[#This Row],[Age]]&gt;=29,"Millennials","Generacion Z")))</f>
        <v>Millennials</v>
      </c>
      <c r="AL9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92" s="3" t="str">
        <f>+IF(TablaProyecto[[#This Row],[HourlyRate]]&lt;50,"Coste salarial bajo",IF(TablaProyecto[[#This Row],[HourlyRate]]&lt;75,"Coste salarial medio","Coste salarial alto"))</f>
        <v>Coste salarial alto</v>
      </c>
      <c r="AN92" s="3" t="str">
        <f>+IF(TablaProyecto[[#This Row],[DistanceFromHome]]&lt;10,"0-10 kms",IF(TablaProyecto[[#This Row],[DistanceFromHome]]&lt;20,"10-20 kms","20-30 kms"))</f>
        <v>0-10 kms</v>
      </c>
      <c r="AO92" s="3" t="str">
        <f>+IF(TablaProyecto[[#This Row],[Porcentaje de aumento salarial recibido (%)]]&lt;16%,"Bajo",IF(TablaProyecto[[#This Row],[Porcentaje de aumento salarial recibido (%)]]&lt;21%,"Medio","Alto"))</f>
        <v>Alto</v>
      </c>
      <c r="AP92" s="3" t="str">
        <f>+IF(TablaProyecto[[#This Row],[TrainingTimesLastYear]]&lt;3,"Poca",IF(TablaProyecto[[#This Row],[TrainingTimesLastYear]]&lt;5,"Media","Mucha"))</f>
        <v>Media</v>
      </c>
      <c r="AQ92" s="3" t="str">
        <f>+IF(TablaProyecto[[#This Row],[TotalWorkingYears]]&lt;4,"Junior",IF(TablaProyecto[[#This Row],[TotalWorkingYears]]&lt;10,"Intermediate","Senior"))</f>
        <v>Senior</v>
      </c>
      <c r="AS92" t="str">
        <f>+IF(TablaProyecto[[#This Row],[Education]]&gt;5,"ERRONEO","")</f>
        <v/>
      </c>
      <c r="AT92" t="str">
        <f>IF(+COUNTIF(TablaProyecto[EmployeeNumber],TablaProyecto[[#This Row],[EmployeeNumber]])&gt;1,"ERRONEO"," ")</f>
        <v xml:space="preserve"> </v>
      </c>
      <c r="AU92" t="str">
        <f>+IF(TablaProyecto[[#This Row],[JobSatisfaction]]&gt;4,"ERRONEO"," ")</f>
        <v xml:space="preserve"> </v>
      </c>
      <c r="AV92" t="str">
        <f>+IF(TablaProyecto[[#This Row],[PerformanceRating]]&gt;4,"ERRONEO"," ")</f>
        <v xml:space="preserve"> </v>
      </c>
      <c r="AW92" t="str">
        <f>+IF(TablaProyecto[[#This Row],[RelationshipSatisfaction]]&gt;4,"ERRONEO"," ")</f>
        <v xml:space="preserve"> </v>
      </c>
      <c r="AX92" t="str">
        <f>+IF(TablaProyecto[[#This Row],[WorkLifeBalance]]&gt;4,"ERRONEO"," ")</f>
        <v xml:space="preserve"> </v>
      </c>
    </row>
    <row r="93" spans="1:50" x14ac:dyDescent="0.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  <c r="AJ93" s="3">
        <f>+TablaProyecto[[#This Row],[PercentSalaryHike]]/100</f>
        <v>0.22</v>
      </c>
      <c r="AK93" s="3" t="str">
        <f>+IF(TablaProyecto[[#This Row],[Age]]&gt;=61,"Baby boomers",IF(TablaProyecto[[#This Row],[Age]]&gt;=45,"Generacion X",IF(TablaProyecto[[#This Row],[Age]]&gt;=29,"Millennials","Generacion Z")))</f>
        <v>Generacion X</v>
      </c>
      <c r="AL9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3" s="3" t="str">
        <f>+IF(TablaProyecto[[#This Row],[HourlyRate]]&lt;50,"Coste salarial bajo",IF(TablaProyecto[[#This Row],[HourlyRate]]&lt;75,"Coste salarial medio","Coste salarial alto"))</f>
        <v>Coste salarial medio</v>
      </c>
      <c r="AN93" s="3" t="str">
        <f>+IF(TablaProyecto[[#This Row],[DistanceFromHome]]&lt;10,"0-10 kms",IF(TablaProyecto[[#This Row],[DistanceFromHome]]&lt;20,"10-20 kms","20-30 kms"))</f>
        <v>20-30 kms</v>
      </c>
      <c r="AO93" s="3" t="str">
        <f>+IF(TablaProyecto[[#This Row],[Porcentaje de aumento salarial recibido (%)]]&lt;16%,"Bajo",IF(TablaProyecto[[#This Row],[Porcentaje de aumento salarial recibido (%)]]&lt;21%,"Medio","Alto"))</f>
        <v>Alto</v>
      </c>
      <c r="AP93" s="3" t="str">
        <f>+IF(TablaProyecto[[#This Row],[TrainingTimesLastYear]]&lt;3,"Poca",IF(TablaProyecto[[#This Row],[TrainingTimesLastYear]]&lt;5,"Media","Mucha"))</f>
        <v>Poca</v>
      </c>
      <c r="AQ93" s="3" t="str">
        <f>+IF(TablaProyecto[[#This Row],[TotalWorkingYears]]&lt;4,"Junior",IF(TablaProyecto[[#This Row],[TotalWorkingYears]]&lt;10,"Intermediate","Senior"))</f>
        <v>Senior</v>
      </c>
      <c r="AS93" t="str">
        <f>+IF(TablaProyecto[[#This Row],[Education]]&gt;5,"ERRONEO","")</f>
        <v/>
      </c>
      <c r="AT93" t="str">
        <f>IF(+COUNTIF(TablaProyecto[EmployeeNumber],TablaProyecto[[#This Row],[EmployeeNumber]])&gt;1,"ERRONEO"," ")</f>
        <v xml:space="preserve"> </v>
      </c>
      <c r="AU93" t="str">
        <f>+IF(TablaProyecto[[#This Row],[JobSatisfaction]]&gt;4,"ERRONEO"," ")</f>
        <v xml:space="preserve"> </v>
      </c>
      <c r="AV93" t="str">
        <f>+IF(TablaProyecto[[#This Row],[PerformanceRating]]&gt;4,"ERRONEO"," ")</f>
        <v xml:space="preserve"> </v>
      </c>
      <c r="AW93" t="str">
        <f>+IF(TablaProyecto[[#This Row],[RelationshipSatisfaction]]&gt;4,"ERRONEO"," ")</f>
        <v xml:space="preserve"> </v>
      </c>
      <c r="AX93" t="str">
        <f>+IF(TablaProyecto[[#This Row],[WorkLifeBalance]]&gt;4,"ERRONEO"," ")</f>
        <v xml:space="preserve"> </v>
      </c>
    </row>
    <row r="94" spans="1:50" x14ac:dyDescent="0.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  <c r="AJ94" s="3">
        <f>+TablaProyecto[[#This Row],[PercentSalaryHike]]/100</f>
        <v>0.12</v>
      </c>
      <c r="AK94" s="3" t="str">
        <f>+IF(TablaProyecto[[#This Row],[Age]]&gt;=61,"Baby boomers",IF(TablaProyecto[[#This Row],[Age]]&gt;=45,"Generacion X",IF(TablaProyecto[[#This Row],[Age]]&gt;=29,"Millennials","Generacion Z")))</f>
        <v>Millennials</v>
      </c>
      <c r="AL9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94" s="3" t="str">
        <f>+IF(TablaProyecto[[#This Row],[HourlyRate]]&lt;50,"Coste salarial bajo",IF(TablaProyecto[[#This Row],[HourlyRate]]&lt;75,"Coste salarial medio","Coste salarial alto"))</f>
        <v>Coste salarial medio</v>
      </c>
      <c r="AN94" s="3" t="str">
        <f>+IF(TablaProyecto[[#This Row],[DistanceFromHome]]&lt;10,"0-10 kms",IF(TablaProyecto[[#This Row],[DistanceFromHome]]&lt;20,"10-20 kms","20-30 kms"))</f>
        <v>0-10 kms</v>
      </c>
      <c r="AO94" s="3" t="str">
        <f>+IF(TablaProyecto[[#This Row],[Porcentaje de aumento salarial recibido (%)]]&lt;16%,"Bajo",IF(TablaProyecto[[#This Row],[Porcentaje de aumento salarial recibido (%)]]&lt;21%,"Medio","Alto"))</f>
        <v>Bajo</v>
      </c>
      <c r="AP94" s="3" t="str">
        <f>+IF(TablaProyecto[[#This Row],[TrainingTimesLastYear]]&lt;3,"Poca",IF(TablaProyecto[[#This Row],[TrainingTimesLastYear]]&lt;5,"Media","Mucha"))</f>
        <v>Media</v>
      </c>
      <c r="AQ94" s="3" t="str">
        <f>+IF(TablaProyecto[[#This Row],[TotalWorkingYears]]&lt;4,"Junior",IF(TablaProyecto[[#This Row],[TotalWorkingYears]]&lt;10,"Intermediate","Senior"))</f>
        <v>Senior</v>
      </c>
      <c r="AS94" t="str">
        <f>+IF(TablaProyecto[[#This Row],[Education]]&gt;5,"ERRONEO","")</f>
        <v/>
      </c>
      <c r="AT94" t="str">
        <f>IF(+COUNTIF(TablaProyecto[EmployeeNumber],TablaProyecto[[#This Row],[EmployeeNumber]])&gt;1,"ERRONEO"," ")</f>
        <v xml:space="preserve"> </v>
      </c>
      <c r="AU94" t="str">
        <f>+IF(TablaProyecto[[#This Row],[JobSatisfaction]]&gt;4,"ERRONEO"," ")</f>
        <v xml:space="preserve"> </v>
      </c>
      <c r="AV94" t="str">
        <f>+IF(TablaProyecto[[#This Row],[PerformanceRating]]&gt;4,"ERRONEO"," ")</f>
        <v xml:space="preserve"> </v>
      </c>
      <c r="AW94" t="str">
        <f>+IF(TablaProyecto[[#This Row],[RelationshipSatisfaction]]&gt;4,"ERRONEO"," ")</f>
        <v xml:space="preserve"> </v>
      </c>
      <c r="AX94" t="str">
        <f>+IF(TablaProyecto[[#This Row],[WorkLifeBalance]]&gt;4,"ERRONEO"," ")</f>
        <v xml:space="preserve"> </v>
      </c>
    </row>
    <row r="95" spans="1:50" x14ac:dyDescent="0.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  <c r="AJ95" s="3">
        <f>+TablaProyecto[[#This Row],[PercentSalaryHike]]/100</f>
        <v>0.13</v>
      </c>
      <c r="AK95" s="3" t="str">
        <f>+IF(TablaProyecto[[#This Row],[Age]]&gt;=61,"Baby boomers",IF(TablaProyecto[[#This Row],[Age]]&gt;=45,"Generacion X",IF(TablaProyecto[[#This Row],[Age]]&gt;=29,"Millennials","Generacion Z")))</f>
        <v>Generacion X</v>
      </c>
      <c r="AL9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5" s="3" t="str">
        <f>+IF(TablaProyecto[[#This Row],[HourlyRate]]&lt;50,"Coste salarial bajo",IF(TablaProyecto[[#This Row],[HourlyRate]]&lt;75,"Coste salarial medio","Coste salarial alto"))</f>
        <v>Coste salarial bajo</v>
      </c>
      <c r="AN95" s="3" t="str">
        <f>+IF(TablaProyecto[[#This Row],[DistanceFromHome]]&lt;10,"0-10 kms",IF(TablaProyecto[[#This Row],[DistanceFromHome]]&lt;20,"10-20 kms","20-30 kms"))</f>
        <v>0-10 kms</v>
      </c>
      <c r="AO95" s="3" t="str">
        <f>+IF(TablaProyecto[[#This Row],[Porcentaje de aumento salarial recibido (%)]]&lt;16%,"Bajo",IF(TablaProyecto[[#This Row],[Porcentaje de aumento salarial recibido (%)]]&lt;21%,"Medio","Alto"))</f>
        <v>Bajo</v>
      </c>
      <c r="AP95" s="3" t="str">
        <f>+IF(TablaProyecto[[#This Row],[TrainingTimesLastYear]]&lt;3,"Poca",IF(TablaProyecto[[#This Row],[TrainingTimesLastYear]]&lt;5,"Media","Mucha"))</f>
        <v>Mucha</v>
      </c>
      <c r="AQ95" s="3" t="str">
        <f>+IF(TablaProyecto[[#This Row],[TotalWorkingYears]]&lt;4,"Junior",IF(TablaProyecto[[#This Row],[TotalWorkingYears]]&lt;10,"Intermediate","Senior"))</f>
        <v>Senior</v>
      </c>
      <c r="AS95" t="str">
        <f>+IF(TablaProyecto[[#This Row],[Education]]&gt;5,"ERRONEO","")</f>
        <v/>
      </c>
      <c r="AT95" t="str">
        <f>IF(+COUNTIF(TablaProyecto[EmployeeNumber],TablaProyecto[[#This Row],[EmployeeNumber]])&gt;1,"ERRONEO"," ")</f>
        <v xml:space="preserve"> </v>
      </c>
      <c r="AU95" t="str">
        <f>+IF(TablaProyecto[[#This Row],[JobSatisfaction]]&gt;4,"ERRONEO"," ")</f>
        <v xml:space="preserve"> </v>
      </c>
      <c r="AV95" t="str">
        <f>+IF(TablaProyecto[[#This Row],[PerformanceRating]]&gt;4,"ERRONEO"," ")</f>
        <v xml:space="preserve"> </v>
      </c>
      <c r="AW95" t="str">
        <f>+IF(TablaProyecto[[#This Row],[RelationshipSatisfaction]]&gt;4,"ERRONEO"," ")</f>
        <v xml:space="preserve"> </v>
      </c>
      <c r="AX95" t="str">
        <f>+IF(TablaProyecto[[#This Row],[WorkLifeBalance]]&gt;4,"ERRONEO"," ")</f>
        <v xml:space="preserve"> </v>
      </c>
    </row>
    <row r="96" spans="1:50" x14ac:dyDescent="0.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  <c r="AJ96" s="3">
        <f>+TablaProyecto[[#This Row],[PercentSalaryHike]]/100</f>
        <v>0.16</v>
      </c>
      <c r="AK96" s="3" t="str">
        <f>+IF(TablaProyecto[[#This Row],[Age]]&gt;=61,"Baby boomers",IF(TablaProyecto[[#This Row],[Age]]&gt;=45,"Generacion X",IF(TablaProyecto[[#This Row],[Age]]&gt;=29,"Millennials","Generacion Z")))</f>
        <v>Millennials</v>
      </c>
      <c r="AL9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96" s="3" t="str">
        <f>+IF(TablaProyecto[[#This Row],[HourlyRate]]&lt;50,"Coste salarial bajo",IF(TablaProyecto[[#This Row],[HourlyRate]]&lt;75,"Coste salarial medio","Coste salarial alto"))</f>
        <v>Coste salarial alto</v>
      </c>
      <c r="AN96" s="3" t="str">
        <f>+IF(TablaProyecto[[#This Row],[DistanceFromHome]]&lt;10,"0-10 kms",IF(TablaProyecto[[#This Row],[DistanceFromHome]]&lt;20,"10-20 kms","20-30 kms"))</f>
        <v>0-10 kms</v>
      </c>
      <c r="AO96" s="3" t="str">
        <f>+IF(TablaProyecto[[#This Row],[Porcentaje de aumento salarial recibido (%)]]&lt;16%,"Bajo",IF(TablaProyecto[[#This Row],[Porcentaje de aumento salarial recibido (%)]]&lt;21%,"Medio","Alto"))</f>
        <v>Medio</v>
      </c>
      <c r="AP96" s="3" t="str">
        <f>+IF(TablaProyecto[[#This Row],[TrainingTimesLastYear]]&lt;3,"Poca",IF(TablaProyecto[[#This Row],[TrainingTimesLastYear]]&lt;5,"Media","Mucha"))</f>
        <v>Poca</v>
      </c>
      <c r="AQ96" s="3" t="str">
        <f>+IF(TablaProyecto[[#This Row],[TotalWorkingYears]]&lt;4,"Junior",IF(TablaProyecto[[#This Row],[TotalWorkingYears]]&lt;10,"Intermediate","Senior"))</f>
        <v>Senior</v>
      </c>
      <c r="AS96" t="str">
        <f>+IF(TablaProyecto[[#This Row],[Education]]&gt;5,"ERRONEO","")</f>
        <v/>
      </c>
      <c r="AT96" t="str">
        <f>IF(+COUNTIF(TablaProyecto[EmployeeNumber],TablaProyecto[[#This Row],[EmployeeNumber]])&gt;1,"ERRONEO"," ")</f>
        <v xml:space="preserve"> </v>
      </c>
      <c r="AU96" t="str">
        <f>+IF(TablaProyecto[[#This Row],[JobSatisfaction]]&gt;4,"ERRONEO"," ")</f>
        <v xml:space="preserve"> </v>
      </c>
      <c r="AV96" t="str">
        <f>+IF(TablaProyecto[[#This Row],[PerformanceRating]]&gt;4,"ERRONEO"," ")</f>
        <v xml:space="preserve"> </v>
      </c>
      <c r="AW96" t="str">
        <f>+IF(TablaProyecto[[#This Row],[RelationshipSatisfaction]]&gt;4,"ERRONEO"," ")</f>
        <v xml:space="preserve"> </v>
      </c>
      <c r="AX96" t="str">
        <f>+IF(TablaProyecto[[#This Row],[WorkLifeBalance]]&gt;4,"ERRONEO"," ")</f>
        <v xml:space="preserve"> </v>
      </c>
    </row>
    <row r="97" spans="1:50" x14ac:dyDescent="0.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  <c r="AJ97" s="3">
        <f>+TablaProyecto[[#This Row],[PercentSalaryHike]]/100</f>
        <v>0.12</v>
      </c>
      <c r="AK97" s="3" t="str">
        <f>+IF(TablaProyecto[[#This Row],[Age]]&gt;=61,"Baby boomers",IF(TablaProyecto[[#This Row],[Age]]&gt;=45,"Generacion X",IF(TablaProyecto[[#This Row],[Age]]&gt;=29,"Millennials","Generacion Z")))</f>
        <v>Generacion X</v>
      </c>
      <c r="AL9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7" s="3" t="str">
        <f>+IF(TablaProyecto[[#This Row],[HourlyRate]]&lt;50,"Coste salarial bajo",IF(TablaProyecto[[#This Row],[HourlyRate]]&lt;75,"Coste salarial medio","Coste salarial alto"))</f>
        <v>Coste salarial medio</v>
      </c>
      <c r="AN97" s="3" t="str">
        <f>+IF(TablaProyecto[[#This Row],[DistanceFromHome]]&lt;10,"0-10 kms",IF(TablaProyecto[[#This Row],[DistanceFromHome]]&lt;20,"10-20 kms","20-30 kms"))</f>
        <v>0-10 kms</v>
      </c>
      <c r="AO97" s="3" t="str">
        <f>+IF(TablaProyecto[[#This Row],[Porcentaje de aumento salarial recibido (%)]]&lt;16%,"Bajo",IF(TablaProyecto[[#This Row],[Porcentaje de aumento salarial recibido (%)]]&lt;21%,"Medio","Alto"))</f>
        <v>Bajo</v>
      </c>
      <c r="AP97" s="3" t="str">
        <f>+IF(TablaProyecto[[#This Row],[TrainingTimesLastYear]]&lt;3,"Poca",IF(TablaProyecto[[#This Row],[TrainingTimesLastYear]]&lt;5,"Media","Mucha"))</f>
        <v>Mucha</v>
      </c>
      <c r="AQ97" s="3" t="str">
        <f>+IF(TablaProyecto[[#This Row],[TotalWorkingYears]]&lt;4,"Junior",IF(TablaProyecto[[#This Row],[TotalWorkingYears]]&lt;10,"Intermediate","Senior"))</f>
        <v>Senior</v>
      </c>
      <c r="AS97" t="str">
        <f>+IF(TablaProyecto[[#This Row],[Education]]&gt;5,"ERRONEO","")</f>
        <v/>
      </c>
      <c r="AT97" t="str">
        <f>IF(+COUNTIF(TablaProyecto[EmployeeNumber],TablaProyecto[[#This Row],[EmployeeNumber]])&gt;1,"ERRONEO"," ")</f>
        <v xml:space="preserve"> </v>
      </c>
      <c r="AU97" t="str">
        <f>+IF(TablaProyecto[[#This Row],[JobSatisfaction]]&gt;4,"ERRONEO"," ")</f>
        <v xml:space="preserve"> </v>
      </c>
      <c r="AV97" t="str">
        <f>+IF(TablaProyecto[[#This Row],[PerformanceRating]]&gt;4,"ERRONEO"," ")</f>
        <v xml:space="preserve"> </v>
      </c>
      <c r="AW97" t="str">
        <f>+IF(TablaProyecto[[#This Row],[RelationshipSatisfaction]]&gt;4,"ERRONEO"," ")</f>
        <v xml:space="preserve"> </v>
      </c>
      <c r="AX97" t="str">
        <f>+IF(TablaProyecto[[#This Row],[WorkLifeBalance]]&gt;4,"ERRONEO"," ")</f>
        <v xml:space="preserve"> </v>
      </c>
    </row>
    <row r="98" spans="1:50" x14ac:dyDescent="0.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  <c r="AJ98" s="3">
        <f>+TablaProyecto[[#This Row],[PercentSalaryHike]]/100</f>
        <v>0.21</v>
      </c>
      <c r="AK98" s="3" t="str">
        <f>+IF(TablaProyecto[[#This Row],[Age]]&gt;=61,"Baby boomers",IF(TablaProyecto[[#This Row],[Age]]&gt;=45,"Generacion X",IF(TablaProyecto[[#This Row],[Age]]&gt;=29,"Millennials","Generacion Z")))</f>
        <v>Generacion Z</v>
      </c>
      <c r="AL9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8" s="3" t="str">
        <f>+IF(TablaProyecto[[#This Row],[HourlyRate]]&lt;50,"Coste salarial bajo",IF(TablaProyecto[[#This Row],[HourlyRate]]&lt;75,"Coste salarial medio","Coste salarial alto"))</f>
        <v>Coste salarial bajo</v>
      </c>
      <c r="AN98" s="3" t="str">
        <f>+IF(TablaProyecto[[#This Row],[DistanceFromHome]]&lt;10,"0-10 kms",IF(TablaProyecto[[#This Row],[DistanceFromHome]]&lt;20,"10-20 kms","20-30 kms"))</f>
        <v>0-10 kms</v>
      </c>
      <c r="AO98" s="3" t="str">
        <f>+IF(TablaProyecto[[#This Row],[Porcentaje de aumento salarial recibido (%)]]&lt;16%,"Bajo",IF(TablaProyecto[[#This Row],[Porcentaje de aumento salarial recibido (%)]]&lt;21%,"Medio","Alto"))</f>
        <v>Alto</v>
      </c>
      <c r="AP98" s="3" t="str">
        <f>+IF(TablaProyecto[[#This Row],[TrainingTimesLastYear]]&lt;3,"Poca",IF(TablaProyecto[[#This Row],[TrainingTimesLastYear]]&lt;5,"Media","Mucha"))</f>
        <v>Poca</v>
      </c>
      <c r="AQ98" s="3" t="str">
        <f>+IF(TablaProyecto[[#This Row],[TotalWorkingYears]]&lt;4,"Junior",IF(TablaProyecto[[#This Row],[TotalWorkingYears]]&lt;10,"Intermediate","Senior"))</f>
        <v>Intermediate</v>
      </c>
      <c r="AS98" t="str">
        <f>+IF(TablaProyecto[[#This Row],[Education]]&gt;5,"ERRONEO","")</f>
        <v/>
      </c>
      <c r="AT98" t="str">
        <f>IF(+COUNTIF(TablaProyecto[EmployeeNumber],TablaProyecto[[#This Row],[EmployeeNumber]])&gt;1,"ERRONEO"," ")</f>
        <v xml:space="preserve"> </v>
      </c>
      <c r="AU98" t="str">
        <f>+IF(TablaProyecto[[#This Row],[JobSatisfaction]]&gt;4,"ERRONEO"," ")</f>
        <v xml:space="preserve"> </v>
      </c>
      <c r="AV98" t="str">
        <f>+IF(TablaProyecto[[#This Row],[PerformanceRating]]&gt;4,"ERRONEO"," ")</f>
        <v xml:space="preserve"> </v>
      </c>
      <c r="AW98" t="str">
        <f>+IF(TablaProyecto[[#This Row],[RelationshipSatisfaction]]&gt;4,"ERRONEO"," ")</f>
        <v xml:space="preserve"> </v>
      </c>
      <c r="AX98" t="str">
        <f>+IF(TablaProyecto[[#This Row],[WorkLifeBalance]]&gt;4,"ERRONEO"," ")</f>
        <v xml:space="preserve"> </v>
      </c>
    </row>
    <row r="99" spans="1:50" x14ac:dyDescent="0.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  <c r="AJ99" s="3">
        <f>+TablaProyecto[[#This Row],[PercentSalaryHike]]/100</f>
        <v>0.15</v>
      </c>
      <c r="AK99" s="3" t="str">
        <f>+IF(TablaProyecto[[#This Row],[Age]]&gt;=61,"Baby boomers",IF(TablaProyecto[[#This Row],[Age]]&gt;=45,"Generacion X",IF(TablaProyecto[[#This Row],[Age]]&gt;=29,"Millennials","Generacion Z")))</f>
        <v>Generacion Z</v>
      </c>
      <c r="AL9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9" s="3" t="str">
        <f>+IF(TablaProyecto[[#This Row],[HourlyRate]]&lt;50,"Coste salarial bajo",IF(TablaProyecto[[#This Row],[HourlyRate]]&lt;75,"Coste salarial medio","Coste salarial alto"))</f>
        <v>Coste salarial bajo</v>
      </c>
      <c r="AN99" s="3" t="str">
        <f>+IF(TablaProyecto[[#This Row],[DistanceFromHome]]&lt;10,"0-10 kms",IF(TablaProyecto[[#This Row],[DistanceFromHome]]&lt;20,"10-20 kms","20-30 kms"))</f>
        <v>0-10 kms</v>
      </c>
      <c r="AO99" s="3" t="str">
        <f>+IF(TablaProyecto[[#This Row],[Porcentaje de aumento salarial recibido (%)]]&lt;16%,"Bajo",IF(TablaProyecto[[#This Row],[Porcentaje de aumento salarial recibido (%)]]&lt;21%,"Medio","Alto"))</f>
        <v>Bajo</v>
      </c>
      <c r="AP99" s="3" t="str">
        <f>+IF(TablaProyecto[[#This Row],[TrainingTimesLastYear]]&lt;3,"Poca",IF(TablaProyecto[[#This Row],[TrainingTimesLastYear]]&lt;5,"Media","Mucha"))</f>
        <v>Media</v>
      </c>
      <c r="AQ99" s="3" t="str">
        <f>+IF(TablaProyecto[[#This Row],[TotalWorkingYears]]&lt;4,"Junior",IF(TablaProyecto[[#This Row],[TotalWorkingYears]]&lt;10,"Intermediate","Senior"))</f>
        <v>Intermediate</v>
      </c>
      <c r="AS99" t="str">
        <f>+IF(TablaProyecto[[#This Row],[Education]]&gt;5,"ERRONEO","")</f>
        <v/>
      </c>
      <c r="AT99" t="str">
        <f>IF(+COUNTIF(TablaProyecto[EmployeeNumber],TablaProyecto[[#This Row],[EmployeeNumber]])&gt;1,"ERRONEO"," ")</f>
        <v xml:space="preserve"> </v>
      </c>
      <c r="AU99" t="str">
        <f>+IF(TablaProyecto[[#This Row],[JobSatisfaction]]&gt;4,"ERRONEO"," ")</f>
        <v xml:space="preserve"> </v>
      </c>
      <c r="AV99" t="str">
        <f>+IF(TablaProyecto[[#This Row],[PerformanceRating]]&gt;4,"ERRONEO"," ")</f>
        <v xml:space="preserve"> </v>
      </c>
      <c r="AW99" t="str">
        <f>+IF(TablaProyecto[[#This Row],[RelationshipSatisfaction]]&gt;4,"ERRONEO"," ")</f>
        <v xml:space="preserve"> </v>
      </c>
      <c r="AX99" t="str">
        <f>+IF(TablaProyecto[[#This Row],[WorkLifeBalance]]&gt;4,"ERRONEO"," ")</f>
        <v xml:space="preserve"> </v>
      </c>
    </row>
    <row r="100" spans="1:50" x14ac:dyDescent="0.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  <c r="AJ100" s="3">
        <f>+TablaProyecto[[#This Row],[PercentSalaryHike]]/100</f>
        <v>0.13</v>
      </c>
      <c r="AK100" s="3" t="str">
        <f>+IF(TablaProyecto[[#This Row],[Age]]&gt;=61,"Baby boomers",IF(TablaProyecto[[#This Row],[Age]]&gt;=45,"Generacion X",IF(TablaProyecto[[#This Row],[Age]]&gt;=29,"Millennials","Generacion Z")))</f>
        <v>Generacion X</v>
      </c>
      <c r="AL10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00" s="3" t="str">
        <f>+IF(TablaProyecto[[#This Row],[HourlyRate]]&lt;50,"Coste salarial bajo",IF(TablaProyecto[[#This Row],[HourlyRate]]&lt;75,"Coste salarial medio","Coste salarial alto"))</f>
        <v>Coste salarial bajo</v>
      </c>
      <c r="AN100" s="3" t="str">
        <f>+IF(TablaProyecto[[#This Row],[DistanceFromHome]]&lt;10,"0-10 kms",IF(TablaProyecto[[#This Row],[DistanceFromHome]]&lt;20,"10-20 kms","20-30 kms"))</f>
        <v>10-20 kms</v>
      </c>
      <c r="AO100" s="3" t="str">
        <f>+IF(TablaProyecto[[#This Row],[Porcentaje de aumento salarial recibido (%)]]&lt;16%,"Bajo",IF(TablaProyecto[[#This Row],[Porcentaje de aumento salarial recibido (%)]]&lt;21%,"Medio","Alto"))</f>
        <v>Bajo</v>
      </c>
      <c r="AP100" s="3" t="str">
        <f>+IF(TablaProyecto[[#This Row],[TrainingTimesLastYear]]&lt;3,"Poca",IF(TablaProyecto[[#This Row],[TrainingTimesLastYear]]&lt;5,"Media","Mucha"))</f>
        <v>Poca</v>
      </c>
      <c r="AQ100" s="3" t="str">
        <f>+IF(TablaProyecto[[#This Row],[TotalWorkingYears]]&lt;4,"Junior",IF(TablaProyecto[[#This Row],[TotalWorkingYears]]&lt;10,"Intermediate","Senior"))</f>
        <v>Senior</v>
      </c>
      <c r="AS100" t="str">
        <f>+IF(TablaProyecto[[#This Row],[Education]]&gt;5,"ERRONEO","")</f>
        <v/>
      </c>
      <c r="AT100" t="str">
        <f>IF(+COUNTIF(TablaProyecto[EmployeeNumber],TablaProyecto[[#This Row],[EmployeeNumber]])&gt;1,"ERRONEO"," ")</f>
        <v xml:space="preserve"> </v>
      </c>
      <c r="AU100" t="str">
        <f>+IF(TablaProyecto[[#This Row],[JobSatisfaction]]&gt;4,"ERRONEO"," ")</f>
        <v xml:space="preserve"> </v>
      </c>
      <c r="AV100" t="str">
        <f>+IF(TablaProyecto[[#This Row],[PerformanceRating]]&gt;4,"ERRONEO"," ")</f>
        <v xml:space="preserve"> </v>
      </c>
      <c r="AW100" t="str">
        <f>+IF(TablaProyecto[[#This Row],[RelationshipSatisfaction]]&gt;4,"ERRONEO"," ")</f>
        <v xml:space="preserve"> </v>
      </c>
      <c r="AX100" t="str">
        <f>+IF(TablaProyecto[[#This Row],[WorkLifeBalance]]&gt;4,"ERRONEO"," ")</f>
        <v xml:space="preserve"> </v>
      </c>
    </row>
    <row r="101" spans="1:50" x14ac:dyDescent="0.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  <c r="AJ101" s="3">
        <f>+TablaProyecto[[#This Row],[PercentSalaryHike]]/100</f>
        <v>0.12</v>
      </c>
      <c r="AK101" s="3" t="str">
        <f>+IF(TablaProyecto[[#This Row],[Age]]&gt;=61,"Baby boomers",IF(TablaProyecto[[#This Row],[Age]]&gt;=45,"Generacion X",IF(TablaProyecto[[#This Row],[Age]]&gt;=29,"Millennials","Generacion Z")))</f>
        <v>Millennials</v>
      </c>
      <c r="AL10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1" s="3" t="str">
        <f>+IF(TablaProyecto[[#This Row],[HourlyRate]]&lt;50,"Coste salarial bajo",IF(TablaProyecto[[#This Row],[HourlyRate]]&lt;75,"Coste salarial medio","Coste salarial alto"))</f>
        <v>Coste salarial medio</v>
      </c>
      <c r="AN101" s="3" t="str">
        <f>+IF(TablaProyecto[[#This Row],[DistanceFromHome]]&lt;10,"0-10 kms",IF(TablaProyecto[[#This Row],[DistanceFromHome]]&lt;20,"10-20 kms","20-30 kms"))</f>
        <v>20-30 kms</v>
      </c>
      <c r="AO101" s="3" t="str">
        <f>+IF(TablaProyecto[[#This Row],[Porcentaje de aumento salarial recibido (%)]]&lt;16%,"Bajo",IF(TablaProyecto[[#This Row],[Porcentaje de aumento salarial recibido (%)]]&lt;21%,"Medio","Alto"))</f>
        <v>Bajo</v>
      </c>
      <c r="AP101" s="3" t="str">
        <f>+IF(TablaProyecto[[#This Row],[TrainingTimesLastYear]]&lt;3,"Poca",IF(TablaProyecto[[#This Row],[TrainingTimesLastYear]]&lt;5,"Media","Mucha"))</f>
        <v>Media</v>
      </c>
      <c r="AQ101" s="3" t="str">
        <f>+IF(TablaProyecto[[#This Row],[TotalWorkingYears]]&lt;4,"Junior",IF(TablaProyecto[[#This Row],[TotalWorkingYears]]&lt;10,"Intermediate","Senior"))</f>
        <v>Senior</v>
      </c>
      <c r="AS101" t="str">
        <f>+IF(TablaProyecto[[#This Row],[Education]]&gt;5,"ERRONEO","")</f>
        <v/>
      </c>
      <c r="AT101" t="str">
        <f>IF(+COUNTIF(TablaProyecto[EmployeeNumber],TablaProyecto[[#This Row],[EmployeeNumber]])&gt;1,"ERRONEO"," ")</f>
        <v xml:space="preserve"> </v>
      </c>
      <c r="AU101" t="str">
        <f>+IF(TablaProyecto[[#This Row],[JobSatisfaction]]&gt;4,"ERRONEO"," ")</f>
        <v xml:space="preserve"> </v>
      </c>
      <c r="AV101" t="str">
        <f>+IF(TablaProyecto[[#This Row],[PerformanceRating]]&gt;4,"ERRONEO"," ")</f>
        <v xml:space="preserve"> </v>
      </c>
      <c r="AW101" t="str">
        <f>+IF(TablaProyecto[[#This Row],[RelationshipSatisfaction]]&gt;4,"ERRONEO"," ")</f>
        <v xml:space="preserve"> </v>
      </c>
      <c r="AX101" t="str">
        <f>+IF(TablaProyecto[[#This Row],[WorkLifeBalance]]&gt;4,"ERRONEO"," ")</f>
        <v xml:space="preserve"> </v>
      </c>
    </row>
    <row r="102" spans="1:50" x14ac:dyDescent="0.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  <c r="AJ102" s="3">
        <f>+TablaProyecto[[#This Row],[PercentSalaryHike]]/100</f>
        <v>0.22</v>
      </c>
      <c r="AK102" s="3" t="str">
        <f>+IF(TablaProyecto[[#This Row],[Age]]&gt;=61,"Baby boomers",IF(TablaProyecto[[#This Row],[Age]]&gt;=45,"Generacion X",IF(TablaProyecto[[#This Row],[Age]]&gt;=29,"Millennials","Generacion Z")))</f>
        <v>Millennials</v>
      </c>
      <c r="AL10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2" s="3" t="str">
        <f>+IF(TablaProyecto[[#This Row],[HourlyRate]]&lt;50,"Coste salarial bajo",IF(TablaProyecto[[#This Row],[HourlyRate]]&lt;75,"Coste salarial medio","Coste salarial alto"))</f>
        <v>Coste salarial medio</v>
      </c>
      <c r="AN102" s="3" t="str">
        <f>+IF(TablaProyecto[[#This Row],[DistanceFromHome]]&lt;10,"0-10 kms",IF(TablaProyecto[[#This Row],[DistanceFromHome]]&lt;20,"10-20 kms","20-30 kms"))</f>
        <v>0-10 kms</v>
      </c>
      <c r="AO102" s="3" t="str">
        <f>+IF(TablaProyecto[[#This Row],[Porcentaje de aumento salarial recibido (%)]]&lt;16%,"Bajo",IF(TablaProyecto[[#This Row],[Porcentaje de aumento salarial recibido (%)]]&lt;21%,"Medio","Alto"))</f>
        <v>Alto</v>
      </c>
      <c r="AP102" s="3" t="str">
        <f>+IF(TablaProyecto[[#This Row],[TrainingTimesLastYear]]&lt;3,"Poca",IF(TablaProyecto[[#This Row],[TrainingTimesLastYear]]&lt;5,"Media","Mucha"))</f>
        <v>Media</v>
      </c>
      <c r="AQ102" s="3" t="str">
        <f>+IF(TablaProyecto[[#This Row],[TotalWorkingYears]]&lt;4,"Junior",IF(TablaProyecto[[#This Row],[TotalWorkingYears]]&lt;10,"Intermediate","Senior"))</f>
        <v>Intermediate</v>
      </c>
      <c r="AS102" t="str">
        <f>+IF(TablaProyecto[[#This Row],[Education]]&gt;5,"ERRONEO","")</f>
        <v/>
      </c>
      <c r="AT102" t="str">
        <f>IF(+COUNTIF(TablaProyecto[EmployeeNumber],TablaProyecto[[#This Row],[EmployeeNumber]])&gt;1,"ERRONEO"," ")</f>
        <v xml:space="preserve"> </v>
      </c>
      <c r="AU102" t="str">
        <f>+IF(TablaProyecto[[#This Row],[JobSatisfaction]]&gt;4,"ERRONEO"," ")</f>
        <v xml:space="preserve"> </v>
      </c>
      <c r="AV102" t="str">
        <f>+IF(TablaProyecto[[#This Row],[PerformanceRating]]&gt;4,"ERRONEO"," ")</f>
        <v xml:space="preserve"> </v>
      </c>
      <c r="AW102" t="str">
        <f>+IF(TablaProyecto[[#This Row],[RelationshipSatisfaction]]&gt;4,"ERRONEO"," ")</f>
        <v xml:space="preserve"> </v>
      </c>
      <c r="AX102" t="str">
        <f>+IF(TablaProyecto[[#This Row],[WorkLifeBalance]]&gt;4,"ERRONEO"," ")</f>
        <v xml:space="preserve"> </v>
      </c>
    </row>
    <row r="103" spans="1:50" x14ac:dyDescent="0.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  <c r="AJ103" s="3">
        <f>+TablaProyecto[[#This Row],[PercentSalaryHike]]/100</f>
        <v>0.13</v>
      </c>
      <c r="AK103" s="3" t="str">
        <f>+IF(TablaProyecto[[#This Row],[Age]]&gt;=61,"Baby boomers",IF(TablaProyecto[[#This Row],[Age]]&gt;=45,"Generacion X",IF(TablaProyecto[[#This Row],[Age]]&gt;=29,"Millennials","Generacion Z")))</f>
        <v>Millennials</v>
      </c>
      <c r="AL10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03" s="3" t="str">
        <f>+IF(TablaProyecto[[#This Row],[HourlyRate]]&lt;50,"Coste salarial bajo",IF(TablaProyecto[[#This Row],[HourlyRate]]&lt;75,"Coste salarial medio","Coste salarial alto"))</f>
        <v>Coste salarial medio</v>
      </c>
      <c r="AN103" s="3" t="str">
        <f>+IF(TablaProyecto[[#This Row],[DistanceFromHome]]&lt;10,"0-10 kms",IF(TablaProyecto[[#This Row],[DistanceFromHome]]&lt;20,"10-20 kms","20-30 kms"))</f>
        <v>0-10 kms</v>
      </c>
      <c r="AO103" s="3" t="str">
        <f>+IF(TablaProyecto[[#This Row],[Porcentaje de aumento salarial recibido (%)]]&lt;16%,"Bajo",IF(TablaProyecto[[#This Row],[Porcentaje de aumento salarial recibido (%)]]&lt;21%,"Medio","Alto"))</f>
        <v>Bajo</v>
      </c>
      <c r="AP103" s="3" t="str">
        <f>+IF(TablaProyecto[[#This Row],[TrainingTimesLastYear]]&lt;3,"Poca",IF(TablaProyecto[[#This Row],[TrainingTimesLastYear]]&lt;5,"Media","Mucha"))</f>
        <v>Poca</v>
      </c>
      <c r="AQ103" s="3" t="str">
        <f>+IF(TablaProyecto[[#This Row],[TotalWorkingYears]]&lt;4,"Junior",IF(TablaProyecto[[#This Row],[TotalWorkingYears]]&lt;10,"Intermediate","Senior"))</f>
        <v>Junior</v>
      </c>
      <c r="AS103" t="str">
        <f>+IF(TablaProyecto[[#This Row],[Education]]&gt;5,"ERRONEO","")</f>
        <v/>
      </c>
      <c r="AT103" t="str">
        <f>IF(+COUNTIF(TablaProyecto[EmployeeNumber],TablaProyecto[[#This Row],[EmployeeNumber]])&gt;1,"ERRONEO"," ")</f>
        <v xml:space="preserve"> </v>
      </c>
      <c r="AU103" t="str">
        <f>+IF(TablaProyecto[[#This Row],[JobSatisfaction]]&gt;4,"ERRONEO"," ")</f>
        <v xml:space="preserve"> </v>
      </c>
      <c r="AV103" t="str">
        <f>+IF(TablaProyecto[[#This Row],[PerformanceRating]]&gt;4,"ERRONEO"," ")</f>
        <v xml:space="preserve"> </v>
      </c>
      <c r="AW103" t="str">
        <f>+IF(TablaProyecto[[#This Row],[RelationshipSatisfaction]]&gt;4,"ERRONEO"," ")</f>
        <v xml:space="preserve"> </v>
      </c>
      <c r="AX103" t="str">
        <f>+IF(TablaProyecto[[#This Row],[WorkLifeBalance]]&gt;4,"ERRONEO"," ")</f>
        <v xml:space="preserve"> </v>
      </c>
    </row>
    <row r="104" spans="1:50" x14ac:dyDescent="0.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  <c r="AJ104" s="3">
        <f>+TablaProyecto[[#This Row],[PercentSalaryHike]]/100</f>
        <v>0.18</v>
      </c>
      <c r="AK104" s="3" t="str">
        <f>+IF(TablaProyecto[[#This Row],[Age]]&gt;=61,"Baby boomers",IF(TablaProyecto[[#This Row],[Age]]&gt;=45,"Generacion X",IF(TablaProyecto[[#This Row],[Age]]&gt;=29,"Millennials","Generacion Z")))</f>
        <v>Generacion Z</v>
      </c>
      <c r="AL10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04" s="3" t="str">
        <f>+IF(TablaProyecto[[#This Row],[HourlyRate]]&lt;50,"Coste salarial bajo",IF(TablaProyecto[[#This Row],[HourlyRate]]&lt;75,"Coste salarial medio","Coste salarial alto"))</f>
        <v>Coste salarial medio</v>
      </c>
      <c r="AN104" s="3" t="str">
        <f>+IF(TablaProyecto[[#This Row],[DistanceFromHome]]&lt;10,"0-10 kms",IF(TablaProyecto[[#This Row],[DistanceFromHome]]&lt;20,"10-20 kms","20-30 kms"))</f>
        <v>0-10 kms</v>
      </c>
      <c r="AO104" s="3" t="str">
        <f>+IF(TablaProyecto[[#This Row],[Porcentaje de aumento salarial recibido (%)]]&lt;16%,"Bajo",IF(TablaProyecto[[#This Row],[Porcentaje de aumento salarial recibido (%)]]&lt;21%,"Medio","Alto"))</f>
        <v>Medio</v>
      </c>
      <c r="AP104" s="3" t="str">
        <f>+IF(TablaProyecto[[#This Row],[TrainingTimesLastYear]]&lt;3,"Poca",IF(TablaProyecto[[#This Row],[TrainingTimesLastYear]]&lt;5,"Media","Mucha"))</f>
        <v>Mucha</v>
      </c>
      <c r="AQ104" s="3" t="str">
        <f>+IF(TablaProyecto[[#This Row],[TotalWorkingYears]]&lt;4,"Junior",IF(TablaProyecto[[#This Row],[TotalWorkingYears]]&lt;10,"Intermediate","Senior"))</f>
        <v>Junior</v>
      </c>
      <c r="AS104" t="str">
        <f>+IF(TablaProyecto[[#This Row],[Education]]&gt;5,"ERRONEO","")</f>
        <v/>
      </c>
      <c r="AT104" t="str">
        <f>IF(+COUNTIF(TablaProyecto[EmployeeNumber],TablaProyecto[[#This Row],[EmployeeNumber]])&gt;1,"ERRONEO"," ")</f>
        <v xml:space="preserve"> </v>
      </c>
      <c r="AU104" t="str">
        <f>+IF(TablaProyecto[[#This Row],[JobSatisfaction]]&gt;4,"ERRONEO"," ")</f>
        <v xml:space="preserve"> </v>
      </c>
      <c r="AV104" t="str">
        <f>+IF(TablaProyecto[[#This Row],[PerformanceRating]]&gt;4,"ERRONEO"," ")</f>
        <v xml:space="preserve"> </v>
      </c>
      <c r="AW104" t="str">
        <f>+IF(TablaProyecto[[#This Row],[RelationshipSatisfaction]]&gt;4,"ERRONEO"," ")</f>
        <v xml:space="preserve"> </v>
      </c>
      <c r="AX104" t="str">
        <f>+IF(TablaProyecto[[#This Row],[WorkLifeBalance]]&gt;4,"ERRONEO"," ")</f>
        <v xml:space="preserve"> </v>
      </c>
    </row>
    <row r="105" spans="1:50" x14ac:dyDescent="0.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  <c r="AJ105" s="3">
        <f>+TablaProyecto[[#This Row],[PercentSalaryHike]]/100</f>
        <v>0.14000000000000001</v>
      </c>
      <c r="AK105" s="3" t="str">
        <f>+IF(TablaProyecto[[#This Row],[Age]]&gt;=61,"Baby boomers",IF(TablaProyecto[[#This Row],[Age]]&gt;=45,"Generacion X",IF(TablaProyecto[[#This Row],[Age]]&gt;=29,"Millennials","Generacion Z")))</f>
        <v>Millennials</v>
      </c>
      <c r="AL10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05" s="3" t="str">
        <f>+IF(TablaProyecto[[#This Row],[HourlyRate]]&lt;50,"Coste salarial bajo",IF(TablaProyecto[[#This Row],[HourlyRate]]&lt;75,"Coste salarial medio","Coste salarial alto"))</f>
        <v>Coste salarial bajo</v>
      </c>
      <c r="AN105" s="3" t="str">
        <f>+IF(TablaProyecto[[#This Row],[DistanceFromHome]]&lt;10,"0-10 kms",IF(TablaProyecto[[#This Row],[DistanceFromHome]]&lt;20,"10-20 kms","20-30 kms"))</f>
        <v>0-10 kms</v>
      </c>
      <c r="AO105" s="3" t="str">
        <f>+IF(TablaProyecto[[#This Row],[Porcentaje de aumento salarial recibido (%)]]&lt;16%,"Bajo",IF(TablaProyecto[[#This Row],[Porcentaje de aumento salarial recibido (%)]]&lt;21%,"Medio","Alto"))</f>
        <v>Bajo</v>
      </c>
      <c r="AP105" s="3" t="str">
        <f>+IF(TablaProyecto[[#This Row],[TrainingTimesLastYear]]&lt;3,"Poca",IF(TablaProyecto[[#This Row],[TrainingTimesLastYear]]&lt;5,"Media","Mucha"))</f>
        <v>Media</v>
      </c>
      <c r="AQ105" s="3" t="str">
        <f>+IF(TablaProyecto[[#This Row],[TotalWorkingYears]]&lt;4,"Junior",IF(TablaProyecto[[#This Row],[TotalWorkingYears]]&lt;10,"Intermediate","Senior"))</f>
        <v>Senior</v>
      </c>
      <c r="AS105" t="str">
        <f>+IF(TablaProyecto[[#This Row],[Education]]&gt;5,"ERRONEO","")</f>
        <v/>
      </c>
      <c r="AT105" t="str">
        <f>IF(+COUNTIF(TablaProyecto[EmployeeNumber],TablaProyecto[[#This Row],[EmployeeNumber]])&gt;1,"ERRONEO"," ")</f>
        <v xml:space="preserve"> </v>
      </c>
      <c r="AU105" t="str">
        <f>+IF(TablaProyecto[[#This Row],[JobSatisfaction]]&gt;4,"ERRONEO"," ")</f>
        <v xml:space="preserve"> </v>
      </c>
      <c r="AV105" t="str">
        <f>+IF(TablaProyecto[[#This Row],[PerformanceRating]]&gt;4,"ERRONEO"," ")</f>
        <v xml:space="preserve"> </v>
      </c>
      <c r="AW105" t="str">
        <f>+IF(TablaProyecto[[#This Row],[RelationshipSatisfaction]]&gt;4,"ERRONEO"," ")</f>
        <v xml:space="preserve"> </v>
      </c>
      <c r="AX105" t="str">
        <f>+IF(TablaProyecto[[#This Row],[WorkLifeBalance]]&gt;4,"ERRONEO"," ")</f>
        <v xml:space="preserve"> </v>
      </c>
    </row>
    <row r="106" spans="1:50" x14ac:dyDescent="0.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  <c r="AJ106" s="3">
        <f>+TablaProyecto[[#This Row],[PercentSalaryHike]]/100</f>
        <v>0.14000000000000001</v>
      </c>
      <c r="AK106" s="3" t="str">
        <f>+IF(TablaProyecto[[#This Row],[Age]]&gt;=61,"Baby boomers",IF(TablaProyecto[[#This Row],[Age]]&gt;=45,"Generacion X",IF(TablaProyecto[[#This Row],[Age]]&gt;=29,"Millennials","Generacion Z")))</f>
        <v>Millennials</v>
      </c>
      <c r="AL10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06" s="3" t="str">
        <f>+IF(TablaProyecto[[#This Row],[HourlyRate]]&lt;50,"Coste salarial bajo",IF(TablaProyecto[[#This Row],[HourlyRate]]&lt;75,"Coste salarial medio","Coste salarial alto"))</f>
        <v>Coste salarial alto</v>
      </c>
      <c r="AN106" s="3" t="str">
        <f>+IF(TablaProyecto[[#This Row],[DistanceFromHome]]&lt;10,"0-10 kms",IF(TablaProyecto[[#This Row],[DistanceFromHome]]&lt;20,"10-20 kms","20-30 kms"))</f>
        <v>0-10 kms</v>
      </c>
      <c r="AO106" s="3" t="str">
        <f>+IF(TablaProyecto[[#This Row],[Porcentaje de aumento salarial recibido (%)]]&lt;16%,"Bajo",IF(TablaProyecto[[#This Row],[Porcentaje de aumento salarial recibido (%)]]&lt;21%,"Medio","Alto"))</f>
        <v>Bajo</v>
      </c>
      <c r="AP106" s="3" t="str">
        <f>+IF(TablaProyecto[[#This Row],[TrainingTimesLastYear]]&lt;3,"Poca",IF(TablaProyecto[[#This Row],[TrainingTimesLastYear]]&lt;5,"Media","Mucha"))</f>
        <v>Poca</v>
      </c>
      <c r="AQ106" s="3" t="str">
        <f>+IF(TablaProyecto[[#This Row],[TotalWorkingYears]]&lt;4,"Junior",IF(TablaProyecto[[#This Row],[TotalWorkingYears]]&lt;10,"Intermediate","Senior"))</f>
        <v>Senior</v>
      </c>
      <c r="AS106" t="str">
        <f>+IF(TablaProyecto[[#This Row],[Education]]&gt;5,"ERRONEO","")</f>
        <v/>
      </c>
      <c r="AT106" t="str">
        <f>IF(+COUNTIF(TablaProyecto[EmployeeNumber],TablaProyecto[[#This Row],[EmployeeNumber]])&gt;1,"ERRONEO"," ")</f>
        <v xml:space="preserve"> </v>
      </c>
      <c r="AU106" t="str">
        <f>+IF(TablaProyecto[[#This Row],[JobSatisfaction]]&gt;4,"ERRONEO"," ")</f>
        <v xml:space="preserve"> </v>
      </c>
      <c r="AV106" t="str">
        <f>+IF(TablaProyecto[[#This Row],[PerformanceRating]]&gt;4,"ERRONEO"," ")</f>
        <v xml:space="preserve"> </v>
      </c>
      <c r="AW106" t="str">
        <f>+IF(TablaProyecto[[#This Row],[RelationshipSatisfaction]]&gt;4,"ERRONEO"," ")</f>
        <v xml:space="preserve"> </v>
      </c>
      <c r="AX106" t="str">
        <f>+IF(TablaProyecto[[#This Row],[WorkLifeBalance]]&gt;4,"ERRONEO"," ")</f>
        <v xml:space="preserve"> </v>
      </c>
    </row>
    <row r="107" spans="1:50" x14ac:dyDescent="0.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  <c r="AJ107" s="3">
        <f>+TablaProyecto[[#This Row],[PercentSalaryHike]]/100</f>
        <v>0.21</v>
      </c>
      <c r="AK107" s="3" t="str">
        <f>+IF(TablaProyecto[[#This Row],[Age]]&gt;=61,"Baby boomers",IF(TablaProyecto[[#This Row],[Age]]&gt;=45,"Generacion X",IF(TablaProyecto[[#This Row],[Age]]&gt;=29,"Millennials","Generacion Z")))</f>
        <v>Generacion X</v>
      </c>
      <c r="AL10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7" s="3" t="str">
        <f>+IF(TablaProyecto[[#This Row],[HourlyRate]]&lt;50,"Coste salarial bajo",IF(TablaProyecto[[#This Row],[HourlyRate]]&lt;75,"Coste salarial medio","Coste salarial alto"))</f>
        <v>Coste salarial bajo</v>
      </c>
      <c r="AN107" s="3" t="str">
        <f>+IF(TablaProyecto[[#This Row],[DistanceFromHome]]&lt;10,"0-10 kms",IF(TablaProyecto[[#This Row],[DistanceFromHome]]&lt;20,"10-20 kms","20-30 kms"))</f>
        <v>0-10 kms</v>
      </c>
      <c r="AO107" s="3" t="str">
        <f>+IF(TablaProyecto[[#This Row],[Porcentaje de aumento salarial recibido (%)]]&lt;16%,"Bajo",IF(TablaProyecto[[#This Row],[Porcentaje de aumento salarial recibido (%)]]&lt;21%,"Medio","Alto"))</f>
        <v>Alto</v>
      </c>
      <c r="AP107" s="3" t="str">
        <f>+IF(TablaProyecto[[#This Row],[TrainingTimesLastYear]]&lt;3,"Poca",IF(TablaProyecto[[#This Row],[TrainingTimesLastYear]]&lt;5,"Media","Mucha"))</f>
        <v>Media</v>
      </c>
      <c r="AQ107" s="3" t="str">
        <f>+IF(TablaProyecto[[#This Row],[TotalWorkingYears]]&lt;4,"Junior",IF(TablaProyecto[[#This Row],[TotalWorkingYears]]&lt;10,"Intermediate","Senior"))</f>
        <v>Senior</v>
      </c>
      <c r="AS107" t="str">
        <f>+IF(TablaProyecto[[#This Row],[Education]]&gt;5,"ERRONEO","")</f>
        <v/>
      </c>
      <c r="AT107" t="str">
        <f>IF(+COUNTIF(TablaProyecto[EmployeeNumber],TablaProyecto[[#This Row],[EmployeeNumber]])&gt;1,"ERRONEO"," ")</f>
        <v xml:space="preserve"> </v>
      </c>
      <c r="AU107" t="str">
        <f>+IF(TablaProyecto[[#This Row],[JobSatisfaction]]&gt;4,"ERRONEO"," ")</f>
        <v xml:space="preserve"> </v>
      </c>
      <c r="AV107" t="str">
        <f>+IF(TablaProyecto[[#This Row],[PerformanceRating]]&gt;4,"ERRONEO"," ")</f>
        <v xml:space="preserve"> </v>
      </c>
      <c r="AW107" t="str">
        <f>+IF(TablaProyecto[[#This Row],[RelationshipSatisfaction]]&gt;4,"ERRONEO"," ")</f>
        <v xml:space="preserve"> </v>
      </c>
      <c r="AX107" t="str">
        <f>+IF(TablaProyecto[[#This Row],[WorkLifeBalance]]&gt;4,"ERRONEO"," ")</f>
        <v xml:space="preserve"> </v>
      </c>
    </row>
    <row r="108" spans="1:50" x14ac:dyDescent="0.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  <c r="AJ108" s="3">
        <f>+TablaProyecto[[#This Row],[PercentSalaryHike]]/100</f>
        <v>0.19</v>
      </c>
      <c r="AK108" s="3" t="str">
        <f>+IF(TablaProyecto[[#This Row],[Age]]&gt;=61,"Baby boomers",IF(TablaProyecto[[#This Row],[Age]]&gt;=45,"Generacion X",IF(TablaProyecto[[#This Row],[Age]]&gt;=29,"Millennials","Generacion Z")))</f>
        <v>Generacion X</v>
      </c>
      <c r="AL10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8" s="3" t="str">
        <f>+IF(TablaProyecto[[#This Row],[HourlyRate]]&lt;50,"Coste salarial bajo",IF(TablaProyecto[[#This Row],[HourlyRate]]&lt;75,"Coste salarial medio","Coste salarial alto"))</f>
        <v>Coste salarial medio</v>
      </c>
      <c r="AN108" s="3" t="str">
        <f>+IF(TablaProyecto[[#This Row],[DistanceFromHome]]&lt;10,"0-10 kms",IF(TablaProyecto[[#This Row],[DistanceFromHome]]&lt;20,"10-20 kms","20-30 kms"))</f>
        <v>0-10 kms</v>
      </c>
      <c r="AO108" s="3" t="str">
        <f>+IF(TablaProyecto[[#This Row],[Porcentaje de aumento salarial recibido (%)]]&lt;16%,"Bajo",IF(TablaProyecto[[#This Row],[Porcentaje de aumento salarial recibido (%)]]&lt;21%,"Medio","Alto"))</f>
        <v>Medio</v>
      </c>
      <c r="AP108" s="3" t="str">
        <f>+IF(TablaProyecto[[#This Row],[TrainingTimesLastYear]]&lt;3,"Poca",IF(TablaProyecto[[#This Row],[TrainingTimesLastYear]]&lt;5,"Media","Mucha"))</f>
        <v>Poca</v>
      </c>
      <c r="AQ108" s="3" t="str">
        <f>+IF(TablaProyecto[[#This Row],[TotalWorkingYears]]&lt;4,"Junior",IF(TablaProyecto[[#This Row],[TotalWorkingYears]]&lt;10,"Intermediate","Senior"))</f>
        <v>Senior</v>
      </c>
      <c r="AS108" t="str">
        <f>+IF(TablaProyecto[[#This Row],[Education]]&gt;5,"ERRONEO","")</f>
        <v/>
      </c>
      <c r="AT108" t="str">
        <f>IF(+COUNTIF(TablaProyecto[EmployeeNumber],TablaProyecto[[#This Row],[EmployeeNumber]])&gt;1,"ERRONEO"," ")</f>
        <v xml:space="preserve"> </v>
      </c>
      <c r="AU108" t="str">
        <f>+IF(TablaProyecto[[#This Row],[JobSatisfaction]]&gt;4,"ERRONEO"," ")</f>
        <v xml:space="preserve"> </v>
      </c>
      <c r="AV108" t="str">
        <f>+IF(TablaProyecto[[#This Row],[PerformanceRating]]&gt;4,"ERRONEO"," ")</f>
        <v xml:space="preserve"> </v>
      </c>
      <c r="AW108" t="str">
        <f>+IF(TablaProyecto[[#This Row],[RelationshipSatisfaction]]&gt;4,"ERRONEO"," ")</f>
        <v xml:space="preserve"> </v>
      </c>
      <c r="AX108" t="str">
        <f>+IF(TablaProyecto[[#This Row],[WorkLifeBalance]]&gt;4,"ERRONEO"," ")</f>
        <v xml:space="preserve"> </v>
      </c>
    </row>
    <row r="109" spans="1:50" x14ac:dyDescent="0.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  <c r="AJ109" s="3">
        <f>+TablaProyecto[[#This Row],[PercentSalaryHike]]/100</f>
        <v>0.11</v>
      </c>
      <c r="AK109" s="3" t="str">
        <f>+IF(TablaProyecto[[#This Row],[Age]]&gt;=61,"Baby boomers",IF(TablaProyecto[[#This Row],[Age]]&gt;=45,"Generacion X",IF(TablaProyecto[[#This Row],[Age]]&gt;=29,"Millennials","Generacion Z")))</f>
        <v>Generacion Z</v>
      </c>
      <c r="AL10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9" s="3" t="str">
        <f>+IF(TablaProyecto[[#This Row],[HourlyRate]]&lt;50,"Coste salarial bajo",IF(TablaProyecto[[#This Row],[HourlyRate]]&lt;75,"Coste salarial medio","Coste salarial alto"))</f>
        <v>Coste salarial bajo</v>
      </c>
      <c r="AN109" s="3" t="str">
        <f>+IF(TablaProyecto[[#This Row],[DistanceFromHome]]&lt;10,"0-10 kms",IF(TablaProyecto[[#This Row],[DistanceFromHome]]&lt;20,"10-20 kms","20-30 kms"))</f>
        <v>0-10 kms</v>
      </c>
      <c r="AO109" s="3" t="str">
        <f>+IF(TablaProyecto[[#This Row],[Porcentaje de aumento salarial recibido (%)]]&lt;16%,"Bajo",IF(TablaProyecto[[#This Row],[Porcentaje de aumento salarial recibido (%)]]&lt;21%,"Medio","Alto"))</f>
        <v>Bajo</v>
      </c>
      <c r="AP109" s="3" t="str">
        <f>+IF(TablaProyecto[[#This Row],[TrainingTimesLastYear]]&lt;3,"Poca",IF(TablaProyecto[[#This Row],[TrainingTimesLastYear]]&lt;5,"Media","Mucha"))</f>
        <v>Poca</v>
      </c>
      <c r="AQ109" s="3" t="str">
        <f>+IF(TablaProyecto[[#This Row],[TotalWorkingYears]]&lt;4,"Junior",IF(TablaProyecto[[#This Row],[TotalWorkingYears]]&lt;10,"Intermediate","Senior"))</f>
        <v>Intermediate</v>
      </c>
      <c r="AS109" t="str">
        <f>+IF(TablaProyecto[[#This Row],[Education]]&gt;5,"ERRONEO","")</f>
        <v/>
      </c>
      <c r="AT109" t="str">
        <f>IF(+COUNTIF(TablaProyecto[EmployeeNumber],TablaProyecto[[#This Row],[EmployeeNumber]])&gt;1,"ERRONEO"," ")</f>
        <v xml:space="preserve"> </v>
      </c>
      <c r="AU109" t="str">
        <f>+IF(TablaProyecto[[#This Row],[JobSatisfaction]]&gt;4,"ERRONEO"," ")</f>
        <v xml:space="preserve"> </v>
      </c>
      <c r="AV109" t="str">
        <f>+IF(TablaProyecto[[#This Row],[PerformanceRating]]&gt;4,"ERRONEO"," ")</f>
        <v xml:space="preserve"> </v>
      </c>
      <c r="AW109" t="str">
        <f>+IF(TablaProyecto[[#This Row],[RelationshipSatisfaction]]&gt;4,"ERRONEO"," ")</f>
        <v xml:space="preserve"> </v>
      </c>
      <c r="AX109" t="str">
        <f>+IF(TablaProyecto[[#This Row],[WorkLifeBalance]]&gt;4,"ERRONEO"," ")</f>
        <v xml:space="preserve"> </v>
      </c>
    </row>
    <row r="110" spans="1:50" x14ac:dyDescent="0.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  <c r="AJ110" s="3">
        <f>+TablaProyecto[[#This Row],[PercentSalaryHike]]/100</f>
        <v>0.11</v>
      </c>
      <c r="AK110" s="3" t="str">
        <f>+IF(TablaProyecto[[#This Row],[Age]]&gt;=61,"Baby boomers",IF(TablaProyecto[[#This Row],[Age]]&gt;=45,"Generacion X",IF(TablaProyecto[[#This Row],[Age]]&gt;=29,"Millennials","Generacion Z")))</f>
        <v>Generacion Z</v>
      </c>
      <c r="AL11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0" s="3" t="str">
        <f>+IF(TablaProyecto[[#This Row],[HourlyRate]]&lt;50,"Coste salarial bajo",IF(TablaProyecto[[#This Row],[HourlyRate]]&lt;75,"Coste salarial medio","Coste salarial alto"))</f>
        <v>Coste salarial medio</v>
      </c>
      <c r="AN110" s="3" t="str">
        <f>+IF(TablaProyecto[[#This Row],[DistanceFromHome]]&lt;10,"0-10 kms",IF(TablaProyecto[[#This Row],[DistanceFromHome]]&lt;20,"10-20 kms","20-30 kms"))</f>
        <v>0-10 kms</v>
      </c>
      <c r="AO110" s="3" t="str">
        <f>+IF(TablaProyecto[[#This Row],[Porcentaje de aumento salarial recibido (%)]]&lt;16%,"Bajo",IF(TablaProyecto[[#This Row],[Porcentaje de aumento salarial recibido (%)]]&lt;21%,"Medio","Alto"))</f>
        <v>Bajo</v>
      </c>
      <c r="AP110" s="3" t="str">
        <f>+IF(TablaProyecto[[#This Row],[TrainingTimesLastYear]]&lt;3,"Poca",IF(TablaProyecto[[#This Row],[TrainingTimesLastYear]]&lt;5,"Media","Mucha"))</f>
        <v>Poca</v>
      </c>
      <c r="AQ110" s="3" t="str">
        <f>+IF(TablaProyecto[[#This Row],[TotalWorkingYears]]&lt;4,"Junior",IF(TablaProyecto[[#This Row],[TotalWorkingYears]]&lt;10,"Intermediate","Senior"))</f>
        <v>Junior</v>
      </c>
      <c r="AS110" t="str">
        <f>+IF(TablaProyecto[[#This Row],[Education]]&gt;5,"ERRONEO","")</f>
        <v/>
      </c>
      <c r="AT110" t="str">
        <f>IF(+COUNTIF(TablaProyecto[EmployeeNumber],TablaProyecto[[#This Row],[EmployeeNumber]])&gt;1,"ERRONEO"," ")</f>
        <v xml:space="preserve"> </v>
      </c>
      <c r="AU110" t="str">
        <f>+IF(TablaProyecto[[#This Row],[JobSatisfaction]]&gt;4,"ERRONEO"," ")</f>
        <v xml:space="preserve"> </v>
      </c>
      <c r="AV110" t="str">
        <f>+IF(TablaProyecto[[#This Row],[PerformanceRating]]&gt;4,"ERRONEO"," ")</f>
        <v xml:space="preserve"> </v>
      </c>
      <c r="AW110" t="str">
        <f>+IF(TablaProyecto[[#This Row],[RelationshipSatisfaction]]&gt;4,"ERRONEO"," ")</f>
        <v xml:space="preserve"> </v>
      </c>
      <c r="AX110" t="str">
        <f>+IF(TablaProyecto[[#This Row],[WorkLifeBalance]]&gt;4,"ERRONEO"," ")</f>
        <v xml:space="preserve"> </v>
      </c>
    </row>
    <row r="111" spans="1:50" x14ac:dyDescent="0.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  <c r="AJ111" s="3">
        <f>+TablaProyecto[[#This Row],[PercentSalaryHike]]/100</f>
        <v>0.15</v>
      </c>
      <c r="AK111" s="3" t="str">
        <f>+IF(TablaProyecto[[#This Row],[Age]]&gt;=61,"Baby boomers",IF(TablaProyecto[[#This Row],[Age]]&gt;=45,"Generacion X",IF(TablaProyecto[[#This Row],[Age]]&gt;=29,"Millennials","Generacion Z")))</f>
        <v>Generacion Z</v>
      </c>
      <c r="AL11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11" s="3" t="str">
        <f>+IF(TablaProyecto[[#This Row],[HourlyRate]]&lt;50,"Coste salarial bajo",IF(TablaProyecto[[#This Row],[HourlyRate]]&lt;75,"Coste salarial medio","Coste salarial alto"))</f>
        <v>Coste salarial medio</v>
      </c>
      <c r="AN111" s="3" t="str">
        <f>+IF(TablaProyecto[[#This Row],[DistanceFromHome]]&lt;10,"0-10 kms",IF(TablaProyecto[[#This Row],[DistanceFromHome]]&lt;20,"10-20 kms","20-30 kms"))</f>
        <v>10-20 kms</v>
      </c>
      <c r="AO111" s="3" t="str">
        <f>+IF(TablaProyecto[[#This Row],[Porcentaje de aumento salarial recibido (%)]]&lt;16%,"Bajo",IF(TablaProyecto[[#This Row],[Porcentaje de aumento salarial recibido (%)]]&lt;21%,"Medio","Alto"))</f>
        <v>Bajo</v>
      </c>
      <c r="AP111" s="3" t="str">
        <f>+IF(TablaProyecto[[#This Row],[TrainingTimesLastYear]]&lt;3,"Poca",IF(TablaProyecto[[#This Row],[TrainingTimesLastYear]]&lt;5,"Media","Mucha"))</f>
        <v>Mucha</v>
      </c>
      <c r="AQ111" s="3" t="str">
        <f>+IF(TablaProyecto[[#This Row],[TotalWorkingYears]]&lt;4,"Junior",IF(TablaProyecto[[#This Row],[TotalWorkingYears]]&lt;10,"Intermediate","Senior"))</f>
        <v>Junior</v>
      </c>
      <c r="AS111" t="str">
        <f>+IF(TablaProyecto[[#This Row],[Education]]&gt;5,"ERRONEO","")</f>
        <v/>
      </c>
      <c r="AT111" t="str">
        <f>IF(+COUNTIF(TablaProyecto[EmployeeNumber],TablaProyecto[[#This Row],[EmployeeNumber]])&gt;1,"ERRONEO"," ")</f>
        <v xml:space="preserve"> </v>
      </c>
      <c r="AU111" t="str">
        <f>+IF(TablaProyecto[[#This Row],[JobSatisfaction]]&gt;4,"ERRONEO"," ")</f>
        <v xml:space="preserve"> </v>
      </c>
      <c r="AV111" t="str">
        <f>+IF(TablaProyecto[[#This Row],[PerformanceRating]]&gt;4,"ERRONEO"," ")</f>
        <v xml:space="preserve"> </v>
      </c>
      <c r="AW111" t="str">
        <f>+IF(TablaProyecto[[#This Row],[RelationshipSatisfaction]]&gt;4,"ERRONEO"," ")</f>
        <v xml:space="preserve"> </v>
      </c>
      <c r="AX111" t="str">
        <f>+IF(TablaProyecto[[#This Row],[WorkLifeBalance]]&gt;4,"ERRONEO"," ")</f>
        <v xml:space="preserve"> </v>
      </c>
    </row>
    <row r="112" spans="1:50" x14ac:dyDescent="0.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  <c r="AJ112" s="3">
        <f>+TablaProyecto[[#This Row],[PercentSalaryHike]]/100</f>
        <v>0.2</v>
      </c>
      <c r="AK112" s="3" t="str">
        <f>+IF(TablaProyecto[[#This Row],[Age]]&gt;=61,"Baby boomers",IF(TablaProyecto[[#This Row],[Age]]&gt;=45,"Generacion X",IF(TablaProyecto[[#This Row],[Age]]&gt;=29,"Millennials","Generacion Z")))</f>
        <v>Generacion X</v>
      </c>
      <c r="AL11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12" s="3" t="str">
        <f>+IF(TablaProyecto[[#This Row],[HourlyRate]]&lt;50,"Coste salarial bajo",IF(TablaProyecto[[#This Row],[HourlyRate]]&lt;75,"Coste salarial medio","Coste salarial alto"))</f>
        <v>Coste salarial bajo</v>
      </c>
      <c r="AN112" s="3" t="str">
        <f>+IF(TablaProyecto[[#This Row],[DistanceFromHome]]&lt;10,"0-10 kms",IF(TablaProyecto[[#This Row],[DistanceFromHome]]&lt;20,"10-20 kms","20-30 kms"))</f>
        <v>0-10 kms</v>
      </c>
      <c r="AO112" s="3" t="str">
        <f>+IF(TablaProyecto[[#This Row],[Porcentaje de aumento salarial recibido (%)]]&lt;16%,"Bajo",IF(TablaProyecto[[#This Row],[Porcentaje de aumento salarial recibido (%)]]&lt;21%,"Medio","Alto"))</f>
        <v>Medio</v>
      </c>
      <c r="AP112" s="3" t="str">
        <f>+IF(TablaProyecto[[#This Row],[TrainingTimesLastYear]]&lt;3,"Poca",IF(TablaProyecto[[#This Row],[TrainingTimesLastYear]]&lt;5,"Media","Mucha"))</f>
        <v>Poca</v>
      </c>
      <c r="AQ112" s="3" t="str">
        <f>+IF(TablaProyecto[[#This Row],[TotalWorkingYears]]&lt;4,"Junior",IF(TablaProyecto[[#This Row],[TotalWorkingYears]]&lt;10,"Intermediate","Senior"))</f>
        <v>Senior</v>
      </c>
      <c r="AS112" t="str">
        <f>+IF(TablaProyecto[[#This Row],[Education]]&gt;5,"ERRONEO","")</f>
        <v/>
      </c>
      <c r="AT112" t="str">
        <f>IF(+COUNTIF(TablaProyecto[EmployeeNumber],TablaProyecto[[#This Row],[EmployeeNumber]])&gt;1,"ERRONEO"," ")</f>
        <v xml:space="preserve"> </v>
      </c>
      <c r="AU112" t="str">
        <f>+IF(TablaProyecto[[#This Row],[JobSatisfaction]]&gt;4,"ERRONEO"," ")</f>
        <v xml:space="preserve"> </v>
      </c>
      <c r="AV112" t="str">
        <f>+IF(TablaProyecto[[#This Row],[PerformanceRating]]&gt;4,"ERRONEO"," ")</f>
        <v xml:space="preserve"> </v>
      </c>
      <c r="AW112" t="str">
        <f>+IF(TablaProyecto[[#This Row],[RelationshipSatisfaction]]&gt;4,"ERRONEO"," ")</f>
        <v xml:space="preserve"> </v>
      </c>
      <c r="AX112" t="str">
        <f>+IF(TablaProyecto[[#This Row],[WorkLifeBalance]]&gt;4,"ERRONEO"," ")</f>
        <v xml:space="preserve"> </v>
      </c>
    </row>
    <row r="113" spans="1:50" x14ac:dyDescent="0.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  <c r="AJ113" s="3">
        <f>+TablaProyecto[[#This Row],[PercentSalaryHike]]/100</f>
        <v>0.24</v>
      </c>
      <c r="AK113" s="3" t="str">
        <f>+IF(TablaProyecto[[#This Row],[Age]]&gt;=61,"Baby boomers",IF(TablaProyecto[[#This Row],[Age]]&gt;=45,"Generacion X",IF(TablaProyecto[[#This Row],[Age]]&gt;=29,"Millennials","Generacion Z")))</f>
        <v>Millennials</v>
      </c>
      <c r="AL11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3" s="3" t="str">
        <f>+IF(TablaProyecto[[#This Row],[HourlyRate]]&lt;50,"Coste salarial bajo",IF(TablaProyecto[[#This Row],[HourlyRate]]&lt;75,"Coste salarial medio","Coste salarial alto"))</f>
        <v>Coste salarial medio</v>
      </c>
      <c r="AN113" s="3" t="str">
        <f>+IF(TablaProyecto[[#This Row],[DistanceFromHome]]&lt;10,"0-10 kms",IF(TablaProyecto[[#This Row],[DistanceFromHome]]&lt;20,"10-20 kms","20-30 kms"))</f>
        <v>0-10 kms</v>
      </c>
      <c r="AO113" s="3" t="str">
        <f>+IF(TablaProyecto[[#This Row],[Porcentaje de aumento salarial recibido (%)]]&lt;16%,"Bajo",IF(TablaProyecto[[#This Row],[Porcentaje de aumento salarial recibido (%)]]&lt;21%,"Medio","Alto"))</f>
        <v>Alto</v>
      </c>
      <c r="AP113" s="3" t="str">
        <f>+IF(TablaProyecto[[#This Row],[TrainingTimesLastYear]]&lt;3,"Poca",IF(TablaProyecto[[#This Row],[TrainingTimesLastYear]]&lt;5,"Media","Mucha"))</f>
        <v>Media</v>
      </c>
      <c r="AQ113" s="3" t="str">
        <f>+IF(TablaProyecto[[#This Row],[TotalWorkingYears]]&lt;4,"Junior",IF(TablaProyecto[[#This Row],[TotalWorkingYears]]&lt;10,"Intermediate","Senior"))</f>
        <v>Intermediate</v>
      </c>
      <c r="AS113" t="str">
        <f>+IF(TablaProyecto[[#This Row],[Education]]&gt;5,"ERRONEO","")</f>
        <v/>
      </c>
      <c r="AT113" t="str">
        <f>IF(+COUNTIF(TablaProyecto[EmployeeNumber],TablaProyecto[[#This Row],[EmployeeNumber]])&gt;1,"ERRONEO"," ")</f>
        <v xml:space="preserve"> </v>
      </c>
      <c r="AU113" t="str">
        <f>+IF(TablaProyecto[[#This Row],[JobSatisfaction]]&gt;4,"ERRONEO"," ")</f>
        <v xml:space="preserve"> </v>
      </c>
      <c r="AV113" t="str">
        <f>+IF(TablaProyecto[[#This Row],[PerformanceRating]]&gt;4,"ERRONEO"," ")</f>
        <v xml:space="preserve"> </v>
      </c>
      <c r="AW113" t="str">
        <f>+IF(TablaProyecto[[#This Row],[RelationshipSatisfaction]]&gt;4,"ERRONEO"," ")</f>
        <v xml:space="preserve"> </v>
      </c>
      <c r="AX113" t="str">
        <f>+IF(TablaProyecto[[#This Row],[WorkLifeBalance]]&gt;4,"ERRONEO"," ")</f>
        <v xml:space="preserve"> </v>
      </c>
    </row>
    <row r="114" spans="1:50" x14ac:dyDescent="0.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  <c r="AJ114" s="3">
        <f>+TablaProyecto[[#This Row],[PercentSalaryHike]]/100</f>
        <v>0.12</v>
      </c>
      <c r="AK114" s="3" t="str">
        <f>+IF(TablaProyecto[[#This Row],[Age]]&gt;=61,"Baby boomers",IF(TablaProyecto[[#This Row],[Age]]&gt;=45,"Generacion X",IF(TablaProyecto[[#This Row],[Age]]&gt;=29,"Millennials","Generacion Z")))</f>
        <v>Generacion X</v>
      </c>
      <c r="AL11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4" s="3" t="str">
        <f>+IF(TablaProyecto[[#This Row],[HourlyRate]]&lt;50,"Coste salarial bajo",IF(TablaProyecto[[#This Row],[HourlyRate]]&lt;75,"Coste salarial medio","Coste salarial alto"))</f>
        <v>Coste salarial bajo</v>
      </c>
      <c r="AN114" s="3" t="str">
        <f>+IF(TablaProyecto[[#This Row],[DistanceFromHome]]&lt;10,"0-10 kms",IF(TablaProyecto[[#This Row],[DistanceFromHome]]&lt;20,"10-20 kms","20-30 kms"))</f>
        <v>20-30 kms</v>
      </c>
      <c r="AO114" s="3" t="str">
        <f>+IF(TablaProyecto[[#This Row],[Porcentaje de aumento salarial recibido (%)]]&lt;16%,"Bajo",IF(TablaProyecto[[#This Row],[Porcentaje de aumento salarial recibido (%)]]&lt;21%,"Medio","Alto"))</f>
        <v>Bajo</v>
      </c>
      <c r="AP114" s="3" t="str">
        <f>+IF(TablaProyecto[[#This Row],[TrainingTimesLastYear]]&lt;3,"Poca",IF(TablaProyecto[[#This Row],[TrainingTimesLastYear]]&lt;5,"Media","Mucha"))</f>
        <v>Media</v>
      </c>
      <c r="AQ114" s="3" t="str">
        <f>+IF(TablaProyecto[[#This Row],[TotalWorkingYears]]&lt;4,"Junior",IF(TablaProyecto[[#This Row],[TotalWorkingYears]]&lt;10,"Intermediate","Senior"))</f>
        <v>Senior</v>
      </c>
      <c r="AS114" t="str">
        <f>+IF(TablaProyecto[[#This Row],[Education]]&gt;5,"ERRONEO","")</f>
        <v/>
      </c>
      <c r="AT114" t="str">
        <f>IF(+COUNTIF(TablaProyecto[EmployeeNumber],TablaProyecto[[#This Row],[EmployeeNumber]])&gt;1,"ERRONEO"," ")</f>
        <v xml:space="preserve"> </v>
      </c>
      <c r="AU114" t="str">
        <f>+IF(TablaProyecto[[#This Row],[JobSatisfaction]]&gt;4,"ERRONEO"," ")</f>
        <v xml:space="preserve"> </v>
      </c>
      <c r="AV114" t="str">
        <f>+IF(TablaProyecto[[#This Row],[PerformanceRating]]&gt;4,"ERRONEO"," ")</f>
        <v xml:space="preserve"> </v>
      </c>
      <c r="AW114" t="str">
        <f>+IF(TablaProyecto[[#This Row],[RelationshipSatisfaction]]&gt;4,"ERRONEO"," ")</f>
        <v xml:space="preserve"> </v>
      </c>
      <c r="AX114" t="str">
        <f>+IF(TablaProyecto[[#This Row],[WorkLifeBalance]]&gt;4,"ERRONEO"," ")</f>
        <v xml:space="preserve"> </v>
      </c>
    </row>
    <row r="115" spans="1:50" x14ac:dyDescent="0.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  <c r="AJ115" s="3">
        <f>+TablaProyecto[[#This Row],[PercentSalaryHike]]/100</f>
        <v>0.12</v>
      </c>
      <c r="AK115" s="3" t="str">
        <f>+IF(TablaProyecto[[#This Row],[Age]]&gt;=61,"Baby boomers",IF(TablaProyecto[[#This Row],[Age]]&gt;=45,"Generacion X",IF(TablaProyecto[[#This Row],[Age]]&gt;=29,"Millennials","Generacion Z")))</f>
        <v>Generacion Z</v>
      </c>
      <c r="AL11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5" s="3" t="str">
        <f>+IF(TablaProyecto[[#This Row],[HourlyRate]]&lt;50,"Coste salarial bajo",IF(TablaProyecto[[#This Row],[HourlyRate]]&lt;75,"Coste salarial medio","Coste salarial alto"))</f>
        <v>Coste salarial medio</v>
      </c>
      <c r="AN115" s="3" t="str">
        <f>+IF(TablaProyecto[[#This Row],[DistanceFromHome]]&lt;10,"0-10 kms",IF(TablaProyecto[[#This Row],[DistanceFromHome]]&lt;20,"10-20 kms","20-30 kms"))</f>
        <v>10-20 kms</v>
      </c>
      <c r="AO115" s="3" t="str">
        <f>+IF(TablaProyecto[[#This Row],[Porcentaje de aumento salarial recibido (%)]]&lt;16%,"Bajo",IF(TablaProyecto[[#This Row],[Porcentaje de aumento salarial recibido (%)]]&lt;21%,"Medio","Alto"))</f>
        <v>Bajo</v>
      </c>
      <c r="AP115" s="3" t="str">
        <f>+IF(TablaProyecto[[#This Row],[TrainingTimesLastYear]]&lt;3,"Poca",IF(TablaProyecto[[#This Row],[TrainingTimesLastYear]]&lt;5,"Media","Mucha"))</f>
        <v>Poca</v>
      </c>
      <c r="AQ115" s="3" t="str">
        <f>+IF(TablaProyecto[[#This Row],[TotalWorkingYears]]&lt;4,"Junior",IF(TablaProyecto[[#This Row],[TotalWorkingYears]]&lt;10,"Intermediate","Senior"))</f>
        <v>Intermediate</v>
      </c>
      <c r="AS115" t="str">
        <f>+IF(TablaProyecto[[#This Row],[Education]]&gt;5,"ERRONEO","")</f>
        <v/>
      </c>
      <c r="AT115" t="str">
        <f>IF(+COUNTIF(TablaProyecto[EmployeeNumber],TablaProyecto[[#This Row],[EmployeeNumber]])&gt;1,"ERRONEO"," ")</f>
        <v xml:space="preserve"> </v>
      </c>
      <c r="AU115" t="str">
        <f>+IF(TablaProyecto[[#This Row],[JobSatisfaction]]&gt;4,"ERRONEO"," ")</f>
        <v xml:space="preserve"> </v>
      </c>
      <c r="AV115" t="str">
        <f>+IF(TablaProyecto[[#This Row],[PerformanceRating]]&gt;4,"ERRONEO"," ")</f>
        <v xml:space="preserve"> </v>
      </c>
      <c r="AW115" t="str">
        <f>+IF(TablaProyecto[[#This Row],[RelationshipSatisfaction]]&gt;4,"ERRONEO"," ")</f>
        <v xml:space="preserve"> </v>
      </c>
      <c r="AX115" t="str">
        <f>+IF(TablaProyecto[[#This Row],[WorkLifeBalance]]&gt;4,"ERRONEO"," ")</f>
        <v xml:space="preserve"> </v>
      </c>
    </row>
    <row r="116" spans="1:50" x14ac:dyDescent="0.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  <c r="AJ116" s="3">
        <f>+TablaProyecto[[#This Row],[PercentSalaryHike]]/100</f>
        <v>0.15</v>
      </c>
      <c r="AK116" s="3" t="str">
        <f>+IF(TablaProyecto[[#This Row],[Age]]&gt;=61,"Baby boomers",IF(TablaProyecto[[#This Row],[Age]]&gt;=45,"Generacion X",IF(TablaProyecto[[#This Row],[Age]]&gt;=29,"Millennials","Generacion Z")))</f>
        <v>Millennials</v>
      </c>
      <c r="AL11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16" s="3" t="str">
        <f>+IF(TablaProyecto[[#This Row],[HourlyRate]]&lt;50,"Coste salarial bajo",IF(TablaProyecto[[#This Row],[HourlyRate]]&lt;75,"Coste salarial medio","Coste salarial alto"))</f>
        <v>Coste salarial bajo</v>
      </c>
      <c r="AN116" s="3" t="str">
        <f>+IF(TablaProyecto[[#This Row],[DistanceFromHome]]&lt;10,"0-10 kms",IF(TablaProyecto[[#This Row],[DistanceFromHome]]&lt;20,"10-20 kms","20-30 kms"))</f>
        <v>0-10 kms</v>
      </c>
      <c r="AO116" s="3" t="str">
        <f>+IF(TablaProyecto[[#This Row],[Porcentaje de aumento salarial recibido (%)]]&lt;16%,"Bajo",IF(TablaProyecto[[#This Row],[Porcentaje de aumento salarial recibido (%)]]&lt;21%,"Medio","Alto"))</f>
        <v>Bajo</v>
      </c>
      <c r="AP116" s="3" t="str">
        <f>+IF(TablaProyecto[[#This Row],[TrainingTimesLastYear]]&lt;3,"Poca",IF(TablaProyecto[[#This Row],[TrainingTimesLastYear]]&lt;5,"Media","Mucha"))</f>
        <v>Media</v>
      </c>
      <c r="AQ116" s="3" t="str">
        <f>+IF(TablaProyecto[[#This Row],[TotalWorkingYears]]&lt;4,"Junior",IF(TablaProyecto[[#This Row],[TotalWorkingYears]]&lt;10,"Intermediate","Senior"))</f>
        <v>Senior</v>
      </c>
      <c r="AS116" t="str">
        <f>+IF(TablaProyecto[[#This Row],[Education]]&gt;5,"ERRONEO","")</f>
        <v/>
      </c>
      <c r="AT116" t="str">
        <f>IF(+COUNTIF(TablaProyecto[EmployeeNumber],TablaProyecto[[#This Row],[EmployeeNumber]])&gt;1,"ERRONEO"," ")</f>
        <v xml:space="preserve"> </v>
      </c>
      <c r="AU116" t="str">
        <f>+IF(TablaProyecto[[#This Row],[JobSatisfaction]]&gt;4,"ERRONEO"," ")</f>
        <v xml:space="preserve"> </v>
      </c>
      <c r="AV116" t="str">
        <f>+IF(TablaProyecto[[#This Row],[PerformanceRating]]&gt;4,"ERRONEO"," ")</f>
        <v xml:space="preserve"> </v>
      </c>
      <c r="AW116" t="str">
        <f>+IF(TablaProyecto[[#This Row],[RelationshipSatisfaction]]&gt;4,"ERRONEO"," ")</f>
        <v xml:space="preserve"> </v>
      </c>
      <c r="AX116" t="str">
        <f>+IF(TablaProyecto[[#This Row],[WorkLifeBalance]]&gt;4,"ERRONEO"," ")</f>
        <v xml:space="preserve"> </v>
      </c>
    </row>
    <row r="117" spans="1:50" x14ac:dyDescent="0.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  <c r="AJ117" s="3">
        <f>+TablaProyecto[[#This Row],[PercentSalaryHike]]/100</f>
        <v>0.12</v>
      </c>
      <c r="AK117" s="3" t="str">
        <f>+IF(TablaProyecto[[#This Row],[Age]]&gt;=61,"Baby boomers",IF(TablaProyecto[[#This Row],[Age]]&gt;=45,"Generacion X",IF(TablaProyecto[[#This Row],[Age]]&gt;=29,"Millennials","Generacion Z")))</f>
        <v>Millennials</v>
      </c>
      <c r="AL11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7" s="3" t="str">
        <f>+IF(TablaProyecto[[#This Row],[HourlyRate]]&lt;50,"Coste salarial bajo",IF(TablaProyecto[[#This Row],[HourlyRate]]&lt;75,"Coste salarial medio","Coste salarial alto"))</f>
        <v>Coste salarial alto</v>
      </c>
      <c r="AN117" s="3" t="str">
        <f>+IF(TablaProyecto[[#This Row],[DistanceFromHome]]&lt;10,"0-10 kms",IF(TablaProyecto[[#This Row],[DistanceFromHome]]&lt;20,"10-20 kms","20-30 kms"))</f>
        <v>0-10 kms</v>
      </c>
      <c r="AO117" s="3" t="str">
        <f>+IF(TablaProyecto[[#This Row],[Porcentaje de aumento salarial recibido (%)]]&lt;16%,"Bajo",IF(TablaProyecto[[#This Row],[Porcentaje de aumento salarial recibido (%)]]&lt;21%,"Medio","Alto"))</f>
        <v>Bajo</v>
      </c>
      <c r="AP117" s="3" t="str">
        <f>+IF(TablaProyecto[[#This Row],[TrainingTimesLastYear]]&lt;3,"Poca",IF(TablaProyecto[[#This Row],[TrainingTimesLastYear]]&lt;5,"Media","Mucha"))</f>
        <v>Media</v>
      </c>
      <c r="AQ117" s="3" t="str">
        <f>+IF(TablaProyecto[[#This Row],[TotalWorkingYears]]&lt;4,"Junior",IF(TablaProyecto[[#This Row],[TotalWorkingYears]]&lt;10,"Intermediate","Senior"))</f>
        <v>Senior</v>
      </c>
      <c r="AS117" t="str">
        <f>+IF(TablaProyecto[[#This Row],[Education]]&gt;5,"ERRONEO","")</f>
        <v/>
      </c>
      <c r="AT117" t="str">
        <f>IF(+COUNTIF(TablaProyecto[EmployeeNumber],TablaProyecto[[#This Row],[EmployeeNumber]])&gt;1,"ERRONEO"," ")</f>
        <v xml:space="preserve"> </v>
      </c>
      <c r="AU117" t="str">
        <f>+IF(TablaProyecto[[#This Row],[JobSatisfaction]]&gt;4,"ERRONEO"," ")</f>
        <v xml:space="preserve"> </v>
      </c>
      <c r="AV117" t="str">
        <f>+IF(TablaProyecto[[#This Row],[PerformanceRating]]&gt;4,"ERRONEO"," ")</f>
        <v xml:space="preserve"> </v>
      </c>
      <c r="AW117" t="str">
        <f>+IF(TablaProyecto[[#This Row],[RelationshipSatisfaction]]&gt;4,"ERRONEO"," ")</f>
        <v xml:space="preserve"> </v>
      </c>
      <c r="AX117" t="str">
        <f>+IF(TablaProyecto[[#This Row],[WorkLifeBalance]]&gt;4,"ERRONEO"," ")</f>
        <v xml:space="preserve"> </v>
      </c>
    </row>
    <row r="118" spans="1:50" x14ac:dyDescent="0.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  <c r="AJ118" s="3">
        <f>+TablaProyecto[[#This Row],[PercentSalaryHike]]/100</f>
        <v>0.12</v>
      </c>
      <c r="AK118" s="3" t="str">
        <f>+IF(TablaProyecto[[#This Row],[Age]]&gt;=61,"Baby boomers",IF(TablaProyecto[[#This Row],[Age]]&gt;=45,"Generacion X",IF(TablaProyecto[[#This Row],[Age]]&gt;=29,"Millennials","Generacion Z")))</f>
        <v>Millennials</v>
      </c>
      <c r="AL11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18" s="3" t="str">
        <f>+IF(TablaProyecto[[#This Row],[HourlyRate]]&lt;50,"Coste salarial bajo",IF(TablaProyecto[[#This Row],[HourlyRate]]&lt;75,"Coste salarial medio","Coste salarial alto"))</f>
        <v>Coste salarial bajo</v>
      </c>
      <c r="AN118" s="3" t="str">
        <f>+IF(TablaProyecto[[#This Row],[DistanceFromHome]]&lt;10,"0-10 kms",IF(TablaProyecto[[#This Row],[DistanceFromHome]]&lt;20,"10-20 kms","20-30 kms"))</f>
        <v>0-10 kms</v>
      </c>
      <c r="AO118" s="3" t="str">
        <f>+IF(TablaProyecto[[#This Row],[Porcentaje de aumento salarial recibido (%)]]&lt;16%,"Bajo",IF(TablaProyecto[[#This Row],[Porcentaje de aumento salarial recibido (%)]]&lt;21%,"Medio","Alto"))</f>
        <v>Bajo</v>
      </c>
      <c r="AP118" s="3" t="str">
        <f>+IF(TablaProyecto[[#This Row],[TrainingTimesLastYear]]&lt;3,"Poca",IF(TablaProyecto[[#This Row],[TrainingTimesLastYear]]&lt;5,"Media","Mucha"))</f>
        <v>Mucha</v>
      </c>
      <c r="AQ118" s="3" t="str">
        <f>+IF(TablaProyecto[[#This Row],[TotalWorkingYears]]&lt;4,"Junior",IF(TablaProyecto[[#This Row],[TotalWorkingYears]]&lt;10,"Intermediate","Senior"))</f>
        <v>Senior</v>
      </c>
      <c r="AS118" t="str">
        <f>+IF(TablaProyecto[[#This Row],[Education]]&gt;5,"ERRONEO","")</f>
        <v/>
      </c>
      <c r="AT118" t="str">
        <f>IF(+COUNTIF(TablaProyecto[EmployeeNumber],TablaProyecto[[#This Row],[EmployeeNumber]])&gt;1,"ERRONEO"," ")</f>
        <v xml:space="preserve"> </v>
      </c>
      <c r="AU118" t="str">
        <f>+IF(TablaProyecto[[#This Row],[JobSatisfaction]]&gt;4,"ERRONEO"," ")</f>
        <v xml:space="preserve"> </v>
      </c>
      <c r="AV118" t="str">
        <f>+IF(TablaProyecto[[#This Row],[PerformanceRating]]&gt;4,"ERRONEO"," ")</f>
        <v xml:space="preserve"> </v>
      </c>
      <c r="AW118" t="str">
        <f>+IF(TablaProyecto[[#This Row],[RelationshipSatisfaction]]&gt;4,"ERRONEO"," ")</f>
        <v xml:space="preserve"> </v>
      </c>
      <c r="AX118" t="str">
        <f>+IF(TablaProyecto[[#This Row],[WorkLifeBalance]]&gt;4,"ERRONEO"," ")</f>
        <v xml:space="preserve"> </v>
      </c>
    </row>
    <row r="119" spans="1:50" x14ac:dyDescent="0.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  <c r="AJ119" s="3">
        <f>+TablaProyecto[[#This Row],[PercentSalaryHike]]/100</f>
        <v>0.14000000000000001</v>
      </c>
      <c r="AK119" s="3" t="str">
        <f>+IF(TablaProyecto[[#This Row],[Age]]&gt;=61,"Baby boomers",IF(TablaProyecto[[#This Row],[Age]]&gt;=45,"Generacion X",IF(TablaProyecto[[#This Row],[Age]]&gt;=29,"Millennials","Generacion Z")))</f>
        <v>Millennials</v>
      </c>
      <c r="AL11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9" s="3" t="str">
        <f>+IF(TablaProyecto[[#This Row],[HourlyRate]]&lt;50,"Coste salarial bajo",IF(TablaProyecto[[#This Row],[HourlyRate]]&lt;75,"Coste salarial medio","Coste salarial alto"))</f>
        <v>Coste salarial alto</v>
      </c>
      <c r="AN119" s="3" t="str">
        <f>+IF(TablaProyecto[[#This Row],[DistanceFromHome]]&lt;10,"0-10 kms",IF(TablaProyecto[[#This Row],[DistanceFromHome]]&lt;20,"10-20 kms","20-30 kms"))</f>
        <v>10-20 kms</v>
      </c>
      <c r="AO119" s="3" t="str">
        <f>+IF(TablaProyecto[[#This Row],[Porcentaje de aumento salarial recibido (%)]]&lt;16%,"Bajo",IF(TablaProyecto[[#This Row],[Porcentaje de aumento salarial recibido (%)]]&lt;21%,"Medio","Alto"))</f>
        <v>Bajo</v>
      </c>
      <c r="AP119" s="3" t="str">
        <f>+IF(TablaProyecto[[#This Row],[TrainingTimesLastYear]]&lt;3,"Poca",IF(TablaProyecto[[#This Row],[TrainingTimesLastYear]]&lt;5,"Media","Mucha"))</f>
        <v>Mucha</v>
      </c>
      <c r="AQ119" s="3" t="str">
        <f>+IF(TablaProyecto[[#This Row],[TotalWorkingYears]]&lt;4,"Junior",IF(TablaProyecto[[#This Row],[TotalWorkingYears]]&lt;10,"Intermediate","Senior"))</f>
        <v>Senior</v>
      </c>
      <c r="AS119" t="str">
        <f>+IF(TablaProyecto[[#This Row],[Education]]&gt;5,"ERRONEO","")</f>
        <v/>
      </c>
      <c r="AT119" t="str">
        <f>IF(+COUNTIF(TablaProyecto[EmployeeNumber],TablaProyecto[[#This Row],[EmployeeNumber]])&gt;1,"ERRONEO"," ")</f>
        <v xml:space="preserve"> </v>
      </c>
      <c r="AU119" t="str">
        <f>+IF(TablaProyecto[[#This Row],[JobSatisfaction]]&gt;4,"ERRONEO"," ")</f>
        <v xml:space="preserve"> </v>
      </c>
      <c r="AV119" t="str">
        <f>+IF(TablaProyecto[[#This Row],[PerformanceRating]]&gt;4,"ERRONEO"," ")</f>
        <v xml:space="preserve"> </v>
      </c>
      <c r="AW119" t="str">
        <f>+IF(TablaProyecto[[#This Row],[RelationshipSatisfaction]]&gt;4,"ERRONEO"," ")</f>
        <v xml:space="preserve"> </v>
      </c>
      <c r="AX119" t="str">
        <f>+IF(TablaProyecto[[#This Row],[WorkLifeBalance]]&gt;4,"ERRONEO"," ")</f>
        <v xml:space="preserve"> </v>
      </c>
    </row>
    <row r="120" spans="1:50" x14ac:dyDescent="0.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  <c r="AJ120" s="3">
        <f>+TablaProyecto[[#This Row],[PercentSalaryHike]]/100</f>
        <v>0.22</v>
      </c>
      <c r="AK120" s="3" t="str">
        <f>+IF(TablaProyecto[[#This Row],[Age]]&gt;=61,"Baby boomers",IF(TablaProyecto[[#This Row],[Age]]&gt;=45,"Generacion X",IF(TablaProyecto[[#This Row],[Age]]&gt;=29,"Millennials","Generacion Z")))</f>
        <v>Millennials</v>
      </c>
      <c r="AL12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20" s="3" t="str">
        <f>+IF(TablaProyecto[[#This Row],[HourlyRate]]&lt;50,"Coste salarial bajo",IF(TablaProyecto[[#This Row],[HourlyRate]]&lt;75,"Coste salarial medio","Coste salarial alto"))</f>
        <v>Coste salarial bajo</v>
      </c>
      <c r="AN120" s="3" t="str">
        <f>+IF(TablaProyecto[[#This Row],[DistanceFromHome]]&lt;10,"0-10 kms",IF(TablaProyecto[[#This Row],[DistanceFromHome]]&lt;20,"10-20 kms","20-30 kms"))</f>
        <v>0-10 kms</v>
      </c>
      <c r="AO120" s="3" t="str">
        <f>+IF(TablaProyecto[[#This Row],[Porcentaje de aumento salarial recibido (%)]]&lt;16%,"Bajo",IF(TablaProyecto[[#This Row],[Porcentaje de aumento salarial recibido (%)]]&lt;21%,"Medio","Alto"))</f>
        <v>Alto</v>
      </c>
      <c r="AP120" s="3" t="str">
        <f>+IF(TablaProyecto[[#This Row],[TrainingTimesLastYear]]&lt;3,"Poca",IF(TablaProyecto[[#This Row],[TrainingTimesLastYear]]&lt;5,"Media","Mucha"))</f>
        <v>Poca</v>
      </c>
      <c r="AQ120" s="3" t="str">
        <f>+IF(TablaProyecto[[#This Row],[TotalWorkingYears]]&lt;4,"Junior",IF(TablaProyecto[[#This Row],[TotalWorkingYears]]&lt;10,"Intermediate","Senior"))</f>
        <v>Intermediate</v>
      </c>
      <c r="AS120" t="str">
        <f>+IF(TablaProyecto[[#This Row],[Education]]&gt;5,"ERRONEO","")</f>
        <v/>
      </c>
      <c r="AT120" t="str">
        <f>IF(+COUNTIF(TablaProyecto[EmployeeNumber],TablaProyecto[[#This Row],[EmployeeNumber]])&gt;1,"ERRONEO"," ")</f>
        <v xml:space="preserve"> </v>
      </c>
      <c r="AU120" t="str">
        <f>+IF(TablaProyecto[[#This Row],[JobSatisfaction]]&gt;4,"ERRONEO"," ")</f>
        <v xml:space="preserve"> </v>
      </c>
      <c r="AV120" t="str">
        <f>+IF(TablaProyecto[[#This Row],[PerformanceRating]]&gt;4,"ERRONEO"," ")</f>
        <v xml:space="preserve"> </v>
      </c>
      <c r="AW120" t="str">
        <f>+IF(TablaProyecto[[#This Row],[RelationshipSatisfaction]]&gt;4,"ERRONEO"," ")</f>
        <v xml:space="preserve"> </v>
      </c>
      <c r="AX120" t="str">
        <f>+IF(TablaProyecto[[#This Row],[WorkLifeBalance]]&gt;4,"ERRONEO"," ")</f>
        <v xml:space="preserve"> </v>
      </c>
    </row>
    <row r="121" spans="1:50" x14ac:dyDescent="0.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  <c r="AJ121" s="3">
        <f>+TablaProyecto[[#This Row],[PercentSalaryHike]]/100</f>
        <v>0.12</v>
      </c>
      <c r="AK121" s="3" t="str">
        <f>+IF(TablaProyecto[[#This Row],[Age]]&gt;=61,"Baby boomers",IF(TablaProyecto[[#This Row],[Age]]&gt;=45,"Generacion X",IF(TablaProyecto[[#This Row],[Age]]&gt;=29,"Millennials","Generacion Z")))</f>
        <v>Millennials</v>
      </c>
      <c r="AL12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21" s="3" t="str">
        <f>+IF(TablaProyecto[[#This Row],[HourlyRate]]&lt;50,"Coste salarial bajo",IF(TablaProyecto[[#This Row],[HourlyRate]]&lt;75,"Coste salarial medio","Coste salarial alto"))</f>
        <v>Coste salarial alto</v>
      </c>
      <c r="AN121" s="3" t="str">
        <f>+IF(TablaProyecto[[#This Row],[DistanceFromHome]]&lt;10,"0-10 kms",IF(TablaProyecto[[#This Row],[DistanceFromHome]]&lt;20,"10-20 kms","20-30 kms"))</f>
        <v>20-30 kms</v>
      </c>
      <c r="AO121" s="3" t="str">
        <f>+IF(TablaProyecto[[#This Row],[Porcentaje de aumento salarial recibido (%)]]&lt;16%,"Bajo",IF(TablaProyecto[[#This Row],[Porcentaje de aumento salarial recibido (%)]]&lt;21%,"Medio","Alto"))</f>
        <v>Bajo</v>
      </c>
      <c r="AP121" s="3" t="str">
        <f>+IF(TablaProyecto[[#This Row],[TrainingTimesLastYear]]&lt;3,"Poca",IF(TablaProyecto[[#This Row],[TrainingTimesLastYear]]&lt;5,"Media","Mucha"))</f>
        <v>Media</v>
      </c>
      <c r="AQ121" s="3" t="str">
        <f>+IF(TablaProyecto[[#This Row],[TotalWorkingYears]]&lt;4,"Junior",IF(TablaProyecto[[#This Row],[TotalWorkingYears]]&lt;10,"Intermediate","Senior"))</f>
        <v>Senior</v>
      </c>
      <c r="AS121" t="str">
        <f>+IF(TablaProyecto[[#This Row],[Education]]&gt;5,"ERRONEO","")</f>
        <v/>
      </c>
      <c r="AT121" t="str">
        <f>IF(+COUNTIF(TablaProyecto[EmployeeNumber],TablaProyecto[[#This Row],[EmployeeNumber]])&gt;1,"ERRONEO"," ")</f>
        <v xml:space="preserve"> </v>
      </c>
      <c r="AU121" t="str">
        <f>+IF(TablaProyecto[[#This Row],[JobSatisfaction]]&gt;4,"ERRONEO"," ")</f>
        <v xml:space="preserve"> </v>
      </c>
      <c r="AV121" t="str">
        <f>+IF(TablaProyecto[[#This Row],[PerformanceRating]]&gt;4,"ERRONEO"," ")</f>
        <v xml:space="preserve"> </v>
      </c>
      <c r="AW121" t="str">
        <f>+IF(TablaProyecto[[#This Row],[RelationshipSatisfaction]]&gt;4,"ERRONEO"," ")</f>
        <v xml:space="preserve"> </v>
      </c>
      <c r="AX121" t="str">
        <f>+IF(TablaProyecto[[#This Row],[WorkLifeBalance]]&gt;4,"ERRONEO"," ")</f>
        <v xml:space="preserve"> </v>
      </c>
    </row>
    <row r="122" spans="1:50" x14ac:dyDescent="0.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  <c r="AJ122" s="3">
        <f>+TablaProyecto[[#This Row],[PercentSalaryHike]]/100</f>
        <v>0.25</v>
      </c>
      <c r="AK122" s="3" t="str">
        <f>+IF(TablaProyecto[[#This Row],[Age]]&gt;=61,"Baby boomers",IF(TablaProyecto[[#This Row],[Age]]&gt;=45,"Generacion X",IF(TablaProyecto[[#This Row],[Age]]&gt;=29,"Millennials","Generacion Z")))</f>
        <v>Millennials</v>
      </c>
      <c r="AL12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2" s="3" t="str">
        <f>+IF(TablaProyecto[[#This Row],[HourlyRate]]&lt;50,"Coste salarial bajo",IF(TablaProyecto[[#This Row],[HourlyRate]]&lt;75,"Coste salarial medio","Coste salarial alto"))</f>
        <v>Coste salarial alto</v>
      </c>
      <c r="AN122" s="3" t="str">
        <f>+IF(TablaProyecto[[#This Row],[DistanceFromHome]]&lt;10,"0-10 kms",IF(TablaProyecto[[#This Row],[DistanceFromHome]]&lt;20,"10-20 kms","20-30 kms"))</f>
        <v>20-30 kms</v>
      </c>
      <c r="AO122" s="3" t="str">
        <f>+IF(TablaProyecto[[#This Row],[Porcentaje de aumento salarial recibido (%)]]&lt;16%,"Bajo",IF(TablaProyecto[[#This Row],[Porcentaje de aumento salarial recibido (%)]]&lt;21%,"Medio","Alto"))</f>
        <v>Alto</v>
      </c>
      <c r="AP122" s="3" t="str">
        <f>+IF(TablaProyecto[[#This Row],[TrainingTimesLastYear]]&lt;3,"Poca",IF(TablaProyecto[[#This Row],[TrainingTimesLastYear]]&lt;5,"Media","Mucha"))</f>
        <v>Poca</v>
      </c>
      <c r="AQ122" s="3" t="str">
        <f>+IF(TablaProyecto[[#This Row],[TotalWorkingYears]]&lt;4,"Junior",IF(TablaProyecto[[#This Row],[TotalWorkingYears]]&lt;10,"Intermediate","Senior"))</f>
        <v>Senior</v>
      </c>
      <c r="AS122" t="str">
        <f>+IF(TablaProyecto[[#This Row],[Education]]&gt;5,"ERRONEO","")</f>
        <v/>
      </c>
      <c r="AT122" t="str">
        <f>IF(+COUNTIF(TablaProyecto[EmployeeNumber],TablaProyecto[[#This Row],[EmployeeNumber]])&gt;1,"ERRONEO"," ")</f>
        <v xml:space="preserve"> </v>
      </c>
      <c r="AU122" t="str">
        <f>+IF(TablaProyecto[[#This Row],[JobSatisfaction]]&gt;4,"ERRONEO"," ")</f>
        <v xml:space="preserve"> </v>
      </c>
      <c r="AV122" t="str">
        <f>+IF(TablaProyecto[[#This Row],[PerformanceRating]]&gt;4,"ERRONEO"," ")</f>
        <v xml:space="preserve"> </v>
      </c>
      <c r="AW122" t="str">
        <f>+IF(TablaProyecto[[#This Row],[RelationshipSatisfaction]]&gt;4,"ERRONEO"," ")</f>
        <v xml:space="preserve"> </v>
      </c>
      <c r="AX122" t="str">
        <f>+IF(TablaProyecto[[#This Row],[WorkLifeBalance]]&gt;4,"ERRONEO"," ")</f>
        <v xml:space="preserve"> </v>
      </c>
    </row>
    <row r="123" spans="1:50" x14ac:dyDescent="0.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  <c r="AJ123" s="3">
        <f>+TablaProyecto[[#This Row],[PercentSalaryHike]]/100</f>
        <v>0.13</v>
      </c>
      <c r="AK123" s="3" t="str">
        <f>+IF(TablaProyecto[[#This Row],[Age]]&gt;=61,"Baby boomers",IF(TablaProyecto[[#This Row],[Age]]&gt;=45,"Generacion X",IF(TablaProyecto[[#This Row],[Age]]&gt;=29,"Millennials","Generacion Z")))</f>
        <v>Millennials</v>
      </c>
      <c r="AL12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3" s="3" t="str">
        <f>+IF(TablaProyecto[[#This Row],[HourlyRate]]&lt;50,"Coste salarial bajo",IF(TablaProyecto[[#This Row],[HourlyRate]]&lt;75,"Coste salarial medio","Coste salarial alto"))</f>
        <v>Coste salarial alto</v>
      </c>
      <c r="AN123" s="3" t="str">
        <f>+IF(TablaProyecto[[#This Row],[DistanceFromHome]]&lt;10,"0-10 kms",IF(TablaProyecto[[#This Row],[DistanceFromHome]]&lt;20,"10-20 kms","20-30 kms"))</f>
        <v>20-30 kms</v>
      </c>
      <c r="AO123" s="3" t="str">
        <f>+IF(TablaProyecto[[#This Row],[Porcentaje de aumento salarial recibido (%)]]&lt;16%,"Bajo",IF(TablaProyecto[[#This Row],[Porcentaje de aumento salarial recibido (%)]]&lt;21%,"Medio","Alto"))</f>
        <v>Bajo</v>
      </c>
      <c r="AP123" s="3" t="str">
        <f>+IF(TablaProyecto[[#This Row],[TrainingTimesLastYear]]&lt;3,"Poca",IF(TablaProyecto[[#This Row],[TrainingTimesLastYear]]&lt;5,"Media","Mucha"))</f>
        <v>Poca</v>
      </c>
      <c r="AQ123" s="3" t="str">
        <f>+IF(TablaProyecto[[#This Row],[TotalWorkingYears]]&lt;4,"Junior",IF(TablaProyecto[[#This Row],[TotalWorkingYears]]&lt;10,"Intermediate","Senior"))</f>
        <v>Intermediate</v>
      </c>
      <c r="AS123" t="str">
        <f>+IF(TablaProyecto[[#This Row],[Education]]&gt;5,"ERRONEO","")</f>
        <v/>
      </c>
      <c r="AT123" t="str">
        <f>IF(+COUNTIF(TablaProyecto[EmployeeNumber],TablaProyecto[[#This Row],[EmployeeNumber]])&gt;1,"ERRONEO"," ")</f>
        <v xml:space="preserve"> </v>
      </c>
      <c r="AU123" t="str">
        <f>+IF(TablaProyecto[[#This Row],[JobSatisfaction]]&gt;4,"ERRONEO"," ")</f>
        <v xml:space="preserve"> </v>
      </c>
      <c r="AV123" t="str">
        <f>+IF(TablaProyecto[[#This Row],[PerformanceRating]]&gt;4,"ERRONEO"," ")</f>
        <v xml:space="preserve"> </v>
      </c>
      <c r="AW123" t="str">
        <f>+IF(TablaProyecto[[#This Row],[RelationshipSatisfaction]]&gt;4,"ERRONEO"," ")</f>
        <v xml:space="preserve"> </v>
      </c>
      <c r="AX123" t="str">
        <f>+IF(TablaProyecto[[#This Row],[WorkLifeBalance]]&gt;4,"ERRONEO"," ")</f>
        <v xml:space="preserve"> </v>
      </c>
    </row>
    <row r="124" spans="1:50" x14ac:dyDescent="0.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  <c r="AJ124" s="3">
        <f>+TablaProyecto[[#This Row],[PercentSalaryHike]]/100</f>
        <v>0.18</v>
      </c>
      <c r="AK124" s="3" t="str">
        <f>+IF(TablaProyecto[[#This Row],[Age]]&gt;=61,"Baby boomers",IF(TablaProyecto[[#This Row],[Age]]&gt;=45,"Generacion X",IF(TablaProyecto[[#This Row],[Age]]&gt;=29,"Millennials","Generacion Z")))</f>
        <v>Generacion X</v>
      </c>
      <c r="AL12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4" s="3" t="str">
        <f>+IF(TablaProyecto[[#This Row],[HourlyRate]]&lt;50,"Coste salarial bajo",IF(TablaProyecto[[#This Row],[HourlyRate]]&lt;75,"Coste salarial medio","Coste salarial alto"))</f>
        <v>Coste salarial medio</v>
      </c>
      <c r="AN124" s="3" t="str">
        <f>+IF(TablaProyecto[[#This Row],[DistanceFromHome]]&lt;10,"0-10 kms",IF(TablaProyecto[[#This Row],[DistanceFromHome]]&lt;20,"10-20 kms","20-30 kms"))</f>
        <v>10-20 kms</v>
      </c>
      <c r="AO124" s="3" t="str">
        <f>+IF(TablaProyecto[[#This Row],[Porcentaje de aumento salarial recibido (%)]]&lt;16%,"Bajo",IF(TablaProyecto[[#This Row],[Porcentaje de aumento salarial recibido (%)]]&lt;21%,"Medio","Alto"))</f>
        <v>Medio</v>
      </c>
      <c r="AP124" s="3" t="str">
        <f>+IF(TablaProyecto[[#This Row],[TrainingTimesLastYear]]&lt;3,"Poca",IF(TablaProyecto[[#This Row],[TrainingTimesLastYear]]&lt;5,"Media","Mucha"))</f>
        <v>Poca</v>
      </c>
      <c r="AQ124" s="3" t="str">
        <f>+IF(TablaProyecto[[#This Row],[TotalWorkingYears]]&lt;4,"Junior",IF(TablaProyecto[[#This Row],[TotalWorkingYears]]&lt;10,"Intermediate","Senior"))</f>
        <v>Intermediate</v>
      </c>
      <c r="AS124" t="str">
        <f>+IF(TablaProyecto[[#This Row],[Education]]&gt;5,"ERRONEO","")</f>
        <v/>
      </c>
      <c r="AT124" t="str">
        <f>IF(+COUNTIF(TablaProyecto[EmployeeNumber],TablaProyecto[[#This Row],[EmployeeNumber]])&gt;1,"ERRONEO"," ")</f>
        <v xml:space="preserve"> </v>
      </c>
      <c r="AU124" t="str">
        <f>+IF(TablaProyecto[[#This Row],[JobSatisfaction]]&gt;4,"ERRONEO"," ")</f>
        <v xml:space="preserve"> </v>
      </c>
      <c r="AV124" t="str">
        <f>+IF(TablaProyecto[[#This Row],[PerformanceRating]]&gt;4,"ERRONEO"," ")</f>
        <v xml:space="preserve"> </v>
      </c>
      <c r="AW124" t="str">
        <f>+IF(TablaProyecto[[#This Row],[RelationshipSatisfaction]]&gt;4,"ERRONEO"," ")</f>
        <v xml:space="preserve"> </v>
      </c>
      <c r="AX124" t="str">
        <f>+IF(TablaProyecto[[#This Row],[WorkLifeBalance]]&gt;4,"ERRONEO"," ")</f>
        <v xml:space="preserve"> </v>
      </c>
    </row>
    <row r="125" spans="1:50" x14ac:dyDescent="0.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  <c r="AJ125" s="3">
        <f>+TablaProyecto[[#This Row],[PercentSalaryHike]]/100</f>
        <v>0.13</v>
      </c>
      <c r="AK125" s="3" t="str">
        <f>+IF(TablaProyecto[[#This Row],[Age]]&gt;=61,"Baby boomers",IF(TablaProyecto[[#This Row],[Age]]&gt;=45,"Generacion X",IF(TablaProyecto[[#This Row],[Age]]&gt;=29,"Millennials","Generacion Z")))</f>
        <v>Generacion X</v>
      </c>
      <c r="AL12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25" s="3" t="str">
        <f>+IF(TablaProyecto[[#This Row],[HourlyRate]]&lt;50,"Coste salarial bajo",IF(TablaProyecto[[#This Row],[HourlyRate]]&lt;75,"Coste salarial medio","Coste salarial alto"))</f>
        <v>Coste salarial medio</v>
      </c>
      <c r="AN125" s="3" t="str">
        <f>+IF(TablaProyecto[[#This Row],[DistanceFromHome]]&lt;10,"0-10 kms",IF(TablaProyecto[[#This Row],[DistanceFromHome]]&lt;20,"10-20 kms","20-30 kms"))</f>
        <v>0-10 kms</v>
      </c>
      <c r="AO125" s="3" t="str">
        <f>+IF(TablaProyecto[[#This Row],[Porcentaje de aumento salarial recibido (%)]]&lt;16%,"Bajo",IF(TablaProyecto[[#This Row],[Porcentaje de aumento salarial recibido (%)]]&lt;21%,"Medio","Alto"))</f>
        <v>Bajo</v>
      </c>
      <c r="AP125" s="3" t="str">
        <f>+IF(TablaProyecto[[#This Row],[TrainingTimesLastYear]]&lt;3,"Poca",IF(TablaProyecto[[#This Row],[TrainingTimesLastYear]]&lt;5,"Media","Mucha"))</f>
        <v>Mucha</v>
      </c>
      <c r="AQ125" s="3" t="str">
        <f>+IF(TablaProyecto[[#This Row],[TotalWorkingYears]]&lt;4,"Junior",IF(TablaProyecto[[#This Row],[TotalWorkingYears]]&lt;10,"Intermediate","Senior"))</f>
        <v>Senior</v>
      </c>
      <c r="AS125" t="str">
        <f>+IF(TablaProyecto[[#This Row],[Education]]&gt;5,"ERRONEO","")</f>
        <v/>
      </c>
      <c r="AT125" t="str">
        <f>IF(+COUNTIF(TablaProyecto[EmployeeNumber],TablaProyecto[[#This Row],[EmployeeNumber]])&gt;1,"ERRONEO"," ")</f>
        <v xml:space="preserve"> </v>
      </c>
      <c r="AU125" t="str">
        <f>+IF(TablaProyecto[[#This Row],[JobSatisfaction]]&gt;4,"ERRONEO"," ")</f>
        <v xml:space="preserve"> </v>
      </c>
      <c r="AV125" t="str">
        <f>+IF(TablaProyecto[[#This Row],[PerformanceRating]]&gt;4,"ERRONEO"," ")</f>
        <v xml:space="preserve"> </v>
      </c>
      <c r="AW125" t="str">
        <f>+IF(TablaProyecto[[#This Row],[RelationshipSatisfaction]]&gt;4,"ERRONEO"," ")</f>
        <v xml:space="preserve"> </v>
      </c>
      <c r="AX125" t="str">
        <f>+IF(TablaProyecto[[#This Row],[WorkLifeBalance]]&gt;4,"ERRONEO"," ")</f>
        <v xml:space="preserve"> </v>
      </c>
    </row>
    <row r="126" spans="1:50" x14ac:dyDescent="0.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  <c r="AJ126" s="3">
        <f>+TablaProyecto[[#This Row],[PercentSalaryHike]]/100</f>
        <v>0.18</v>
      </c>
      <c r="AK126" s="3" t="str">
        <f>+IF(TablaProyecto[[#This Row],[Age]]&gt;=61,"Baby boomers",IF(TablaProyecto[[#This Row],[Age]]&gt;=45,"Generacion X",IF(TablaProyecto[[#This Row],[Age]]&gt;=29,"Millennials","Generacion Z")))</f>
        <v>Millennials</v>
      </c>
      <c r="AL12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6" s="3" t="str">
        <f>+IF(TablaProyecto[[#This Row],[HourlyRate]]&lt;50,"Coste salarial bajo",IF(TablaProyecto[[#This Row],[HourlyRate]]&lt;75,"Coste salarial medio","Coste salarial alto"))</f>
        <v>Coste salarial alto</v>
      </c>
      <c r="AN126" s="3" t="str">
        <f>+IF(TablaProyecto[[#This Row],[DistanceFromHome]]&lt;10,"0-10 kms",IF(TablaProyecto[[#This Row],[DistanceFromHome]]&lt;20,"10-20 kms","20-30 kms"))</f>
        <v>0-10 kms</v>
      </c>
      <c r="AO126" s="3" t="str">
        <f>+IF(TablaProyecto[[#This Row],[Porcentaje de aumento salarial recibido (%)]]&lt;16%,"Bajo",IF(TablaProyecto[[#This Row],[Porcentaje de aumento salarial recibido (%)]]&lt;21%,"Medio","Alto"))</f>
        <v>Medio</v>
      </c>
      <c r="AP126" s="3" t="str">
        <f>+IF(TablaProyecto[[#This Row],[TrainingTimesLastYear]]&lt;3,"Poca",IF(TablaProyecto[[#This Row],[TrainingTimesLastYear]]&lt;5,"Media","Mucha"))</f>
        <v>Media</v>
      </c>
      <c r="AQ126" s="3" t="str">
        <f>+IF(TablaProyecto[[#This Row],[TotalWorkingYears]]&lt;4,"Junior",IF(TablaProyecto[[#This Row],[TotalWorkingYears]]&lt;10,"Intermediate","Senior"))</f>
        <v>Senior</v>
      </c>
      <c r="AS126" t="str">
        <f>+IF(TablaProyecto[[#This Row],[Education]]&gt;5,"ERRONEO","")</f>
        <v/>
      </c>
      <c r="AT126" t="str">
        <f>IF(+COUNTIF(TablaProyecto[EmployeeNumber],TablaProyecto[[#This Row],[EmployeeNumber]])&gt;1,"ERRONEO"," ")</f>
        <v xml:space="preserve"> </v>
      </c>
      <c r="AU126" t="str">
        <f>+IF(TablaProyecto[[#This Row],[JobSatisfaction]]&gt;4,"ERRONEO"," ")</f>
        <v xml:space="preserve"> </v>
      </c>
      <c r="AV126" t="str">
        <f>+IF(TablaProyecto[[#This Row],[PerformanceRating]]&gt;4,"ERRONEO"," ")</f>
        <v xml:space="preserve"> </v>
      </c>
      <c r="AW126" t="str">
        <f>+IF(TablaProyecto[[#This Row],[RelationshipSatisfaction]]&gt;4,"ERRONEO"," ")</f>
        <v xml:space="preserve"> </v>
      </c>
      <c r="AX126" t="str">
        <f>+IF(TablaProyecto[[#This Row],[WorkLifeBalance]]&gt;4,"ERRONEO"," ")</f>
        <v xml:space="preserve"> </v>
      </c>
    </row>
    <row r="127" spans="1:50" x14ac:dyDescent="0.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  <c r="AJ127" s="3">
        <f>+TablaProyecto[[#This Row],[PercentSalaryHike]]/100</f>
        <v>0.19</v>
      </c>
      <c r="AK127" s="3" t="str">
        <f>+IF(TablaProyecto[[#This Row],[Age]]&gt;=61,"Baby boomers",IF(TablaProyecto[[#This Row],[Age]]&gt;=45,"Generacion X",IF(TablaProyecto[[#This Row],[Age]]&gt;=29,"Millennials","Generacion Z")))</f>
        <v>Generacion Z</v>
      </c>
      <c r="AL12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7" s="3" t="str">
        <f>+IF(TablaProyecto[[#This Row],[HourlyRate]]&lt;50,"Coste salarial bajo",IF(TablaProyecto[[#This Row],[HourlyRate]]&lt;75,"Coste salarial medio","Coste salarial alto"))</f>
        <v>Coste salarial bajo</v>
      </c>
      <c r="AN127" s="3" t="str">
        <f>+IF(TablaProyecto[[#This Row],[DistanceFromHome]]&lt;10,"0-10 kms",IF(TablaProyecto[[#This Row],[DistanceFromHome]]&lt;20,"10-20 kms","20-30 kms"))</f>
        <v>0-10 kms</v>
      </c>
      <c r="AO127" s="3" t="str">
        <f>+IF(TablaProyecto[[#This Row],[Porcentaje de aumento salarial recibido (%)]]&lt;16%,"Bajo",IF(TablaProyecto[[#This Row],[Porcentaje de aumento salarial recibido (%)]]&lt;21%,"Medio","Alto"))</f>
        <v>Medio</v>
      </c>
      <c r="AP127" s="3" t="str">
        <f>+IF(TablaProyecto[[#This Row],[TrainingTimesLastYear]]&lt;3,"Poca",IF(TablaProyecto[[#This Row],[TrainingTimesLastYear]]&lt;5,"Media","Mucha"))</f>
        <v>Media</v>
      </c>
      <c r="AQ127" s="3" t="str">
        <f>+IF(TablaProyecto[[#This Row],[TotalWorkingYears]]&lt;4,"Junior",IF(TablaProyecto[[#This Row],[TotalWorkingYears]]&lt;10,"Intermediate","Senior"))</f>
        <v>Intermediate</v>
      </c>
      <c r="AS127" t="str">
        <f>+IF(TablaProyecto[[#This Row],[Education]]&gt;5,"ERRONEO","")</f>
        <v/>
      </c>
      <c r="AT127" t="str">
        <f>IF(+COUNTIF(TablaProyecto[EmployeeNumber],TablaProyecto[[#This Row],[EmployeeNumber]])&gt;1,"ERRONEO"," ")</f>
        <v xml:space="preserve"> </v>
      </c>
      <c r="AU127" t="str">
        <f>+IF(TablaProyecto[[#This Row],[JobSatisfaction]]&gt;4,"ERRONEO"," ")</f>
        <v xml:space="preserve"> </v>
      </c>
      <c r="AV127" t="str">
        <f>+IF(TablaProyecto[[#This Row],[PerformanceRating]]&gt;4,"ERRONEO"," ")</f>
        <v xml:space="preserve"> </v>
      </c>
      <c r="AW127" t="str">
        <f>+IF(TablaProyecto[[#This Row],[RelationshipSatisfaction]]&gt;4,"ERRONEO"," ")</f>
        <v xml:space="preserve"> </v>
      </c>
      <c r="AX127" t="str">
        <f>+IF(TablaProyecto[[#This Row],[WorkLifeBalance]]&gt;4,"ERRONEO"," ")</f>
        <v xml:space="preserve"> </v>
      </c>
    </row>
    <row r="128" spans="1:50" x14ac:dyDescent="0.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  <c r="AJ128" s="3">
        <f>+TablaProyecto[[#This Row],[PercentSalaryHike]]/100</f>
        <v>0.12</v>
      </c>
      <c r="AK128" s="3" t="str">
        <f>+IF(TablaProyecto[[#This Row],[Age]]&gt;=61,"Baby boomers",IF(TablaProyecto[[#This Row],[Age]]&gt;=45,"Generacion X",IF(TablaProyecto[[#This Row],[Age]]&gt;=29,"Millennials","Generacion Z")))</f>
        <v>Generacion X</v>
      </c>
      <c r="AL12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28" s="3" t="str">
        <f>+IF(TablaProyecto[[#This Row],[HourlyRate]]&lt;50,"Coste salarial bajo",IF(TablaProyecto[[#This Row],[HourlyRate]]&lt;75,"Coste salarial medio","Coste salarial alto"))</f>
        <v>Coste salarial alto</v>
      </c>
      <c r="AN128" s="3" t="str">
        <f>+IF(TablaProyecto[[#This Row],[DistanceFromHome]]&lt;10,"0-10 kms",IF(TablaProyecto[[#This Row],[DistanceFromHome]]&lt;20,"10-20 kms","20-30 kms"))</f>
        <v>20-30 kms</v>
      </c>
      <c r="AO128" s="3" t="str">
        <f>+IF(TablaProyecto[[#This Row],[Porcentaje de aumento salarial recibido (%)]]&lt;16%,"Bajo",IF(TablaProyecto[[#This Row],[Porcentaje de aumento salarial recibido (%)]]&lt;21%,"Medio","Alto"))</f>
        <v>Bajo</v>
      </c>
      <c r="AP128" s="3" t="str">
        <f>+IF(TablaProyecto[[#This Row],[TrainingTimesLastYear]]&lt;3,"Poca",IF(TablaProyecto[[#This Row],[TrainingTimesLastYear]]&lt;5,"Media","Mucha"))</f>
        <v>Media</v>
      </c>
      <c r="AQ128" s="3" t="str">
        <f>+IF(TablaProyecto[[#This Row],[TotalWorkingYears]]&lt;4,"Junior",IF(TablaProyecto[[#This Row],[TotalWorkingYears]]&lt;10,"Intermediate","Senior"))</f>
        <v>Senior</v>
      </c>
      <c r="AS128" t="str">
        <f>+IF(TablaProyecto[[#This Row],[Education]]&gt;5,"ERRONEO","")</f>
        <v/>
      </c>
      <c r="AT128" t="str">
        <f>IF(+COUNTIF(TablaProyecto[EmployeeNumber],TablaProyecto[[#This Row],[EmployeeNumber]])&gt;1,"ERRONEO"," ")</f>
        <v xml:space="preserve"> </v>
      </c>
      <c r="AU128" t="str">
        <f>+IF(TablaProyecto[[#This Row],[JobSatisfaction]]&gt;4,"ERRONEO"," ")</f>
        <v xml:space="preserve"> </v>
      </c>
      <c r="AV128" t="str">
        <f>+IF(TablaProyecto[[#This Row],[PerformanceRating]]&gt;4,"ERRONEO"," ")</f>
        <v xml:space="preserve"> </v>
      </c>
      <c r="AW128" t="str">
        <f>+IF(TablaProyecto[[#This Row],[RelationshipSatisfaction]]&gt;4,"ERRONEO"," ")</f>
        <v xml:space="preserve"> </v>
      </c>
      <c r="AX128" t="str">
        <f>+IF(TablaProyecto[[#This Row],[WorkLifeBalance]]&gt;4,"ERRONEO"," ")</f>
        <v xml:space="preserve"> </v>
      </c>
    </row>
    <row r="129" spans="1:50" x14ac:dyDescent="0.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  <c r="AJ129" s="3">
        <f>+TablaProyecto[[#This Row],[PercentSalaryHike]]/100</f>
        <v>0.19</v>
      </c>
      <c r="AK129" s="3" t="str">
        <f>+IF(TablaProyecto[[#This Row],[Age]]&gt;=61,"Baby boomers",IF(TablaProyecto[[#This Row],[Age]]&gt;=45,"Generacion X",IF(TablaProyecto[[#This Row],[Age]]&gt;=29,"Millennials","Generacion Z")))</f>
        <v>Generacion Z</v>
      </c>
      <c r="AL12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29" s="3" t="str">
        <f>+IF(TablaProyecto[[#This Row],[HourlyRate]]&lt;50,"Coste salarial bajo",IF(TablaProyecto[[#This Row],[HourlyRate]]&lt;75,"Coste salarial medio","Coste salarial alto"))</f>
        <v>Coste salarial medio</v>
      </c>
      <c r="AN129" s="3" t="str">
        <f>+IF(TablaProyecto[[#This Row],[DistanceFromHome]]&lt;10,"0-10 kms",IF(TablaProyecto[[#This Row],[DistanceFromHome]]&lt;20,"10-20 kms","20-30 kms"))</f>
        <v>20-30 kms</v>
      </c>
      <c r="AO129" s="3" t="str">
        <f>+IF(TablaProyecto[[#This Row],[Porcentaje de aumento salarial recibido (%)]]&lt;16%,"Bajo",IF(TablaProyecto[[#This Row],[Porcentaje de aumento salarial recibido (%)]]&lt;21%,"Medio","Alto"))</f>
        <v>Medio</v>
      </c>
      <c r="AP129" s="3" t="str">
        <f>+IF(TablaProyecto[[#This Row],[TrainingTimesLastYear]]&lt;3,"Poca",IF(TablaProyecto[[#This Row],[TrainingTimesLastYear]]&lt;5,"Media","Mucha"))</f>
        <v>Poca</v>
      </c>
      <c r="AQ129" s="3" t="str">
        <f>+IF(TablaProyecto[[#This Row],[TotalWorkingYears]]&lt;4,"Junior",IF(TablaProyecto[[#This Row],[TotalWorkingYears]]&lt;10,"Intermediate","Senior"))</f>
        <v>Junior</v>
      </c>
      <c r="AS129" t="str">
        <f>+IF(TablaProyecto[[#This Row],[Education]]&gt;5,"ERRONEO","")</f>
        <v/>
      </c>
      <c r="AT129" t="str">
        <f>IF(+COUNTIF(TablaProyecto[EmployeeNumber],TablaProyecto[[#This Row],[EmployeeNumber]])&gt;1,"ERRONEO"," ")</f>
        <v xml:space="preserve"> </v>
      </c>
      <c r="AU129" t="str">
        <f>+IF(TablaProyecto[[#This Row],[JobSatisfaction]]&gt;4,"ERRONEO"," ")</f>
        <v xml:space="preserve"> </v>
      </c>
      <c r="AV129" t="str">
        <f>+IF(TablaProyecto[[#This Row],[PerformanceRating]]&gt;4,"ERRONEO"," ")</f>
        <v xml:space="preserve"> </v>
      </c>
      <c r="AW129" t="str">
        <f>+IF(TablaProyecto[[#This Row],[RelationshipSatisfaction]]&gt;4,"ERRONEO"," ")</f>
        <v xml:space="preserve"> </v>
      </c>
      <c r="AX129" t="str">
        <f>+IF(TablaProyecto[[#This Row],[WorkLifeBalance]]&gt;4,"ERRONEO"," ")</f>
        <v xml:space="preserve"> </v>
      </c>
    </row>
    <row r="130" spans="1:50" x14ac:dyDescent="0.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  <c r="AJ130" s="3">
        <f>+TablaProyecto[[#This Row],[PercentSalaryHike]]/100</f>
        <v>0.14000000000000001</v>
      </c>
      <c r="AK130" s="3" t="str">
        <f>+IF(TablaProyecto[[#This Row],[Age]]&gt;=61,"Baby boomers",IF(TablaProyecto[[#This Row],[Age]]&gt;=45,"Generacion X",IF(TablaProyecto[[#This Row],[Age]]&gt;=29,"Millennials","Generacion Z")))</f>
        <v>Generacion Z</v>
      </c>
      <c r="AL13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0" s="3" t="str">
        <f>+IF(TablaProyecto[[#This Row],[HourlyRate]]&lt;50,"Coste salarial bajo",IF(TablaProyecto[[#This Row],[HourlyRate]]&lt;75,"Coste salarial medio","Coste salarial alto"))</f>
        <v>Coste salarial alto</v>
      </c>
      <c r="AN130" s="3" t="str">
        <f>+IF(TablaProyecto[[#This Row],[DistanceFromHome]]&lt;10,"0-10 kms",IF(TablaProyecto[[#This Row],[DistanceFromHome]]&lt;20,"10-20 kms","20-30 kms"))</f>
        <v>0-10 kms</v>
      </c>
      <c r="AO130" s="3" t="str">
        <f>+IF(TablaProyecto[[#This Row],[Porcentaje de aumento salarial recibido (%)]]&lt;16%,"Bajo",IF(TablaProyecto[[#This Row],[Porcentaje de aumento salarial recibido (%)]]&lt;21%,"Medio","Alto"))</f>
        <v>Bajo</v>
      </c>
      <c r="AP130" s="3" t="str">
        <f>+IF(TablaProyecto[[#This Row],[TrainingTimesLastYear]]&lt;3,"Poca",IF(TablaProyecto[[#This Row],[TrainingTimesLastYear]]&lt;5,"Media","Mucha"))</f>
        <v>Poca</v>
      </c>
      <c r="AQ130" s="3" t="str">
        <f>+IF(TablaProyecto[[#This Row],[TotalWorkingYears]]&lt;4,"Junior",IF(TablaProyecto[[#This Row],[TotalWorkingYears]]&lt;10,"Intermediate","Senior"))</f>
        <v>Junior</v>
      </c>
      <c r="AS130" t="str">
        <f>+IF(TablaProyecto[[#This Row],[Education]]&gt;5,"ERRONEO","")</f>
        <v/>
      </c>
      <c r="AT130" t="str">
        <f>IF(+COUNTIF(TablaProyecto[EmployeeNumber],TablaProyecto[[#This Row],[EmployeeNumber]])&gt;1,"ERRONEO"," ")</f>
        <v xml:space="preserve"> </v>
      </c>
      <c r="AU130" t="str">
        <f>+IF(TablaProyecto[[#This Row],[JobSatisfaction]]&gt;4,"ERRONEO"," ")</f>
        <v xml:space="preserve"> </v>
      </c>
      <c r="AV130" t="str">
        <f>+IF(TablaProyecto[[#This Row],[PerformanceRating]]&gt;4,"ERRONEO"," ")</f>
        <v xml:space="preserve"> </v>
      </c>
      <c r="AW130" t="str">
        <f>+IF(TablaProyecto[[#This Row],[RelationshipSatisfaction]]&gt;4,"ERRONEO"," ")</f>
        <v xml:space="preserve"> </v>
      </c>
      <c r="AX130" t="str">
        <f>+IF(TablaProyecto[[#This Row],[WorkLifeBalance]]&gt;4,"ERRONEO"," ")</f>
        <v xml:space="preserve"> </v>
      </c>
    </row>
    <row r="131" spans="1:50" x14ac:dyDescent="0.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  <c r="AJ131" s="3">
        <f>+TablaProyecto[[#This Row],[PercentSalaryHike]]/100</f>
        <v>0.14000000000000001</v>
      </c>
      <c r="AK131" s="3" t="str">
        <f>+IF(TablaProyecto[[#This Row],[Age]]&gt;=61,"Baby boomers",IF(TablaProyecto[[#This Row],[Age]]&gt;=45,"Generacion X",IF(TablaProyecto[[#This Row],[Age]]&gt;=29,"Millennials","Generacion Z")))</f>
        <v>Generacion X</v>
      </c>
      <c r="AL13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31" s="3" t="str">
        <f>+IF(TablaProyecto[[#This Row],[HourlyRate]]&lt;50,"Coste salarial bajo",IF(TablaProyecto[[#This Row],[HourlyRate]]&lt;75,"Coste salarial medio","Coste salarial alto"))</f>
        <v>Coste salarial alto</v>
      </c>
      <c r="AN131" s="3" t="str">
        <f>+IF(TablaProyecto[[#This Row],[DistanceFromHome]]&lt;10,"0-10 kms",IF(TablaProyecto[[#This Row],[DistanceFromHome]]&lt;20,"10-20 kms","20-30 kms"))</f>
        <v>20-30 kms</v>
      </c>
      <c r="AO131" s="3" t="str">
        <f>+IF(TablaProyecto[[#This Row],[Porcentaje de aumento salarial recibido (%)]]&lt;16%,"Bajo",IF(TablaProyecto[[#This Row],[Porcentaje de aumento salarial recibido (%)]]&lt;21%,"Medio","Alto"))</f>
        <v>Bajo</v>
      </c>
      <c r="AP131" s="3" t="str">
        <f>+IF(TablaProyecto[[#This Row],[TrainingTimesLastYear]]&lt;3,"Poca",IF(TablaProyecto[[#This Row],[TrainingTimesLastYear]]&lt;5,"Media","Mucha"))</f>
        <v>Poca</v>
      </c>
      <c r="AQ131" s="3" t="str">
        <f>+IF(TablaProyecto[[#This Row],[TotalWorkingYears]]&lt;4,"Junior",IF(TablaProyecto[[#This Row],[TotalWorkingYears]]&lt;10,"Intermediate","Senior"))</f>
        <v>Senior</v>
      </c>
      <c r="AS131" t="str">
        <f>+IF(TablaProyecto[[#This Row],[Education]]&gt;5,"ERRONEO","")</f>
        <v/>
      </c>
      <c r="AT131" t="str">
        <f>IF(+COUNTIF(TablaProyecto[EmployeeNumber],TablaProyecto[[#This Row],[EmployeeNumber]])&gt;1,"ERRONEO"," ")</f>
        <v xml:space="preserve"> </v>
      </c>
      <c r="AU131" t="str">
        <f>+IF(TablaProyecto[[#This Row],[JobSatisfaction]]&gt;4,"ERRONEO"," ")</f>
        <v xml:space="preserve"> </v>
      </c>
      <c r="AV131" t="str">
        <f>+IF(TablaProyecto[[#This Row],[PerformanceRating]]&gt;4,"ERRONEO"," ")</f>
        <v xml:space="preserve"> </v>
      </c>
      <c r="AW131" t="str">
        <f>+IF(TablaProyecto[[#This Row],[RelationshipSatisfaction]]&gt;4,"ERRONEO"," ")</f>
        <v xml:space="preserve"> </v>
      </c>
      <c r="AX131" t="str">
        <f>+IF(TablaProyecto[[#This Row],[WorkLifeBalance]]&gt;4,"ERRONEO"," ")</f>
        <v xml:space="preserve"> </v>
      </c>
    </row>
    <row r="132" spans="1:50" x14ac:dyDescent="0.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  <c r="AJ132" s="3">
        <f>+TablaProyecto[[#This Row],[PercentSalaryHike]]/100</f>
        <v>0.12</v>
      </c>
      <c r="AK132" s="3" t="str">
        <f>+IF(TablaProyecto[[#This Row],[Age]]&gt;=61,"Baby boomers",IF(TablaProyecto[[#This Row],[Age]]&gt;=45,"Generacion X",IF(TablaProyecto[[#This Row],[Age]]&gt;=29,"Millennials","Generacion Z")))</f>
        <v>Millennials</v>
      </c>
      <c r="AL13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2" s="3" t="str">
        <f>+IF(TablaProyecto[[#This Row],[HourlyRate]]&lt;50,"Coste salarial bajo",IF(TablaProyecto[[#This Row],[HourlyRate]]&lt;75,"Coste salarial medio","Coste salarial alto"))</f>
        <v>Coste salarial medio</v>
      </c>
      <c r="AN132" s="3" t="str">
        <f>+IF(TablaProyecto[[#This Row],[DistanceFromHome]]&lt;10,"0-10 kms",IF(TablaProyecto[[#This Row],[DistanceFromHome]]&lt;20,"10-20 kms","20-30 kms"))</f>
        <v>20-30 kms</v>
      </c>
      <c r="AO132" s="3" t="str">
        <f>+IF(TablaProyecto[[#This Row],[Porcentaje de aumento salarial recibido (%)]]&lt;16%,"Bajo",IF(TablaProyecto[[#This Row],[Porcentaje de aumento salarial recibido (%)]]&lt;21%,"Medio","Alto"))</f>
        <v>Bajo</v>
      </c>
      <c r="AP132" s="3" t="str">
        <f>+IF(TablaProyecto[[#This Row],[TrainingTimesLastYear]]&lt;3,"Poca",IF(TablaProyecto[[#This Row],[TrainingTimesLastYear]]&lt;5,"Media","Mucha"))</f>
        <v>Poca</v>
      </c>
      <c r="AQ132" s="3" t="str">
        <f>+IF(TablaProyecto[[#This Row],[TotalWorkingYears]]&lt;4,"Junior",IF(TablaProyecto[[#This Row],[TotalWorkingYears]]&lt;10,"Intermediate","Senior"))</f>
        <v>Senior</v>
      </c>
      <c r="AS132" t="str">
        <f>+IF(TablaProyecto[[#This Row],[Education]]&gt;5,"ERRONEO","")</f>
        <v/>
      </c>
      <c r="AT132" t="str">
        <f>IF(+COUNTIF(TablaProyecto[EmployeeNumber],TablaProyecto[[#This Row],[EmployeeNumber]])&gt;1,"ERRONEO"," ")</f>
        <v xml:space="preserve"> </v>
      </c>
      <c r="AU132" t="str">
        <f>+IF(TablaProyecto[[#This Row],[JobSatisfaction]]&gt;4,"ERRONEO"," ")</f>
        <v xml:space="preserve"> </v>
      </c>
      <c r="AV132" t="str">
        <f>+IF(TablaProyecto[[#This Row],[PerformanceRating]]&gt;4,"ERRONEO"," ")</f>
        <v xml:space="preserve"> </v>
      </c>
      <c r="AW132" t="str">
        <f>+IF(TablaProyecto[[#This Row],[RelationshipSatisfaction]]&gt;4,"ERRONEO"," ")</f>
        <v xml:space="preserve"> </v>
      </c>
      <c r="AX132" t="str">
        <f>+IF(TablaProyecto[[#This Row],[WorkLifeBalance]]&gt;4,"ERRONEO"," ")</f>
        <v xml:space="preserve"> </v>
      </c>
    </row>
    <row r="133" spans="1:50" x14ac:dyDescent="0.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  <c r="AJ133" s="3">
        <f>+TablaProyecto[[#This Row],[PercentSalaryHike]]/100</f>
        <v>0.11</v>
      </c>
      <c r="AK133" s="3" t="str">
        <f>+IF(TablaProyecto[[#This Row],[Age]]&gt;=61,"Baby boomers",IF(TablaProyecto[[#This Row],[Age]]&gt;=45,"Generacion X",IF(TablaProyecto[[#This Row],[Age]]&gt;=29,"Millennials","Generacion Z")))</f>
        <v>Generacion X</v>
      </c>
      <c r="AL13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3" s="3" t="str">
        <f>+IF(TablaProyecto[[#This Row],[HourlyRate]]&lt;50,"Coste salarial bajo",IF(TablaProyecto[[#This Row],[HourlyRate]]&lt;75,"Coste salarial medio","Coste salarial alto"))</f>
        <v>Coste salarial alto</v>
      </c>
      <c r="AN133" s="3" t="str">
        <f>+IF(TablaProyecto[[#This Row],[DistanceFromHome]]&lt;10,"0-10 kms",IF(TablaProyecto[[#This Row],[DistanceFromHome]]&lt;20,"10-20 kms","20-30 kms"))</f>
        <v>10-20 kms</v>
      </c>
      <c r="AO133" s="3" t="str">
        <f>+IF(TablaProyecto[[#This Row],[Porcentaje de aumento salarial recibido (%)]]&lt;16%,"Bajo",IF(TablaProyecto[[#This Row],[Porcentaje de aumento salarial recibido (%)]]&lt;21%,"Medio","Alto"))</f>
        <v>Bajo</v>
      </c>
      <c r="AP133" s="3" t="str">
        <f>+IF(TablaProyecto[[#This Row],[TrainingTimesLastYear]]&lt;3,"Poca",IF(TablaProyecto[[#This Row],[TrainingTimesLastYear]]&lt;5,"Media","Mucha"))</f>
        <v>Media</v>
      </c>
      <c r="AQ133" s="3" t="str">
        <f>+IF(TablaProyecto[[#This Row],[TotalWorkingYears]]&lt;4,"Junior",IF(TablaProyecto[[#This Row],[TotalWorkingYears]]&lt;10,"Intermediate","Senior"))</f>
        <v>Senior</v>
      </c>
      <c r="AS133" t="str">
        <f>+IF(TablaProyecto[[#This Row],[Education]]&gt;5,"ERRONEO","")</f>
        <v/>
      </c>
      <c r="AT133" t="str">
        <f>IF(+COUNTIF(TablaProyecto[EmployeeNumber],TablaProyecto[[#This Row],[EmployeeNumber]])&gt;1,"ERRONEO"," ")</f>
        <v xml:space="preserve"> </v>
      </c>
      <c r="AU133" t="str">
        <f>+IF(TablaProyecto[[#This Row],[JobSatisfaction]]&gt;4,"ERRONEO"," ")</f>
        <v xml:space="preserve"> </v>
      </c>
      <c r="AV133" t="str">
        <f>+IF(TablaProyecto[[#This Row],[PerformanceRating]]&gt;4,"ERRONEO"," ")</f>
        <v xml:space="preserve"> </v>
      </c>
      <c r="AW133" t="str">
        <f>+IF(TablaProyecto[[#This Row],[RelationshipSatisfaction]]&gt;4,"ERRONEO"," ")</f>
        <v xml:space="preserve"> </v>
      </c>
      <c r="AX133" t="str">
        <f>+IF(TablaProyecto[[#This Row],[WorkLifeBalance]]&gt;4,"ERRONEO"," ")</f>
        <v xml:space="preserve"> </v>
      </c>
    </row>
    <row r="134" spans="1:50" x14ac:dyDescent="0.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  <c r="AJ134" s="3">
        <f>+TablaProyecto[[#This Row],[PercentSalaryHike]]/100</f>
        <v>0.11</v>
      </c>
      <c r="AK134" s="3" t="str">
        <f>+IF(TablaProyecto[[#This Row],[Age]]&gt;=61,"Baby boomers",IF(TablaProyecto[[#This Row],[Age]]&gt;=45,"Generacion X",IF(TablaProyecto[[#This Row],[Age]]&gt;=29,"Millennials","Generacion Z")))</f>
        <v>Millennials</v>
      </c>
      <c r="AL13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4" s="3" t="str">
        <f>+IF(TablaProyecto[[#This Row],[HourlyRate]]&lt;50,"Coste salarial bajo",IF(TablaProyecto[[#This Row],[HourlyRate]]&lt;75,"Coste salarial medio","Coste salarial alto"))</f>
        <v>Coste salarial medio</v>
      </c>
      <c r="AN134" s="3" t="str">
        <f>+IF(TablaProyecto[[#This Row],[DistanceFromHome]]&lt;10,"0-10 kms",IF(TablaProyecto[[#This Row],[DistanceFromHome]]&lt;20,"10-20 kms","20-30 kms"))</f>
        <v>20-30 kms</v>
      </c>
      <c r="AO134" s="3" t="str">
        <f>+IF(TablaProyecto[[#This Row],[Porcentaje de aumento salarial recibido (%)]]&lt;16%,"Bajo",IF(TablaProyecto[[#This Row],[Porcentaje de aumento salarial recibido (%)]]&lt;21%,"Medio","Alto"))</f>
        <v>Bajo</v>
      </c>
      <c r="AP134" s="3" t="str">
        <f>+IF(TablaProyecto[[#This Row],[TrainingTimesLastYear]]&lt;3,"Poca",IF(TablaProyecto[[#This Row],[TrainingTimesLastYear]]&lt;5,"Media","Mucha"))</f>
        <v>Poca</v>
      </c>
      <c r="AQ134" s="3" t="str">
        <f>+IF(TablaProyecto[[#This Row],[TotalWorkingYears]]&lt;4,"Junior",IF(TablaProyecto[[#This Row],[TotalWorkingYears]]&lt;10,"Intermediate","Senior"))</f>
        <v>Intermediate</v>
      </c>
      <c r="AS134" t="str">
        <f>+IF(TablaProyecto[[#This Row],[Education]]&gt;5,"ERRONEO","")</f>
        <v/>
      </c>
      <c r="AT134" t="str">
        <f>IF(+COUNTIF(TablaProyecto[EmployeeNumber],TablaProyecto[[#This Row],[EmployeeNumber]])&gt;1,"ERRONEO"," ")</f>
        <v xml:space="preserve"> </v>
      </c>
      <c r="AU134" t="str">
        <f>+IF(TablaProyecto[[#This Row],[JobSatisfaction]]&gt;4,"ERRONEO"," ")</f>
        <v xml:space="preserve"> </v>
      </c>
      <c r="AV134" t="str">
        <f>+IF(TablaProyecto[[#This Row],[PerformanceRating]]&gt;4,"ERRONEO"," ")</f>
        <v xml:space="preserve"> </v>
      </c>
      <c r="AW134" t="str">
        <f>+IF(TablaProyecto[[#This Row],[RelationshipSatisfaction]]&gt;4,"ERRONEO"," ")</f>
        <v xml:space="preserve"> </v>
      </c>
      <c r="AX134" t="str">
        <f>+IF(TablaProyecto[[#This Row],[WorkLifeBalance]]&gt;4,"ERRONEO"," ")</f>
        <v xml:space="preserve"> </v>
      </c>
    </row>
    <row r="135" spans="1:50" x14ac:dyDescent="0.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  <c r="AJ135" s="3">
        <f>+TablaProyecto[[#This Row],[PercentSalaryHike]]/100</f>
        <v>0.13</v>
      </c>
      <c r="AK135" s="3" t="str">
        <f>+IF(TablaProyecto[[#This Row],[Age]]&gt;=61,"Baby boomers",IF(TablaProyecto[[#This Row],[Age]]&gt;=45,"Generacion X",IF(TablaProyecto[[#This Row],[Age]]&gt;=29,"Millennials","Generacion Z")))</f>
        <v>Millennials</v>
      </c>
      <c r="AL13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5" s="3" t="str">
        <f>+IF(TablaProyecto[[#This Row],[HourlyRate]]&lt;50,"Coste salarial bajo",IF(TablaProyecto[[#This Row],[HourlyRate]]&lt;75,"Coste salarial medio","Coste salarial alto"))</f>
        <v>Coste salarial alto</v>
      </c>
      <c r="AN135" s="3" t="str">
        <f>+IF(TablaProyecto[[#This Row],[DistanceFromHome]]&lt;10,"0-10 kms",IF(TablaProyecto[[#This Row],[DistanceFromHome]]&lt;20,"10-20 kms","20-30 kms"))</f>
        <v>0-10 kms</v>
      </c>
      <c r="AO135" s="3" t="str">
        <f>+IF(TablaProyecto[[#This Row],[Porcentaje de aumento salarial recibido (%)]]&lt;16%,"Bajo",IF(TablaProyecto[[#This Row],[Porcentaje de aumento salarial recibido (%)]]&lt;21%,"Medio","Alto"))</f>
        <v>Bajo</v>
      </c>
      <c r="AP135" s="3" t="str">
        <f>+IF(TablaProyecto[[#This Row],[TrainingTimesLastYear]]&lt;3,"Poca",IF(TablaProyecto[[#This Row],[TrainingTimesLastYear]]&lt;5,"Media","Mucha"))</f>
        <v>Poca</v>
      </c>
      <c r="AQ135" s="3" t="str">
        <f>+IF(TablaProyecto[[#This Row],[TotalWorkingYears]]&lt;4,"Junior",IF(TablaProyecto[[#This Row],[TotalWorkingYears]]&lt;10,"Intermediate","Senior"))</f>
        <v>Senior</v>
      </c>
      <c r="AS135" t="str">
        <f>+IF(TablaProyecto[[#This Row],[Education]]&gt;5,"ERRONEO","")</f>
        <v/>
      </c>
      <c r="AT135" t="str">
        <f>IF(+COUNTIF(TablaProyecto[EmployeeNumber],TablaProyecto[[#This Row],[EmployeeNumber]])&gt;1,"ERRONEO"," ")</f>
        <v xml:space="preserve"> </v>
      </c>
      <c r="AU135" t="str">
        <f>+IF(TablaProyecto[[#This Row],[JobSatisfaction]]&gt;4,"ERRONEO"," ")</f>
        <v xml:space="preserve"> </v>
      </c>
      <c r="AV135" t="str">
        <f>+IF(TablaProyecto[[#This Row],[PerformanceRating]]&gt;4,"ERRONEO"," ")</f>
        <v xml:space="preserve"> </v>
      </c>
      <c r="AW135" t="str">
        <f>+IF(TablaProyecto[[#This Row],[RelationshipSatisfaction]]&gt;4,"ERRONEO"," ")</f>
        <v xml:space="preserve"> </v>
      </c>
      <c r="AX135" t="str">
        <f>+IF(TablaProyecto[[#This Row],[WorkLifeBalance]]&gt;4,"ERRONEO"," ")</f>
        <v xml:space="preserve"> </v>
      </c>
    </row>
    <row r="136" spans="1:50" x14ac:dyDescent="0.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  <c r="AJ136" s="3">
        <f>+TablaProyecto[[#This Row],[PercentSalaryHike]]/100</f>
        <v>0.23</v>
      </c>
      <c r="AK136" s="3" t="str">
        <f>+IF(TablaProyecto[[#This Row],[Age]]&gt;=61,"Baby boomers",IF(TablaProyecto[[#This Row],[Age]]&gt;=45,"Generacion X",IF(TablaProyecto[[#This Row],[Age]]&gt;=29,"Millennials","Generacion Z")))</f>
        <v>Generacion Z</v>
      </c>
      <c r="AL13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6" s="3" t="str">
        <f>+IF(TablaProyecto[[#This Row],[HourlyRate]]&lt;50,"Coste salarial bajo",IF(TablaProyecto[[#This Row],[HourlyRate]]&lt;75,"Coste salarial medio","Coste salarial alto"))</f>
        <v>Coste salarial medio</v>
      </c>
      <c r="AN136" s="3" t="str">
        <f>+IF(TablaProyecto[[#This Row],[DistanceFromHome]]&lt;10,"0-10 kms",IF(TablaProyecto[[#This Row],[DistanceFromHome]]&lt;20,"10-20 kms","20-30 kms"))</f>
        <v>20-30 kms</v>
      </c>
      <c r="AO136" s="3" t="str">
        <f>+IF(TablaProyecto[[#This Row],[Porcentaje de aumento salarial recibido (%)]]&lt;16%,"Bajo",IF(TablaProyecto[[#This Row],[Porcentaje de aumento salarial recibido (%)]]&lt;21%,"Medio","Alto"))</f>
        <v>Alto</v>
      </c>
      <c r="AP136" s="3" t="str">
        <f>+IF(TablaProyecto[[#This Row],[TrainingTimesLastYear]]&lt;3,"Poca",IF(TablaProyecto[[#This Row],[TrainingTimesLastYear]]&lt;5,"Media","Mucha"))</f>
        <v>Media</v>
      </c>
      <c r="AQ136" s="3" t="str">
        <f>+IF(TablaProyecto[[#This Row],[TotalWorkingYears]]&lt;4,"Junior",IF(TablaProyecto[[#This Row],[TotalWorkingYears]]&lt;10,"Intermediate","Senior"))</f>
        <v>Intermediate</v>
      </c>
      <c r="AS136" t="str">
        <f>+IF(TablaProyecto[[#This Row],[Education]]&gt;5,"ERRONEO","")</f>
        <v/>
      </c>
      <c r="AT136" t="str">
        <f>IF(+COUNTIF(TablaProyecto[EmployeeNumber],TablaProyecto[[#This Row],[EmployeeNumber]])&gt;1,"ERRONEO"," ")</f>
        <v xml:space="preserve"> </v>
      </c>
      <c r="AU136" t="str">
        <f>+IF(TablaProyecto[[#This Row],[JobSatisfaction]]&gt;4,"ERRONEO"," ")</f>
        <v xml:space="preserve"> </v>
      </c>
      <c r="AV136" t="str">
        <f>+IF(TablaProyecto[[#This Row],[PerformanceRating]]&gt;4,"ERRONEO"," ")</f>
        <v xml:space="preserve"> </v>
      </c>
      <c r="AW136" t="str">
        <f>+IF(TablaProyecto[[#This Row],[RelationshipSatisfaction]]&gt;4,"ERRONEO"," ")</f>
        <v xml:space="preserve"> </v>
      </c>
      <c r="AX136" t="str">
        <f>+IF(TablaProyecto[[#This Row],[WorkLifeBalance]]&gt;4,"ERRONEO"," ")</f>
        <v xml:space="preserve"> </v>
      </c>
    </row>
    <row r="137" spans="1:50" x14ac:dyDescent="0.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  <c r="AJ137" s="3">
        <f>+TablaProyecto[[#This Row],[PercentSalaryHike]]/100</f>
        <v>0.2</v>
      </c>
      <c r="AK137" s="3" t="str">
        <f>+IF(TablaProyecto[[#This Row],[Age]]&gt;=61,"Baby boomers",IF(TablaProyecto[[#This Row],[Age]]&gt;=45,"Generacion X",IF(TablaProyecto[[#This Row],[Age]]&gt;=29,"Millennials","Generacion Z")))</f>
        <v>Millennials</v>
      </c>
      <c r="AL13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7" s="3" t="str">
        <f>+IF(TablaProyecto[[#This Row],[HourlyRate]]&lt;50,"Coste salarial bajo",IF(TablaProyecto[[#This Row],[HourlyRate]]&lt;75,"Coste salarial medio","Coste salarial alto"))</f>
        <v>Coste salarial alto</v>
      </c>
      <c r="AN137" s="3" t="str">
        <f>+IF(TablaProyecto[[#This Row],[DistanceFromHome]]&lt;10,"0-10 kms",IF(TablaProyecto[[#This Row],[DistanceFromHome]]&lt;20,"10-20 kms","20-30 kms"))</f>
        <v>0-10 kms</v>
      </c>
      <c r="AO137" s="3" t="str">
        <f>+IF(TablaProyecto[[#This Row],[Porcentaje de aumento salarial recibido (%)]]&lt;16%,"Bajo",IF(TablaProyecto[[#This Row],[Porcentaje de aumento salarial recibido (%)]]&lt;21%,"Medio","Alto"))</f>
        <v>Medio</v>
      </c>
      <c r="AP137" s="3" t="str">
        <f>+IF(TablaProyecto[[#This Row],[TrainingTimesLastYear]]&lt;3,"Poca",IF(TablaProyecto[[#This Row],[TrainingTimesLastYear]]&lt;5,"Media","Mucha"))</f>
        <v>Poca</v>
      </c>
      <c r="AQ137" s="3" t="str">
        <f>+IF(TablaProyecto[[#This Row],[TotalWorkingYears]]&lt;4,"Junior",IF(TablaProyecto[[#This Row],[TotalWorkingYears]]&lt;10,"Intermediate","Senior"))</f>
        <v>Intermediate</v>
      </c>
      <c r="AS137" t="str">
        <f>+IF(TablaProyecto[[#This Row],[Education]]&gt;5,"ERRONEO","")</f>
        <v/>
      </c>
      <c r="AT137" t="str">
        <f>IF(+COUNTIF(TablaProyecto[EmployeeNumber],TablaProyecto[[#This Row],[EmployeeNumber]])&gt;1,"ERRONEO"," ")</f>
        <v xml:space="preserve"> </v>
      </c>
      <c r="AU137" t="str">
        <f>+IF(TablaProyecto[[#This Row],[JobSatisfaction]]&gt;4,"ERRONEO"," ")</f>
        <v xml:space="preserve"> </v>
      </c>
      <c r="AV137" t="str">
        <f>+IF(TablaProyecto[[#This Row],[PerformanceRating]]&gt;4,"ERRONEO"," ")</f>
        <v xml:space="preserve"> </v>
      </c>
      <c r="AW137" t="str">
        <f>+IF(TablaProyecto[[#This Row],[RelationshipSatisfaction]]&gt;4,"ERRONEO"," ")</f>
        <v xml:space="preserve"> </v>
      </c>
      <c r="AX137" t="str">
        <f>+IF(TablaProyecto[[#This Row],[WorkLifeBalance]]&gt;4,"ERRONEO"," ")</f>
        <v xml:space="preserve"> </v>
      </c>
    </row>
    <row r="138" spans="1:50" x14ac:dyDescent="0.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  <c r="AJ138" s="3">
        <f>+TablaProyecto[[#This Row],[PercentSalaryHike]]/100</f>
        <v>0.15</v>
      </c>
      <c r="AK138" s="3" t="str">
        <f>+IF(TablaProyecto[[#This Row],[Age]]&gt;=61,"Baby boomers",IF(TablaProyecto[[#This Row],[Age]]&gt;=45,"Generacion X",IF(TablaProyecto[[#This Row],[Age]]&gt;=29,"Millennials","Generacion Z")))</f>
        <v>Generacion X</v>
      </c>
      <c r="AL13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8" s="3" t="str">
        <f>+IF(TablaProyecto[[#This Row],[HourlyRate]]&lt;50,"Coste salarial bajo",IF(TablaProyecto[[#This Row],[HourlyRate]]&lt;75,"Coste salarial medio","Coste salarial alto"))</f>
        <v>Coste salarial medio</v>
      </c>
      <c r="AN138" s="3" t="str">
        <f>+IF(TablaProyecto[[#This Row],[DistanceFromHome]]&lt;10,"0-10 kms",IF(TablaProyecto[[#This Row],[DistanceFromHome]]&lt;20,"10-20 kms","20-30 kms"))</f>
        <v>0-10 kms</v>
      </c>
      <c r="AO138" s="3" t="str">
        <f>+IF(TablaProyecto[[#This Row],[Porcentaje de aumento salarial recibido (%)]]&lt;16%,"Bajo",IF(TablaProyecto[[#This Row],[Porcentaje de aumento salarial recibido (%)]]&lt;21%,"Medio","Alto"))</f>
        <v>Bajo</v>
      </c>
      <c r="AP138" s="3" t="str">
        <f>+IF(TablaProyecto[[#This Row],[TrainingTimesLastYear]]&lt;3,"Poca",IF(TablaProyecto[[#This Row],[TrainingTimesLastYear]]&lt;5,"Media","Mucha"))</f>
        <v>Poca</v>
      </c>
      <c r="AQ138" s="3" t="str">
        <f>+IF(TablaProyecto[[#This Row],[TotalWorkingYears]]&lt;4,"Junior",IF(TablaProyecto[[#This Row],[TotalWorkingYears]]&lt;10,"Intermediate","Senior"))</f>
        <v>Senior</v>
      </c>
      <c r="AS138" t="str">
        <f>+IF(TablaProyecto[[#This Row],[Education]]&gt;5,"ERRONEO","")</f>
        <v/>
      </c>
      <c r="AT138" t="str">
        <f>IF(+COUNTIF(TablaProyecto[EmployeeNumber],TablaProyecto[[#This Row],[EmployeeNumber]])&gt;1,"ERRONEO"," ")</f>
        <v xml:space="preserve"> </v>
      </c>
      <c r="AU138" t="str">
        <f>+IF(TablaProyecto[[#This Row],[JobSatisfaction]]&gt;4,"ERRONEO"," ")</f>
        <v xml:space="preserve"> </v>
      </c>
      <c r="AV138" t="str">
        <f>+IF(TablaProyecto[[#This Row],[PerformanceRating]]&gt;4,"ERRONEO"," ")</f>
        <v xml:space="preserve"> </v>
      </c>
      <c r="AW138" t="str">
        <f>+IF(TablaProyecto[[#This Row],[RelationshipSatisfaction]]&gt;4,"ERRONEO"," ")</f>
        <v xml:space="preserve"> </v>
      </c>
      <c r="AX138" t="str">
        <f>+IF(TablaProyecto[[#This Row],[WorkLifeBalance]]&gt;4,"ERRONEO"," ")</f>
        <v xml:space="preserve"> </v>
      </c>
    </row>
    <row r="139" spans="1:50" x14ac:dyDescent="0.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  <c r="AJ139" s="3">
        <f>+TablaProyecto[[#This Row],[PercentSalaryHike]]/100</f>
        <v>0.14000000000000001</v>
      </c>
      <c r="AK139" s="3" t="str">
        <f>+IF(TablaProyecto[[#This Row],[Age]]&gt;=61,"Baby boomers",IF(TablaProyecto[[#This Row],[Age]]&gt;=45,"Generacion X",IF(TablaProyecto[[#This Row],[Age]]&gt;=29,"Millennials","Generacion Z")))</f>
        <v>Millennials</v>
      </c>
      <c r="AL13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39" s="3" t="str">
        <f>+IF(TablaProyecto[[#This Row],[HourlyRate]]&lt;50,"Coste salarial bajo",IF(TablaProyecto[[#This Row],[HourlyRate]]&lt;75,"Coste salarial medio","Coste salarial alto"))</f>
        <v>Coste salarial bajo</v>
      </c>
      <c r="AN139" s="3" t="str">
        <f>+IF(TablaProyecto[[#This Row],[DistanceFromHome]]&lt;10,"0-10 kms",IF(TablaProyecto[[#This Row],[DistanceFromHome]]&lt;20,"10-20 kms","20-30 kms"))</f>
        <v>0-10 kms</v>
      </c>
      <c r="AO139" s="3" t="str">
        <f>+IF(TablaProyecto[[#This Row],[Porcentaje de aumento salarial recibido (%)]]&lt;16%,"Bajo",IF(TablaProyecto[[#This Row],[Porcentaje de aumento salarial recibido (%)]]&lt;21%,"Medio","Alto"))</f>
        <v>Bajo</v>
      </c>
      <c r="AP139" s="3" t="str">
        <f>+IF(TablaProyecto[[#This Row],[TrainingTimesLastYear]]&lt;3,"Poca",IF(TablaProyecto[[#This Row],[TrainingTimesLastYear]]&lt;5,"Media","Mucha"))</f>
        <v>Poca</v>
      </c>
      <c r="AQ139" s="3" t="str">
        <f>+IF(TablaProyecto[[#This Row],[TotalWorkingYears]]&lt;4,"Junior",IF(TablaProyecto[[#This Row],[TotalWorkingYears]]&lt;10,"Intermediate","Senior"))</f>
        <v>Senior</v>
      </c>
      <c r="AS139" t="str">
        <f>+IF(TablaProyecto[[#This Row],[Education]]&gt;5,"ERRONEO","")</f>
        <v/>
      </c>
      <c r="AT139" t="str">
        <f>IF(+COUNTIF(TablaProyecto[EmployeeNumber],TablaProyecto[[#This Row],[EmployeeNumber]])&gt;1,"ERRONEO"," ")</f>
        <v xml:space="preserve"> </v>
      </c>
      <c r="AU139" t="str">
        <f>+IF(TablaProyecto[[#This Row],[JobSatisfaction]]&gt;4,"ERRONEO"," ")</f>
        <v xml:space="preserve"> </v>
      </c>
      <c r="AV139" t="str">
        <f>+IF(TablaProyecto[[#This Row],[PerformanceRating]]&gt;4,"ERRONEO"," ")</f>
        <v xml:space="preserve"> </v>
      </c>
      <c r="AW139" t="str">
        <f>+IF(TablaProyecto[[#This Row],[RelationshipSatisfaction]]&gt;4,"ERRONEO"," ")</f>
        <v xml:space="preserve"> </v>
      </c>
      <c r="AX139" t="str">
        <f>+IF(TablaProyecto[[#This Row],[WorkLifeBalance]]&gt;4,"ERRONEO"," ")</f>
        <v xml:space="preserve"> </v>
      </c>
    </row>
    <row r="140" spans="1:50" x14ac:dyDescent="0.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  <c r="AJ140" s="3">
        <f>+TablaProyecto[[#This Row],[PercentSalaryHike]]/100</f>
        <v>0.18</v>
      </c>
      <c r="AK140" s="3" t="str">
        <f>+IF(TablaProyecto[[#This Row],[Age]]&gt;=61,"Baby boomers",IF(TablaProyecto[[#This Row],[Age]]&gt;=45,"Generacion X",IF(TablaProyecto[[#This Row],[Age]]&gt;=29,"Millennials","Generacion Z")))</f>
        <v>Generacion Z</v>
      </c>
      <c r="AL14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0" s="3" t="str">
        <f>+IF(TablaProyecto[[#This Row],[HourlyRate]]&lt;50,"Coste salarial bajo",IF(TablaProyecto[[#This Row],[HourlyRate]]&lt;75,"Coste salarial medio","Coste salarial alto"))</f>
        <v>Coste salarial bajo</v>
      </c>
      <c r="AN140" s="3" t="str">
        <f>+IF(TablaProyecto[[#This Row],[DistanceFromHome]]&lt;10,"0-10 kms",IF(TablaProyecto[[#This Row],[DistanceFromHome]]&lt;20,"10-20 kms","20-30 kms"))</f>
        <v>20-30 kms</v>
      </c>
      <c r="AO140" s="3" t="str">
        <f>+IF(TablaProyecto[[#This Row],[Porcentaje de aumento salarial recibido (%)]]&lt;16%,"Bajo",IF(TablaProyecto[[#This Row],[Porcentaje de aumento salarial recibido (%)]]&lt;21%,"Medio","Alto"))</f>
        <v>Medio</v>
      </c>
      <c r="AP140" s="3" t="str">
        <f>+IF(TablaProyecto[[#This Row],[TrainingTimesLastYear]]&lt;3,"Poca",IF(TablaProyecto[[#This Row],[TrainingTimesLastYear]]&lt;5,"Media","Mucha"))</f>
        <v>Media</v>
      </c>
      <c r="AQ140" s="3" t="str">
        <f>+IF(TablaProyecto[[#This Row],[TotalWorkingYears]]&lt;4,"Junior",IF(TablaProyecto[[#This Row],[TotalWorkingYears]]&lt;10,"Intermediate","Senior"))</f>
        <v>Intermediate</v>
      </c>
      <c r="AS140" t="str">
        <f>+IF(TablaProyecto[[#This Row],[Education]]&gt;5,"ERRONEO","")</f>
        <v/>
      </c>
      <c r="AT140" t="str">
        <f>IF(+COUNTIF(TablaProyecto[EmployeeNumber],TablaProyecto[[#This Row],[EmployeeNumber]])&gt;1,"ERRONEO"," ")</f>
        <v xml:space="preserve"> </v>
      </c>
      <c r="AU140" t="str">
        <f>+IF(TablaProyecto[[#This Row],[JobSatisfaction]]&gt;4,"ERRONEO"," ")</f>
        <v xml:space="preserve"> </v>
      </c>
      <c r="AV140" t="str">
        <f>+IF(TablaProyecto[[#This Row],[PerformanceRating]]&gt;4,"ERRONEO"," ")</f>
        <v xml:space="preserve"> </v>
      </c>
      <c r="AW140" t="str">
        <f>+IF(TablaProyecto[[#This Row],[RelationshipSatisfaction]]&gt;4,"ERRONEO"," ")</f>
        <v xml:space="preserve"> </v>
      </c>
      <c r="AX140" t="str">
        <f>+IF(TablaProyecto[[#This Row],[WorkLifeBalance]]&gt;4,"ERRONEO"," ")</f>
        <v xml:space="preserve"> </v>
      </c>
    </row>
    <row r="141" spans="1:50" x14ac:dyDescent="0.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  <c r="AJ141" s="3">
        <f>+TablaProyecto[[#This Row],[PercentSalaryHike]]/100</f>
        <v>0.19</v>
      </c>
      <c r="AK141" s="3" t="str">
        <f>+IF(TablaProyecto[[#This Row],[Age]]&gt;=61,"Baby boomers",IF(TablaProyecto[[#This Row],[Age]]&gt;=45,"Generacion X",IF(TablaProyecto[[#This Row],[Age]]&gt;=29,"Millennials","Generacion Z")))</f>
        <v>Millennials</v>
      </c>
      <c r="AL14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41" s="3" t="str">
        <f>+IF(TablaProyecto[[#This Row],[HourlyRate]]&lt;50,"Coste salarial bajo",IF(TablaProyecto[[#This Row],[HourlyRate]]&lt;75,"Coste salarial medio","Coste salarial alto"))</f>
        <v>Coste salarial bajo</v>
      </c>
      <c r="AN141" s="3" t="str">
        <f>+IF(TablaProyecto[[#This Row],[DistanceFromHome]]&lt;10,"0-10 kms",IF(TablaProyecto[[#This Row],[DistanceFromHome]]&lt;20,"10-20 kms","20-30 kms"))</f>
        <v>0-10 kms</v>
      </c>
      <c r="AO141" s="3" t="str">
        <f>+IF(TablaProyecto[[#This Row],[Porcentaje de aumento salarial recibido (%)]]&lt;16%,"Bajo",IF(TablaProyecto[[#This Row],[Porcentaje de aumento salarial recibido (%)]]&lt;21%,"Medio","Alto"))</f>
        <v>Medio</v>
      </c>
      <c r="AP141" s="3" t="str">
        <f>+IF(TablaProyecto[[#This Row],[TrainingTimesLastYear]]&lt;3,"Poca",IF(TablaProyecto[[#This Row],[TrainingTimesLastYear]]&lt;5,"Media","Mucha"))</f>
        <v>Poca</v>
      </c>
      <c r="AQ141" s="3" t="str">
        <f>+IF(TablaProyecto[[#This Row],[TotalWorkingYears]]&lt;4,"Junior",IF(TablaProyecto[[#This Row],[TotalWorkingYears]]&lt;10,"Intermediate","Senior"))</f>
        <v>Senior</v>
      </c>
      <c r="AS141" t="str">
        <f>+IF(TablaProyecto[[#This Row],[Education]]&gt;5,"ERRONEO","")</f>
        <v/>
      </c>
      <c r="AT141" t="str">
        <f>IF(+COUNTIF(TablaProyecto[EmployeeNumber],TablaProyecto[[#This Row],[EmployeeNumber]])&gt;1,"ERRONEO"," ")</f>
        <v xml:space="preserve"> </v>
      </c>
      <c r="AU141" t="str">
        <f>+IF(TablaProyecto[[#This Row],[JobSatisfaction]]&gt;4,"ERRONEO"," ")</f>
        <v xml:space="preserve"> </v>
      </c>
      <c r="AV141" t="str">
        <f>+IF(TablaProyecto[[#This Row],[PerformanceRating]]&gt;4,"ERRONEO"," ")</f>
        <v xml:space="preserve"> </v>
      </c>
      <c r="AW141" t="str">
        <f>+IF(TablaProyecto[[#This Row],[RelationshipSatisfaction]]&gt;4,"ERRONEO"," ")</f>
        <v xml:space="preserve"> </v>
      </c>
      <c r="AX141" t="str">
        <f>+IF(TablaProyecto[[#This Row],[WorkLifeBalance]]&gt;4,"ERRONEO"," ")</f>
        <v xml:space="preserve"> </v>
      </c>
    </row>
    <row r="142" spans="1:50" x14ac:dyDescent="0.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  <c r="AJ142" s="3">
        <f>+TablaProyecto[[#This Row],[PercentSalaryHike]]/100</f>
        <v>0.22</v>
      </c>
      <c r="AK142" s="3" t="str">
        <f>+IF(TablaProyecto[[#This Row],[Age]]&gt;=61,"Baby boomers",IF(TablaProyecto[[#This Row],[Age]]&gt;=45,"Generacion X",IF(TablaProyecto[[#This Row],[Age]]&gt;=29,"Millennials","Generacion Z")))</f>
        <v>Millennials</v>
      </c>
      <c r="AL14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2" s="3" t="str">
        <f>+IF(TablaProyecto[[#This Row],[HourlyRate]]&lt;50,"Coste salarial bajo",IF(TablaProyecto[[#This Row],[HourlyRate]]&lt;75,"Coste salarial medio","Coste salarial alto"))</f>
        <v>Coste salarial bajo</v>
      </c>
      <c r="AN142" s="3" t="str">
        <f>+IF(TablaProyecto[[#This Row],[DistanceFromHome]]&lt;10,"0-10 kms",IF(TablaProyecto[[#This Row],[DistanceFromHome]]&lt;20,"10-20 kms","20-30 kms"))</f>
        <v>0-10 kms</v>
      </c>
      <c r="AO142" s="3" t="str">
        <f>+IF(TablaProyecto[[#This Row],[Porcentaje de aumento salarial recibido (%)]]&lt;16%,"Bajo",IF(TablaProyecto[[#This Row],[Porcentaje de aumento salarial recibido (%)]]&lt;21%,"Medio","Alto"))</f>
        <v>Alto</v>
      </c>
      <c r="AP142" s="3" t="str">
        <f>+IF(TablaProyecto[[#This Row],[TrainingTimesLastYear]]&lt;3,"Poca",IF(TablaProyecto[[#This Row],[TrainingTimesLastYear]]&lt;5,"Media","Mucha"))</f>
        <v>Poca</v>
      </c>
      <c r="AQ142" s="3" t="str">
        <f>+IF(TablaProyecto[[#This Row],[TotalWorkingYears]]&lt;4,"Junior",IF(TablaProyecto[[#This Row],[TotalWorkingYears]]&lt;10,"Intermediate","Senior"))</f>
        <v>Senior</v>
      </c>
      <c r="AS142" t="str">
        <f>+IF(TablaProyecto[[#This Row],[Education]]&gt;5,"ERRONEO","")</f>
        <v/>
      </c>
      <c r="AT142" t="str">
        <f>IF(+COUNTIF(TablaProyecto[EmployeeNumber],TablaProyecto[[#This Row],[EmployeeNumber]])&gt;1,"ERRONEO"," ")</f>
        <v xml:space="preserve"> </v>
      </c>
      <c r="AU142" t="str">
        <f>+IF(TablaProyecto[[#This Row],[JobSatisfaction]]&gt;4,"ERRONEO"," ")</f>
        <v xml:space="preserve"> </v>
      </c>
      <c r="AV142" t="str">
        <f>+IF(TablaProyecto[[#This Row],[PerformanceRating]]&gt;4,"ERRONEO"," ")</f>
        <v xml:space="preserve"> </v>
      </c>
      <c r="AW142" t="str">
        <f>+IF(TablaProyecto[[#This Row],[RelationshipSatisfaction]]&gt;4,"ERRONEO"," ")</f>
        <v xml:space="preserve"> </v>
      </c>
      <c r="AX142" t="str">
        <f>+IF(TablaProyecto[[#This Row],[WorkLifeBalance]]&gt;4,"ERRONEO"," ")</f>
        <v xml:space="preserve"> </v>
      </c>
    </row>
    <row r="143" spans="1:50" x14ac:dyDescent="0.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  <c r="AJ143" s="3">
        <f>+TablaProyecto[[#This Row],[PercentSalaryHike]]/100</f>
        <v>0.13</v>
      </c>
      <c r="AK143" s="3" t="str">
        <f>+IF(TablaProyecto[[#This Row],[Age]]&gt;=61,"Baby boomers",IF(TablaProyecto[[#This Row],[Age]]&gt;=45,"Generacion X",IF(TablaProyecto[[#This Row],[Age]]&gt;=29,"Millennials","Generacion Z")))</f>
        <v>Generacion X</v>
      </c>
      <c r="AL14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3" s="3" t="str">
        <f>+IF(TablaProyecto[[#This Row],[HourlyRate]]&lt;50,"Coste salarial bajo",IF(TablaProyecto[[#This Row],[HourlyRate]]&lt;75,"Coste salarial medio","Coste salarial alto"))</f>
        <v>Coste salarial alto</v>
      </c>
      <c r="AN143" s="3" t="str">
        <f>+IF(TablaProyecto[[#This Row],[DistanceFromHome]]&lt;10,"0-10 kms",IF(TablaProyecto[[#This Row],[DistanceFromHome]]&lt;20,"10-20 kms","20-30 kms"))</f>
        <v>20-30 kms</v>
      </c>
      <c r="AO143" s="3" t="str">
        <f>+IF(TablaProyecto[[#This Row],[Porcentaje de aumento salarial recibido (%)]]&lt;16%,"Bajo",IF(TablaProyecto[[#This Row],[Porcentaje de aumento salarial recibido (%)]]&lt;21%,"Medio","Alto"))</f>
        <v>Bajo</v>
      </c>
      <c r="AP143" s="3" t="str">
        <f>+IF(TablaProyecto[[#This Row],[TrainingTimesLastYear]]&lt;3,"Poca",IF(TablaProyecto[[#This Row],[TrainingTimesLastYear]]&lt;5,"Media","Mucha"))</f>
        <v>Poca</v>
      </c>
      <c r="AQ143" s="3" t="str">
        <f>+IF(TablaProyecto[[#This Row],[TotalWorkingYears]]&lt;4,"Junior",IF(TablaProyecto[[#This Row],[TotalWorkingYears]]&lt;10,"Intermediate","Senior"))</f>
        <v>Intermediate</v>
      </c>
      <c r="AS143" t="str">
        <f>+IF(TablaProyecto[[#This Row],[Education]]&gt;5,"ERRONEO","")</f>
        <v/>
      </c>
      <c r="AT143" t="str">
        <f>IF(+COUNTIF(TablaProyecto[EmployeeNumber],TablaProyecto[[#This Row],[EmployeeNumber]])&gt;1,"ERRONEO"," ")</f>
        <v xml:space="preserve"> </v>
      </c>
      <c r="AU143" t="str">
        <f>+IF(TablaProyecto[[#This Row],[JobSatisfaction]]&gt;4,"ERRONEO"," ")</f>
        <v xml:space="preserve"> </v>
      </c>
      <c r="AV143" t="str">
        <f>+IF(TablaProyecto[[#This Row],[PerformanceRating]]&gt;4,"ERRONEO"," ")</f>
        <v xml:space="preserve"> </v>
      </c>
      <c r="AW143" t="str">
        <f>+IF(TablaProyecto[[#This Row],[RelationshipSatisfaction]]&gt;4,"ERRONEO"," ")</f>
        <v xml:space="preserve"> </v>
      </c>
      <c r="AX143" t="str">
        <f>+IF(TablaProyecto[[#This Row],[WorkLifeBalance]]&gt;4,"ERRONEO"," ")</f>
        <v xml:space="preserve"> </v>
      </c>
    </row>
    <row r="144" spans="1:50" x14ac:dyDescent="0.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  <c r="AJ144" s="3">
        <f>+TablaProyecto[[#This Row],[PercentSalaryHike]]/100</f>
        <v>0.2</v>
      </c>
      <c r="AK144" s="3" t="str">
        <f>+IF(TablaProyecto[[#This Row],[Age]]&gt;=61,"Baby boomers",IF(TablaProyecto[[#This Row],[Age]]&gt;=45,"Generacion X",IF(TablaProyecto[[#This Row],[Age]]&gt;=29,"Millennials","Generacion Z")))</f>
        <v>Millennials</v>
      </c>
      <c r="AL14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4" s="3" t="str">
        <f>+IF(TablaProyecto[[#This Row],[HourlyRate]]&lt;50,"Coste salarial bajo",IF(TablaProyecto[[#This Row],[HourlyRate]]&lt;75,"Coste salarial medio","Coste salarial alto"))</f>
        <v>Coste salarial bajo</v>
      </c>
      <c r="AN144" s="3" t="str">
        <f>+IF(TablaProyecto[[#This Row],[DistanceFromHome]]&lt;10,"0-10 kms",IF(TablaProyecto[[#This Row],[DistanceFromHome]]&lt;20,"10-20 kms","20-30 kms"))</f>
        <v>0-10 kms</v>
      </c>
      <c r="AO144" s="3" t="str">
        <f>+IF(TablaProyecto[[#This Row],[Porcentaje de aumento salarial recibido (%)]]&lt;16%,"Bajo",IF(TablaProyecto[[#This Row],[Porcentaje de aumento salarial recibido (%)]]&lt;21%,"Medio","Alto"))</f>
        <v>Medio</v>
      </c>
      <c r="AP144" s="3" t="str">
        <f>+IF(TablaProyecto[[#This Row],[TrainingTimesLastYear]]&lt;3,"Poca",IF(TablaProyecto[[#This Row],[TrainingTimesLastYear]]&lt;5,"Media","Mucha"))</f>
        <v>Poca</v>
      </c>
      <c r="AQ144" s="3" t="str">
        <f>+IF(TablaProyecto[[#This Row],[TotalWorkingYears]]&lt;4,"Junior",IF(TablaProyecto[[#This Row],[TotalWorkingYears]]&lt;10,"Intermediate","Senior"))</f>
        <v>Senior</v>
      </c>
      <c r="AS144" t="str">
        <f>+IF(TablaProyecto[[#This Row],[Education]]&gt;5,"ERRONEO","")</f>
        <v/>
      </c>
      <c r="AT144" t="str">
        <f>IF(+COUNTIF(TablaProyecto[EmployeeNumber],TablaProyecto[[#This Row],[EmployeeNumber]])&gt;1,"ERRONEO"," ")</f>
        <v xml:space="preserve"> </v>
      </c>
      <c r="AU144" t="str">
        <f>+IF(TablaProyecto[[#This Row],[JobSatisfaction]]&gt;4,"ERRONEO"," ")</f>
        <v xml:space="preserve"> </v>
      </c>
      <c r="AV144" t="str">
        <f>+IF(TablaProyecto[[#This Row],[PerformanceRating]]&gt;4,"ERRONEO"," ")</f>
        <v xml:space="preserve"> </v>
      </c>
      <c r="AW144" t="str">
        <f>+IF(TablaProyecto[[#This Row],[RelationshipSatisfaction]]&gt;4,"ERRONEO"," ")</f>
        <v xml:space="preserve"> </v>
      </c>
      <c r="AX144" t="str">
        <f>+IF(TablaProyecto[[#This Row],[WorkLifeBalance]]&gt;4,"ERRONEO"," ")</f>
        <v xml:space="preserve"> </v>
      </c>
    </row>
    <row r="145" spans="1:50" x14ac:dyDescent="0.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  <c r="AJ145" s="3">
        <f>+TablaProyecto[[#This Row],[PercentSalaryHike]]/100</f>
        <v>0.14000000000000001</v>
      </c>
      <c r="AK145" s="3" t="str">
        <f>+IF(TablaProyecto[[#This Row],[Age]]&gt;=61,"Baby boomers",IF(TablaProyecto[[#This Row],[Age]]&gt;=45,"Generacion X",IF(TablaProyecto[[#This Row],[Age]]&gt;=29,"Millennials","Generacion Z")))</f>
        <v>Millennials</v>
      </c>
      <c r="AL14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5" s="3" t="str">
        <f>+IF(TablaProyecto[[#This Row],[HourlyRate]]&lt;50,"Coste salarial bajo",IF(TablaProyecto[[#This Row],[HourlyRate]]&lt;75,"Coste salarial medio","Coste salarial alto"))</f>
        <v>Coste salarial alto</v>
      </c>
      <c r="AN145" s="3" t="str">
        <f>+IF(TablaProyecto[[#This Row],[DistanceFromHome]]&lt;10,"0-10 kms",IF(TablaProyecto[[#This Row],[DistanceFromHome]]&lt;20,"10-20 kms","20-30 kms"))</f>
        <v>10-20 kms</v>
      </c>
      <c r="AO145" s="3" t="str">
        <f>+IF(TablaProyecto[[#This Row],[Porcentaje de aumento salarial recibido (%)]]&lt;16%,"Bajo",IF(TablaProyecto[[#This Row],[Porcentaje de aumento salarial recibido (%)]]&lt;21%,"Medio","Alto"))</f>
        <v>Bajo</v>
      </c>
      <c r="AP145" s="3" t="str">
        <f>+IF(TablaProyecto[[#This Row],[TrainingTimesLastYear]]&lt;3,"Poca",IF(TablaProyecto[[#This Row],[TrainingTimesLastYear]]&lt;5,"Media","Mucha"))</f>
        <v>Media</v>
      </c>
      <c r="AQ145" s="3" t="str">
        <f>+IF(TablaProyecto[[#This Row],[TotalWorkingYears]]&lt;4,"Junior",IF(TablaProyecto[[#This Row],[TotalWorkingYears]]&lt;10,"Intermediate","Senior"))</f>
        <v>Intermediate</v>
      </c>
      <c r="AS145" t="str">
        <f>+IF(TablaProyecto[[#This Row],[Education]]&gt;5,"ERRONEO","")</f>
        <v/>
      </c>
      <c r="AT145" t="str">
        <f>IF(+COUNTIF(TablaProyecto[EmployeeNumber],TablaProyecto[[#This Row],[EmployeeNumber]])&gt;1,"ERRONEO"," ")</f>
        <v xml:space="preserve"> </v>
      </c>
      <c r="AU145" t="str">
        <f>+IF(TablaProyecto[[#This Row],[JobSatisfaction]]&gt;4,"ERRONEO"," ")</f>
        <v xml:space="preserve"> </v>
      </c>
      <c r="AV145" t="str">
        <f>+IF(TablaProyecto[[#This Row],[PerformanceRating]]&gt;4,"ERRONEO"," ")</f>
        <v xml:space="preserve"> </v>
      </c>
      <c r="AW145" t="str">
        <f>+IF(TablaProyecto[[#This Row],[RelationshipSatisfaction]]&gt;4,"ERRONEO"," ")</f>
        <v xml:space="preserve"> </v>
      </c>
      <c r="AX145" t="str">
        <f>+IF(TablaProyecto[[#This Row],[WorkLifeBalance]]&gt;4,"ERRONEO"," ")</f>
        <v xml:space="preserve"> </v>
      </c>
    </row>
    <row r="146" spans="1:50" x14ac:dyDescent="0.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  <c r="AJ146" s="3">
        <f>+TablaProyecto[[#This Row],[PercentSalaryHike]]/100</f>
        <v>0.17</v>
      </c>
      <c r="AK146" s="3" t="str">
        <f>+IF(TablaProyecto[[#This Row],[Age]]&gt;=61,"Baby boomers",IF(TablaProyecto[[#This Row],[Age]]&gt;=45,"Generacion X",IF(TablaProyecto[[#This Row],[Age]]&gt;=29,"Millennials","Generacion Z")))</f>
        <v>Millennials</v>
      </c>
      <c r="AL14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6" s="3" t="str">
        <f>+IF(TablaProyecto[[#This Row],[HourlyRate]]&lt;50,"Coste salarial bajo",IF(TablaProyecto[[#This Row],[HourlyRate]]&lt;75,"Coste salarial medio","Coste salarial alto"))</f>
        <v>Coste salarial bajo</v>
      </c>
      <c r="AN146" s="3" t="str">
        <f>+IF(TablaProyecto[[#This Row],[DistanceFromHome]]&lt;10,"0-10 kms",IF(TablaProyecto[[#This Row],[DistanceFromHome]]&lt;20,"10-20 kms","20-30 kms"))</f>
        <v>0-10 kms</v>
      </c>
      <c r="AO146" s="3" t="str">
        <f>+IF(TablaProyecto[[#This Row],[Porcentaje de aumento salarial recibido (%)]]&lt;16%,"Bajo",IF(TablaProyecto[[#This Row],[Porcentaje de aumento salarial recibido (%)]]&lt;21%,"Medio","Alto"))</f>
        <v>Medio</v>
      </c>
      <c r="AP146" s="3" t="str">
        <f>+IF(TablaProyecto[[#This Row],[TrainingTimesLastYear]]&lt;3,"Poca",IF(TablaProyecto[[#This Row],[TrainingTimesLastYear]]&lt;5,"Media","Mucha"))</f>
        <v>Poca</v>
      </c>
      <c r="AQ146" s="3" t="str">
        <f>+IF(TablaProyecto[[#This Row],[TotalWorkingYears]]&lt;4,"Junior",IF(TablaProyecto[[#This Row],[TotalWorkingYears]]&lt;10,"Intermediate","Senior"))</f>
        <v>Intermediate</v>
      </c>
      <c r="AS146" t="str">
        <f>+IF(TablaProyecto[[#This Row],[Education]]&gt;5,"ERRONEO","")</f>
        <v/>
      </c>
      <c r="AT146" t="str">
        <f>IF(+COUNTIF(TablaProyecto[EmployeeNumber],TablaProyecto[[#This Row],[EmployeeNumber]])&gt;1,"ERRONEO"," ")</f>
        <v xml:space="preserve"> </v>
      </c>
      <c r="AU146" t="str">
        <f>+IF(TablaProyecto[[#This Row],[JobSatisfaction]]&gt;4,"ERRONEO"," ")</f>
        <v xml:space="preserve"> </v>
      </c>
      <c r="AV146" t="str">
        <f>+IF(TablaProyecto[[#This Row],[PerformanceRating]]&gt;4,"ERRONEO"," ")</f>
        <v xml:space="preserve"> </v>
      </c>
      <c r="AW146" t="str">
        <f>+IF(TablaProyecto[[#This Row],[RelationshipSatisfaction]]&gt;4,"ERRONEO"," ")</f>
        <v xml:space="preserve"> </v>
      </c>
      <c r="AX146" t="str">
        <f>+IF(TablaProyecto[[#This Row],[WorkLifeBalance]]&gt;4,"ERRONEO"," ")</f>
        <v xml:space="preserve"> </v>
      </c>
    </row>
    <row r="147" spans="1:50" x14ac:dyDescent="0.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  <c r="AJ147" s="3">
        <f>+TablaProyecto[[#This Row],[PercentSalaryHike]]/100</f>
        <v>0.14000000000000001</v>
      </c>
      <c r="AK147" s="3" t="str">
        <f>+IF(TablaProyecto[[#This Row],[Age]]&gt;=61,"Baby boomers",IF(TablaProyecto[[#This Row],[Age]]&gt;=45,"Generacion X",IF(TablaProyecto[[#This Row],[Age]]&gt;=29,"Millennials","Generacion Z")))</f>
        <v>Millennials</v>
      </c>
      <c r="AL14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7" s="3" t="str">
        <f>+IF(TablaProyecto[[#This Row],[HourlyRate]]&lt;50,"Coste salarial bajo",IF(TablaProyecto[[#This Row],[HourlyRate]]&lt;75,"Coste salarial medio","Coste salarial alto"))</f>
        <v>Coste salarial alto</v>
      </c>
      <c r="AN147" s="3" t="str">
        <f>+IF(TablaProyecto[[#This Row],[DistanceFromHome]]&lt;10,"0-10 kms",IF(TablaProyecto[[#This Row],[DistanceFromHome]]&lt;20,"10-20 kms","20-30 kms"))</f>
        <v>0-10 kms</v>
      </c>
      <c r="AO147" s="3" t="str">
        <f>+IF(TablaProyecto[[#This Row],[Porcentaje de aumento salarial recibido (%)]]&lt;16%,"Bajo",IF(TablaProyecto[[#This Row],[Porcentaje de aumento salarial recibido (%)]]&lt;21%,"Medio","Alto"))</f>
        <v>Bajo</v>
      </c>
      <c r="AP147" s="3" t="str">
        <f>+IF(TablaProyecto[[#This Row],[TrainingTimesLastYear]]&lt;3,"Poca",IF(TablaProyecto[[#This Row],[TrainingTimesLastYear]]&lt;5,"Media","Mucha"))</f>
        <v>Media</v>
      </c>
      <c r="AQ147" s="3" t="str">
        <f>+IF(TablaProyecto[[#This Row],[TotalWorkingYears]]&lt;4,"Junior",IF(TablaProyecto[[#This Row],[TotalWorkingYears]]&lt;10,"Intermediate","Senior"))</f>
        <v>Intermediate</v>
      </c>
      <c r="AS147" t="str">
        <f>+IF(TablaProyecto[[#This Row],[Education]]&gt;5,"ERRONEO","")</f>
        <v/>
      </c>
      <c r="AT147" t="str">
        <f>IF(+COUNTIF(TablaProyecto[EmployeeNumber],TablaProyecto[[#This Row],[EmployeeNumber]])&gt;1,"ERRONEO"," ")</f>
        <v xml:space="preserve"> </v>
      </c>
      <c r="AU147" t="str">
        <f>+IF(TablaProyecto[[#This Row],[JobSatisfaction]]&gt;4,"ERRONEO"," ")</f>
        <v xml:space="preserve"> </v>
      </c>
      <c r="AV147" t="str">
        <f>+IF(TablaProyecto[[#This Row],[PerformanceRating]]&gt;4,"ERRONEO"," ")</f>
        <v xml:space="preserve"> </v>
      </c>
      <c r="AW147" t="str">
        <f>+IF(TablaProyecto[[#This Row],[RelationshipSatisfaction]]&gt;4,"ERRONEO"," ")</f>
        <v xml:space="preserve"> </v>
      </c>
      <c r="AX147" t="str">
        <f>+IF(TablaProyecto[[#This Row],[WorkLifeBalance]]&gt;4,"ERRONEO"," ")</f>
        <v xml:space="preserve"> </v>
      </c>
    </row>
    <row r="148" spans="1:50" x14ac:dyDescent="0.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  <c r="AJ148" s="3">
        <f>+TablaProyecto[[#This Row],[PercentSalaryHike]]/100</f>
        <v>0.13</v>
      </c>
      <c r="AK148" s="3" t="str">
        <f>+IF(TablaProyecto[[#This Row],[Age]]&gt;=61,"Baby boomers",IF(TablaProyecto[[#This Row],[Age]]&gt;=45,"Generacion X",IF(TablaProyecto[[#This Row],[Age]]&gt;=29,"Millennials","Generacion Z")))</f>
        <v>Millennials</v>
      </c>
      <c r="AL14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8" s="3" t="str">
        <f>+IF(TablaProyecto[[#This Row],[HourlyRate]]&lt;50,"Coste salarial bajo",IF(TablaProyecto[[#This Row],[HourlyRate]]&lt;75,"Coste salarial medio","Coste salarial alto"))</f>
        <v>Coste salarial bajo</v>
      </c>
      <c r="AN148" s="3" t="str">
        <f>+IF(TablaProyecto[[#This Row],[DistanceFromHome]]&lt;10,"0-10 kms",IF(TablaProyecto[[#This Row],[DistanceFromHome]]&lt;20,"10-20 kms","20-30 kms"))</f>
        <v>0-10 kms</v>
      </c>
      <c r="AO148" s="3" t="str">
        <f>+IF(TablaProyecto[[#This Row],[Porcentaje de aumento salarial recibido (%)]]&lt;16%,"Bajo",IF(TablaProyecto[[#This Row],[Porcentaje de aumento salarial recibido (%)]]&lt;21%,"Medio","Alto"))</f>
        <v>Bajo</v>
      </c>
      <c r="AP148" s="3" t="str">
        <f>+IF(TablaProyecto[[#This Row],[TrainingTimesLastYear]]&lt;3,"Poca",IF(TablaProyecto[[#This Row],[TrainingTimesLastYear]]&lt;5,"Media","Mucha"))</f>
        <v>Media</v>
      </c>
      <c r="AQ148" s="3" t="str">
        <f>+IF(TablaProyecto[[#This Row],[TotalWorkingYears]]&lt;4,"Junior",IF(TablaProyecto[[#This Row],[TotalWorkingYears]]&lt;10,"Intermediate","Senior"))</f>
        <v>Intermediate</v>
      </c>
      <c r="AS148" t="str">
        <f>+IF(TablaProyecto[[#This Row],[Education]]&gt;5,"ERRONEO","")</f>
        <v/>
      </c>
      <c r="AT148" t="str">
        <f>IF(+COUNTIF(TablaProyecto[EmployeeNumber],TablaProyecto[[#This Row],[EmployeeNumber]])&gt;1,"ERRONEO"," ")</f>
        <v xml:space="preserve"> </v>
      </c>
      <c r="AU148" t="str">
        <f>+IF(TablaProyecto[[#This Row],[JobSatisfaction]]&gt;4,"ERRONEO"," ")</f>
        <v xml:space="preserve"> </v>
      </c>
      <c r="AV148" t="str">
        <f>+IF(TablaProyecto[[#This Row],[PerformanceRating]]&gt;4,"ERRONEO"," ")</f>
        <v xml:space="preserve"> </v>
      </c>
      <c r="AW148" t="str">
        <f>+IF(TablaProyecto[[#This Row],[RelationshipSatisfaction]]&gt;4,"ERRONEO"," ")</f>
        <v xml:space="preserve"> </v>
      </c>
      <c r="AX148" t="str">
        <f>+IF(TablaProyecto[[#This Row],[WorkLifeBalance]]&gt;4,"ERRONEO"," ")</f>
        <v xml:space="preserve"> </v>
      </c>
    </row>
    <row r="149" spans="1:50" x14ac:dyDescent="0.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  <c r="AJ149" s="3">
        <f>+TablaProyecto[[#This Row],[PercentSalaryHike]]/100</f>
        <v>0.13</v>
      </c>
      <c r="AK149" s="3" t="str">
        <f>+IF(TablaProyecto[[#This Row],[Age]]&gt;=61,"Baby boomers",IF(TablaProyecto[[#This Row],[Age]]&gt;=45,"Generacion X",IF(TablaProyecto[[#This Row],[Age]]&gt;=29,"Millennials","Generacion Z")))</f>
        <v>Millennials</v>
      </c>
      <c r="AL14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9" s="3" t="str">
        <f>+IF(TablaProyecto[[#This Row],[HourlyRate]]&lt;50,"Coste salarial bajo",IF(TablaProyecto[[#This Row],[HourlyRate]]&lt;75,"Coste salarial medio","Coste salarial alto"))</f>
        <v>Coste salarial alto</v>
      </c>
      <c r="AN149" s="3" t="str">
        <f>+IF(TablaProyecto[[#This Row],[DistanceFromHome]]&lt;10,"0-10 kms",IF(TablaProyecto[[#This Row],[DistanceFromHome]]&lt;20,"10-20 kms","20-30 kms"))</f>
        <v>10-20 kms</v>
      </c>
      <c r="AO149" s="3" t="str">
        <f>+IF(TablaProyecto[[#This Row],[Porcentaje de aumento salarial recibido (%)]]&lt;16%,"Bajo",IF(TablaProyecto[[#This Row],[Porcentaje de aumento salarial recibido (%)]]&lt;21%,"Medio","Alto"))</f>
        <v>Bajo</v>
      </c>
      <c r="AP149" s="3" t="str">
        <f>+IF(TablaProyecto[[#This Row],[TrainingTimesLastYear]]&lt;3,"Poca",IF(TablaProyecto[[#This Row],[TrainingTimesLastYear]]&lt;5,"Media","Mucha"))</f>
        <v>Poca</v>
      </c>
      <c r="AQ149" s="3" t="str">
        <f>+IF(TablaProyecto[[#This Row],[TotalWorkingYears]]&lt;4,"Junior",IF(TablaProyecto[[#This Row],[TotalWorkingYears]]&lt;10,"Intermediate","Senior"))</f>
        <v>Senior</v>
      </c>
      <c r="AS149" t="str">
        <f>+IF(TablaProyecto[[#This Row],[Education]]&gt;5,"ERRONEO","")</f>
        <v/>
      </c>
      <c r="AT149" t="str">
        <f>IF(+COUNTIF(TablaProyecto[EmployeeNumber],TablaProyecto[[#This Row],[EmployeeNumber]])&gt;1,"ERRONEO"," ")</f>
        <v xml:space="preserve"> </v>
      </c>
      <c r="AU149" t="str">
        <f>+IF(TablaProyecto[[#This Row],[JobSatisfaction]]&gt;4,"ERRONEO"," ")</f>
        <v xml:space="preserve"> </v>
      </c>
      <c r="AV149" t="str">
        <f>+IF(TablaProyecto[[#This Row],[PerformanceRating]]&gt;4,"ERRONEO"," ")</f>
        <v xml:space="preserve"> </v>
      </c>
      <c r="AW149" t="str">
        <f>+IF(TablaProyecto[[#This Row],[RelationshipSatisfaction]]&gt;4,"ERRONEO"," ")</f>
        <v xml:space="preserve"> </v>
      </c>
      <c r="AX149" t="str">
        <f>+IF(TablaProyecto[[#This Row],[WorkLifeBalance]]&gt;4,"ERRONEO"," ")</f>
        <v xml:space="preserve"> </v>
      </c>
    </row>
    <row r="150" spans="1:50" x14ac:dyDescent="0.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  <c r="AJ150" s="3">
        <f>+TablaProyecto[[#This Row],[PercentSalaryHike]]/100</f>
        <v>0.21</v>
      </c>
      <c r="AK150" s="3" t="str">
        <f>+IF(TablaProyecto[[#This Row],[Age]]&gt;=61,"Baby boomers",IF(TablaProyecto[[#This Row],[Age]]&gt;=45,"Generacion X",IF(TablaProyecto[[#This Row],[Age]]&gt;=29,"Millennials","Generacion Z")))</f>
        <v>Millennials</v>
      </c>
      <c r="AL15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0" s="3" t="str">
        <f>+IF(TablaProyecto[[#This Row],[HourlyRate]]&lt;50,"Coste salarial bajo",IF(TablaProyecto[[#This Row],[HourlyRate]]&lt;75,"Coste salarial medio","Coste salarial alto"))</f>
        <v>Coste salarial alto</v>
      </c>
      <c r="AN150" s="3" t="str">
        <f>+IF(TablaProyecto[[#This Row],[DistanceFromHome]]&lt;10,"0-10 kms",IF(TablaProyecto[[#This Row],[DistanceFromHome]]&lt;20,"10-20 kms","20-30 kms"))</f>
        <v>0-10 kms</v>
      </c>
      <c r="AO150" s="3" t="str">
        <f>+IF(TablaProyecto[[#This Row],[Porcentaje de aumento salarial recibido (%)]]&lt;16%,"Bajo",IF(TablaProyecto[[#This Row],[Porcentaje de aumento salarial recibido (%)]]&lt;21%,"Medio","Alto"))</f>
        <v>Alto</v>
      </c>
      <c r="AP150" s="3" t="str">
        <f>+IF(TablaProyecto[[#This Row],[TrainingTimesLastYear]]&lt;3,"Poca",IF(TablaProyecto[[#This Row],[TrainingTimesLastYear]]&lt;5,"Media","Mucha"))</f>
        <v>Poca</v>
      </c>
      <c r="AQ150" s="3" t="str">
        <f>+IF(TablaProyecto[[#This Row],[TotalWorkingYears]]&lt;4,"Junior",IF(TablaProyecto[[#This Row],[TotalWorkingYears]]&lt;10,"Intermediate","Senior"))</f>
        <v>Intermediate</v>
      </c>
      <c r="AS150" t="str">
        <f>+IF(TablaProyecto[[#This Row],[Education]]&gt;5,"ERRONEO","")</f>
        <v/>
      </c>
      <c r="AT150" t="str">
        <f>IF(+COUNTIF(TablaProyecto[EmployeeNumber],TablaProyecto[[#This Row],[EmployeeNumber]])&gt;1,"ERRONEO"," ")</f>
        <v xml:space="preserve"> </v>
      </c>
      <c r="AU150" t="str">
        <f>+IF(TablaProyecto[[#This Row],[JobSatisfaction]]&gt;4,"ERRONEO"," ")</f>
        <v xml:space="preserve"> </v>
      </c>
      <c r="AV150" t="str">
        <f>+IF(TablaProyecto[[#This Row],[PerformanceRating]]&gt;4,"ERRONEO"," ")</f>
        <v xml:space="preserve"> </v>
      </c>
      <c r="AW150" t="str">
        <f>+IF(TablaProyecto[[#This Row],[RelationshipSatisfaction]]&gt;4,"ERRONEO"," ")</f>
        <v xml:space="preserve"> </v>
      </c>
      <c r="AX150" t="str">
        <f>+IF(TablaProyecto[[#This Row],[WorkLifeBalance]]&gt;4,"ERRONEO"," ")</f>
        <v xml:space="preserve"> </v>
      </c>
    </row>
    <row r="151" spans="1:50" x14ac:dyDescent="0.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  <c r="AJ151" s="3">
        <f>+TablaProyecto[[#This Row],[PercentSalaryHike]]/100</f>
        <v>0.14000000000000001</v>
      </c>
      <c r="AK151" s="3" t="str">
        <f>+IF(TablaProyecto[[#This Row],[Age]]&gt;=61,"Baby boomers",IF(TablaProyecto[[#This Row],[Age]]&gt;=45,"Generacion X",IF(TablaProyecto[[#This Row],[Age]]&gt;=29,"Millennials","Generacion Z")))</f>
        <v>Generacion Z</v>
      </c>
      <c r="AL15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51" s="3" t="str">
        <f>+IF(TablaProyecto[[#This Row],[HourlyRate]]&lt;50,"Coste salarial bajo",IF(TablaProyecto[[#This Row],[HourlyRate]]&lt;75,"Coste salarial medio","Coste salarial alto"))</f>
        <v>Coste salarial alto</v>
      </c>
      <c r="AN151" s="3" t="str">
        <f>+IF(TablaProyecto[[#This Row],[DistanceFromHome]]&lt;10,"0-10 kms",IF(TablaProyecto[[#This Row],[DistanceFromHome]]&lt;20,"10-20 kms","20-30 kms"))</f>
        <v>0-10 kms</v>
      </c>
      <c r="AO151" s="3" t="str">
        <f>+IF(TablaProyecto[[#This Row],[Porcentaje de aumento salarial recibido (%)]]&lt;16%,"Bajo",IF(TablaProyecto[[#This Row],[Porcentaje de aumento salarial recibido (%)]]&lt;21%,"Medio","Alto"))</f>
        <v>Bajo</v>
      </c>
      <c r="AP151" s="3" t="str">
        <f>+IF(TablaProyecto[[#This Row],[TrainingTimesLastYear]]&lt;3,"Poca",IF(TablaProyecto[[#This Row],[TrainingTimesLastYear]]&lt;5,"Media","Mucha"))</f>
        <v>Media</v>
      </c>
      <c r="AQ151" s="3" t="str">
        <f>+IF(TablaProyecto[[#This Row],[TotalWorkingYears]]&lt;4,"Junior",IF(TablaProyecto[[#This Row],[TotalWorkingYears]]&lt;10,"Intermediate","Senior"))</f>
        <v>Junior</v>
      </c>
      <c r="AS151" t="str">
        <f>+IF(TablaProyecto[[#This Row],[Education]]&gt;5,"ERRONEO","")</f>
        <v/>
      </c>
      <c r="AT151" t="str">
        <f>IF(+COUNTIF(TablaProyecto[EmployeeNumber],TablaProyecto[[#This Row],[EmployeeNumber]])&gt;1,"ERRONEO"," ")</f>
        <v xml:space="preserve"> </v>
      </c>
      <c r="AU151" t="str">
        <f>+IF(TablaProyecto[[#This Row],[JobSatisfaction]]&gt;4,"ERRONEO"," ")</f>
        <v xml:space="preserve"> </v>
      </c>
      <c r="AV151" t="str">
        <f>+IF(TablaProyecto[[#This Row],[PerformanceRating]]&gt;4,"ERRONEO"," ")</f>
        <v xml:space="preserve"> </v>
      </c>
      <c r="AW151" t="str">
        <f>+IF(TablaProyecto[[#This Row],[RelationshipSatisfaction]]&gt;4,"ERRONEO"," ")</f>
        <v xml:space="preserve"> </v>
      </c>
      <c r="AX151" t="str">
        <f>+IF(TablaProyecto[[#This Row],[WorkLifeBalance]]&gt;4,"ERRONEO"," ")</f>
        <v xml:space="preserve"> </v>
      </c>
    </row>
    <row r="152" spans="1:50" x14ac:dyDescent="0.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  <c r="AJ152" s="3">
        <f>+TablaProyecto[[#This Row],[PercentSalaryHike]]/100</f>
        <v>0.11</v>
      </c>
      <c r="AK152" s="3" t="str">
        <f>+IF(TablaProyecto[[#This Row],[Age]]&gt;=61,"Baby boomers",IF(TablaProyecto[[#This Row],[Age]]&gt;=45,"Generacion X",IF(TablaProyecto[[#This Row],[Age]]&gt;=29,"Millennials","Generacion Z")))</f>
        <v>Millennials</v>
      </c>
      <c r="AL15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52" s="3" t="str">
        <f>+IF(TablaProyecto[[#This Row],[HourlyRate]]&lt;50,"Coste salarial bajo",IF(TablaProyecto[[#This Row],[HourlyRate]]&lt;75,"Coste salarial medio","Coste salarial alto"))</f>
        <v>Coste salarial medio</v>
      </c>
      <c r="AN152" s="3" t="str">
        <f>+IF(TablaProyecto[[#This Row],[DistanceFromHome]]&lt;10,"0-10 kms",IF(TablaProyecto[[#This Row],[DistanceFromHome]]&lt;20,"10-20 kms","20-30 kms"))</f>
        <v>20-30 kms</v>
      </c>
      <c r="AO152" s="3" t="str">
        <f>+IF(TablaProyecto[[#This Row],[Porcentaje de aumento salarial recibido (%)]]&lt;16%,"Bajo",IF(TablaProyecto[[#This Row],[Porcentaje de aumento salarial recibido (%)]]&lt;21%,"Medio","Alto"))</f>
        <v>Bajo</v>
      </c>
      <c r="AP152" s="3" t="str">
        <f>+IF(TablaProyecto[[#This Row],[TrainingTimesLastYear]]&lt;3,"Poca",IF(TablaProyecto[[#This Row],[TrainingTimesLastYear]]&lt;5,"Media","Mucha"))</f>
        <v>Poca</v>
      </c>
      <c r="AQ152" s="3" t="str">
        <f>+IF(TablaProyecto[[#This Row],[TotalWorkingYears]]&lt;4,"Junior",IF(TablaProyecto[[#This Row],[TotalWorkingYears]]&lt;10,"Intermediate","Senior"))</f>
        <v>Senior</v>
      </c>
      <c r="AS152" t="str">
        <f>+IF(TablaProyecto[[#This Row],[Education]]&gt;5,"ERRONEO","")</f>
        <v/>
      </c>
      <c r="AT152" t="str">
        <f>IF(+COUNTIF(TablaProyecto[EmployeeNumber],TablaProyecto[[#This Row],[EmployeeNumber]])&gt;1,"ERRONEO"," ")</f>
        <v xml:space="preserve"> </v>
      </c>
      <c r="AU152" t="str">
        <f>+IF(TablaProyecto[[#This Row],[JobSatisfaction]]&gt;4,"ERRONEO"," ")</f>
        <v xml:space="preserve"> </v>
      </c>
      <c r="AV152" t="str">
        <f>+IF(TablaProyecto[[#This Row],[PerformanceRating]]&gt;4,"ERRONEO"," ")</f>
        <v xml:space="preserve"> </v>
      </c>
      <c r="AW152" t="str">
        <f>+IF(TablaProyecto[[#This Row],[RelationshipSatisfaction]]&gt;4,"ERRONEO"," ")</f>
        <v xml:space="preserve"> </v>
      </c>
      <c r="AX152" t="str">
        <f>+IF(TablaProyecto[[#This Row],[WorkLifeBalance]]&gt;4,"ERRONEO"," ")</f>
        <v xml:space="preserve"> </v>
      </c>
    </row>
    <row r="153" spans="1:50" x14ac:dyDescent="0.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  <c r="AJ153" s="3">
        <f>+TablaProyecto[[#This Row],[PercentSalaryHike]]/100</f>
        <v>0.13</v>
      </c>
      <c r="AK153" s="3" t="str">
        <f>+IF(TablaProyecto[[#This Row],[Age]]&gt;=61,"Baby boomers",IF(TablaProyecto[[#This Row],[Age]]&gt;=45,"Generacion X",IF(TablaProyecto[[#This Row],[Age]]&gt;=29,"Millennials","Generacion Z")))</f>
        <v>Millennials</v>
      </c>
      <c r="AL15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3" s="3" t="str">
        <f>+IF(TablaProyecto[[#This Row],[HourlyRate]]&lt;50,"Coste salarial bajo",IF(TablaProyecto[[#This Row],[HourlyRate]]&lt;75,"Coste salarial medio","Coste salarial alto"))</f>
        <v>Coste salarial alto</v>
      </c>
      <c r="AN153" s="3" t="str">
        <f>+IF(TablaProyecto[[#This Row],[DistanceFromHome]]&lt;10,"0-10 kms",IF(TablaProyecto[[#This Row],[DistanceFromHome]]&lt;20,"10-20 kms","20-30 kms"))</f>
        <v>0-10 kms</v>
      </c>
      <c r="AO153" s="3" t="str">
        <f>+IF(TablaProyecto[[#This Row],[Porcentaje de aumento salarial recibido (%)]]&lt;16%,"Bajo",IF(TablaProyecto[[#This Row],[Porcentaje de aumento salarial recibido (%)]]&lt;21%,"Medio","Alto"))</f>
        <v>Bajo</v>
      </c>
      <c r="AP153" s="3" t="str">
        <f>+IF(TablaProyecto[[#This Row],[TrainingTimesLastYear]]&lt;3,"Poca",IF(TablaProyecto[[#This Row],[TrainingTimesLastYear]]&lt;5,"Media","Mucha"))</f>
        <v>Media</v>
      </c>
      <c r="AQ153" s="3" t="str">
        <f>+IF(TablaProyecto[[#This Row],[TotalWorkingYears]]&lt;4,"Junior",IF(TablaProyecto[[#This Row],[TotalWorkingYears]]&lt;10,"Intermediate","Senior"))</f>
        <v>Senior</v>
      </c>
      <c r="AS153" t="str">
        <f>+IF(TablaProyecto[[#This Row],[Education]]&gt;5,"ERRONEO","")</f>
        <v/>
      </c>
      <c r="AT153" t="str">
        <f>IF(+COUNTIF(TablaProyecto[EmployeeNumber],TablaProyecto[[#This Row],[EmployeeNumber]])&gt;1,"ERRONEO"," ")</f>
        <v xml:space="preserve"> </v>
      </c>
      <c r="AU153" t="str">
        <f>+IF(TablaProyecto[[#This Row],[JobSatisfaction]]&gt;4,"ERRONEO"," ")</f>
        <v xml:space="preserve"> </v>
      </c>
      <c r="AV153" t="str">
        <f>+IF(TablaProyecto[[#This Row],[PerformanceRating]]&gt;4,"ERRONEO"," ")</f>
        <v xml:space="preserve"> </v>
      </c>
      <c r="AW153" t="str">
        <f>+IF(TablaProyecto[[#This Row],[RelationshipSatisfaction]]&gt;4,"ERRONEO"," ")</f>
        <v xml:space="preserve"> </v>
      </c>
      <c r="AX153" t="str">
        <f>+IF(TablaProyecto[[#This Row],[WorkLifeBalance]]&gt;4,"ERRONEO"," ")</f>
        <v xml:space="preserve"> </v>
      </c>
    </row>
    <row r="154" spans="1:50" x14ac:dyDescent="0.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  <c r="AJ154" s="3">
        <f>+TablaProyecto[[#This Row],[PercentSalaryHike]]/100</f>
        <v>0.2</v>
      </c>
      <c r="AK154" s="3" t="str">
        <f>+IF(TablaProyecto[[#This Row],[Age]]&gt;=61,"Baby boomers",IF(TablaProyecto[[#This Row],[Age]]&gt;=45,"Generacion X",IF(TablaProyecto[[#This Row],[Age]]&gt;=29,"Millennials","Generacion Z")))</f>
        <v>Generacion X</v>
      </c>
      <c r="AL15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4" s="3" t="str">
        <f>+IF(TablaProyecto[[#This Row],[HourlyRate]]&lt;50,"Coste salarial bajo",IF(TablaProyecto[[#This Row],[HourlyRate]]&lt;75,"Coste salarial medio","Coste salarial alto"))</f>
        <v>Coste salarial bajo</v>
      </c>
      <c r="AN154" s="3" t="str">
        <f>+IF(TablaProyecto[[#This Row],[DistanceFromHome]]&lt;10,"0-10 kms",IF(TablaProyecto[[#This Row],[DistanceFromHome]]&lt;20,"10-20 kms","20-30 kms"))</f>
        <v>0-10 kms</v>
      </c>
      <c r="AO154" s="3" t="str">
        <f>+IF(TablaProyecto[[#This Row],[Porcentaje de aumento salarial recibido (%)]]&lt;16%,"Bajo",IF(TablaProyecto[[#This Row],[Porcentaje de aumento salarial recibido (%)]]&lt;21%,"Medio","Alto"))</f>
        <v>Medio</v>
      </c>
      <c r="AP154" s="3" t="str">
        <f>+IF(TablaProyecto[[#This Row],[TrainingTimesLastYear]]&lt;3,"Poca",IF(TablaProyecto[[#This Row],[TrainingTimesLastYear]]&lt;5,"Media","Mucha"))</f>
        <v>Media</v>
      </c>
      <c r="AQ154" s="3" t="str">
        <f>+IF(TablaProyecto[[#This Row],[TotalWorkingYears]]&lt;4,"Junior",IF(TablaProyecto[[#This Row],[TotalWorkingYears]]&lt;10,"Intermediate","Senior"))</f>
        <v>Senior</v>
      </c>
      <c r="AS154" t="str">
        <f>+IF(TablaProyecto[[#This Row],[Education]]&gt;5,"ERRONEO","")</f>
        <v/>
      </c>
      <c r="AT154" t="str">
        <f>IF(+COUNTIF(TablaProyecto[EmployeeNumber],TablaProyecto[[#This Row],[EmployeeNumber]])&gt;1,"ERRONEO"," ")</f>
        <v xml:space="preserve"> </v>
      </c>
      <c r="AU154" t="str">
        <f>+IF(TablaProyecto[[#This Row],[JobSatisfaction]]&gt;4,"ERRONEO"," ")</f>
        <v xml:space="preserve"> </v>
      </c>
      <c r="AV154" t="str">
        <f>+IF(TablaProyecto[[#This Row],[PerformanceRating]]&gt;4,"ERRONEO"," ")</f>
        <v xml:space="preserve"> </v>
      </c>
      <c r="AW154" t="str">
        <f>+IF(TablaProyecto[[#This Row],[RelationshipSatisfaction]]&gt;4,"ERRONEO"," ")</f>
        <v xml:space="preserve"> </v>
      </c>
      <c r="AX154" t="str">
        <f>+IF(TablaProyecto[[#This Row],[WorkLifeBalance]]&gt;4,"ERRONEO"," ")</f>
        <v xml:space="preserve"> </v>
      </c>
    </row>
    <row r="155" spans="1:50" x14ac:dyDescent="0.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  <c r="AJ155" s="3">
        <f>+TablaProyecto[[#This Row],[PercentSalaryHike]]/100</f>
        <v>0.18</v>
      </c>
      <c r="AK155" s="3" t="str">
        <f>+IF(TablaProyecto[[#This Row],[Age]]&gt;=61,"Baby boomers",IF(TablaProyecto[[#This Row],[Age]]&gt;=45,"Generacion X",IF(TablaProyecto[[#This Row],[Age]]&gt;=29,"Millennials","Generacion Z")))</f>
        <v>Generacion X</v>
      </c>
      <c r="AL15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55" s="3" t="str">
        <f>+IF(TablaProyecto[[#This Row],[HourlyRate]]&lt;50,"Coste salarial bajo",IF(TablaProyecto[[#This Row],[HourlyRate]]&lt;75,"Coste salarial medio","Coste salarial alto"))</f>
        <v>Coste salarial medio</v>
      </c>
      <c r="AN155" s="3" t="str">
        <f>+IF(TablaProyecto[[#This Row],[DistanceFromHome]]&lt;10,"0-10 kms",IF(TablaProyecto[[#This Row],[DistanceFromHome]]&lt;20,"10-20 kms","20-30 kms"))</f>
        <v>0-10 kms</v>
      </c>
      <c r="AO155" s="3" t="str">
        <f>+IF(TablaProyecto[[#This Row],[Porcentaje de aumento salarial recibido (%)]]&lt;16%,"Bajo",IF(TablaProyecto[[#This Row],[Porcentaje de aumento salarial recibido (%)]]&lt;21%,"Medio","Alto"))</f>
        <v>Medio</v>
      </c>
      <c r="AP155" s="3" t="str">
        <f>+IF(TablaProyecto[[#This Row],[TrainingTimesLastYear]]&lt;3,"Poca",IF(TablaProyecto[[#This Row],[TrainingTimesLastYear]]&lt;5,"Media","Mucha"))</f>
        <v>Poca</v>
      </c>
      <c r="AQ155" s="3" t="str">
        <f>+IF(TablaProyecto[[#This Row],[TotalWorkingYears]]&lt;4,"Junior",IF(TablaProyecto[[#This Row],[TotalWorkingYears]]&lt;10,"Intermediate","Senior"))</f>
        <v>Senior</v>
      </c>
      <c r="AS155" t="str">
        <f>+IF(TablaProyecto[[#This Row],[Education]]&gt;5,"ERRONEO","")</f>
        <v/>
      </c>
      <c r="AT155" t="str">
        <f>IF(+COUNTIF(TablaProyecto[EmployeeNumber],TablaProyecto[[#This Row],[EmployeeNumber]])&gt;1,"ERRONEO"," ")</f>
        <v xml:space="preserve"> </v>
      </c>
      <c r="AU155" t="str">
        <f>+IF(TablaProyecto[[#This Row],[JobSatisfaction]]&gt;4,"ERRONEO"," ")</f>
        <v xml:space="preserve"> </v>
      </c>
      <c r="AV155" t="str">
        <f>+IF(TablaProyecto[[#This Row],[PerformanceRating]]&gt;4,"ERRONEO"," ")</f>
        <v xml:space="preserve"> </v>
      </c>
      <c r="AW155" t="str">
        <f>+IF(TablaProyecto[[#This Row],[RelationshipSatisfaction]]&gt;4,"ERRONEO"," ")</f>
        <v xml:space="preserve"> </v>
      </c>
      <c r="AX155" t="str">
        <f>+IF(TablaProyecto[[#This Row],[WorkLifeBalance]]&gt;4,"ERRONEO"," ")</f>
        <v xml:space="preserve"> </v>
      </c>
    </row>
    <row r="156" spans="1:50" x14ac:dyDescent="0.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  <c r="AJ156" s="3">
        <f>+TablaProyecto[[#This Row],[PercentSalaryHike]]/100</f>
        <v>0.14000000000000001</v>
      </c>
      <c r="AK156" s="3" t="str">
        <f>+IF(TablaProyecto[[#This Row],[Age]]&gt;=61,"Baby boomers",IF(TablaProyecto[[#This Row],[Age]]&gt;=45,"Generacion X",IF(TablaProyecto[[#This Row],[Age]]&gt;=29,"Millennials","Generacion Z")))</f>
        <v>Millennials</v>
      </c>
      <c r="AL15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6" s="3" t="str">
        <f>+IF(TablaProyecto[[#This Row],[HourlyRate]]&lt;50,"Coste salarial bajo",IF(TablaProyecto[[#This Row],[HourlyRate]]&lt;75,"Coste salarial medio","Coste salarial alto"))</f>
        <v>Coste salarial bajo</v>
      </c>
      <c r="AN156" s="3" t="str">
        <f>+IF(TablaProyecto[[#This Row],[DistanceFromHome]]&lt;10,"0-10 kms",IF(TablaProyecto[[#This Row],[DistanceFromHome]]&lt;20,"10-20 kms","20-30 kms"))</f>
        <v>0-10 kms</v>
      </c>
      <c r="AO156" s="3" t="str">
        <f>+IF(TablaProyecto[[#This Row],[Porcentaje de aumento salarial recibido (%)]]&lt;16%,"Bajo",IF(TablaProyecto[[#This Row],[Porcentaje de aumento salarial recibido (%)]]&lt;21%,"Medio","Alto"))</f>
        <v>Bajo</v>
      </c>
      <c r="AP156" s="3" t="str">
        <f>+IF(TablaProyecto[[#This Row],[TrainingTimesLastYear]]&lt;3,"Poca",IF(TablaProyecto[[#This Row],[TrainingTimesLastYear]]&lt;5,"Media","Mucha"))</f>
        <v>Poca</v>
      </c>
      <c r="AQ156" s="3" t="str">
        <f>+IF(TablaProyecto[[#This Row],[TotalWorkingYears]]&lt;4,"Junior",IF(TablaProyecto[[#This Row],[TotalWorkingYears]]&lt;10,"Intermediate","Senior"))</f>
        <v>Intermediate</v>
      </c>
      <c r="AS156" t="str">
        <f>+IF(TablaProyecto[[#This Row],[Education]]&gt;5,"ERRONEO","")</f>
        <v/>
      </c>
      <c r="AT156" t="str">
        <f>IF(+COUNTIF(TablaProyecto[EmployeeNumber],TablaProyecto[[#This Row],[EmployeeNumber]])&gt;1,"ERRONEO"," ")</f>
        <v xml:space="preserve"> </v>
      </c>
      <c r="AU156" t="str">
        <f>+IF(TablaProyecto[[#This Row],[JobSatisfaction]]&gt;4,"ERRONEO"," ")</f>
        <v xml:space="preserve"> </v>
      </c>
      <c r="AV156" t="str">
        <f>+IF(TablaProyecto[[#This Row],[PerformanceRating]]&gt;4,"ERRONEO"," ")</f>
        <v xml:space="preserve"> </v>
      </c>
      <c r="AW156" t="str">
        <f>+IF(TablaProyecto[[#This Row],[RelationshipSatisfaction]]&gt;4,"ERRONEO"," ")</f>
        <v xml:space="preserve"> </v>
      </c>
      <c r="AX156" t="str">
        <f>+IF(TablaProyecto[[#This Row],[WorkLifeBalance]]&gt;4,"ERRONEO"," ")</f>
        <v xml:space="preserve"> </v>
      </c>
    </row>
    <row r="157" spans="1:50" x14ac:dyDescent="0.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  <c r="AJ157" s="3">
        <f>+TablaProyecto[[#This Row],[PercentSalaryHike]]/100</f>
        <v>0.13</v>
      </c>
      <c r="AK157" s="3" t="str">
        <f>+IF(TablaProyecto[[#This Row],[Age]]&gt;=61,"Baby boomers",IF(TablaProyecto[[#This Row],[Age]]&gt;=45,"Generacion X",IF(TablaProyecto[[#This Row],[Age]]&gt;=29,"Millennials","Generacion Z")))</f>
        <v>Millennials</v>
      </c>
      <c r="AL15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7" s="3" t="str">
        <f>+IF(TablaProyecto[[#This Row],[HourlyRate]]&lt;50,"Coste salarial bajo",IF(TablaProyecto[[#This Row],[HourlyRate]]&lt;75,"Coste salarial medio","Coste salarial alto"))</f>
        <v>Coste salarial bajo</v>
      </c>
      <c r="AN157" s="3" t="str">
        <f>+IF(TablaProyecto[[#This Row],[DistanceFromHome]]&lt;10,"0-10 kms",IF(TablaProyecto[[#This Row],[DistanceFromHome]]&lt;20,"10-20 kms","20-30 kms"))</f>
        <v>0-10 kms</v>
      </c>
      <c r="AO157" s="3" t="str">
        <f>+IF(TablaProyecto[[#This Row],[Porcentaje de aumento salarial recibido (%)]]&lt;16%,"Bajo",IF(TablaProyecto[[#This Row],[Porcentaje de aumento salarial recibido (%)]]&lt;21%,"Medio","Alto"))</f>
        <v>Bajo</v>
      </c>
      <c r="AP157" s="3" t="str">
        <f>+IF(TablaProyecto[[#This Row],[TrainingTimesLastYear]]&lt;3,"Poca",IF(TablaProyecto[[#This Row],[TrainingTimesLastYear]]&lt;5,"Media","Mucha"))</f>
        <v>Poca</v>
      </c>
      <c r="AQ157" s="3" t="str">
        <f>+IF(TablaProyecto[[#This Row],[TotalWorkingYears]]&lt;4,"Junior",IF(TablaProyecto[[#This Row],[TotalWorkingYears]]&lt;10,"Intermediate","Senior"))</f>
        <v>Senior</v>
      </c>
      <c r="AS157" t="str">
        <f>+IF(TablaProyecto[[#This Row],[Education]]&gt;5,"ERRONEO","")</f>
        <v/>
      </c>
      <c r="AT157" t="str">
        <f>IF(+COUNTIF(TablaProyecto[EmployeeNumber],TablaProyecto[[#This Row],[EmployeeNumber]])&gt;1,"ERRONEO"," ")</f>
        <v xml:space="preserve"> </v>
      </c>
      <c r="AU157" t="str">
        <f>+IF(TablaProyecto[[#This Row],[JobSatisfaction]]&gt;4,"ERRONEO"," ")</f>
        <v xml:space="preserve"> </v>
      </c>
      <c r="AV157" t="str">
        <f>+IF(TablaProyecto[[#This Row],[PerformanceRating]]&gt;4,"ERRONEO"," ")</f>
        <v xml:space="preserve"> </v>
      </c>
      <c r="AW157" t="str">
        <f>+IF(TablaProyecto[[#This Row],[RelationshipSatisfaction]]&gt;4,"ERRONEO"," ")</f>
        <v xml:space="preserve"> </v>
      </c>
      <c r="AX157" t="str">
        <f>+IF(TablaProyecto[[#This Row],[WorkLifeBalance]]&gt;4,"ERRONEO"," ")</f>
        <v xml:space="preserve"> </v>
      </c>
    </row>
    <row r="158" spans="1:50" x14ac:dyDescent="0.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  <c r="AJ158" s="3">
        <f>+TablaProyecto[[#This Row],[PercentSalaryHike]]/100</f>
        <v>0.17</v>
      </c>
      <c r="AK158" s="3" t="str">
        <f>+IF(TablaProyecto[[#This Row],[Age]]&gt;=61,"Baby boomers",IF(TablaProyecto[[#This Row],[Age]]&gt;=45,"Generacion X",IF(TablaProyecto[[#This Row],[Age]]&gt;=29,"Millennials","Generacion Z")))</f>
        <v>Generacion X</v>
      </c>
      <c r="AL15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58" s="3" t="str">
        <f>+IF(TablaProyecto[[#This Row],[HourlyRate]]&lt;50,"Coste salarial bajo",IF(TablaProyecto[[#This Row],[HourlyRate]]&lt;75,"Coste salarial medio","Coste salarial alto"))</f>
        <v>Coste salarial bajo</v>
      </c>
      <c r="AN158" s="3" t="str">
        <f>+IF(TablaProyecto[[#This Row],[DistanceFromHome]]&lt;10,"0-10 kms",IF(TablaProyecto[[#This Row],[DistanceFromHome]]&lt;20,"10-20 kms","20-30 kms"))</f>
        <v>0-10 kms</v>
      </c>
      <c r="AO158" s="3" t="str">
        <f>+IF(TablaProyecto[[#This Row],[Porcentaje de aumento salarial recibido (%)]]&lt;16%,"Bajo",IF(TablaProyecto[[#This Row],[Porcentaje de aumento salarial recibido (%)]]&lt;21%,"Medio","Alto"))</f>
        <v>Medio</v>
      </c>
      <c r="AP158" s="3" t="str">
        <f>+IF(TablaProyecto[[#This Row],[TrainingTimesLastYear]]&lt;3,"Poca",IF(TablaProyecto[[#This Row],[TrainingTimesLastYear]]&lt;5,"Media","Mucha"))</f>
        <v>Poca</v>
      </c>
      <c r="AQ158" s="3" t="str">
        <f>+IF(TablaProyecto[[#This Row],[TotalWorkingYears]]&lt;4,"Junior",IF(TablaProyecto[[#This Row],[TotalWorkingYears]]&lt;10,"Intermediate","Senior"))</f>
        <v>Senior</v>
      </c>
      <c r="AS158" t="str">
        <f>+IF(TablaProyecto[[#This Row],[Education]]&gt;5,"ERRONEO","")</f>
        <v/>
      </c>
      <c r="AT158" t="str">
        <f>IF(+COUNTIF(TablaProyecto[EmployeeNumber],TablaProyecto[[#This Row],[EmployeeNumber]])&gt;1,"ERRONEO"," ")</f>
        <v xml:space="preserve"> </v>
      </c>
      <c r="AU158" t="str">
        <f>+IF(TablaProyecto[[#This Row],[JobSatisfaction]]&gt;4,"ERRONEO"," ")</f>
        <v xml:space="preserve"> </v>
      </c>
      <c r="AV158" t="str">
        <f>+IF(TablaProyecto[[#This Row],[PerformanceRating]]&gt;4,"ERRONEO"," ")</f>
        <v xml:space="preserve"> </v>
      </c>
      <c r="AW158" t="str">
        <f>+IF(TablaProyecto[[#This Row],[RelationshipSatisfaction]]&gt;4,"ERRONEO"," ")</f>
        <v xml:space="preserve"> </v>
      </c>
      <c r="AX158" t="str">
        <f>+IF(TablaProyecto[[#This Row],[WorkLifeBalance]]&gt;4,"ERRONEO"," ")</f>
        <v xml:space="preserve"> </v>
      </c>
    </row>
    <row r="159" spans="1:50" x14ac:dyDescent="0.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  <c r="AJ159" s="3">
        <f>+TablaProyecto[[#This Row],[PercentSalaryHike]]/100</f>
        <v>0.2</v>
      </c>
      <c r="AK159" s="3" t="str">
        <f>+IF(TablaProyecto[[#This Row],[Age]]&gt;=61,"Baby boomers",IF(TablaProyecto[[#This Row],[Age]]&gt;=45,"Generacion X",IF(TablaProyecto[[#This Row],[Age]]&gt;=29,"Millennials","Generacion Z")))</f>
        <v>Generacion X</v>
      </c>
      <c r="AL15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59" s="3" t="str">
        <f>+IF(TablaProyecto[[#This Row],[HourlyRate]]&lt;50,"Coste salarial bajo",IF(TablaProyecto[[#This Row],[HourlyRate]]&lt;75,"Coste salarial medio","Coste salarial alto"))</f>
        <v>Coste salarial alto</v>
      </c>
      <c r="AN159" s="3" t="str">
        <f>+IF(TablaProyecto[[#This Row],[DistanceFromHome]]&lt;10,"0-10 kms",IF(TablaProyecto[[#This Row],[DistanceFromHome]]&lt;20,"10-20 kms","20-30 kms"))</f>
        <v>0-10 kms</v>
      </c>
      <c r="AO159" s="3" t="str">
        <f>+IF(TablaProyecto[[#This Row],[Porcentaje de aumento salarial recibido (%)]]&lt;16%,"Bajo",IF(TablaProyecto[[#This Row],[Porcentaje de aumento salarial recibido (%)]]&lt;21%,"Medio","Alto"))</f>
        <v>Medio</v>
      </c>
      <c r="AP159" s="3" t="str">
        <f>+IF(TablaProyecto[[#This Row],[TrainingTimesLastYear]]&lt;3,"Poca",IF(TablaProyecto[[#This Row],[TrainingTimesLastYear]]&lt;5,"Media","Mucha"))</f>
        <v>Media</v>
      </c>
      <c r="AQ159" s="3" t="str">
        <f>+IF(TablaProyecto[[#This Row],[TotalWorkingYears]]&lt;4,"Junior",IF(TablaProyecto[[#This Row],[TotalWorkingYears]]&lt;10,"Intermediate","Senior"))</f>
        <v>Intermediate</v>
      </c>
      <c r="AS159" t="str">
        <f>+IF(TablaProyecto[[#This Row],[Education]]&gt;5,"ERRONEO","")</f>
        <v/>
      </c>
      <c r="AT159" t="str">
        <f>IF(+COUNTIF(TablaProyecto[EmployeeNumber],TablaProyecto[[#This Row],[EmployeeNumber]])&gt;1,"ERRONEO"," ")</f>
        <v xml:space="preserve"> </v>
      </c>
      <c r="AU159" t="str">
        <f>+IF(TablaProyecto[[#This Row],[JobSatisfaction]]&gt;4,"ERRONEO"," ")</f>
        <v xml:space="preserve"> </v>
      </c>
      <c r="AV159" t="str">
        <f>+IF(TablaProyecto[[#This Row],[PerformanceRating]]&gt;4,"ERRONEO"," ")</f>
        <v xml:space="preserve"> </v>
      </c>
      <c r="AW159" t="str">
        <f>+IF(TablaProyecto[[#This Row],[RelationshipSatisfaction]]&gt;4,"ERRONEO"," ")</f>
        <v xml:space="preserve"> </v>
      </c>
      <c r="AX159" t="str">
        <f>+IF(TablaProyecto[[#This Row],[WorkLifeBalance]]&gt;4,"ERRONEO"," ")</f>
        <v xml:space="preserve"> </v>
      </c>
    </row>
    <row r="160" spans="1:50" x14ac:dyDescent="0.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  <c r="AJ160" s="3">
        <f>+TablaProyecto[[#This Row],[PercentSalaryHike]]/100</f>
        <v>0.11</v>
      </c>
      <c r="AK160" s="3" t="str">
        <f>+IF(TablaProyecto[[#This Row],[Age]]&gt;=61,"Baby boomers",IF(TablaProyecto[[#This Row],[Age]]&gt;=45,"Generacion X",IF(TablaProyecto[[#This Row],[Age]]&gt;=29,"Millennials","Generacion Z")))</f>
        <v>Millennials</v>
      </c>
      <c r="AL16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60" s="3" t="str">
        <f>+IF(TablaProyecto[[#This Row],[HourlyRate]]&lt;50,"Coste salarial bajo",IF(TablaProyecto[[#This Row],[HourlyRate]]&lt;75,"Coste salarial medio","Coste salarial alto"))</f>
        <v>Coste salarial medio</v>
      </c>
      <c r="AN160" s="3" t="str">
        <f>+IF(TablaProyecto[[#This Row],[DistanceFromHome]]&lt;10,"0-10 kms",IF(TablaProyecto[[#This Row],[DistanceFromHome]]&lt;20,"10-20 kms","20-30 kms"))</f>
        <v>0-10 kms</v>
      </c>
      <c r="AO160" s="3" t="str">
        <f>+IF(TablaProyecto[[#This Row],[Porcentaje de aumento salarial recibido (%)]]&lt;16%,"Bajo",IF(TablaProyecto[[#This Row],[Porcentaje de aumento salarial recibido (%)]]&lt;21%,"Medio","Alto"))</f>
        <v>Bajo</v>
      </c>
      <c r="AP160" s="3" t="str">
        <f>+IF(TablaProyecto[[#This Row],[TrainingTimesLastYear]]&lt;3,"Poca",IF(TablaProyecto[[#This Row],[TrainingTimesLastYear]]&lt;5,"Media","Mucha"))</f>
        <v>Poca</v>
      </c>
      <c r="AQ160" s="3" t="str">
        <f>+IF(TablaProyecto[[#This Row],[TotalWorkingYears]]&lt;4,"Junior",IF(TablaProyecto[[#This Row],[TotalWorkingYears]]&lt;10,"Intermediate","Senior"))</f>
        <v>Senior</v>
      </c>
      <c r="AS160" t="str">
        <f>+IF(TablaProyecto[[#This Row],[Education]]&gt;5,"ERRONEO","")</f>
        <v/>
      </c>
      <c r="AT160" t="str">
        <f>IF(+COUNTIF(TablaProyecto[EmployeeNumber],TablaProyecto[[#This Row],[EmployeeNumber]])&gt;1,"ERRONEO"," ")</f>
        <v xml:space="preserve"> </v>
      </c>
      <c r="AU160" t="str">
        <f>+IF(TablaProyecto[[#This Row],[JobSatisfaction]]&gt;4,"ERRONEO"," ")</f>
        <v xml:space="preserve"> </v>
      </c>
      <c r="AV160" t="str">
        <f>+IF(TablaProyecto[[#This Row],[PerformanceRating]]&gt;4,"ERRONEO"," ")</f>
        <v xml:space="preserve"> </v>
      </c>
      <c r="AW160" t="str">
        <f>+IF(TablaProyecto[[#This Row],[RelationshipSatisfaction]]&gt;4,"ERRONEO"," ")</f>
        <v xml:space="preserve"> </v>
      </c>
      <c r="AX160" t="str">
        <f>+IF(TablaProyecto[[#This Row],[WorkLifeBalance]]&gt;4,"ERRONEO"," ")</f>
        <v xml:space="preserve"> </v>
      </c>
    </row>
    <row r="161" spans="1:50" x14ac:dyDescent="0.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  <c r="AJ161" s="3">
        <f>+TablaProyecto[[#This Row],[PercentSalaryHike]]/100</f>
        <v>0.18</v>
      </c>
      <c r="AK161" s="3" t="str">
        <f>+IF(TablaProyecto[[#This Row],[Age]]&gt;=61,"Baby boomers",IF(TablaProyecto[[#This Row],[Age]]&gt;=45,"Generacion X",IF(TablaProyecto[[#This Row],[Age]]&gt;=29,"Millennials","Generacion Z")))</f>
        <v>Millennials</v>
      </c>
      <c r="AL16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1" s="3" t="str">
        <f>+IF(TablaProyecto[[#This Row],[HourlyRate]]&lt;50,"Coste salarial bajo",IF(TablaProyecto[[#This Row],[HourlyRate]]&lt;75,"Coste salarial medio","Coste salarial alto"))</f>
        <v>Coste salarial alto</v>
      </c>
      <c r="AN161" s="3" t="str">
        <f>+IF(TablaProyecto[[#This Row],[DistanceFromHome]]&lt;10,"0-10 kms",IF(TablaProyecto[[#This Row],[DistanceFromHome]]&lt;20,"10-20 kms","20-30 kms"))</f>
        <v>0-10 kms</v>
      </c>
      <c r="AO161" s="3" t="str">
        <f>+IF(TablaProyecto[[#This Row],[Porcentaje de aumento salarial recibido (%)]]&lt;16%,"Bajo",IF(TablaProyecto[[#This Row],[Porcentaje de aumento salarial recibido (%)]]&lt;21%,"Medio","Alto"))</f>
        <v>Medio</v>
      </c>
      <c r="AP161" s="3" t="str">
        <f>+IF(TablaProyecto[[#This Row],[TrainingTimesLastYear]]&lt;3,"Poca",IF(TablaProyecto[[#This Row],[TrainingTimesLastYear]]&lt;5,"Media","Mucha"))</f>
        <v>Media</v>
      </c>
      <c r="AQ161" s="3" t="str">
        <f>+IF(TablaProyecto[[#This Row],[TotalWorkingYears]]&lt;4,"Junior",IF(TablaProyecto[[#This Row],[TotalWorkingYears]]&lt;10,"Intermediate","Senior"))</f>
        <v>Intermediate</v>
      </c>
      <c r="AS161" t="str">
        <f>+IF(TablaProyecto[[#This Row],[Education]]&gt;5,"ERRONEO","")</f>
        <v/>
      </c>
      <c r="AT161" t="str">
        <f>IF(+COUNTIF(TablaProyecto[EmployeeNumber],TablaProyecto[[#This Row],[EmployeeNumber]])&gt;1,"ERRONEO"," ")</f>
        <v xml:space="preserve"> </v>
      </c>
      <c r="AU161" t="str">
        <f>+IF(TablaProyecto[[#This Row],[JobSatisfaction]]&gt;4,"ERRONEO"," ")</f>
        <v xml:space="preserve"> </v>
      </c>
      <c r="AV161" t="str">
        <f>+IF(TablaProyecto[[#This Row],[PerformanceRating]]&gt;4,"ERRONEO"," ")</f>
        <v xml:space="preserve"> </v>
      </c>
      <c r="AW161" t="str">
        <f>+IF(TablaProyecto[[#This Row],[RelationshipSatisfaction]]&gt;4,"ERRONEO"," ")</f>
        <v xml:space="preserve"> </v>
      </c>
      <c r="AX161" t="str">
        <f>+IF(TablaProyecto[[#This Row],[WorkLifeBalance]]&gt;4,"ERRONEO"," ")</f>
        <v xml:space="preserve"> </v>
      </c>
    </row>
    <row r="162" spans="1:50" x14ac:dyDescent="0.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  <c r="AJ162" s="3">
        <f>+TablaProyecto[[#This Row],[PercentSalaryHike]]/100</f>
        <v>0.24</v>
      </c>
      <c r="AK162" s="3" t="str">
        <f>+IF(TablaProyecto[[#This Row],[Age]]&gt;=61,"Baby boomers",IF(TablaProyecto[[#This Row],[Age]]&gt;=45,"Generacion X",IF(TablaProyecto[[#This Row],[Age]]&gt;=29,"Millennials","Generacion Z")))</f>
        <v>Generacion Z</v>
      </c>
      <c r="AL16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2" s="3" t="str">
        <f>+IF(TablaProyecto[[#This Row],[HourlyRate]]&lt;50,"Coste salarial bajo",IF(TablaProyecto[[#This Row],[HourlyRate]]&lt;75,"Coste salarial medio","Coste salarial alto"))</f>
        <v>Coste salarial alto</v>
      </c>
      <c r="AN162" s="3" t="str">
        <f>+IF(TablaProyecto[[#This Row],[DistanceFromHome]]&lt;10,"0-10 kms",IF(TablaProyecto[[#This Row],[DistanceFromHome]]&lt;20,"10-20 kms","20-30 kms"))</f>
        <v>10-20 kms</v>
      </c>
      <c r="AO162" s="3" t="str">
        <f>+IF(TablaProyecto[[#This Row],[Porcentaje de aumento salarial recibido (%)]]&lt;16%,"Bajo",IF(TablaProyecto[[#This Row],[Porcentaje de aumento salarial recibido (%)]]&lt;21%,"Medio","Alto"))</f>
        <v>Alto</v>
      </c>
      <c r="AP162" s="3" t="str">
        <f>+IF(TablaProyecto[[#This Row],[TrainingTimesLastYear]]&lt;3,"Poca",IF(TablaProyecto[[#This Row],[TrainingTimesLastYear]]&lt;5,"Media","Mucha"))</f>
        <v>Mucha</v>
      </c>
      <c r="AQ162" s="3" t="str">
        <f>+IF(TablaProyecto[[#This Row],[TotalWorkingYears]]&lt;4,"Junior",IF(TablaProyecto[[#This Row],[TotalWorkingYears]]&lt;10,"Intermediate","Senior"))</f>
        <v>Junior</v>
      </c>
      <c r="AS162" t="str">
        <f>+IF(TablaProyecto[[#This Row],[Education]]&gt;5,"ERRONEO","")</f>
        <v/>
      </c>
      <c r="AT162" t="str">
        <f>IF(+COUNTIF(TablaProyecto[EmployeeNumber],TablaProyecto[[#This Row],[EmployeeNumber]])&gt;1,"ERRONEO"," ")</f>
        <v xml:space="preserve"> </v>
      </c>
      <c r="AU162" t="str">
        <f>+IF(TablaProyecto[[#This Row],[JobSatisfaction]]&gt;4,"ERRONEO"," ")</f>
        <v xml:space="preserve"> </v>
      </c>
      <c r="AV162" t="str">
        <f>+IF(TablaProyecto[[#This Row],[PerformanceRating]]&gt;4,"ERRONEO"," ")</f>
        <v xml:space="preserve"> </v>
      </c>
      <c r="AW162" t="str">
        <f>+IF(TablaProyecto[[#This Row],[RelationshipSatisfaction]]&gt;4,"ERRONEO"," ")</f>
        <v xml:space="preserve"> </v>
      </c>
      <c r="AX162" t="str">
        <f>+IF(TablaProyecto[[#This Row],[WorkLifeBalance]]&gt;4,"ERRONEO"," ")</f>
        <v xml:space="preserve"> </v>
      </c>
    </row>
    <row r="163" spans="1:50" x14ac:dyDescent="0.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  <c r="AJ163" s="3">
        <f>+TablaProyecto[[#This Row],[PercentSalaryHike]]/100</f>
        <v>0.18</v>
      </c>
      <c r="AK163" s="3" t="str">
        <f>+IF(TablaProyecto[[#This Row],[Age]]&gt;=61,"Baby boomers",IF(TablaProyecto[[#This Row],[Age]]&gt;=45,"Generacion X",IF(TablaProyecto[[#This Row],[Age]]&gt;=29,"Millennials","Generacion Z")))</f>
        <v>Generacion Z</v>
      </c>
      <c r="AL16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3" s="3" t="str">
        <f>+IF(TablaProyecto[[#This Row],[HourlyRate]]&lt;50,"Coste salarial bajo",IF(TablaProyecto[[#This Row],[HourlyRate]]&lt;75,"Coste salarial medio","Coste salarial alto"))</f>
        <v>Coste salarial medio</v>
      </c>
      <c r="AN163" s="3" t="str">
        <f>+IF(TablaProyecto[[#This Row],[DistanceFromHome]]&lt;10,"0-10 kms",IF(TablaProyecto[[#This Row],[DistanceFromHome]]&lt;20,"10-20 kms","20-30 kms"))</f>
        <v>0-10 kms</v>
      </c>
      <c r="AO163" s="3" t="str">
        <f>+IF(TablaProyecto[[#This Row],[Porcentaje de aumento salarial recibido (%)]]&lt;16%,"Bajo",IF(TablaProyecto[[#This Row],[Porcentaje de aumento salarial recibido (%)]]&lt;21%,"Medio","Alto"))</f>
        <v>Medio</v>
      </c>
      <c r="AP163" s="3" t="str">
        <f>+IF(TablaProyecto[[#This Row],[TrainingTimesLastYear]]&lt;3,"Poca",IF(TablaProyecto[[#This Row],[TrainingTimesLastYear]]&lt;5,"Media","Mucha"))</f>
        <v>Poca</v>
      </c>
      <c r="AQ163" s="3" t="str">
        <f>+IF(TablaProyecto[[#This Row],[TotalWorkingYears]]&lt;4,"Junior",IF(TablaProyecto[[#This Row],[TotalWorkingYears]]&lt;10,"Intermediate","Senior"))</f>
        <v>Intermediate</v>
      </c>
      <c r="AS163" t="str">
        <f>+IF(TablaProyecto[[#This Row],[Education]]&gt;5,"ERRONEO","")</f>
        <v/>
      </c>
      <c r="AT163" t="str">
        <f>IF(+COUNTIF(TablaProyecto[EmployeeNumber],TablaProyecto[[#This Row],[EmployeeNumber]])&gt;1,"ERRONEO"," ")</f>
        <v xml:space="preserve"> </v>
      </c>
      <c r="AU163" t="str">
        <f>+IF(TablaProyecto[[#This Row],[JobSatisfaction]]&gt;4,"ERRONEO"," ")</f>
        <v xml:space="preserve"> </v>
      </c>
      <c r="AV163" t="str">
        <f>+IF(TablaProyecto[[#This Row],[PerformanceRating]]&gt;4,"ERRONEO"," ")</f>
        <v xml:space="preserve"> </v>
      </c>
      <c r="AW163" t="str">
        <f>+IF(TablaProyecto[[#This Row],[RelationshipSatisfaction]]&gt;4,"ERRONEO"," ")</f>
        <v xml:space="preserve"> </v>
      </c>
      <c r="AX163" t="str">
        <f>+IF(TablaProyecto[[#This Row],[WorkLifeBalance]]&gt;4,"ERRONEO"," ")</f>
        <v xml:space="preserve"> </v>
      </c>
    </row>
    <row r="164" spans="1:50" x14ac:dyDescent="0.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  <c r="AJ164" s="3">
        <f>+TablaProyecto[[#This Row],[PercentSalaryHike]]/100</f>
        <v>0.11</v>
      </c>
      <c r="AK164" s="3" t="str">
        <f>+IF(TablaProyecto[[#This Row],[Age]]&gt;=61,"Baby boomers",IF(TablaProyecto[[#This Row],[Age]]&gt;=45,"Generacion X",IF(TablaProyecto[[#This Row],[Age]]&gt;=29,"Millennials","Generacion Z")))</f>
        <v>Generacion Z</v>
      </c>
      <c r="AL16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4" s="3" t="str">
        <f>+IF(TablaProyecto[[#This Row],[HourlyRate]]&lt;50,"Coste salarial bajo",IF(TablaProyecto[[#This Row],[HourlyRate]]&lt;75,"Coste salarial medio","Coste salarial alto"))</f>
        <v>Coste salarial bajo</v>
      </c>
      <c r="AN164" s="3" t="str">
        <f>+IF(TablaProyecto[[#This Row],[DistanceFromHome]]&lt;10,"0-10 kms",IF(TablaProyecto[[#This Row],[DistanceFromHome]]&lt;20,"10-20 kms","20-30 kms"))</f>
        <v>20-30 kms</v>
      </c>
      <c r="AO164" s="3" t="str">
        <f>+IF(TablaProyecto[[#This Row],[Porcentaje de aumento salarial recibido (%)]]&lt;16%,"Bajo",IF(TablaProyecto[[#This Row],[Porcentaje de aumento salarial recibido (%)]]&lt;21%,"Medio","Alto"))</f>
        <v>Bajo</v>
      </c>
      <c r="AP164" s="3" t="str">
        <f>+IF(TablaProyecto[[#This Row],[TrainingTimesLastYear]]&lt;3,"Poca",IF(TablaProyecto[[#This Row],[TrainingTimesLastYear]]&lt;5,"Media","Mucha"))</f>
        <v>Poca</v>
      </c>
      <c r="AQ164" s="3" t="str">
        <f>+IF(TablaProyecto[[#This Row],[TotalWorkingYears]]&lt;4,"Junior",IF(TablaProyecto[[#This Row],[TotalWorkingYears]]&lt;10,"Intermediate","Senior"))</f>
        <v>Intermediate</v>
      </c>
      <c r="AS164" t="str">
        <f>+IF(TablaProyecto[[#This Row],[Education]]&gt;5,"ERRONEO","")</f>
        <v/>
      </c>
      <c r="AT164" t="str">
        <f>IF(+COUNTIF(TablaProyecto[EmployeeNumber],TablaProyecto[[#This Row],[EmployeeNumber]])&gt;1,"ERRONEO"," ")</f>
        <v xml:space="preserve"> </v>
      </c>
      <c r="AU164" t="str">
        <f>+IF(TablaProyecto[[#This Row],[JobSatisfaction]]&gt;4,"ERRONEO"," ")</f>
        <v xml:space="preserve"> </v>
      </c>
      <c r="AV164" t="str">
        <f>+IF(TablaProyecto[[#This Row],[PerformanceRating]]&gt;4,"ERRONEO"," ")</f>
        <v xml:space="preserve"> </v>
      </c>
      <c r="AW164" t="str">
        <f>+IF(TablaProyecto[[#This Row],[RelationshipSatisfaction]]&gt;4,"ERRONEO"," ")</f>
        <v xml:space="preserve"> </v>
      </c>
      <c r="AX164" t="str">
        <f>+IF(TablaProyecto[[#This Row],[WorkLifeBalance]]&gt;4,"ERRONEO"," ")</f>
        <v xml:space="preserve"> </v>
      </c>
    </row>
    <row r="165" spans="1:50" x14ac:dyDescent="0.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  <c r="AJ165" s="3">
        <f>+TablaProyecto[[#This Row],[PercentSalaryHike]]/100</f>
        <v>0.16</v>
      </c>
      <c r="AK165" s="3" t="str">
        <f>+IF(TablaProyecto[[#This Row],[Age]]&gt;=61,"Baby boomers",IF(TablaProyecto[[#This Row],[Age]]&gt;=45,"Generacion X",IF(TablaProyecto[[#This Row],[Age]]&gt;=29,"Millennials","Generacion Z")))</f>
        <v>Generacion X</v>
      </c>
      <c r="AL16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5" s="3" t="str">
        <f>+IF(TablaProyecto[[#This Row],[HourlyRate]]&lt;50,"Coste salarial bajo",IF(TablaProyecto[[#This Row],[HourlyRate]]&lt;75,"Coste salarial medio","Coste salarial alto"))</f>
        <v>Coste salarial alto</v>
      </c>
      <c r="AN165" s="3" t="str">
        <f>+IF(TablaProyecto[[#This Row],[DistanceFromHome]]&lt;10,"0-10 kms",IF(TablaProyecto[[#This Row],[DistanceFromHome]]&lt;20,"10-20 kms","20-30 kms"))</f>
        <v>20-30 kms</v>
      </c>
      <c r="AO165" s="3" t="str">
        <f>+IF(TablaProyecto[[#This Row],[Porcentaje de aumento salarial recibido (%)]]&lt;16%,"Bajo",IF(TablaProyecto[[#This Row],[Porcentaje de aumento salarial recibido (%)]]&lt;21%,"Medio","Alto"))</f>
        <v>Medio</v>
      </c>
      <c r="AP165" s="3" t="str">
        <f>+IF(TablaProyecto[[#This Row],[TrainingTimesLastYear]]&lt;3,"Poca",IF(TablaProyecto[[#This Row],[TrainingTimesLastYear]]&lt;5,"Media","Mucha"))</f>
        <v>Poca</v>
      </c>
      <c r="AQ165" s="3" t="str">
        <f>+IF(TablaProyecto[[#This Row],[TotalWorkingYears]]&lt;4,"Junior",IF(TablaProyecto[[#This Row],[TotalWorkingYears]]&lt;10,"Intermediate","Senior"))</f>
        <v>Senior</v>
      </c>
      <c r="AS165" t="str">
        <f>+IF(TablaProyecto[[#This Row],[Education]]&gt;5,"ERRONEO","")</f>
        <v/>
      </c>
      <c r="AT165" t="str">
        <f>IF(+COUNTIF(TablaProyecto[EmployeeNumber],TablaProyecto[[#This Row],[EmployeeNumber]])&gt;1,"ERRONEO"," ")</f>
        <v xml:space="preserve"> </v>
      </c>
      <c r="AU165" t="str">
        <f>+IF(TablaProyecto[[#This Row],[JobSatisfaction]]&gt;4,"ERRONEO"," ")</f>
        <v xml:space="preserve"> </v>
      </c>
      <c r="AV165" t="str">
        <f>+IF(TablaProyecto[[#This Row],[PerformanceRating]]&gt;4,"ERRONEO"," ")</f>
        <v xml:space="preserve"> </v>
      </c>
      <c r="AW165" t="str">
        <f>+IF(TablaProyecto[[#This Row],[RelationshipSatisfaction]]&gt;4,"ERRONEO"," ")</f>
        <v xml:space="preserve"> </v>
      </c>
      <c r="AX165" t="str">
        <f>+IF(TablaProyecto[[#This Row],[WorkLifeBalance]]&gt;4,"ERRONEO"," ")</f>
        <v xml:space="preserve"> </v>
      </c>
    </row>
    <row r="166" spans="1:50" x14ac:dyDescent="0.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  <c r="AJ166" s="3">
        <f>+TablaProyecto[[#This Row],[PercentSalaryHike]]/100</f>
        <v>0.15</v>
      </c>
      <c r="AK166" s="3" t="str">
        <f>+IF(TablaProyecto[[#This Row],[Age]]&gt;=61,"Baby boomers",IF(TablaProyecto[[#This Row],[Age]]&gt;=45,"Generacion X",IF(TablaProyecto[[#This Row],[Age]]&gt;=29,"Millennials","Generacion Z")))</f>
        <v>Generacion Z</v>
      </c>
      <c r="AL16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66" s="3" t="str">
        <f>+IF(TablaProyecto[[#This Row],[HourlyRate]]&lt;50,"Coste salarial bajo",IF(TablaProyecto[[#This Row],[HourlyRate]]&lt;75,"Coste salarial medio","Coste salarial alto"))</f>
        <v>Coste salarial alto</v>
      </c>
      <c r="AN166" s="3" t="str">
        <f>+IF(TablaProyecto[[#This Row],[DistanceFromHome]]&lt;10,"0-10 kms",IF(TablaProyecto[[#This Row],[DistanceFromHome]]&lt;20,"10-20 kms","20-30 kms"))</f>
        <v>0-10 kms</v>
      </c>
      <c r="AO166" s="3" t="str">
        <f>+IF(TablaProyecto[[#This Row],[Porcentaje de aumento salarial recibido (%)]]&lt;16%,"Bajo",IF(TablaProyecto[[#This Row],[Porcentaje de aumento salarial recibido (%)]]&lt;21%,"Medio","Alto"))</f>
        <v>Bajo</v>
      </c>
      <c r="AP166" s="3" t="str">
        <f>+IF(TablaProyecto[[#This Row],[TrainingTimesLastYear]]&lt;3,"Poca",IF(TablaProyecto[[#This Row],[TrainingTimesLastYear]]&lt;5,"Media","Mucha"))</f>
        <v>Poca</v>
      </c>
      <c r="AQ166" s="3" t="str">
        <f>+IF(TablaProyecto[[#This Row],[TotalWorkingYears]]&lt;4,"Junior",IF(TablaProyecto[[#This Row],[TotalWorkingYears]]&lt;10,"Intermediate","Senior"))</f>
        <v>Junior</v>
      </c>
      <c r="AS166" t="str">
        <f>+IF(TablaProyecto[[#This Row],[Education]]&gt;5,"ERRONEO","")</f>
        <v/>
      </c>
      <c r="AT166" t="str">
        <f>IF(+COUNTIF(TablaProyecto[EmployeeNumber],TablaProyecto[[#This Row],[EmployeeNumber]])&gt;1,"ERRONEO"," ")</f>
        <v xml:space="preserve"> </v>
      </c>
      <c r="AU166" t="str">
        <f>+IF(TablaProyecto[[#This Row],[JobSatisfaction]]&gt;4,"ERRONEO"," ")</f>
        <v xml:space="preserve"> </v>
      </c>
      <c r="AV166" t="str">
        <f>+IF(TablaProyecto[[#This Row],[PerformanceRating]]&gt;4,"ERRONEO"," ")</f>
        <v xml:space="preserve"> </v>
      </c>
      <c r="AW166" t="str">
        <f>+IF(TablaProyecto[[#This Row],[RelationshipSatisfaction]]&gt;4,"ERRONEO"," ")</f>
        <v xml:space="preserve"> </v>
      </c>
      <c r="AX166" t="str">
        <f>+IF(TablaProyecto[[#This Row],[WorkLifeBalance]]&gt;4,"ERRONEO"," ")</f>
        <v xml:space="preserve"> </v>
      </c>
    </row>
    <row r="167" spans="1:50" x14ac:dyDescent="0.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  <c r="AJ167" s="3">
        <f>+TablaProyecto[[#This Row],[PercentSalaryHike]]/100</f>
        <v>0.15</v>
      </c>
      <c r="AK167" s="3" t="str">
        <f>+IF(TablaProyecto[[#This Row],[Age]]&gt;=61,"Baby boomers",IF(TablaProyecto[[#This Row],[Age]]&gt;=45,"Generacion X",IF(TablaProyecto[[#This Row],[Age]]&gt;=29,"Millennials","Generacion Z")))</f>
        <v>Generacion X</v>
      </c>
      <c r="AL16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7" s="3" t="str">
        <f>+IF(TablaProyecto[[#This Row],[HourlyRate]]&lt;50,"Coste salarial bajo",IF(TablaProyecto[[#This Row],[HourlyRate]]&lt;75,"Coste salarial medio","Coste salarial alto"))</f>
        <v>Coste salarial medio</v>
      </c>
      <c r="AN167" s="3" t="str">
        <f>+IF(TablaProyecto[[#This Row],[DistanceFromHome]]&lt;10,"0-10 kms",IF(TablaProyecto[[#This Row],[DistanceFromHome]]&lt;20,"10-20 kms","20-30 kms"))</f>
        <v>10-20 kms</v>
      </c>
      <c r="AO167" s="3" t="str">
        <f>+IF(TablaProyecto[[#This Row],[Porcentaje de aumento salarial recibido (%)]]&lt;16%,"Bajo",IF(TablaProyecto[[#This Row],[Porcentaje de aumento salarial recibido (%)]]&lt;21%,"Medio","Alto"))</f>
        <v>Bajo</v>
      </c>
      <c r="AP167" s="3" t="str">
        <f>+IF(TablaProyecto[[#This Row],[TrainingTimesLastYear]]&lt;3,"Poca",IF(TablaProyecto[[#This Row],[TrainingTimesLastYear]]&lt;5,"Media","Mucha"))</f>
        <v>Mucha</v>
      </c>
      <c r="AQ167" s="3" t="str">
        <f>+IF(TablaProyecto[[#This Row],[TotalWorkingYears]]&lt;4,"Junior",IF(TablaProyecto[[#This Row],[TotalWorkingYears]]&lt;10,"Intermediate","Senior"))</f>
        <v>Senior</v>
      </c>
      <c r="AS167" t="str">
        <f>+IF(TablaProyecto[[#This Row],[Education]]&gt;5,"ERRONEO","")</f>
        <v/>
      </c>
      <c r="AT167" t="str">
        <f>IF(+COUNTIF(TablaProyecto[EmployeeNumber],TablaProyecto[[#This Row],[EmployeeNumber]])&gt;1,"ERRONEO"," ")</f>
        <v xml:space="preserve"> </v>
      </c>
      <c r="AU167" t="str">
        <f>+IF(TablaProyecto[[#This Row],[JobSatisfaction]]&gt;4,"ERRONEO"," ")</f>
        <v xml:space="preserve"> </v>
      </c>
      <c r="AV167" t="str">
        <f>+IF(TablaProyecto[[#This Row],[PerformanceRating]]&gt;4,"ERRONEO"," ")</f>
        <v xml:space="preserve"> </v>
      </c>
      <c r="AW167" t="str">
        <f>+IF(TablaProyecto[[#This Row],[RelationshipSatisfaction]]&gt;4,"ERRONEO"," ")</f>
        <v xml:space="preserve"> </v>
      </c>
      <c r="AX167" t="str">
        <f>+IF(TablaProyecto[[#This Row],[WorkLifeBalance]]&gt;4,"ERRONEO"," ")</f>
        <v xml:space="preserve"> </v>
      </c>
    </row>
    <row r="168" spans="1:50" x14ac:dyDescent="0.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  <c r="AJ168" s="3">
        <f>+TablaProyecto[[#This Row],[PercentSalaryHike]]/100</f>
        <v>0.12</v>
      </c>
      <c r="AK168" s="3" t="str">
        <f>+IF(TablaProyecto[[#This Row],[Age]]&gt;=61,"Baby boomers",IF(TablaProyecto[[#This Row],[Age]]&gt;=45,"Generacion X",IF(TablaProyecto[[#This Row],[Age]]&gt;=29,"Millennials","Generacion Z")))</f>
        <v>Millennials</v>
      </c>
      <c r="AL16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8" s="3" t="str">
        <f>+IF(TablaProyecto[[#This Row],[HourlyRate]]&lt;50,"Coste salarial bajo",IF(TablaProyecto[[#This Row],[HourlyRate]]&lt;75,"Coste salarial medio","Coste salarial alto"))</f>
        <v>Coste salarial medio</v>
      </c>
      <c r="AN168" s="3" t="str">
        <f>+IF(TablaProyecto[[#This Row],[DistanceFromHome]]&lt;10,"0-10 kms",IF(TablaProyecto[[#This Row],[DistanceFromHome]]&lt;20,"10-20 kms","20-30 kms"))</f>
        <v>10-20 kms</v>
      </c>
      <c r="AO168" s="3" t="str">
        <f>+IF(TablaProyecto[[#This Row],[Porcentaje de aumento salarial recibido (%)]]&lt;16%,"Bajo",IF(TablaProyecto[[#This Row],[Porcentaje de aumento salarial recibido (%)]]&lt;21%,"Medio","Alto"))</f>
        <v>Bajo</v>
      </c>
      <c r="AP168" s="3" t="str">
        <f>+IF(TablaProyecto[[#This Row],[TrainingTimesLastYear]]&lt;3,"Poca",IF(TablaProyecto[[#This Row],[TrainingTimesLastYear]]&lt;5,"Media","Mucha"))</f>
        <v>Poca</v>
      </c>
      <c r="AQ168" s="3" t="str">
        <f>+IF(TablaProyecto[[#This Row],[TotalWorkingYears]]&lt;4,"Junior",IF(TablaProyecto[[#This Row],[TotalWorkingYears]]&lt;10,"Intermediate","Senior"))</f>
        <v>Senior</v>
      </c>
      <c r="AS168" t="str">
        <f>+IF(TablaProyecto[[#This Row],[Education]]&gt;5,"ERRONEO","")</f>
        <v/>
      </c>
      <c r="AT168" t="str">
        <f>IF(+COUNTIF(TablaProyecto[EmployeeNumber],TablaProyecto[[#This Row],[EmployeeNumber]])&gt;1,"ERRONEO"," ")</f>
        <v xml:space="preserve"> </v>
      </c>
      <c r="AU168" t="str">
        <f>+IF(TablaProyecto[[#This Row],[JobSatisfaction]]&gt;4,"ERRONEO"," ")</f>
        <v xml:space="preserve"> </v>
      </c>
      <c r="AV168" t="str">
        <f>+IF(TablaProyecto[[#This Row],[PerformanceRating]]&gt;4,"ERRONEO"," ")</f>
        <v xml:space="preserve"> </v>
      </c>
      <c r="AW168" t="str">
        <f>+IF(TablaProyecto[[#This Row],[RelationshipSatisfaction]]&gt;4,"ERRONEO"," ")</f>
        <v xml:space="preserve"> </v>
      </c>
      <c r="AX168" t="str">
        <f>+IF(TablaProyecto[[#This Row],[WorkLifeBalance]]&gt;4,"ERRONEO"," ")</f>
        <v xml:space="preserve"> </v>
      </c>
    </row>
    <row r="169" spans="1:50" x14ac:dyDescent="0.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  <c r="AJ169" s="3">
        <f>+TablaProyecto[[#This Row],[PercentSalaryHike]]/100</f>
        <v>0.12</v>
      </c>
      <c r="AK169" s="3" t="str">
        <f>+IF(TablaProyecto[[#This Row],[Age]]&gt;=61,"Baby boomers",IF(TablaProyecto[[#This Row],[Age]]&gt;=45,"Generacion X",IF(TablaProyecto[[#This Row],[Age]]&gt;=29,"Millennials","Generacion Z")))</f>
        <v>Millennials</v>
      </c>
      <c r="AL16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9" s="3" t="str">
        <f>+IF(TablaProyecto[[#This Row],[HourlyRate]]&lt;50,"Coste salarial bajo",IF(TablaProyecto[[#This Row],[HourlyRate]]&lt;75,"Coste salarial medio","Coste salarial alto"))</f>
        <v>Coste salarial bajo</v>
      </c>
      <c r="AN169" s="3" t="str">
        <f>+IF(TablaProyecto[[#This Row],[DistanceFromHome]]&lt;10,"0-10 kms",IF(TablaProyecto[[#This Row],[DistanceFromHome]]&lt;20,"10-20 kms","20-30 kms"))</f>
        <v>0-10 kms</v>
      </c>
      <c r="AO169" s="3" t="str">
        <f>+IF(TablaProyecto[[#This Row],[Porcentaje de aumento salarial recibido (%)]]&lt;16%,"Bajo",IF(TablaProyecto[[#This Row],[Porcentaje de aumento salarial recibido (%)]]&lt;21%,"Medio","Alto"))</f>
        <v>Bajo</v>
      </c>
      <c r="AP169" s="3" t="str">
        <f>+IF(TablaProyecto[[#This Row],[TrainingTimesLastYear]]&lt;3,"Poca",IF(TablaProyecto[[#This Row],[TrainingTimesLastYear]]&lt;5,"Media","Mucha"))</f>
        <v>Poca</v>
      </c>
      <c r="AQ169" s="3" t="str">
        <f>+IF(TablaProyecto[[#This Row],[TotalWorkingYears]]&lt;4,"Junior",IF(TablaProyecto[[#This Row],[TotalWorkingYears]]&lt;10,"Intermediate","Senior"))</f>
        <v>Senior</v>
      </c>
      <c r="AS169" t="str">
        <f>+IF(TablaProyecto[[#This Row],[Education]]&gt;5,"ERRONEO","")</f>
        <v/>
      </c>
      <c r="AT169" t="str">
        <f>IF(+COUNTIF(TablaProyecto[EmployeeNumber],TablaProyecto[[#This Row],[EmployeeNumber]])&gt;1,"ERRONEO"," ")</f>
        <v xml:space="preserve"> </v>
      </c>
      <c r="AU169" t="str">
        <f>+IF(TablaProyecto[[#This Row],[JobSatisfaction]]&gt;4,"ERRONEO"," ")</f>
        <v xml:space="preserve"> </v>
      </c>
      <c r="AV169" t="str">
        <f>+IF(TablaProyecto[[#This Row],[PerformanceRating]]&gt;4,"ERRONEO"," ")</f>
        <v xml:space="preserve"> </v>
      </c>
      <c r="AW169" t="str">
        <f>+IF(TablaProyecto[[#This Row],[RelationshipSatisfaction]]&gt;4,"ERRONEO"," ")</f>
        <v xml:space="preserve"> </v>
      </c>
      <c r="AX169" t="str">
        <f>+IF(TablaProyecto[[#This Row],[WorkLifeBalance]]&gt;4,"ERRONEO"," ")</f>
        <v xml:space="preserve"> </v>
      </c>
    </row>
    <row r="170" spans="1:50" x14ac:dyDescent="0.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  <c r="AJ170" s="3">
        <f>+TablaProyecto[[#This Row],[PercentSalaryHike]]/100</f>
        <v>0.22</v>
      </c>
      <c r="AK170" s="3" t="str">
        <f>+IF(TablaProyecto[[#This Row],[Age]]&gt;=61,"Baby boomers",IF(TablaProyecto[[#This Row],[Age]]&gt;=45,"Generacion X",IF(TablaProyecto[[#This Row],[Age]]&gt;=29,"Millennials","Generacion Z")))</f>
        <v>Millennials</v>
      </c>
      <c r="AL17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0" s="3" t="str">
        <f>+IF(TablaProyecto[[#This Row],[HourlyRate]]&lt;50,"Coste salarial bajo",IF(TablaProyecto[[#This Row],[HourlyRate]]&lt;75,"Coste salarial medio","Coste salarial alto"))</f>
        <v>Coste salarial medio</v>
      </c>
      <c r="AN170" s="3" t="str">
        <f>+IF(TablaProyecto[[#This Row],[DistanceFromHome]]&lt;10,"0-10 kms",IF(TablaProyecto[[#This Row],[DistanceFromHome]]&lt;20,"10-20 kms","20-30 kms"))</f>
        <v>0-10 kms</v>
      </c>
      <c r="AO170" s="3" t="str">
        <f>+IF(TablaProyecto[[#This Row],[Porcentaje de aumento salarial recibido (%)]]&lt;16%,"Bajo",IF(TablaProyecto[[#This Row],[Porcentaje de aumento salarial recibido (%)]]&lt;21%,"Medio","Alto"))</f>
        <v>Alto</v>
      </c>
      <c r="AP170" s="3" t="str">
        <f>+IF(TablaProyecto[[#This Row],[TrainingTimesLastYear]]&lt;3,"Poca",IF(TablaProyecto[[#This Row],[TrainingTimesLastYear]]&lt;5,"Media","Mucha"))</f>
        <v>Poca</v>
      </c>
      <c r="AQ170" s="3" t="str">
        <f>+IF(TablaProyecto[[#This Row],[TotalWorkingYears]]&lt;4,"Junior",IF(TablaProyecto[[#This Row],[TotalWorkingYears]]&lt;10,"Intermediate","Senior"))</f>
        <v>Senior</v>
      </c>
      <c r="AS170" t="str">
        <f>+IF(TablaProyecto[[#This Row],[Education]]&gt;5,"ERRONEO","")</f>
        <v/>
      </c>
      <c r="AT170" t="str">
        <f>IF(+COUNTIF(TablaProyecto[EmployeeNumber],TablaProyecto[[#This Row],[EmployeeNumber]])&gt;1,"ERRONEO"," ")</f>
        <v xml:space="preserve"> </v>
      </c>
      <c r="AU170" t="str">
        <f>+IF(TablaProyecto[[#This Row],[JobSatisfaction]]&gt;4,"ERRONEO"," ")</f>
        <v xml:space="preserve"> </v>
      </c>
      <c r="AV170" t="str">
        <f>+IF(TablaProyecto[[#This Row],[PerformanceRating]]&gt;4,"ERRONEO"," ")</f>
        <v xml:space="preserve"> </v>
      </c>
      <c r="AW170" t="str">
        <f>+IF(TablaProyecto[[#This Row],[RelationshipSatisfaction]]&gt;4,"ERRONEO"," ")</f>
        <v xml:space="preserve"> </v>
      </c>
      <c r="AX170" t="str">
        <f>+IF(TablaProyecto[[#This Row],[WorkLifeBalance]]&gt;4,"ERRONEO"," ")</f>
        <v xml:space="preserve"> </v>
      </c>
    </row>
    <row r="171" spans="1:50" x14ac:dyDescent="0.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  <c r="AJ171" s="3">
        <f>+TablaProyecto[[#This Row],[PercentSalaryHike]]/100</f>
        <v>0.2</v>
      </c>
      <c r="AK171" s="3" t="str">
        <f>+IF(TablaProyecto[[#This Row],[Age]]&gt;=61,"Baby boomers",IF(TablaProyecto[[#This Row],[Age]]&gt;=45,"Generacion X",IF(TablaProyecto[[#This Row],[Age]]&gt;=29,"Millennials","Generacion Z")))</f>
        <v>Millennials</v>
      </c>
      <c r="AL17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1" s="3" t="str">
        <f>+IF(TablaProyecto[[#This Row],[HourlyRate]]&lt;50,"Coste salarial bajo",IF(TablaProyecto[[#This Row],[HourlyRate]]&lt;75,"Coste salarial medio","Coste salarial alto"))</f>
        <v>Coste salarial bajo</v>
      </c>
      <c r="AN171" s="3" t="str">
        <f>+IF(TablaProyecto[[#This Row],[DistanceFromHome]]&lt;10,"0-10 kms",IF(TablaProyecto[[#This Row],[DistanceFromHome]]&lt;20,"10-20 kms","20-30 kms"))</f>
        <v>0-10 kms</v>
      </c>
      <c r="AO171" s="3" t="str">
        <f>+IF(TablaProyecto[[#This Row],[Porcentaje de aumento salarial recibido (%)]]&lt;16%,"Bajo",IF(TablaProyecto[[#This Row],[Porcentaje de aumento salarial recibido (%)]]&lt;21%,"Medio","Alto"))</f>
        <v>Medio</v>
      </c>
      <c r="AP171" s="3" t="str">
        <f>+IF(TablaProyecto[[#This Row],[TrainingTimesLastYear]]&lt;3,"Poca",IF(TablaProyecto[[#This Row],[TrainingTimesLastYear]]&lt;5,"Media","Mucha"))</f>
        <v>Poca</v>
      </c>
      <c r="AQ171" s="3" t="str">
        <f>+IF(TablaProyecto[[#This Row],[TotalWorkingYears]]&lt;4,"Junior",IF(TablaProyecto[[#This Row],[TotalWorkingYears]]&lt;10,"Intermediate","Senior"))</f>
        <v>Intermediate</v>
      </c>
      <c r="AS171" t="str">
        <f>+IF(TablaProyecto[[#This Row],[Education]]&gt;5,"ERRONEO","")</f>
        <v/>
      </c>
      <c r="AT171" t="str">
        <f>IF(+COUNTIF(TablaProyecto[EmployeeNumber],TablaProyecto[[#This Row],[EmployeeNumber]])&gt;1,"ERRONEO"," ")</f>
        <v xml:space="preserve"> </v>
      </c>
      <c r="AU171" t="str">
        <f>+IF(TablaProyecto[[#This Row],[JobSatisfaction]]&gt;4,"ERRONEO"," ")</f>
        <v xml:space="preserve"> </v>
      </c>
      <c r="AV171" t="str">
        <f>+IF(TablaProyecto[[#This Row],[PerformanceRating]]&gt;4,"ERRONEO"," ")</f>
        <v xml:space="preserve"> </v>
      </c>
      <c r="AW171" t="str">
        <f>+IF(TablaProyecto[[#This Row],[RelationshipSatisfaction]]&gt;4,"ERRONEO"," ")</f>
        <v xml:space="preserve"> </v>
      </c>
      <c r="AX171" t="str">
        <f>+IF(TablaProyecto[[#This Row],[WorkLifeBalance]]&gt;4,"ERRONEO"," ")</f>
        <v xml:space="preserve"> </v>
      </c>
    </row>
    <row r="172" spans="1:50" x14ac:dyDescent="0.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  <c r="AJ172" s="3">
        <f>+TablaProyecto[[#This Row],[PercentSalaryHike]]/100</f>
        <v>0.16</v>
      </c>
      <c r="AK172" s="3" t="str">
        <f>+IF(TablaProyecto[[#This Row],[Age]]&gt;=61,"Baby boomers",IF(TablaProyecto[[#This Row],[Age]]&gt;=45,"Generacion X",IF(TablaProyecto[[#This Row],[Age]]&gt;=29,"Millennials","Generacion Z")))</f>
        <v>Generacion Z</v>
      </c>
      <c r="AL17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2" s="3" t="str">
        <f>+IF(TablaProyecto[[#This Row],[HourlyRate]]&lt;50,"Coste salarial bajo",IF(TablaProyecto[[#This Row],[HourlyRate]]&lt;75,"Coste salarial medio","Coste salarial alto"))</f>
        <v>Coste salarial medio</v>
      </c>
      <c r="AN172" s="3" t="str">
        <f>+IF(TablaProyecto[[#This Row],[DistanceFromHome]]&lt;10,"0-10 kms",IF(TablaProyecto[[#This Row],[DistanceFromHome]]&lt;20,"10-20 kms","20-30 kms"))</f>
        <v>10-20 kms</v>
      </c>
      <c r="AO172" s="3" t="str">
        <f>+IF(TablaProyecto[[#This Row],[Porcentaje de aumento salarial recibido (%)]]&lt;16%,"Bajo",IF(TablaProyecto[[#This Row],[Porcentaje de aumento salarial recibido (%)]]&lt;21%,"Medio","Alto"))</f>
        <v>Medio</v>
      </c>
      <c r="AP172" s="3" t="str">
        <f>+IF(TablaProyecto[[#This Row],[TrainingTimesLastYear]]&lt;3,"Poca",IF(TablaProyecto[[#This Row],[TrainingTimesLastYear]]&lt;5,"Media","Mucha"))</f>
        <v>Media</v>
      </c>
      <c r="AQ172" s="3" t="str">
        <f>+IF(TablaProyecto[[#This Row],[TotalWorkingYears]]&lt;4,"Junior",IF(TablaProyecto[[#This Row],[TotalWorkingYears]]&lt;10,"Intermediate","Senior"))</f>
        <v>Intermediate</v>
      </c>
      <c r="AS172" t="str">
        <f>+IF(TablaProyecto[[#This Row],[Education]]&gt;5,"ERRONEO","")</f>
        <v/>
      </c>
      <c r="AT172" t="str">
        <f>IF(+COUNTIF(TablaProyecto[EmployeeNumber],TablaProyecto[[#This Row],[EmployeeNumber]])&gt;1,"ERRONEO"," ")</f>
        <v xml:space="preserve"> </v>
      </c>
      <c r="AU172" t="str">
        <f>+IF(TablaProyecto[[#This Row],[JobSatisfaction]]&gt;4,"ERRONEO"," ")</f>
        <v xml:space="preserve"> </v>
      </c>
      <c r="AV172" t="str">
        <f>+IF(TablaProyecto[[#This Row],[PerformanceRating]]&gt;4,"ERRONEO"," ")</f>
        <v xml:space="preserve"> </v>
      </c>
      <c r="AW172" t="str">
        <f>+IF(TablaProyecto[[#This Row],[RelationshipSatisfaction]]&gt;4,"ERRONEO"," ")</f>
        <v xml:space="preserve"> </v>
      </c>
      <c r="AX172" t="str">
        <f>+IF(TablaProyecto[[#This Row],[WorkLifeBalance]]&gt;4,"ERRONEO"," ")</f>
        <v xml:space="preserve"> </v>
      </c>
    </row>
    <row r="173" spans="1:50" x14ac:dyDescent="0.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  <c r="AJ173" s="3">
        <f>+TablaProyecto[[#This Row],[PercentSalaryHike]]/100</f>
        <v>0.21</v>
      </c>
      <c r="AK173" s="3" t="str">
        <f>+IF(TablaProyecto[[#This Row],[Age]]&gt;=61,"Baby boomers",IF(TablaProyecto[[#This Row],[Age]]&gt;=45,"Generacion X",IF(TablaProyecto[[#This Row],[Age]]&gt;=29,"Millennials","Generacion Z")))</f>
        <v>Generacion Z</v>
      </c>
      <c r="AL17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73" s="3" t="str">
        <f>+IF(TablaProyecto[[#This Row],[HourlyRate]]&lt;50,"Coste salarial bajo",IF(TablaProyecto[[#This Row],[HourlyRate]]&lt;75,"Coste salarial medio","Coste salarial alto"))</f>
        <v>Coste salarial alto</v>
      </c>
      <c r="AN173" s="3" t="str">
        <f>+IF(TablaProyecto[[#This Row],[DistanceFromHome]]&lt;10,"0-10 kms",IF(TablaProyecto[[#This Row],[DistanceFromHome]]&lt;20,"10-20 kms","20-30 kms"))</f>
        <v>0-10 kms</v>
      </c>
      <c r="AO173" s="3" t="str">
        <f>+IF(TablaProyecto[[#This Row],[Porcentaje de aumento salarial recibido (%)]]&lt;16%,"Bajo",IF(TablaProyecto[[#This Row],[Porcentaje de aumento salarial recibido (%)]]&lt;21%,"Medio","Alto"))</f>
        <v>Alto</v>
      </c>
      <c r="AP173" s="3" t="str">
        <f>+IF(TablaProyecto[[#This Row],[TrainingTimesLastYear]]&lt;3,"Poca",IF(TablaProyecto[[#This Row],[TrainingTimesLastYear]]&lt;5,"Media","Mucha"))</f>
        <v>Mucha</v>
      </c>
      <c r="AQ173" s="3" t="str">
        <f>+IF(TablaProyecto[[#This Row],[TotalWorkingYears]]&lt;4,"Junior",IF(TablaProyecto[[#This Row],[TotalWorkingYears]]&lt;10,"Intermediate","Senior"))</f>
        <v>Junior</v>
      </c>
      <c r="AS173" t="str">
        <f>+IF(TablaProyecto[[#This Row],[Education]]&gt;5,"ERRONEO","")</f>
        <v/>
      </c>
      <c r="AT173" t="str">
        <f>IF(+COUNTIF(TablaProyecto[EmployeeNumber],TablaProyecto[[#This Row],[EmployeeNumber]])&gt;1,"ERRONEO"," ")</f>
        <v xml:space="preserve"> </v>
      </c>
      <c r="AU173" t="str">
        <f>+IF(TablaProyecto[[#This Row],[JobSatisfaction]]&gt;4,"ERRONEO"," ")</f>
        <v xml:space="preserve"> </v>
      </c>
      <c r="AV173" t="str">
        <f>+IF(TablaProyecto[[#This Row],[PerformanceRating]]&gt;4,"ERRONEO"," ")</f>
        <v xml:space="preserve"> </v>
      </c>
      <c r="AW173" t="str">
        <f>+IF(TablaProyecto[[#This Row],[RelationshipSatisfaction]]&gt;4,"ERRONEO"," ")</f>
        <v xml:space="preserve"> </v>
      </c>
      <c r="AX173" t="str">
        <f>+IF(TablaProyecto[[#This Row],[WorkLifeBalance]]&gt;4,"ERRONEO"," ")</f>
        <v xml:space="preserve"> </v>
      </c>
    </row>
    <row r="174" spans="1:50" x14ac:dyDescent="0.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  <c r="AJ174" s="3">
        <f>+TablaProyecto[[#This Row],[PercentSalaryHike]]/100</f>
        <v>0.12</v>
      </c>
      <c r="AK174" s="3" t="str">
        <f>+IF(TablaProyecto[[#This Row],[Age]]&gt;=61,"Baby boomers",IF(TablaProyecto[[#This Row],[Age]]&gt;=45,"Generacion X",IF(TablaProyecto[[#This Row],[Age]]&gt;=29,"Millennials","Generacion Z")))</f>
        <v>Millennials</v>
      </c>
      <c r="AL17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4" s="3" t="str">
        <f>+IF(TablaProyecto[[#This Row],[HourlyRate]]&lt;50,"Coste salarial bajo",IF(TablaProyecto[[#This Row],[HourlyRate]]&lt;75,"Coste salarial medio","Coste salarial alto"))</f>
        <v>Coste salarial bajo</v>
      </c>
      <c r="AN174" s="3" t="str">
        <f>+IF(TablaProyecto[[#This Row],[DistanceFromHome]]&lt;10,"0-10 kms",IF(TablaProyecto[[#This Row],[DistanceFromHome]]&lt;20,"10-20 kms","20-30 kms"))</f>
        <v>0-10 kms</v>
      </c>
      <c r="AO174" s="3" t="str">
        <f>+IF(TablaProyecto[[#This Row],[Porcentaje de aumento salarial recibido (%)]]&lt;16%,"Bajo",IF(TablaProyecto[[#This Row],[Porcentaje de aumento salarial recibido (%)]]&lt;21%,"Medio","Alto"))</f>
        <v>Bajo</v>
      </c>
      <c r="AP174" s="3" t="str">
        <f>+IF(TablaProyecto[[#This Row],[TrainingTimesLastYear]]&lt;3,"Poca",IF(TablaProyecto[[#This Row],[TrainingTimesLastYear]]&lt;5,"Media","Mucha"))</f>
        <v>Media</v>
      </c>
      <c r="AQ174" s="3" t="str">
        <f>+IF(TablaProyecto[[#This Row],[TotalWorkingYears]]&lt;4,"Junior",IF(TablaProyecto[[#This Row],[TotalWorkingYears]]&lt;10,"Intermediate","Senior"))</f>
        <v>Senior</v>
      </c>
      <c r="AS174" t="str">
        <f>+IF(TablaProyecto[[#This Row],[Education]]&gt;5,"ERRONEO","")</f>
        <v/>
      </c>
      <c r="AT174" t="str">
        <f>IF(+COUNTIF(TablaProyecto[EmployeeNumber],TablaProyecto[[#This Row],[EmployeeNumber]])&gt;1,"ERRONEO"," ")</f>
        <v xml:space="preserve"> </v>
      </c>
      <c r="AU174" t="str">
        <f>+IF(TablaProyecto[[#This Row],[JobSatisfaction]]&gt;4,"ERRONEO"," ")</f>
        <v xml:space="preserve"> </v>
      </c>
      <c r="AV174" t="str">
        <f>+IF(TablaProyecto[[#This Row],[PerformanceRating]]&gt;4,"ERRONEO"," ")</f>
        <v xml:space="preserve"> </v>
      </c>
      <c r="AW174" t="str">
        <f>+IF(TablaProyecto[[#This Row],[RelationshipSatisfaction]]&gt;4,"ERRONEO"," ")</f>
        <v xml:space="preserve"> </v>
      </c>
      <c r="AX174" t="str">
        <f>+IF(TablaProyecto[[#This Row],[WorkLifeBalance]]&gt;4,"ERRONEO"," ")</f>
        <v xml:space="preserve"> </v>
      </c>
    </row>
    <row r="175" spans="1:50" x14ac:dyDescent="0.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  <c r="AJ175" s="3">
        <f>+TablaProyecto[[#This Row],[PercentSalaryHike]]/100</f>
        <v>0.11</v>
      </c>
      <c r="AK175" s="3" t="str">
        <f>+IF(TablaProyecto[[#This Row],[Age]]&gt;=61,"Baby boomers",IF(TablaProyecto[[#This Row],[Age]]&gt;=45,"Generacion X",IF(TablaProyecto[[#This Row],[Age]]&gt;=29,"Millennials","Generacion Z")))</f>
        <v>Millennials</v>
      </c>
      <c r="AL17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75" s="3" t="str">
        <f>+IF(TablaProyecto[[#This Row],[HourlyRate]]&lt;50,"Coste salarial bajo",IF(TablaProyecto[[#This Row],[HourlyRate]]&lt;75,"Coste salarial medio","Coste salarial alto"))</f>
        <v>Coste salarial medio</v>
      </c>
      <c r="AN175" s="3" t="str">
        <f>+IF(TablaProyecto[[#This Row],[DistanceFromHome]]&lt;10,"0-10 kms",IF(TablaProyecto[[#This Row],[DistanceFromHome]]&lt;20,"10-20 kms","20-30 kms"))</f>
        <v>0-10 kms</v>
      </c>
      <c r="AO175" s="3" t="str">
        <f>+IF(TablaProyecto[[#This Row],[Porcentaje de aumento salarial recibido (%)]]&lt;16%,"Bajo",IF(TablaProyecto[[#This Row],[Porcentaje de aumento salarial recibido (%)]]&lt;21%,"Medio","Alto"))</f>
        <v>Bajo</v>
      </c>
      <c r="AP175" s="3" t="str">
        <f>+IF(TablaProyecto[[#This Row],[TrainingTimesLastYear]]&lt;3,"Poca",IF(TablaProyecto[[#This Row],[TrainingTimesLastYear]]&lt;5,"Media","Mucha"))</f>
        <v>Media</v>
      </c>
      <c r="AQ175" s="3" t="str">
        <f>+IF(TablaProyecto[[#This Row],[TotalWorkingYears]]&lt;4,"Junior",IF(TablaProyecto[[#This Row],[TotalWorkingYears]]&lt;10,"Intermediate","Senior"))</f>
        <v>Senior</v>
      </c>
      <c r="AS175" t="str">
        <f>+IF(TablaProyecto[[#This Row],[Education]]&gt;5,"ERRONEO","")</f>
        <v/>
      </c>
      <c r="AT175" t="str">
        <f>IF(+COUNTIF(TablaProyecto[EmployeeNumber],TablaProyecto[[#This Row],[EmployeeNumber]])&gt;1,"ERRONEO"," ")</f>
        <v xml:space="preserve"> </v>
      </c>
      <c r="AU175" t="str">
        <f>+IF(TablaProyecto[[#This Row],[JobSatisfaction]]&gt;4,"ERRONEO"," ")</f>
        <v xml:space="preserve"> </v>
      </c>
      <c r="AV175" t="str">
        <f>+IF(TablaProyecto[[#This Row],[PerformanceRating]]&gt;4,"ERRONEO"," ")</f>
        <v xml:space="preserve"> </v>
      </c>
      <c r="AW175" t="str">
        <f>+IF(TablaProyecto[[#This Row],[RelationshipSatisfaction]]&gt;4,"ERRONEO"," ")</f>
        <v xml:space="preserve"> </v>
      </c>
      <c r="AX175" t="str">
        <f>+IF(TablaProyecto[[#This Row],[WorkLifeBalance]]&gt;4,"ERRONEO"," ")</f>
        <v xml:space="preserve"> </v>
      </c>
    </row>
    <row r="176" spans="1:50" x14ac:dyDescent="0.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  <c r="AJ176" s="3">
        <f>+TablaProyecto[[#This Row],[PercentSalaryHike]]/100</f>
        <v>0.11</v>
      </c>
      <c r="AK176" s="3" t="str">
        <f>+IF(TablaProyecto[[#This Row],[Age]]&gt;=61,"Baby boomers",IF(TablaProyecto[[#This Row],[Age]]&gt;=45,"Generacion X",IF(TablaProyecto[[#This Row],[Age]]&gt;=29,"Millennials","Generacion Z")))</f>
        <v>Generacion X</v>
      </c>
      <c r="AL17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6" s="3" t="str">
        <f>+IF(TablaProyecto[[#This Row],[HourlyRate]]&lt;50,"Coste salarial bajo",IF(TablaProyecto[[#This Row],[HourlyRate]]&lt;75,"Coste salarial medio","Coste salarial alto"))</f>
        <v>Coste salarial bajo</v>
      </c>
      <c r="AN176" s="3" t="str">
        <f>+IF(TablaProyecto[[#This Row],[DistanceFromHome]]&lt;10,"0-10 kms",IF(TablaProyecto[[#This Row],[DistanceFromHome]]&lt;20,"10-20 kms","20-30 kms"))</f>
        <v>0-10 kms</v>
      </c>
      <c r="AO176" s="3" t="str">
        <f>+IF(TablaProyecto[[#This Row],[Porcentaje de aumento salarial recibido (%)]]&lt;16%,"Bajo",IF(TablaProyecto[[#This Row],[Porcentaje de aumento salarial recibido (%)]]&lt;21%,"Medio","Alto"))</f>
        <v>Bajo</v>
      </c>
      <c r="AP176" s="3" t="str">
        <f>+IF(TablaProyecto[[#This Row],[TrainingTimesLastYear]]&lt;3,"Poca",IF(TablaProyecto[[#This Row],[TrainingTimesLastYear]]&lt;5,"Media","Mucha"))</f>
        <v>Media</v>
      </c>
      <c r="AQ176" s="3" t="str">
        <f>+IF(TablaProyecto[[#This Row],[TotalWorkingYears]]&lt;4,"Junior",IF(TablaProyecto[[#This Row],[TotalWorkingYears]]&lt;10,"Intermediate","Senior"))</f>
        <v>Intermediate</v>
      </c>
      <c r="AS176" t="str">
        <f>+IF(TablaProyecto[[#This Row],[Education]]&gt;5,"ERRONEO","")</f>
        <v/>
      </c>
      <c r="AT176" t="str">
        <f>IF(+COUNTIF(TablaProyecto[EmployeeNumber],TablaProyecto[[#This Row],[EmployeeNumber]])&gt;1,"ERRONEO"," ")</f>
        <v xml:space="preserve"> </v>
      </c>
      <c r="AU176" t="str">
        <f>+IF(TablaProyecto[[#This Row],[JobSatisfaction]]&gt;4,"ERRONEO"," ")</f>
        <v xml:space="preserve"> </v>
      </c>
      <c r="AV176" t="str">
        <f>+IF(TablaProyecto[[#This Row],[PerformanceRating]]&gt;4,"ERRONEO"," ")</f>
        <v xml:space="preserve"> </v>
      </c>
      <c r="AW176" t="str">
        <f>+IF(TablaProyecto[[#This Row],[RelationshipSatisfaction]]&gt;4,"ERRONEO"," ")</f>
        <v xml:space="preserve"> </v>
      </c>
      <c r="AX176" t="str">
        <f>+IF(TablaProyecto[[#This Row],[WorkLifeBalance]]&gt;4,"ERRONEO"," ")</f>
        <v xml:space="preserve"> </v>
      </c>
    </row>
    <row r="177" spans="1:50" x14ac:dyDescent="0.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  <c r="AJ177" s="3">
        <f>+TablaProyecto[[#This Row],[PercentSalaryHike]]/100</f>
        <v>0.18</v>
      </c>
      <c r="AK177" s="3" t="str">
        <f>+IF(TablaProyecto[[#This Row],[Age]]&gt;=61,"Baby boomers",IF(TablaProyecto[[#This Row],[Age]]&gt;=45,"Generacion X",IF(TablaProyecto[[#This Row],[Age]]&gt;=29,"Millennials","Generacion Z")))</f>
        <v>Generacion X</v>
      </c>
      <c r="AL17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7" s="3" t="str">
        <f>+IF(TablaProyecto[[#This Row],[HourlyRate]]&lt;50,"Coste salarial bajo",IF(TablaProyecto[[#This Row],[HourlyRate]]&lt;75,"Coste salarial medio","Coste salarial alto"))</f>
        <v>Coste salarial medio</v>
      </c>
      <c r="AN177" s="3" t="str">
        <f>+IF(TablaProyecto[[#This Row],[DistanceFromHome]]&lt;10,"0-10 kms",IF(TablaProyecto[[#This Row],[DistanceFromHome]]&lt;20,"10-20 kms","20-30 kms"))</f>
        <v>0-10 kms</v>
      </c>
      <c r="AO177" s="3" t="str">
        <f>+IF(TablaProyecto[[#This Row],[Porcentaje de aumento salarial recibido (%)]]&lt;16%,"Bajo",IF(TablaProyecto[[#This Row],[Porcentaje de aumento salarial recibido (%)]]&lt;21%,"Medio","Alto"))</f>
        <v>Medio</v>
      </c>
      <c r="AP177" s="3" t="str">
        <f>+IF(TablaProyecto[[#This Row],[TrainingTimesLastYear]]&lt;3,"Poca",IF(TablaProyecto[[#This Row],[TrainingTimesLastYear]]&lt;5,"Media","Mucha"))</f>
        <v>Media</v>
      </c>
      <c r="AQ177" s="3" t="str">
        <f>+IF(TablaProyecto[[#This Row],[TotalWorkingYears]]&lt;4,"Junior",IF(TablaProyecto[[#This Row],[TotalWorkingYears]]&lt;10,"Intermediate","Senior"))</f>
        <v>Senior</v>
      </c>
      <c r="AS177" t="str">
        <f>+IF(TablaProyecto[[#This Row],[Education]]&gt;5,"ERRONEO","")</f>
        <v/>
      </c>
      <c r="AT177" t="str">
        <f>IF(+COUNTIF(TablaProyecto[EmployeeNumber],TablaProyecto[[#This Row],[EmployeeNumber]])&gt;1,"ERRONEO"," ")</f>
        <v xml:space="preserve"> </v>
      </c>
      <c r="AU177" t="str">
        <f>+IF(TablaProyecto[[#This Row],[JobSatisfaction]]&gt;4,"ERRONEO"," ")</f>
        <v xml:space="preserve"> </v>
      </c>
      <c r="AV177" t="str">
        <f>+IF(TablaProyecto[[#This Row],[PerformanceRating]]&gt;4,"ERRONEO"," ")</f>
        <v xml:space="preserve"> </v>
      </c>
      <c r="AW177" t="str">
        <f>+IF(TablaProyecto[[#This Row],[RelationshipSatisfaction]]&gt;4,"ERRONEO"," ")</f>
        <v xml:space="preserve"> </v>
      </c>
      <c r="AX177" t="str">
        <f>+IF(TablaProyecto[[#This Row],[WorkLifeBalance]]&gt;4,"ERRONEO"," ")</f>
        <v xml:space="preserve"> </v>
      </c>
    </row>
    <row r="178" spans="1:50" x14ac:dyDescent="0.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  <c r="AJ178" s="3">
        <f>+TablaProyecto[[#This Row],[PercentSalaryHike]]/100</f>
        <v>0.14000000000000001</v>
      </c>
      <c r="AK178" s="3" t="str">
        <f>+IF(TablaProyecto[[#This Row],[Age]]&gt;=61,"Baby boomers",IF(TablaProyecto[[#This Row],[Age]]&gt;=45,"Generacion X",IF(TablaProyecto[[#This Row],[Age]]&gt;=29,"Millennials","Generacion Z")))</f>
        <v>Millennials</v>
      </c>
      <c r="AL17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8" s="3" t="str">
        <f>+IF(TablaProyecto[[#This Row],[HourlyRate]]&lt;50,"Coste salarial bajo",IF(TablaProyecto[[#This Row],[HourlyRate]]&lt;75,"Coste salarial medio","Coste salarial alto"))</f>
        <v>Coste salarial alto</v>
      </c>
      <c r="AN178" s="3" t="str">
        <f>+IF(TablaProyecto[[#This Row],[DistanceFromHome]]&lt;10,"0-10 kms",IF(TablaProyecto[[#This Row],[DistanceFromHome]]&lt;20,"10-20 kms","20-30 kms"))</f>
        <v>0-10 kms</v>
      </c>
      <c r="AO178" s="3" t="str">
        <f>+IF(TablaProyecto[[#This Row],[Porcentaje de aumento salarial recibido (%)]]&lt;16%,"Bajo",IF(TablaProyecto[[#This Row],[Porcentaje de aumento salarial recibido (%)]]&lt;21%,"Medio","Alto"))</f>
        <v>Bajo</v>
      </c>
      <c r="AP178" s="3" t="str">
        <f>+IF(TablaProyecto[[#This Row],[TrainingTimesLastYear]]&lt;3,"Poca",IF(TablaProyecto[[#This Row],[TrainingTimesLastYear]]&lt;5,"Media","Mucha"))</f>
        <v>Poca</v>
      </c>
      <c r="AQ178" s="3" t="str">
        <f>+IF(TablaProyecto[[#This Row],[TotalWorkingYears]]&lt;4,"Junior",IF(TablaProyecto[[#This Row],[TotalWorkingYears]]&lt;10,"Intermediate","Senior"))</f>
        <v>Intermediate</v>
      </c>
      <c r="AS178" t="str">
        <f>+IF(TablaProyecto[[#This Row],[Education]]&gt;5,"ERRONEO","")</f>
        <v/>
      </c>
      <c r="AT178" t="str">
        <f>IF(+COUNTIF(TablaProyecto[EmployeeNumber],TablaProyecto[[#This Row],[EmployeeNumber]])&gt;1,"ERRONEO"," ")</f>
        <v xml:space="preserve"> </v>
      </c>
      <c r="AU178" t="str">
        <f>+IF(TablaProyecto[[#This Row],[JobSatisfaction]]&gt;4,"ERRONEO"," ")</f>
        <v xml:space="preserve"> </v>
      </c>
      <c r="AV178" t="str">
        <f>+IF(TablaProyecto[[#This Row],[PerformanceRating]]&gt;4,"ERRONEO"," ")</f>
        <v xml:space="preserve"> </v>
      </c>
      <c r="AW178" t="str">
        <f>+IF(TablaProyecto[[#This Row],[RelationshipSatisfaction]]&gt;4,"ERRONEO"," ")</f>
        <v xml:space="preserve"> </v>
      </c>
      <c r="AX178" t="str">
        <f>+IF(TablaProyecto[[#This Row],[WorkLifeBalance]]&gt;4,"ERRONEO"," ")</f>
        <v xml:space="preserve"> </v>
      </c>
    </row>
    <row r="179" spans="1:50" x14ac:dyDescent="0.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  <c r="AJ179" s="3">
        <f>+TablaProyecto[[#This Row],[PercentSalaryHike]]/100</f>
        <v>0.22</v>
      </c>
      <c r="AK179" s="3" t="str">
        <f>+IF(TablaProyecto[[#This Row],[Age]]&gt;=61,"Baby boomers",IF(TablaProyecto[[#This Row],[Age]]&gt;=45,"Generacion X",IF(TablaProyecto[[#This Row],[Age]]&gt;=29,"Millennials","Generacion Z")))</f>
        <v>Generacion Z</v>
      </c>
      <c r="AL17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79" s="3" t="str">
        <f>+IF(TablaProyecto[[#This Row],[HourlyRate]]&lt;50,"Coste salarial bajo",IF(TablaProyecto[[#This Row],[HourlyRate]]&lt;75,"Coste salarial medio","Coste salarial alto"))</f>
        <v>Coste salarial bajo</v>
      </c>
      <c r="AN179" s="3" t="str">
        <f>+IF(TablaProyecto[[#This Row],[DistanceFromHome]]&lt;10,"0-10 kms",IF(TablaProyecto[[#This Row],[DistanceFromHome]]&lt;20,"10-20 kms","20-30 kms"))</f>
        <v>0-10 kms</v>
      </c>
      <c r="AO179" s="3" t="str">
        <f>+IF(TablaProyecto[[#This Row],[Porcentaje de aumento salarial recibido (%)]]&lt;16%,"Bajo",IF(TablaProyecto[[#This Row],[Porcentaje de aumento salarial recibido (%)]]&lt;21%,"Medio","Alto"))</f>
        <v>Alto</v>
      </c>
      <c r="AP179" s="3" t="str">
        <f>+IF(TablaProyecto[[#This Row],[TrainingTimesLastYear]]&lt;3,"Poca",IF(TablaProyecto[[#This Row],[TrainingTimesLastYear]]&lt;5,"Media","Mucha"))</f>
        <v>Media</v>
      </c>
      <c r="AQ179" s="3" t="str">
        <f>+IF(TablaProyecto[[#This Row],[TotalWorkingYears]]&lt;4,"Junior",IF(TablaProyecto[[#This Row],[TotalWorkingYears]]&lt;10,"Intermediate","Senior"))</f>
        <v>Junior</v>
      </c>
      <c r="AS179" t="str">
        <f>+IF(TablaProyecto[[#This Row],[Education]]&gt;5,"ERRONEO","")</f>
        <v/>
      </c>
      <c r="AT179" t="str">
        <f>IF(+COUNTIF(TablaProyecto[EmployeeNumber],TablaProyecto[[#This Row],[EmployeeNumber]])&gt;1,"ERRONEO"," ")</f>
        <v xml:space="preserve"> </v>
      </c>
      <c r="AU179" t="str">
        <f>+IF(TablaProyecto[[#This Row],[JobSatisfaction]]&gt;4,"ERRONEO"," ")</f>
        <v xml:space="preserve"> </v>
      </c>
      <c r="AV179" t="str">
        <f>+IF(TablaProyecto[[#This Row],[PerformanceRating]]&gt;4,"ERRONEO"," ")</f>
        <v xml:space="preserve"> </v>
      </c>
      <c r="AW179" t="str">
        <f>+IF(TablaProyecto[[#This Row],[RelationshipSatisfaction]]&gt;4,"ERRONEO"," ")</f>
        <v xml:space="preserve"> </v>
      </c>
      <c r="AX179" t="str">
        <f>+IF(TablaProyecto[[#This Row],[WorkLifeBalance]]&gt;4,"ERRONEO"," ")</f>
        <v xml:space="preserve"> </v>
      </c>
    </row>
    <row r="180" spans="1:50" x14ac:dyDescent="0.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  <c r="AJ180" s="3">
        <f>+TablaProyecto[[#This Row],[PercentSalaryHike]]/100</f>
        <v>0.25</v>
      </c>
      <c r="AK180" s="3" t="str">
        <f>+IF(TablaProyecto[[#This Row],[Age]]&gt;=61,"Baby boomers",IF(TablaProyecto[[#This Row],[Age]]&gt;=45,"Generacion X",IF(TablaProyecto[[#This Row],[Age]]&gt;=29,"Millennials","Generacion Z")))</f>
        <v>Generacion X</v>
      </c>
      <c r="AL18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80" s="3" t="str">
        <f>+IF(TablaProyecto[[#This Row],[HourlyRate]]&lt;50,"Coste salarial bajo",IF(TablaProyecto[[#This Row],[HourlyRate]]&lt;75,"Coste salarial medio","Coste salarial alto"))</f>
        <v>Coste salarial alto</v>
      </c>
      <c r="AN180" s="3" t="str">
        <f>+IF(TablaProyecto[[#This Row],[DistanceFromHome]]&lt;10,"0-10 kms",IF(TablaProyecto[[#This Row],[DistanceFromHome]]&lt;20,"10-20 kms","20-30 kms"))</f>
        <v>0-10 kms</v>
      </c>
      <c r="AO180" s="3" t="str">
        <f>+IF(TablaProyecto[[#This Row],[Porcentaje de aumento salarial recibido (%)]]&lt;16%,"Bajo",IF(TablaProyecto[[#This Row],[Porcentaje de aumento salarial recibido (%)]]&lt;21%,"Medio","Alto"))</f>
        <v>Alto</v>
      </c>
      <c r="AP180" s="3" t="str">
        <f>+IF(TablaProyecto[[#This Row],[TrainingTimesLastYear]]&lt;3,"Poca",IF(TablaProyecto[[#This Row],[TrainingTimesLastYear]]&lt;5,"Media","Mucha"))</f>
        <v>Poca</v>
      </c>
      <c r="AQ180" s="3" t="str">
        <f>+IF(TablaProyecto[[#This Row],[TotalWorkingYears]]&lt;4,"Junior",IF(TablaProyecto[[#This Row],[TotalWorkingYears]]&lt;10,"Intermediate","Senior"))</f>
        <v>Senior</v>
      </c>
      <c r="AS180" t="str">
        <f>+IF(TablaProyecto[[#This Row],[Education]]&gt;5,"ERRONEO","")</f>
        <v/>
      </c>
      <c r="AT180" t="str">
        <f>IF(+COUNTIF(TablaProyecto[EmployeeNumber],TablaProyecto[[#This Row],[EmployeeNumber]])&gt;1,"ERRONEO"," ")</f>
        <v xml:space="preserve"> </v>
      </c>
      <c r="AU180" t="str">
        <f>+IF(TablaProyecto[[#This Row],[JobSatisfaction]]&gt;4,"ERRONEO"," ")</f>
        <v xml:space="preserve"> </v>
      </c>
      <c r="AV180" t="str">
        <f>+IF(TablaProyecto[[#This Row],[PerformanceRating]]&gt;4,"ERRONEO"," ")</f>
        <v xml:space="preserve"> </v>
      </c>
      <c r="AW180" t="str">
        <f>+IF(TablaProyecto[[#This Row],[RelationshipSatisfaction]]&gt;4,"ERRONEO"," ")</f>
        <v xml:space="preserve"> </v>
      </c>
      <c r="AX180" t="str">
        <f>+IF(TablaProyecto[[#This Row],[WorkLifeBalance]]&gt;4,"ERRONEO"," ")</f>
        <v xml:space="preserve"> </v>
      </c>
    </row>
    <row r="181" spans="1:50" x14ac:dyDescent="0.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  <c r="AJ181" s="3">
        <f>+TablaProyecto[[#This Row],[PercentSalaryHike]]/100</f>
        <v>0.12</v>
      </c>
      <c r="AK181" s="3" t="str">
        <f>+IF(TablaProyecto[[#This Row],[Age]]&gt;=61,"Baby boomers",IF(TablaProyecto[[#This Row],[Age]]&gt;=45,"Generacion X",IF(TablaProyecto[[#This Row],[Age]]&gt;=29,"Millennials","Generacion Z")))</f>
        <v>Millennials</v>
      </c>
      <c r="AL18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1" s="3" t="str">
        <f>+IF(TablaProyecto[[#This Row],[HourlyRate]]&lt;50,"Coste salarial bajo",IF(TablaProyecto[[#This Row],[HourlyRate]]&lt;75,"Coste salarial medio","Coste salarial alto"))</f>
        <v>Coste salarial alto</v>
      </c>
      <c r="AN181" s="3" t="str">
        <f>+IF(TablaProyecto[[#This Row],[DistanceFromHome]]&lt;10,"0-10 kms",IF(TablaProyecto[[#This Row],[DistanceFromHome]]&lt;20,"10-20 kms","20-30 kms"))</f>
        <v>0-10 kms</v>
      </c>
      <c r="AO181" s="3" t="str">
        <f>+IF(TablaProyecto[[#This Row],[Porcentaje de aumento salarial recibido (%)]]&lt;16%,"Bajo",IF(TablaProyecto[[#This Row],[Porcentaje de aumento salarial recibido (%)]]&lt;21%,"Medio","Alto"))</f>
        <v>Bajo</v>
      </c>
      <c r="AP181" s="3" t="str">
        <f>+IF(TablaProyecto[[#This Row],[TrainingTimesLastYear]]&lt;3,"Poca",IF(TablaProyecto[[#This Row],[TrainingTimesLastYear]]&lt;5,"Media","Mucha"))</f>
        <v>Media</v>
      </c>
      <c r="AQ181" s="3" t="str">
        <f>+IF(TablaProyecto[[#This Row],[TotalWorkingYears]]&lt;4,"Junior",IF(TablaProyecto[[#This Row],[TotalWorkingYears]]&lt;10,"Intermediate","Senior"))</f>
        <v>Junior</v>
      </c>
      <c r="AS181" t="str">
        <f>+IF(TablaProyecto[[#This Row],[Education]]&gt;5,"ERRONEO","")</f>
        <v/>
      </c>
      <c r="AT181" t="str">
        <f>IF(+COUNTIF(TablaProyecto[EmployeeNumber],TablaProyecto[[#This Row],[EmployeeNumber]])&gt;1,"ERRONEO"," ")</f>
        <v xml:space="preserve"> </v>
      </c>
      <c r="AU181" t="str">
        <f>+IF(TablaProyecto[[#This Row],[JobSatisfaction]]&gt;4,"ERRONEO"," ")</f>
        <v xml:space="preserve"> </v>
      </c>
      <c r="AV181" t="str">
        <f>+IF(TablaProyecto[[#This Row],[PerformanceRating]]&gt;4,"ERRONEO"," ")</f>
        <v xml:space="preserve"> </v>
      </c>
      <c r="AW181" t="str">
        <f>+IF(TablaProyecto[[#This Row],[RelationshipSatisfaction]]&gt;4,"ERRONEO"," ")</f>
        <v xml:space="preserve"> </v>
      </c>
      <c r="AX181" t="str">
        <f>+IF(TablaProyecto[[#This Row],[WorkLifeBalance]]&gt;4,"ERRONEO"," ")</f>
        <v xml:space="preserve"> </v>
      </c>
    </row>
    <row r="182" spans="1:50" x14ac:dyDescent="0.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  <c r="AJ182" s="3">
        <f>+TablaProyecto[[#This Row],[PercentSalaryHike]]/100</f>
        <v>0.23</v>
      </c>
      <c r="AK182" s="3" t="str">
        <f>+IF(TablaProyecto[[#This Row],[Age]]&gt;=61,"Baby boomers",IF(TablaProyecto[[#This Row],[Age]]&gt;=45,"Generacion X",IF(TablaProyecto[[#This Row],[Age]]&gt;=29,"Millennials","Generacion Z")))</f>
        <v>Millennials</v>
      </c>
      <c r="AL18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2" s="3" t="str">
        <f>+IF(TablaProyecto[[#This Row],[HourlyRate]]&lt;50,"Coste salarial bajo",IF(TablaProyecto[[#This Row],[HourlyRate]]&lt;75,"Coste salarial medio","Coste salarial alto"))</f>
        <v>Coste salarial alto</v>
      </c>
      <c r="AN182" s="3" t="str">
        <f>+IF(TablaProyecto[[#This Row],[DistanceFromHome]]&lt;10,"0-10 kms",IF(TablaProyecto[[#This Row],[DistanceFromHome]]&lt;20,"10-20 kms","20-30 kms"))</f>
        <v>10-20 kms</v>
      </c>
      <c r="AO182" s="3" t="str">
        <f>+IF(TablaProyecto[[#This Row],[Porcentaje de aumento salarial recibido (%)]]&lt;16%,"Bajo",IF(TablaProyecto[[#This Row],[Porcentaje de aumento salarial recibido (%)]]&lt;21%,"Medio","Alto"))</f>
        <v>Alto</v>
      </c>
      <c r="AP182" s="3" t="str">
        <f>+IF(TablaProyecto[[#This Row],[TrainingTimesLastYear]]&lt;3,"Poca",IF(TablaProyecto[[#This Row],[TrainingTimesLastYear]]&lt;5,"Media","Mucha"))</f>
        <v>Poca</v>
      </c>
      <c r="AQ182" s="3" t="str">
        <f>+IF(TablaProyecto[[#This Row],[TotalWorkingYears]]&lt;4,"Junior",IF(TablaProyecto[[#This Row],[TotalWorkingYears]]&lt;10,"Intermediate","Senior"))</f>
        <v>Intermediate</v>
      </c>
      <c r="AS182" t="str">
        <f>+IF(TablaProyecto[[#This Row],[Education]]&gt;5,"ERRONEO","")</f>
        <v/>
      </c>
      <c r="AT182" t="str">
        <f>IF(+COUNTIF(TablaProyecto[EmployeeNumber],TablaProyecto[[#This Row],[EmployeeNumber]])&gt;1,"ERRONEO"," ")</f>
        <v xml:space="preserve"> </v>
      </c>
      <c r="AU182" t="str">
        <f>+IF(TablaProyecto[[#This Row],[JobSatisfaction]]&gt;4,"ERRONEO"," ")</f>
        <v xml:space="preserve"> </v>
      </c>
      <c r="AV182" t="str">
        <f>+IF(TablaProyecto[[#This Row],[PerformanceRating]]&gt;4,"ERRONEO"," ")</f>
        <v xml:space="preserve"> </v>
      </c>
      <c r="AW182" t="str">
        <f>+IF(TablaProyecto[[#This Row],[RelationshipSatisfaction]]&gt;4,"ERRONEO"," ")</f>
        <v xml:space="preserve"> </v>
      </c>
      <c r="AX182" t="str">
        <f>+IF(TablaProyecto[[#This Row],[WorkLifeBalance]]&gt;4,"ERRONEO"," ")</f>
        <v xml:space="preserve"> </v>
      </c>
    </row>
    <row r="183" spans="1:50" x14ac:dyDescent="0.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  <c r="AJ183" s="3">
        <f>+TablaProyecto[[#This Row],[PercentSalaryHike]]/100</f>
        <v>0.15</v>
      </c>
      <c r="AK183" s="3" t="str">
        <f>+IF(TablaProyecto[[#This Row],[Age]]&gt;=61,"Baby boomers",IF(TablaProyecto[[#This Row],[Age]]&gt;=45,"Generacion X",IF(TablaProyecto[[#This Row],[Age]]&gt;=29,"Millennials","Generacion Z")))</f>
        <v>Millennials</v>
      </c>
      <c r="AL18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3" s="3" t="str">
        <f>+IF(TablaProyecto[[#This Row],[HourlyRate]]&lt;50,"Coste salarial bajo",IF(TablaProyecto[[#This Row],[HourlyRate]]&lt;75,"Coste salarial medio","Coste salarial alto"))</f>
        <v>Coste salarial alto</v>
      </c>
      <c r="AN183" s="3" t="str">
        <f>+IF(TablaProyecto[[#This Row],[DistanceFromHome]]&lt;10,"0-10 kms",IF(TablaProyecto[[#This Row],[DistanceFromHome]]&lt;20,"10-20 kms","20-30 kms"))</f>
        <v>20-30 kms</v>
      </c>
      <c r="AO183" s="3" t="str">
        <f>+IF(TablaProyecto[[#This Row],[Porcentaje de aumento salarial recibido (%)]]&lt;16%,"Bajo",IF(TablaProyecto[[#This Row],[Porcentaje de aumento salarial recibido (%)]]&lt;21%,"Medio","Alto"))</f>
        <v>Bajo</v>
      </c>
      <c r="AP183" s="3" t="str">
        <f>+IF(TablaProyecto[[#This Row],[TrainingTimesLastYear]]&lt;3,"Poca",IF(TablaProyecto[[#This Row],[TrainingTimesLastYear]]&lt;5,"Media","Mucha"))</f>
        <v>Media</v>
      </c>
      <c r="AQ183" s="3" t="str">
        <f>+IF(TablaProyecto[[#This Row],[TotalWorkingYears]]&lt;4,"Junior",IF(TablaProyecto[[#This Row],[TotalWorkingYears]]&lt;10,"Intermediate","Senior"))</f>
        <v>Intermediate</v>
      </c>
      <c r="AS183" t="str">
        <f>+IF(TablaProyecto[[#This Row],[Education]]&gt;5,"ERRONEO","")</f>
        <v/>
      </c>
      <c r="AT183" t="str">
        <f>IF(+COUNTIF(TablaProyecto[EmployeeNumber],TablaProyecto[[#This Row],[EmployeeNumber]])&gt;1,"ERRONEO"," ")</f>
        <v xml:space="preserve"> </v>
      </c>
      <c r="AU183" t="str">
        <f>+IF(TablaProyecto[[#This Row],[JobSatisfaction]]&gt;4,"ERRONEO"," ")</f>
        <v xml:space="preserve"> </v>
      </c>
      <c r="AV183" t="str">
        <f>+IF(TablaProyecto[[#This Row],[PerformanceRating]]&gt;4,"ERRONEO"," ")</f>
        <v xml:space="preserve"> </v>
      </c>
      <c r="AW183" t="str">
        <f>+IF(TablaProyecto[[#This Row],[RelationshipSatisfaction]]&gt;4,"ERRONEO"," ")</f>
        <v xml:space="preserve"> </v>
      </c>
      <c r="AX183" t="str">
        <f>+IF(TablaProyecto[[#This Row],[WorkLifeBalance]]&gt;4,"ERRONEO"," ")</f>
        <v xml:space="preserve"> </v>
      </c>
    </row>
    <row r="184" spans="1:50" x14ac:dyDescent="0.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  <c r="AJ184" s="3">
        <f>+TablaProyecto[[#This Row],[PercentSalaryHike]]/100</f>
        <v>0.22</v>
      </c>
      <c r="AK184" s="3" t="str">
        <f>+IF(TablaProyecto[[#This Row],[Age]]&gt;=61,"Baby boomers",IF(TablaProyecto[[#This Row],[Age]]&gt;=45,"Generacion X",IF(TablaProyecto[[#This Row],[Age]]&gt;=29,"Millennials","Generacion Z")))</f>
        <v>Millennials</v>
      </c>
      <c r="AL18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4" s="3" t="str">
        <f>+IF(TablaProyecto[[#This Row],[HourlyRate]]&lt;50,"Coste salarial bajo",IF(TablaProyecto[[#This Row],[HourlyRate]]&lt;75,"Coste salarial medio","Coste salarial alto"))</f>
        <v>Coste salarial medio</v>
      </c>
      <c r="AN184" s="3" t="str">
        <f>+IF(TablaProyecto[[#This Row],[DistanceFromHome]]&lt;10,"0-10 kms",IF(TablaProyecto[[#This Row],[DistanceFromHome]]&lt;20,"10-20 kms","20-30 kms"))</f>
        <v>20-30 kms</v>
      </c>
      <c r="AO184" s="3" t="str">
        <f>+IF(TablaProyecto[[#This Row],[Porcentaje de aumento salarial recibido (%)]]&lt;16%,"Bajo",IF(TablaProyecto[[#This Row],[Porcentaje de aumento salarial recibido (%)]]&lt;21%,"Medio","Alto"))</f>
        <v>Alto</v>
      </c>
      <c r="AP184" s="3" t="str">
        <f>+IF(TablaProyecto[[#This Row],[TrainingTimesLastYear]]&lt;3,"Poca",IF(TablaProyecto[[#This Row],[TrainingTimesLastYear]]&lt;5,"Media","Mucha"))</f>
        <v>Mucha</v>
      </c>
      <c r="AQ184" s="3" t="str">
        <f>+IF(TablaProyecto[[#This Row],[TotalWorkingYears]]&lt;4,"Junior",IF(TablaProyecto[[#This Row],[TotalWorkingYears]]&lt;10,"Intermediate","Senior"))</f>
        <v>Intermediate</v>
      </c>
      <c r="AS184" t="str">
        <f>+IF(TablaProyecto[[#This Row],[Education]]&gt;5,"ERRONEO","")</f>
        <v/>
      </c>
      <c r="AT184" t="str">
        <f>IF(+COUNTIF(TablaProyecto[EmployeeNumber],TablaProyecto[[#This Row],[EmployeeNumber]])&gt;1,"ERRONEO"," ")</f>
        <v xml:space="preserve"> </v>
      </c>
      <c r="AU184" t="str">
        <f>+IF(TablaProyecto[[#This Row],[JobSatisfaction]]&gt;4,"ERRONEO"," ")</f>
        <v xml:space="preserve"> </v>
      </c>
      <c r="AV184" t="str">
        <f>+IF(TablaProyecto[[#This Row],[PerformanceRating]]&gt;4,"ERRONEO"," ")</f>
        <v xml:space="preserve"> </v>
      </c>
      <c r="AW184" t="str">
        <f>+IF(TablaProyecto[[#This Row],[RelationshipSatisfaction]]&gt;4,"ERRONEO"," ")</f>
        <v xml:space="preserve"> </v>
      </c>
      <c r="AX184" t="str">
        <f>+IF(TablaProyecto[[#This Row],[WorkLifeBalance]]&gt;4,"ERRONEO"," ")</f>
        <v xml:space="preserve"> </v>
      </c>
    </row>
    <row r="185" spans="1:50" x14ac:dyDescent="0.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  <c r="AJ185" s="3">
        <f>+TablaProyecto[[#This Row],[PercentSalaryHike]]/100</f>
        <v>0.15</v>
      </c>
      <c r="AK185" s="3" t="str">
        <f>+IF(TablaProyecto[[#This Row],[Age]]&gt;=61,"Baby boomers",IF(TablaProyecto[[#This Row],[Age]]&gt;=45,"Generacion X",IF(TablaProyecto[[#This Row],[Age]]&gt;=29,"Millennials","Generacion Z")))</f>
        <v>Generacion X</v>
      </c>
      <c r="AL18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5" s="3" t="str">
        <f>+IF(TablaProyecto[[#This Row],[HourlyRate]]&lt;50,"Coste salarial bajo",IF(TablaProyecto[[#This Row],[HourlyRate]]&lt;75,"Coste salarial medio","Coste salarial alto"))</f>
        <v>Coste salarial alto</v>
      </c>
      <c r="AN185" s="3" t="str">
        <f>+IF(TablaProyecto[[#This Row],[DistanceFromHome]]&lt;10,"0-10 kms",IF(TablaProyecto[[#This Row],[DistanceFromHome]]&lt;20,"10-20 kms","20-30 kms"))</f>
        <v>0-10 kms</v>
      </c>
      <c r="AO185" s="3" t="str">
        <f>+IF(TablaProyecto[[#This Row],[Porcentaje de aumento salarial recibido (%)]]&lt;16%,"Bajo",IF(TablaProyecto[[#This Row],[Porcentaje de aumento salarial recibido (%)]]&lt;21%,"Medio","Alto"))</f>
        <v>Bajo</v>
      </c>
      <c r="AP185" s="3" t="str">
        <f>+IF(TablaProyecto[[#This Row],[TrainingTimesLastYear]]&lt;3,"Poca",IF(TablaProyecto[[#This Row],[TrainingTimesLastYear]]&lt;5,"Media","Mucha"))</f>
        <v>Poca</v>
      </c>
      <c r="AQ185" s="3" t="str">
        <f>+IF(TablaProyecto[[#This Row],[TotalWorkingYears]]&lt;4,"Junior",IF(TablaProyecto[[#This Row],[TotalWorkingYears]]&lt;10,"Intermediate","Senior"))</f>
        <v>Intermediate</v>
      </c>
      <c r="AS185" t="str">
        <f>+IF(TablaProyecto[[#This Row],[Education]]&gt;5,"ERRONEO","")</f>
        <v/>
      </c>
      <c r="AT185" t="str">
        <f>IF(+COUNTIF(TablaProyecto[EmployeeNumber],TablaProyecto[[#This Row],[EmployeeNumber]])&gt;1,"ERRONEO"," ")</f>
        <v xml:space="preserve"> </v>
      </c>
      <c r="AU185" t="str">
        <f>+IF(TablaProyecto[[#This Row],[JobSatisfaction]]&gt;4,"ERRONEO"," ")</f>
        <v xml:space="preserve"> </v>
      </c>
      <c r="AV185" t="str">
        <f>+IF(TablaProyecto[[#This Row],[PerformanceRating]]&gt;4,"ERRONEO"," ")</f>
        <v xml:space="preserve"> </v>
      </c>
      <c r="AW185" t="str">
        <f>+IF(TablaProyecto[[#This Row],[RelationshipSatisfaction]]&gt;4,"ERRONEO"," ")</f>
        <v xml:space="preserve"> </v>
      </c>
      <c r="AX185" t="str">
        <f>+IF(TablaProyecto[[#This Row],[WorkLifeBalance]]&gt;4,"ERRONEO"," ")</f>
        <v xml:space="preserve"> </v>
      </c>
    </row>
    <row r="186" spans="1:50" x14ac:dyDescent="0.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  <c r="AJ186" s="3">
        <f>+TablaProyecto[[#This Row],[PercentSalaryHike]]/100</f>
        <v>0.11</v>
      </c>
      <c r="AK186" s="3" t="str">
        <f>+IF(TablaProyecto[[#This Row],[Age]]&gt;=61,"Baby boomers",IF(TablaProyecto[[#This Row],[Age]]&gt;=45,"Generacion X",IF(TablaProyecto[[#This Row],[Age]]&gt;=29,"Millennials","Generacion Z")))</f>
        <v>Generacion X</v>
      </c>
      <c r="AL18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6" s="3" t="str">
        <f>+IF(TablaProyecto[[#This Row],[HourlyRate]]&lt;50,"Coste salarial bajo",IF(TablaProyecto[[#This Row],[HourlyRate]]&lt;75,"Coste salarial medio","Coste salarial alto"))</f>
        <v>Coste salarial medio</v>
      </c>
      <c r="AN186" s="3" t="str">
        <f>+IF(TablaProyecto[[#This Row],[DistanceFromHome]]&lt;10,"0-10 kms",IF(TablaProyecto[[#This Row],[DistanceFromHome]]&lt;20,"10-20 kms","20-30 kms"))</f>
        <v>10-20 kms</v>
      </c>
      <c r="AO186" s="3" t="str">
        <f>+IF(TablaProyecto[[#This Row],[Porcentaje de aumento salarial recibido (%)]]&lt;16%,"Bajo",IF(TablaProyecto[[#This Row],[Porcentaje de aumento salarial recibido (%)]]&lt;21%,"Medio","Alto"))</f>
        <v>Bajo</v>
      </c>
      <c r="AP186" s="3" t="str">
        <f>+IF(TablaProyecto[[#This Row],[TrainingTimesLastYear]]&lt;3,"Poca",IF(TablaProyecto[[#This Row],[TrainingTimesLastYear]]&lt;5,"Media","Mucha"))</f>
        <v>Media</v>
      </c>
      <c r="AQ186" s="3" t="str">
        <f>+IF(TablaProyecto[[#This Row],[TotalWorkingYears]]&lt;4,"Junior",IF(TablaProyecto[[#This Row],[TotalWorkingYears]]&lt;10,"Intermediate","Senior"))</f>
        <v>Intermediate</v>
      </c>
      <c r="AS186" t="str">
        <f>+IF(TablaProyecto[[#This Row],[Education]]&gt;5,"ERRONEO","")</f>
        <v/>
      </c>
      <c r="AT186" t="str">
        <f>IF(+COUNTIF(TablaProyecto[EmployeeNumber],TablaProyecto[[#This Row],[EmployeeNumber]])&gt;1,"ERRONEO"," ")</f>
        <v xml:space="preserve"> </v>
      </c>
      <c r="AU186" t="str">
        <f>+IF(TablaProyecto[[#This Row],[JobSatisfaction]]&gt;4,"ERRONEO"," ")</f>
        <v xml:space="preserve"> </v>
      </c>
      <c r="AV186" t="str">
        <f>+IF(TablaProyecto[[#This Row],[PerformanceRating]]&gt;4,"ERRONEO"," ")</f>
        <v xml:space="preserve"> </v>
      </c>
      <c r="AW186" t="str">
        <f>+IF(TablaProyecto[[#This Row],[RelationshipSatisfaction]]&gt;4,"ERRONEO"," ")</f>
        <v xml:space="preserve"> </v>
      </c>
      <c r="AX186" t="str">
        <f>+IF(TablaProyecto[[#This Row],[WorkLifeBalance]]&gt;4,"ERRONEO"," ")</f>
        <v xml:space="preserve"> </v>
      </c>
    </row>
    <row r="187" spans="1:50" x14ac:dyDescent="0.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  <c r="AJ187" s="3">
        <f>+TablaProyecto[[#This Row],[PercentSalaryHike]]/100</f>
        <v>0.13</v>
      </c>
      <c r="AK187" s="3" t="str">
        <f>+IF(TablaProyecto[[#This Row],[Age]]&gt;=61,"Baby boomers",IF(TablaProyecto[[#This Row],[Age]]&gt;=45,"Generacion X",IF(TablaProyecto[[#This Row],[Age]]&gt;=29,"Millennials","Generacion Z")))</f>
        <v>Millennials</v>
      </c>
      <c r="AL18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7" s="3" t="str">
        <f>+IF(TablaProyecto[[#This Row],[HourlyRate]]&lt;50,"Coste salarial bajo",IF(TablaProyecto[[#This Row],[HourlyRate]]&lt;75,"Coste salarial medio","Coste salarial alto"))</f>
        <v>Coste salarial medio</v>
      </c>
      <c r="AN187" s="3" t="str">
        <f>+IF(TablaProyecto[[#This Row],[DistanceFromHome]]&lt;10,"0-10 kms",IF(TablaProyecto[[#This Row],[DistanceFromHome]]&lt;20,"10-20 kms","20-30 kms"))</f>
        <v>10-20 kms</v>
      </c>
      <c r="AO187" s="3" t="str">
        <f>+IF(TablaProyecto[[#This Row],[Porcentaje de aumento salarial recibido (%)]]&lt;16%,"Bajo",IF(TablaProyecto[[#This Row],[Porcentaje de aumento salarial recibido (%)]]&lt;21%,"Medio","Alto"))</f>
        <v>Bajo</v>
      </c>
      <c r="AP187" s="3" t="str">
        <f>+IF(TablaProyecto[[#This Row],[TrainingTimesLastYear]]&lt;3,"Poca",IF(TablaProyecto[[#This Row],[TrainingTimesLastYear]]&lt;5,"Media","Mucha"))</f>
        <v>Mucha</v>
      </c>
      <c r="AQ187" s="3" t="str">
        <f>+IF(TablaProyecto[[#This Row],[TotalWorkingYears]]&lt;4,"Junior",IF(TablaProyecto[[#This Row],[TotalWorkingYears]]&lt;10,"Intermediate","Senior"))</f>
        <v>Intermediate</v>
      </c>
      <c r="AS187" t="str">
        <f>+IF(TablaProyecto[[#This Row],[Education]]&gt;5,"ERRONEO","")</f>
        <v/>
      </c>
      <c r="AT187" t="str">
        <f>IF(+COUNTIF(TablaProyecto[EmployeeNumber],TablaProyecto[[#This Row],[EmployeeNumber]])&gt;1,"ERRONEO"," ")</f>
        <v xml:space="preserve"> </v>
      </c>
      <c r="AU187" t="str">
        <f>+IF(TablaProyecto[[#This Row],[JobSatisfaction]]&gt;4,"ERRONEO"," ")</f>
        <v xml:space="preserve"> </v>
      </c>
      <c r="AV187" t="str">
        <f>+IF(TablaProyecto[[#This Row],[PerformanceRating]]&gt;4,"ERRONEO"," ")</f>
        <v xml:space="preserve"> </v>
      </c>
      <c r="AW187" t="str">
        <f>+IF(TablaProyecto[[#This Row],[RelationshipSatisfaction]]&gt;4,"ERRONEO"," ")</f>
        <v xml:space="preserve"> </v>
      </c>
      <c r="AX187" t="str">
        <f>+IF(TablaProyecto[[#This Row],[WorkLifeBalance]]&gt;4,"ERRONEO"," ")</f>
        <v xml:space="preserve"> </v>
      </c>
    </row>
    <row r="188" spans="1:50" x14ac:dyDescent="0.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  <c r="AJ188" s="3">
        <f>+TablaProyecto[[#This Row],[PercentSalaryHike]]/100</f>
        <v>0.14000000000000001</v>
      </c>
      <c r="AK188" s="3" t="str">
        <f>+IF(TablaProyecto[[#This Row],[Age]]&gt;=61,"Baby boomers",IF(TablaProyecto[[#This Row],[Age]]&gt;=45,"Generacion X",IF(TablaProyecto[[#This Row],[Age]]&gt;=29,"Millennials","Generacion Z")))</f>
        <v>Millennials</v>
      </c>
      <c r="AL18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88" s="3" t="str">
        <f>+IF(TablaProyecto[[#This Row],[HourlyRate]]&lt;50,"Coste salarial bajo",IF(TablaProyecto[[#This Row],[HourlyRate]]&lt;75,"Coste salarial medio","Coste salarial alto"))</f>
        <v>Coste salarial bajo</v>
      </c>
      <c r="AN188" s="3" t="str">
        <f>+IF(TablaProyecto[[#This Row],[DistanceFromHome]]&lt;10,"0-10 kms",IF(TablaProyecto[[#This Row],[DistanceFromHome]]&lt;20,"10-20 kms","20-30 kms"))</f>
        <v>0-10 kms</v>
      </c>
      <c r="AO188" s="3" t="str">
        <f>+IF(TablaProyecto[[#This Row],[Porcentaje de aumento salarial recibido (%)]]&lt;16%,"Bajo",IF(TablaProyecto[[#This Row],[Porcentaje de aumento salarial recibido (%)]]&lt;21%,"Medio","Alto"))</f>
        <v>Bajo</v>
      </c>
      <c r="AP188" s="3" t="str">
        <f>+IF(TablaProyecto[[#This Row],[TrainingTimesLastYear]]&lt;3,"Poca",IF(TablaProyecto[[#This Row],[TrainingTimesLastYear]]&lt;5,"Media","Mucha"))</f>
        <v>Poca</v>
      </c>
      <c r="AQ188" s="3" t="str">
        <f>+IF(TablaProyecto[[#This Row],[TotalWorkingYears]]&lt;4,"Junior",IF(TablaProyecto[[#This Row],[TotalWorkingYears]]&lt;10,"Intermediate","Senior"))</f>
        <v>Senior</v>
      </c>
      <c r="AS188" t="str">
        <f>+IF(TablaProyecto[[#This Row],[Education]]&gt;5,"ERRONEO","")</f>
        <v/>
      </c>
      <c r="AT188" t="str">
        <f>IF(+COUNTIF(TablaProyecto[EmployeeNumber],TablaProyecto[[#This Row],[EmployeeNumber]])&gt;1,"ERRONEO"," ")</f>
        <v xml:space="preserve"> </v>
      </c>
      <c r="AU188" t="str">
        <f>+IF(TablaProyecto[[#This Row],[JobSatisfaction]]&gt;4,"ERRONEO"," ")</f>
        <v xml:space="preserve"> </v>
      </c>
      <c r="AV188" t="str">
        <f>+IF(TablaProyecto[[#This Row],[PerformanceRating]]&gt;4,"ERRONEO"," ")</f>
        <v xml:space="preserve"> </v>
      </c>
      <c r="AW188" t="str">
        <f>+IF(TablaProyecto[[#This Row],[RelationshipSatisfaction]]&gt;4,"ERRONEO"," ")</f>
        <v xml:space="preserve"> </v>
      </c>
      <c r="AX188" t="str">
        <f>+IF(TablaProyecto[[#This Row],[WorkLifeBalance]]&gt;4,"ERRONEO"," ")</f>
        <v xml:space="preserve"> </v>
      </c>
    </row>
    <row r="189" spans="1:50" x14ac:dyDescent="0.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  <c r="AJ189" s="3">
        <f>+TablaProyecto[[#This Row],[PercentSalaryHike]]/100</f>
        <v>0.11</v>
      </c>
      <c r="AK189" s="3" t="str">
        <f>+IF(TablaProyecto[[#This Row],[Age]]&gt;=61,"Baby boomers",IF(TablaProyecto[[#This Row],[Age]]&gt;=45,"Generacion X",IF(TablaProyecto[[#This Row],[Age]]&gt;=29,"Millennials","Generacion Z")))</f>
        <v>Generacion X</v>
      </c>
      <c r="AL18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89" s="3" t="str">
        <f>+IF(TablaProyecto[[#This Row],[HourlyRate]]&lt;50,"Coste salarial bajo",IF(TablaProyecto[[#This Row],[HourlyRate]]&lt;75,"Coste salarial medio","Coste salarial alto"))</f>
        <v>Coste salarial medio</v>
      </c>
      <c r="AN189" s="3" t="str">
        <f>+IF(TablaProyecto[[#This Row],[DistanceFromHome]]&lt;10,"0-10 kms",IF(TablaProyecto[[#This Row],[DistanceFromHome]]&lt;20,"10-20 kms","20-30 kms"))</f>
        <v>10-20 kms</v>
      </c>
      <c r="AO189" s="3" t="str">
        <f>+IF(TablaProyecto[[#This Row],[Porcentaje de aumento salarial recibido (%)]]&lt;16%,"Bajo",IF(TablaProyecto[[#This Row],[Porcentaje de aumento salarial recibido (%)]]&lt;21%,"Medio","Alto"))</f>
        <v>Bajo</v>
      </c>
      <c r="AP189" s="3" t="str">
        <f>+IF(TablaProyecto[[#This Row],[TrainingTimesLastYear]]&lt;3,"Poca",IF(TablaProyecto[[#This Row],[TrainingTimesLastYear]]&lt;5,"Media","Mucha"))</f>
        <v>Media</v>
      </c>
      <c r="AQ189" s="3" t="str">
        <f>+IF(TablaProyecto[[#This Row],[TotalWorkingYears]]&lt;4,"Junior",IF(TablaProyecto[[#This Row],[TotalWorkingYears]]&lt;10,"Intermediate","Senior"))</f>
        <v>Senior</v>
      </c>
      <c r="AS189" t="str">
        <f>+IF(TablaProyecto[[#This Row],[Education]]&gt;5,"ERRONEO","")</f>
        <v/>
      </c>
      <c r="AT189" t="str">
        <f>IF(+COUNTIF(TablaProyecto[EmployeeNumber],TablaProyecto[[#This Row],[EmployeeNumber]])&gt;1,"ERRONEO"," ")</f>
        <v xml:space="preserve"> </v>
      </c>
      <c r="AU189" t="str">
        <f>+IF(TablaProyecto[[#This Row],[JobSatisfaction]]&gt;4,"ERRONEO"," ")</f>
        <v xml:space="preserve"> </v>
      </c>
      <c r="AV189" t="str">
        <f>+IF(TablaProyecto[[#This Row],[PerformanceRating]]&gt;4,"ERRONEO"," ")</f>
        <v xml:space="preserve"> </v>
      </c>
      <c r="AW189" t="str">
        <f>+IF(TablaProyecto[[#This Row],[RelationshipSatisfaction]]&gt;4,"ERRONEO"," ")</f>
        <v xml:space="preserve"> </v>
      </c>
      <c r="AX189" t="str">
        <f>+IF(TablaProyecto[[#This Row],[WorkLifeBalance]]&gt;4,"ERRONEO"," ")</f>
        <v xml:space="preserve"> </v>
      </c>
    </row>
    <row r="190" spans="1:50" x14ac:dyDescent="0.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  <c r="AJ190" s="3">
        <f>+TablaProyecto[[#This Row],[PercentSalaryHike]]/100</f>
        <v>0.17</v>
      </c>
      <c r="AK190" s="3" t="str">
        <f>+IF(TablaProyecto[[#This Row],[Age]]&gt;=61,"Baby boomers",IF(TablaProyecto[[#This Row],[Age]]&gt;=45,"Generacion X",IF(TablaProyecto[[#This Row],[Age]]&gt;=29,"Millennials","Generacion Z")))</f>
        <v>Millennials</v>
      </c>
      <c r="AL19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0" s="3" t="str">
        <f>+IF(TablaProyecto[[#This Row],[HourlyRate]]&lt;50,"Coste salarial bajo",IF(TablaProyecto[[#This Row],[HourlyRate]]&lt;75,"Coste salarial medio","Coste salarial alto"))</f>
        <v>Coste salarial bajo</v>
      </c>
      <c r="AN190" s="3" t="str">
        <f>+IF(TablaProyecto[[#This Row],[DistanceFromHome]]&lt;10,"0-10 kms",IF(TablaProyecto[[#This Row],[DistanceFromHome]]&lt;20,"10-20 kms","20-30 kms"))</f>
        <v>0-10 kms</v>
      </c>
      <c r="AO190" s="3" t="str">
        <f>+IF(TablaProyecto[[#This Row],[Porcentaje de aumento salarial recibido (%)]]&lt;16%,"Bajo",IF(TablaProyecto[[#This Row],[Porcentaje de aumento salarial recibido (%)]]&lt;21%,"Medio","Alto"))</f>
        <v>Medio</v>
      </c>
      <c r="AP190" s="3" t="str">
        <f>+IF(TablaProyecto[[#This Row],[TrainingTimesLastYear]]&lt;3,"Poca",IF(TablaProyecto[[#This Row],[TrainingTimesLastYear]]&lt;5,"Media","Mucha"))</f>
        <v>Poca</v>
      </c>
      <c r="AQ190" s="3" t="str">
        <f>+IF(TablaProyecto[[#This Row],[TotalWorkingYears]]&lt;4,"Junior",IF(TablaProyecto[[#This Row],[TotalWorkingYears]]&lt;10,"Intermediate","Senior"))</f>
        <v>Senior</v>
      </c>
      <c r="AS190" t="str">
        <f>+IF(TablaProyecto[[#This Row],[Education]]&gt;5,"ERRONEO","")</f>
        <v/>
      </c>
      <c r="AT190" t="str">
        <f>IF(+COUNTIF(TablaProyecto[EmployeeNumber],TablaProyecto[[#This Row],[EmployeeNumber]])&gt;1,"ERRONEO"," ")</f>
        <v xml:space="preserve"> </v>
      </c>
      <c r="AU190" t="str">
        <f>+IF(TablaProyecto[[#This Row],[JobSatisfaction]]&gt;4,"ERRONEO"," ")</f>
        <v xml:space="preserve"> </v>
      </c>
      <c r="AV190" t="str">
        <f>+IF(TablaProyecto[[#This Row],[PerformanceRating]]&gt;4,"ERRONEO"," ")</f>
        <v xml:space="preserve"> </v>
      </c>
      <c r="AW190" t="str">
        <f>+IF(TablaProyecto[[#This Row],[RelationshipSatisfaction]]&gt;4,"ERRONEO"," ")</f>
        <v xml:space="preserve"> </v>
      </c>
      <c r="AX190" t="str">
        <f>+IF(TablaProyecto[[#This Row],[WorkLifeBalance]]&gt;4,"ERRONEO"," ")</f>
        <v xml:space="preserve"> </v>
      </c>
    </row>
    <row r="191" spans="1:50" x14ac:dyDescent="0.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  <c r="AJ191" s="3">
        <f>+TablaProyecto[[#This Row],[PercentSalaryHike]]/100</f>
        <v>0.18</v>
      </c>
      <c r="AK191" s="3" t="str">
        <f>+IF(TablaProyecto[[#This Row],[Age]]&gt;=61,"Baby boomers",IF(TablaProyecto[[#This Row],[Age]]&gt;=45,"Generacion X",IF(TablaProyecto[[#This Row],[Age]]&gt;=29,"Millennials","Generacion Z")))</f>
        <v>Generacion X</v>
      </c>
      <c r="AL19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1" s="3" t="str">
        <f>+IF(TablaProyecto[[#This Row],[HourlyRate]]&lt;50,"Coste salarial bajo",IF(TablaProyecto[[#This Row],[HourlyRate]]&lt;75,"Coste salarial medio","Coste salarial alto"))</f>
        <v>Coste salarial alto</v>
      </c>
      <c r="AN191" s="3" t="str">
        <f>+IF(TablaProyecto[[#This Row],[DistanceFromHome]]&lt;10,"0-10 kms",IF(TablaProyecto[[#This Row],[DistanceFromHome]]&lt;20,"10-20 kms","20-30 kms"))</f>
        <v>0-10 kms</v>
      </c>
      <c r="AO191" s="3" t="str">
        <f>+IF(TablaProyecto[[#This Row],[Porcentaje de aumento salarial recibido (%)]]&lt;16%,"Bajo",IF(TablaProyecto[[#This Row],[Porcentaje de aumento salarial recibido (%)]]&lt;21%,"Medio","Alto"))</f>
        <v>Medio</v>
      </c>
      <c r="AP191" s="3" t="str">
        <f>+IF(TablaProyecto[[#This Row],[TrainingTimesLastYear]]&lt;3,"Poca",IF(TablaProyecto[[#This Row],[TrainingTimesLastYear]]&lt;5,"Media","Mucha"))</f>
        <v>Mucha</v>
      </c>
      <c r="AQ191" s="3" t="str">
        <f>+IF(TablaProyecto[[#This Row],[TotalWorkingYears]]&lt;4,"Junior",IF(TablaProyecto[[#This Row],[TotalWorkingYears]]&lt;10,"Intermediate","Senior"))</f>
        <v>Senior</v>
      </c>
      <c r="AS191" t="str">
        <f>+IF(TablaProyecto[[#This Row],[Education]]&gt;5,"ERRONEO","")</f>
        <v/>
      </c>
      <c r="AT191" t="str">
        <f>IF(+COUNTIF(TablaProyecto[EmployeeNumber],TablaProyecto[[#This Row],[EmployeeNumber]])&gt;1,"ERRONEO"," ")</f>
        <v xml:space="preserve"> </v>
      </c>
      <c r="AU191" t="str">
        <f>+IF(TablaProyecto[[#This Row],[JobSatisfaction]]&gt;4,"ERRONEO"," ")</f>
        <v xml:space="preserve"> </v>
      </c>
      <c r="AV191" t="str">
        <f>+IF(TablaProyecto[[#This Row],[PerformanceRating]]&gt;4,"ERRONEO"," ")</f>
        <v xml:space="preserve"> </v>
      </c>
      <c r="AW191" t="str">
        <f>+IF(TablaProyecto[[#This Row],[RelationshipSatisfaction]]&gt;4,"ERRONEO"," ")</f>
        <v xml:space="preserve"> </v>
      </c>
      <c r="AX191" t="str">
        <f>+IF(TablaProyecto[[#This Row],[WorkLifeBalance]]&gt;4,"ERRONEO"," ")</f>
        <v xml:space="preserve"> </v>
      </c>
    </row>
    <row r="192" spans="1:50" x14ac:dyDescent="0.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  <c r="AJ192" s="3">
        <f>+TablaProyecto[[#This Row],[PercentSalaryHike]]/100</f>
        <v>0.14000000000000001</v>
      </c>
      <c r="AK192" s="3" t="str">
        <f>+IF(TablaProyecto[[#This Row],[Age]]&gt;=61,"Baby boomers",IF(TablaProyecto[[#This Row],[Age]]&gt;=45,"Generacion X",IF(TablaProyecto[[#This Row],[Age]]&gt;=29,"Millennials","Generacion Z")))</f>
        <v>Generacion X</v>
      </c>
      <c r="AL19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92" s="3" t="str">
        <f>+IF(TablaProyecto[[#This Row],[HourlyRate]]&lt;50,"Coste salarial bajo",IF(TablaProyecto[[#This Row],[HourlyRate]]&lt;75,"Coste salarial medio","Coste salarial alto"))</f>
        <v>Coste salarial medio</v>
      </c>
      <c r="AN192" s="3" t="str">
        <f>+IF(TablaProyecto[[#This Row],[DistanceFromHome]]&lt;10,"0-10 kms",IF(TablaProyecto[[#This Row],[DistanceFromHome]]&lt;20,"10-20 kms","20-30 kms"))</f>
        <v>0-10 kms</v>
      </c>
      <c r="AO192" s="3" t="str">
        <f>+IF(TablaProyecto[[#This Row],[Porcentaje de aumento salarial recibido (%)]]&lt;16%,"Bajo",IF(TablaProyecto[[#This Row],[Porcentaje de aumento salarial recibido (%)]]&lt;21%,"Medio","Alto"))</f>
        <v>Bajo</v>
      </c>
      <c r="AP192" s="3" t="str">
        <f>+IF(TablaProyecto[[#This Row],[TrainingTimesLastYear]]&lt;3,"Poca",IF(TablaProyecto[[#This Row],[TrainingTimesLastYear]]&lt;5,"Media","Mucha"))</f>
        <v>Mucha</v>
      </c>
      <c r="AQ192" s="3" t="str">
        <f>+IF(TablaProyecto[[#This Row],[TotalWorkingYears]]&lt;4,"Junior",IF(TablaProyecto[[#This Row],[TotalWorkingYears]]&lt;10,"Intermediate","Senior"))</f>
        <v>Senior</v>
      </c>
      <c r="AS192" t="str">
        <f>+IF(TablaProyecto[[#This Row],[Education]]&gt;5,"ERRONEO","")</f>
        <v/>
      </c>
      <c r="AT192" t="str">
        <f>IF(+COUNTIF(TablaProyecto[EmployeeNumber],TablaProyecto[[#This Row],[EmployeeNumber]])&gt;1,"ERRONEO"," ")</f>
        <v xml:space="preserve"> </v>
      </c>
      <c r="AU192" t="str">
        <f>+IF(TablaProyecto[[#This Row],[JobSatisfaction]]&gt;4,"ERRONEO"," ")</f>
        <v xml:space="preserve"> </v>
      </c>
      <c r="AV192" t="str">
        <f>+IF(TablaProyecto[[#This Row],[PerformanceRating]]&gt;4,"ERRONEO"," ")</f>
        <v xml:space="preserve"> </v>
      </c>
      <c r="AW192" t="str">
        <f>+IF(TablaProyecto[[#This Row],[RelationshipSatisfaction]]&gt;4,"ERRONEO"," ")</f>
        <v xml:space="preserve"> </v>
      </c>
      <c r="AX192" t="str">
        <f>+IF(TablaProyecto[[#This Row],[WorkLifeBalance]]&gt;4,"ERRONEO"," ")</f>
        <v xml:space="preserve"> </v>
      </c>
    </row>
    <row r="193" spans="1:50" x14ac:dyDescent="0.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  <c r="AJ193" s="3">
        <f>+TablaProyecto[[#This Row],[PercentSalaryHike]]/100</f>
        <v>0.16</v>
      </c>
      <c r="AK193" s="3" t="str">
        <f>+IF(TablaProyecto[[#This Row],[Age]]&gt;=61,"Baby boomers",IF(TablaProyecto[[#This Row],[Age]]&gt;=45,"Generacion X",IF(TablaProyecto[[#This Row],[Age]]&gt;=29,"Millennials","Generacion Z")))</f>
        <v>Generacion Z</v>
      </c>
      <c r="AL19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3" s="3" t="str">
        <f>+IF(TablaProyecto[[#This Row],[HourlyRate]]&lt;50,"Coste salarial bajo",IF(TablaProyecto[[#This Row],[HourlyRate]]&lt;75,"Coste salarial medio","Coste salarial alto"))</f>
        <v>Coste salarial alto</v>
      </c>
      <c r="AN193" s="3" t="str">
        <f>+IF(TablaProyecto[[#This Row],[DistanceFromHome]]&lt;10,"0-10 kms",IF(TablaProyecto[[#This Row],[DistanceFromHome]]&lt;20,"10-20 kms","20-30 kms"))</f>
        <v>0-10 kms</v>
      </c>
      <c r="AO193" s="3" t="str">
        <f>+IF(TablaProyecto[[#This Row],[Porcentaje de aumento salarial recibido (%)]]&lt;16%,"Bajo",IF(TablaProyecto[[#This Row],[Porcentaje de aumento salarial recibido (%)]]&lt;21%,"Medio","Alto"))</f>
        <v>Medio</v>
      </c>
      <c r="AP193" s="3" t="str">
        <f>+IF(TablaProyecto[[#This Row],[TrainingTimesLastYear]]&lt;3,"Poca",IF(TablaProyecto[[#This Row],[TrainingTimesLastYear]]&lt;5,"Media","Mucha"))</f>
        <v>Poca</v>
      </c>
      <c r="AQ193" s="3" t="str">
        <f>+IF(TablaProyecto[[#This Row],[TotalWorkingYears]]&lt;4,"Junior",IF(TablaProyecto[[#This Row],[TotalWorkingYears]]&lt;10,"Intermediate","Senior"))</f>
        <v>Intermediate</v>
      </c>
      <c r="AS193" t="str">
        <f>+IF(TablaProyecto[[#This Row],[Education]]&gt;5,"ERRONEO","")</f>
        <v/>
      </c>
      <c r="AT193" t="str">
        <f>IF(+COUNTIF(TablaProyecto[EmployeeNumber],TablaProyecto[[#This Row],[EmployeeNumber]])&gt;1,"ERRONEO"," ")</f>
        <v xml:space="preserve"> </v>
      </c>
      <c r="AU193" t="str">
        <f>+IF(TablaProyecto[[#This Row],[JobSatisfaction]]&gt;4,"ERRONEO"," ")</f>
        <v xml:space="preserve"> </v>
      </c>
      <c r="AV193" t="str">
        <f>+IF(TablaProyecto[[#This Row],[PerformanceRating]]&gt;4,"ERRONEO"," ")</f>
        <v xml:space="preserve"> </v>
      </c>
      <c r="AW193" t="str">
        <f>+IF(TablaProyecto[[#This Row],[RelationshipSatisfaction]]&gt;4,"ERRONEO"," ")</f>
        <v xml:space="preserve"> </v>
      </c>
      <c r="AX193" t="str">
        <f>+IF(TablaProyecto[[#This Row],[WorkLifeBalance]]&gt;4,"ERRONEO"," ")</f>
        <v xml:space="preserve"> </v>
      </c>
    </row>
    <row r="194" spans="1:50" x14ac:dyDescent="0.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  <c r="AJ194" s="3">
        <f>+TablaProyecto[[#This Row],[PercentSalaryHike]]/100</f>
        <v>0.13</v>
      </c>
      <c r="AK194" s="3" t="str">
        <f>+IF(TablaProyecto[[#This Row],[Age]]&gt;=61,"Baby boomers",IF(TablaProyecto[[#This Row],[Age]]&gt;=45,"Generacion X",IF(TablaProyecto[[#This Row],[Age]]&gt;=29,"Millennials","Generacion Z")))</f>
        <v>Millennials</v>
      </c>
      <c r="AL19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94" s="3" t="str">
        <f>+IF(TablaProyecto[[#This Row],[HourlyRate]]&lt;50,"Coste salarial bajo",IF(TablaProyecto[[#This Row],[HourlyRate]]&lt;75,"Coste salarial medio","Coste salarial alto"))</f>
        <v>Coste salarial medio</v>
      </c>
      <c r="AN194" s="3" t="str">
        <f>+IF(TablaProyecto[[#This Row],[DistanceFromHome]]&lt;10,"0-10 kms",IF(TablaProyecto[[#This Row],[DistanceFromHome]]&lt;20,"10-20 kms","20-30 kms"))</f>
        <v>20-30 kms</v>
      </c>
      <c r="AO194" s="3" t="str">
        <f>+IF(TablaProyecto[[#This Row],[Porcentaje de aumento salarial recibido (%)]]&lt;16%,"Bajo",IF(TablaProyecto[[#This Row],[Porcentaje de aumento salarial recibido (%)]]&lt;21%,"Medio","Alto"))</f>
        <v>Bajo</v>
      </c>
      <c r="AP194" s="3" t="str">
        <f>+IF(TablaProyecto[[#This Row],[TrainingTimesLastYear]]&lt;3,"Poca",IF(TablaProyecto[[#This Row],[TrainingTimesLastYear]]&lt;5,"Media","Mucha"))</f>
        <v>Poca</v>
      </c>
      <c r="AQ194" s="3" t="str">
        <f>+IF(TablaProyecto[[#This Row],[TotalWorkingYears]]&lt;4,"Junior",IF(TablaProyecto[[#This Row],[TotalWorkingYears]]&lt;10,"Intermediate","Senior"))</f>
        <v>Intermediate</v>
      </c>
      <c r="AS194" t="str">
        <f>+IF(TablaProyecto[[#This Row],[Education]]&gt;5,"ERRONEO","")</f>
        <v/>
      </c>
      <c r="AT194" t="str">
        <f>IF(+COUNTIF(TablaProyecto[EmployeeNumber],TablaProyecto[[#This Row],[EmployeeNumber]])&gt;1,"ERRONEO"," ")</f>
        <v xml:space="preserve"> </v>
      </c>
      <c r="AU194" t="str">
        <f>+IF(TablaProyecto[[#This Row],[JobSatisfaction]]&gt;4,"ERRONEO"," ")</f>
        <v xml:space="preserve"> </v>
      </c>
      <c r="AV194" t="str">
        <f>+IF(TablaProyecto[[#This Row],[PerformanceRating]]&gt;4,"ERRONEO"," ")</f>
        <v xml:space="preserve"> </v>
      </c>
      <c r="AW194" t="str">
        <f>+IF(TablaProyecto[[#This Row],[RelationshipSatisfaction]]&gt;4,"ERRONEO"," ")</f>
        <v xml:space="preserve"> </v>
      </c>
      <c r="AX194" t="str">
        <f>+IF(TablaProyecto[[#This Row],[WorkLifeBalance]]&gt;4,"ERRONEO"," ")</f>
        <v xml:space="preserve"> </v>
      </c>
    </row>
    <row r="195" spans="1:50" x14ac:dyDescent="0.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  <c r="AJ195" s="3">
        <f>+TablaProyecto[[#This Row],[PercentSalaryHike]]/100</f>
        <v>0.14000000000000001</v>
      </c>
      <c r="AK195" s="3" t="str">
        <f>+IF(TablaProyecto[[#This Row],[Age]]&gt;=61,"Baby boomers",IF(TablaProyecto[[#This Row],[Age]]&gt;=45,"Generacion X",IF(TablaProyecto[[#This Row],[Age]]&gt;=29,"Millennials","Generacion Z")))</f>
        <v>Millennials</v>
      </c>
      <c r="AL19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5" s="3" t="str">
        <f>+IF(TablaProyecto[[#This Row],[HourlyRate]]&lt;50,"Coste salarial bajo",IF(TablaProyecto[[#This Row],[HourlyRate]]&lt;75,"Coste salarial medio","Coste salarial alto"))</f>
        <v>Coste salarial bajo</v>
      </c>
      <c r="AN195" s="3" t="str">
        <f>+IF(TablaProyecto[[#This Row],[DistanceFromHome]]&lt;10,"0-10 kms",IF(TablaProyecto[[#This Row],[DistanceFromHome]]&lt;20,"10-20 kms","20-30 kms"))</f>
        <v>0-10 kms</v>
      </c>
      <c r="AO195" s="3" t="str">
        <f>+IF(TablaProyecto[[#This Row],[Porcentaje de aumento salarial recibido (%)]]&lt;16%,"Bajo",IF(TablaProyecto[[#This Row],[Porcentaje de aumento salarial recibido (%)]]&lt;21%,"Medio","Alto"))</f>
        <v>Bajo</v>
      </c>
      <c r="AP195" s="3" t="str">
        <f>+IF(TablaProyecto[[#This Row],[TrainingTimesLastYear]]&lt;3,"Poca",IF(TablaProyecto[[#This Row],[TrainingTimesLastYear]]&lt;5,"Media","Mucha"))</f>
        <v>Media</v>
      </c>
      <c r="AQ195" s="3" t="str">
        <f>+IF(TablaProyecto[[#This Row],[TotalWorkingYears]]&lt;4,"Junior",IF(TablaProyecto[[#This Row],[TotalWorkingYears]]&lt;10,"Intermediate","Senior"))</f>
        <v>Intermediate</v>
      </c>
      <c r="AS195" t="str">
        <f>+IF(TablaProyecto[[#This Row],[Education]]&gt;5,"ERRONEO","")</f>
        <v/>
      </c>
      <c r="AT195" t="str">
        <f>IF(+COUNTIF(TablaProyecto[EmployeeNumber],TablaProyecto[[#This Row],[EmployeeNumber]])&gt;1,"ERRONEO"," ")</f>
        <v xml:space="preserve"> </v>
      </c>
      <c r="AU195" t="str">
        <f>+IF(TablaProyecto[[#This Row],[JobSatisfaction]]&gt;4,"ERRONEO"," ")</f>
        <v xml:space="preserve"> </v>
      </c>
      <c r="AV195" t="str">
        <f>+IF(TablaProyecto[[#This Row],[PerformanceRating]]&gt;4,"ERRONEO"," ")</f>
        <v xml:space="preserve"> </v>
      </c>
      <c r="AW195" t="str">
        <f>+IF(TablaProyecto[[#This Row],[RelationshipSatisfaction]]&gt;4,"ERRONEO"," ")</f>
        <v xml:space="preserve"> </v>
      </c>
      <c r="AX195" t="str">
        <f>+IF(TablaProyecto[[#This Row],[WorkLifeBalance]]&gt;4,"ERRONEO"," ")</f>
        <v xml:space="preserve"> </v>
      </c>
    </row>
    <row r="196" spans="1:50" x14ac:dyDescent="0.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  <c r="AJ196" s="3">
        <f>+TablaProyecto[[#This Row],[PercentSalaryHike]]/100</f>
        <v>0.23</v>
      </c>
      <c r="AK196" s="3" t="str">
        <f>+IF(TablaProyecto[[#This Row],[Age]]&gt;=61,"Baby boomers",IF(TablaProyecto[[#This Row],[Age]]&gt;=45,"Generacion X",IF(TablaProyecto[[#This Row],[Age]]&gt;=29,"Millennials","Generacion Z")))</f>
        <v>Generacion X</v>
      </c>
      <c r="AL19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96" s="3" t="str">
        <f>+IF(TablaProyecto[[#This Row],[HourlyRate]]&lt;50,"Coste salarial bajo",IF(TablaProyecto[[#This Row],[HourlyRate]]&lt;75,"Coste salarial medio","Coste salarial alto"))</f>
        <v>Coste salarial medio</v>
      </c>
      <c r="AN196" s="3" t="str">
        <f>+IF(TablaProyecto[[#This Row],[DistanceFromHome]]&lt;10,"0-10 kms",IF(TablaProyecto[[#This Row],[DistanceFromHome]]&lt;20,"10-20 kms","20-30 kms"))</f>
        <v>0-10 kms</v>
      </c>
      <c r="AO196" s="3" t="str">
        <f>+IF(TablaProyecto[[#This Row],[Porcentaje de aumento salarial recibido (%)]]&lt;16%,"Bajo",IF(TablaProyecto[[#This Row],[Porcentaje de aumento salarial recibido (%)]]&lt;21%,"Medio","Alto"))</f>
        <v>Alto</v>
      </c>
      <c r="AP196" s="3" t="str">
        <f>+IF(TablaProyecto[[#This Row],[TrainingTimesLastYear]]&lt;3,"Poca",IF(TablaProyecto[[#This Row],[TrainingTimesLastYear]]&lt;5,"Media","Mucha"))</f>
        <v>Poca</v>
      </c>
      <c r="AQ196" s="3" t="str">
        <f>+IF(TablaProyecto[[#This Row],[TotalWorkingYears]]&lt;4,"Junior",IF(TablaProyecto[[#This Row],[TotalWorkingYears]]&lt;10,"Intermediate","Senior"))</f>
        <v>Senior</v>
      </c>
      <c r="AS196" t="str">
        <f>+IF(TablaProyecto[[#This Row],[Education]]&gt;5,"ERRONEO","")</f>
        <v/>
      </c>
      <c r="AT196" t="str">
        <f>IF(+COUNTIF(TablaProyecto[EmployeeNumber],TablaProyecto[[#This Row],[EmployeeNumber]])&gt;1,"ERRONEO"," ")</f>
        <v xml:space="preserve"> </v>
      </c>
      <c r="AU196" t="str">
        <f>+IF(TablaProyecto[[#This Row],[JobSatisfaction]]&gt;4,"ERRONEO"," ")</f>
        <v xml:space="preserve"> </v>
      </c>
      <c r="AV196" t="str">
        <f>+IF(TablaProyecto[[#This Row],[PerformanceRating]]&gt;4,"ERRONEO"," ")</f>
        <v xml:space="preserve"> </v>
      </c>
      <c r="AW196" t="str">
        <f>+IF(TablaProyecto[[#This Row],[RelationshipSatisfaction]]&gt;4,"ERRONEO"," ")</f>
        <v xml:space="preserve"> </v>
      </c>
      <c r="AX196" t="str">
        <f>+IF(TablaProyecto[[#This Row],[WorkLifeBalance]]&gt;4,"ERRONEO"," ")</f>
        <v xml:space="preserve"> </v>
      </c>
    </row>
    <row r="197" spans="1:50" x14ac:dyDescent="0.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  <c r="AJ197" s="3">
        <f>+TablaProyecto[[#This Row],[PercentSalaryHike]]/100</f>
        <v>0.12</v>
      </c>
      <c r="AK197" s="3" t="str">
        <f>+IF(TablaProyecto[[#This Row],[Age]]&gt;=61,"Baby boomers",IF(TablaProyecto[[#This Row],[Age]]&gt;=45,"Generacion X",IF(TablaProyecto[[#This Row],[Age]]&gt;=29,"Millennials","Generacion Z")))</f>
        <v>Millennials</v>
      </c>
      <c r="AL19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7" s="3" t="str">
        <f>+IF(TablaProyecto[[#This Row],[HourlyRate]]&lt;50,"Coste salarial bajo",IF(TablaProyecto[[#This Row],[HourlyRate]]&lt;75,"Coste salarial medio","Coste salarial alto"))</f>
        <v>Coste salarial medio</v>
      </c>
      <c r="AN197" s="3" t="str">
        <f>+IF(TablaProyecto[[#This Row],[DistanceFromHome]]&lt;10,"0-10 kms",IF(TablaProyecto[[#This Row],[DistanceFromHome]]&lt;20,"10-20 kms","20-30 kms"))</f>
        <v>20-30 kms</v>
      </c>
      <c r="AO197" s="3" t="str">
        <f>+IF(TablaProyecto[[#This Row],[Porcentaje de aumento salarial recibido (%)]]&lt;16%,"Bajo",IF(TablaProyecto[[#This Row],[Porcentaje de aumento salarial recibido (%)]]&lt;21%,"Medio","Alto"))</f>
        <v>Bajo</v>
      </c>
      <c r="AP197" s="3" t="str">
        <f>+IF(TablaProyecto[[#This Row],[TrainingTimesLastYear]]&lt;3,"Poca",IF(TablaProyecto[[#This Row],[TrainingTimesLastYear]]&lt;5,"Media","Mucha"))</f>
        <v>Media</v>
      </c>
      <c r="AQ197" s="3" t="str">
        <f>+IF(TablaProyecto[[#This Row],[TotalWorkingYears]]&lt;4,"Junior",IF(TablaProyecto[[#This Row],[TotalWorkingYears]]&lt;10,"Intermediate","Senior"))</f>
        <v>Intermediate</v>
      </c>
      <c r="AS197" t="str">
        <f>+IF(TablaProyecto[[#This Row],[Education]]&gt;5,"ERRONEO","")</f>
        <v/>
      </c>
      <c r="AT197" t="str">
        <f>IF(+COUNTIF(TablaProyecto[EmployeeNumber],TablaProyecto[[#This Row],[EmployeeNumber]])&gt;1,"ERRONEO"," ")</f>
        <v xml:space="preserve"> </v>
      </c>
      <c r="AU197" t="str">
        <f>+IF(TablaProyecto[[#This Row],[JobSatisfaction]]&gt;4,"ERRONEO"," ")</f>
        <v xml:space="preserve"> </v>
      </c>
      <c r="AV197" t="str">
        <f>+IF(TablaProyecto[[#This Row],[PerformanceRating]]&gt;4,"ERRONEO"," ")</f>
        <v xml:space="preserve"> </v>
      </c>
      <c r="AW197" t="str">
        <f>+IF(TablaProyecto[[#This Row],[RelationshipSatisfaction]]&gt;4,"ERRONEO"," ")</f>
        <v xml:space="preserve"> </v>
      </c>
      <c r="AX197" t="str">
        <f>+IF(TablaProyecto[[#This Row],[WorkLifeBalance]]&gt;4,"ERRONEO"," ")</f>
        <v xml:space="preserve"> </v>
      </c>
    </row>
    <row r="198" spans="1:50" x14ac:dyDescent="0.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  <c r="AJ198" s="3">
        <f>+TablaProyecto[[#This Row],[PercentSalaryHike]]/100</f>
        <v>0.11</v>
      </c>
      <c r="AK198" s="3" t="str">
        <f>+IF(TablaProyecto[[#This Row],[Age]]&gt;=61,"Baby boomers",IF(TablaProyecto[[#This Row],[Age]]&gt;=45,"Generacion X",IF(TablaProyecto[[#This Row],[Age]]&gt;=29,"Millennials","Generacion Z")))</f>
        <v>Millennials</v>
      </c>
      <c r="AL19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8" s="3" t="str">
        <f>+IF(TablaProyecto[[#This Row],[HourlyRate]]&lt;50,"Coste salarial bajo",IF(TablaProyecto[[#This Row],[HourlyRate]]&lt;75,"Coste salarial medio","Coste salarial alto"))</f>
        <v>Coste salarial bajo</v>
      </c>
      <c r="AN198" s="3" t="str">
        <f>+IF(TablaProyecto[[#This Row],[DistanceFromHome]]&lt;10,"0-10 kms",IF(TablaProyecto[[#This Row],[DistanceFromHome]]&lt;20,"10-20 kms","20-30 kms"))</f>
        <v>0-10 kms</v>
      </c>
      <c r="AO198" s="3" t="str">
        <f>+IF(TablaProyecto[[#This Row],[Porcentaje de aumento salarial recibido (%)]]&lt;16%,"Bajo",IF(TablaProyecto[[#This Row],[Porcentaje de aumento salarial recibido (%)]]&lt;21%,"Medio","Alto"))</f>
        <v>Bajo</v>
      </c>
      <c r="AP198" s="3" t="str">
        <f>+IF(TablaProyecto[[#This Row],[TrainingTimesLastYear]]&lt;3,"Poca",IF(TablaProyecto[[#This Row],[TrainingTimesLastYear]]&lt;5,"Media","Mucha"))</f>
        <v>Mucha</v>
      </c>
      <c r="AQ198" s="3" t="str">
        <f>+IF(TablaProyecto[[#This Row],[TotalWorkingYears]]&lt;4,"Junior",IF(TablaProyecto[[#This Row],[TotalWorkingYears]]&lt;10,"Intermediate","Senior"))</f>
        <v>Senior</v>
      </c>
      <c r="AS198" t="str">
        <f>+IF(TablaProyecto[[#This Row],[Education]]&gt;5,"ERRONEO","")</f>
        <v/>
      </c>
      <c r="AT198" t="str">
        <f>IF(+COUNTIF(TablaProyecto[EmployeeNumber],TablaProyecto[[#This Row],[EmployeeNumber]])&gt;1,"ERRONEO"," ")</f>
        <v xml:space="preserve"> </v>
      </c>
      <c r="AU198" t="str">
        <f>+IF(TablaProyecto[[#This Row],[JobSatisfaction]]&gt;4,"ERRONEO"," ")</f>
        <v xml:space="preserve"> </v>
      </c>
      <c r="AV198" t="str">
        <f>+IF(TablaProyecto[[#This Row],[PerformanceRating]]&gt;4,"ERRONEO"," ")</f>
        <v xml:space="preserve"> </v>
      </c>
      <c r="AW198" t="str">
        <f>+IF(TablaProyecto[[#This Row],[RelationshipSatisfaction]]&gt;4,"ERRONEO"," ")</f>
        <v xml:space="preserve"> </v>
      </c>
      <c r="AX198" t="str">
        <f>+IF(TablaProyecto[[#This Row],[WorkLifeBalance]]&gt;4,"ERRONEO"," ")</f>
        <v xml:space="preserve"> </v>
      </c>
    </row>
    <row r="199" spans="1:50" x14ac:dyDescent="0.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  <c r="AJ199" s="3">
        <f>+TablaProyecto[[#This Row],[PercentSalaryHike]]/100</f>
        <v>0.16</v>
      </c>
      <c r="AK199" s="3" t="str">
        <f>+IF(TablaProyecto[[#This Row],[Age]]&gt;=61,"Baby boomers",IF(TablaProyecto[[#This Row],[Age]]&gt;=45,"Generacion X",IF(TablaProyecto[[#This Row],[Age]]&gt;=29,"Millennials","Generacion Z")))</f>
        <v>Millennials</v>
      </c>
      <c r="AL19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9" s="3" t="str">
        <f>+IF(TablaProyecto[[#This Row],[HourlyRate]]&lt;50,"Coste salarial bajo",IF(TablaProyecto[[#This Row],[HourlyRate]]&lt;75,"Coste salarial medio","Coste salarial alto"))</f>
        <v>Coste salarial bajo</v>
      </c>
      <c r="AN199" s="3" t="str">
        <f>+IF(TablaProyecto[[#This Row],[DistanceFromHome]]&lt;10,"0-10 kms",IF(TablaProyecto[[#This Row],[DistanceFromHome]]&lt;20,"10-20 kms","20-30 kms"))</f>
        <v>20-30 kms</v>
      </c>
      <c r="AO199" s="3" t="str">
        <f>+IF(TablaProyecto[[#This Row],[Porcentaje de aumento salarial recibido (%)]]&lt;16%,"Bajo",IF(TablaProyecto[[#This Row],[Porcentaje de aumento salarial recibido (%)]]&lt;21%,"Medio","Alto"))</f>
        <v>Medio</v>
      </c>
      <c r="AP199" s="3" t="str">
        <f>+IF(TablaProyecto[[#This Row],[TrainingTimesLastYear]]&lt;3,"Poca",IF(TablaProyecto[[#This Row],[TrainingTimesLastYear]]&lt;5,"Media","Mucha"))</f>
        <v>Mucha</v>
      </c>
      <c r="AQ199" s="3" t="str">
        <f>+IF(TablaProyecto[[#This Row],[TotalWorkingYears]]&lt;4,"Junior",IF(TablaProyecto[[#This Row],[TotalWorkingYears]]&lt;10,"Intermediate","Senior"))</f>
        <v>Senior</v>
      </c>
      <c r="AS199" t="str">
        <f>+IF(TablaProyecto[[#This Row],[Education]]&gt;5,"ERRONEO","")</f>
        <v/>
      </c>
      <c r="AT199" t="str">
        <f>IF(+COUNTIF(TablaProyecto[EmployeeNumber],TablaProyecto[[#This Row],[EmployeeNumber]])&gt;1,"ERRONEO"," ")</f>
        <v xml:space="preserve"> </v>
      </c>
      <c r="AU199" t="str">
        <f>+IF(TablaProyecto[[#This Row],[JobSatisfaction]]&gt;4,"ERRONEO"," ")</f>
        <v xml:space="preserve"> </v>
      </c>
      <c r="AV199" t="str">
        <f>+IF(TablaProyecto[[#This Row],[PerformanceRating]]&gt;4,"ERRONEO"," ")</f>
        <v xml:space="preserve"> </v>
      </c>
      <c r="AW199" t="str">
        <f>+IF(TablaProyecto[[#This Row],[RelationshipSatisfaction]]&gt;4,"ERRONEO"," ")</f>
        <v xml:space="preserve"> </v>
      </c>
      <c r="AX199" t="str">
        <f>+IF(TablaProyecto[[#This Row],[WorkLifeBalance]]&gt;4,"ERRONEO"," ")</f>
        <v xml:space="preserve"> </v>
      </c>
    </row>
    <row r="200" spans="1:50" x14ac:dyDescent="0.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  <c r="AJ200" s="3">
        <f>+TablaProyecto[[#This Row],[PercentSalaryHike]]/100</f>
        <v>0.14000000000000001</v>
      </c>
      <c r="AK200" s="3" t="str">
        <f>+IF(TablaProyecto[[#This Row],[Age]]&gt;=61,"Baby boomers",IF(TablaProyecto[[#This Row],[Age]]&gt;=45,"Generacion X",IF(TablaProyecto[[#This Row],[Age]]&gt;=29,"Millennials","Generacion Z")))</f>
        <v>Millennials</v>
      </c>
      <c r="AL20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200" s="3" t="str">
        <f>+IF(TablaProyecto[[#This Row],[HourlyRate]]&lt;50,"Coste salarial bajo",IF(TablaProyecto[[#This Row],[HourlyRate]]&lt;75,"Coste salarial medio","Coste salarial alto"))</f>
        <v>Coste salarial alto</v>
      </c>
      <c r="AN200" s="3" t="str">
        <f>+IF(TablaProyecto[[#This Row],[DistanceFromHome]]&lt;10,"0-10 kms",IF(TablaProyecto[[#This Row],[DistanceFromHome]]&lt;20,"10-20 kms","20-30 kms"))</f>
        <v>0-10 kms</v>
      </c>
      <c r="AO200" s="3" t="str">
        <f>+IF(TablaProyecto[[#This Row],[Porcentaje de aumento salarial recibido (%)]]&lt;16%,"Bajo",IF(TablaProyecto[[#This Row],[Porcentaje de aumento salarial recibido (%)]]&lt;21%,"Medio","Alto"))</f>
        <v>Bajo</v>
      </c>
      <c r="AP200" s="3" t="str">
        <f>+IF(TablaProyecto[[#This Row],[TrainingTimesLastYear]]&lt;3,"Poca",IF(TablaProyecto[[#This Row],[TrainingTimesLastYear]]&lt;5,"Media","Mucha"))</f>
        <v>Media</v>
      </c>
      <c r="AQ200" s="3" t="str">
        <f>+IF(TablaProyecto[[#This Row],[TotalWorkingYears]]&lt;4,"Junior",IF(TablaProyecto[[#This Row],[TotalWorkingYears]]&lt;10,"Intermediate","Senior"))</f>
        <v>Senior</v>
      </c>
      <c r="AS200" t="str">
        <f>+IF(TablaProyecto[[#This Row],[Education]]&gt;5,"ERRONEO","")</f>
        <v/>
      </c>
      <c r="AT200" t="str">
        <f>IF(+COUNTIF(TablaProyecto[EmployeeNumber],TablaProyecto[[#This Row],[EmployeeNumber]])&gt;1,"ERRONEO"," ")</f>
        <v xml:space="preserve"> </v>
      </c>
      <c r="AU200" t="str">
        <f>+IF(TablaProyecto[[#This Row],[JobSatisfaction]]&gt;4,"ERRONEO"," ")</f>
        <v xml:space="preserve"> </v>
      </c>
      <c r="AV200" t="str">
        <f>+IF(TablaProyecto[[#This Row],[PerformanceRating]]&gt;4,"ERRONEO"," ")</f>
        <v xml:space="preserve"> </v>
      </c>
      <c r="AW200" t="str">
        <f>+IF(TablaProyecto[[#This Row],[RelationshipSatisfaction]]&gt;4,"ERRONEO"," ")</f>
        <v xml:space="preserve"> </v>
      </c>
      <c r="AX200" t="str">
        <f>+IF(TablaProyecto[[#This Row],[WorkLifeBalance]]&gt;4,"ERRONEO"," ")</f>
        <v xml:space="preserve"> </v>
      </c>
    </row>
    <row r="201" spans="1:50" x14ac:dyDescent="0.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  <c r="AJ201" s="3">
        <f>+TablaProyecto[[#This Row],[PercentSalaryHike]]/100</f>
        <v>0.18</v>
      </c>
      <c r="AK201" s="3" t="str">
        <f>+IF(TablaProyecto[[#This Row],[Age]]&gt;=61,"Baby boomers",IF(TablaProyecto[[#This Row],[Age]]&gt;=45,"Generacion X",IF(TablaProyecto[[#This Row],[Age]]&gt;=29,"Millennials","Generacion Z")))</f>
        <v>Millennials</v>
      </c>
      <c r="AL20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01" s="3" t="str">
        <f>+IF(TablaProyecto[[#This Row],[HourlyRate]]&lt;50,"Coste salarial bajo",IF(TablaProyecto[[#This Row],[HourlyRate]]&lt;75,"Coste salarial medio","Coste salarial alto"))</f>
        <v>Coste salarial medio</v>
      </c>
      <c r="AN201" s="3" t="str">
        <f>+IF(TablaProyecto[[#This Row],[DistanceFromHome]]&lt;10,"0-10 kms",IF(TablaProyecto[[#This Row],[DistanceFromHome]]&lt;20,"10-20 kms","20-30 kms"))</f>
        <v>20-30 kms</v>
      </c>
      <c r="AO201" s="3" t="str">
        <f>+IF(TablaProyecto[[#This Row],[Porcentaje de aumento salarial recibido (%)]]&lt;16%,"Bajo",IF(TablaProyecto[[#This Row],[Porcentaje de aumento salarial recibido (%)]]&lt;21%,"Medio","Alto"))</f>
        <v>Medio</v>
      </c>
      <c r="AP201" s="3" t="str">
        <f>+IF(TablaProyecto[[#This Row],[TrainingTimesLastYear]]&lt;3,"Poca",IF(TablaProyecto[[#This Row],[TrainingTimesLastYear]]&lt;5,"Media","Mucha"))</f>
        <v>Media</v>
      </c>
      <c r="AQ201" s="3" t="str">
        <f>+IF(TablaProyecto[[#This Row],[TotalWorkingYears]]&lt;4,"Junior",IF(TablaProyecto[[#This Row],[TotalWorkingYears]]&lt;10,"Intermediate","Senior"))</f>
        <v>Intermediate</v>
      </c>
      <c r="AS201" t="str">
        <f>+IF(TablaProyecto[[#This Row],[Education]]&gt;5,"ERRONEO","")</f>
        <v/>
      </c>
      <c r="AT201" t="str">
        <f>IF(+COUNTIF(TablaProyecto[EmployeeNumber],TablaProyecto[[#This Row],[EmployeeNumber]])&gt;1,"ERRONEO"," ")</f>
        <v xml:space="preserve"> </v>
      </c>
      <c r="AU201" t="str">
        <f>+IF(TablaProyecto[[#This Row],[JobSatisfaction]]&gt;4,"ERRONEO"," ")</f>
        <v xml:space="preserve"> </v>
      </c>
      <c r="AV201" t="str">
        <f>+IF(TablaProyecto[[#This Row],[PerformanceRating]]&gt;4,"ERRONEO"," ")</f>
        <v xml:space="preserve"> </v>
      </c>
      <c r="AW201" t="str">
        <f>+IF(TablaProyecto[[#This Row],[RelationshipSatisfaction]]&gt;4,"ERRONEO"," ")</f>
        <v xml:space="preserve"> </v>
      </c>
      <c r="AX201" t="str">
        <f>+IF(TablaProyecto[[#This Row],[WorkLifeBalance]]&gt;4,"ERRONEO"," ")</f>
        <v xml:space="preserve"> </v>
      </c>
    </row>
    <row r="202" spans="1:50" x14ac:dyDescent="0.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  <c r="AJ202" s="3">
        <f>+TablaProyecto[[#This Row],[PercentSalaryHike]]/100</f>
        <v>0.19</v>
      </c>
      <c r="AK202" s="3" t="str">
        <f>+IF(TablaProyecto[[#This Row],[Age]]&gt;=61,"Baby boomers",IF(TablaProyecto[[#This Row],[Age]]&gt;=45,"Generacion X",IF(TablaProyecto[[#This Row],[Age]]&gt;=29,"Millennials","Generacion Z")))</f>
        <v>Generacion Z</v>
      </c>
      <c r="AL20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02" s="3" t="str">
        <f>+IF(TablaProyecto[[#This Row],[HourlyRate]]&lt;50,"Coste salarial bajo",IF(TablaProyecto[[#This Row],[HourlyRate]]&lt;75,"Coste salarial medio","Coste salarial alto"))</f>
        <v>Coste salarial medio</v>
      </c>
      <c r="AN202" s="3" t="str">
        <f>+IF(TablaProyecto[[#This Row],[DistanceFromHome]]&lt;10,"0-10 kms",IF(TablaProyecto[[#This Row],[DistanceFromHome]]&lt;20,"10-20 kms","20-30 kms"))</f>
        <v>0-10 kms</v>
      </c>
      <c r="AO202" s="3" t="str">
        <f>+IF(TablaProyecto[[#This Row],[Porcentaje de aumento salarial recibido (%)]]&lt;16%,"Bajo",IF(TablaProyecto[[#This Row],[Porcentaje de aumento salarial recibido (%)]]&lt;21%,"Medio","Alto"))</f>
        <v>Medio</v>
      </c>
      <c r="AP202" s="3" t="str">
        <f>+IF(TablaProyecto[[#This Row],[TrainingTimesLastYear]]&lt;3,"Poca",IF(TablaProyecto[[#This Row],[TrainingTimesLastYear]]&lt;5,"Media","Mucha"))</f>
        <v>Poca</v>
      </c>
      <c r="AQ202" s="3" t="str">
        <f>+IF(TablaProyecto[[#This Row],[TotalWorkingYears]]&lt;4,"Junior",IF(TablaProyecto[[#This Row],[TotalWorkingYears]]&lt;10,"Intermediate","Senior"))</f>
        <v>Intermediate</v>
      </c>
      <c r="AS202" t="str">
        <f>+IF(TablaProyecto[[#This Row],[Education]]&gt;5,"ERRONEO","")</f>
        <v/>
      </c>
      <c r="AT202" t="str">
        <f>IF(+COUNTIF(TablaProyecto[EmployeeNumber],TablaProyecto[[#This Row],[EmployeeNumber]])&gt;1,"ERRONEO"," ")</f>
        <v xml:space="preserve"> </v>
      </c>
      <c r="AU202" t="str">
        <f>+IF(TablaProyecto[[#This Row],[JobSatisfaction]]&gt;4,"ERRONEO"," ")</f>
        <v xml:space="preserve"> </v>
      </c>
      <c r="AV202" t="str">
        <f>+IF(TablaProyecto[[#This Row],[PerformanceRating]]&gt;4,"ERRONEO"," ")</f>
        <v xml:space="preserve"> </v>
      </c>
      <c r="AW202" t="str">
        <f>+IF(TablaProyecto[[#This Row],[RelationshipSatisfaction]]&gt;4,"ERRONEO"," ")</f>
        <v xml:space="preserve"> </v>
      </c>
      <c r="AX202" t="str">
        <f>+IF(TablaProyecto[[#This Row],[WorkLifeBalance]]&gt;4,"ERRONEO"," ")</f>
        <v xml:space="preserve"> </v>
      </c>
    </row>
    <row r="203" spans="1:50" x14ac:dyDescent="0.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  <c r="AJ203" s="3">
        <f>+TablaProyecto[[#This Row],[PercentSalaryHike]]/100</f>
        <v>0.15</v>
      </c>
      <c r="AK203" s="3" t="str">
        <f>+IF(TablaProyecto[[#This Row],[Age]]&gt;=61,"Baby boomers",IF(TablaProyecto[[#This Row],[Age]]&gt;=45,"Generacion X",IF(TablaProyecto[[#This Row],[Age]]&gt;=29,"Millennials","Generacion Z")))</f>
        <v>Generacion X</v>
      </c>
      <c r="AL20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03" s="3" t="str">
        <f>+IF(TablaProyecto[[#This Row],[HourlyRate]]&lt;50,"Coste salarial bajo",IF(TablaProyecto[[#This Row],[HourlyRate]]&lt;75,"Coste salarial medio","Coste salarial alto"))</f>
        <v>Coste salarial alto</v>
      </c>
      <c r="AN203" s="3" t="str">
        <f>+IF(TablaProyecto[[#This Row],[DistanceFromHome]]&lt;10,"0-10 kms",IF(TablaProyecto[[#This Row],[DistanceFromHome]]&lt;20,"10-20 kms","20-30 kms"))</f>
        <v>10-20 kms</v>
      </c>
      <c r="AO203" s="3" t="str">
        <f>+IF(TablaProyecto[[#This Row],[Porcentaje de aumento salarial recibido (%)]]&lt;16%,"Bajo",IF(TablaProyecto[[#This Row],[Porcentaje de aumento salarial recibido (%)]]&lt;21%,"Medio","Alto"))</f>
        <v>Bajo</v>
      </c>
      <c r="AP203" s="3" t="str">
        <f>+IF(TablaProyecto[[#This Row],[TrainingTimesLastYear]]&lt;3,"Poca",IF(TablaProyecto[[#This Row],[TrainingTimesLastYear]]&lt;5,"Media","Mucha"))</f>
        <v>Poca</v>
      </c>
      <c r="AQ203" s="3" t="str">
        <f>+IF(TablaProyecto[[#This Row],[TotalWorkingYears]]&lt;4,"Junior",IF(TablaProyecto[[#This Row],[TotalWorkingYears]]&lt;10,"Intermediate","Senior"))</f>
        <v>Intermediate</v>
      </c>
      <c r="AS203" t="str">
        <f>+IF(TablaProyecto[[#This Row],[Education]]&gt;5,"ERRONEO","")</f>
        <v/>
      </c>
      <c r="AT203" t="str">
        <f>IF(+COUNTIF(TablaProyecto[EmployeeNumber],TablaProyecto[[#This Row],[EmployeeNumber]])&gt;1,"ERRONEO"," ")</f>
        <v xml:space="preserve"> </v>
      </c>
      <c r="AU203" t="str">
        <f>+IF(TablaProyecto[[#This Row],[JobSatisfaction]]&gt;4,"ERRONEO"," ")</f>
        <v xml:space="preserve"> </v>
      </c>
      <c r="AV203" t="str">
        <f>+IF(TablaProyecto[[#This Row],[PerformanceRating]]&gt;4,"ERRONEO"," ")</f>
        <v xml:space="preserve"> </v>
      </c>
      <c r="AW203" t="str">
        <f>+IF(TablaProyecto[[#This Row],[RelationshipSatisfaction]]&gt;4,"ERRONEO"," ")</f>
        <v xml:space="preserve"> </v>
      </c>
      <c r="AX203" t="str">
        <f>+IF(TablaProyecto[[#This Row],[WorkLifeBalance]]&gt;4,"ERRONEO"," ")</f>
        <v xml:space="preserve"> </v>
      </c>
    </row>
    <row r="204" spans="1:50" x14ac:dyDescent="0.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  <c r="AJ204" s="3">
        <f>+TablaProyecto[[#This Row],[PercentSalaryHike]]/100</f>
        <v>0.17</v>
      </c>
      <c r="AK204" s="3" t="str">
        <f>+IF(TablaProyecto[[#This Row],[Age]]&gt;=61,"Baby boomers",IF(TablaProyecto[[#This Row],[Age]]&gt;=45,"Generacion X",IF(TablaProyecto[[#This Row],[Age]]&gt;=29,"Millennials","Generacion Z")))</f>
        <v>Millennials</v>
      </c>
      <c r="AL20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04" s="3" t="str">
        <f>+IF(TablaProyecto[[#This Row],[HourlyRate]]&lt;50,"Coste salarial bajo",IF(TablaProyecto[[#This Row],[HourlyRate]]&lt;75,"Coste salarial medio","Coste salarial alto"))</f>
        <v>Coste salarial bajo</v>
      </c>
      <c r="AN204" s="3" t="str">
        <f>+IF(TablaProyecto[[#This Row],[DistanceFromHome]]&lt;10,"0-10 kms",IF(TablaProyecto[[#This Row],[DistanceFromHome]]&lt;20,"10-20 kms","20-30 kms"))</f>
        <v>10-20 kms</v>
      </c>
      <c r="AO204" s="3" t="str">
        <f>+IF(TablaProyecto[[#This Row],[Porcentaje de aumento salarial recibido (%)]]&lt;16%,"Bajo",IF(TablaProyecto[[#This Row],[Porcentaje de aumento salarial recibido (%)]]&lt;21%,"Medio","Alto"))</f>
        <v>Medio</v>
      </c>
      <c r="AP204" s="3" t="str">
        <f>+IF(TablaProyecto[[#This Row],[TrainingTimesLastYear]]&lt;3,"Poca",IF(TablaProyecto[[#This Row],[TrainingTimesLastYear]]&lt;5,"Media","Mucha"))</f>
        <v>Media</v>
      </c>
      <c r="AQ204" s="3" t="str">
        <f>+IF(TablaProyecto[[#This Row],[TotalWorkingYears]]&lt;4,"Junior",IF(TablaProyecto[[#This Row],[TotalWorkingYears]]&lt;10,"Intermediate","Senior"))</f>
        <v>Intermediate</v>
      </c>
      <c r="AS204" t="str">
        <f>+IF(TablaProyecto[[#This Row],[Education]]&gt;5,"ERRONEO","")</f>
        <v/>
      </c>
      <c r="AT204" t="str">
        <f>IF(+COUNTIF(TablaProyecto[EmployeeNumber],TablaProyecto[[#This Row],[EmployeeNumber]])&gt;1,"ERRONEO"," ")</f>
        <v xml:space="preserve"> </v>
      </c>
      <c r="AU204" t="str">
        <f>+IF(TablaProyecto[[#This Row],[JobSatisfaction]]&gt;4,"ERRONEO"," ")</f>
        <v xml:space="preserve"> </v>
      </c>
      <c r="AV204" t="str">
        <f>+IF(TablaProyecto[[#This Row],[PerformanceRating]]&gt;4,"ERRONEO"," ")</f>
        <v xml:space="preserve"> </v>
      </c>
      <c r="AW204" t="str">
        <f>+IF(TablaProyecto[[#This Row],[RelationshipSatisfaction]]&gt;4,"ERRONEO"," ")</f>
        <v xml:space="preserve"> </v>
      </c>
      <c r="AX204" t="str">
        <f>+IF(TablaProyecto[[#This Row],[WorkLifeBalance]]&gt;4,"ERRONEO"," ")</f>
        <v xml:space="preserve"> </v>
      </c>
    </row>
    <row r="205" spans="1:50" x14ac:dyDescent="0.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  <c r="AJ205" s="3">
        <f>+TablaProyecto[[#This Row],[PercentSalaryHike]]/100</f>
        <v>0.15</v>
      </c>
      <c r="AK205" s="3" t="str">
        <f>+IF(TablaProyecto[[#This Row],[Age]]&gt;=61,"Baby boomers",IF(TablaProyecto[[#This Row],[Age]]&gt;=45,"Generacion X",IF(TablaProyecto[[#This Row],[Age]]&gt;=29,"Millennials","Generacion Z")))</f>
        <v>Millennials</v>
      </c>
      <c r="AL20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05" s="3" t="str">
        <f>+IF(TablaProyecto[[#This Row],[HourlyRate]]&lt;50,"Coste salarial bajo",IF(TablaProyecto[[#This Row],[HourlyRate]]&lt;75,"Coste salarial medio","Coste salarial alto"))</f>
        <v>Coste salarial alto</v>
      </c>
      <c r="AN205" s="3" t="str">
        <f>+IF(TablaProyecto[[#This Row],[DistanceFromHome]]&lt;10,"0-10 kms",IF(TablaProyecto[[#This Row],[DistanceFromHome]]&lt;20,"10-20 kms","20-30 kms"))</f>
        <v>10-20 kms</v>
      </c>
      <c r="AO205" s="3" t="str">
        <f>+IF(TablaProyecto[[#This Row],[Porcentaje de aumento salarial recibido (%)]]&lt;16%,"Bajo",IF(TablaProyecto[[#This Row],[Porcentaje de aumento salarial recibido (%)]]&lt;21%,"Medio","Alto"))</f>
        <v>Bajo</v>
      </c>
      <c r="AP205" s="3" t="str">
        <f>+IF(TablaProyecto[[#This Row],[TrainingTimesLastYear]]&lt;3,"Poca",IF(TablaProyecto[[#This Row],[TrainingTimesLastYear]]&lt;5,"Media","Mucha"))</f>
        <v>Poca</v>
      </c>
      <c r="AQ205" s="3" t="str">
        <f>+IF(TablaProyecto[[#This Row],[TotalWorkingYears]]&lt;4,"Junior",IF(TablaProyecto[[#This Row],[TotalWorkingYears]]&lt;10,"Intermediate","Senior"))</f>
        <v>Senior</v>
      </c>
      <c r="AS205" t="str">
        <f>+IF(TablaProyecto[[#This Row],[Education]]&gt;5,"ERRONEO","")</f>
        <v/>
      </c>
      <c r="AT205" t="str">
        <f>IF(+COUNTIF(TablaProyecto[EmployeeNumber],TablaProyecto[[#This Row],[EmployeeNumber]])&gt;1,"ERRONEO"," ")</f>
        <v xml:space="preserve"> </v>
      </c>
      <c r="AU205" t="str">
        <f>+IF(TablaProyecto[[#This Row],[JobSatisfaction]]&gt;4,"ERRONEO"," ")</f>
        <v xml:space="preserve"> </v>
      </c>
      <c r="AV205" t="str">
        <f>+IF(TablaProyecto[[#This Row],[PerformanceRating]]&gt;4,"ERRONEO"," ")</f>
        <v xml:space="preserve"> </v>
      </c>
      <c r="AW205" t="str">
        <f>+IF(TablaProyecto[[#This Row],[RelationshipSatisfaction]]&gt;4,"ERRONEO"," ")</f>
        <v xml:space="preserve"> </v>
      </c>
      <c r="AX205" t="str">
        <f>+IF(TablaProyecto[[#This Row],[WorkLifeBalance]]&gt;4,"ERRONEO"," ")</f>
        <v xml:space="preserve"> </v>
      </c>
    </row>
    <row r="206" spans="1:50" x14ac:dyDescent="0.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  <c r="AJ206" s="3">
        <f>+TablaProyecto[[#This Row],[PercentSalaryHike]]/100</f>
        <v>0.19</v>
      </c>
      <c r="AK206" s="3" t="str">
        <f>+IF(TablaProyecto[[#This Row],[Age]]&gt;=61,"Baby boomers",IF(TablaProyecto[[#This Row],[Age]]&gt;=45,"Generacion X",IF(TablaProyecto[[#This Row],[Age]]&gt;=29,"Millennials","Generacion Z")))</f>
        <v>Millennials</v>
      </c>
      <c r="AL20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206" s="3" t="str">
        <f>+IF(TablaProyecto[[#This Row],[HourlyRate]]&lt;50,"Coste salarial bajo",IF(TablaProyecto[[#This Row],[HourlyRate]]&lt;75,"Coste salarial medio","Coste salarial alto"))</f>
        <v>Coste salarial medio</v>
      </c>
      <c r="AN206" s="3" t="str">
        <f>+IF(TablaProyecto[[#This Row],[DistanceFromHome]]&lt;10,"0-10 kms",IF(TablaProyecto[[#This Row],[DistanceFromHome]]&lt;20,"10-20 kms","20-30 kms"))</f>
        <v>20-30 kms</v>
      </c>
      <c r="AO206" s="3" t="str">
        <f>+IF(TablaProyecto[[#This Row],[Porcentaje de aumento salarial recibido (%)]]&lt;16%,"Bajo",IF(TablaProyecto[[#This Row],[Porcentaje de aumento salarial recibido (%)]]&lt;21%,"Medio","Alto"))</f>
        <v>Medio</v>
      </c>
      <c r="AP206" s="3" t="str">
        <f>+IF(TablaProyecto[[#This Row],[TrainingTimesLastYear]]&lt;3,"Poca",IF(TablaProyecto[[#This Row],[TrainingTimesLastYear]]&lt;5,"Media","Mucha"))</f>
        <v>Poca</v>
      </c>
      <c r="AQ206" s="3" t="str">
        <f>+IF(TablaProyecto[[#This Row],[TotalWorkingYears]]&lt;4,"Junior",IF(TablaProyecto[[#This Row],[TotalWorkingYears]]&lt;10,"Intermediate","Senior"))</f>
        <v>Senior</v>
      </c>
      <c r="AS206" t="str">
        <f>+IF(TablaProyecto[[#This Row],[Education]]&gt;5,"ERRONEO","")</f>
        <v/>
      </c>
      <c r="AT206" t="str">
        <f>IF(+COUNTIF(TablaProyecto[EmployeeNumber],TablaProyecto[[#This Row],[EmployeeNumber]])&gt;1,"ERRONEO"," ")</f>
        <v xml:space="preserve"> </v>
      </c>
      <c r="AU206" t="str">
        <f>+IF(TablaProyecto[[#This Row],[JobSatisfaction]]&gt;4,"ERRONEO"," ")</f>
        <v xml:space="preserve"> </v>
      </c>
      <c r="AV206" t="str">
        <f>+IF(TablaProyecto[[#This Row],[PerformanceRating]]&gt;4,"ERRONEO"," ")</f>
        <v xml:space="preserve"> </v>
      </c>
      <c r="AW206" t="str">
        <f>+IF(TablaProyecto[[#This Row],[RelationshipSatisfaction]]&gt;4,"ERRONEO"," ")</f>
        <v xml:space="preserve"> </v>
      </c>
      <c r="AX206" t="str">
        <f>+IF(TablaProyecto[[#This Row],[WorkLifeBalance]]&gt;4,"ERRONEO"," ")</f>
        <v xml:space="preserve"> </v>
      </c>
    </row>
    <row r="207" spans="1:50" x14ac:dyDescent="0.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  <c r="AJ207" s="3">
        <f>+TablaProyecto[[#This Row],[PercentSalaryHike]]/100</f>
        <v>0.22</v>
      </c>
      <c r="AK207" s="3" t="str">
        <f>+IF(TablaProyecto[[#This Row],[Age]]&gt;=61,"Baby boomers",IF(TablaProyecto[[#This Row],[Age]]&gt;=45,"Generacion X",IF(TablaProyecto[[#This Row],[Age]]&gt;=29,"Millennials","Generacion Z")))</f>
        <v>Millennials</v>
      </c>
      <c r="AL20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07" s="3" t="str">
        <f>+IF(TablaProyecto[[#This Row],[HourlyRate]]&lt;50,"Coste salarial bajo",IF(TablaProyecto[[#This Row],[HourlyRate]]&lt;75,"Coste salarial medio","Coste salarial alto"))</f>
        <v>Coste salarial bajo</v>
      </c>
      <c r="AN207" s="3" t="str">
        <f>+IF(TablaProyecto[[#This Row],[DistanceFromHome]]&lt;10,"0-10 kms",IF(TablaProyecto[[#This Row],[DistanceFromHome]]&lt;20,"10-20 kms","20-30 kms"))</f>
        <v>20-30 kms</v>
      </c>
      <c r="AO207" s="3" t="str">
        <f>+IF(TablaProyecto[[#This Row],[Porcentaje de aumento salarial recibido (%)]]&lt;16%,"Bajo",IF(TablaProyecto[[#This Row],[Porcentaje de aumento salarial recibido (%)]]&lt;21%,"Medio","Alto"))</f>
        <v>Alto</v>
      </c>
      <c r="AP207" s="3" t="str">
        <f>+IF(TablaProyecto[[#This Row],[TrainingTimesLastYear]]&lt;3,"Poca",IF(TablaProyecto[[#This Row],[TrainingTimesLastYear]]&lt;5,"Media","Mucha"))</f>
        <v>Media</v>
      </c>
      <c r="AQ207" s="3" t="str">
        <f>+IF(TablaProyecto[[#This Row],[TotalWorkingYears]]&lt;4,"Junior",IF(TablaProyecto[[#This Row],[TotalWorkingYears]]&lt;10,"Intermediate","Senior"))</f>
        <v>Senior</v>
      </c>
      <c r="AS207" t="str">
        <f>+IF(TablaProyecto[[#This Row],[Education]]&gt;5,"ERRONEO","")</f>
        <v/>
      </c>
      <c r="AT207" t="str">
        <f>IF(+COUNTIF(TablaProyecto[EmployeeNumber],TablaProyecto[[#This Row],[EmployeeNumber]])&gt;1,"ERRONEO"," ")</f>
        <v xml:space="preserve"> </v>
      </c>
      <c r="AU207" t="str">
        <f>+IF(TablaProyecto[[#This Row],[JobSatisfaction]]&gt;4,"ERRONEO"," ")</f>
        <v xml:space="preserve"> </v>
      </c>
      <c r="AV207" t="str">
        <f>+IF(TablaProyecto[[#This Row],[PerformanceRating]]&gt;4,"ERRONEO"," ")</f>
        <v xml:space="preserve"> </v>
      </c>
      <c r="AW207" t="str">
        <f>+IF(TablaProyecto[[#This Row],[RelationshipSatisfaction]]&gt;4,"ERRONEO"," ")</f>
        <v xml:space="preserve"> </v>
      </c>
      <c r="AX207" t="str">
        <f>+IF(TablaProyecto[[#This Row],[WorkLifeBalance]]&gt;4,"ERRONEO"," ")</f>
        <v xml:space="preserve"> </v>
      </c>
    </row>
    <row r="208" spans="1:50" x14ac:dyDescent="0.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  <c r="AJ208" s="3">
        <f>+TablaProyecto[[#This Row],[PercentSalaryHike]]/100</f>
        <v>0.16</v>
      </c>
      <c r="AK208" s="3" t="str">
        <f>+IF(TablaProyecto[[#This Row],[Age]]&gt;=61,"Baby boomers",IF(TablaProyecto[[#This Row],[Age]]&gt;=45,"Generacion X",IF(TablaProyecto[[#This Row],[Age]]&gt;=29,"Millennials","Generacion Z")))</f>
        <v>Generacion Z</v>
      </c>
      <c r="AL20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08" s="3" t="str">
        <f>+IF(TablaProyecto[[#This Row],[HourlyRate]]&lt;50,"Coste salarial bajo",IF(TablaProyecto[[#This Row],[HourlyRate]]&lt;75,"Coste salarial medio","Coste salarial alto"))</f>
        <v>Coste salarial medio</v>
      </c>
      <c r="AN208" s="3" t="str">
        <f>+IF(TablaProyecto[[#This Row],[DistanceFromHome]]&lt;10,"0-10 kms",IF(TablaProyecto[[#This Row],[DistanceFromHome]]&lt;20,"10-20 kms","20-30 kms"))</f>
        <v>0-10 kms</v>
      </c>
      <c r="AO208" s="3" t="str">
        <f>+IF(TablaProyecto[[#This Row],[Porcentaje de aumento salarial recibido (%)]]&lt;16%,"Bajo",IF(TablaProyecto[[#This Row],[Porcentaje de aumento salarial recibido (%)]]&lt;21%,"Medio","Alto"))</f>
        <v>Medio</v>
      </c>
      <c r="AP208" s="3" t="str">
        <f>+IF(TablaProyecto[[#This Row],[TrainingTimesLastYear]]&lt;3,"Poca",IF(TablaProyecto[[#This Row],[TrainingTimesLastYear]]&lt;5,"Media","Mucha"))</f>
        <v>Poca</v>
      </c>
      <c r="AQ208" s="3" t="str">
        <f>+IF(TablaProyecto[[#This Row],[TotalWorkingYears]]&lt;4,"Junior",IF(TablaProyecto[[#This Row],[TotalWorkingYears]]&lt;10,"Intermediate","Senior"))</f>
        <v>Intermediate</v>
      </c>
      <c r="AS208" t="str">
        <f>+IF(TablaProyecto[[#This Row],[Education]]&gt;5,"ERRONEO","")</f>
        <v/>
      </c>
      <c r="AT208" t="str">
        <f>IF(+COUNTIF(TablaProyecto[EmployeeNumber],TablaProyecto[[#This Row],[EmployeeNumber]])&gt;1,"ERRONEO"," ")</f>
        <v xml:space="preserve"> </v>
      </c>
      <c r="AU208" t="str">
        <f>+IF(TablaProyecto[[#This Row],[JobSatisfaction]]&gt;4,"ERRONEO"," ")</f>
        <v xml:space="preserve"> </v>
      </c>
      <c r="AV208" t="str">
        <f>+IF(TablaProyecto[[#This Row],[PerformanceRating]]&gt;4,"ERRONEO"," ")</f>
        <v xml:space="preserve"> </v>
      </c>
      <c r="AW208" t="str">
        <f>+IF(TablaProyecto[[#This Row],[RelationshipSatisfaction]]&gt;4,"ERRONEO"," ")</f>
        <v xml:space="preserve"> </v>
      </c>
      <c r="AX208" t="str">
        <f>+IF(TablaProyecto[[#This Row],[WorkLifeBalance]]&gt;4,"ERRONEO"," ")</f>
        <v xml:space="preserve"> </v>
      </c>
    </row>
    <row r="209" spans="1:50" x14ac:dyDescent="0.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  <c r="AJ209" s="3">
        <f>+TablaProyecto[[#This Row],[PercentSalaryHike]]/100</f>
        <v>0.13</v>
      </c>
      <c r="AK209" s="3" t="str">
        <f>+IF(TablaProyecto[[#This Row],[Age]]&gt;=61,"Baby boomers",IF(TablaProyecto[[#This Row],[Age]]&gt;=45,"Generacion X",IF(TablaProyecto[[#This Row],[Age]]&gt;=29,"Millennials","Generacion Z")))</f>
        <v>Millennials</v>
      </c>
      <c r="AL20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09" s="3" t="str">
        <f>+IF(TablaProyecto[[#This Row],[HourlyRate]]&lt;50,"Coste salarial bajo",IF(TablaProyecto[[#This Row],[HourlyRate]]&lt;75,"Coste salarial medio","Coste salarial alto"))</f>
        <v>Coste salarial medio</v>
      </c>
      <c r="AN209" s="3" t="str">
        <f>+IF(TablaProyecto[[#This Row],[DistanceFromHome]]&lt;10,"0-10 kms",IF(TablaProyecto[[#This Row],[DistanceFromHome]]&lt;20,"10-20 kms","20-30 kms"))</f>
        <v>10-20 kms</v>
      </c>
      <c r="AO209" s="3" t="str">
        <f>+IF(TablaProyecto[[#This Row],[Porcentaje de aumento salarial recibido (%)]]&lt;16%,"Bajo",IF(TablaProyecto[[#This Row],[Porcentaje de aumento salarial recibido (%)]]&lt;21%,"Medio","Alto"))</f>
        <v>Bajo</v>
      </c>
      <c r="AP209" s="3" t="str">
        <f>+IF(TablaProyecto[[#This Row],[TrainingTimesLastYear]]&lt;3,"Poca",IF(TablaProyecto[[#This Row],[TrainingTimesLastYear]]&lt;5,"Media","Mucha"))</f>
        <v>Poca</v>
      </c>
      <c r="AQ209" s="3" t="str">
        <f>+IF(TablaProyecto[[#This Row],[TotalWorkingYears]]&lt;4,"Junior",IF(TablaProyecto[[#This Row],[TotalWorkingYears]]&lt;10,"Intermediate","Senior"))</f>
        <v>Intermediate</v>
      </c>
      <c r="AS209" t="str">
        <f>+IF(TablaProyecto[[#This Row],[Education]]&gt;5,"ERRONEO","")</f>
        <v/>
      </c>
      <c r="AT209" t="str">
        <f>IF(+COUNTIF(TablaProyecto[EmployeeNumber],TablaProyecto[[#This Row],[EmployeeNumber]])&gt;1,"ERRONEO"," ")</f>
        <v xml:space="preserve"> </v>
      </c>
      <c r="AU209" t="str">
        <f>+IF(TablaProyecto[[#This Row],[JobSatisfaction]]&gt;4,"ERRONEO"," ")</f>
        <v xml:space="preserve"> </v>
      </c>
      <c r="AV209" t="str">
        <f>+IF(TablaProyecto[[#This Row],[PerformanceRating]]&gt;4,"ERRONEO"," ")</f>
        <v xml:space="preserve"> </v>
      </c>
      <c r="AW209" t="str">
        <f>+IF(TablaProyecto[[#This Row],[RelationshipSatisfaction]]&gt;4,"ERRONEO"," ")</f>
        <v xml:space="preserve"> </v>
      </c>
      <c r="AX209" t="str">
        <f>+IF(TablaProyecto[[#This Row],[WorkLifeBalance]]&gt;4,"ERRONEO"," ")</f>
        <v xml:space="preserve"> </v>
      </c>
    </row>
    <row r="210" spans="1:50" x14ac:dyDescent="0.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  <c r="AJ210" s="3">
        <f>+TablaProyecto[[#This Row],[PercentSalaryHike]]/100</f>
        <v>0.14000000000000001</v>
      </c>
      <c r="AK210" s="3" t="str">
        <f>+IF(TablaProyecto[[#This Row],[Age]]&gt;=61,"Baby boomers",IF(TablaProyecto[[#This Row],[Age]]&gt;=45,"Generacion X",IF(TablaProyecto[[#This Row],[Age]]&gt;=29,"Millennials","Generacion Z")))</f>
        <v>Millennials</v>
      </c>
      <c r="AL21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10" s="3" t="str">
        <f>+IF(TablaProyecto[[#This Row],[HourlyRate]]&lt;50,"Coste salarial bajo",IF(TablaProyecto[[#This Row],[HourlyRate]]&lt;75,"Coste salarial medio","Coste salarial alto"))</f>
        <v>Coste salarial medio</v>
      </c>
      <c r="AN210" s="3" t="str">
        <f>+IF(TablaProyecto[[#This Row],[DistanceFromHome]]&lt;10,"0-10 kms",IF(TablaProyecto[[#This Row],[DistanceFromHome]]&lt;20,"10-20 kms","20-30 kms"))</f>
        <v>0-10 kms</v>
      </c>
      <c r="AO210" s="3" t="str">
        <f>+IF(TablaProyecto[[#This Row],[Porcentaje de aumento salarial recibido (%)]]&lt;16%,"Bajo",IF(TablaProyecto[[#This Row],[Porcentaje de aumento salarial recibido (%)]]&lt;21%,"Medio","Alto"))</f>
        <v>Bajo</v>
      </c>
      <c r="AP210" s="3" t="str">
        <f>+IF(TablaProyecto[[#This Row],[TrainingTimesLastYear]]&lt;3,"Poca",IF(TablaProyecto[[#This Row],[TrainingTimesLastYear]]&lt;5,"Media","Mucha"))</f>
        <v>Mucha</v>
      </c>
      <c r="AQ210" s="3" t="str">
        <f>+IF(TablaProyecto[[#This Row],[TotalWorkingYears]]&lt;4,"Junior",IF(TablaProyecto[[#This Row],[TotalWorkingYears]]&lt;10,"Intermediate","Senior"))</f>
        <v>Intermediate</v>
      </c>
      <c r="AS210" t="str">
        <f>+IF(TablaProyecto[[#This Row],[Education]]&gt;5,"ERRONEO","")</f>
        <v/>
      </c>
      <c r="AT210" t="str">
        <f>IF(+COUNTIF(TablaProyecto[EmployeeNumber],TablaProyecto[[#This Row],[EmployeeNumber]])&gt;1,"ERRONEO"," ")</f>
        <v xml:space="preserve"> </v>
      </c>
      <c r="AU210" t="str">
        <f>+IF(TablaProyecto[[#This Row],[JobSatisfaction]]&gt;4,"ERRONEO"," ")</f>
        <v xml:space="preserve"> </v>
      </c>
      <c r="AV210" t="str">
        <f>+IF(TablaProyecto[[#This Row],[PerformanceRating]]&gt;4,"ERRONEO"," ")</f>
        <v xml:space="preserve"> </v>
      </c>
      <c r="AW210" t="str">
        <f>+IF(TablaProyecto[[#This Row],[RelationshipSatisfaction]]&gt;4,"ERRONEO"," ")</f>
        <v xml:space="preserve"> </v>
      </c>
      <c r="AX210" t="str">
        <f>+IF(TablaProyecto[[#This Row],[WorkLifeBalance]]&gt;4,"ERRONEO"," ")</f>
        <v xml:space="preserve"> </v>
      </c>
    </row>
    <row r="211" spans="1:50" x14ac:dyDescent="0.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  <c r="AJ211" s="3">
        <f>+TablaProyecto[[#This Row],[PercentSalaryHike]]/100</f>
        <v>0.16</v>
      </c>
      <c r="AK211" s="3" t="str">
        <f>+IF(TablaProyecto[[#This Row],[Age]]&gt;=61,"Baby boomers",IF(TablaProyecto[[#This Row],[Age]]&gt;=45,"Generacion X",IF(TablaProyecto[[#This Row],[Age]]&gt;=29,"Millennials","Generacion Z")))</f>
        <v>Generacion X</v>
      </c>
      <c r="AL21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11" s="3" t="str">
        <f>+IF(TablaProyecto[[#This Row],[HourlyRate]]&lt;50,"Coste salarial bajo",IF(TablaProyecto[[#This Row],[HourlyRate]]&lt;75,"Coste salarial medio","Coste salarial alto"))</f>
        <v>Coste salarial alto</v>
      </c>
      <c r="AN211" s="3" t="str">
        <f>+IF(TablaProyecto[[#This Row],[DistanceFromHome]]&lt;10,"0-10 kms",IF(TablaProyecto[[#This Row],[DistanceFromHome]]&lt;20,"10-20 kms","20-30 kms"))</f>
        <v>0-10 kms</v>
      </c>
      <c r="AO211" s="3" t="str">
        <f>+IF(TablaProyecto[[#This Row],[Porcentaje de aumento salarial recibido (%)]]&lt;16%,"Bajo",IF(TablaProyecto[[#This Row],[Porcentaje de aumento salarial recibido (%)]]&lt;21%,"Medio","Alto"))</f>
        <v>Medio</v>
      </c>
      <c r="AP211" s="3" t="str">
        <f>+IF(TablaProyecto[[#This Row],[TrainingTimesLastYear]]&lt;3,"Poca",IF(TablaProyecto[[#This Row],[TrainingTimesLastYear]]&lt;5,"Media","Mucha"))</f>
        <v>Media</v>
      </c>
      <c r="AQ211" s="3" t="str">
        <f>+IF(TablaProyecto[[#This Row],[TotalWorkingYears]]&lt;4,"Junior",IF(TablaProyecto[[#This Row],[TotalWorkingYears]]&lt;10,"Intermediate","Senior"))</f>
        <v>Senior</v>
      </c>
      <c r="AS211" t="str">
        <f>+IF(TablaProyecto[[#This Row],[Education]]&gt;5,"ERRONEO","")</f>
        <v/>
      </c>
      <c r="AT211" t="str">
        <f>IF(+COUNTIF(TablaProyecto[EmployeeNumber],TablaProyecto[[#This Row],[EmployeeNumber]])&gt;1,"ERRONEO"," ")</f>
        <v xml:space="preserve"> </v>
      </c>
      <c r="AU211" t="str">
        <f>+IF(TablaProyecto[[#This Row],[JobSatisfaction]]&gt;4,"ERRONEO"," ")</f>
        <v xml:space="preserve"> </v>
      </c>
      <c r="AV211" t="str">
        <f>+IF(TablaProyecto[[#This Row],[PerformanceRating]]&gt;4,"ERRONEO"," ")</f>
        <v xml:space="preserve"> </v>
      </c>
      <c r="AW211" t="str">
        <f>+IF(TablaProyecto[[#This Row],[RelationshipSatisfaction]]&gt;4,"ERRONEO"," ")</f>
        <v xml:space="preserve"> </v>
      </c>
      <c r="AX211" t="str">
        <f>+IF(TablaProyecto[[#This Row],[WorkLifeBalance]]&gt;4,"ERRONEO"," ")</f>
        <v xml:space="preserve"> </v>
      </c>
    </row>
    <row r="212" spans="1:50" x14ac:dyDescent="0.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  <c r="AJ212" s="3">
        <f>+TablaProyecto[[#This Row],[PercentSalaryHike]]/100</f>
        <v>0.11</v>
      </c>
      <c r="AK212" s="3" t="str">
        <f>+IF(TablaProyecto[[#This Row],[Age]]&gt;=61,"Baby boomers",IF(TablaProyecto[[#This Row],[Age]]&gt;=45,"Generacion X",IF(TablaProyecto[[#This Row],[Age]]&gt;=29,"Millennials","Generacion Z")))</f>
        <v>Millennials</v>
      </c>
      <c r="AL21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212" s="3" t="str">
        <f>+IF(TablaProyecto[[#This Row],[HourlyRate]]&lt;50,"Coste salarial bajo",IF(TablaProyecto[[#This Row],[HourlyRate]]&lt;75,"Coste salarial medio","Coste salarial alto"))</f>
        <v>Coste salarial bajo</v>
      </c>
      <c r="AN212" s="3" t="str">
        <f>+IF(TablaProyecto[[#This Row],[DistanceFromHome]]&lt;10,"0-10 kms",IF(TablaProyecto[[#This Row],[DistanceFromHome]]&lt;20,"10-20 kms","20-30 kms"))</f>
        <v>0-10 kms</v>
      </c>
      <c r="AO212" s="3" t="str">
        <f>+IF(TablaProyecto[[#This Row],[Porcentaje de aumento salarial recibido (%)]]&lt;16%,"Bajo",IF(TablaProyecto[[#This Row],[Porcentaje de aumento salarial recibido (%)]]&lt;21%,"Medio","Alto"))</f>
        <v>Bajo</v>
      </c>
      <c r="AP212" s="3" t="str">
        <f>+IF(TablaProyecto[[#This Row],[TrainingTimesLastYear]]&lt;3,"Poca",IF(TablaProyecto[[#This Row],[TrainingTimesLastYear]]&lt;5,"Media","Mucha"))</f>
        <v>Poca</v>
      </c>
      <c r="AQ212" s="3" t="str">
        <f>+IF(TablaProyecto[[#This Row],[TotalWorkingYears]]&lt;4,"Junior",IF(TablaProyecto[[#This Row],[TotalWorkingYears]]&lt;10,"Intermediate","Senior"))</f>
        <v>Senior</v>
      </c>
      <c r="AS212" t="str">
        <f>+IF(TablaProyecto[[#This Row],[Education]]&gt;5,"ERRONEO","")</f>
        <v/>
      </c>
      <c r="AT212" t="str">
        <f>IF(+COUNTIF(TablaProyecto[EmployeeNumber],TablaProyecto[[#This Row],[EmployeeNumber]])&gt;1,"ERRONEO"," ")</f>
        <v xml:space="preserve"> </v>
      </c>
      <c r="AU212" t="str">
        <f>+IF(TablaProyecto[[#This Row],[JobSatisfaction]]&gt;4,"ERRONEO"," ")</f>
        <v xml:space="preserve"> </v>
      </c>
      <c r="AV212" t="str">
        <f>+IF(TablaProyecto[[#This Row],[PerformanceRating]]&gt;4,"ERRONEO"," ")</f>
        <v xml:space="preserve"> </v>
      </c>
      <c r="AW212" t="str">
        <f>+IF(TablaProyecto[[#This Row],[RelationshipSatisfaction]]&gt;4,"ERRONEO"," ")</f>
        <v xml:space="preserve"> </v>
      </c>
      <c r="AX212" t="str">
        <f>+IF(TablaProyecto[[#This Row],[WorkLifeBalance]]&gt;4,"ERRONEO"," ")</f>
        <v xml:space="preserve"> </v>
      </c>
    </row>
    <row r="213" spans="1:50" x14ac:dyDescent="0.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  <c r="AJ213" s="3">
        <f>+TablaProyecto[[#This Row],[PercentSalaryHike]]/100</f>
        <v>0.22</v>
      </c>
      <c r="AK213" s="3" t="str">
        <f>+IF(TablaProyecto[[#This Row],[Age]]&gt;=61,"Baby boomers",IF(TablaProyecto[[#This Row],[Age]]&gt;=45,"Generacion X",IF(TablaProyecto[[#This Row],[Age]]&gt;=29,"Millennials","Generacion Z")))</f>
        <v>Millennials</v>
      </c>
      <c r="AL21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213" s="3" t="str">
        <f>+IF(TablaProyecto[[#This Row],[HourlyRate]]&lt;50,"Coste salarial bajo",IF(TablaProyecto[[#This Row],[HourlyRate]]&lt;75,"Coste salarial medio","Coste salarial alto"))</f>
        <v>Coste salarial alto</v>
      </c>
      <c r="AN213" s="3" t="str">
        <f>+IF(TablaProyecto[[#This Row],[DistanceFromHome]]&lt;10,"0-10 kms",IF(TablaProyecto[[#This Row],[DistanceFromHome]]&lt;20,"10-20 kms","20-30 kms"))</f>
        <v>0-10 kms</v>
      </c>
      <c r="AO213" s="3" t="str">
        <f>+IF(TablaProyecto[[#This Row],[Porcentaje de aumento salarial recibido (%)]]&lt;16%,"Bajo",IF(TablaProyecto[[#This Row],[Porcentaje de aumento salarial recibido (%)]]&lt;21%,"Medio","Alto"))</f>
        <v>Alto</v>
      </c>
      <c r="AP213" s="3" t="str">
        <f>+IF(TablaProyecto[[#This Row],[TrainingTimesLastYear]]&lt;3,"Poca",IF(TablaProyecto[[#This Row],[TrainingTimesLastYear]]&lt;5,"Media","Mucha"))</f>
        <v>Poca</v>
      </c>
      <c r="AQ213" s="3" t="str">
        <f>+IF(TablaProyecto[[#This Row],[TotalWorkingYears]]&lt;4,"Junior",IF(TablaProyecto[[#This Row],[TotalWorkingYears]]&lt;10,"Intermediate","Senior"))</f>
        <v>Senior</v>
      </c>
      <c r="AS213" t="str">
        <f>+IF(TablaProyecto[[#This Row],[Education]]&gt;5,"ERRONEO","")</f>
        <v/>
      </c>
      <c r="AT213" t="str">
        <f>IF(+COUNTIF(TablaProyecto[EmployeeNumber],TablaProyecto[[#This Row],[EmployeeNumber]])&gt;1,"ERRONEO"," ")</f>
        <v xml:space="preserve"> </v>
      </c>
      <c r="AU213" t="str">
        <f>+IF(TablaProyecto[[#This Row],[JobSatisfaction]]&gt;4,"ERRONEO"," ")</f>
        <v xml:space="preserve"> </v>
      </c>
      <c r="AV213" t="str">
        <f>+IF(TablaProyecto[[#This Row],[PerformanceRating]]&gt;4,"ERRONEO"," ")</f>
        <v xml:space="preserve"> </v>
      </c>
      <c r="AW213" t="str">
        <f>+IF(TablaProyecto[[#This Row],[RelationshipSatisfaction]]&gt;4,"ERRONEO"," ")</f>
        <v xml:space="preserve"> </v>
      </c>
      <c r="AX213" t="str">
        <f>+IF(TablaProyecto[[#This Row],[WorkLifeBalance]]&gt;4,"ERRONEO"," ")</f>
        <v xml:space="preserve"> </v>
      </c>
    </row>
    <row r="214" spans="1:50" x14ac:dyDescent="0.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  <c r="AJ214" s="3">
        <f>+TablaProyecto[[#This Row],[PercentSalaryHike]]/100</f>
        <v>0.14000000000000001</v>
      </c>
      <c r="AK214" s="3" t="str">
        <f>+IF(TablaProyecto[[#This Row],[Age]]&gt;=61,"Baby boomers",IF(TablaProyecto[[#This Row],[Age]]&gt;=45,"Generacion X",IF(TablaProyecto[[#This Row],[Age]]&gt;=29,"Millennials","Generacion Z")))</f>
        <v>Generacion Z</v>
      </c>
      <c r="AL21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14" s="3" t="str">
        <f>+IF(TablaProyecto[[#This Row],[HourlyRate]]&lt;50,"Coste salarial bajo",IF(TablaProyecto[[#This Row],[HourlyRate]]&lt;75,"Coste salarial medio","Coste salarial alto"))</f>
        <v>Coste salarial alto</v>
      </c>
      <c r="AN214" s="3" t="str">
        <f>+IF(TablaProyecto[[#This Row],[DistanceFromHome]]&lt;10,"0-10 kms",IF(TablaProyecto[[#This Row],[DistanceFromHome]]&lt;20,"10-20 kms","20-30 kms"))</f>
        <v>20-30 kms</v>
      </c>
      <c r="AO214" s="3" t="str">
        <f>+IF(TablaProyecto[[#This Row],[Porcentaje de aumento salarial recibido (%)]]&lt;16%,"Bajo",IF(TablaProyecto[[#This Row],[Porcentaje de aumento salarial recibido (%)]]&lt;21%,"Medio","Alto"))</f>
        <v>Bajo</v>
      </c>
      <c r="AP214" s="3" t="str">
        <f>+IF(TablaProyecto[[#This Row],[TrainingTimesLastYear]]&lt;3,"Poca",IF(TablaProyecto[[#This Row],[TrainingTimesLastYear]]&lt;5,"Media","Mucha"))</f>
        <v>Poca</v>
      </c>
      <c r="AQ214" s="3" t="str">
        <f>+IF(TablaProyecto[[#This Row],[TotalWorkingYears]]&lt;4,"Junior",IF(TablaProyecto[[#This Row],[TotalWorkingYears]]&lt;10,"Intermediate","Senior"))</f>
        <v>Intermediate</v>
      </c>
      <c r="AS214" t="str">
        <f>+IF(TablaProyecto[[#This Row],[Education]]&gt;5,"ERRONEO","")</f>
        <v/>
      </c>
      <c r="AT214" t="str">
        <f>IF(+COUNTIF(TablaProyecto[EmployeeNumber],TablaProyecto[[#This Row],[EmployeeNumber]])&gt;1,"ERRONEO"," ")</f>
        <v xml:space="preserve"> </v>
      </c>
      <c r="AU214" t="str">
        <f>+IF(TablaProyecto[[#This Row],[JobSatisfaction]]&gt;4,"ERRONEO"," ")</f>
        <v xml:space="preserve"> </v>
      </c>
      <c r="AV214" t="str">
        <f>+IF(TablaProyecto[[#This Row],[PerformanceRating]]&gt;4,"ERRONEO"," ")</f>
        <v xml:space="preserve"> </v>
      </c>
      <c r="AW214" t="str">
        <f>+IF(TablaProyecto[[#This Row],[RelationshipSatisfaction]]&gt;4,"ERRONEO"," ")</f>
        <v xml:space="preserve"> </v>
      </c>
      <c r="AX214" t="str">
        <f>+IF(TablaProyecto[[#This Row],[WorkLifeBalance]]&gt;4,"ERRONEO"," ")</f>
        <v xml:space="preserve"> </v>
      </c>
    </row>
    <row r="215" spans="1:50" x14ac:dyDescent="0.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  <c r="AJ215" s="3">
        <f>+TablaProyecto[[#This Row],[PercentSalaryHike]]/100</f>
        <v>0.16</v>
      </c>
      <c r="AK215" s="3" t="str">
        <f>+IF(TablaProyecto[[#This Row],[Age]]&gt;=61,"Baby boomers",IF(TablaProyecto[[#This Row],[Age]]&gt;=45,"Generacion X",IF(TablaProyecto[[#This Row],[Age]]&gt;=29,"Millennials","Generacion Z")))</f>
        <v>Generacion X</v>
      </c>
      <c r="AL21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15" s="3" t="str">
        <f>+IF(TablaProyecto[[#This Row],[HourlyRate]]&lt;50,"Coste salarial bajo",IF(TablaProyecto[[#This Row],[HourlyRate]]&lt;75,"Coste salarial medio","Coste salarial alto"))</f>
        <v>Coste salarial alto</v>
      </c>
      <c r="AN215" s="3" t="str">
        <f>+IF(TablaProyecto[[#This Row],[DistanceFromHome]]&lt;10,"0-10 kms",IF(TablaProyecto[[#This Row],[DistanceFromHome]]&lt;20,"10-20 kms","20-30 kms"))</f>
        <v>0-10 kms</v>
      </c>
      <c r="AO215" s="3" t="str">
        <f>+IF(TablaProyecto[[#This Row],[Porcentaje de aumento salarial recibido (%)]]&lt;16%,"Bajo",IF(TablaProyecto[[#This Row],[Porcentaje de aumento salarial recibido (%)]]&lt;21%,"Medio","Alto"))</f>
        <v>Medio</v>
      </c>
      <c r="AP215" s="3" t="str">
        <f>+IF(TablaProyecto[[#This Row],[TrainingTimesLastYear]]&lt;3,"Poca",IF(TablaProyecto[[#This Row],[TrainingTimesLastYear]]&lt;5,"Media","Mucha"))</f>
        <v>Mucha</v>
      </c>
      <c r="AQ215" s="3" t="str">
        <f>+IF(TablaProyecto[[#This Row],[TotalWorkingYears]]&lt;4,"Junior",IF(TablaProyecto[[#This Row],[TotalWorkingYears]]&lt;10,"Intermediate","Senior"))</f>
        <v>Senior</v>
      </c>
      <c r="AS215" t="str">
        <f>+IF(TablaProyecto[[#This Row],[Education]]&gt;5,"ERRONEO","")</f>
        <v/>
      </c>
      <c r="AT215" t="str">
        <f>IF(+COUNTIF(TablaProyecto[EmployeeNumber],TablaProyecto[[#This Row],[EmployeeNumber]])&gt;1,"ERRONEO"," ")</f>
        <v xml:space="preserve"> </v>
      </c>
      <c r="AU215" t="str">
        <f>+IF(TablaProyecto[[#This Row],[JobSatisfaction]]&gt;4,"ERRONEO"," ")</f>
        <v xml:space="preserve"> </v>
      </c>
      <c r="AV215" t="str">
        <f>+IF(TablaProyecto[[#This Row],[PerformanceRating]]&gt;4,"ERRONEO"," ")</f>
        <v xml:space="preserve"> </v>
      </c>
      <c r="AW215" t="str">
        <f>+IF(TablaProyecto[[#This Row],[RelationshipSatisfaction]]&gt;4,"ERRONEO"," ")</f>
        <v xml:space="preserve"> </v>
      </c>
      <c r="AX215" t="str">
        <f>+IF(TablaProyecto[[#This Row],[WorkLifeBalance]]&gt;4,"ERRONEO"," ")</f>
        <v xml:space="preserve"> </v>
      </c>
    </row>
    <row r="216" spans="1:50" x14ac:dyDescent="0.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  <c r="AJ216" s="3">
        <f>+TablaProyecto[[#This Row],[PercentSalaryHike]]/100</f>
        <v>0.11</v>
      </c>
      <c r="AK216" s="3" t="str">
        <f>+IF(TablaProyecto[[#This Row],[Age]]&gt;=61,"Baby boomers",IF(TablaProyecto[[#This Row],[Age]]&gt;=45,"Generacion X",IF(TablaProyecto[[#This Row],[Age]]&gt;=29,"Millennials","Generacion Z")))</f>
        <v>Millennials</v>
      </c>
      <c r="AL21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16" s="3" t="str">
        <f>+IF(TablaProyecto[[#This Row],[HourlyRate]]&lt;50,"Coste salarial bajo",IF(TablaProyecto[[#This Row],[HourlyRate]]&lt;75,"Coste salarial medio","Coste salarial alto"))</f>
        <v>Coste salarial alto</v>
      </c>
      <c r="AN216" s="3" t="str">
        <f>+IF(TablaProyecto[[#This Row],[DistanceFromHome]]&lt;10,"0-10 kms",IF(TablaProyecto[[#This Row],[DistanceFromHome]]&lt;20,"10-20 kms","20-30 kms"))</f>
        <v>0-10 kms</v>
      </c>
      <c r="AO216" s="3" t="str">
        <f>+IF(TablaProyecto[[#This Row],[Porcentaje de aumento salarial recibido (%)]]&lt;16%,"Bajo",IF(TablaProyecto[[#This Row],[Porcentaje de aumento salarial recibido (%)]]&lt;21%,"Medio","Alto"))</f>
        <v>Bajo</v>
      </c>
      <c r="AP216" s="3" t="str">
        <f>+IF(TablaProyecto[[#This Row],[TrainingTimesLastYear]]&lt;3,"Poca",IF(TablaProyecto[[#This Row],[TrainingTimesLastYear]]&lt;5,"Media","Mucha"))</f>
        <v>Mucha</v>
      </c>
      <c r="AQ216" s="3" t="str">
        <f>+IF(TablaProyecto[[#This Row],[TotalWorkingYears]]&lt;4,"Junior",IF(TablaProyecto[[#This Row],[TotalWorkingYears]]&lt;10,"Intermediate","Senior"))</f>
        <v>Intermediate</v>
      </c>
      <c r="AS216" t="str">
        <f>+IF(TablaProyecto[[#This Row],[Education]]&gt;5,"ERRONEO","")</f>
        <v/>
      </c>
      <c r="AT216" t="str">
        <f>IF(+COUNTIF(TablaProyecto[EmployeeNumber],TablaProyecto[[#This Row],[EmployeeNumber]])&gt;1,"ERRONEO"," ")</f>
        <v xml:space="preserve"> </v>
      </c>
      <c r="AU216" t="str">
        <f>+IF(TablaProyecto[[#This Row],[JobSatisfaction]]&gt;4,"ERRONEO"," ")</f>
        <v xml:space="preserve"> </v>
      </c>
      <c r="AV216" t="str">
        <f>+IF(TablaProyecto[[#This Row],[PerformanceRating]]&gt;4,"ERRONEO"," ")</f>
        <v xml:space="preserve"> </v>
      </c>
      <c r="AW216" t="str">
        <f>+IF(TablaProyecto[[#This Row],[RelationshipSatisfaction]]&gt;4,"ERRONEO"," ")</f>
        <v xml:space="preserve"> </v>
      </c>
      <c r="AX216" t="str">
        <f>+IF(TablaProyecto[[#This Row],[WorkLifeBalance]]&gt;4,"ERRONEO"," ")</f>
        <v xml:space="preserve"> </v>
      </c>
    </row>
    <row r="217" spans="1:50" x14ac:dyDescent="0.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  <c r="AJ217" s="3">
        <f>+TablaProyecto[[#This Row],[PercentSalaryHike]]/100</f>
        <v>0.18</v>
      </c>
      <c r="AK217" s="3" t="str">
        <f>+IF(TablaProyecto[[#This Row],[Age]]&gt;=61,"Baby boomers",IF(TablaProyecto[[#This Row],[Age]]&gt;=45,"Generacion X",IF(TablaProyecto[[#This Row],[Age]]&gt;=29,"Millennials","Generacion Z")))</f>
        <v>Millennials</v>
      </c>
      <c r="AL21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217" s="3" t="str">
        <f>+IF(TablaProyecto[[#This Row],[HourlyRate]]&lt;50,"Coste salarial bajo",IF(TablaProyecto[[#This Row],[HourlyRate]]&lt;75,"Coste salarial medio","Coste salarial alto"))</f>
        <v>Coste salarial alto</v>
      </c>
      <c r="AN217" s="3" t="str">
        <f>+IF(TablaProyecto[[#This Row],[DistanceFromHome]]&lt;10,"0-10 kms",IF(TablaProyecto[[#This Row],[DistanceFromHome]]&lt;20,"10-20 kms","20-30 kms"))</f>
        <v>0-10 kms</v>
      </c>
      <c r="AO217" s="3" t="str">
        <f>+IF(TablaProyecto[[#This Row],[Porcentaje de aumento salarial recibido (%)]]&lt;16%,"Bajo",IF(TablaProyecto[[#This Row],[Porcentaje de aumento salarial recibido (%)]]&lt;21%,"Medio","Alto"))</f>
        <v>Medio</v>
      </c>
      <c r="AP217" s="3" t="str">
        <f>+IF(TablaProyecto[[#This Row],[TrainingTimesLastYear]]&lt;3,"Poca",IF(TablaProyecto[[#This Row],[TrainingTimesLastYear]]&lt;5,"Media","Mucha"))</f>
        <v>Media</v>
      </c>
      <c r="AQ217" s="3" t="str">
        <f>+IF(TablaProyecto[[#This Row],[TotalWorkingYears]]&lt;4,"Junior",IF(TablaProyecto[[#This Row],[TotalWorkingYears]]&lt;10,"Intermediate","Senior"))</f>
        <v>Senior</v>
      </c>
      <c r="AS217" t="str">
        <f>+IF(TablaProyecto[[#This Row],[Education]]&gt;5,"ERRONEO","")</f>
        <v/>
      </c>
      <c r="AT217" t="str">
        <f>IF(+COUNTIF(TablaProyecto[EmployeeNumber],TablaProyecto[[#This Row],[EmployeeNumber]])&gt;1,"ERRONEO"," ")</f>
        <v xml:space="preserve"> </v>
      </c>
      <c r="AU217" t="str">
        <f>+IF(TablaProyecto[[#This Row],[JobSatisfaction]]&gt;4,"ERRONEO"," ")</f>
        <v xml:space="preserve"> </v>
      </c>
      <c r="AV217" t="str">
        <f>+IF(TablaProyecto[[#This Row],[PerformanceRating]]&gt;4,"ERRONEO"," ")</f>
        <v xml:space="preserve"> </v>
      </c>
      <c r="AW217" t="str">
        <f>+IF(TablaProyecto[[#This Row],[RelationshipSatisfaction]]&gt;4,"ERRONEO"," ")</f>
        <v xml:space="preserve"> </v>
      </c>
      <c r="AX217" t="str">
        <f>+IF(TablaProyecto[[#This Row],[WorkLifeBalance]]&gt;4,"ERRONEO"," ")</f>
        <v xml:space="preserve"> </v>
      </c>
    </row>
    <row r="218" spans="1:50" x14ac:dyDescent="0.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  <c r="AJ218" s="3">
        <f>+TablaProyecto[[#This Row],[PercentSalaryHike]]/100</f>
        <v>0.15</v>
      </c>
      <c r="AK218" s="3" t="str">
        <f>+IF(TablaProyecto[[#This Row],[Age]]&gt;=61,"Baby boomers",IF(TablaProyecto[[#This Row],[Age]]&gt;=45,"Generacion X",IF(TablaProyecto[[#This Row],[Age]]&gt;=29,"Millennials","Generacion Z")))</f>
        <v>Millennials</v>
      </c>
      <c r="AL21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18" s="3" t="str">
        <f>+IF(TablaProyecto[[#This Row],[HourlyRate]]&lt;50,"Coste salarial bajo",IF(TablaProyecto[[#This Row],[HourlyRate]]&lt;75,"Coste salarial medio","Coste salarial alto"))</f>
        <v>Coste salarial medio</v>
      </c>
      <c r="AN218" s="3" t="str">
        <f>+IF(TablaProyecto[[#This Row],[DistanceFromHome]]&lt;10,"0-10 kms",IF(TablaProyecto[[#This Row],[DistanceFromHome]]&lt;20,"10-20 kms","20-30 kms"))</f>
        <v>20-30 kms</v>
      </c>
      <c r="AO218" s="3" t="str">
        <f>+IF(TablaProyecto[[#This Row],[Porcentaje de aumento salarial recibido (%)]]&lt;16%,"Bajo",IF(TablaProyecto[[#This Row],[Porcentaje de aumento salarial recibido (%)]]&lt;21%,"Medio","Alto"))</f>
        <v>Bajo</v>
      </c>
      <c r="AP218" s="3" t="str">
        <f>+IF(TablaProyecto[[#This Row],[TrainingTimesLastYear]]&lt;3,"Poca",IF(TablaProyecto[[#This Row],[TrainingTimesLastYear]]&lt;5,"Media","Mucha"))</f>
        <v>Mucha</v>
      </c>
      <c r="AQ218" s="3" t="str">
        <f>+IF(TablaProyecto[[#This Row],[TotalWorkingYears]]&lt;4,"Junior",IF(TablaProyecto[[#This Row],[TotalWorkingYears]]&lt;10,"Intermediate","Senior"))</f>
        <v>Intermediate</v>
      </c>
      <c r="AS218" t="str">
        <f>+IF(TablaProyecto[[#This Row],[Education]]&gt;5,"ERRONEO","")</f>
        <v/>
      </c>
      <c r="AT218" t="str">
        <f>IF(+COUNTIF(TablaProyecto[EmployeeNumber],TablaProyecto[[#This Row],[EmployeeNumber]])&gt;1,"ERRONEO"," ")</f>
        <v xml:space="preserve"> </v>
      </c>
      <c r="AU218" t="str">
        <f>+IF(TablaProyecto[[#This Row],[JobSatisfaction]]&gt;4,"ERRONEO"," ")</f>
        <v xml:space="preserve"> </v>
      </c>
      <c r="AV218" t="str">
        <f>+IF(TablaProyecto[[#This Row],[PerformanceRating]]&gt;4,"ERRONEO"," ")</f>
        <v xml:space="preserve"> </v>
      </c>
      <c r="AW218" t="str">
        <f>+IF(TablaProyecto[[#This Row],[RelationshipSatisfaction]]&gt;4,"ERRONEO"," ")</f>
        <v xml:space="preserve"> </v>
      </c>
      <c r="AX218" t="str">
        <f>+IF(TablaProyecto[[#This Row],[WorkLifeBalance]]&gt;4,"ERRONEO"," ")</f>
        <v xml:space="preserve"> </v>
      </c>
    </row>
    <row r="219" spans="1:50" x14ac:dyDescent="0.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  <c r="AJ219" s="3">
        <f>+TablaProyecto[[#This Row],[PercentSalaryHike]]/100</f>
        <v>0.14000000000000001</v>
      </c>
      <c r="AK219" s="3" t="str">
        <f>+IF(TablaProyecto[[#This Row],[Age]]&gt;=61,"Baby boomers",IF(TablaProyecto[[#This Row],[Age]]&gt;=45,"Generacion X",IF(TablaProyecto[[#This Row],[Age]]&gt;=29,"Millennials","Generacion Z")))</f>
        <v>Millennials</v>
      </c>
      <c r="AL21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19" s="3" t="str">
        <f>+IF(TablaProyecto[[#This Row],[HourlyRate]]&lt;50,"Coste salarial bajo",IF(TablaProyecto[[#This Row],[HourlyRate]]&lt;75,"Coste salarial medio","Coste salarial alto"))</f>
        <v>Coste salarial alto</v>
      </c>
      <c r="AN219" s="3" t="str">
        <f>+IF(TablaProyecto[[#This Row],[DistanceFromHome]]&lt;10,"0-10 kms",IF(TablaProyecto[[#This Row],[DistanceFromHome]]&lt;20,"10-20 kms","20-30 kms"))</f>
        <v>0-10 kms</v>
      </c>
      <c r="AO219" s="3" t="str">
        <f>+IF(TablaProyecto[[#This Row],[Porcentaje de aumento salarial recibido (%)]]&lt;16%,"Bajo",IF(TablaProyecto[[#This Row],[Porcentaje de aumento salarial recibido (%)]]&lt;21%,"Medio","Alto"))</f>
        <v>Bajo</v>
      </c>
      <c r="AP219" s="3" t="str">
        <f>+IF(TablaProyecto[[#This Row],[TrainingTimesLastYear]]&lt;3,"Poca",IF(TablaProyecto[[#This Row],[TrainingTimesLastYear]]&lt;5,"Media","Mucha"))</f>
        <v>Poca</v>
      </c>
      <c r="AQ219" s="3" t="str">
        <f>+IF(TablaProyecto[[#This Row],[TotalWorkingYears]]&lt;4,"Junior",IF(TablaProyecto[[#This Row],[TotalWorkingYears]]&lt;10,"Intermediate","Senior"))</f>
        <v>Intermediate</v>
      </c>
      <c r="AS219" t="str">
        <f>+IF(TablaProyecto[[#This Row],[Education]]&gt;5,"ERRONEO","")</f>
        <v/>
      </c>
      <c r="AT219" t="str">
        <f>IF(+COUNTIF(TablaProyecto[EmployeeNumber],TablaProyecto[[#This Row],[EmployeeNumber]])&gt;1,"ERRONEO"," ")</f>
        <v xml:space="preserve"> </v>
      </c>
      <c r="AU219" t="str">
        <f>+IF(TablaProyecto[[#This Row],[JobSatisfaction]]&gt;4,"ERRONEO"," ")</f>
        <v xml:space="preserve"> </v>
      </c>
      <c r="AV219" t="str">
        <f>+IF(TablaProyecto[[#This Row],[PerformanceRating]]&gt;4,"ERRONEO"," ")</f>
        <v xml:space="preserve"> </v>
      </c>
      <c r="AW219" t="str">
        <f>+IF(TablaProyecto[[#This Row],[RelationshipSatisfaction]]&gt;4,"ERRONEO"," ")</f>
        <v xml:space="preserve"> </v>
      </c>
      <c r="AX219" t="str">
        <f>+IF(TablaProyecto[[#This Row],[WorkLifeBalance]]&gt;4,"ERRONEO"," ")</f>
        <v xml:space="preserve"> </v>
      </c>
    </row>
    <row r="220" spans="1:50" x14ac:dyDescent="0.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  <c r="AJ220" s="3">
        <f>+TablaProyecto[[#This Row],[PercentSalaryHike]]/100</f>
        <v>0.12</v>
      </c>
      <c r="AK220" s="3" t="str">
        <f>+IF(TablaProyecto[[#This Row],[Age]]&gt;=61,"Baby boomers",IF(TablaProyecto[[#This Row],[Age]]&gt;=45,"Generacion X",IF(TablaProyecto[[#This Row],[Age]]&gt;=29,"Millennials","Generacion Z")))</f>
        <v>Generacion X</v>
      </c>
      <c r="AL22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220" s="3" t="str">
        <f>+IF(TablaProyecto[[#This Row],[HourlyRate]]&lt;50,"Coste salarial bajo",IF(TablaProyecto[[#This Row],[HourlyRate]]&lt;75,"Coste salarial medio","Coste salarial alto"))</f>
        <v>Coste salarial medio</v>
      </c>
      <c r="AN220" s="3" t="str">
        <f>+IF(TablaProyecto[[#This Row],[DistanceFromHome]]&lt;10,"0-10 kms",IF(TablaProyecto[[#This Row],[DistanceFromHome]]&lt;20,"10-20 kms","20-30 kms"))</f>
        <v>0-10 kms</v>
      </c>
      <c r="AO220" s="3" t="str">
        <f>+IF(TablaProyecto[[#This Row],[Porcentaje de aumento salarial recibido (%)]]&lt;16%,"Bajo",IF(TablaProyecto[[#This Row],[Porcentaje de aumento salarial recibido (%)]]&lt;21%,"Medio","Alto"))</f>
        <v>Bajo</v>
      </c>
      <c r="AP220" s="3" t="str">
        <f>+IF(TablaProyecto[[#This Row],[TrainingTimesLastYear]]&lt;3,"Poca",IF(TablaProyecto[[#This Row],[TrainingTimesLastYear]]&lt;5,"Media","Mucha"))</f>
        <v>Poca</v>
      </c>
      <c r="AQ220" s="3" t="str">
        <f>+IF(TablaProyecto[[#This Row],[TotalWorkingYears]]&lt;4,"Junior",IF(TablaProyecto[[#This Row],[TotalWorkingYears]]&lt;10,"Intermediate","Senior"))</f>
        <v>Senior</v>
      </c>
      <c r="AS220" t="str">
        <f>+IF(TablaProyecto[[#This Row],[Education]]&gt;5,"ERRONEO","")</f>
        <v/>
      </c>
      <c r="AT220" t="str">
        <f>IF(+COUNTIF(TablaProyecto[EmployeeNumber],TablaProyecto[[#This Row],[EmployeeNumber]])&gt;1,"ERRONEO"," ")</f>
        <v xml:space="preserve"> </v>
      </c>
      <c r="AU220" t="str">
        <f>+IF(TablaProyecto[[#This Row],[JobSatisfaction]]&gt;4,"ERRONEO"," ")</f>
        <v xml:space="preserve"> </v>
      </c>
      <c r="AV220" t="str">
        <f>+IF(TablaProyecto[[#This Row],[PerformanceRating]]&gt;4,"ERRONEO"," ")</f>
        <v xml:space="preserve"> </v>
      </c>
      <c r="AW220" t="str">
        <f>+IF(TablaProyecto[[#This Row],[RelationshipSatisfaction]]&gt;4,"ERRONEO"," ")</f>
        <v xml:space="preserve"> </v>
      </c>
      <c r="AX220" t="str">
        <f>+IF(TablaProyecto[[#This Row],[WorkLifeBalance]]&gt;4,"ERRONEO"," ")</f>
        <v xml:space="preserve"> </v>
      </c>
    </row>
    <row r="221" spans="1:50" x14ac:dyDescent="0.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  <c r="AJ221" s="3">
        <f>+TablaProyecto[[#This Row],[PercentSalaryHike]]/100</f>
        <v>0.14000000000000001</v>
      </c>
      <c r="AK221" s="3" t="str">
        <f>+IF(TablaProyecto[[#This Row],[Age]]&gt;=61,"Baby boomers",IF(TablaProyecto[[#This Row],[Age]]&gt;=45,"Generacion X",IF(TablaProyecto[[#This Row],[Age]]&gt;=29,"Millennials","Generacion Z")))</f>
        <v>Generacion X</v>
      </c>
      <c r="AL22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21" s="3" t="str">
        <f>+IF(TablaProyecto[[#This Row],[HourlyRate]]&lt;50,"Coste salarial bajo",IF(TablaProyecto[[#This Row],[HourlyRate]]&lt;75,"Coste salarial medio","Coste salarial alto"))</f>
        <v>Coste salarial medio</v>
      </c>
      <c r="AN221" s="3" t="str">
        <f>+IF(TablaProyecto[[#This Row],[DistanceFromHome]]&lt;10,"0-10 kms",IF(TablaProyecto[[#This Row],[DistanceFromHome]]&lt;20,"10-20 kms","20-30 kms"))</f>
        <v>0-10 kms</v>
      </c>
      <c r="AO221" s="3" t="str">
        <f>+IF(TablaProyecto[[#This Row],[Porcentaje de aumento salarial recibido (%)]]&lt;16%,"Bajo",IF(TablaProyecto[[#This Row],[Porcentaje de aumento salarial recibido (%)]]&lt;21%,"Medio","Alto"))</f>
        <v>Bajo</v>
      </c>
      <c r="AP221" s="3" t="str">
        <f>+IF(TablaProyecto[[#This Row],[TrainingTimesLastYear]]&lt;3,"Poca",IF(TablaProyecto[[#This Row],[TrainingTimesLastYear]]&lt;5,"Media","Mucha"))</f>
        <v>Media</v>
      </c>
      <c r="AQ221" s="3" t="str">
        <f>+IF(TablaProyecto[[#This Row],[TotalWorkingYears]]&lt;4,"Junior",IF(TablaProyecto[[#This Row],[TotalWorkingYears]]&lt;10,"Intermediate","Senior"))</f>
        <v>Senior</v>
      </c>
      <c r="AS221" t="str">
        <f>+IF(TablaProyecto[[#This Row],[Education]]&gt;5,"ERRONEO","")</f>
        <v/>
      </c>
      <c r="AT221" t="str">
        <f>IF(+COUNTIF(TablaProyecto[EmployeeNumber],TablaProyecto[[#This Row],[EmployeeNumber]])&gt;1,"ERRONEO"," ")</f>
        <v xml:space="preserve"> </v>
      </c>
      <c r="AU221" t="str">
        <f>+IF(TablaProyecto[[#This Row],[JobSatisfaction]]&gt;4,"ERRONEO"," ")</f>
        <v xml:space="preserve"> </v>
      </c>
      <c r="AV221" t="str">
        <f>+IF(TablaProyecto[[#This Row],[PerformanceRating]]&gt;4,"ERRONEO"," ")</f>
        <v xml:space="preserve"> </v>
      </c>
      <c r="AW221" t="str">
        <f>+IF(TablaProyecto[[#This Row],[RelationshipSatisfaction]]&gt;4,"ERRONEO"," ")</f>
        <v xml:space="preserve"> </v>
      </c>
      <c r="AX221" t="str">
        <f>+IF(TablaProyecto[[#This Row],[WorkLifeBalance]]&gt;4,"ERRONEO"," ")</f>
        <v xml:space="preserve"> </v>
      </c>
    </row>
    <row r="222" spans="1:50" x14ac:dyDescent="0.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  <c r="AJ222" s="3">
        <f>+TablaProyecto[[#This Row],[PercentSalaryHike]]/100</f>
        <v>0.16</v>
      </c>
      <c r="AK222" s="3" t="str">
        <f>+IF(TablaProyecto[[#This Row],[Age]]&gt;=61,"Baby boomers",IF(TablaProyecto[[#This Row],[Age]]&gt;=45,"Generacion X",IF(TablaProyecto[[#This Row],[Age]]&gt;=29,"Millennials","Generacion Z")))</f>
        <v>Millennials</v>
      </c>
      <c r="AL22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222" s="3" t="str">
        <f>+IF(TablaProyecto[[#This Row],[HourlyRate]]&lt;50,"Coste salarial bajo",IF(TablaProyecto[[#This Row],[HourlyRate]]&lt;75,"Coste salarial medio","Coste salarial alto"))</f>
        <v>Coste salarial medio</v>
      </c>
      <c r="AN222" s="3" t="str">
        <f>+IF(TablaProyecto[[#This Row],[DistanceFromHome]]&lt;10,"0-10 kms",IF(TablaProyecto[[#This Row],[DistanceFromHome]]&lt;20,"10-20 kms","20-30 kms"))</f>
        <v>0-10 kms</v>
      </c>
      <c r="AO222" s="3" t="str">
        <f>+IF(TablaProyecto[[#This Row],[Porcentaje de aumento salarial recibido (%)]]&lt;16%,"Bajo",IF(TablaProyecto[[#This Row],[Porcentaje de aumento salarial recibido (%)]]&lt;21%,"Medio","Alto"))</f>
        <v>Medio</v>
      </c>
      <c r="AP222" s="3" t="str">
        <f>+IF(TablaProyecto[[#This Row],[TrainingTimesLastYear]]&lt;3,"Poca",IF(TablaProyecto[[#This Row],[TrainingTimesLastYear]]&lt;5,"Media","Mucha"))</f>
        <v>Media</v>
      </c>
      <c r="AQ222" s="3" t="str">
        <f>+IF(TablaProyecto[[#This Row],[TotalWorkingYears]]&lt;4,"Junior",IF(TablaProyecto[[#This Row],[TotalWorkingYears]]&lt;10,"Intermediate","Senior"))</f>
        <v>Senior</v>
      </c>
      <c r="AS222" t="str">
        <f>+IF(TablaProyecto[[#This Row],[Education]]&gt;5,"ERRONEO","")</f>
        <v/>
      </c>
      <c r="AT222" t="str">
        <f>IF(+COUNTIF(TablaProyecto[EmployeeNumber],TablaProyecto[[#This Row],[EmployeeNumber]])&gt;1,"ERRONEO"," ")</f>
        <v xml:space="preserve"> </v>
      </c>
      <c r="AU222" t="str">
        <f>+IF(TablaProyecto[[#This Row],[JobSatisfaction]]&gt;4,"ERRONEO"," ")</f>
        <v xml:space="preserve"> </v>
      </c>
      <c r="AV222" t="str">
        <f>+IF(TablaProyecto[[#This Row],[PerformanceRating]]&gt;4,"ERRONEO"," ")</f>
        <v xml:space="preserve"> </v>
      </c>
      <c r="AW222" t="str">
        <f>+IF(TablaProyecto[[#This Row],[RelationshipSatisfaction]]&gt;4,"ERRONEO"," ")</f>
        <v xml:space="preserve"> </v>
      </c>
      <c r="AX222" t="str">
        <f>+IF(TablaProyecto[[#This Row],[WorkLifeBalance]]&gt;4,"ERRONEO"," ")</f>
        <v xml:space="preserve"> </v>
      </c>
    </row>
    <row r="223" spans="1:50" x14ac:dyDescent="0.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  <c r="AJ223" s="3">
        <f>+TablaProyecto[[#This Row],[PercentSalaryHike]]/100</f>
        <v>0.21</v>
      </c>
      <c r="AK223" s="3" t="str">
        <f>+IF(TablaProyecto[[#This Row],[Age]]&gt;=61,"Baby boomers",IF(TablaProyecto[[#This Row],[Age]]&gt;=45,"Generacion X",IF(TablaProyecto[[#This Row],[Age]]&gt;=29,"Millennials","Generacion Z")))</f>
        <v>Millennials</v>
      </c>
      <c r="AL22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23" s="3" t="str">
        <f>+IF(TablaProyecto[[#This Row],[HourlyRate]]&lt;50,"Coste salarial bajo",IF(TablaProyecto[[#This Row],[HourlyRate]]&lt;75,"Coste salarial medio","Coste salarial alto"))</f>
        <v>Coste salarial bajo</v>
      </c>
      <c r="AN223" s="3" t="str">
        <f>+IF(TablaProyecto[[#This Row],[DistanceFromHome]]&lt;10,"0-10 kms",IF(TablaProyecto[[#This Row],[DistanceFromHome]]&lt;20,"10-20 kms","20-30 kms"))</f>
        <v>0-10 kms</v>
      </c>
      <c r="AO223" s="3" t="str">
        <f>+IF(TablaProyecto[[#This Row],[Porcentaje de aumento salarial recibido (%)]]&lt;16%,"Bajo",IF(TablaProyecto[[#This Row],[Porcentaje de aumento salarial recibido (%)]]&lt;21%,"Medio","Alto"))</f>
        <v>Alto</v>
      </c>
      <c r="AP223" s="3" t="str">
        <f>+IF(TablaProyecto[[#This Row],[TrainingTimesLastYear]]&lt;3,"Poca",IF(TablaProyecto[[#This Row],[TrainingTimesLastYear]]&lt;5,"Media","Mucha"))</f>
        <v>Media</v>
      </c>
      <c r="AQ223" s="3" t="str">
        <f>+IF(TablaProyecto[[#This Row],[TotalWorkingYears]]&lt;4,"Junior",IF(TablaProyecto[[#This Row],[TotalWorkingYears]]&lt;10,"Intermediate","Senior"))</f>
        <v>Intermediate</v>
      </c>
      <c r="AS223" t="str">
        <f>+IF(TablaProyecto[[#This Row],[Education]]&gt;5,"ERRONEO","")</f>
        <v/>
      </c>
      <c r="AT223" t="str">
        <f>IF(+COUNTIF(TablaProyecto[EmployeeNumber],TablaProyecto[[#This Row],[EmployeeNumber]])&gt;1,"ERRONEO"," ")</f>
        <v xml:space="preserve"> </v>
      </c>
      <c r="AU223" t="str">
        <f>+IF(TablaProyecto[[#This Row],[JobSatisfaction]]&gt;4,"ERRONEO"," ")</f>
        <v xml:space="preserve"> </v>
      </c>
      <c r="AV223" t="str">
        <f>+IF(TablaProyecto[[#This Row],[PerformanceRating]]&gt;4,"ERRONEO"," ")</f>
        <v xml:space="preserve"> </v>
      </c>
      <c r="AW223" t="str">
        <f>+IF(TablaProyecto[[#This Row],[RelationshipSatisfaction]]&gt;4,"ERRONEO"," ")</f>
        <v xml:space="preserve"> </v>
      </c>
      <c r="AX223" t="str">
        <f>+IF(TablaProyecto[[#This Row],[WorkLifeBalance]]&gt;4,"ERRONEO"," ")</f>
        <v xml:space="preserve"> </v>
      </c>
    </row>
    <row r="224" spans="1:50" x14ac:dyDescent="0.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  <c r="AJ224" s="3">
        <f>+TablaProyecto[[#This Row],[PercentSalaryHike]]/100</f>
        <v>0.14000000000000001</v>
      </c>
      <c r="AK224" s="3" t="str">
        <f>+IF(TablaProyecto[[#This Row],[Age]]&gt;=61,"Baby boomers",IF(TablaProyecto[[#This Row],[Age]]&gt;=45,"Generacion X",IF(TablaProyecto[[#This Row],[Age]]&gt;=29,"Millennials","Generacion Z")))</f>
        <v>Millennials</v>
      </c>
      <c r="AL22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24" s="3" t="str">
        <f>+IF(TablaProyecto[[#This Row],[HourlyRate]]&lt;50,"Coste salarial bajo",IF(TablaProyecto[[#This Row],[HourlyRate]]&lt;75,"Coste salarial medio","Coste salarial alto"))</f>
        <v>Coste salarial bajo</v>
      </c>
      <c r="AN224" s="3" t="str">
        <f>+IF(TablaProyecto[[#This Row],[DistanceFromHome]]&lt;10,"0-10 kms",IF(TablaProyecto[[#This Row],[DistanceFromHome]]&lt;20,"10-20 kms","20-30 kms"))</f>
        <v>10-20 kms</v>
      </c>
      <c r="AO224" s="3" t="str">
        <f>+IF(TablaProyecto[[#This Row],[Porcentaje de aumento salarial recibido (%)]]&lt;16%,"Bajo",IF(TablaProyecto[[#This Row],[Porcentaje de aumento salarial recibido (%)]]&lt;21%,"Medio","Alto"))</f>
        <v>Bajo</v>
      </c>
      <c r="AP224" s="3" t="str">
        <f>+IF(TablaProyecto[[#This Row],[TrainingTimesLastYear]]&lt;3,"Poca",IF(TablaProyecto[[#This Row],[TrainingTimesLastYear]]&lt;5,"Media","Mucha"))</f>
        <v>Poca</v>
      </c>
      <c r="AQ224" s="3" t="str">
        <f>+IF(TablaProyecto[[#This Row],[TotalWorkingYears]]&lt;4,"Junior",IF(TablaProyecto[[#This Row],[TotalWorkingYears]]&lt;10,"Intermediate","Senior"))</f>
        <v>Senior</v>
      </c>
      <c r="AS224" t="str">
        <f>+IF(TablaProyecto[[#This Row],[Education]]&gt;5,"ERRONEO","")</f>
        <v/>
      </c>
      <c r="AT224" t="str">
        <f>IF(+COUNTIF(TablaProyecto[EmployeeNumber],TablaProyecto[[#This Row],[EmployeeNumber]])&gt;1,"ERRONEO"," ")</f>
        <v xml:space="preserve"> </v>
      </c>
      <c r="AU224" t="str">
        <f>+IF(TablaProyecto[[#This Row],[JobSatisfaction]]&gt;4,"ERRONEO"," ")</f>
        <v xml:space="preserve"> </v>
      </c>
      <c r="AV224" t="str">
        <f>+IF(TablaProyecto[[#This Row],[PerformanceRating]]&gt;4,"ERRONEO"," ")</f>
        <v xml:space="preserve"> </v>
      </c>
      <c r="AW224" t="str">
        <f>+IF(TablaProyecto[[#This Row],[RelationshipSatisfaction]]&gt;4,"ERRONEO"," ")</f>
        <v xml:space="preserve"> </v>
      </c>
      <c r="AX224" t="str">
        <f>+IF(TablaProyecto[[#This Row],[WorkLifeBalance]]&gt;4,"ERRONEO"," ")</f>
        <v xml:space="preserve"> </v>
      </c>
    </row>
    <row r="225" spans="1:50" x14ac:dyDescent="0.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  <c r="AJ225" s="3">
        <f>+TablaProyecto[[#This Row],[PercentSalaryHike]]/100</f>
        <v>0.12</v>
      </c>
      <c r="AK225" s="3" t="str">
        <f>+IF(TablaProyecto[[#This Row],[Age]]&gt;=61,"Baby boomers",IF(TablaProyecto[[#This Row],[Age]]&gt;=45,"Generacion X",IF(TablaProyecto[[#This Row],[Age]]&gt;=29,"Millennials","Generacion Z")))</f>
        <v>Millennials</v>
      </c>
      <c r="AL22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225" s="3" t="str">
        <f>+IF(TablaProyecto[[#This Row],[HourlyRate]]&lt;50,"Coste salarial bajo",IF(TablaProyecto[[#This Row],[HourlyRate]]&lt;75,"Coste salarial medio","Coste salarial alto"))</f>
        <v>Coste salarial alto</v>
      </c>
      <c r="AN225" s="3" t="str">
        <f>+IF(TablaProyecto[[#This Row],[DistanceFromHome]]&lt;10,"0-10 kms",IF(TablaProyecto[[#This Row],[DistanceFromHome]]&lt;20,"10-20 kms","20-30 kms"))</f>
        <v>0-10 kms</v>
      </c>
      <c r="AO225" s="3" t="str">
        <f>+IF(TablaProyecto[[#This Row],[Porcentaje de aumento salarial recibido (%)]]&lt;16%,"Bajo",IF(TablaProyecto[[#This Row],[Porcentaje de aumento salarial recibido (%)]]&lt;21%,"Medio","Alto"))</f>
        <v>Bajo</v>
      </c>
      <c r="AP225" s="3" t="str">
        <f>+IF(TablaProyecto[[#This Row],[TrainingTimesLastYear]]&lt;3,"Poca",IF(TablaProyecto[[#This Row],[TrainingTimesLastYear]]&lt;5,"Media","Mucha"))</f>
        <v>Mucha</v>
      </c>
      <c r="AQ225" s="3" t="str">
        <f>+IF(TablaProyecto[[#This Row],[TotalWorkingYears]]&lt;4,"Junior",IF(TablaProyecto[[#This Row],[TotalWorkingYears]]&lt;10,"Intermediate","Senior"))</f>
        <v>Senior</v>
      </c>
      <c r="AS225" t="str">
        <f>+IF(TablaProyecto[[#This Row],[Education]]&gt;5,"ERRONEO","")</f>
        <v/>
      </c>
      <c r="AT225" t="str">
        <f>IF(+COUNTIF(TablaProyecto[EmployeeNumber],TablaProyecto[[#This Row],[EmployeeNumber]])&gt;1,"ERRONEO"," ")</f>
        <v xml:space="preserve"> </v>
      </c>
      <c r="AU225" t="str">
        <f>+IF(TablaProyecto[[#This Row],[JobSatisfaction]]&gt;4,"ERRONEO"," ")</f>
        <v xml:space="preserve"> </v>
      </c>
      <c r="AV225" t="str">
        <f>+IF(TablaProyecto[[#This Row],[PerformanceRating]]&gt;4,"ERRONEO"," ")</f>
        <v xml:space="preserve"> </v>
      </c>
      <c r="AW225" t="str">
        <f>+IF(TablaProyecto[[#This Row],[RelationshipSatisfaction]]&gt;4,"ERRONEO"," ")</f>
        <v xml:space="preserve"> </v>
      </c>
      <c r="AX225" t="str">
        <f>+IF(TablaProyecto[[#This Row],[WorkLifeBalance]]&gt;4,"ERRONEO"," ")</f>
        <v xml:space="preserve"> </v>
      </c>
    </row>
    <row r="226" spans="1:50" x14ac:dyDescent="0.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  <c r="AJ226" s="3">
        <f>+TablaProyecto[[#This Row],[PercentSalaryHike]]/100</f>
        <v>0.12</v>
      </c>
      <c r="AK226" s="3" t="str">
        <f>+IF(TablaProyecto[[#This Row],[Age]]&gt;=61,"Baby boomers",IF(TablaProyecto[[#This Row],[Age]]&gt;=45,"Generacion X",IF(TablaProyecto[[#This Row],[Age]]&gt;=29,"Millennials","Generacion Z")))</f>
        <v>Millennials</v>
      </c>
      <c r="AL22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26" s="3" t="str">
        <f>+IF(TablaProyecto[[#This Row],[HourlyRate]]&lt;50,"Coste salarial bajo",IF(TablaProyecto[[#This Row],[HourlyRate]]&lt;75,"Coste salarial medio","Coste salarial alto"))</f>
        <v>Coste salarial alto</v>
      </c>
      <c r="AN226" s="3" t="str">
        <f>+IF(TablaProyecto[[#This Row],[DistanceFromHome]]&lt;10,"0-10 kms",IF(TablaProyecto[[#This Row],[DistanceFromHome]]&lt;20,"10-20 kms","20-30 kms"))</f>
        <v>0-10 kms</v>
      </c>
      <c r="AO226" s="3" t="str">
        <f>+IF(TablaProyecto[[#This Row],[Porcentaje de aumento salarial recibido (%)]]&lt;16%,"Bajo",IF(TablaProyecto[[#This Row],[Porcentaje de aumento salarial recibido (%)]]&lt;21%,"Medio","Alto"))</f>
        <v>Bajo</v>
      </c>
      <c r="AP226" s="3" t="str">
        <f>+IF(TablaProyecto[[#This Row],[TrainingTimesLastYear]]&lt;3,"Poca",IF(TablaProyecto[[#This Row],[TrainingTimesLastYear]]&lt;5,"Media","Mucha"))</f>
        <v>Poca</v>
      </c>
      <c r="AQ226" s="3" t="str">
        <f>+IF(TablaProyecto[[#This Row],[TotalWorkingYears]]&lt;4,"Junior",IF(TablaProyecto[[#This Row],[TotalWorkingYears]]&lt;10,"Intermediate","Senior"))</f>
        <v>Intermediate</v>
      </c>
      <c r="AS226" t="str">
        <f>+IF(TablaProyecto[[#This Row],[Education]]&gt;5,"ERRONEO","")</f>
        <v/>
      </c>
      <c r="AT226" t="str">
        <f>IF(+COUNTIF(TablaProyecto[EmployeeNumber],TablaProyecto[[#This Row],[EmployeeNumber]])&gt;1,"ERRONEO"," ")</f>
        <v xml:space="preserve"> </v>
      </c>
      <c r="AU226" t="str">
        <f>+IF(TablaProyecto[[#This Row],[JobSatisfaction]]&gt;4,"ERRONEO"," ")</f>
        <v xml:space="preserve"> </v>
      </c>
      <c r="AV226" t="str">
        <f>+IF(TablaProyecto[[#This Row],[PerformanceRating]]&gt;4,"ERRONEO"," ")</f>
        <v xml:space="preserve"> </v>
      </c>
      <c r="AW226" t="str">
        <f>+IF(TablaProyecto[[#This Row],[RelationshipSatisfaction]]&gt;4,"ERRONEO"," ")</f>
        <v xml:space="preserve"> </v>
      </c>
      <c r="AX226" t="str">
        <f>+IF(TablaProyecto[[#This Row],[WorkLifeBalance]]&gt;4,"ERRONEO"," ")</f>
        <v xml:space="preserve"> </v>
      </c>
    </row>
    <row r="227" spans="1:50" x14ac:dyDescent="0.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  <c r="AJ227" s="3">
        <f>+TablaProyecto[[#This Row],[PercentSalaryHike]]/100</f>
        <v>0.17</v>
      </c>
      <c r="AK227" s="3" t="str">
        <f>+IF(TablaProyecto[[#This Row],[Age]]&gt;=61,"Baby boomers",IF(TablaProyecto[[#This Row],[Age]]&gt;=45,"Generacion X",IF(TablaProyecto[[#This Row],[Age]]&gt;=29,"Millennials","Generacion Z")))</f>
        <v>Generacion X</v>
      </c>
      <c r="AL22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227" s="3" t="str">
        <f>+IF(TablaProyecto[[#This Row],[HourlyRate]]&lt;50,"Coste salarial bajo",IF(TablaProyecto[[#This Row],[HourlyRate]]&lt;75,"Coste salarial medio","Coste salarial alto"))</f>
        <v>Coste salarial medio</v>
      </c>
      <c r="AN227" s="3" t="str">
        <f>+IF(TablaProyecto[[#This Row],[DistanceFromHome]]&lt;10,"0-10 kms",IF(TablaProyecto[[#This Row],[DistanceFromHome]]&lt;20,"10-20 kms","20-30 kms"))</f>
        <v>0-10 kms</v>
      </c>
      <c r="AO227" s="3" t="str">
        <f>+IF(TablaProyecto[[#This Row],[Porcentaje de aumento salarial recibido (%)]]&lt;16%,"Bajo",IF(TablaProyecto[[#This Row],[Porcentaje de aumento salarial recibido (%)]]&lt;21%,"Medio","Alto"))</f>
        <v>Medio</v>
      </c>
      <c r="AP227" s="3" t="str">
        <f>+IF(TablaProyecto[[#This Row],[TrainingTimesLastYear]]&lt;3,"Poca",IF(TablaProyecto[[#This Row],[TrainingTimesLastYear]]&lt;5,"Media","Mucha"))</f>
        <v>Mucha</v>
      </c>
      <c r="AQ227" s="3" t="str">
        <f>+IF(TablaProyecto[[#This Row],[TotalWorkingYears]]&lt;4,"Junior",IF(TablaProyecto[[#This Row],[TotalWorkingYears]]&lt;10,"Intermediate","Senior"))</f>
        <v>Intermediate</v>
      </c>
      <c r="AS227" t="str">
        <f>+IF(TablaProyecto[[#This Row],[Education]]&gt;5,"ERRONEO","")</f>
        <v/>
      </c>
      <c r="AT227" t="str">
        <f>IF(+COUNTIF(TablaProyecto[EmployeeNumber],TablaProyecto[[#This Row],[EmployeeNumber]])&gt;1,"ERRONEO"," ")</f>
        <v xml:space="preserve"> </v>
      </c>
      <c r="AU227" t="str">
        <f>+IF(TablaProyecto[[#This Row],[JobSatisfaction]]&gt;4,"ERRONEO"," ")</f>
        <v xml:space="preserve"> </v>
      </c>
      <c r="AV227" t="str">
        <f>+IF(TablaProyecto[[#This Row],[PerformanceRating]]&gt;4,"ERRONEO"," ")</f>
        <v xml:space="preserve"> </v>
      </c>
      <c r="AW227" t="str">
        <f>+IF(TablaProyecto[[#This Row],[RelationshipSatisfaction]]&gt;4,"ERRONEO"," ")</f>
        <v xml:space="preserve"> </v>
      </c>
      <c r="AX227" t="str">
        <f>+IF(TablaProyecto[[#This Row],[WorkLifeBalance]]&gt;4,"ERRONEO"," ")</f>
        <v xml:space="preserve"> </v>
      </c>
    </row>
    <row r="228" spans="1:50" x14ac:dyDescent="0.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  <c r="AJ228" s="3">
        <f>+TablaProyecto[[#This Row],[PercentSalaryHike]]/100</f>
        <v>0.17</v>
      </c>
      <c r="AK228" s="3" t="str">
        <f>+IF(TablaProyecto[[#This Row],[Age]]&gt;=61,"Baby boomers",IF(TablaProyecto[[#This Row],[Age]]&gt;=45,"Generacion X",IF(TablaProyecto[[#This Row],[Age]]&gt;=29,"Millennials","Generacion Z")))</f>
        <v>Millennials</v>
      </c>
      <c r="AL22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28" s="3" t="str">
        <f>+IF(TablaProyecto[[#This Row],[HourlyRate]]&lt;50,"Coste salarial bajo",IF(TablaProyecto[[#This Row],[HourlyRate]]&lt;75,"Coste salarial medio","Coste salarial alto"))</f>
        <v>Coste salarial bajo</v>
      </c>
      <c r="AN228" s="3" t="str">
        <f>+IF(TablaProyecto[[#This Row],[DistanceFromHome]]&lt;10,"0-10 kms",IF(TablaProyecto[[#This Row],[DistanceFromHome]]&lt;20,"10-20 kms","20-30 kms"))</f>
        <v>0-10 kms</v>
      </c>
      <c r="AO228" s="3" t="str">
        <f>+IF(TablaProyecto[[#This Row],[Porcentaje de aumento salarial recibido (%)]]&lt;16%,"Bajo",IF(TablaProyecto[[#This Row],[Porcentaje de aumento salarial recibido (%)]]&lt;21%,"Medio","Alto"))</f>
        <v>Medio</v>
      </c>
      <c r="AP228" s="3" t="str">
        <f>+IF(TablaProyecto[[#This Row],[TrainingTimesLastYear]]&lt;3,"Poca",IF(TablaProyecto[[#This Row],[TrainingTimesLastYear]]&lt;5,"Media","Mucha"))</f>
        <v>Poca</v>
      </c>
      <c r="AQ228" s="3" t="str">
        <f>+IF(TablaProyecto[[#This Row],[TotalWorkingYears]]&lt;4,"Junior",IF(TablaProyecto[[#This Row],[TotalWorkingYears]]&lt;10,"Intermediate","Senior"))</f>
        <v>Senior</v>
      </c>
      <c r="AS228" t="str">
        <f>+IF(TablaProyecto[[#This Row],[Education]]&gt;5,"ERRONEO","")</f>
        <v/>
      </c>
      <c r="AT228" t="str">
        <f>IF(+COUNTIF(TablaProyecto[EmployeeNumber],TablaProyecto[[#This Row],[EmployeeNumber]])&gt;1,"ERRONEO"," ")</f>
        <v xml:space="preserve"> </v>
      </c>
      <c r="AU228" t="str">
        <f>+IF(TablaProyecto[[#This Row],[JobSatisfaction]]&gt;4,"ERRONEO"," ")</f>
        <v xml:space="preserve"> </v>
      </c>
      <c r="AV228" t="str">
        <f>+IF(TablaProyecto[[#This Row],[PerformanceRating]]&gt;4,"ERRONEO"," ")</f>
        <v xml:space="preserve"> </v>
      </c>
      <c r="AW228" t="str">
        <f>+IF(TablaProyecto[[#This Row],[RelationshipSatisfaction]]&gt;4,"ERRONEO"," ")</f>
        <v xml:space="preserve"> </v>
      </c>
      <c r="AX228" t="str">
        <f>+IF(TablaProyecto[[#This Row],[WorkLifeBalance]]&gt;4,"ERRONEO"," ")</f>
        <v xml:space="preserve"> </v>
      </c>
    </row>
    <row r="229" spans="1:50" x14ac:dyDescent="0.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  <c r="AJ229" s="3">
        <f>+TablaProyecto[[#This Row],[PercentSalaryHike]]/100</f>
        <v>0.14000000000000001</v>
      </c>
      <c r="AK229" s="3" t="str">
        <f>+IF(TablaProyecto[[#This Row],[Age]]&gt;=61,"Baby boomers",IF(TablaProyecto[[#This Row],[Age]]&gt;=45,"Generacion X",IF(TablaProyecto[[#This Row],[Age]]&gt;=29,"Millennials","Generacion Z")))</f>
        <v>Millennials</v>
      </c>
      <c r="AL22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229" s="3" t="str">
        <f>+IF(TablaProyecto[[#This Row],[HourlyRate]]&lt;50,"Coste salarial bajo",IF(TablaProyecto[[#This Row],[HourlyRate]]&lt;75,"Coste salarial medio","Coste salarial alto"))</f>
        <v>Coste salarial bajo</v>
      </c>
      <c r="AN229" s="3" t="str">
        <f>+IF(TablaProyecto[[#This Row],[DistanceFromHome]]&lt;10,"0-10 kms",IF(TablaProyecto[[#This Row],[DistanceFromHome]]&lt;20,"10-20 kms","20-30 kms"))</f>
        <v>0-10 kms</v>
      </c>
      <c r="AO229" s="3" t="str">
        <f>+IF(TablaProyecto[[#This Row],[Porcentaje de aumento salarial recibido (%)]]&lt;16%,"Bajo",IF(TablaProyecto[[#This Row],[Porcentaje de aumento salarial recibido (%)]]&lt;21%,"Medio","Alto"))</f>
        <v>Bajo</v>
      </c>
      <c r="AP229" s="3" t="str">
        <f>+IF(TablaProyecto[[#This Row],[TrainingTimesLastYear]]&lt;3,"Poca",IF(TablaProyecto[[#This Row],[TrainingTimesLastYear]]&lt;5,"Media","Mucha"))</f>
        <v>Mucha</v>
      </c>
      <c r="AQ229" s="3" t="str">
        <f>+IF(TablaProyecto[[#This Row],[TotalWorkingYears]]&lt;4,"Junior",IF(TablaProyecto[[#This Row],[TotalWorkingYears]]&lt;10,"Intermediate","Senior"))</f>
        <v>Senior</v>
      </c>
      <c r="AS229" t="str">
        <f>+IF(TablaProyecto[[#This Row],[Education]]&gt;5,"ERRONEO","")</f>
        <v/>
      </c>
      <c r="AT229" t="str">
        <f>IF(+COUNTIF(TablaProyecto[EmployeeNumber],TablaProyecto[[#This Row],[EmployeeNumber]])&gt;1,"ERRONEO"," ")</f>
        <v xml:space="preserve"> </v>
      </c>
      <c r="AU229" t="str">
        <f>+IF(TablaProyecto[[#This Row],[JobSatisfaction]]&gt;4,"ERRONEO"," ")</f>
        <v xml:space="preserve"> </v>
      </c>
      <c r="AV229" t="str">
        <f>+IF(TablaProyecto[[#This Row],[PerformanceRating]]&gt;4,"ERRONEO"," ")</f>
        <v xml:space="preserve"> </v>
      </c>
      <c r="AW229" t="str">
        <f>+IF(TablaProyecto[[#This Row],[RelationshipSatisfaction]]&gt;4,"ERRONEO"," ")</f>
        <v xml:space="preserve"> </v>
      </c>
      <c r="AX229" t="str">
        <f>+IF(TablaProyecto[[#This Row],[WorkLifeBalance]]&gt;4,"ERRONEO"," ")</f>
        <v xml:space="preserve"> </v>
      </c>
    </row>
    <row r="230" spans="1:50" x14ac:dyDescent="0.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  <c r="AJ230" s="3">
        <f>+TablaProyecto[[#This Row],[PercentSalaryHike]]/100</f>
        <v>0.14000000000000001</v>
      </c>
      <c r="AK230" s="3" t="str">
        <f>+IF(TablaProyecto[[#This Row],[Age]]&gt;=61,"Baby boomers",IF(TablaProyecto[[#This Row],[Age]]&gt;=45,"Generacion X",IF(TablaProyecto[[#This Row],[Age]]&gt;=29,"Millennials","Generacion Z")))</f>
        <v>Millennials</v>
      </c>
      <c r="AL23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30" s="3" t="str">
        <f>+IF(TablaProyecto[[#This Row],[HourlyRate]]&lt;50,"Coste salarial bajo",IF(TablaProyecto[[#This Row],[HourlyRate]]&lt;75,"Coste salarial medio","Coste salarial alto"))</f>
        <v>Coste salarial alto</v>
      </c>
      <c r="AN230" s="3" t="str">
        <f>+IF(TablaProyecto[[#This Row],[DistanceFromHome]]&lt;10,"0-10 kms",IF(TablaProyecto[[#This Row],[DistanceFromHome]]&lt;20,"10-20 kms","20-30 kms"))</f>
        <v>0-10 kms</v>
      </c>
      <c r="AO230" s="3" t="str">
        <f>+IF(TablaProyecto[[#This Row],[Porcentaje de aumento salarial recibido (%)]]&lt;16%,"Bajo",IF(TablaProyecto[[#This Row],[Porcentaje de aumento salarial recibido (%)]]&lt;21%,"Medio","Alto"))</f>
        <v>Bajo</v>
      </c>
      <c r="AP230" s="3" t="str">
        <f>+IF(TablaProyecto[[#This Row],[TrainingTimesLastYear]]&lt;3,"Poca",IF(TablaProyecto[[#This Row],[TrainingTimesLastYear]]&lt;5,"Media","Mucha"))</f>
        <v>Media</v>
      </c>
      <c r="AQ230" s="3" t="str">
        <f>+IF(TablaProyecto[[#This Row],[TotalWorkingYears]]&lt;4,"Junior",IF(TablaProyecto[[#This Row],[TotalWorkingYears]]&lt;10,"Intermediate","Senior"))</f>
        <v>Senior</v>
      </c>
      <c r="AS230" t="str">
        <f>+IF(TablaProyecto[[#This Row],[Education]]&gt;5,"ERRONEO","")</f>
        <v/>
      </c>
      <c r="AT230" t="str">
        <f>IF(+COUNTIF(TablaProyecto[EmployeeNumber],TablaProyecto[[#This Row],[EmployeeNumber]])&gt;1,"ERRONEO"," ")</f>
        <v xml:space="preserve"> </v>
      </c>
      <c r="AU230" t="str">
        <f>+IF(TablaProyecto[[#This Row],[JobSatisfaction]]&gt;4,"ERRONEO"," ")</f>
        <v xml:space="preserve"> </v>
      </c>
      <c r="AV230" t="str">
        <f>+IF(TablaProyecto[[#This Row],[PerformanceRating]]&gt;4,"ERRONEO"," ")</f>
        <v xml:space="preserve"> </v>
      </c>
      <c r="AW230" t="str">
        <f>+IF(TablaProyecto[[#This Row],[RelationshipSatisfaction]]&gt;4,"ERRONEO"," ")</f>
        <v xml:space="preserve"> </v>
      </c>
      <c r="AX230" t="str">
        <f>+IF(TablaProyecto[[#This Row],[WorkLifeBalance]]&gt;4,"ERRONEO"," ")</f>
        <v xml:space="preserve"> </v>
      </c>
    </row>
    <row r="231" spans="1:50" x14ac:dyDescent="0.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  <c r="AJ231" s="3">
        <f>+TablaProyecto[[#This Row],[PercentSalaryHike]]/100</f>
        <v>0.13</v>
      </c>
      <c r="AK231" s="3" t="str">
        <f>+IF(TablaProyecto[[#This Row],[Age]]&gt;=61,"Baby boomers",IF(TablaProyecto[[#This Row],[Age]]&gt;=45,"Generacion X",IF(TablaProyecto[[#This Row],[Age]]&gt;=29,"Millennials","Generacion Z")))</f>
        <v>Millennials</v>
      </c>
      <c r="AL23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31" s="3" t="str">
        <f>+IF(TablaProyecto[[#This Row],[HourlyRate]]&lt;50,"Coste salarial bajo",IF(TablaProyecto[[#This Row],[HourlyRate]]&lt;75,"Coste salarial medio","Coste salarial alto"))</f>
        <v>Coste salarial alto</v>
      </c>
      <c r="AN231" s="3" t="str">
        <f>+IF(TablaProyecto[[#This Row],[DistanceFromHome]]&lt;10,"0-10 kms",IF(TablaProyecto[[#This Row],[DistanceFromHome]]&lt;20,"10-20 kms","20-30 kms"))</f>
        <v>10-20 kms</v>
      </c>
      <c r="AO231" s="3" t="str">
        <f>+IF(TablaProyecto[[#This Row],[Porcentaje de aumento salarial recibido (%)]]&lt;16%,"Bajo",IF(TablaProyecto[[#This Row],[Porcentaje de aumento salarial recibido (%)]]&lt;21%,"Medio","Alto"))</f>
        <v>Bajo</v>
      </c>
      <c r="AP231" s="3" t="str">
        <f>+IF(TablaProyecto[[#This Row],[TrainingTimesLastYear]]&lt;3,"Poca",IF(TablaProyecto[[#This Row],[TrainingTimesLastYear]]&lt;5,"Media","Mucha"))</f>
        <v>Media</v>
      </c>
      <c r="AQ231" s="3" t="str">
        <f>+IF(TablaProyecto[[#This Row],[TotalWorkingYears]]&lt;4,"Junior",IF(TablaProyecto[[#This Row],[TotalWorkingYears]]&lt;10,"Intermediate","Senior"))</f>
        <v>Intermediate</v>
      </c>
      <c r="AS231" t="str">
        <f>+IF(TablaProyecto[[#This Row],[Education]]&gt;5,"ERRONEO","")</f>
        <v/>
      </c>
      <c r="AT231" t="str">
        <f>IF(+COUNTIF(TablaProyecto[EmployeeNumber],TablaProyecto[[#This Row],[EmployeeNumber]])&gt;1,"ERRONEO"," ")</f>
        <v xml:space="preserve"> </v>
      </c>
      <c r="AU231" t="str">
        <f>+IF(TablaProyecto[[#This Row],[JobSatisfaction]]&gt;4,"ERRONEO"," ")</f>
        <v xml:space="preserve"> </v>
      </c>
      <c r="AV231" t="str">
        <f>+IF(TablaProyecto[[#This Row],[PerformanceRating]]&gt;4,"ERRONEO"," ")</f>
        <v xml:space="preserve"> </v>
      </c>
      <c r="AW231" t="str">
        <f>+IF(TablaProyecto[[#This Row],[RelationshipSatisfaction]]&gt;4,"ERRONEO"," ")</f>
        <v xml:space="preserve"> </v>
      </c>
      <c r="AX231" t="str">
        <f>+IF(TablaProyecto[[#This Row],[WorkLifeBalance]]&gt;4,"ERRONEO"," ")</f>
        <v xml:space="preserve"> </v>
      </c>
    </row>
    <row r="232" spans="1:50" x14ac:dyDescent="0.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  <c r="AJ232" s="3">
        <f>+TablaProyecto[[#This Row],[PercentSalaryHike]]/100</f>
        <v>0.15</v>
      </c>
      <c r="AK232" s="3" t="str">
        <f>+IF(TablaProyecto[[#This Row],[Age]]&gt;=61,"Baby boomers",IF(TablaProyecto[[#This Row],[Age]]&gt;=45,"Generacion X",IF(TablaProyecto[[#This Row],[Age]]&gt;=29,"Millennials","Generacion Z")))</f>
        <v>Generacion X</v>
      </c>
      <c r="AL23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32" s="3" t="str">
        <f>+IF(TablaProyecto[[#This Row],[HourlyRate]]&lt;50,"Coste salarial bajo",IF(TablaProyecto[[#This Row],[HourlyRate]]&lt;75,"Coste salarial medio","Coste salarial alto"))</f>
        <v>Coste salarial alto</v>
      </c>
      <c r="AN232" s="3" t="str">
        <f>+IF(TablaProyecto[[#This Row],[DistanceFromHome]]&lt;10,"0-10 kms",IF(TablaProyecto[[#This Row],[DistanceFromHome]]&lt;20,"10-20 kms","20-30 kms"))</f>
        <v>0-10 kms</v>
      </c>
      <c r="AO232" s="3" t="str">
        <f>+IF(TablaProyecto[[#This Row],[Porcentaje de aumento salarial recibido (%)]]&lt;16%,"Bajo",IF(TablaProyecto[[#This Row],[Porcentaje de aumento salarial recibido (%)]]&lt;21%,"Medio","Alto"))</f>
        <v>Bajo</v>
      </c>
      <c r="AP232" s="3" t="str">
        <f>+IF(TablaProyecto[[#This Row],[TrainingTimesLastYear]]&lt;3,"Poca",IF(TablaProyecto[[#This Row],[TrainingTimesLastYear]]&lt;5,"Media","Mucha"))</f>
        <v>Media</v>
      </c>
      <c r="AQ232" s="3" t="str">
        <f>+IF(TablaProyecto[[#This Row],[TotalWorkingYears]]&lt;4,"Junior",IF(TablaProyecto[[#This Row],[TotalWorkingYears]]&lt;10,"Intermediate","Senior"))</f>
        <v>Intermediate</v>
      </c>
      <c r="AS232" t="str">
        <f>+IF(TablaProyecto[[#This Row],[Education]]&gt;5,"ERRONEO","")</f>
        <v/>
      </c>
      <c r="AT232" t="str">
        <f>IF(+COUNTIF(TablaProyecto[EmployeeNumber],TablaProyecto[[#This Row],[EmployeeNumber]])&gt;1,"ERRONEO"," ")</f>
        <v xml:space="preserve"> </v>
      </c>
      <c r="AU232" t="str">
        <f>+IF(TablaProyecto[[#This Row],[JobSatisfaction]]&gt;4,"ERRONEO"," ")</f>
        <v xml:space="preserve"> </v>
      </c>
      <c r="AV232" t="str">
        <f>+IF(TablaProyecto[[#This Row],[PerformanceRating]]&gt;4,"ERRONEO"," ")</f>
        <v xml:space="preserve"> </v>
      </c>
      <c r="AW232" t="str">
        <f>+IF(TablaProyecto[[#This Row],[RelationshipSatisfaction]]&gt;4,"ERRONEO"," ")</f>
        <v xml:space="preserve"> </v>
      </c>
      <c r="AX232" t="str">
        <f>+IF(TablaProyecto[[#This Row],[WorkLifeBalance]]&gt;4,"ERRONEO"," ")</f>
        <v xml:space="preserve"> </v>
      </c>
    </row>
    <row r="233" spans="1:50" x14ac:dyDescent="0.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  <c r="AJ233" s="3">
        <f>+TablaProyecto[[#This Row],[PercentSalaryHike]]/100</f>
        <v>0.11</v>
      </c>
      <c r="AK233" s="3" t="str">
        <f>+IF(TablaProyecto[[#This Row],[Age]]&gt;=61,"Baby boomers",IF(TablaProyecto[[#This Row],[Age]]&gt;=45,"Generacion X",IF(TablaProyecto[[#This Row],[Age]]&gt;=29,"Millennials","Generacion Z")))</f>
        <v>Millennials</v>
      </c>
      <c r="AL23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233" s="3" t="str">
        <f>+IF(TablaProyecto[[#This Row],[HourlyRate]]&lt;50,"Coste salarial bajo",IF(TablaProyecto[[#This Row],[HourlyRate]]&lt;75,"Coste salarial medio","Coste salarial alto"))</f>
        <v>Coste salarial medio</v>
      </c>
      <c r="AN233" s="3" t="str">
        <f>+IF(TablaProyecto[[#This Row],[DistanceFromHome]]&lt;10,"0-10 kms",IF(TablaProyecto[[#This Row],[DistanceFromHome]]&lt;20,"10-20 kms","20-30 kms"))</f>
        <v>0-10 kms</v>
      </c>
      <c r="AO233" s="3" t="str">
        <f>+IF(TablaProyecto[[#This Row],[Porcentaje de aumento salarial recibido (%)]]&lt;16%,"Bajo",IF(TablaProyecto[[#This Row],[Porcentaje de aumento salarial recibido (%)]]&lt;21%,"Medio","Alto"))</f>
        <v>Bajo</v>
      </c>
      <c r="AP233" s="3" t="str">
        <f>+IF(TablaProyecto[[#This Row],[TrainingTimesLastYear]]&lt;3,"Poca",IF(TablaProyecto[[#This Row],[TrainingTimesLastYear]]&lt;5,"Media","Mucha"))</f>
        <v>Media</v>
      </c>
      <c r="AQ233" s="3" t="str">
        <f>+IF(TablaProyecto[[#This Row],[TotalWorkingYears]]&lt;4,"Junior",IF(TablaProyecto[[#This Row],[TotalWorkingYears]]&lt;10,"Intermediate","Senior"))</f>
        <v>Senior</v>
      </c>
      <c r="AS233" t="str">
        <f>+IF(TablaProyecto[[#This Row],[Education]]&gt;5,"ERRONEO","")</f>
        <v/>
      </c>
      <c r="AT233" t="str">
        <f>IF(+COUNTIF(TablaProyecto[EmployeeNumber],TablaProyecto[[#This Row],[EmployeeNumber]])&gt;1,"ERRONEO"," ")</f>
        <v xml:space="preserve"> </v>
      </c>
      <c r="AU233" t="str">
        <f>+IF(TablaProyecto[[#This Row],[JobSatisfaction]]&gt;4,"ERRONEO"," ")</f>
        <v xml:space="preserve"> </v>
      </c>
      <c r="AV233" t="str">
        <f>+IF(TablaProyecto[[#This Row],[PerformanceRating]]&gt;4,"ERRONEO"," ")</f>
        <v xml:space="preserve"> </v>
      </c>
      <c r="AW233" t="str">
        <f>+IF(TablaProyecto[[#This Row],[RelationshipSatisfaction]]&gt;4,"ERRONEO"," ")</f>
        <v xml:space="preserve"> </v>
      </c>
      <c r="AX233" t="str">
        <f>+IF(TablaProyecto[[#This Row],[WorkLifeBalance]]&gt;4,"ERRONEO"," ")</f>
        <v xml:space="preserve"> </v>
      </c>
    </row>
    <row r="234" spans="1:50" x14ac:dyDescent="0.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  <c r="AJ234" s="3">
        <f>+TablaProyecto[[#This Row],[PercentSalaryHike]]/100</f>
        <v>0.17</v>
      </c>
      <c r="AK234" s="3" t="str">
        <f>+IF(TablaProyecto[[#This Row],[Age]]&gt;=61,"Baby boomers",IF(TablaProyecto[[#This Row],[Age]]&gt;=45,"Generacion X",IF(TablaProyecto[[#This Row],[Age]]&gt;=29,"Millennials","Generacion Z")))</f>
        <v>Generacion X</v>
      </c>
      <c r="AL23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34" s="3" t="str">
        <f>+IF(TablaProyecto[[#This Row],[HourlyRate]]&lt;50,"Coste salarial bajo",IF(TablaProyecto[[#This Row],[HourlyRate]]&lt;75,"Coste salarial medio","Coste salarial alto"))</f>
        <v>Coste salarial medio</v>
      </c>
      <c r="AN234" s="3" t="str">
        <f>+IF(TablaProyecto[[#This Row],[DistanceFromHome]]&lt;10,"0-10 kms",IF(TablaProyecto[[#This Row],[DistanceFromHome]]&lt;20,"10-20 kms","20-30 kms"))</f>
        <v>0-10 kms</v>
      </c>
      <c r="AO234" s="3" t="str">
        <f>+IF(TablaProyecto[[#This Row],[Porcentaje de aumento salarial recibido (%)]]&lt;16%,"Bajo",IF(TablaProyecto[[#This Row],[Porcentaje de aumento salarial recibido (%)]]&lt;21%,"Medio","Alto"))</f>
        <v>Medio</v>
      </c>
      <c r="AP234" s="3" t="str">
        <f>+IF(TablaProyecto[[#This Row],[TrainingTimesLastYear]]&lt;3,"Poca",IF(TablaProyecto[[#This Row],[TrainingTimesLastYear]]&lt;5,"Media","Mucha"))</f>
        <v>Poca</v>
      </c>
      <c r="AQ234" s="3" t="str">
        <f>+IF(TablaProyecto[[#This Row],[TotalWorkingYears]]&lt;4,"Junior",IF(TablaProyecto[[#This Row],[TotalWorkingYears]]&lt;10,"Intermediate","Senior"))</f>
        <v>Intermediate</v>
      </c>
      <c r="AS234" t="str">
        <f>+IF(TablaProyecto[[#This Row],[Education]]&gt;5,"ERRONEO","")</f>
        <v/>
      </c>
      <c r="AT234" t="str">
        <f>IF(+COUNTIF(TablaProyecto[EmployeeNumber],TablaProyecto[[#This Row],[EmployeeNumber]])&gt;1,"ERRONEO"," ")</f>
        <v xml:space="preserve"> </v>
      </c>
      <c r="AU234" t="str">
        <f>+IF(TablaProyecto[[#This Row],[JobSatisfaction]]&gt;4,"ERRONEO"," ")</f>
        <v xml:space="preserve"> </v>
      </c>
      <c r="AV234" t="str">
        <f>+IF(TablaProyecto[[#This Row],[PerformanceRating]]&gt;4,"ERRONEO"," ")</f>
        <v xml:space="preserve"> </v>
      </c>
      <c r="AW234" t="str">
        <f>+IF(TablaProyecto[[#This Row],[RelationshipSatisfaction]]&gt;4,"ERRONEO"," ")</f>
        <v xml:space="preserve"> </v>
      </c>
      <c r="AX234" t="str">
        <f>+IF(TablaProyecto[[#This Row],[WorkLifeBalance]]&gt;4,"ERRONEO"," ")</f>
        <v xml:space="preserve"> </v>
      </c>
    </row>
    <row r="235" spans="1:50" x14ac:dyDescent="0.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  <c r="AJ235" s="3">
        <f>+TablaProyecto[[#This Row],[PercentSalaryHike]]/100</f>
        <v>0.11</v>
      </c>
      <c r="AK235" s="3" t="str">
        <f>+IF(TablaProyecto[[#This Row],[Age]]&gt;=61,"Baby boomers",IF(TablaProyecto[[#This Row],[Age]]&gt;=45,"Generacion X",IF(TablaProyecto[[#This Row],[Age]]&gt;=29,"Millennials","Generacion Z")))</f>
        <v>Generacion X</v>
      </c>
      <c r="AL23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35" s="3" t="str">
        <f>+IF(TablaProyecto[[#This Row],[HourlyRate]]&lt;50,"Coste salarial bajo",IF(TablaProyecto[[#This Row],[HourlyRate]]&lt;75,"Coste salarial medio","Coste salarial alto"))</f>
        <v>Coste salarial medio</v>
      </c>
      <c r="AN235" s="3" t="str">
        <f>+IF(TablaProyecto[[#This Row],[DistanceFromHome]]&lt;10,"0-10 kms",IF(TablaProyecto[[#This Row],[DistanceFromHome]]&lt;20,"10-20 kms","20-30 kms"))</f>
        <v>0-10 kms</v>
      </c>
      <c r="AO235" s="3" t="str">
        <f>+IF(TablaProyecto[[#This Row],[Porcentaje de aumento salarial recibido (%)]]&lt;16%,"Bajo",IF(TablaProyecto[[#This Row],[Porcentaje de aumento salarial recibido (%)]]&lt;21%,"Medio","Alto"))</f>
        <v>Bajo</v>
      </c>
      <c r="AP235" s="3" t="str">
        <f>+IF(TablaProyecto[[#This Row],[TrainingTimesLastYear]]&lt;3,"Poca",IF(TablaProyecto[[#This Row],[TrainingTimesLastYear]]&lt;5,"Media","Mucha"))</f>
        <v>Media</v>
      </c>
      <c r="AQ235" s="3" t="str">
        <f>+IF(TablaProyecto[[#This Row],[TotalWorkingYears]]&lt;4,"Junior",IF(TablaProyecto[[#This Row],[TotalWorkingYears]]&lt;10,"Intermediate","Senior"))</f>
        <v>Senior</v>
      </c>
      <c r="AS235" t="str">
        <f>+IF(TablaProyecto[[#This Row],[Education]]&gt;5,"ERRONEO","")</f>
        <v/>
      </c>
      <c r="AT235" t="str">
        <f>IF(+COUNTIF(TablaProyecto[EmployeeNumber],TablaProyecto[[#This Row],[EmployeeNumber]])&gt;1,"ERRONEO"," ")</f>
        <v xml:space="preserve"> </v>
      </c>
      <c r="AU235" t="str">
        <f>+IF(TablaProyecto[[#This Row],[JobSatisfaction]]&gt;4,"ERRONEO"," ")</f>
        <v xml:space="preserve"> </v>
      </c>
      <c r="AV235" t="str">
        <f>+IF(TablaProyecto[[#This Row],[PerformanceRating]]&gt;4,"ERRONEO"," ")</f>
        <v xml:space="preserve"> </v>
      </c>
      <c r="AW235" t="str">
        <f>+IF(TablaProyecto[[#This Row],[RelationshipSatisfaction]]&gt;4,"ERRONEO"," ")</f>
        <v xml:space="preserve"> </v>
      </c>
      <c r="AX235" t="str">
        <f>+IF(TablaProyecto[[#This Row],[WorkLifeBalance]]&gt;4,"ERRONEO"," ")</f>
        <v xml:space="preserve"> </v>
      </c>
    </row>
    <row r="236" spans="1:50" x14ac:dyDescent="0.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  <c r="AJ236" s="3">
        <f>+TablaProyecto[[#This Row],[PercentSalaryHike]]/100</f>
        <v>0.13</v>
      </c>
      <c r="AK236" s="3" t="str">
        <f>+IF(TablaProyecto[[#This Row],[Age]]&gt;=61,"Baby boomers",IF(TablaProyecto[[#This Row],[Age]]&gt;=45,"Generacion X",IF(TablaProyecto[[#This Row],[Age]]&gt;=29,"Millennials","Generacion Z")))</f>
        <v>Millennials</v>
      </c>
      <c r="AL23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36" s="3" t="str">
        <f>+IF(TablaProyecto[[#This Row],[HourlyRate]]&lt;50,"Coste salarial bajo",IF(TablaProyecto[[#This Row],[HourlyRate]]&lt;75,"Coste salarial medio","Coste salarial alto"))</f>
        <v>Coste salarial medio</v>
      </c>
      <c r="AN236" s="3" t="str">
        <f>+IF(TablaProyecto[[#This Row],[DistanceFromHome]]&lt;10,"0-10 kms",IF(TablaProyecto[[#This Row],[DistanceFromHome]]&lt;20,"10-20 kms","20-30 kms"))</f>
        <v>10-20 kms</v>
      </c>
      <c r="AO236" s="3" t="str">
        <f>+IF(TablaProyecto[[#This Row],[Porcentaje de aumento salarial recibido (%)]]&lt;16%,"Bajo",IF(TablaProyecto[[#This Row],[Porcentaje de aumento salarial recibido (%)]]&lt;21%,"Medio","Alto"))</f>
        <v>Bajo</v>
      </c>
      <c r="AP236" s="3" t="str">
        <f>+IF(TablaProyecto[[#This Row],[TrainingTimesLastYear]]&lt;3,"Poca",IF(TablaProyecto[[#This Row],[TrainingTimesLastYear]]&lt;5,"Media","Mucha"))</f>
        <v>Poca</v>
      </c>
      <c r="AQ236" s="3" t="str">
        <f>+IF(TablaProyecto[[#This Row],[TotalWorkingYears]]&lt;4,"Junior",IF(TablaProyecto[[#This Row],[TotalWorkingYears]]&lt;10,"Intermediate","Senior"))</f>
        <v>Intermediate</v>
      </c>
      <c r="AS236" t="str">
        <f>+IF(TablaProyecto[[#This Row],[Education]]&gt;5,"ERRONEO","")</f>
        <v/>
      </c>
      <c r="AT236" t="str">
        <f>IF(+COUNTIF(TablaProyecto[EmployeeNumber],TablaProyecto[[#This Row],[EmployeeNumber]])&gt;1,"ERRONEO"," ")</f>
        <v xml:space="preserve"> </v>
      </c>
      <c r="AU236" t="str">
        <f>+IF(TablaProyecto[[#This Row],[JobSatisfaction]]&gt;4,"ERRONEO"," ")</f>
        <v xml:space="preserve"> </v>
      </c>
      <c r="AV236" t="str">
        <f>+IF(TablaProyecto[[#This Row],[PerformanceRating]]&gt;4,"ERRONEO"," ")</f>
        <v xml:space="preserve"> </v>
      </c>
      <c r="AW236" t="str">
        <f>+IF(TablaProyecto[[#This Row],[RelationshipSatisfaction]]&gt;4,"ERRONEO"," ")</f>
        <v xml:space="preserve"> </v>
      </c>
      <c r="AX236" t="str">
        <f>+IF(TablaProyecto[[#This Row],[WorkLifeBalance]]&gt;4,"ERRONEO"," ")</f>
        <v xml:space="preserve"> </v>
      </c>
    </row>
    <row r="237" spans="1:50" x14ac:dyDescent="0.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  <c r="AJ237" s="3">
        <f>+TablaProyecto[[#This Row],[PercentSalaryHike]]/100</f>
        <v>0.22</v>
      </c>
      <c r="AK237" s="3" t="str">
        <f>+IF(TablaProyecto[[#This Row],[Age]]&gt;=61,"Baby boomers",IF(TablaProyecto[[#This Row],[Age]]&gt;=45,"Generacion X",IF(TablaProyecto[[#This Row],[Age]]&gt;=29,"Millennials","Generacion Z")))</f>
        <v>Millennials</v>
      </c>
      <c r="AL23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237" s="3" t="str">
        <f>+IF(TablaProyecto[[#This Row],[HourlyRate]]&lt;50,"Coste salarial bajo",IF(TablaProyecto[[#This Row],[HourlyRate]]&lt;75,"Coste salarial medio","Coste salarial alto"))</f>
        <v>Coste salarial alto</v>
      </c>
      <c r="AN237" s="3" t="str">
        <f>+IF(TablaProyecto[[#This Row],[DistanceFromHome]]&lt;10,"0-10 kms",IF(TablaProyecto[[#This Row],[DistanceFromHome]]&lt;20,"10-20 kms","20-30 kms"))</f>
        <v>10-20 kms</v>
      </c>
      <c r="AO237" s="3" t="str">
        <f>+IF(TablaProyecto[[#This Row],[Porcentaje de aumento salarial recibido (%)]]&lt;16%,"Bajo",IF(TablaProyecto[[#This Row],[Porcentaje de aumento salarial recibido (%)]]&lt;21%,"Medio","Alto"))</f>
        <v>Alto</v>
      </c>
      <c r="AP237" s="3" t="str">
        <f>+IF(TablaProyecto[[#This Row],[TrainingTimesLastYear]]&lt;3,"Poca",IF(TablaProyecto[[#This Row],[TrainingTimesLastYear]]&lt;5,"Media","Mucha"))</f>
        <v>Media</v>
      </c>
      <c r="AQ237" s="3" t="str">
        <f>+IF(TablaProyecto[[#This Row],[TotalWorkingYears]]&lt;4,"Junior",IF(TablaProyecto[[#This Row],[TotalWorkingYears]]&lt;10,"Intermediate","Senior"))</f>
        <v>Senior</v>
      </c>
      <c r="AS237" t="str">
        <f>+IF(TablaProyecto[[#This Row],[Education]]&gt;5,"ERRONEO","")</f>
        <v/>
      </c>
      <c r="AT237" t="str">
        <f>IF(+COUNTIF(TablaProyecto[EmployeeNumber],TablaProyecto[[#This Row],[EmployeeNumber]])&gt;1,"ERRONEO"," ")</f>
        <v xml:space="preserve"> </v>
      </c>
      <c r="AU237" t="str">
        <f>+IF(TablaProyecto[[#This Row],[JobSatisfaction]]&gt;4,"ERRONEO"," ")</f>
        <v xml:space="preserve"> </v>
      </c>
      <c r="AV237" t="str">
        <f>+IF(TablaProyecto[[#This Row],[PerformanceRating]]&gt;4,"ERRONEO"," ")</f>
        <v xml:space="preserve"> </v>
      </c>
      <c r="AW237" t="str">
        <f>+IF(TablaProyecto[[#This Row],[RelationshipSatisfaction]]&gt;4,"ERRONEO"," ")</f>
        <v xml:space="preserve"> </v>
      </c>
      <c r="AX237" t="str">
        <f>+IF(TablaProyecto[[#This Row],[WorkLifeBalance]]&gt;4,"ERRONEO"," ")</f>
        <v xml:space="preserve"> </v>
      </c>
    </row>
    <row r="238" spans="1:50" x14ac:dyDescent="0.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  <c r="AJ238" s="3">
        <f>+TablaProyecto[[#This Row],[PercentSalaryHike]]/100</f>
        <v>0.2</v>
      </c>
      <c r="AK238" s="3" t="str">
        <f>+IF(TablaProyecto[[#This Row],[Age]]&gt;=61,"Baby boomers",IF(TablaProyecto[[#This Row],[Age]]&gt;=45,"Generacion X",IF(TablaProyecto[[#This Row],[Age]]&gt;=29,"Millennials","Generacion Z")))</f>
        <v>Millennials</v>
      </c>
      <c r="AL23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38" s="3" t="str">
        <f>+IF(TablaProyecto[[#This Row],[HourlyRate]]&lt;50,"Coste salarial bajo",IF(TablaProyecto[[#This Row],[HourlyRate]]&lt;75,"Coste salarial medio","Coste salarial alto"))</f>
        <v>Coste salarial bajo</v>
      </c>
      <c r="AN238" s="3" t="str">
        <f>+IF(TablaProyecto[[#This Row],[DistanceFromHome]]&lt;10,"0-10 kms",IF(TablaProyecto[[#This Row],[DistanceFromHome]]&lt;20,"10-20 kms","20-30 kms"))</f>
        <v>0-10 kms</v>
      </c>
      <c r="AO238" s="3" t="str">
        <f>+IF(TablaProyecto[[#This Row],[Porcentaje de aumento salarial recibido (%)]]&lt;16%,"Bajo",IF(TablaProyecto[[#This Row],[Porcentaje de aumento salarial recibido (%)]]&lt;21%,"Medio","Alto"))</f>
        <v>Medio</v>
      </c>
      <c r="AP238" s="3" t="str">
        <f>+IF(TablaProyecto[[#This Row],[TrainingTimesLastYear]]&lt;3,"Poca",IF(TablaProyecto[[#This Row],[TrainingTimesLastYear]]&lt;5,"Media","Mucha"))</f>
        <v>Media</v>
      </c>
      <c r="AQ238" s="3" t="str">
        <f>+IF(TablaProyecto[[#This Row],[TotalWorkingYears]]&lt;4,"Junior",IF(TablaProyecto[[#This Row],[TotalWorkingYears]]&lt;10,"Intermediate","Senior"))</f>
        <v>Senior</v>
      </c>
      <c r="AS238" t="str">
        <f>+IF(TablaProyecto[[#This Row],[Education]]&gt;5,"ERRONEO","")</f>
        <v/>
      </c>
      <c r="AT238" t="str">
        <f>IF(+COUNTIF(TablaProyecto[EmployeeNumber],TablaProyecto[[#This Row],[EmployeeNumber]])&gt;1,"ERRONEO"," ")</f>
        <v xml:space="preserve"> </v>
      </c>
      <c r="AU238" t="str">
        <f>+IF(TablaProyecto[[#This Row],[JobSatisfaction]]&gt;4,"ERRONEO"," ")</f>
        <v xml:space="preserve"> </v>
      </c>
      <c r="AV238" t="str">
        <f>+IF(TablaProyecto[[#This Row],[PerformanceRating]]&gt;4,"ERRONEO"," ")</f>
        <v xml:space="preserve"> </v>
      </c>
      <c r="AW238" t="str">
        <f>+IF(TablaProyecto[[#This Row],[RelationshipSatisfaction]]&gt;4,"ERRONEO"," ")</f>
        <v xml:space="preserve"> </v>
      </c>
      <c r="AX238" t="str">
        <f>+IF(TablaProyecto[[#This Row],[WorkLifeBalance]]&gt;4,"ERRONEO"," ")</f>
        <v xml:space="preserve"> </v>
      </c>
    </row>
    <row r="239" spans="1:50" x14ac:dyDescent="0.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  <c r="AJ239" s="3">
        <f>+TablaProyecto[[#This Row],[PercentSalaryHike]]/100</f>
        <v>0.18</v>
      </c>
      <c r="AK239" s="3" t="str">
        <f>+IF(TablaProyecto[[#This Row],[Age]]&gt;=61,"Baby boomers",IF(TablaProyecto[[#This Row],[Age]]&gt;=45,"Generacion X",IF(TablaProyecto[[#This Row],[Age]]&gt;=29,"Millennials","Generacion Z")))</f>
        <v>Generacion X</v>
      </c>
      <c r="AL23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239" s="3" t="str">
        <f>+IF(TablaProyecto[[#This Row],[HourlyRate]]&lt;50,"Coste salarial bajo",IF(TablaProyecto[[#This Row],[HourlyRate]]&lt;75,"Coste salarial medio","Coste salarial alto"))</f>
        <v>Coste salarial alto</v>
      </c>
      <c r="AN239" s="3" t="str">
        <f>+IF(TablaProyecto[[#This Row],[DistanceFromHome]]&lt;10,"0-10 kms",IF(TablaProyecto[[#This Row],[DistanceFromHome]]&lt;20,"10-20 kms","20-30 kms"))</f>
        <v>0-10 kms</v>
      </c>
      <c r="AO239" s="3" t="str">
        <f>+IF(TablaProyecto[[#This Row],[Porcentaje de aumento salarial recibido (%)]]&lt;16%,"Bajo",IF(TablaProyecto[[#This Row],[Porcentaje de aumento salarial recibido (%)]]&lt;21%,"Medio","Alto"))</f>
        <v>Medio</v>
      </c>
      <c r="AP239" s="3" t="str">
        <f>+IF(TablaProyecto[[#This Row],[TrainingTimesLastYear]]&lt;3,"Poca",IF(TablaProyecto[[#This Row],[TrainingTimesLastYear]]&lt;5,"Media","Mucha"))</f>
        <v>Poca</v>
      </c>
      <c r="AQ239" s="3" t="str">
        <f>+IF(TablaProyecto[[#This Row],[TotalWorkingYears]]&lt;4,"Junior",IF(TablaProyecto[[#This Row],[TotalWorkingYears]]&lt;10,"Intermediate","Senior"))</f>
        <v>Senior</v>
      </c>
      <c r="AS239" t="str">
        <f>+IF(TablaProyecto[[#This Row],[Education]]&gt;5,"ERRONEO","")</f>
        <v/>
      </c>
      <c r="AT239" t="str">
        <f>IF(+COUNTIF(TablaProyecto[EmployeeNumber],TablaProyecto[[#This Row],[EmployeeNumber]])&gt;1,"ERRONEO"," ")</f>
        <v xml:space="preserve"> </v>
      </c>
      <c r="AU239" t="str">
        <f>+IF(TablaProyecto[[#This Row],[JobSatisfaction]]&gt;4,"ERRONEO"," ")</f>
        <v xml:space="preserve"> </v>
      </c>
      <c r="AV239" t="str">
        <f>+IF(TablaProyecto[[#This Row],[PerformanceRating]]&gt;4,"ERRONEO"," ")</f>
        <v xml:space="preserve"> </v>
      </c>
      <c r="AW239" t="str">
        <f>+IF(TablaProyecto[[#This Row],[RelationshipSatisfaction]]&gt;4,"ERRONEO"," ")</f>
        <v xml:space="preserve"> </v>
      </c>
      <c r="AX239" t="str">
        <f>+IF(TablaProyecto[[#This Row],[WorkLifeBalance]]&gt;4,"ERRONEO"," ")</f>
        <v xml:space="preserve"> </v>
      </c>
    </row>
    <row r="240" spans="1:50" x14ac:dyDescent="0.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  <c r="AJ240" s="3">
        <f>+TablaProyecto[[#This Row],[PercentSalaryHike]]/100</f>
        <v>0.11</v>
      </c>
      <c r="AK240" s="3" t="str">
        <f>+IF(TablaProyecto[[#This Row],[Age]]&gt;=61,"Baby boomers",IF(TablaProyecto[[#This Row],[Age]]&gt;=45,"Generacion X",IF(TablaProyecto[[#This Row],[Age]]&gt;=29,"Millennials","Generacion Z")))</f>
        <v>Millennials</v>
      </c>
      <c r="AL24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40" s="3" t="str">
        <f>+IF(TablaProyecto[[#This Row],[HourlyRate]]&lt;50,"Coste salarial bajo",IF(TablaProyecto[[#This Row],[HourlyRate]]&lt;75,"Coste salarial medio","Coste salarial alto"))</f>
        <v>Coste salarial medio</v>
      </c>
      <c r="AN240" s="3" t="str">
        <f>+IF(TablaProyecto[[#This Row],[DistanceFromHome]]&lt;10,"0-10 kms",IF(TablaProyecto[[#This Row],[DistanceFromHome]]&lt;20,"10-20 kms","20-30 kms"))</f>
        <v>0-10 kms</v>
      </c>
      <c r="AO240" s="3" t="str">
        <f>+IF(TablaProyecto[[#This Row],[Porcentaje de aumento salarial recibido (%)]]&lt;16%,"Bajo",IF(TablaProyecto[[#This Row],[Porcentaje de aumento salarial recibido (%)]]&lt;21%,"Medio","Alto"))</f>
        <v>Bajo</v>
      </c>
      <c r="AP240" s="3" t="str">
        <f>+IF(TablaProyecto[[#This Row],[TrainingTimesLastYear]]&lt;3,"Poca",IF(TablaProyecto[[#This Row],[TrainingTimesLastYear]]&lt;5,"Media","Mucha"))</f>
        <v>Mucha</v>
      </c>
      <c r="AQ240" s="3" t="str">
        <f>+IF(TablaProyecto[[#This Row],[TotalWorkingYears]]&lt;4,"Junior",IF(TablaProyecto[[#This Row],[TotalWorkingYears]]&lt;10,"Intermediate","Senior"))</f>
        <v>Intermediate</v>
      </c>
      <c r="AS240" t="str">
        <f>+IF(TablaProyecto[[#This Row],[Education]]&gt;5,"ERRONEO","")</f>
        <v/>
      </c>
      <c r="AT240" t="str">
        <f>IF(+COUNTIF(TablaProyecto[EmployeeNumber],TablaProyecto[[#This Row],[EmployeeNumber]])&gt;1,"ERRONEO"," ")</f>
        <v xml:space="preserve"> </v>
      </c>
      <c r="AU240" t="str">
        <f>+IF(TablaProyecto[[#This Row],[JobSatisfaction]]&gt;4,"ERRONEO"," ")</f>
        <v xml:space="preserve"> </v>
      </c>
      <c r="AV240" t="str">
        <f>+IF(TablaProyecto[[#This Row],[PerformanceRating]]&gt;4,"ERRONEO"," ")</f>
        <v xml:space="preserve"> </v>
      </c>
      <c r="AW240" t="str">
        <f>+IF(TablaProyecto[[#This Row],[RelationshipSatisfaction]]&gt;4,"ERRONEO"," ")</f>
        <v xml:space="preserve"> </v>
      </c>
      <c r="AX240" t="str">
        <f>+IF(TablaProyecto[[#This Row],[WorkLifeBalance]]&gt;4,"ERRONEO"," ")</f>
        <v xml:space="preserve"> </v>
      </c>
    </row>
    <row r="241" spans="1:50" x14ac:dyDescent="0.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  <c r="AJ241" s="3">
        <f>+TablaProyecto[[#This Row],[PercentSalaryHike]]/100</f>
        <v>0.14000000000000001</v>
      </c>
      <c r="AK241" s="3" t="str">
        <f>+IF(TablaProyecto[[#This Row],[Age]]&gt;=61,"Baby boomers",IF(TablaProyecto[[#This Row],[Age]]&gt;=45,"Generacion X",IF(TablaProyecto[[#This Row],[Age]]&gt;=29,"Millennials","Generacion Z")))</f>
        <v>Millennials</v>
      </c>
      <c r="AL24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41" s="3" t="str">
        <f>+IF(TablaProyecto[[#This Row],[HourlyRate]]&lt;50,"Coste salarial bajo",IF(TablaProyecto[[#This Row],[HourlyRate]]&lt;75,"Coste salarial medio","Coste salarial alto"))</f>
        <v>Coste salarial medio</v>
      </c>
      <c r="AN241" s="3" t="str">
        <f>+IF(TablaProyecto[[#This Row],[DistanceFromHome]]&lt;10,"0-10 kms",IF(TablaProyecto[[#This Row],[DistanceFromHome]]&lt;20,"10-20 kms","20-30 kms"))</f>
        <v>0-10 kms</v>
      </c>
      <c r="AO241" s="3" t="str">
        <f>+IF(TablaProyecto[[#This Row],[Porcentaje de aumento salarial recibido (%)]]&lt;16%,"Bajo",IF(TablaProyecto[[#This Row],[Porcentaje de aumento salarial recibido (%)]]&lt;21%,"Medio","Alto"))</f>
        <v>Bajo</v>
      </c>
      <c r="AP241" s="3" t="str">
        <f>+IF(TablaProyecto[[#This Row],[TrainingTimesLastYear]]&lt;3,"Poca",IF(TablaProyecto[[#This Row],[TrainingTimesLastYear]]&lt;5,"Media","Mucha"))</f>
        <v>Poca</v>
      </c>
      <c r="AQ241" s="3" t="str">
        <f>+IF(TablaProyecto[[#This Row],[TotalWorkingYears]]&lt;4,"Junior",IF(TablaProyecto[[#This Row],[TotalWorkingYears]]&lt;10,"Intermediate","Senior"))</f>
        <v>Intermediate</v>
      </c>
      <c r="AS241" t="str">
        <f>+IF(TablaProyecto[[#This Row],[Education]]&gt;5,"ERRONEO","")</f>
        <v/>
      </c>
      <c r="AT241" t="str">
        <f>IF(+COUNTIF(TablaProyecto[EmployeeNumber],TablaProyecto[[#This Row],[EmployeeNumber]])&gt;1,"ERRONEO"," ")</f>
        <v xml:space="preserve"> </v>
      </c>
      <c r="AU241" t="str">
        <f>+IF(TablaProyecto[[#This Row],[JobSatisfaction]]&gt;4,"ERRONEO"," ")</f>
        <v xml:space="preserve"> </v>
      </c>
      <c r="AV241" t="str">
        <f>+IF(TablaProyecto[[#This Row],[PerformanceRating]]&gt;4,"ERRONEO"," ")</f>
        <v xml:space="preserve"> </v>
      </c>
      <c r="AW241" t="str">
        <f>+IF(TablaProyecto[[#This Row],[RelationshipSatisfaction]]&gt;4,"ERRONEO"," ")</f>
        <v xml:space="preserve"> </v>
      </c>
      <c r="AX241" t="str">
        <f>+IF(TablaProyecto[[#This Row],[WorkLifeBalance]]&gt;4,"ERRONEO"," ")</f>
        <v xml:space="preserve"> </v>
      </c>
    </row>
    <row r="242" spans="1:50" x14ac:dyDescent="0.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  <c r="AJ242" s="3">
        <f>+TablaProyecto[[#This Row],[PercentSalaryHike]]/100</f>
        <v>0.14000000000000001</v>
      </c>
      <c r="AK242" s="3" t="str">
        <f>+IF(TablaProyecto[[#This Row],[Age]]&gt;=61,"Baby boomers",IF(TablaProyecto[[#This Row],[Age]]&gt;=45,"Generacion X",IF(TablaProyecto[[#This Row],[Age]]&gt;=29,"Millennials","Generacion Z")))</f>
        <v>Millennials</v>
      </c>
      <c r="AL24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42" s="3" t="str">
        <f>+IF(TablaProyecto[[#This Row],[HourlyRate]]&lt;50,"Coste salarial bajo",IF(TablaProyecto[[#This Row],[HourlyRate]]&lt;75,"Coste salarial medio","Coste salarial alto"))</f>
        <v>Coste salarial alto</v>
      </c>
      <c r="AN242" s="3" t="str">
        <f>+IF(TablaProyecto[[#This Row],[DistanceFromHome]]&lt;10,"0-10 kms",IF(TablaProyecto[[#This Row],[DistanceFromHome]]&lt;20,"10-20 kms","20-30 kms"))</f>
        <v>0-10 kms</v>
      </c>
      <c r="AO242" s="3" t="str">
        <f>+IF(TablaProyecto[[#This Row],[Porcentaje de aumento salarial recibido (%)]]&lt;16%,"Bajo",IF(TablaProyecto[[#This Row],[Porcentaje de aumento salarial recibido (%)]]&lt;21%,"Medio","Alto"))</f>
        <v>Bajo</v>
      </c>
      <c r="AP242" s="3" t="str">
        <f>+IF(TablaProyecto[[#This Row],[TrainingTimesLastYear]]&lt;3,"Poca",IF(TablaProyecto[[#This Row],[TrainingTimesLastYear]]&lt;5,"Media","Mucha"))</f>
        <v>Poca</v>
      </c>
      <c r="AQ242" s="3" t="str">
        <f>+IF(TablaProyecto[[#This Row],[TotalWorkingYears]]&lt;4,"Junior",IF(TablaProyecto[[#This Row],[TotalWorkingYears]]&lt;10,"Intermediate","Senior"))</f>
        <v>Intermediate</v>
      </c>
      <c r="AS242" t="str">
        <f>+IF(TablaProyecto[[#This Row],[Education]]&gt;5,"ERRONEO","")</f>
        <v/>
      </c>
      <c r="AT242" t="str">
        <f>IF(+COUNTIF(TablaProyecto[EmployeeNumber],TablaProyecto[[#This Row],[EmployeeNumber]])&gt;1,"ERRONEO"," ")</f>
        <v xml:space="preserve"> </v>
      </c>
      <c r="AU242" t="str">
        <f>+IF(TablaProyecto[[#This Row],[JobSatisfaction]]&gt;4,"ERRONEO"," ")</f>
        <v xml:space="preserve"> </v>
      </c>
      <c r="AV242" t="str">
        <f>+IF(TablaProyecto[[#This Row],[PerformanceRating]]&gt;4,"ERRONEO"," ")</f>
        <v xml:space="preserve"> </v>
      </c>
      <c r="AW242" t="str">
        <f>+IF(TablaProyecto[[#This Row],[RelationshipSatisfaction]]&gt;4,"ERRONEO"," ")</f>
        <v xml:space="preserve"> </v>
      </c>
      <c r="AX242" t="str">
        <f>+IF(TablaProyecto[[#This Row],[WorkLifeBalance]]&gt;4,"ERRONEO"," ")</f>
        <v xml:space="preserve"> </v>
      </c>
    </row>
    <row r="243" spans="1:50" x14ac:dyDescent="0.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  <c r="AJ243" s="3">
        <f>+TablaProyecto[[#This Row],[PercentSalaryHike]]/100</f>
        <v>0.18</v>
      </c>
      <c r="AK243" s="3" t="str">
        <f>+IF(TablaProyecto[[#This Row],[Age]]&gt;=61,"Baby boomers",IF(TablaProyecto[[#This Row],[Age]]&gt;=45,"Generacion X",IF(TablaProyecto[[#This Row],[Age]]&gt;=29,"Millennials","Generacion Z")))</f>
        <v>Millennials</v>
      </c>
      <c r="AL24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43" s="3" t="str">
        <f>+IF(TablaProyecto[[#This Row],[HourlyRate]]&lt;50,"Coste salarial bajo",IF(TablaProyecto[[#This Row],[HourlyRate]]&lt;75,"Coste salarial medio","Coste salarial alto"))</f>
        <v>Coste salarial alto</v>
      </c>
      <c r="AN243" s="3" t="str">
        <f>+IF(TablaProyecto[[#This Row],[DistanceFromHome]]&lt;10,"0-10 kms",IF(TablaProyecto[[#This Row],[DistanceFromHome]]&lt;20,"10-20 kms","20-30 kms"))</f>
        <v>20-30 kms</v>
      </c>
      <c r="AO243" s="3" t="str">
        <f>+IF(TablaProyecto[[#This Row],[Porcentaje de aumento salarial recibido (%)]]&lt;16%,"Bajo",IF(TablaProyecto[[#This Row],[Porcentaje de aumento salarial recibido (%)]]&lt;21%,"Medio","Alto"))</f>
        <v>Medio</v>
      </c>
      <c r="AP243" s="3" t="str">
        <f>+IF(TablaProyecto[[#This Row],[TrainingTimesLastYear]]&lt;3,"Poca",IF(TablaProyecto[[#This Row],[TrainingTimesLastYear]]&lt;5,"Media","Mucha"))</f>
        <v>Poca</v>
      </c>
      <c r="AQ243" s="3" t="str">
        <f>+IF(TablaProyecto[[#This Row],[TotalWorkingYears]]&lt;4,"Junior",IF(TablaProyecto[[#This Row],[TotalWorkingYears]]&lt;10,"Intermediate","Senior"))</f>
        <v>Intermediate</v>
      </c>
      <c r="AS243" t="str">
        <f>+IF(TablaProyecto[[#This Row],[Education]]&gt;5,"ERRONEO","")</f>
        <v/>
      </c>
      <c r="AT243" t="str">
        <f>IF(+COUNTIF(TablaProyecto[EmployeeNumber],TablaProyecto[[#This Row],[EmployeeNumber]])&gt;1,"ERRONEO"," ")</f>
        <v xml:space="preserve"> </v>
      </c>
      <c r="AU243" t="str">
        <f>+IF(TablaProyecto[[#This Row],[JobSatisfaction]]&gt;4,"ERRONEO"," ")</f>
        <v xml:space="preserve"> </v>
      </c>
      <c r="AV243" t="str">
        <f>+IF(TablaProyecto[[#This Row],[PerformanceRating]]&gt;4,"ERRONEO"," ")</f>
        <v xml:space="preserve"> </v>
      </c>
      <c r="AW243" t="str">
        <f>+IF(TablaProyecto[[#This Row],[RelationshipSatisfaction]]&gt;4,"ERRONEO"," ")</f>
        <v xml:space="preserve"> </v>
      </c>
      <c r="AX243" t="str">
        <f>+IF(TablaProyecto[[#This Row],[WorkLifeBalance]]&gt;4,"ERRONEO"," ")</f>
        <v xml:space="preserve"> </v>
      </c>
    </row>
    <row r="244" spans="1:50" x14ac:dyDescent="0.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  <c r="AJ244" s="3">
        <f>+TablaProyecto[[#This Row],[PercentSalaryHike]]/100</f>
        <v>0.16</v>
      </c>
      <c r="AK244" s="3" t="str">
        <f>+IF(TablaProyecto[[#This Row],[Age]]&gt;=61,"Baby boomers",IF(TablaProyecto[[#This Row],[Age]]&gt;=45,"Generacion X",IF(TablaProyecto[[#This Row],[Age]]&gt;=29,"Millennials","Generacion Z")))</f>
        <v>Millennials</v>
      </c>
      <c r="AL24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244" s="3" t="str">
        <f>+IF(TablaProyecto[[#This Row],[HourlyRate]]&lt;50,"Coste salarial bajo",IF(TablaProyecto[[#This Row],[HourlyRate]]&lt;75,"Coste salarial medio","Coste salarial alto"))</f>
        <v>Coste salarial bajo</v>
      </c>
      <c r="AN244" s="3" t="str">
        <f>+IF(TablaProyecto[[#This Row],[DistanceFromHome]]&lt;10,"0-10 kms",IF(TablaProyecto[[#This Row],[DistanceFromHome]]&lt;20,"10-20 kms","20-30 kms"))</f>
        <v>10-20 kms</v>
      </c>
      <c r="AO244" s="3" t="str">
        <f>+IF(TablaProyecto[[#This Row],[Porcentaje de aumento salarial recibido (%)]]&lt;16%,"Bajo",IF(TablaProyecto[[#This Row],[Porcentaje de aumento salarial recibido (%)]]&lt;21%,"Medio","Alto"))</f>
        <v>Medio</v>
      </c>
      <c r="AP244" s="3" t="str">
        <f>+IF(TablaProyecto[[#This Row],[TrainingTimesLastYear]]&lt;3,"Poca",IF(TablaProyecto[[#This Row],[TrainingTimesLastYear]]&lt;5,"Media","Mucha"))</f>
        <v>Poca</v>
      </c>
      <c r="AQ244" s="3" t="str">
        <f>+IF(TablaProyecto[[#This Row],[TotalWorkingYears]]&lt;4,"Junior",IF(TablaProyecto[[#This Row],[TotalWorkingYears]]&lt;10,"Intermediate","Senior"))</f>
        <v>Senior</v>
      </c>
      <c r="AS244" t="str">
        <f>+IF(TablaProyecto[[#This Row],[Education]]&gt;5,"ERRONEO","")</f>
        <v/>
      </c>
      <c r="AT244" t="str">
        <f>IF(+COUNTIF(TablaProyecto[EmployeeNumber],TablaProyecto[[#This Row],[EmployeeNumber]])&gt;1,"ERRONEO"," ")</f>
        <v xml:space="preserve"> </v>
      </c>
      <c r="AU244" t="str">
        <f>+IF(TablaProyecto[[#This Row],[JobSatisfaction]]&gt;4,"ERRONEO"," ")</f>
        <v xml:space="preserve"> </v>
      </c>
      <c r="AV244" t="str">
        <f>+IF(TablaProyecto[[#This Row],[PerformanceRating]]&gt;4,"ERRONEO"," ")</f>
        <v xml:space="preserve"> </v>
      </c>
      <c r="AW244" t="str">
        <f>+IF(TablaProyecto[[#This Row],[RelationshipSatisfaction]]&gt;4,"ERRONEO"," ")</f>
        <v xml:space="preserve"> </v>
      </c>
      <c r="AX244" t="str">
        <f>+IF(TablaProyecto[[#This Row],[WorkLifeBalance]]&gt;4,"ERRONEO"," ")</f>
        <v xml:space="preserve"> </v>
      </c>
    </row>
    <row r="245" spans="1:50" x14ac:dyDescent="0.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  <c r="AJ245" s="3">
        <f>+TablaProyecto[[#This Row],[PercentSalaryHike]]/100</f>
        <v>0.17</v>
      </c>
      <c r="AK245" s="3" t="str">
        <f>+IF(TablaProyecto[[#This Row],[Age]]&gt;=61,"Baby boomers",IF(TablaProyecto[[#This Row],[Age]]&gt;=45,"Generacion X",IF(TablaProyecto[[#This Row],[Age]]&gt;=29,"Millennials","Generacion Z")))</f>
        <v>Millennials</v>
      </c>
      <c r="AL24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45" s="3" t="str">
        <f>+IF(TablaProyecto[[#This Row],[HourlyRate]]&lt;50,"Coste salarial bajo",IF(TablaProyecto[[#This Row],[HourlyRate]]&lt;75,"Coste salarial medio","Coste salarial alto"))</f>
        <v>Coste salarial medio</v>
      </c>
      <c r="AN245" s="3" t="str">
        <f>+IF(TablaProyecto[[#This Row],[DistanceFromHome]]&lt;10,"0-10 kms",IF(TablaProyecto[[#This Row],[DistanceFromHome]]&lt;20,"10-20 kms","20-30 kms"))</f>
        <v>20-30 kms</v>
      </c>
      <c r="AO245" s="3" t="str">
        <f>+IF(TablaProyecto[[#This Row],[Porcentaje de aumento salarial recibido (%)]]&lt;16%,"Bajo",IF(TablaProyecto[[#This Row],[Porcentaje de aumento salarial recibido (%)]]&lt;21%,"Medio","Alto"))</f>
        <v>Medio</v>
      </c>
      <c r="AP245" s="3" t="str">
        <f>+IF(TablaProyecto[[#This Row],[TrainingTimesLastYear]]&lt;3,"Poca",IF(TablaProyecto[[#This Row],[TrainingTimesLastYear]]&lt;5,"Media","Mucha"))</f>
        <v>Media</v>
      </c>
      <c r="AQ245" s="3" t="str">
        <f>+IF(TablaProyecto[[#This Row],[TotalWorkingYears]]&lt;4,"Junior",IF(TablaProyecto[[#This Row],[TotalWorkingYears]]&lt;10,"Intermediate","Senior"))</f>
        <v>Intermediate</v>
      </c>
      <c r="AS245" t="str">
        <f>+IF(TablaProyecto[[#This Row],[Education]]&gt;5,"ERRONEO","")</f>
        <v/>
      </c>
      <c r="AT245" t="str">
        <f>IF(+COUNTIF(TablaProyecto[EmployeeNumber],TablaProyecto[[#This Row],[EmployeeNumber]])&gt;1,"ERRONEO"," ")</f>
        <v xml:space="preserve"> </v>
      </c>
      <c r="AU245" t="str">
        <f>+IF(TablaProyecto[[#This Row],[JobSatisfaction]]&gt;4,"ERRONEO"," ")</f>
        <v xml:space="preserve"> </v>
      </c>
      <c r="AV245" t="str">
        <f>+IF(TablaProyecto[[#This Row],[PerformanceRating]]&gt;4,"ERRONEO"," ")</f>
        <v xml:space="preserve"> </v>
      </c>
      <c r="AW245" t="str">
        <f>+IF(TablaProyecto[[#This Row],[RelationshipSatisfaction]]&gt;4,"ERRONEO"," ")</f>
        <v xml:space="preserve"> </v>
      </c>
      <c r="AX245" t="str">
        <f>+IF(TablaProyecto[[#This Row],[WorkLifeBalance]]&gt;4,"ERRONEO"," ")</f>
        <v xml:space="preserve"> </v>
      </c>
    </row>
    <row r="246" spans="1:50" x14ac:dyDescent="0.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  <c r="AJ246" s="3">
        <f>+TablaProyecto[[#This Row],[PercentSalaryHike]]/100</f>
        <v>0.11</v>
      </c>
      <c r="AK246" s="3" t="str">
        <f>+IF(TablaProyecto[[#This Row],[Age]]&gt;=61,"Baby boomers",IF(TablaProyecto[[#This Row],[Age]]&gt;=45,"Generacion X",IF(TablaProyecto[[#This Row],[Age]]&gt;=29,"Millennials","Generacion Z")))</f>
        <v>Generacion X</v>
      </c>
      <c r="AL24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246" s="3" t="str">
        <f>+IF(TablaProyecto[[#This Row],[HourlyRate]]&lt;50,"Coste salarial bajo",IF(TablaProyecto[[#This Row],[HourlyRate]]&lt;75,"Coste salarial medio","Coste salarial alto"))</f>
        <v>Coste salarial medio</v>
      </c>
      <c r="AN246" s="3" t="str">
        <f>+IF(TablaProyecto[[#This Row],[DistanceFromHome]]&lt;10,"0-10 kms",IF(TablaProyecto[[#This Row],[DistanceFromHome]]&lt;20,"10-20 kms","20-30 kms"))</f>
        <v>0-10 kms</v>
      </c>
      <c r="AO246" s="3" t="str">
        <f>+IF(TablaProyecto[[#This Row],[Porcentaje de aumento salarial recibido (%)]]&lt;16%,"Bajo",IF(TablaProyecto[[#This Row],[Porcentaje de aumento salarial recibido (%)]]&lt;21%,"Medio","Alto"))</f>
        <v>Bajo</v>
      </c>
      <c r="AP246" s="3" t="str">
        <f>+IF(TablaProyecto[[#This Row],[TrainingTimesLastYear]]&lt;3,"Poca",IF(TablaProyecto[[#This Row],[TrainingTimesLastYear]]&lt;5,"Media","Mucha"))</f>
        <v>Poca</v>
      </c>
      <c r="AQ246" s="3" t="str">
        <f>+IF(TablaProyecto[[#This Row],[TotalWorkingYears]]&lt;4,"Junior",IF(TablaProyecto[[#This Row],[TotalWorkingYears]]&lt;10,"Intermediate","Senior"))</f>
        <v>Senior</v>
      </c>
      <c r="AS246" t="str">
        <f>+IF(TablaProyecto[[#This Row],[Education]]&gt;5,"ERRONEO","")</f>
        <v/>
      </c>
      <c r="AT246" t="str">
        <f>IF(+COUNTIF(TablaProyecto[EmployeeNumber],TablaProyecto[[#This Row],[EmployeeNumber]])&gt;1,"ERRONEO"," ")</f>
        <v xml:space="preserve"> </v>
      </c>
      <c r="AU246" t="str">
        <f>+IF(TablaProyecto[[#This Row],[JobSatisfaction]]&gt;4,"ERRONEO"," ")</f>
        <v xml:space="preserve"> </v>
      </c>
      <c r="AV246" t="str">
        <f>+IF(TablaProyecto[[#This Row],[PerformanceRating]]&gt;4,"ERRONEO"," ")</f>
        <v xml:space="preserve"> </v>
      </c>
      <c r="AW246" t="str">
        <f>+IF(TablaProyecto[[#This Row],[RelationshipSatisfaction]]&gt;4,"ERRONEO"," ")</f>
        <v xml:space="preserve"> </v>
      </c>
      <c r="AX246" t="str">
        <f>+IF(TablaProyecto[[#This Row],[WorkLifeBalance]]&gt;4,"ERRONEO"," ")</f>
        <v xml:space="preserve"> </v>
      </c>
    </row>
    <row r="247" spans="1:50" x14ac:dyDescent="0.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  <c r="AJ247" s="3">
        <f>+TablaProyecto[[#This Row],[PercentSalaryHike]]/100</f>
        <v>0.12</v>
      </c>
      <c r="AK247" s="3" t="str">
        <f>+IF(TablaProyecto[[#This Row],[Age]]&gt;=61,"Baby boomers",IF(TablaProyecto[[#This Row],[Age]]&gt;=45,"Generacion X",IF(TablaProyecto[[#This Row],[Age]]&gt;=29,"Millennials","Generacion Z")))</f>
        <v>Millennials</v>
      </c>
      <c r="AL24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47" s="3" t="str">
        <f>+IF(TablaProyecto[[#This Row],[HourlyRate]]&lt;50,"Coste salarial bajo",IF(TablaProyecto[[#This Row],[HourlyRate]]&lt;75,"Coste salarial medio","Coste salarial alto"))</f>
        <v>Coste salarial medio</v>
      </c>
      <c r="AN247" s="3" t="str">
        <f>+IF(TablaProyecto[[#This Row],[DistanceFromHome]]&lt;10,"0-10 kms",IF(TablaProyecto[[#This Row],[DistanceFromHome]]&lt;20,"10-20 kms","20-30 kms"))</f>
        <v>0-10 kms</v>
      </c>
      <c r="AO247" s="3" t="str">
        <f>+IF(TablaProyecto[[#This Row],[Porcentaje de aumento salarial recibido (%)]]&lt;16%,"Bajo",IF(TablaProyecto[[#This Row],[Porcentaje de aumento salarial recibido (%)]]&lt;21%,"Medio","Alto"))</f>
        <v>Bajo</v>
      </c>
      <c r="AP247" s="3" t="str">
        <f>+IF(TablaProyecto[[#This Row],[TrainingTimesLastYear]]&lt;3,"Poca",IF(TablaProyecto[[#This Row],[TrainingTimesLastYear]]&lt;5,"Media","Mucha"))</f>
        <v>Media</v>
      </c>
      <c r="AQ247" s="3" t="str">
        <f>+IF(TablaProyecto[[#This Row],[TotalWorkingYears]]&lt;4,"Junior",IF(TablaProyecto[[#This Row],[TotalWorkingYears]]&lt;10,"Intermediate","Senior"))</f>
        <v>Intermediate</v>
      </c>
      <c r="AS247" t="str">
        <f>+IF(TablaProyecto[[#This Row],[Education]]&gt;5,"ERRONEO","")</f>
        <v/>
      </c>
      <c r="AT247" t="str">
        <f>IF(+COUNTIF(TablaProyecto[EmployeeNumber],TablaProyecto[[#This Row],[EmployeeNumber]])&gt;1,"ERRONEO"," ")</f>
        <v xml:space="preserve"> </v>
      </c>
      <c r="AU247" t="str">
        <f>+IF(TablaProyecto[[#This Row],[JobSatisfaction]]&gt;4,"ERRONEO"," ")</f>
        <v xml:space="preserve"> </v>
      </c>
      <c r="AV247" t="str">
        <f>+IF(TablaProyecto[[#This Row],[PerformanceRating]]&gt;4,"ERRONEO"," ")</f>
        <v xml:space="preserve"> </v>
      </c>
      <c r="AW247" t="str">
        <f>+IF(TablaProyecto[[#This Row],[RelationshipSatisfaction]]&gt;4,"ERRONEO"," ")</f>
        <v xml:space="preserve"> </v>
      </c>
      <c r="AX247" t="str">
        <f>+IF(TablaProyecto[[#This Row],[WorkLifeBalance]]&gt;4,"ERRONEO"," ")</f>
        <v xml:space="preserve"> </v>
      </c>
    </row>
    <row r="248" spans="1:50" x14ac:dyDescent="0.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  <c r="AJ248" s="3">
        <f>+TablaProyecto[[#This Row],[PercentSalaryHike]]/100</f>
        <v>0.13</v>
      </c>
      <c r="AK248" s="3" t="str">
        <f>+IF(TablaProyecto[[#This Row],[Age]]&gt;=61,"Baby boomers",IF(TablaProyecto[[#This Row],[Age]]&gt;=45,"Generacion X",IF(TablaProyecto[[#This Row],[Age]]&gt;=29,"Millennials","Generacion Z")))</f>
        <v>Millennials</v>
      </c>
      <c r="AL24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48" s="3" t="str">
        <f>+IF(TablaProyecto[[#This Row],[HourlyRate]]&lt;50,"Coste salarial bajo",IF(TablaProyecto[[#This Row],[HourlyRate]]&lt;75,"Coste salarial medio","Coste salarial alto"))</f>
        <v>Coste salarial medio</v>
      </c>
      <c r="AN248" s="3" t="str">
        <f>+IF(TablaProyecto[[#This Row],[DistanceFromHome]]&lt;10,"0-10 kms",IF(TablaProyecto[[#This Row],[DistanceFromHome]]&lt;20,"10-20 kms","20-30 kms"))</f>
        <v>0-10 kms</v>
      </c>
      <c r="AO248" s="3" t="str">
        <f>+IF(TablaProyecto[[#This Row],[Porcentaje de aumento salarial recibido (%)]]&lt;16%,"Bajo",IF(TablaProyecto[[#This Row],[Porcentaje de aumento salarial recibido (%)]]&lt;21%,"Medio","Alto"))</f>
        <v>Bajo</v>
      </c>
      <c r="AP248" s="3" t="str">
        <f>+IF(TablaProyecto[[#This Row],[TrainingTimesLastYear]]&lt;3,"Poca",IF(TablaProyecto[[#This Row],[TrainingTimesLastYear]]&lt;5,"Media","Mucha"))</f>
        <v>Poca</v>
      </c>
      <c r="AQ248" s="3" t="str">
        <f>+IF(TablaProyecto[[#This Row],[TotalWorkingYears]]&lt;4,"Junior",IF(TablaProyecto[[#This Row],[TotalWorkingYears]]&lt;10,"Intermediate","Senior"))</f>
        <v>Junior</v>
      </c>
      <c r="AS248" t="str">
        <f>+IF(TablaProyecto[[#This Row],[Education]]&gt;5,"ERRONEO","")</f>
        <v/>
      </c>
      <c r="AT248" t="str">
        <f>IF(+COUNTIF(TablaProyecto[EmployeeNumber],TablaProyecto[[#This Row],[EmployeeNumber]])&gt;1,"ERRONEO"," ")</f>
        <v xml:space="preserve"> </v>
      </c>
      <c r="AU248" t="str">
        <f>+IF(TablaProyecto[[#This Row],[JobSatisfaction]]&gt;4,"ERRONEO"," ")</f>
        <v xml:space="preserve"> </v>
      </c>
      <c r="AV248" t="str">
        <f>+IF(TablaProyecto[[#This Row],[PerformanceRating]]&gt;4,"ERRONEO"," ")</f>
        <v xml:space="preserve"> </v>
      </c>
      <c r="AW248" t="str">
        <f>+IF(TablaProyecto[[#This Row],[RelationshipSatisfaction]]&gt;4,"ERRONEO"," ")</f>
        <v xml:space="preserve"> </v>
      </c>
      <c r="AX248" t="str">
        <f>+IF(TablaProyecto[[#This Row],[WorkLifeBalance]]&gt;4,"ERRONEO"," ")</f>
        <v xml:space="preserve"> </v>
      </c>
    </row>
    <row r="249" spans="1:50" x14ac:dyDescent="0.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  <c r="AJ249" s="3">
        <f>+TablaProyecto[[#This Row],[PercentSalaryHike]]/100</f>
        <v>0.13</v>
      </c>
      <c r="AK249" s="3" t="str">
        <f>+IF(TablaProyecto[[#This Row],[Age]]&gt;=61,"Baby boomers",IF(TablaProyecto[[#This Row],[Age]]&gt;=45,"Generacion X",IF(TablaProyecto[[#This Row],[Age]]&gt;=29,"Millennials","Generacion Z")))</f>
        <v>Millennials</v>
      </c>
      <c r="AL24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249" s="3" t="str">
        <f>+IF(TablaProyecto[[#This Row],[HourlyRate]]&lt;50,"Coste salarial bajo",IF(TablaProyecto[[#This Row],[HourlyRate]]&lt;75,"Coste salarial medio","Coste salarial alto"))</f>
        <v>Coste salarial alto</v>
      </c>
      <c r="AN249" s="3" t="str">
        <f>+IF(TablaProyecto[[#This Row],[DistanceFromHome]]&lt;10,"0-10 kms",IF(TablaProyecto[[#This Row],[DistanceFromHome]]&lt;20,"10-20 kms","20-30 kms"))</f>
        <v>0-10 kms</v>
      </c>
      <c r="AO249" s="3" t="str">
        <f>+IF(TablaProyecto[[#This Row],[Porcentaje de aumento salarial recibido (%)]]&lt;16%,"Bajo",IF(TablaProyecto[[#This Row],[Porcentaje de aumento salarial recibido (%)]]&lt;21%,"Medio","Alto"))</f>
        <v>Bajo</v>
      </c>
      <c r="AP249" s="3" t="str">
        <f>+IF(TablaProyecto[[#This Row],[TrainingTimesLastYear]]&lt;3,"Poca",IF(TablaProyecto[[#This Row],[TrainingTimesLastYear]]&lt;5,"Media","Mucha"))</f>
        <v>Media</v>
      </c>
      <c r="AQ249" s="3" t="str">
        <f>+IF(TablaProyecto[[#This Row],[TotalWorkingYears]]&lt;4,"Junior",IF(TablaProyecto[[#This Row],[TotalWorkingYears]]&lt;10,"Intermediate","Senior"))</f>
        <v>Senior</v>
      </c>
      <c r="AS249" t="str">
        <f>+IF(TablaProyecto[[#This Row],[Education]]&gt;5,"ERRONEO","")</f>
        <v/>
      </c>
      <c r="AT249" t="str">
        <f>IF(+COUNTIF(TablaProyecto[EmployeeNumber],TablaProyecto[[#This Row],[EmployeeNumber]])&gt;1,"ERRONEO"," ")</f>
        <v xml:space="preserve"> </v>
      </c>
      <c r="AU249" t="str">
        <f>+IF(TablaProyecto[[#This Row],[JobSatisfaction]]&gt;4,"ERRONEO"," ")</f>
        <v xml:space="preserve"> </v>
      </c>
      <c r="AV249" t="str">
        <f>+IF(TablaProyecto[[#This Row],[PerformanceRating]]&gt;4,"ERRONEO"," ")</f>
        <v xml:space="preserve"> </v>
      </c>
      <c r="AW249" t="str">
        <f>+IF(TablaProyecto[[#This Row],[RelationshipSatisfaction]]&gt;4,"ERRONEO"," ")</f>
        <v xml:space="preserve"> </v>
      </c>
      <c r="AX249" t="str">
        <f>+IF(TablaProyecto[[#This Row],[WorkLifeBalance]]&gt;4,"ERRONEO"," ")</f>
        <v xml:space="preserve"> </v>
      </c>
    </row>
    <row r="250" spans="1:50" x14ac:dyDescent="0.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  <c r="AJ250" s="3">
        <f>+TablaProyecto[[#This Row],[PercentSalaryHike]]/100</f>
        <v>0.14000000000000001</v>
      </c>
      <c r="AK250" s="3" t="str">
        <f>+IF(TablaProyecto[[#This Row],[Age]]&gt;=61,"Baby boomers",IF(TablaProyecto[[#This Row],[Age]]&gt;=45,"Generacion X",IF(TablaProyecto[[#This Row],[Age]]&gt;=29,"Millennials","Generacion Z")))</f>
        <v>Millennials</v>
      </c>
      <c r="AL25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50" s="3" t="str">
        <f>+IF(TablaProyecto[[#This Row],[HourlyRate]]&lt;50,"Coste salarial bajo",IF(TablaProyecto[[#This Row],[HourlyRate]]&lt;75,"Coste salarial medio","Coste salarial alto"))</f>
        <v>Coste salarial alto</v>
      </c>
      <c r="AN250" s="3" t="str">
        <f>+IF(TablaProyecto[[#This Row],[DistanceFromHome]]&lt;10,"0-10 kms",IF(TablaProyecto[[#This Row],[DistanceFromHome]]&lt;20,"10-20 kms","20-30 kms"))</f>
        <v>0-10 kms</v>
      </c>
      <c r="AO250" s="3" t="str">
        <f>+IF(TablaProyecto[[#This Row],[Porcentaje de aumento salarial recibido (%)]]&lt;16%,"Bajo",IF(TablaProyecto[[#This Row],[Porcentaje de aumento salarial recibido (%)]]&lt;21%,"Medio","Alto"))</f>
        <v>Bajo</v>
      </c>
      <c r="AP250" s="3" t="str">
        <f>+IF(TablaProyecto[[#This Row],[TrainingTimesLastYear]]&lt;3,"Poca",IF(TablaProyecto[[#This Row],[TrainingTimesLastYear]]&lt;5,"Media","Mucha"))</f>
        <v>Poca</v>
      </c>
      <c r="AQ250" s="3" t="str">
        <f>+IF(TablaProyecto[[#This Row],[TotalWorkingYears]]&lt;4,"Junior",IF(TablaProyecto[[#This Row],[TotalWorkingYears]]&lt;10,"Intermediate","Senior"))</f>
        <v>Senior</v>
      </c>
      <c r="AS250" t="str">
        <f>+IF(TablaProyecto[[#This Row],[Education]]&gt;5,"ERRONEO","")</f>
        <v/>
      </c>
      <c r="AT250" t="str">
        <f>IF(+COUNTIF(TablaProyecto[EmployeeNumber],TablaProyecto[[#This Row],[EmployeeNumber]])&gt;1,"ERRONEO"," ")</f>
        <v xml:space="preserve"> </v>
      </c>
      <c r="AU250" t="str">
        <f>+IF(TablaProyecto[[#This Row],[JobSatisfaction]]&gt;4,"ERRONEO"," ")</f>
        <v xml:space="preserve"> </v>
      </c>
      <c r="AV250" t="str">
        <f>+IF(TablaProyecto[[#This Row],[PerformanceRating]]&gt;4,"ERRONEO"," ")</f>
        <v xml:space="preserve"> </v>
      </c>
      <c r="AW250" t="str">
        <f>+IF(TablaProyecto[[#This Row],[RelationshipSatisfaction]]&gt;4,"ERRONEO"," ")</f>
        <v xml:space="preserve"> </v>
      </c>
      <c r="AX250" t="str">
        <f>+IF(TablaProyecto[[#This Row],[WorkLifeBalance]]&gt;4,"ERRONEO"," ")</f>
        <v xml:space="preserve"> </v>
      </c>
    </row>
    <row r="251" spans="1:50" x14ac:dyDescent="0.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  <c r="AJ251" s="3">
        <f>+TablaProyecto[[#This Row],[PercentSalaryHike]]/100</f>
        <v>0.17</v>
      </c>
      <c r="AK251" s="3" t="str">
        <f>+IF(TablaProyecto[[#This Row],[Age]]&gt;=61,"Baby boomers",IF(TablaProyecto[[#This Row],[Age]]&gt;=45,"Generacion X",IF(TablaProyecto[[#This Row],[Age]]&gt;=29,"Millennials","Generacion Z")))</f>
        <v>Generacion X</v>
      </c>
      <c r="AL25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51" s="3" t="str">
        <f>+IF(TablaProyecto[[#This Row],[HourlyRate]]&lt;50,"Coste salarial bajo",IF(TablaProyecto[[#This Row],[HourlyRate]]&lt;75,"Coste salarial medio","Coste salarial alto"))</f>
        <v>Coste salarial alto</v>
      </c>
      <c r="AN251" s="3" t="str">
        <f>+IF(TablaProyecto[[#This Row],[DistanceFromHome]]&lt;10,"0-10 kms",IF(TablaProyecto[[#This Row],[DistanceFromHome]]&lt;20,"10-20 kms","20-30 kms"))</f>
        <v>0-10 kms</v>
      </c>
      <c r="AO251" s="3" t="str">
        <f>+IF(TablaProyecto[[#This Row],[Porcentaje de aumento salarial recibido (%)]]&lt;16%,"Bajo",IF(TablaProyecto[[#This Row],[Porcentaje de aumento salarial recibido (%)]]&lt;21%,"Medio","Alto"))</f>
        <v>Medio</v>
      </c>
      <c r="AP251" s="3" t="str">
        <f>+IF(TablaProyecto[[#This Row],[TrainingTimesLastYear]]&lt;3,"Poca",IF(TablaProyecto[[#This Row],[TrainingTimesLastYear]]&lt;5,"Media","Mucha"))</f>
        <v>Poca</v>
      </c>
      <c r="AQ251" s="3" t="str">
        <f>+IF(TablaProyecto[[#This Row],[TotalWorkingYears]]&lt;4,"Junior",IF(TablaProyecto[[#This Row],[TotalWorkingYears]]&lt;10,"Intermediate","Senior"))</f>
        <v>Intermediate</v>
      </c>
      <c r="AS251" t="str">
        <f>+IF(TablaProyecto[[#This Row],[Education]]&gt;5,"ERRONEO","")</f>
        <v/>
      </c>
      <c r="AT251" t="str">
        <f>IF(+COUNTIF(TablaProyecto[EmployeeNumber],TablaProyecto[[#This Row],[EmployeeNumber]])&gt;1,"ERRONEO"," ")</f>
        <v xml:space="preserve"> </v>
      </c>
      <c r="AU251" t="str">
        <f>+IF(TablaProyecto[[#This Row],[JobSatisfaction]]&gt;4,"ERRONEO"," ")</f>
        <v xml:space="preserve"> </v>
      </c>
      <c r="AV251" t="str">
        <f>+IF(TablaProyecto[[#This Row],[PerformanceRating]]&gt;4,"ERRONEO"," ")</f>
        <v xml:space="preserve"> </v>
      </c>
      <c r="AW251" t="str">
        <f>+IF(TablaProyecto[[#This Row],[RelationshipSatisfaction]]&gt;4,"ERRONEO"," ")</f>
        <v xml:space="preserve"> </v>
      </c>
      <c r="AX251" t="str">
        <f>+IF(TablaProyecto[[#This Row],[WorkLifeBalance]]&gt;4,"ERRONEO"," ")</f>
        <v xml:space="preserve"> </v>
      </c>
    </row>
    <row r="252" spans="1:50" x14ac:dyDescent="0.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  <c r="AJ252" s="3">
        <f>+TablaProyecto[[#This Row],[PercentSalaryHike]]/100</f>
        <v>0.11</v>
      </c>
      <c r="AK252" s="3" t="str">
        <f>+IF(TablaProyecto[[#This Row],[Age]]&gt;=61,"Baby boomers",IF(TablaProyecto[[#This Row],[Age]]&gt;=45,"Generacion X",IF(TablaProyecto[[#This Row],[Age]]&gt;=29,"Millennials","Generacion Z")))</f>
        <v>Millennials</v>
      </c>
      <c r="AL25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252" s="3" t="str">
        <f>+IF(TablaProyecto[[#This Row],[HourlyRate]]&lt;50,"Coste salarial bajo",IF(TablaProyecto[[#This Row],[HourlyRate]]&lt;75,"Coste salarial medio","Coste salarial alto"))</f>
        <v>Coste salarial medio</v>
      </c>
      <c r="AN252" s="3" t="str">
        <f>+IF(TablaProyecto[[#This Row],[DistanceFromHome]]&lt;10,"0-10 kms",IF(TablaProyecto[[#This Row],[DistanceFromHome]]&lt;20,"10-20 kms","20-30 kms"))</f>
        <v>10-20 kms</v>
      </c>
      <c r="AO252" s="3" t="str">
        <f>+IF(TablaProyecto[[#This Row],[Porcentaje de aumento salarial recibido (%)]]&lt;16%,"Bajo",IF(TablaProyecto[[#This Row],[Porcentaje de aumento salarial recibido (%)]]&lt;21%,"Medio","Alto"))</f>
        <v>Bajo</v>
      </c>
      <c r="AP252" s="3" t="str">
        <f>+IF(TablaProyecto[[#This Row],[TrainingTimesLastYear]]&lt;3,"Poca",IF(TablaProyecto[[#This Row],[TrainingTimesLastYear]]&lt;5,"Media","Mucha"))</f>
        <v>Mucha</v>
      </c>
      <c r="AQ252" s="3" t="str">
        <f>+IF(TablaProyecto[[#This Row],[TotalWorkingYears]]&lt;4,"Junior",IF(TablaProyecto[[#This Row],[TotalWorkingYears]]&lt;10,"Intermediate","Senior"))</f>
        <v>Senior</v>
      </c>
      <c r="AS252" t="str">
        <f>+IF(TablaProyecto[[#This Row],[Education]]&gt;5,"ERRONEO","")</f>
        <v/>
      </c>
      <c r="AT252" t="str">
        <f>IF(+COUNTIF(TablaProyecto[EmployeeNumber],TablaProyecto[[#This Row],[EmployeeNumber]])&gt;1,"ERRONEO"," ")</f>
        <v xml:space="preserve"> </v>
      </c>
      <c r="AU252" t="str">
        <f>+IF(TablaProyecto[[#This Row],[JobSatisfaction]]&gt;4,"ERRONEO"," ")</f>
        <v xml:space="preserve"> </v>
      </c>
      <c r="AV252" t="str">
        <f>+IF(TablaProyecto[[#This Row],[PerformanceRating]]&gt;4,"ERRONEO"," ")</f>
        <v xml:space="preserve"> </v>
      </c>
      <c r="AW252" t="str">
        <f>+IF(TablaProyecto[[#This Row],[RelationshipSatisfaction]]&gt;4,"ERRONEO"," ")</f>
        <v xml:space="preserve"> </v>
      </c>
      <c r="AX252" t="str">
        <f>+IF(TablaProyecto[[#This Row],[WorkLifeBalance]]&gt;4,"ERRONEO"," ")</f>
        <v xml:space="preserve"> </v>
      </c>
    </row>
    <row r="253" spans="1:50" x14ac:dyDescent="0.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  <c r="AJ253" s="3">
        <f>+TablaProyecto[[#This Row],[PercentSalaryHike]]/100</f>
        <v>0.25</v>
      </c>
      <c r="AK253" s="3" t="str">
        <f>+IF(TablaProyecto[[#This Row],[Age]]&gt;=61,"Baby boomers",IF(TablaProyecto[[#This Row],[Age]]&gt;=45,"Generacion X",IF(TablaProyecto[[#This Row],[Age]]&gt;=29,"Millennials","Generacion Z")))</f>
        <v>Millennials</v>
      </c>
      <c r="AL25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253" s="3" t="str">
        <f>+IF(TablaProyecto[[#This Row],[HourlyRate]]&lt;50,"Coste salarial bajo",IF(TablaProyecto[[#This Row],[HourlyRate]]&lt;75,"Coste salarial medio","Coste salarial alto"))</f>
        <v>Coste salarial medio</v>
      </c>
      <c r="AN253" s="3" t="str">
        <f>+IF(TablaProyecto[[#This Row],[DistanceFromHome]]&lt;10,"0-10 kms",IF(TablaProyecto[[#This Row],[DistanceFromHome]]&lt;20,"10-20 kms","20-30 kms"))</f>
        <v>0-10 kms</v>
      </c>
      <c r="AO253" s="3" t="str">
        <f>+IF(TablaProyecto[[#This Row],[Porcentaje de aumento salarial recibido (%)]]&lt;16%,"Bajo",IF(TablaProyecto[[#This Row],[Porcentaje de aumento salarial recibido (%)]]&lt;21%,"Medio","Alto"))</f>
        <v>Alto</v>
      </c>
      <c r="AP253" s="3" t="str">
        <f>+IF(TablaProyecto[[#This Row],[TrainingTimesLastYear]]&lt;3,"Poca",IF(TablaProyecto[[#This Row],[TrainingTimesLastYear]]&lt;5,"Media","Mucha"))</f>
        <v>Poca</v>
      </c>
      <c r="AQ253" s="3" t="str">
        <f>+IF(TablaProyecto[[#This Row],[TotalWorkingYears]]&lt;4,"Junior",IF(TablaProyecto[[#This Row],[TotalWorkingYears]]&lt;10,"Intermediate","Senior"))</f>
        <v>Senior</v>
      </c>
      <c r="AS253" t="str">
        <f>+IF(TablaProyecto[[#This Row],[Education]]&gt;5,"ERRONEO","")</f>
        <v/>
      </c>
      <c r="AT253" t="str">
        <f>IF(+COUNTIF(TablaProyecto[EmployeeNumber],TablaProyecto[[#This Row],[EmployeeNumber]])&gt;1,"ERRONEO"," ")</f>
        <v xml:space="preserve"> </v>
      </c>
      <c r="AU253" t="str">
        <f>+IF(TablaProyecto[[#This Row],[JobSatisfaction]]&gt;4,"ERRONEO"," ")</f>
        <v xml:space="preserve"> </v>
      </c>
      <c r="AV253" t="str">
        <f>+IF(TablaProyecto[[#This Row],[PerformanceRating]]&gt;4,"ERRONEO"," ")</f>
        <v xml:space="preserve"> </v>
      </c>
      <c r="AW253" t="str">
        <f>+IF(TablaProyecto[[#This Row],[RelationshipSatisfaction]]&gt;4,"ERRONEO"," ")</f>
        <v xml:space="preserve"> </v>
      </c>
      <c r="AX253" t="str">
        <f>+IF(TablaProyecto[[#This Row],[WorkLifeBalance]]&gt;4,"ERRONEO"," ")</f>
        <v xml:space="preserve"> </v>
      </c>
    </row>
    <row r="254" spans="1:50" x14ac:dyDescent="0.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  <c r="AJ254" s="3">
        <f>+TablaProyecto[[#This Row],[PercentSalaryHike]]/100</f>
        <v>0.19</v>
      </c>
      <c r="AK254" s="3" t="str">
        <f>+IF(TablaProyecto[[#This Row],[Age]]&gt;=61,"Baby boomers",IF(TablaProyecto[[#This Row],[Age]]&gt;=45,"Generacion X",IF(TablaProyecto[[#This Row],[Age]]&gt;=29,"Millennials","Generacion Z")))</f>
        <v>Millennials</v>
      </c>
      <c r="AL25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54" s="3" t="str">
        <f>+IF(TablaProyecto[[#This Row],[HourlyRate]]&lt;50,"Coste salarial bajo",IF(TablaProyecto[[#This Row],[HourlyRate]]&lt;75,"Coste salarial medio","Coste salarial alto"))</f>
        <v>Coste salarial medio</v>
      </c>
      <c r="AN254" s="3" t="str">
        <f>+IF(TablaProyecto[[#This Row],[DistanceFromHome]]&lt;10,"0-10 kms",IF(TablaProyecto[[#This Row],[DistanceFromHome]]&lt;20,"10-20 kms","20-30 kms"))</f>
        <v>10-20 kms</v>
      </c>
      <c r="AO254" s="3" t="str">
        <f>+IF(TablaProyecto[[#This Row],[Porcentaje de aumento salarial recibido (%)]]&lt;16%,"Bajo",IF(TablaProyecto[[#This Row],[Porcentaje de aumento salarial recibido (%)]]&lt;21%,"Medio","Alto"))</f>
        <v>Medio</v>
      </c>
      <c r="AP254" s="3" t="str">
        <f>+IF(TablaProyecto[[#This Row],[TrainingTimesLastYear]]&lt;3,"Poca",IF(TablaProyecto[[#This Row],[TrainingTimesLastYear]]&lt;5,"Media","Mucha"))</f>
        <v>Poca</v>
      </c>
      <c r="AQ254" s="3" t="str">
        <f>+IF(TablaProyecto[[#This Row],[TotalWorkingYears]]&lt;4,"Junior",IF(TablaProyecto[[#This Row],[TotalWorkingYears]]&lt;10,"Intermediate","Senior"))</f>
        <v>Intermediate</v>
      </c>
      <c r="AS254" t="str">
        <f>+IF(TablaProyecto[[#This Row],[Education]]&gt;5,"ERRONEO","")</f>
        <v/>
      </c>
      <c r="AT254" t="str">
        <f>IF(+COUNTIF(TablaProyecto[EmployeeNumber],TablaProyecto[[#This Row],[EmployeeNumber]])&gt;1,"ERRONEO"," ")</f>
        <v xml:space="preserve"> </v>
      </c>
      <c r="AU254" t="str">
        <f>+IF(TablaProyecto[[#This Row],[JobSatisfaction]]&gt;4,"ERRONEO"," ")</f>
        <v xml:space="preserve"> </v>
      </c>
      <c r="AV254" t="str">
        <f>+IF(TablaProyecto[[#This Row],[PerformanceRating]]&gt;4,"ERRONEO"," ")</f>
        <v xml:space="preserve"> </v>
      </c>
      <c r="AW254" t="str">
        <f>+IF(TablaProyecto[[#This Row],[RelationshipSatisfaction]]&gt;4,"ERRONEO"," ")</f>
        <v xml:space="preserve"> </v>
      </c>
      <c r="AX254" t="str">
        <f>+IF(TablaProyecto[[#This Row],[WorkLifeBalance]]&gt;4,"ERRONEO"," ")</f>
        <v xml:space="preserve"> </v>
      </c>
    </row>
    <row r="255" spans="1:50" x14ac:dyDescent="0.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  <c r="AJ255" s="3">
        <f>+TablaProyecto[[#This Row],[PercentSalaryHike]]/100</f>
        <v>0.13</v>
      </c>
      <c r="AK255" s="3" t="str">
        <f>+IF(TablaProyecto[[#This Row],[Age]]&gt;=61,"Baby boomers",IF(TablaProyecto[[#This Row],[Age]]&gt;=45,"Generacion X",IF(TablaProyecto[[#This Row],[Age]]&gt;=29,"Millennials","Generacion Z")))</f>
        <v>Millennials</v>
      </c>
      <c r="AL25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55" s="3" t="str">
        <f>+IF(TablaProyecto[[#This Row],[HourlyRate]]&lt;50,"Coste salarial bajo",IF(TablaProyecto[[#This Row],[HourlyRate]]&lt;75,"Coste salarial medio","Coste salarial alto"))</f>
        <v>Coste salarial alto</v>
      </c>
      <c r="AN255" s="3" t="str">
        <f>+IF(TablaProyecto[[#This Row],[DistanceFromHome]]&lt;10,"0-10 kms",IF(TablaProyecto[[#This Row],[DistanceFromHome]]&lt;20,"10-20 kms","20-30 kms"))</f>
        <v>10-20 kms</v>
      </c>
      <c r="AO255" s="3" t="str">
        <f>+IF(TablaProyecto[[#This Row],[Porcentaje de aumento salarial recibido (%)]]&lt;16%,"Bajo",IF(TablaProyecto[[#This Row],[Porcentaje de aumento salarial recibido (%)]]&lt;21%,"Medio","Alto"))</f>
        <v>Bajo</v>
      </c>
      <c r="AP255" s="3" t="str">
        <f>+IF(TablaProyecto[[#This Row],[TrainingTimesLastYear]]&lt;3,"Poca",IF(TablaProyecto[[#This Row],[TrainingTimesLastYear]]&lt;5,"Media","Mucha"))</f>
        <v>Poca</v>
      </c>
      <c r="AQ255" s="3" t="str">
        <f>+IF(TablaProyecto[[#This Row],[TotalWorkingYears]]&lt;4,"Junior",IF(TablaProyecto[[#This Row],[TotalWorkingYears]]&lt;10,"Intermediate","Senior"))</f>
        <v>Senior</v>
      </c>
      <c r="AS255" t="str">
        <f>+IF(TablaProyecto[[#This Row],[Education]]&gt;5,"ERRONEO","")</f>
        <v/>
      </c>
      <c r="AT255" t="str">
        <f>IF(+COUNTIF(TablaProyecto[EmployeeNumber],TablaProyecto[[#This Row],[EmployeeNumber]])&gt;1,"ERRONEO"," ")</f>
        <v xml:space="preserve"> </v>
      </c>
      <c r="AU255" t="str">
        <f>+IF(TablaProyecto[[#This Row],[JobSatisfaction]]&gt;4,"ERRONEO"," ")</f>
        <v xml:space="preserve"> </v>
      </c>
      <c r="AV255" t="str">
        <f>+IF(TablaProyecto[[#This Row],[PerformanceRating]]&gt;4,"ERRONEO"," ")</f>
        <v xml:space="preserve"> </v>
      </c>
      <c r="AW255" t="str">
        <f>+IF(TablaProyecto[[#This Row],[RelationshipSatisfaction]]&gt;4,"ERRONEO"," ")</f>
        <v xml:space="preserve"> </v>
      </c>
      <c r="AX255" t="str">
        <f>+IF(TablaProyecto[[#This Row],[WorkLifeBalance]]&gt;4,"ERRONEO"," ")</f>
        <v xml:space="preserve"> </v>
      </c>
    </row>
    <row r="256" spans="1:50" x14ac:dyDescent="0.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  <c r="AJ256" s="3">
        <f>+TablaProyecto[[#This Row],[PercentSalaryHike]]/100</f>
        <v>0.14000000000000001</v>
      </c>
      <c r="AK256" s="3" t="str">
        <f>+IF(TablaProyecto[[#This Row],[Age]]&gt;=61,"Baby boomers",IF(TablaProyecto[[#This Row],[Age]]&gt;=45,"Generacion X",IF(TablaProyecto[[#This Row],[Age]]&gt;=29,"Millennials","Generacion Z")))</f>
        <v>Millennials</v>
      </c>
      <c r="AL25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56" s="3" t="str">
        <f>+IF(TablaProyecto[[#This Row],[HourlyRate]]&lt;50,"Coste salarial bajo",IF(TablaProyecto[[#This Row],[HourlyRate]]&lt;75,"Coste salarial medio","Coste salarial alto"))</f>
        <v>Coste salarial bajo</v>
      </c>
      <c r="AN256" s="3" t="str">
        <f>+IF(TablaProyecto[[#This Row],[DistanceFromHome]]&lt;10,"0-10 kms",IF(TablaProyecto[[#This Row],[DistanceFromHome]]&lt;20,"10-20 kms","20-30 kms"))</f>
        <v>20-30 kms</v>
      </c>
      <c r="AO256" s="3" t="str">
        <f>+IF(TablaProyecto[[#This Row],[Porcentaje de aumento salarial recibido (%)]]&lt;16%,"Bajo",IF(TablaProyecto[[#This Row],[Porcentaje de aumento salarial recibido (%)]]&lt;21%,"Medio","Alto"))</f>
        <v>Bajo</v>
      </c>
      <c r="AP256" s="3" t="str">
        <f>+IF(TablaProyecto[[#This Row],[TrainingTimesLastYear]]&lt;3,"Poca",IF(TablaProyecto[[#This Row],[TrainingTimesLastYear]]&lt;5,"Media","Mucha"))</f>
        <v>Poca</v>
      </c>
      <c r="AQ256" s="3" t="str">
        <f>+IF(TablaProyecto[[#This Row],[TotalWorkingYears]]&lt;4,"Junior",IF(TablaProyecto[[#This Row],[TotalWorkingYears]]&lt;10,"Intermediate","Senior"))</f>
        <v>Senior</v>
      </c>
      <c r="AS256" t="str">
        <f>+IF(TablaProyecto[[#This Row],[Education]]&gt;5,"ERRONEO","")</f>
        <v/>
      </c>
      <c r="AT256" t="str">
        <f>IF(+COUNTIF(TablaProyecto[EmployeeNumber],TablaProyecto[[#This Row],[EmployeeNumber]])&gt;1,"ERRONEO"," ")</f>
        <v xml:space="preserve"> </v>
      </c>
      <c r="AU256" t="str">
        <f>+IF(TablaProyecto[[#This Row],[JobSatisfaction]]&gt;4,"ERRONEO"," ")</f>
        <v xml:space="preserve"> </v>
      </c>
      <c r="AV256" t="str">
        <f>+IF(TablaProyecto[[#This Row],[PerformanceRating]]&gt;4,"ERRONEO"," ")</f>
        <v xml:space="preserve"> </v>
      </c>
      <c r="AW256" t="str">
        <f>+IF(TablaProyecto[[#This Row],[RelationshipSatisfaction]]&gt;4,"ERRONEO"," ")</f>
        <v xml:space="preserve"> </v>
      </c>
      <c r="AX256" t="str">
        <f>+IF(TablaProyecto[[#This Row],[WorkLifeBalance]]&gt;4,"ERRONEO"," ")</f>
        <v xml:space="preserve"> </v>
      </c>
    </row>
    <row r="257" spans="1:50" x14ac:dyDescent="0.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  <c r="AJ257" s="3">
        <f>+TablaProyecto[[#This Row],[PercentSalaryHike]]/100</f>
        <v>0.12</v>
      </c>
      <c r="AK257" s="3" t="str">
        <f>+IF(TablaProyecto[[#This Row],[Age]]&gt;=61,"Baby boomers",IF(TablaProyecto[[#This Row],[Age]]&gt;=45,"Generacion X",IF(TablaProyecto[[#This Row],[Age]]&gt;=29,"Millennials","Generacion Z")))</f>
        <v>Generacion Z</v>
      </c>
      <c r="AL25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57" s="3" t="str">
        <f>+IF(TablaProyecto[[#This Row],[HourlyRate]]&lt;50,"Coste salarial bajo",IF(TablaProyecto[[#This Row],[HourlyRate]]&lt;75,"Coste salarial medio","Coste salarial alto"))</f>
        <v>Coste salarial medio</v>
      </c>
      <c r="AN257" s="3" t="str">
        <f>+IF(TablaProyecto[[#This Row],[DistanceFromHome]]&lt;10,"0-10 kms",IF(TablaProyecto[[#This Row],[DistanceFromHome]]&lt;20,"10-20 kms","20-30 kms"))</f>
        <v>0-10 kms</v>
      </c>
      <c r="AO257" s="3" t="str">
        <f>+IF(TablaProyecto[[#This Row],[Porcentaje de aumento salarial recibido (%)]]&lt;16%,"Bajo",IF(TablaProyecto[[#This Row],[Porcentaje de aumento salarial recibido (%)]]&lt;21%,"Medio","Alto"))</f>
        <v>Bajo</v>
      </c>
      <c r="AP257" s="3" t="str">
        <f>+IF(TablaProyecto[[#This Row],[TrainingTimesLastYear]]&lt;3,"Poca",IF(TablaProyecto[[#This Row],[TrainingTimesLastYear]]&lt;5,"Media","Mucha"))</f>
        <v>Media</v>
      </c>
      <c r="AQ257" s="3" t="str">
        <f>+IF(TablaProyecto[[#This Row],[TotalWorkingYears]]&lt;4,"Junior",IF(TablaProyecto[[#This Row],[TotalWorkingYears]]&lt;10,"Intermediate","Senior"))</f>
        <v>Intermediate</v>
      </c>
      <c r="AS257" t="str">
        <f>+IF(TablaProyecto[[#This Row],[Education]]&gt;5,"ERRONEO","")</f>
        <v/>
      </c>
      <c r="AT257" t="str">
        <f>IF(+COUNTIF(TablaProyecto[EmployeeNumber],TablaProyecto[[#This Row],[EmployeeNumber]])&gt;1,"ERRONEO"," ")</f>
        <v xml:space="preserve"> </v>
      </c>
      <c r="AU257" t="str">
        <f>+IF(TablaProyecto[[#This Row],[JobSatisfaction]]&gt;4,"ERRONEO"," ")</f>
        <v xml:space="preserve"> </v>
      </c>
      <c r="AV257" t="str">
        <f>+IF(TablaProyecto[[#This Row],[PerformanceRating]]&gt;4,"ERRONEO"," ")</f>
        <v xml:space="preserve"> </v>
      </c>
      <c r="AW257" t="str">
        <f>+IF(TablaProyecto[[#This Row],[RelationshipSatisfaction]]&gt;4,"ERRONEO"," ")</f>
        <v xml:space="preserve"> </v>
      </c>
      <c r="AX257" t="str">
        <f>+IF(TablaProyecto[[#This Row],[WorkLifeBalance]]&gt;4,"ERRONEO"," ")</f>
        <v xml:space="preserve"> </v>
      </c>
    </row>
    <row r="258" spans="1:50" x14ac:dyDescent="0.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  <c r="AJ258" s="3">
        <f>+TablaProyecto[[#This Row],[PercentSalaryHike]]/100</f>
        <v>0.11</v>
      </c>
      <c r="AK258" s="3" t="str">
        <f>+IF(TablaProyecto[[#This Row],[Age]]&gt;=61,"Baby boomers",IF(TablaProyecto[[#This Row],[Age]]&gt;=45,"Generacion X",IF(TablaProyecto[[#This Row],[Age]]&gt;=29,"Millennials","Generacion Z")))</f>
        <v>Millennials</v>
      </c>
      <c r="AL25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58" s="3" t="str">
        <f>+IF(TablaProyecto[[#This Row],[HourlyRate]]&lt;50,"Coste salarial bajo",IF(TablaProyecto[[#This Row],[HourlyRate]]&lt;75,"Coste salarial medio","Coste salarial alto"))</f>
        <v>Coste salarial medio</v>
      </c>
      <c r="AN258" s="3" t="str">
        <f>+IF(TablaProyecto[[#This Row],[DistanceFromHome]]&lt;10,"0-10 kms",IF(TablaProyecto[[#This Row],[DistanceFromHome]]&lt;20,"10-20 kms","20-30 kms"))</f>
        <v>0-10 kms</v>
      </c>
      <c r="AO258" s="3" t="str">
        <f>+IF(TablaProyecto[[#This Row],[Porcentaje de aumento salarial recibido (%)]]&lt;16%,"Bajo",IF(TablaProyecto[[#This Row],[Porcentaje de aumento salarial recibido (%)]]&lt;21%,"Medio","Alto"))</f>
        <v>Bajo</v>
      </c>
      <c r="AP258" s="3" t="str">
        <f>+IF(TablaProyecto[[#This Row],[TrainingTimesLastYear]]&lt;3,"Poca",IF(TablaProyecto[[#This Row],[TrainingTimesLastYear]]&lt;5,"Media","Mucha"))</f>
        <v>Media</v>
      </c>
      <c r="AQ258" s="3" t="str">
        <f>+IF(TablaProyecto[[#This Row],[TotalWorkingYears]]&lt;4,"Junior",IF(TablaProyecto[[#This Row],[TotalWorkingYears]]&lt;10,"Intermediate","Senior"))</f>
        <v>Senior</v>
      </c>
      <c r="AS258" t="str">
        <f>+IF(TablaProyecto[[#This Row],[Education]]&gt;5,"ERRONEO","")</f>
        <v/>
      </c>
      <c r="AT258" t="str">
        <f>IF(+COUNTIF(TablaProyecto[EmployeeNumber],TablaProyecto[[#This Row],[EmployeeNumber]])&gt;1,"ERRONEO"," ")</f>
        <v xml:space="preserve"> </v>
      </c>
      <c r="AU258" t="str">
        <f>+IF(TablaProyecto[[#This Row],[JobSatisfaction]]&gt;4,"ERRONEO"," ")</f>
        <v xml:space="preserve"> </v>
      </c>
      <c r="AV258" t="str">
        <f>+IF(TablaProyecto[[#This Row],[PerformanceRating]]&gt;4,"ERRONEO"," ")</f>
        <v xml:space="preserve"> </v>
      </c>
      <c r="AW258" t="str">
        <f>+IF(TablaProyecto[[#This Row],[RelationshipSatisfaction]]&gt;4,"ERRONEO"," ")</f>
        <v xml:space="preserve"> </v>
      </c>
      <c r="AX258" t="str">
        <f>+IF(TablaProyecto[[#This Row],[WorkLifeBalance]]&gt;4,"ERRONEO"," ")</f>
        <v xml:space="preserve"> </v>
      </c>
    </row>
    <row r="259" spans="1:50" x14ac:dyDescent="0.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  <c r="AJ259" s="3">
        <f>+TablaProyecto[[#This Row],[PercentSalaryHike]]/100</f>
        <v>0.19</v>
      </c>
      <c r="AK259" s="3" t="str">
        <f>+IF(TablaProyecto[[#This Row],[Age]]&gt;=61,"Baby boomers",IF(TablaProyecto[[#This Row],[Age]]&gt;=45,"Generacion X",IF(TablaProyecto[[#This Row],[Age]]&gt;=29,"Millennials","Generacion Z")))</f>
        <v>Millennials</v>
      </c>
      <c r="AL25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259" s="3" t="str">
        <f>+IF(TablaProyecto[[#This Row],[HourlyRate]]&lt;50,"Coste salarial bajo",IF(TablaProyecto[[#This Row],[HourlyRate]]&lt;75,"Coste salarial medio","Coste salarial alto"))</f>
        <v>Coste salarial bajo</v>
      </c>
      <c r="AN259" s="3" t="str">
        <f>+IF(TablaProyecto[[#This Row],[DistanceFromHome]]&lt;10,"0-10 kms",IF(TablaProyecto[[#This Row],[DistanceFromHome]]&lt;20,"10-20 kms","20-30 kms"))</f>
        <v>0-10 kms</v>
      </c>
      <c r="AO259" s="3" t="str">
        <f>+IF(TablaProyecto[[#This Row],[Porcentaje de aumento salarial recibido (%)]]&lt;16%,"Bajo",IF(TablaProyecto[[#This Row],[Porcentaje de aumento salarial recibido (%)]]&lt;21%,"Medio","Alto"))</f>
        <v>Medio</v>
      </c>
      <c r="AP259" s="3" t="str">
        <f>+IF(TablaProyecto[[#This Row],[TrainingTimesLastYear]]&lt;3,"Poca",IF(TablaProyecto[[#This Row],[TrainingTimesLastYear]]&lt;5,"Media","Mucha"))</f>
        <v>Mucha</v>
      </c>
      <c r="AQ259" s="3" t="str">
        <f>+IF(TablaProyecto[[#This Row],[TotalWorkingYears]]&lt;4,"Junior",IF(TablaProyecto[[#This Row],[TotalWorkingYears]]&lt;10,"Intermediate","Senior"))</f>
        <v>Senior</v>
      </c>
      <c r="AS259" t="str">
        <f>+IF(TablaProyecto[[#This Row],[Education]]&gt;5,"ERRONEO","")</f>
        <v/>
      </c>
      <c r="AT259" t="str">
        <f>IF(+COUNTIF(TablaProyecto[EmployeeNumber],TablaProyecto[[#This Row],[EmployeeNumber]])&gt;1,"ERRONEO"," ")</f>
        <v xml:space="preserve"> </v>
      </c>
      <c r="AU259" t="str">
        <f>+IF(TablaProyecto[[#This Row],[JobSatisfaction]]&gt;4,"ERRONEO"," ")</f>
        <v xml:space="preserve"> </v>
      </c>
      <c r="AV259" t="str">
        <f>+IF(TablaProyecto[[#This Row],[PerformanceRating]]&gt;4,"ERRONEO"," ")</f>
        <v xml:space="preserve"> </v>
      </c>
      <c r="AW259" t="str">
        <f>+IF(TablaProyecto[[#This Row],[RelationshipSatisfaction]]&gt;4,"ERRONEO"," ")</f>
        <v xml:space="preserve"> </v>
      </c>
      <c r="AX259" t="str">
        <f>+IF(TablaProyecto[[#This Row],[WorkLifeBalance]]&gt;4,"ERRONEO"," ")</f>
        <v xml:space="preserve"> </v>
      </c>
    </row>
    <row r="260" spans="1:50" x14ac:dyDescent="0.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  <c r="AJ260" s="3">
        <f>+TablaProyecto[[#This Row],[PercentSalaryHike]]/100</f>
        <v>0.11</v>
      </c>
      <c r="AK260" s="3" t="str">
        <f>+IF(TablaProyecto[[#This Row],[Age]]&gt;=61,"Baby boomers",IF(TablaProyecto[[#This Row],[Age]]&gt;=45,"Generacion X",IF(TablaProyecto[[#This Row],[Age]]&gt;=29,"Millennials","Generacion Z")))</f>
        <v>Generacion X</v>
      </c>
      <c r="AL26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260" s="3" t="str">
        <f>+IF(TablaProyecto[[#This Row],[HourlyRate]]&lt;50,"Coste salarial bajo",IF(TablaProyecto[[#This Row],[HourlyRate]]&lt;75,"Coste salarial medio","Coste salarial alto"))</f>
        <v>Coste salarial alto</v>
      </c>
      <c r="AN260" s="3" t="str">
        <f>+IF(TablaProyecto[[#This Row],[DistanceFromHome]]&lt;10,"0-10 kms",IF(TablaProyecto[[#This Row],[DistanceFromHome]]&lt;20,"10-20 kms","20-30 kms"))</f>
        <v>0-10 kms</v>
      </c>
      <c r="AO260" s="3" t="str">
        <f>+IF(TablaProyecto[[#This Row],[Porcentaje de aumento salarial recibido (%)]]&lt;16%,"Bajo",IF(TablaProyecto[[#This Row],[Porcentaje de aumento salarial recibido (%)]]&lt;21%,"Medio","Alto"))</f>
        <v>Bajo</v>
      </c>
      <c r="AP260" s="3" t="str">
        <f>+IF(TablaProyecto[[#This Row],[TrainingTimesLastYear]]&lt;3,"Poca",IF(TablaProyecto[[#This Row],[TrainingTimesLastYear]]&lt;5,"Media","Mucha"))</f>
        <v>Poca</v>
      </c>
      <c r="AQ260" s="3" t="str">
        <f>+IF(TablaProyecto[[#This Row],[TotalWorkingYears]]&lt;4,"Junior",IF(TablaProyecto[[#This Row],[TotalWorkingYears]]&lt;10,"Intermediate","Senior"))</f>
        <v>Junior</v>
      </c>
      <c r="AS260" t="str">
        <f>+IF(TablaProyecto[[#This Row],[Education]]&gt;5,"ERRONEO","")</f>
        <v/>
      </c>
      <c r="AT260" t="str">
        <f>IF(+COUNTIF(TablaProyecto[EmployeeNumber],TablaProyecto[[#This Row],[EmployeeNumber]])&gt;1,"ERRONEO"," ")</f>
        <v xml:space="preserve"> </v>
      </c>
      <c r="AU260" t="str">
        <f>+IF(TablaProyecto[[#This Row],[JobSatisfaction]]&gt;4,"ERRONEO"," ")</f>
        <v xml:space="preserve"> </v>
      </c>
      <c r="AV260" t="str">
        <f>+IF(TablaProyecto[[#This Row],[PerformanceRating]]&gt;4,"ERRONEO"," ")</f>
        <v xml:space="preserve"> </v>
      </c>
      <c r="AW260" t="str">
        <f>+IF(TablaProyecto[[#This Row],[RelationshipSatisfaction]]&gt;4,"ERRONEO"," ")</f>
        <v xml:space="preserve"> </v>
      </c>
      <c r="AX260" t="str">
        <f>+IF(TablaProyecto[[#This Row],[WorkLifeBalance]]&gt;4,"ERRONEO"," ")</f>
        <v xml:space="preserve"> </v>
      </c>
    </row>
    <row r="261" spans="1:50" x14ac:dyDescent="0.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  <c r="AJ261" s="3">
        <f>+TablaProyecto[[#This Row],[PercentSalaryHike]]/100</f>
        <v>0.11</v>
      </c>
      <c r="AK261" s="3" t="str">
        <f>+IF(TablaProyecto[[#This Row],[Age]]&gt;=61,"Baby boomers",IF(TablaProyecto[[#This Row],[Age]]&gt;=45,"Generacion X",IF(TablaProyecto[[#This Row],[Age]]&gt;=29,"Millennials","Generacion Z")))</f>
        <v>Millennials</v>
      </c>
      <c r="AL26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61" s="3" t="str">
        <f>+IF(TablaProyecto[[#This Row],[HourlyRate]]&lt;50,"Coste salarial bajo",IF(TablaProyecto[[#This Row],[HourlyRate]]&lt;75,"Coste salarial medio","Coste salarial alto"))</f>
        <v>Coste salarial medio</v>
      </c>
      <c r="AN261" s="3" t="str">
        <f>+IF(TablaProyecto[[#This Row],[DistanceFromHome]]&lt;10,"0-10 kms",IF(TablaProyecto[[#This Row],[DistanceFromHome]]&lt;20,"10-20 kms","20-30 kms"))</f>
        <v>20-30 kms</v>
      </c>
      <c r="AO261" s="3" t="str">
        <f>+IF(TablaProyecto[[#This Row],[Porcentaje de aumento salarial recibido (%)]]&lt;16%,"Bajo",IF(TablaProyecto[[#This Row],[Porcentaje de aumento salarial recibido (%)]]&lt;21%,"Medio","Alto"))</f>
        <v>Bajo</v>
      </c>
      <c r="AP261" s="3" t="str">
        <f>+IF(TablaProyecto[[#This Row],[TrainingTimesLastYear]]&lt;3,"Poca",IF(TablaProyecto[[#This Row],[TrainingTimesLastYear]]&lt;5,"Media","Mucha"))</f>
        <v>Poca</v>
      </c>
      <c r="AQ261" s="3" t="str">
        <f>+IF(TablaProyecto[[#This Row],[TotalWorkingYears]]&lt;4,"Junior",IF(TablaProyecto[[#This Row],[TotalWorkingYears]]&lt;10,"Intermediate","Senior"))</f>
        <v>Intermediate</v>
      </c>
      <c r="AS261" t="str">
        <f>+IF(TablaProyecto[[#This Row],[Education]]&gt;5,"ERRONEO","")</f>
        <v/>
      </c>
      <c r="AT261" t="str">
        <f>IF(+COUNTIF(TablaProyecto[EmployeeNumber],TablaProyecto[[#This Row],[EmployeeNumber]])&gt;1,"ERRONEO"," ")</f>
        <v xml:space="preserve"> </v>
      </c>
      <c r="AU261" t="str">
        <f>+IF(TablaProyecto[[#This Row],[JobSatisfaction]]&gt;4,"ERRONEO"," ")</f>
        <v xml:space="preserve"> </v>
      </c>
      <c r="AV261" t="str">
        <f>+IF(TablaProyecto[[#This Row],[PerformanceRating]]&gt;4,"ERRONEO"," ")</f>
        <v xml:space="preserve"> </v>
      </c>
      <c r="AW261" t="str">
        <f>+IF(TablaProyecto[[#This Row],[RelationshipSatisfaction]]&gt;4,"ERRONEO"," ")</f>
        <v xml:space="preserve"> </v>
      </c>
      <c r="AX261" t="str">
        <f>+IF(TablaProyecto[[#This Row],[WorkLifeBalance]]&gt;4,"ERRONEO"," ")</f>
        <v xml:space="preserve"> </v>
      </c>
    </row>
    <row r="262" spans="1:50" x14ac:dyDescent="0.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  <c r="AJ262" s="3">
        <f>+TablaProyecto[[#This Row],[PercentSalaryHike]]/100</f>
        <v>0.2</v>
      </c>
      <c r="AK262" s="3" t="str">
        <f>+IF(TablaProyecto[[#This Row],[Age]]&gt;=61,"Baby boomers",IF(TablaProyecto[[#This Row],[Age]]&gt;=45,"Generacion X",IF(TablaProyecto[[#This Row],[Age]]&gt;=29,"Millennials","Generacion Z")))</f>
        <v>Millennials</v>
      </c>
      <c r="AL26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62" s="3" t="str">
        <f>+IF(TablaProyecto[[#This Row],[HourlyRate]]&lt;50,"Coste salarial bajo",IF(TablaProyecto[[#This Row],[HourlyRate]]&lt;75,"Coste salarial medio","Coste salarial alto"))</f>
        <v>Coste salarial alto</v>
      </c>
      <c r="AN262" s="3" t="str">
        <f>+IF(TablaProyecto[[#This Row],[DistanceFromHome]]&lt;10,"0-10 kms",IF(TablaProyecto[[#This Row],[DistanceFromHome]]&lt;20,"10-20 kms","20-30 kms"))</f>
        <v>0-10 kms</v>
      </c>
      <c r="AO262" s="3" t="str">
        <f>+IF(TablaProyecto[[#This Row],[Porcentaje de aumento salarial recibido (%)]]&lt;16%,"Bajo",IF(TablaProyecto[[#This Row],[Porcentaje de aumento salarial recibido (%)]]&lt;21%,"Medio","Alto"))</f>
        <v>Medio</v>
      </c>
      <c r="AP262" s="3" t="str">
        <f>+IF(TablaProyecto[[#This Row],[TrainingTimesLastYear]]&lt;3,"Poca",IF(TablaProyecto[[#This Row],[TrainingTimesLastYear]]&lt;5,"Media","Mucha"))</f>
        <v>Media</v>
      </c>
      <c r="AQ262" s="3" t="str">
        <f>+IF(TablaProyecto[[#This Row],[TotalWorkingYears]]&lt;4,"Junior",IF(TablaProyecto[[#This Row],[TotalWorkingYears]]&lt;10,"Intermediate","Senior"))</f>
        <v>Intermediate</v>
      </c>
      <c r="AS262" t="str">
        <f>+IF(TablaProyecto[[#This Row],[Education]]&gt;5,"ERRONEO","")</f>
        <v/>
      </c>
      <c r="AT262" t="str">
        <f>IF(+COUNTIF(TablaProyecto[EmployeeNumber],TablaProyecto[[#This Row],[EmployeeNumber]])&gt;1,"ERRONEO"," ")</f>
        <v xml:space="preserve"> </v>
      </c>
      <c r="AU262" t="str">
        <f>+IF(TablaProyecto[[#This Row],[JobSatisfaction]]&gt;4,"ERRONEO"," ")</f>
        <v xml:space="preserve"> </v>
      </c>
      <c r="AV262" t="str">
        <f>+IF(TablaProyecto[[#This Row],[PerformanceRating]]&gt;4,"ERRONEO"," ")</f>
        <v xml:space="preserve"> </v>
      </c>
      <c r="AW262" t="str">
        <f>+IF(TablaProyecto[[#This Row],[RelationshipSatisfaction]]&gt;4,"ERRONEO"," ")</f>
        <v xml:space="preserve"> </v>
      </c>
      <c r="AX262" t="str">
        <f>+IF(TablaProyecto[[#This Row],[WorkLifeBalance]]&gt;4,"ERRONEO"," ")</f>
        <v xml:space="preserve"> </v>
      </c>
    </row>
    <row r="263" spans="1:50" x14ac:dyDescent="0.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  <c r="AJ263" s="3">
        <f>+TablaProyecto[[#This Row],[PercentSalaryHike]]/100</f>
        <v>0.18</v>
      </c>
      <c r="AK263" s="3" t="str">
        <f>+IF(TablaProyecto[[#This Row],[Age]]&gt;=61,"Baby boomers",IF(TablaProyecto[[#This Row],[Age]]&gt;=45,"Generacion X",IF(TablaProyecto[[#This Row],[Age]]&gt;=29,"Millennials","Generacion Z")))</f>
        <v>Millennials</v>
      </c>
      <c r="AL26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63" s="3" t="str">
        <f>+IF(TablaProyecto[[#This Row],[HourlyRate]]&lt;50,"Coste salarial bajo",IF(TablaProyecto[[#This Row],[HourlyRate]]&lt;75,"Coste salarial medio","Coste salarial alto"))</f>
        <v>Coste salarial bajo</v>
      </c>
      <c r="AN263" s="3" t="str">
        <f>+IF(TablaProyecto[[#This Row],[DistanceFromHome]]&lt;10,"0-10 kms",IF(TablaProyecto[[#This Row],[DistanceFromHome]]&lt;20,"10-20 kms","20-30 kms"))</f>
        <v>0-10 kms</v>
      </c>
      <c r="AO263" s="3" t="str">
        <f>+IF(TablaProyecto[[#This Row],[Porcentaje de aumento salarial recibido (%)]]&lt;16%,"Bajo",IF(TablaProyecto[[#This Row],[Porcentaje de aumento salarial recibido (%)]]&lt;21%,"Medio","Alto"))</f>
        <v>Medio</v>
      </c>
      <c r="AP263" s="3" t="str">
        <f>+IF(TablaProyecto[[#This Row],[TrainingTimesLastYear]]&lt;3,"Poca",IF(TablaProyecto[[#This Row],[TrainingTimesLastYear]]&lt;5,"Media","Mucha"))</f>
        <v>Poca</v>
      </c>
      <c r="AQ263" s="3" t="str">
        <f>+IF(TablaProyecto[[#This Row],[TotalWorkingYears]]&lt;4,"Junior",IF(TablaProyecto[[#This Row],[TotalWorkingYears]]&lt;10,"Intermediate","Senior"))</f>
        <v>Senior</v>
      </c>
      <c r="AS263" t="str">
        <f>+IF(TablaProyecto[[#This Row],[Education]]&gt;5,"ERRONEO","")</f>
        <v/>
      </c>
      <c r="AT263" t="str">
        <f>IF(+COUNTIF(TablaProyecto[EmployeeNumber],TablaProyecto[[#This Row],[EmployeeNumber]])&gt;1,"ERRONEO"," ")</f>
        <v xml:space="preserve"> </v>
      </c>
      <c r="AU263" t="str">
        <f>+IF(TablaProyecto[[#This Row],[JobSatisfaction]]&gt;4,"ERRONEO"," ")</f>
        <v xml:space="preserve"> </v>
      </c>
      <c r="AV263" t="str">
        <f>+IF(TablaProyecto[[#This Row],[PerformanceRating]]&gt;4,"ERRONEO"," ")</f>
        <v xml:space="preserve"> </v>
      </c>
      <c r="AW263" t="str">
        <f>+IF(TablaProyecto[[#This Row],[RelationshipSatisfaction]]&gt;4,"ERRONEO"," ")</f>
        <v xml:space="preserve"> </v>
      </c>
      <c r="AX263" t="str">
        <f>+IF(TablaProyecto[[#This Row],[WorkLifeBalance]]&gt;4,"ERRONEO"," ")</f>
        <v xml:space="preserve"> </v>
      </c>
    </row>
    <row r="264" spans="1:50" x14ac:dyDescent="0.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  <c r="AJ264" s="3">
        <f>+TablaProyecto[[#This Row],[PercentSalaryHike]]/100</f>
        <v>0.13</v>
      </c>
      <c r="AK264" s="3" t="str">
        <f>+IF(TablaProyecto[[#This Row],[Age]]&gt;=61,"Baby boomers",IF(TablaProyecto[[#This Row],[Age]]&gt;=45,"Generacion X",IF(TablaProyecto[[#This Row],[Age]]&gt;=29,"Millennials","Generacion Z")))</f>
        <v>Millennials</v>
      </c>
      <c r="AL26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64" s="3" t="str">
        <f>+IF(TablaProyecto[[#This Row],[HourlyRate]]&lt;50,"Coste salarial bajo",IF(TablaProyecto[[#This Row],[HourlyRate]]&lt;75,"Coste salarial medio","Coste salarial alto"))</f>
        <v>Coste salarial alto</v>
      </c>
      <c r="AN264" s="3" t="str">
        <f>+IF(TablaProyecto[[#This Row],[DistanceFromHome]]&lt;10,"0-10 kms",IF(TablaProyecto[[#This Row],[DistanceFromHome]]&lt;20,"10-20 kms","20-30 kms"))</f>
        <v>0-10 kms</v>
      </c>
      <c r="AO264" s="3" t="str">
        <f>+IF(TablaProyecto[[#This Row],[Porcentaje de aumento salarial recibido (%)]]&lt;16%,"Bajo",IF(TablaProyecto[[#This Row],[Porcentaje de aumento salarial recibido (%)]]&lt;21%,"Medio","Alto"))</f>
        <v>Bajo</v>
      </c>
      <c r="AP264" s="3" t="str">
        <f>+IF(TablaProyecto[[#This Row],[TrainingTimesLastYear]]&lt;3,"Poca",IF(TablaProyecto[[#This Row],[TrainingTimesLastYear]]&lt;5,"Media","Mucha"))</f>
        <v>Mucha</v>
      </c>
      <c r="AQ264" s="3" t="str">
        <f>+IF(TablaProyecto[[#This Row],[TotalWorkingYears]]&lt;4,"Junior",IF(TablaProyecto[[#This Row],[TotalWorkingYears]]&lt;10,"Intermediate","Senior"))</f>
        <v>Intermediate</v>
      </c>
      <c r="AS264" t="str">
        <f>+IF(TablaProyecto[[#This Row],[Education]]&gt;5,"ERRONEO","")</f>
        <v/>
      </c>
      <c r="AT264" t="str">
        <f>IF(+COUNTIF(TablaProyecto[EmployeeNumber],TablaProyecto[[#This Row],[EmployeeNumber]])&gt;1,"ERRONEO"," ")</f>
        <v xml:space="preserve"> </v>
      </c>
      <c r="AU264" t="str">
        <f>+IF(TablaProyecto[[#This Row],[JobSatisfaction]]&gt;4,"ERRONEO"," ")</f>
        <v xml:space="preserve"> </v>
      </c>
      <c r="AV264" t="str">
        <f>+IF(TablaProyecto[[#This Row],[PerformanceRating]]&gt;4,"ERRONEO"," ")</f>
        <v xml:space="preserve"> </v>
      </c>
      <c r="AW264" t="str">
        <f>+IF(TablaProyecto[[#This Row],[RelationshipSatisfaction]]&gt;4,"ERRONEO"," ")</f>
        <v xml:space="preserve"> </v>
      </c>
      <c r="AX264" t="str">
        <f>+IF(TablaProyecto[[#This Row],[WorkLifeBalance]]&gt;4,"ERRONEO"," ")</f>
        <v xml:space="preserve"> </v>
      </c>
    </row>
    <row r="265" spans="1:50" x14ac:dyDescent="0.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  <c r="AJ265" s="3">
        <f>+TablaProyecto[[#This Row],[PercentSalaryHike]]/100</f>
        <v>0.12</v>
      </c>
      <c r="AK265" s="3" t="str">
        <f>+IF(TablaProyecto[[#This Row],[Age]]&gt;=61,"Baby boomers",IF(TablaProyecto[[#This Row],[Age]]&gt;=45,"Generacion X",IF(TablaProyecto[[#This Row],[Age]]&gt;=29,"Millennials","Generacion Z")))</f>
        <v>Generacion X</v>
      </c>
      <c r="AL26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65" s="3" t="str">
        <f>+IF(TablaProyecto[[#This Row],[HourlyRate]]&lt;50,"Coste salarial bajo",IF(TablaProyecto[[#This Row],[HourlyRate]]&lt;75,"Coste salarial medio","Coste salarial alto"))</f>
        <v>Coste salarial alto</v>
      </c>
      <c r="AN265" s="3" t="str">
        <f>+IF(TablaProyecto[[#This Row],[DistanceFromHome]]&lt;10,"0-10 kms",IF(TablaProyecto[[#This Row],[DistanceFromHome]]&lt;20,"10-20 kms","20-30 kms"))</f>
        <v>0-10 kms</v>
      </c>
      <c r="AO265" s="3" t="str">
        <f>+IF(TablaProyecto[[#This Row],[Porcentaje de aumento salarial recibido (%)]]&lt;16%,"Bajo",IF(TablaProyecto[[#This Row],[Porcentaje de aumento salarial recibido (%)]]&lt;21%,"Medio","Alto"))</f>
        <v>Bajo</v>
      </c>
      <c r="AP265" s="3" t="str">
        <f>+IF(TablaProyecto[[#This Row],[TrainingTimesLastYear]]&lt;3,"Poca",IF(TablaProyecto[[#This Row],[TrainingTimesLastYear]]&lt;5,"Media","Mucha"))</f>
        <v>Poca</v>
      </c>
      <c r="AQ265" s="3" t="str">
        <f>+IF(TablaProyecto[[#This Row],[TotalWorkingYears]]&lt;4,"Junior",IF(TablaProyecto[[#This Row],[TotalWorkingYears]]&lt;10,"Intermediate","Senior"))</f>
        <v>Senior</v>
      </c>
      <c r="AS265" t="str">
        <f>+IF(TablaProyecto[[#This Row],[Education]]&gt;5,"ERRONEO","")</f>
        <v/>
      </c>
      <c r="AT265" t="str">
        <f>IF(+COUNTIF(TablaProyecto[EmployeeNumber],TablaProyecto[[#This Row],[EmployeeNumber]])&gt;1,"ERRONEO"," ")</f>
        <v xml:space="preserve"> </v>
      </c>
      <c r="AU265" t="str">
        <f>+IF(TablaProyecto[[#This Row],[JobSatisfaction]]&gt;4,"ERRONEO"," ")</f>
        <v xml:space="preserve"> </v>
      </c>
      <c r="AV265" t="str">
        <f>+IF(TablaProyecto[[#This Row],[PerformanceRating]]&gt;4,"ERRONEO"," ")</f>
        <v xml:space="preserve"> </v>
      </c>
      <c r="AW265" t="str">
        <f>+IF(TablaProyecto[[#This Row],[RelationshipSatisfaction]]&gt;4,"ERRONEO"," ")</f>
        <v xml:space="preserve"> </v>
      </c>
      <c r="AX265" t="str">
        <f>+IF(TablaProyecto[[#This Row],[WorkLifeBalance]]&gt;4,"ERRONEO"," ")</f>
        <v xml:space="preserve"> </v>
      </c>
    </row>
    <row r="266" spans="1:50" x14ac:dyDescent="0.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  <c r="AJ266" s="3">
        <f>+TablaProyecto[[#This Row],[PercentSalaryHike]]/100</f>
        <v>0.11</v>
      </c>
      <c r="AK266" s="3" t="str">
        <f>+IF(TablaProyecto[[#This Row],[Age]]&gt;=61,"Baby boomers",IF(TablaProyecto[[#This Row],[Age]]&gt;=45,"Generacion X",IF(TablaProyecto[[#This Row],[Age]]&gt;=29,"Millennials","Generacion Z")))</f>
        <v>Generacion Z</v>
      </c>
      <c r="AL26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266" s="3" t="str">
        <f>+IF(TablaProyecto[[#This Row],[HourlyRate]]&lt;50,"Coste salarial bajo",IF(TablaProyecto[[#This Row],[HourlyRate]]&lt;75,"Coste salarial medio","Coste salarial alto"))</f>
        <v>Coste salarial alto</v>
      </c>
      <c r="AN266" s="3" t="str">
        <f>+IF(TablaProyecto[[#This Row],[DistanceFromHome]]&lt;10,"0-10 kms",IF(TablaProyecto[[#This Row],[DistanceFromHome]]&lt;20,"10-20 kms","20-30 kms"))</f>
        <v>0-10 kms</v>
      </c>
      <c r="AO266" s="3" t="str">
        <f>+IF(TablaProyecto[[#This Row],[Porcentaje de aumento salarial recibido (%)]]&lt;16%,"Bajo",IF(TablaProyecto[[#This Row],[Porcentaje de aumento salarial recibido (%)]]&lt;21%,"Medio","Alto"))</f>
        <v>Bajo</v>
      </c>
      <c r="AP266" s="3" t="str">
        <f>+IF(TablaProyecto[[#This Row],[TrainingTimesLastYear]]&lt;3,"Poca",IF(TablaProyecto[[#This Row],[TrainingTimesLastYear]]&lt;5,"Media","Mucha"))</f>
        <v>Mucha</v>
      </c>
      <c r="AQ266" s="3" t="str">
        <f>+IF(TablaProyecto[[#This Row],[TotalWorkingYears]]&lt;4,"Junior",IF(TablaProyecto[[#This Row],[TotalWorkingYears]]&lt;10,"Intermediate","Senior"))</f>
        <v>Intermediate</v>
      </c>
      <c r="AS266" t="str">
        <f>+IF(TablaProyecto[[#This Row],[Education]]&gt;5,"ERRONEO","")</f>
        <v/>
      </c>
      <c r="AT266" t="str">
        <f>IF(+COUNTIF(TablaProyecto[EmployeeNumber],TablaProyecto[[#This Row],[EmployeeNumber]])&gt;1,"ERRONEO"," ")</f>
        <v xml:space="preserve"> </v>
      </c>
      <c r="AU266" t="str">
        <f>+IF(TablaProyecto[[#This Row],[JobSatisfaction]]&gt;4,"ERRONEO"," ")</f>
        <v xml:space="preserve"> </v>
      </c>
      <c r="AV266" t="str">
        <f>+IF(TablaProyecto[[#This Row],[PerformanceRating]]&gt;4,"ERRONEO"," ")</f>
        <v xml:space="preserve"> </v>
      </c>
      <c r="AW266" t="str">
        <f>+IF(TablaProyecto[[#This Row],[RelationshipSatisfaction]]&gt;4,"ERRONEO"," ")</f>
        <v xml:space="preserve"> </v>
      </c>
      <c r="AX266" t="str">
        <f>+IF(TablaProyecto[[#This Row],[WorkLifeBalance]]&gt;4,"ERRONEO"," ")</f>
        <v xml:space="preserve"> </v>
      </c>
    </row>
    <row r="267" spans="1:50" x14ac:dyDescent="0.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  <c r="AJ267" s="3">
        <f>+TablaProyecto[[#This Row],[PercentSalaryHike]]/100</f>
        <v>0.19</v>
      </c>
      <c r="AK267" s="3" t="str">
        <f>+IF(TablaProyecto[[#This Row],[Age]]&gt;=61,"Baby boomers",IF(TablaProyecto[[#This Row],[Age]]&gt;=45,"Generacion X",IF(TablaProyecto[[#This Row],[Age]]&gt;=29,"Millennials","Generacion Z")))</f>
        <v>Millennials</v>
      </c>
      <c r="AL26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267" s="3" t="str">
        <f>+IF(TablaProyecto[[#This Row],[HourlyRate]]&lt;50,"Coste salarial bajo",IF(TablaProyecto[[#This Row],[HourlyRate]]&lt;75,"Coste salarial medio","Coste salarial alto"))</f>
        <v>Coste salarial alto</v>
      </c>
      <c r="AN267" s="3" t="str">
        <f>+IF(TablaProyecto[[#This Row],[DistanceFromHome]]&lt;10,"0-10 kms",IF(TablaProyecto[[#This Row],[DistanceFromHome]]&lt;20,"10-20 kms","20-30 kms"))</f>
        <v>0-10 kms</v>
      </c>
      <c r="AO267" s="3" t="str">
        <f>+IF(TablaProyecto[[#This Row],[Porcentaje de aumento salarial recibido (%)]]&lt;16%,"Bajo",IF(TablaProyecto[[#This Row],[Porcentaje de aumento salarial recibido (%)]]&lt;21%,"Medio","Alto"))</f>
        <v>Medio</v>
      </c>
      <c r="AP267" s="3" t="str">
        <f>+IF(TablaProyecto[[#This Row],[TrainingTimesLastYear]]&lt;3,"Poca",IF(TablaProyecto[[#This Row],[TrainingTimesLastYear]]&lt;5,"Media","Mucha"))</f>
        <v>Poca</v>
      </c>
      <c r="AQ267" s="3" t="str">
        <f>+IF(TablaProyecto[[#This Row],[TotalWorkingYears]]&lt;4,"Junior",IF(TablaProyecto[[#This Row],[TotalWorkingYears]]&lt;10,"Intermediate","Senior"))</f>
        <v>Senior</v>
      </c>
      <c r="AS267" t="str">
        <f>+IF(TablaProyecto[[#This Row],[Education]]&gt;5,"ERRONEO","")</f>
        <v/>
      </c>
      <c r="AT267" t="str">
        <f>IF(+COUNTIF(TablaProyecto[EmployeeNumber],TablaProyecto[[#This Row],[EmployeeNumber]])&gt;1,"ERRONEO"," ")</f>
        <v xml:space="preserve"> </v>
      </c>
      <c r="AU267" t="str">
        <f>+IF(TablaProyecto[[#This Row],[JobSatisfaction]]&gt;4,"ERRONEO"," ")</f>
        <v xml:space="preserve"> </v>
      </c>
      <c r="AV267" t="str">
        <f>+IF(TablaProyecto[[#This Row],[PerformanceRating]]&gt;4,"ERRONEO"," ")</f>
        <v xml:space="preserve"> </v>
      </c>
      <c r="AW267" t="str">
        <f>+IF(TablaProyecto[[#This Row],[RelationshipSatisfaction]]&gt;4,"ERRONEO"," ")</f>
        <v xml:space="preserve"> </v>
      </c>
      <c r="AX267" t="str">
        <f>+IF(TablaProyecto[[#This Row],[WorkLifeBalance]]&gt;4,"ERRONEO"," ")</f>
        <v xml:space="preserve"> </v>
      </c>
    </row>
    <row r="268" spans="1:50" x14ac:dyDescent="0.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  <c r="AJ268" s="3">
        <f>+TablaProyecto[[#This Row],[PercentSalaryHike]]/100</f>
        <v>0.21</v>
      </c>
      <c r="AK268" s="3" t="str">
        <f>+IF(TablaProyecto[[#This Row],[Age]]&gt;=61,"Baby boomers",IF(TablaProyecto[[#This Row],[Age]]&gt;=45,"Generacion X",IF(TablaProyecto[[#This Row],[Age]]&gt;=29,"Millennials","Generacion Z")))</f>
        <v>Millennials</v>
      </c>
      <c r="AL26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68" s="3" t="str">
        <f>+IF(TablaProyecto[[#This Row],[HourlyRate]]&lt;50,"Coste salarial bajo",IF(TablaProyecto[[#This Row],[HourlyRate]]&lt;75,"Coste salarial medio","Coste salarial alto"))</f>
        <v>Coste salarial medio</v>
      </c>
      <c r="AN268" s="3" t="str">
        <f>+IF(TablaProyecto[[#This Row],[DistanceFromHome]]&lt;10,"0-10 kms",IF(TablaProyecto[[#This Row],[DistanceFromHome]]&lt;20,"10-20 kms","20-30 kms"))</f>
        <v>20-30 kms</v>
      </c>
      <c r="AO268" s="3" t="str">
        <f>+IF(TablaProyecto[[#This Row],[Porcentaje de aumento salarial recibido (%)]]&lt;16%,"Bajo",IF(TablaProyecto[[#This Row],[Porcentaje de aumento salarial recibido (%)]]&lt;21%,"Medio","Alto"))</f>
        <v>Alto</v>
      </c>
      <c r="AP268" s="3" t="str">
        <f>+IF(TablaProyecto[[#This Row],[TrainingTimesLastYear]]&lt;3,"Poca",IF(TablaProyecto[[#This Row],[TrainingTimesLastYear]]&lt;5,"Media","Mucha"))</f>
        <v>Poca</v>
      </c>
      <c r="AQ268" s="3" t="str">
        <f>+IF(TablaProyecto[[#This Row],[TotalWorkingYears]]&lt;4,"Junior",IF(TablaProyecto[[#This Row],[TotalWorkingYears]]&lt;10,"Intermediate","Senior"))</f>
        <v>Senior</v>
      </c>
      <c r="AS268" t="str">
        <f>+IF(TablaProyecto[[#This Row],[Education]]&gt;5,"ERRONEO","")</f>
        <v/>
      </c>
      <c r="AT268" t="str">
        <f>IF(+COUNTIF(TablaProyecto[EmployeeNumber],TablaProyecto[[#This Row],[EmployeeNumber]])&gt;1,"ERRONEO"," ")</f>
        <v xml:space="preserve"> </v>
      </c>
      <c r="AU268" t="str">
        <f>+IF(TablaProyecto[[#This Row],[JobSatisfaction]]&gt;4,"ERRONEO"," ")</f>
        <v xml:space="preserve"> </v>
      </c>
      <c r="AV268" t="str">
        <f>+IF(TablaProyecto[[#This Row],[PerformanceRating]]&gt;4,"ERRONEO"," ")</f>
        <v xml:space="preserve"> </v>
      </c>
      <c r="AW268" t="str">
        <f>+IF(TablaProyecto[[#This Row],[RelationshipSatisfaction]]&gt;4,"ERRONEO"," ")</f>
        <v xml:space="preserve"> </v>
      </c>
      <c r="AX268" t="str">
        <f>+IF(TablaProyecto[[#This Row],[WorkLifeBalance]]&gt;4,"ERRONEO"," ")</f>
        <v xml:space="preserve"> </v>
      </c>
    </row>
    <row r="269" spans="1:50" x14ac:dyDescent="0.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  <c r="AJ269" s="3">
        <f>+TablaProyecto[[#This Row],[PercentSalaryHike]]/100</f>
        <v>0.12</v>
      </c>
      <c r="AK269" s="3" t="str">
        <f>+IF(TablaProyecto[[#This Row],[Age]]&gt;=61,"Baby boomers",IF(TablaProyecto[[#This Row],[Age]]&gt;=45,"Generacion X",IF(TablaProyecto[[#This Row],[Age]]&gt;=29,"Millennials","Generacion Z")))</f>
        <v>Generacion Z</v>
      </c>
      <c r="AL26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69" s="3" t="str">
        <f>+IF(TablaProyecto[[#This Row],[HourlyRate]]&lt;50,"Coste salarial bajo",IF(TablaProyecto[[#This Row],[HourlyRate]]&lt;75,"Coste salarial medio","Coste salarial alto"))</f>
        <v>Coste salarial alto</v>
      </c>
      <c r="AN269" s="3" t="str">
        <f>+IF(TablaProyecto[[#This Row],[DistanceFromHome]]&lt;10,"0-10 kms",IF(TablaProyecto[[#This Row],[DistanceFromHome]]&lt;20,"10-20 kms","20-30 kms"))</f>
        <v>0-10 kms</v>
      </c>
      <c r="AO269" s="3" t="str">
        <f>+IF(TablaProyecto[[#This Row],[Porcentaje de aumento salarial recibido (%)]]&lt;16%,"Bajo",IF(TablaProyecto[[#This Row],[Porcentaje de aumento salarial recibido (%)]]&lt;21%,"Medio","Alto"))</f>
        <v>Bajo</v>
      </c>
      <c r="AP269" s="3" t="str">
        <f>+IF(TablaProyecto[[#This Row],[TrainingTimesLastYear]]&lt;3,"Poca",IF(TablaProyecto[[#This Row],[TrainingTimesLastYear]]&lt;5,"Media","Mucha"))</f>
        <v>Poca</v>
      </c>
      <c r="AQ269" s="3" t="str">
        <f>+IF(TablaProyecto[[#This Row],[TotalWorkingYears]]&lt;4,"Junior",IF(TablaProyecto[[#This Row],[TotalWorkingYears]]&lt;10,"Intermediate","Senior"))</f>
        <v>Intermediate</v>
      </c>
      <c r="AS269" t="str">
        <f>+IF(TablaProyecto[[#This Row],[Education]]&gt;5,"ERRONEO","")</f>
        <v/>
      </c>
      <c r="AT269" t="str">
        <f>IF(+COUNTIF(TablaProyecto[EmployeeNumber],TablaProyecto[[#This Row],[EmployeeNumber]])&gt;1,"ERRONEO"," ")</f>
        <v xml:space="preserve"> </v>
      </c>
      <c r="AU269" t="str">
        <f>+IF(TablaProyecto[[#This Row],[JobSatisfaction]]&gt;4,"ERRONEO"," ")</f>
        <v xml:space="preserve"> </v>
      </c>
      <c r="AV269" t="str">
        <f>+IF(TablaProyecto[[#This Row],[PerformanceRating]]&gt;4,"ERRONEO"," ")</f>
        <v xml:space="preserve"> </v>
      </c>
      <c r="AW269" t="str">
        <f>+IF(TablaProyecto[[#This Row],[RelationshipSatisfaction]]&gt;4,"ERRONEO"," ")</f>
        <v xml:space="preserve"> </v>
      </c>
      <c r="AX269" t="str">
        <f>+IF(TablaProyecto[[#This Row],[WorkLifeBalance]]&gt;4,"ERRONEO"," ")</f>
        <v xml:space="preserve"> </v>
      </c>
    </row>
    <row r="270" spans="1:50" x14ac:dyDescent="0.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  <c r="AJ270" s="3">
        <f>+TablaProyecto[[#This Row],[PercentSalaryHike]]/100</f>
        <v>0.14000000000000001</v>
      </c>
      <c r="AK270" s="3" t="str">
        <f>+IF(TablaProyecto[[#This Row],[Age]]&gt;=61,"Baby boomers",IF(TablaProyecto[[#This Row],[Age]]&gt;=45,"Generacion X",IF(TablaProyecto[[#This Row],[Age]]&gt;=29,"Millennials","Generacion Z")))</f>
        <v>Generacion X</v>
      </c>
      <c r="AL27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270" s="3" t="str">
        <f>+IF(TablaProyecto[[#This Row],[HourlyRate]]&lt;50,"Coste salarial bajo",IF(TablaProyecto[[#This Row],[HourlyRate]]&lt;75,"Coste salarial medio","Coste salarial alto"))</f>
        <v>Coste salarial alto</v>
      </c>
      <c r="AN270" s="3" t="str">
        <f>+IF(TablaProyecto[[#This Row],[DistanceFromHome]]&lt;10,"0-10 kms",IF(TablaProyecto[[#This Row],[DistanceFromHome]]&lt;20,"10-20 kms","20-30 kms"))</f>
        <v>20-30 kms</v>
      </c>
      <c r="AO270" s="3" t="str">
        <f>+IF(TablaProyecto[[#This Row],[Porcentaje de aumento salarial recibido (%)]]&lt;16%,"Bajo",IF(TablaProyecto[[#This Row],[Porcentaje de aumento salarial recibido (%)]]&lt;21%,"Medio","Alto"))</f>
        <v>Bajo</v>
      </c>
      <c r="AP270" s="3" t="str">
        <f>+IF(TablaProyecto[[#This Row],[TrainingTimesLastYear]]&lt;3,"Poca",IF(TablaProyecto[[#This Row],[TrainingTimesLastYear]]&lt;5,"Media","Mucha"))</f>
        <v>Poca</v>
      </c>
      <c r="AQ270" s="3" t="str">
        <f>+IF(TablaProyecto[[#This Row],[TotalWorkingYears]]&lt;4,"Junior",IF(TablaProyecto[[#This Row],[TotalWorkingYears]]&lt;10,"Intermediate","Senior"))</f>
        <v>Senior</v>
      </c>
      <c r="AS270" t="str">
        <f>+IF(TablaProyecto[[#This Row],[Education]]&gt;5,"ERRONEO","")</f>
        <v/>
      </c>
      <c r="AT270" t="str">
        <f>IF(+COUNTIF(TablaProyecto[EmployeeNumber],TablaProyecto[[#This Row],[EmployeeNumber]])&gt;1,"ERRONEO"," ")</f>
        <v xml:space="preserve"> </v>
      </c>
      <c r="AU270" t="str">
        <f>+IF(TablaProyecto[[#This Row],[JobSatisfaction]]&gt;4,"ERRONEO"," ")</f>
        <v xml:space="preserve"> </v>
      </c>
      <c r="AV270" t="str">
        <f>+IF(TablaProyecto[[#This Row],[PerformanceRating]]&gt;4,"ERRONEO"," ")</f>
        <v xml:space="preserve"> </v>
      </c>
      <c r="AW270" t="str">
        <f>+IF(TablaProyecto[[#This Row],[RelationshipSatisfaction]]&gt;4,"ERRONEO"," ")</f>
        <v xml:space="preserve"> </v>
      </c>
      <c r="AX270" t="str">
        <f>+IF(TablaProyecto[[#This Row],[WorkLifeBalance]]&gt;4,"ERRONEO"," ")</f>
        <v xml:space="preserve"> </v>
      </c>
    </row>
    <row r="271" spans="1:50" x14ac:dyDescent="0.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  <c r="AJ271" s="3">
        <f>+TablaProyecto[[#This Row],[PercentSalaryHike]]/100</f>
        <v>0.11</v>
      </c>
      <c r="AK271" s="3" t="str">
        <f>+IF(TablaProyecto[[#This Row],[Age]]&gt;=61,"Baby boomers",IF(TablaProyecto[[#This Row],[Age]]&gt;=45,"Generacion X",IF(TablaProyecto[[#This Row],[Age]]&gt;=29,"Millennials","Generacion Z")))</f>
        <v>Millennials</v>
      </c>
      <c r="AL27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271" s="3" t="str">
        <f>+IF(TablaProyecto[[#This Row],[HourlyRate]]&lt;50,"Coste salarial bajo",IF(TablaProyecto[[#This Row],[HourlyRate]]&lt;75,"Coste salarial medio","Coste salarial alto"))</f>
        <v>Coste salarial bajo</v>
      </c>
      <c r="AN271" s="3" t="str">
        <f>+IF(TablaProyecto[[#This Row],[DistanceFromHome]]&lt;10,"0-10 kms",IF(TablaProyecto[[#This Row],[DistanceFromHome]]&lt;20,"10-20 kms","20-30 kms"))</f>
        <v>0-10 kms</v>
      </c>
      <c r="AO271" s="3" t="str">
        <f>+IF(TablaProyecto[[#This Row],[Porcentaje de aumento salarial recibido (%)]]&lt;16%,"Bajo",IF(TablaProyecto[[#This Row],[Porcentaje de aumento salarial recibido (%)]]&lt;21%,"Medio","Alto"))</f>
        <v>Bajo</v>
      </c>
      <c r="AP271" s="3" t="str">
        <f>+IF(TablaProyecto[[#This Row],[TrainingTimesLastYear]]&lt;3,"Poca",IF(TablaProyecto[[#This Row],[TrainingTimesLastYear]]&lt;5,"Media","Mucha"))</f>
        <v>Media</v>
      </c>
      <c r="AQ271" s="3" t="str">
        <f>+IF(TablaProyecto[[#This Row],[TotalWorkingYears]]&lt;4,"Junior",IF(TablaProyecto[[#This Row],[TotalWorkingYears]]&lt;10,"Intermediate","Senior"))</f>
        <v>Senior</v>
      </c>
      <c r="AS271" t="str">
        <f>+IF(TablaProyecto[[#This Row],[Education]]&gt;5,"ERRONEO","")</f>
        <v/>
      </c>
      <c r="AT271" t="str">
        <f>IF(+COUNTIF(TablaProyecto[EmployeeNumber],TablaProyecto[[#This Row],[EmployeeNumber]])&gt;1,"ERRONEO"," ")</f>
        <v xml:space="preserve"> </v>
      </c>
      <c r="AU271" t="str">
        <f>+IF(TablaProyecto[[#This Row],[JobSatisfaction]]&gt;4,"ERRONEO"," ")</f>
        <v xml:space="preserve"> </v>
      </c>
      <c r="AV271" t="str">
        <f>+IF(TablaProyecto[[#This Row],[PerformanceRating]]&gt;4,"ERRONEO"," ")</f>
        <v xml:space="preserve"> </v>
      </c>
      <c r="AW271" t="str">
        <f>+IF(TablaProyecto[[#This Row],[RelationshipSatisfaction]]&gt;4,"ERRONEO"," ")</f>
        <v xml:space="preserve"> </v>
      </c>
      <c r="AX271" t="str">
        <f>+IF(TablaProyecto[[#This Row],[WorkLifeBalance]]&gt;4,"ERRONEO"," ")</f>
        <v xml:space="preserve"> </v>
      </c>
    </row>
    <row r="272" spans="1:50" x14ac:dyDescent="0.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  <c r="AJ272" s="3">
        <f>+TablaProyecto[[#This Row],[PercentSalaryHike]]/100</f>
        <v>0.14000000000000001</v>
      </c>
      <c r="AK272" s="3" t="str">
        <f>+IF(TablaProyecto[[#This Row],[Age]]&gt;=61,"Baby boomers",IF(TablaProyecto[[#This Row],[Age]]&gt;=45,"Generacion X",IF(TablaProyecto[[#This Row],[Age]]&gt;=29,"Millennials","Generacion Z")))</f>
        <v>Generacion X</v>
      </c>
      <c r="AL27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272" s="3" t="str">
        <f>+IF(TablaProyecto[[#This Row],[HourlyRate]]&lt;50,"Coste salarial bajo",IF(TablaProyecto[[#This Row],[HourlyRate]]&lt;75,"Coste salarial medio","Coste salarial alto"))</f>
        <v>Coste salarial alto</v>
      </c>
      <c r="AN272" s="3" t="str">
        <f>+IF(TablaProyecto[[#This Row],[DistanceFromHome]]&lt;10,"0-10 kms",IF(TablaProyecto[[#This Row],[DistanceFromHome]]&lt;20,"10-20 kms","20-30 kms"))</f>
        <v>0-10 kms</v>
      </c>
      <c r="AO272" s="3" t="str">
        <f>+IF(TablaProyecto[[#This Row],[Porcentaje de aumento salarial recibido (%)]]&lt;16%,"Bajo",IF(TablaProyecto[[#This Row],[Porcentaje de aumento salarial recibido (%)]]&lt;21%,"Medio","Alto"))</f>
        <v>Bajo</v>
      </c>
      <c r="AP272" s="3" t="str">
        <f>+IF(TablaProyecto[[#This Row],[TrainingTimesLastYear]]&lt;3,"Poca",IF(TablaProyecto[[#This Row],[TrainingTimesLastYear]]&lt;5,"Media","Mucha"))</f>
        <v>Poca</v>
      </c>
      <c r="AQ272" s="3" t="str">
        <f>+IF(TablaProyecto[[#This Row],[TotalWorkingYears]]&lt;4,"Junior",IF(TablaProyecto[[#This Row],[TotalWorkingYears]]&lt;10,"Intermediate","Senior"))</f>
        <v>Senior</v>
      </c>
      <c r="AS272" t="str">
        <f>+IF(TablaProyecto[[#This Row],[Education]]&gt;5,"ERRONEO","")</f>
        <v/>
      </c>
      <c r="AT272" t="str">
        <f>IF(+COUNTIF(TablaProyecto[EmployeeNumber],TablaProyecto[[#This Row],[EmployeeNumber]])&gt;1,"ERRONEO"," ")</f>
        <v xml:space="preserve"> </v>
      </c>
      <c r="AU272" t="str">
        <f>+IF(TablaProyecto[[#This Row],[JobSatisfaction]]&gt;4,"ERRONEO"," ")</f>
        <v xml:space="preserve"> </v>
      </c>
      <c r="AV272" t="str">
        <f>+IF(TablaProyecto[[#This Row],[PerformanceRating]]&gt;4,"ERRONEO"," ")</f>
        <v xml:space="preserve"> </v>
      </c>
      <c r="AW272" t="str">
        <f>+IF(TablaProyecto[[#This Row],[RelationshipSatisfaction]]&gt;4,"ERRONEO"," ")</f>
        <v xml:space="preserve"> </v>
      </c>
      <c r="AX272" t="str">
        <f>+IF(TablaProyecto[[#This Row],[WorkLifeBalance]]&gt;4,"ERRONEO"," ")</f>
        <v xml:space="preserve"> </v>
      </c>
    </row>
    <row r="273" spans="1:50" x14ac:dyDescent="0.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  <c r="AJ273" s="3">
        <f>+TablaProyecto[[#This Row],[PercentSalaryHike]]/100</f>
        <v>0.12</v>
      </c>
      <c r="AK273" s="3" t="str">
        <f>+IF(TablaProyecto[[#This Row],[Age]]&gt;=61,"Baby boomers",IF(TablaProyecto[[#This Row],[Age]]&gt;=45,"Generacion X",IF(TablaProyecto[[#This Row],[Age]]&gt;=29,"Millennials","Generacion Z")))</f>
        <v>Generacion X</v>
      </c>
      <c r="AL27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73" s="3" t="str">
        <f>+IF(TablaProyecto[[#This Row],[HourlyRate]]&lt;50,"Coste salarial bajo",IF(TablaProyecto[[#This Row],[HourlyRate]]&lt;75,"Coste salarial medio","Coste salarial alto"))</f>
        <v>Coste salarial alto</v>
      </c>
      <c r="AN273" s="3" t="str">
        <f>+IF(TablaProyecto[[#This Row],[DistanceFromHome]]&lt;10,"0-10 kms",IF(TablaProyecto[[#This Row],[DistanceFromHome]]&lt;20,"10-20 kms","20-30 kms"))</f>
        <v>20-30 kms</v>
      </c>
      <c r="AO273" s="3" t="str">
        <f>+IF(TablaProyecto[[#This Row],[Porcentaje de aumento salarial recibido (%)]]&lt;16%,"Bajo",IF(TablaProyecto[[#This Row],[Porcentaje de aumento salarial recibido (%)]]&lt;21%,"Medio","Alto"))</f>
        <v>Bajo</v>
      </c>
      <c r="AP273" s="3" t="str">
        <f>+IF(TablaProyecto[[#This Row],[TrainingTimesLastYear]]&lt;3,"Poca",IF(TablaProyecto[[#This Row],[TrainingTimesLastYear]]&lt;5,"Media","Mucha"))</f>
        <v>Poca</v>
      </c>
      <c r="AQ273" s="3" t="str">
        <f>+IF(TablaProyecto[[#This Row],[TotalWorkingYears]]&lt;4,"Junior",IF(TablaProyecto[[#This Row],[TotalWorkingYears]]&lt;10,"Intermediate","Senior"))</f>
        <v>Senior</v>
      </c>
      <c r="AS273" t="str">
        <f>+IF(TablaProyecto[[#This Row],[Education]]&gt;5,"ERRONEO","")</f>
        <v/>
      </c>
      <c r="AT273" t="str">
        <f>IF(+COUNTIF(TablaProyecto[EmployeeNumber],TablaProyecto[[#This Row],[EmployeeNumber]])&gt;1,"ERRONEO"," ")</f>
        <v xml:space="preserve"> </v>
      </c>
      <c r="AU273" t="str">
        <f>+IF(TablaProyecto[[#This Row],[JobSatisfaction]]&gt;4,"ERRONEO"," ")</f>
        <v xml:space="preserve"> </v>
      </c>
      <c r="AV273" t="str">
        <f>+IF(TablaProyecto[[#This Row],[PerformanceRating]]&gt;4,"ERRONEO"," ")</f>
        <v xml:space="preserve"> </v>
      </c>
      <c r="AW273" t="str">
        <f>+IF(TablaProyecto[[#This Row],[RelationshipSatisfaction]]&gt;4,"ERRONEO"," ")</f>
        <v xml:space="preserve"> </v>
      </c>
      <c r="AX273" t="str">
        <f>+IF(TablaProyecto[[#This Row],[WorkLifeBalance]]&gt;4,"ERRONEO"," ")</f>
        <v xml:space="preserve"> </v>
      </c>
    </row>
    <row r="274" spans="1:50" x14ac:dyDescent="0.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  <c r="AJ274" s="3">
        <f>+TablaProyecto[[#This Row],[PercentSalaryHike]]/100</f>
        <v>0.23</v>
      </c>
      <c r="AK274" s="3" t="str">
        <f>+IF(TablaProyecto[[#This Row],[Age]]&gt;=61,"Baby boomers",IF(TablaProyecto[[#This Row],[Age]]&gt;=45,"Generacion X",IF(TablaProyecto[[#This Row],[Age]]&gt;=29,"Millennials","Generacion Z")))</f>
        <v>Generacion Z</v>
      </c>
      <c r="AL27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74" s="3" t="str">
        <f>+IF(TablaProyecto[[#This Row],[HourlyRate]]&lt;50,"Coste salarial bajo",IF(TablaProyecto[[#This Row],[HourlyRate]]&lt;75,"Coste salarial medio","Coste salarial alto"))</f>
        <v>Coste salarial alto</v>
      </c>
      <c r="AN274" s="3" t="str">
        <f>+IF(TablaProyecto[[#This Row],[DistanceFromHome]]&lt;10,"0-10 kms",IF(TablaProyecto[[#This Row],[DistanceFromHome]]&lt;20,"10-20 kms","20-30 kms"))</f>
        <v>0-10 kms</v>
      </c>
      <c r="AO274" s="3" t="str">
        <f>+IF(TablaProyecto[[#This Row],[Porcentaje de aumento salarial recibido (%)]]&lt;16%,"Bajo",IF(TablaProyecto[[#This Row],[Porcentaje de aumento salarial recibido (%)]]&lt;21%,"Medio","Alto"))</f>
        <v>Alto</v>
      </c>
      <c r="AP274" s="3" t="str">
        <f>+IF(TablaProyecto[[#This Row],[TrainingTimesLastYear]]&lt;3,"Poca",IF(TablaProyecto[[#This Row],[TrainingTimesLastYear]]&lt;5,"Media","Mucha"))</f>
        <v>Media</v>
      </c>
      <c r="AQ274" s="3" t="str">
        <f>+IF(TablaProyecto[[#This Row],[TotalWorkingYears]]&lt;4,"Junior",IF(TablaProyecto[[#This Row],[TotalWorkingYears]]&lt;10,"Intermediate","Senior"))</f>
        <v>Intermediate</v>
      </c>
      <c r="AS274" t="str">
        <f>+IF(TablaProyecto[[#This Row],[Education]]&gt;5,"ERRONEO","")</f>
        <v/>
      </c>
      <c r="AT274" t="str">
        <f>IF(+COUNTIF(TablaProyecto[EmployeeNumber],TablaProyecto[[#This Row],[EmployeeNumber]])&gt;1,"ERRONEO"," ")</f>
        <v xml:space="preserve"> </v>
      </c>
      <c r="AU274" t="str">
        <f>+IF(TablaProyecto[[#This Row],[JobSatisfaction]]&gt;4,"ERRONEO"," ")</f>
        <v xml:space="preserve"> </v>
      </c>
      <c r="AV274" t="str">
        <f>+IF(TablaProyecto[[#This Row],[PerformanceRating]]&gt;4,"ERRONEO"," ")</f>
        <v xml:space="preserve"> </v>
      </c>
      <c r="AW274" t="str">
        <f>+IF(TablaProyecto[[#This Row],[RelationshipSatisfaction]]&gt;4,"ERRONEO"," ")</f>
        <v xml:space="preserve"> </v>
      </c>
      <c r="AX274" t="str">
        <f>+IF(TablaProyecto[[#This Row],[WorkLifeBalance]]&gt;4,"ERRONEO"," ")</f>
        <v xml:space="preserve"> </v>
      </c>
    </row>
    <row r="275" spans="1:50" x14ac:dyDescent="0.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  <c r="AJ275" s="3">
        <f>+TablaProyecto[[#This Row],[PercentSalaryHike]]/100</f>
        <v>0.14000000000000001</v>
      </c>
      <c r="AK275" s="3" t="str">
        <f>+IF(TablaProyecto[[#This Row],[Age]]&gt;=61,"Baby boomers",IF(TablaProyecto[[#This Row],[Age]]&gt;=45,"Generacion X",IF(TablaProyecto[[#This Row],[Age]]&gt;=29,"Millennials","Generacion Z")))</f>
        <v>Millennials</v>
      </c>
      <c r="AL27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75" s="3" t="str">
        <f>+IF(TablaProyecto[[#This Row],[HourlyRate]]&lt;50,"Coste salarial bajo",IF(TablaProyecto[[#This Row],[HourlyRate]]&lt;75,"Coste salarial medio","Coste salarial alto"))</f>
        <v>Coste salarial alto</v>
      </c>
      <c r="AN275" s="3" t="str">
        <f>+IF(TablaProyecto[[#This Row],[DistanceFromHome]]&lt;10,"0-10 kms",IF(TablaProyecto[[#This Row],[DistanceFromHome]]&lt;20,"10-20 kms","20-30 kms"))</f>
        <v>0-10 kms</v>
      </c>
      <c r="AO275" s="3" t="str">
        <f>+IF(TablaProyecto[[#This Row],[Porcentaje de aumento salarial recibido (%)]]&lt;16%,"Bajo",IF(TablaProyecto[[#This Row],[Porcentaje de aumento salarial recibido (%)]]&lt;21%,"Medio","Alto"))</f>
        <v>Bajo</v>
      </c>
      <c r="AP275" s="3" t="str">
        <f>+IF(TablaProyecto[[#This Row],[TrainingTimesLastYear]]&lt;3,"Poca",IF(TablaProyecto[[#This Row],[TrainingTimesLastYear]]&lt;5,"Media","Mucha"))</f>
        <v>Mucha</v>
      </c>
      <c r="AQ275" s="3" t="str">
        <f>+IF(TablaProyecto[[#This Row],[TotalWorkingYears]]&lt;4,"Junior",IF(TablaProyecto[[#This Row],[TotalWorkingYears]]&lt;10,"Intermediate","Senior"))</f>
        <v>Intermediate</v>
      </c>
      <c r="AS275" t="str">
        <f>+IF(TablaProyecto[[#This Row],[Education]]&gt;5,"ERRONEO","")</f>
        <v/>
      </c>
      <c r="AT275" t="str">
        <f>IF(+COUNTIF(TablaProyecto[EmployeeNumber],TablaProyecto[[#This Row],[EmployeeNumber]])&gt;1,"ERRONEO"," ")</f>
        <v xml:space="preserve"> </v>
      </c>
      <c r="AU275" t="str">
        <f>+IF(TablaProyecto[[#This Row],[JobSatisfaction]]&gt;4,"ERRONEO"," ")</f>
        <v xml:space="preserve"> </v>
      </c>
      <c r="AV275" t="str">
        <f>+IF(TablaProyecto[[#This Row],[PerformanceRating]]&gt;4,"ERRONEO"," ")</f>
        <v xml:space="preserve"> </v>
      </c>
      <c r="AW275" t="str">
        <f>+IF(TablaProyecto[[#This Row],[RelationshipSatisfaction]]&gt;4,"ERRONEO"," ")</f>
        <v xml:space="preserve"> </v>
      </c>
      <c r="AX275" t="str">
        <f>+IF(TablaProyecto[[#This Row],[WorkLifeBalance]]&gt;4,"ERRONEO"," ")</f>
        <v xml:space="preserve"> </v>
      </c>
    </row>
    <row r="276" spans="1:50" x14ac:dyDescent="0.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  <c r="AJ276" s="3">
        <f>+TablaProyecto[[#This Row],[PercentSalaryHike]]/100</f>
        <v>0.17</v>
      </c>
      <c r="AK276" s="3" t="str">
        <f>+IF(TablaProyecto[[#This Row],[Age]]&gt;=61,"Baby boomers",IF(TablaProyecto[[#This Row],[Age]]&gt;=45,"Generacion X",IF(TablaProyecto[[#This Row],[Age]]&gt;=29,"Millennials","Generacion Z")))</f>
        <v>Generacion Z</v>
      </c>
      <c r="AL27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76" s="3" t="str">
        <f>+IF(TablaProyecto[[#This Row],[HourlyRate]]&lt;50,"Coste salarial bajo",IF(TablaProyecto[[#This Row],[HourlyRate]]&lt;75,"Coste salarial medio","Coste salarial alto"))</f>
        <v>Coste salarial alto</v>
      </c>
      <c r="AN276" s="3" t="str">
        <f>+IF(TablaProyecto[[#This Row],[DistanceFromHome]]&lt;10,"0-10 kms",IF(TablaProyecto[[#This Row],[DistanceFromHome]]&lt;20,"10-20 kms","20-30 kms"))</f>
        <v>0-10 kms</v>
      </c>
      <c r="AO276" s="3" t="str">
        <f>+IF(TablaProyecto[[#This Row],[Porcentaje de aumento salarial recibido (%)]]&lt;16%,"Bajo",IF(TablaProyecto[[#This Row],[Porcentaje de aumento salarial recibido (%)]]&lt;21%,"Medio","Alto"))</f>
        <v>Medio</v>
      </c>
      <c r="AP276" s="3" t="str">
        <f>+IF(TablaProyecto[[#This Row],[TrainingTimesLastYear]]&lt;3,"Poca",IF(TablaProyecto[[#This Row],[TrainingTimesLastYear]]&lt;5,"Media","Mucha"))</f>
        <v>Media</v>
      </c>
      <c r="AQ276" s="3" t="str">
        <f>+IF(TablaProyecto[[#This Row],[TotalWorkingYears]]&lt;4,"Junior",IF(TablaProyecto[[#This Row],[TotalWorkingYears]]&lt;10,"Intermediate","Senior"))</f>
        <v>Junior</v>
      </c>
      <c r="AS276" t="str">
        <f>+IF(TablaProyecto[[#This Row],[Education]]&gt;5,"ERRONEO","")</f>
        <v/>
      </c>
      <c r="AT276" t="str">
        <f>IF(+COUNTIF(TablaProyecto[EmployeeNumber],TablaProyecto[[#This Row],[EmployeeNumber]])&gt;1,"ERRONEO"," ")</f>
        <v xml:space="preserve"> </v>
      </c>
      <c r="AU276" t="str">
        <f>+IF(TablaProyecto[[#This Row],[JobSatisfaction]]&gt;4,"ERRONEO"," ")</f>
        <v xml:space="preserve"> </v>
      </c>
      <c r="AV276" t="str">
        <f>+IF(TablaProyecto[[#This Row],[PerformanceRating]]&gt;4,"ERRONEO"," ")</f>
        <v xml:space="preserve"> </v>
      </c>
      <c r="AW276" t="str">
        <f>+IF(TablaProyecto[[#This Row],[RelationshipSatisfaction]]&gt;4,"ERRONEO"," ")</f>
        <v xml:space="preserve"> </v>
      </c>
      <c r="AX276" t="str">
        <f>+IF(TablaProyecto[[#This Row],[WorkLifeBalance]]&gt;4,"ERRONEO"," ")</f>
        <v xml:space="preserve"> </v>
      </c>
    </row>
    <row r="277" spans="1:50" x14ac:dyDescent="0.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  <c r="AJ277" s="3">
        <f>+TablaProyecto[[#This Row],[PercentSalaryHike]]/100</f>
        <v>0.18</v>
      </c>
      <c r="AK277" s="3" t="str">
        <f>+IF(TablaProyecto[[#This Row],[Age]]&gt;=61,"Baby boomers",IF(TablaProyecto[[#This Row],[Age]]&gt;=45,"Generacion X",IF(TablaProyecto[[#This Row],[Age]]&gt;=29,"Millennials","Generacion Z")))</f>
        <v>Millennials</v>
      </c>
      <c r="AL27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77" s="3" t="str">
        <f>+IF(TablaProyecto[[#This Row],[HourlyRate]]&lt;50,"Coste salarial bajo",IF(TablaProyecto[[#This Row],[HourlyRate]]&lt;75,"Coste salarial medio","Coste salarial alto"))</f>
        <v>Coste salarial alto</v>
      </c>
      <c r="AN277" s="3" t="str">
        <f>+IF(TablaProyecto[[#This Row],[DistanceFromHome]]&lt;10,"0-10 kms",IF(TablaProyecto[[#This Row],[DistanceFromHome]]&lt;20,"10-20 kms","20-30 kms"))</f>
        <v>0-10 kms</v>
      </c>
      <c r="AO277" s="3" t="str">
        <f>+IF(TablaProyecto[[#This Row],[Porcentaje de aumento salarial recibido (%)]]&lt;16%,"Bajo",IF(TablaProyecto[[#This Row],[Porcentaje de aumento salarial recibido (%)]]&lt;21%,"Medio","Alto"))</f>
        <v>Medio</v>
      </c>
      <c r="AP277" s="3" t="str">
        <f>+IF(TablaProyecto[[#This Row],[TrainingTimesLastYear]]&lt;3,"Poca",IF(TablaProyecto[[#This Row],[TrainingTimesLastYear]]&lt;5,"Media","Mucha"))</f>
        <v>Poca</v>
      </c>
      <c r="AQ277" s="3" t="str">
        <f>+IF(TablaProyecto[[#This Row],[TotalWorkingYears]]&lt;4,"Junior",IF(TablaProyecto[[#This Row],[TotalWorkingYears]]&lt;10,"Intermediate","Senior"))</f>
        <v>Senior</v>
      </c>
      <c r="AS277" t="str">
        <f>+IF(TablaProyecto[[#This Row],[Education]]&gt;5,"ERRONEO","")</f>
        <v/>
      </c>
      <c r="AT277" t="str">
        <f>IF(+COUNTIF(TablaProyecto[EmployeeNumber],TablaProyecto[[#This Row],[EmployeeNumber]])&gt;1,"ERRONEO"," ")</f>
        <v xml:space="preserve"> </v>
      </c>
      <c r="AU277" t="str">
        <f>+IF(TablaProyecto[[#This Row],[JobSatisfaction]]&gt;4,"ERRONEO"," ")</f>
        <v xml:space="preserve"> </v>
      </c>
      <c r="AV277" t="str">
        <f>+IF(TablaProyecto[[#This Row],[PerformanceRating]]&gt;4,"ERRONEO"," ")</f>
        <v xml:space="preserve"> </v>
      </c>
      <c r="AW277" t="str">
        <f>+IF(TablaProyecto[[#This Row],[RelationshipSatisfaction]]&gt;4,"ERRONEO"," ")</f>
        <v xml:space="preserve"> </v>
      </c>
      <c r="AX277" t="str">
        <f>+IF(TablaProyecto[[#This Row],[WorkLifeBalance]]&gt;4,"ERRONEO"," ")</f>
        <v xml:space="preserve"> </v>
      </c>
    </row>
    <row r="278" spans="1:50" x14ac:dyDescent="0.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  <c r="AJ278" s="3">
        <f>+TablaProyecto[[#This Row],[PercentSalaryHike]]/100</f>
        <v>0.18</v>
      </c>
      <c r="AK278" s="3" t="str">
        <f>+IF(TablaProyecto[[#This Row],[Age]]&gt;=61,"Baby boomers",IF(TablaProyecto[[#This Row],[Age]]&gt;=45,"Generacion X",IF(TablaProyecto[[#This Row],[Age]]&gt;=29,"Millennials","Generacion Z")))</f>
        <v>Millennials</v>
      </c>
      <c r="AL27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78" s="3" t="str">
        <f>+IF(TablaProyecto[[#This Row],[HourlyRate]]&lt;50,"Coste salarial bajo",IF(TablaProyecto[[#This Row],[HourlyRate]]&lt;75,"Coste salarial medio","Coste salarial alto"))</f>
        <v>Coste salarial medio</v>
      </c>
      <c r="AN278" s="3" t="str">
        <f>+IF(TablaProyecto[[#This Row],[DistanceFromHome]]&lt;10,"0-10 kms",IF(TablaProyecto[[#This Row],[DistanceFromHome]]&lt;20,"10-20 kms","20-30 kms"))</f>
        <v>20-30 kms</v>
      </c>
      <c r="AO278" s="3" t="str">
        <f>+IF(TablaProyecto[[#This Row],[Porcentaje de aumento salarial recibido (%)]]&lt;16%,"Bajo",IF(TablaProyecto[[#This Row],[Porcentaje de aumento salarial recibido (%)]]&lt;21%,"Medio","Alto"))</f>
        <v>Medio</v>
      </c>
      <c r="AP278" s="3" t="str">
        <f>+IF(TablaProyecto[[#This Row],[TrainingTimesLastYear]]&lt;3,"Poca",IF(TablaProyecto[[#This Row],[TrainingTimesLastYear]]&lt;5,"Media","Mucha"))</f>
        <v>Mucha</v>
      </c>
      <c r="AQ278" s="3" t="str">
        <f>+IF(TablaProyecto[[#This Row],[TotalWorkingYears]]&lt;4,"Junior",IF(TablaProyecto[[#This Row],[TotalWorkingYears]]&lt;10,"Intermediate","Senior"))</f>
        <v>Senior</v>
      </c>
      <c r="AS278" t="str">
        <f>+IF(TablaProyecto[[#This Row],[Education]]&gt;5,"ERRONEO","")</f>
        <v/>
      </c>
      <c r="AT278" t="str">
        <f>IF(+COUNTIF(TablaProyecto[EmployeeNumber],TablaProyecto[[#This Row],[EmployeeNumber]])&gt;1,"ERRONEO"," ")</f>
        <v xml:space="preserve"> </v>
      </c>
      <c r="AU278" t="str">
        <f>+IF(TablaProyecto[[#This Row],[JobSatisfaction]]&gt;4,"ERRONEO"," ")</f>
        <v xml:space="preserve"> </v>
      </c>
      <c r="AV278" t="str">
        <f>+IF(TablaProyecto[[#This Row],[PerformanceRating]]&gt;4,"ERRONEO"," ")</f>
        <v xml:space="preserve"> </v>
      </c>
      <c r="AW278" t="str">
        <f>+IF(TablaProyecto[[#This Row],[RelationshipSatisfaction]]&gt;4,"ERRONEO"," ")</f>
        <v xml:space="preserve"> </v>
      </c>
      <c r="AX278" t="str">
        <f>+IF(TablaProyecto[[#This Row],[WorkLifeBalance]]&gt;4,"ERRONEO"," ")</f>
        <v xml:space="preserve"> </v>
      </c>
    </row>
    <row r="279" spans="1:50" x14ac:dyDescent="0.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  <c r="AJ279" s="3">
        <f>+TablaProyecto[[#This Row],[PercentSalaryHike]]/100</f>
        <v>0.24</v>
      </c>
      <c r="AK279" s="3" t="str">
        <f>+IF(TablaProyecto[[#This Row],[Age]]&gt;=61,"Baby boomers",IF(TablaProyecto[[#This Row],[Age]]&gt;=45,"Generacion X",IF(TablaProyecto[[#This Row],[Age]]&gt;=29,"Millennials","Generacion Z")))</f>
        <v>Millennials</v>
      </c>
      <c r="AL27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79" s="3" t="str">
        <f>+IF(TablaProyecto[[#This Row],[HourlyRate]]&lt;50,"Coste salarial bajo",IF(TablaProyecto[[#This Row],[HourlyRate]]&lt;75,"Coste salarial medio","Coste salarial alto"))</f>
        <v>Coste salarial bajo</v>
      </c>
      <c r="AN279" s="3" t="str">
        <f>+IF(TablaProyecto[[#This Row],[DistanceFromHome]]&lt;10,"0-10 kms",IF(TablaProyecto[[#This Row],[DistanceFromHome]]&lt;20,"10-20 kms","20-30 kms"))</f>
        <v>0-10 kms</v>
      </c>
      <c r="AO279" s="3" t="str">
        <f>+IF(TablaProyecto[[#This Row],[Porcentaje de aumento salarial recibido (%)]]&lt;16%,"Bajo",IF(TablaProyecto[[#This Row],[Porcentaje de aumento salarial recibido (%)]]&lt;21%,"Medio","Alto"))</f>
        <v>Alto</v>
      </c>
      <c r="AP279" s="3" t="str">
        <f>+IF(TablaProyecto[[#This Row],[TrainingTimesLastYear]]&lt;3,"Poca",IF(TablaProyecto[[#This Row],[TrainingTimesLastYear]]&lt;5,"Media","Mucha"))</f>
        <v>Media</v>
      </c>
      <c r="AQ279" s="3" t="str">
        <f>+IF(TablaProyecto[[#This Row],[TotalWorkingYears]]&lt;4,"Junior",IF(TablaProyecto[[#This Row],[TotalWorkingYears]]&lt;10,"Intermediate","Senior"))</f>
        <v>Intermediate</v>
      </c>
      <c r="AS279" t="str">
        <f>+IF(TablaProyecto[[#This Row],[Education]]&gt;5,"ERRONEO","")</f>
        <v/>
      </c>
      <c r="AT279" t="str">
        <f>IF(+COUNTIF(TablaProyecto[EmployeeNumber],TablaProyecto[[#This Row],[EmployeeNumber]])&gt;1,"ERRONEO"," ")</f>
        <v xml:space="preserve"> </v>
      </c>
      <c r="AU279" t="str">
        <f>+IF(TablaProyecto[[#This Row],[JobSatisfaction]]&gt;4,"ERRONEO"," ")</f>
        <v xml:space="preserve"> </v>
      </c>
      <c r="AV279" t="str">
        <f>+IF(TablaProyecto[[#This Row],[PerformanceRating]]&gt;4,"ERRONEO"," ")</f>
        <v xml:space="preserve"> </v>
      </c>
      <c r="AW279" t="str">
        <f>+IF(TablaProyecto[[#This Row],[RelationshipSatisfaction]]&gt;4,"ERRONEO"," ")</f>
        <v xml:space="preserve"> </v>
      </c>
      <c r="AX279" t="str">
        <f>+IF(TablaProyecto[[#This Row],[WorkLifeBalance]]&gt;4,"ERRONEO"," ")</f>
        <v xml:space="preserve"> </v>
      </c>
    </row>
    <row r="280" spans="1:50" x14ac:dyDescent="0.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  <c r="AJ280" s="3">
        <f>+TablaProyecto[[#This Row],[PercentSalaryHike]]/100</f>
        <v>0.2</v>
      </c>
      <c r="AK280" s="3" t="str">
        <f>+IF(TablaProyecto[[#This Row],[Age]]&gt;=61,"Baby boomers",IF(TablaProyecto[[#This Row],[Age]]&gt;=45,"Generacion X",IF(TablaProyecto[[#This Row],[Age]]&gt;=29,"Millennials","Generacion Z")))</f>
        <v>Generacion Z</v>
      </c>
      <c r="AL28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80" s="3" t="str">
        <f>+IF(TablaProyecto[[#This Row],[HourlyRate]]&lt;50,"Coste salarial bajo",IF(TablaProyecto[[#This Row],[HourlyRate]]&lt;75,"Coste salarial medio","Coste salarial alto"))</f>
        <v>Coste salarial alto</v>
      </c>
      <c r="AN280" s="3" t="str">
        <f>+IF(TablaProyecto[[#This Row],[DistanceFromHome]]&lt;10,"0-10 kms",IF(TablaProyecto[[#This Row],[DistanceFromHome]]&lt;20,"10-20 kms","20-30 kms"))</f>
        <v>0-10 kms</v>
      </c>
      <c r="AO280" s="3" t="str">
        <f>+IF(TablaProyecto[[#This Row],[Porcentaje de aumento salarial recibido (%)]]&lt;16%,"Bajo",IF(TablaProyecto[[#This Row],[Porcentaje de aumento salarial recibido (%)]]&lt;21%,"Medio","Alto"))</f>
        <v>Medio</v>
      </c>
      <c r="AP280" s="3" t="str">
        <f>+IF(TablaProyecto[[#This Row],[TrainingTimesLastYear]]&lt;3,"Poca",IF(TablaProyecto[[#This Row],[TrainingTimesLastYear]]&lt;5,"Media","Mucha"))</f>
        <v>Mucha</v>
      </c>
      <c r="AQ280" s="3" t="str">
        <f>+IF(TablaProyecto[[#This Row],[TotalWorkingYears]]&lt;4,"Junior",IF(TablaProyecto[[#This Row],[TotalWorkingYears]]&lt;10,"Intermediate","Senior"))</f>
        <v>Intermediate</v>
      </c>
      <c r="AS280" t="str">
        <f>+IF(TablaProyecto[[#This Row],[Education]]&gt;5,"ERRONEO","")</f>
        <v/>
      </c>
      <c r="AT280" t="str">
        <f>IF(+COUNTIF(TablaProyecto[EmployeeNumber],TablaProyecto[[#This Row],[EmployeeNumber]])&gt;1,"ERRONEO"," ")</f>
        <v xml:space="preserve"> </v>
      </c>
      <c r="AU280" t="str">
        <f>+IF(TablaProyecto[[#This Row],[JobSatisfaction]]&gt;4,"ERRONEO"," ")</f>
        <v xml:space="preserve"> </v>
      </c>
      <c r="AV280" t="str">
        <f>+IF(TablaProyecto[[#This Row],[PerformanceRating]]&gt;4,"ERRONEO"," ")</f>
        <v xml:space="preserve"> </v>
      </c>
      <c r="AW280" t="str">
        <f>+IF(TablaProyecto[[#This Row],[RelationshipSatisfaction]]&gt;4,"ERRONEO"," ")</f>
        <v xml:space="preserve"> </v>
      </c>
      <c r="AX280" t="str">
        <f>+IF(TablaProyecto[[#This Row],[WorkLifeBalance]]&gt;4,"ERRONEO"," ")</f>
        <v xml:space="preserve"> </v>
      </c>
    </row>
    <row r="281" spans="1:50" x14ac:dyDescent="0.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  <c r="AJ281" s="3">
        <f>+TablaProyecto[[#This Row],[PercentSalaryHike]]/100</f>
        <v>0.14000000000000001</v>
      </c>
      <c r="AK281" s="3" t="str">
        <f>+IF(TablaProyecto[[#This Row],[Age]]&gt;=61,"Baby boomers",IF(TablaProyecto[[#This Row],[Age]]&gt;=45,"Generacion X",IF(TablaProyecto[[#This Row],[Age]]&gt;=29,"Millennials","Generacion Z")))</f>
        <v>Generacion X</v>
      </c>
      <c r="AL28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81" s="3" t="str">
        <f>+IF(TablaProyecto[[#This Row],[HourlyRate]]&lt;50,"Coste salarial bajo",IF(TablaProyecto[[#This Row],[HourlyRate]]&lt;75,"Coste salarial medio","Coste salarial alto"))</f>
        <v>Coste salarial alto</v>
      </c>
      <c r="AN281" s="3" t="str">
        <f>+IF(TablaProyecto[[#This Row],[DistanceFromHome]]&lt;10,"0-10 kms",IF(TablaProyecto[[#This Row],[DistanceFromHome]]&lt;20,"10-20 kms","20-30 kms"))</f>
        <v>0-10 kms</v>
      </c>
      <c r="AO281" s="3" t="str">
        <f>+IF(TablaProyecto[[#This Row],[Porcentaje de aumento salarial recibido (%)]]&lt;16%,"Bajo",IF(TablaProyecto[[#This Row],[Porcentaje de aumento salarial recibido (%)]]&lt;21%,"Medio","Alto"))</f>
        <v>Bajo</v>
      </c>
      <c r="AP281" s="3" t="str">
        <f>+IF(TablaProyecto[[#This Row],[TrainingTimesLastYear]]&lt;3,"Poca",IF(TablaProyecto[[#This Row],[TrainingTimesLastYear]]&lt;5,"Media","Mucha"))</f>
        <v>Media</v>
      </c>
      <c r="AQ281" s="3" t="str">
        <f>+IF(TablaProyecto[[#This Row],[TotalWorkingYears]]&lt;4,"Junior",IF(TablaProyecto[[#This Row],[TotalWorkingYears]]&lt;10,"Intermediate","Senior"))</f>
        <v>Senior</v>
      </c>
      <c r="AS281" t="str">
        <f>+IF(TablaProyecto[[#This Row],[Education]]&gt;5,"ERRONEO","")</f>
        <v/>
      </c>
      <c r="AT281" t="str">
        <f>IF(+COUNTIF(TablaProyecto[EmployeeNumber],TablaProyecto[[#This Row],[EmployeeNumber]])&gt;1,"ERRONEO"," ")</f>
        <v xml:space="preserve"> </v>
      </c>
      <c r="AU281" t="str">
        <f>+IF(TablaProyecto[[#This Row],[JobSatisfaction]]&gt;4,"ERRONEO"," ")</f>
        <v xml:space="preserve"> </v>
      </c>
      <c r="AV281" t="str">
        <f>+IF(TablaProyecto[[#This Row],[PerformanceRating]]&gt;4,"ERRONEO"," ")</f>
        <v xml:space="preserve"> </v>
      </c>
      <c r="AW281" t="str">
        <f>+IF(TablaProyecto[[#This Row],[RelationshipSatisfaction]]&gt;4,"ERRONEO"," ")</f>
        <v xml:space="preserve"> </v>
      </c>
      <c r="AX281" t="str">
        <f>+IF(TablaProyecto[[#This Row],[WorkLifeBalance]]&gt;4,"ERRONEO"," ")</f>
        <v xml:space="preserve"> </v>
      </c>
    </row>
    <row r="282" spans="1:50" x14ac:dyDescent="0.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  <c r="AJ282" s="3">
        <f>+TablaProyecto[[#This Row],[PercentSalaryHike]]/100</f>
        <v>0.16</v>
      </c>
      <c r="AK282" s="3" t="str">
        <f>+IF(TablaProyecto[[#This Row],[Age]]&gt;=61,"Baby boomers",IF(TablaProyecto[[#This Row],[Age]]&gt;=45,"Generacion X",IF(TablaProyecto[[#This Row],[Age]]&gt;=29,"Millennials","Generacion Z")))</f>
        <v>Generacion X</v>
      </c>
      <c r="AL28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82" s="3" t="str">
        <f>+IF(TablaProyecto[[#This Row],[HourlyRate]]&lt;50,"Coste salarial bajo",IF(TablaProyecto[[#This Row],[HourlyRate]]&lt;75,"Coste salarial medio","Coste salarial alto"))</f>
        <v>Coste salarial bajo</v>
      </c>
      <c r="AN282" s="3" t="str">
        <f>+IF(TablaProyecto[[#This Row],[DistanceFromHome]]&lt;10,"0-10 kms",IF(TablaProyecto[[#This Row],[DistanceFromHome]]&lt;20,"10-20 kms","20-30 kms"))</f>
        <v>0-10 kms</v>
      </c>
      <c r="AO282" s="3" t="str">
        <f>+IF(TablaProyecto[[#This Row],[Porcentaje de aumento salarial recibido (%)]]&lt;16%,"Bajo",IF(TablaProyecto[[#This Row],[Porcentaje de aumento salarial recibido (%)]]&lt;21%,"Medio","Alto"))</f>
        <v>Medio</v>
      </c>
      <c r="AP282" s="3" t="str">
        <f>+IF(TablaProyecto[[#This Row],[TrainingTimesLastYear]]&lt;3,"Poca",IF(TablaProyecto[[#This Row],[TrainingTimesLastYear]]&lt;5,"Media","Mucha"))</f>
        <v>Mucha</v>
      </c>
      <c r="AQ282" s="3" t="str">
        <f>+IF(TablaProyecto[[#This Row],[TotalWorkingYears]]&lt;4,"Junior",IF(TablaProyecto[[#This Row],[TotalWorkingYears]]&lt;10,"Intermediate","Senior"))</f>
        <v>Senior</v>
      </c>
      <c r="AS282" t="str">
        <f>+IF(TablaProyecto[[#This Row],[Education]]&gt;5,"ERRONEO","")</f>
        <v/>
      </c>
      <c r="AT282" t="str">
        <f>IF(+COUNTIF(TablaProyecto[EmployeeNumber],TablaProyecto[[#This Row],[EmployeeNumber]])&gt;1,"ERRONEO"," ")</f>
        <v xml:space="preserve"> </v>
      </c>
      <c r="AU282" t="str">
        <f>+IF(TablaProyecto[[#This Row],[JobSatisfaction]]&gt;4,"ERRONEO"," ")</f>
        <v xml:space="preserve"> </v>
      </c>
      <c r="AV282" t="str">
        <f>+IF(TablaProyecto[[#This Row],[PerformanceRating]]&gt;4,"ERRONEO"," ")</f>
        <v xml:space="preserve"> </v>
      </c>
      <c r="AW282" t="str">
        <f>+IF(TablaProyecto[[#This Row],[RelationshipSatisfaction]]&gt;4,"ERRONEO"," ")</f>
        <v xml:space="preserve"> </v>
      </c>
      <c r="AX282" t="str">
        <f>+IF(TablaProyecto[[#This Row],[WorkLifeBalance]]&gt;4,"ERRONEO"," ")</f>
        <v xml:space="preserve"> </v>
      </c>
    </row>
    <row r="283" spans="1:50" x14ac:dyDescent="0.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  <c r="AJ283" s="3">
        <f>+TablaProyecto[[#This Row],[PercentSalaryHike]]/100</f>
        <v>0.25</v>
      </c>
      <c r="AK283" s="3" t="str">
        <f>+IF(TablaProyecto[[#This Row],[Age]]&gt;=61,"Baby boomers",IF(TablaProyecto[[#This Row],[Age]]&gt;=45,"Generacion X",IF(TablaProyecto[[#This Row],[Age]]&gt;=29,"Millennials","Generacion Z")))</f>
        <v>Millennials</v>
      </c>
      <c r="AL28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283" s="3" t="str">
        <f>+IF(TablaProyecto[[#This Row],[HourlyRate]]&lt;50,"Coste salarial bajo",IF(TablaProyecto[[#This Row],[HourlyRate]]&lt;75,"Coste salarial medio","Coste salarial alto"))</f>
        <v>Coste salarial alto</v>
      </c>
      <c r="AN283" s="3" t="str">
        <f>+IF(TablaProyecto[[#This Row],[DistanceFromHome]]&lt;10,"0-10 kms",IF(TablaProyecto[[#This Row],[DistanceFromHome]]&lt;20,"10-20 kms","20-30 kms"))</f>
        <v>0-10 kms</v>
      </c>
      <c r="AO283" s="3" t="str">
        <f>+IF(TablaProyecto[[#This Row],[Porcentaje de aumento salarial recibido (%)]]&lt;16%,"Bajo",IF(TablaProyecto[[#This Row],[Porcentaje de aumento salarial recibido (%)]]&lt;21%,"Medio","Alto"))</f>
        <v>Alto</v>
      </c>
      <c r="AP283" s="3" t="str">
        <f>+IF(TablaProyecto[[#This Row],[TrainingTimesLastYear]]&lt;3,"Poca",IF(TablaProyecto[[#This Row],[TrainingTimesLastYear]]&lt;5,"Media","Mucha"))</f>
        <v>Media</v>
      </c>
      <c r="AQ283" s="3" t="str">
        <f>+IF(TablaProyecto[[#This Row],[TotalWorkingYears]]&lt;4,"Junior",IF(TablaProyecto[[#This Row],[TotalWorkingYears]]&lt;10,"Intermediate","Senior"))</f>
        <v>Senior</v>
      </c>
      <c r="AS283" t="str">
        <f>+IF(TablaProyecto[[#This Row],[Education]]&gt;5,"ERRONEO","")</f>
        <v/>
      </c>
      <c r="AT283" t="str">
        <f>IF(+COUNTIF(TablaProyecto[EmployeeNumber],TablaProyecto[[#This Row],[EmployeeNumber]])&gt;1,"ERRONEO"," ")</f>
        <v xml:space="preserve"> </v>
      </c>
      <c r="AU283" t="str">
        <f>+IF(TablaProyecto[[#This Row],[JobSatisfaction]]&gt;4,"ERRONEO"," ")</f>
        <v xml:space="preserve"> </v>
      </c>
      <c r="AV283" t="str">
        <f>+IF(TablaProyecto[[#This Row],[PerformanceRating]]&gt;4,"ERRONEO"," ")</f>
        <v xml:space="preserve"> </v>
      </c>
      <c r="AW283" t="str">
        <f>+IF(TablaProyecto[[#This Row],[RelationshipSatisfaction]]&gt;4,"ERRONEO"," ")</f>
        <v xml:space="preserve"> </v>
      </c>
      <c r="AX283" t="str">
        <f>+IF(TablaProyecto[[#This Row],[WorkLifeBalance]]&gt;4,"ERRONEO"," ")</f>
        <v xml:space="preserve"> </v>
      </c>
    </row>
    <row r="284" spans="1:50" x14ac:dyDescent="0.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  <c r="AJ284" s="3">
        <f>+TablaProyecto[[#This Row],[PercentSalaryHike]]/100</f>
        <v>0.18</v>
      </c>
      <c r="AK284" s="3" t="str">
        <f>+IF(TablaProyecto[[#This Row],[Age]]&gt;=61,"Baby boomers",IF(TablaProyecto[[#This Row],[Age]]&gt;=45,"Generacion X",IF(TablaProyecto[[#This Row],[Age]]&gt;=29,"Millennials","Generacion Z")))</f>
        <v>Millennials</v>
      </c>
      <c r="AL28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84" s="3" t="str">
        <f>+IF(TablaProyecto[[#This Row],[HourlyRate]]&lt;50,"Coste salarial bajo",IF(TablaProyecto[[#This Row],[HourlyRate]]&lt;75,"Coste salarial medio","Coste salarial alto"))</f>
        <v>Coste salarial bajo</v>
      </c>
      <c r="AN284" s="3" t="str">
        <f>+IF(TablaProyecto[[#This Row],[DistanceFromHome]]&lt;10,"0-10 kms",IF(TablaProyecto[[#This Row],[DistanceFromHome]]&lt;20,"10-20 kms","20-30 kms"))</f>
        <v>0-10 kms</v>
      </c>
      <c r="AO284" s="3" t="str">
        <f>+IF(TablaProyecto[[#This Row],[Porcentaje de aumento salarial recibido (%)]]&lt;16%,"Bajo",IF(TablaProyecto[[#This Row],[Porcentaje de aumento salarial recibido (%)]]&lt;21%,"Medio","Alto"))</f>
        <v>Medio</v>
      </c>
      <c r="AP284" s="3" t="str">
        <f>+IF(TablaProyecto[[#This Row],[TrainingTimesLastYear]]&lt;3,"Poca",IF(TablaProyecto[[#This Row],[TrainingTimesLastYear]]&lt;5,"Media","Mucha"))</f>
        <v>Media</v>
      </c>
      <c r="AQ284" s="3" t="str">
        <f>+IF(TablaProyecto[[#This Row],[TotalWorkingYears]]&lt;4,"Junior",IF(TablaProyecto[[#This Row],[TotalWorkingYears]]&lt;10,"Intermediate","Senior"))</f>
        <v>Senior</v>
      </c>
      <c r="AS284" t="str">
        <f>+IF(TablaProyecto[[#This Row],[Education]]&gt;5,"ERRONEO","")</f>
        <v/>
      </c>
      <c r="AT284" t="str">
        <f>IF(+COUNTIF(TablaProyecto[EmployeeNumber],TablaProyecto[[#This Row],[EmployeeNumber]])&gt;1,"ERRONEO"," ")</f>
        <v xml:space="preserve"> </v>
      </c>
      <c r="AU284" t="str">
        <f>+IF(TablaProyecto[[#This Row],[JobSatisfaction]]&gt;4,"ERRONEO"," ")</f>
        <v xml:space="preserve"> </v>
      </c>
      <c r="AV284" t="str">
        <f>+IF(TablaProyecto[[#This Row],[PerformanceRating]]&gt;4,"ERRONEO"," ")</f>
        <v xml:space="preserve"> </v>
      </c>
      <c r="AW284" t="str">
        <f>+IF(TablaProyecto[[#This Row],[RelationshipSatisfaction]]&gt;4,"ERRONEO"," ")</f>
        <v xml:space="preserve"> </v>
      </c>
      <c r="AX284" t="str">
        <f>+IF(TablaProyecto[[#This Row],[WorkLifeBalance]]&gt;4,"ERRONEO"," ")</f>
        <v xml:space="preserve"> </v>
      </c>
    </row>
    <row r="285" spans="1:50" x14ac:dyDescent="0.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  <c r="AJ285" s="3">
        <f>+TablaProyecto[[#This Row],[PercentSalaryHike]]/100</f>
        <v>0.19</v>
      </c>
      <c r="AK285" s="3" t="str">
        <f>+IF(TablaProyecto[[#This Row],[Age]]&gt;=61,"Baby boomers",IF(TablaProyecto[[#This Row],[Age]]&gt;=45,"Generacion X",IF(TablaProyecto[[#This Row],[Age]]&gt;=29,"Millennials","Generacion Z")))</f>
        <v>Generacion X</v>
      </c>
      <c r="AL28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85" s="3" t="str">
        <f>+IF(TablaProyecto[[#This Row],[HourlyRate]]&lt;50,"Coste salarial bajo",IF(TablaProyecto[[#This Row],[HourlyRate]]&lt;75,"Coste salarial medio","Coste salarial alto"))</f>
        <v>Coste salarial bajo</v>
      </c>
      <c r="AN285" s="3" t="str">
        <f>+IF(TablaProyecto[[#This Row],[DistanceFromHome]]&lt;10,"0-10 kms",IF(TablaProyecto[[#This Row],[DistanceFromHome]]&lt;20,"10-20 kms","20-30 kms"))</f>
        <v>20-30 kms</v>
      </c>
      <c r="AO285" s="3" t="str">
        <f>+IF(TablaProyecto[[#This Row],[Porcentaje de aumento salarial recibido (%)]]&lt;16%,"Bajo",IF(TablaProyecto[[#This Row],[Porcentaje de aumento salarial recibido (%)]]&lt;21%,"Medio","Alto"))</f>
        <v>Medio</v>
      </c>
      <c r="AP285" s="3" t="str">
        <f>+IF(TablaProyecto[[#This Row],[TrainingTimesLastYear]]&lt;3,"Poca",IF(TablaProyecto[[#This Row],[TrainingTimesLastYear]]&lt;5,"Media","Mucha"))</f>
        <v>Media</v>
      </c>
      <c r="AQ285" s="3" t="str">
        <f>+IF(TablaProyecto[[#This Row],[TotalWorkingYears]]&lt;4,"Junior",IF(TablaProyecto[[#This Row],[TotalWorkingYears]]&lt;10,"Intermediate","Senior"))</f>
        <v>Senior</v>
      </c>
      <c r="AS285" t="str">
        <f>+IF(TablaProyecto[[#This Row],[Education]]&gt;5,"ERRONEO","")</f>
        <v/>
      </c>
      <c r="AT285" t="str">
        <f>IF(+COUNTIF(TablaProyecto[EmployeeNumber],TablaProyecto[[#This Row],[EmployeeNumber]])&gt;1,"ERRONEO"," ")</f>
        <v xml:space="preserve"> </v>
      </c>
      <c r="AU285" t="str">
        <f>+IF(TablaProyecto[[#This Row],[JobSatisfaction]]&gt;4,"ERRONEO"," ")</f>
        <v xml:space="preserve"> </v>
      </c>
      <c r="AV285" t="str">
        <f>+IF(TablaProyecto[[#This Row],[PerformanceRating]]&gt;4,"ERRONEO"," ")</f>
        <v xml:space="preserve"> </v>
      </c>
      <c r="AW285" t="str">
        <f>+IF(TablaProyecto[[#This Row],[RelationshipSatisfaction]]&gt;4,"ERRONEO"," ")</f>
        <v xml:space="preserve"> </v>
      </c>
      <c r="AX285" t="str">
        <f>+IF(TablaProyecto[[#This Row],[WorkLifeBalance]]&gt;4,"ERRONEO"," ")</f>
        <v xml:space="preserve"> </v>
      </c>
    </row>
    <row r="286" spans="1:50" x14ac:dyDescent="0.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  <c r="AJ286" s="3">
        <f>+TablaProyecto[[#This Row],[PercentSalaryHike]]/100</f>
        <v>0.13</v>
      </c>
      <c r="AK286" s="3" t="str">
        <f>+IF(TablaProyecto[[#This Row],[Age]]&gt;=61,"Baby boomers",IF(TablaProyecto[[#This Row],[Age]]&gt;=45,"Generacion X",IF(TablaProyecto[[#This Row],[Age]]&gt;=29,"Millennials","Generacion Z")))</f>
        <v>Generacion Z</v>
      </c>
      <c r="AL28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86" s="3" t="str">
        <f>+IF(TablaProyecto[[#This Row],[HourlyRate]]&lt;50,"Coste salarial bajo",IF(TablaProyecto[[#This Row],[HourlyRate]]&lt;75,"Coste salarial medio","Coste salarial alto"))</f>
        <v>Coste salarial medio</v>
      </c>
      <c r="AN286" s="3" t="str">
        <f>+IF(TablaProyecto[[#This Row],[DistanceFromHome]]&lt;10,"0-10 kms",IF(TablaProyecto[[#This Row],[DistanceFromHome]]&lt;20,"10-20 kms","20-30 kms"))</f>
        <v>10-20 kms</v>
      </c>
      <c r="AO286" s="3" t="str">
        <f>+IF(TablaProyecto[[#This Row],[Porcentaje de aumento salarial recibido (%)]]&lt;16%,"Bajo",IF(TablaProyecto[[#This Row],[Porcentaje de aumento salarial recibido (%)]]&lt;21%,"Medio","Alto"))</f>
        <v>Bajo</v>
      </c>
      <c r="AP286" s="3" t="str">
        <f>+IF(TablaProyecto[[#This Row],[TrainingTimesLastYear]]&lt;3,"Poca",IF(TablaProyecto[[#This Row],[TrainingTimesLastYear]]&lt;5,"Media","Mucha"))</f>
        <v>Media</v>
      </c>
      <c r="AQ286" s="3" t="str">
        <f>+IF(TablaProyecto[[#This Row],[TotalWorkingYears]]&lt;4,"Junior",IF(TablaProyecto[[#This Row],[TotalWorkingYears]]&lt;10,"Intermediate","Senior"))</f>
        <v>Intermediate</v>
      </c>
      <c r="AS286" t="str">
        <f>+IF(TablaProyecto[[#This Row],[Education]]&gt;5,"ERRONEO","")</f>
        <v/>
      </c>
      <c r="AT286" t="str">
        <f>IF(+COUNTIF(TablaProyecto[EmployeeNumber],TablaProyecto[[#This Row],[EmployeeNumber]])&gt;1,"ERRONEO"," ")</f>
        <v xml:space="preserve"> </v>
      </c>
      <c r="AU286" t="str">
        <f>+IF(TablaProyecto[[#This Row],[JobSatisfaction]]&gt;4,"ERRONEO"," ")</f>
        <v xml:space="preserve"> </v>
      </c>
      <c r="AV286" t="str">
        <f>+IF(TablaProyecto[[#This Row],[PerformanceRating]]&gt;4,"ERRONEO"," ")</f>
        <v xml:space="preserve"> </v>
      </c>
      <c r="AW286" t="str">
        <f>+IF(TablaProyecto[[#This Row],[RelationshipSatisfaction]]&gt;4,"ERRONEO"," ")</f>
        <v xml:space="preserve"> </v>
      </c>
      <c r="AX286" t="str">
        <f>+IF(TablaProyecto[[#This Row],[WorkLifeBalance]]&gt;4,"ERRONEO"," ")</f>
        <v xml:space="preserve"> </v>
      </c>
    </row>
    <row r="287" spans="1:50" x14ac:dyDescent="0.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  <c r="AJ287" s="3">
        <f>+TablaProyecto[[#This Row],[PercentSalaryHike]]/100</f>
        <v>0.12</v>
      </c>
      <c r="AK287" s="3" t="str">
        <f>+IF(TablaProyecto[[#This Row],[Age]]&gt;=61,"Baby boomers",IF(TablaProyecto[[#This Row],[Age]]&gt;=45,"Generacion X",IF(TablaProyecto[[#This Row],[Age]]&gt;=29,"Millennials","Generacion Z")))</f>
        <v>Millennials</v>
      </c>
      <c r="AL28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287" s="3" t="str">
        <f>+IF(TablaProyecto[[#This Row],[HourlyRate]]&lt;50,"Coste salarial bajo",IF(TablaProyecto[[#This Row],[HourlyRate]]&lt;75,"Coste salarial medio","Coste salarial alto"))</f>
        <v>Coste salarial bajo</v>
      </c>
      <c r="AN287" s="3" t="str">
        <f>+IF(TablaProyecto[[#This Row],[DistanceFromHome]]&lt;10,"0-10 kms",IF(TablaProyecto[[#This Row],[DistanceFromHome]]&lt;20,"10-20 kms","20-30 kms"))</f>
        <v>0-10 kms</v>
      </c>
      <c r="AO287" s="3" t="str">
        <f>+IF(TablaProyecto[[#This Row],[Porcentaje de aumento salarial recibido (%)]]&lt;16%,"Bajo",IF(TablaProyecto[[#This Row],[Porcentaje de aumento salarial recibido (%)]]&lt;21%,"Medio","Alto"))</f>
        <v>Bajo</v>
      </c>
      <c r="AP287" s="3" t="str">
        <f>+IF(TablaProyecto[[#This Row],[TrainingTimesLastYear]]&lt;3,"Poca",IF(TablaProyecto[[#This Row],[TrainingTimesLastYear]]&lt;5,"Media","Mucha"))</f>
        <v>Media</v>
      </c>
      <c r="AQ287" s="3" t="str">
        <f>+IF(TablaProyecto[[#This Row],[TotalWorkingYears]]&lt;4,"Junior",IF(TablaProyecto[[#This Row],[TotalWorkingYears]]&lt;10,"Intermediate","Senior"))</f>
        <v>Senior</v>
      </c>
      <c r="AS287" t="str">
        <f>+IF(TablaProyecto[[#This Row],[Education]]&gt;5,"ERRONEO","")</f>
        <v/>
      </c>
      <c r="AT287" t="str">
        <f>IF(+COUNTIF(TablaProyecto[EmployeeNumber],TablaProyecto[[#This Row],[EmployeeNumber]])&gt;1,"ERRONEO"," ")</f>
        <v xml:space="preserve"> </v>
      </c>
      <c r="AU287" t="str">
        <f>+IF(TablaProyecto[[#This Row],[JobSatisfaction]]&gt;4,"ERRONEO"," ")</f>
        <v xml:space="preserve"> </v>
      </c>
      <c r="AV287" t="str">
        <f>+IF(TablaProyecto[[#This Row],[PerformanceRating]]&gt;4,"ERRONEO"," ")</f>
        <v xml:space="preserve"> </v>
      </c>
      <c r="AW287" t="str">
        <f>+IF(TablaProyecto[[#This Row],[RelationshipSatisfaction]]&gt;4,"ERRONEO"," ")</f>
        <v xml:space="preserve"> </v>
      </c>
      <c r="AX287" t="str">
        <f>+IF(TablaProyecto[[#This Row],[WorkLifeBalance]]&gt;4,"ERRONEO"," ")</f>
        <v xml:space="preserve"> </v>
      </c>
    </row>
    <row r="288" spans="1:50" x14ac:dyDescent="0.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  <c r="AJ288" s="3">
        <f>+TablaProyecto[[#This Row],[PercentSalaryHike]]/100</f>
        <v>0.22</v>
      </c>
      <c r="AK288" s="3" t="str">
        <f>+IF(TablaProyecto[[#This Row],[Age]]&gt;=61,"Baby boomers",IF(TablaProyecto[[#This Row],[Age]]&gt;=45,"Generacion X",IF(TablaProyecto[[#This Row],[Age]]&gt;=29,"Millennials","Generacion Z")))</f>
        <v>Millennials</v>
      </c>
      <c r="AL28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288" s="3" t="str">
        <f>+IF(TablaProyecto[[#This Row],[HourlyRate]]&lt;50,"Coste salarial bajo",IF(TablaProyecto[[#This Row],[HourlyRate]]&lt;75,"Coste salarial medio","Coste salarial alto"))</f>
        <v>Coste salarial bajo</v>
      </c>
      <c r="AN288" s="3" t="str">
        <f>+IF(TablaProyecto[[#This Row],[DistanceFromHome]]&lt;10,"0-10 kms",IF(TablaProyecto[[#This Row],[DistanceFromHome]]&lt;20,"10-20 kms","20-30 kms"))</f>
        <v>20-30 kms</v>
      </c>
      <c r="AO288" s="3" t="str">
        <f>+IF(TablaProyecto[[#This Row],[Porcentaje de aumento salarial recibido (%)]]&lt;16%,"Bajo",IF(TablaProyecto[[#This Row],[Porcentaje de aumento salarial recibido (%)]]&lt;21%,"Medio","Alto"))</f>
        <v>Alto</v>
      </c>
      <c r="AP288" s="3" t="str">
        <f>+IF(TablaProyecto[[#This Row],[TrainingTimesLastYear]]&lt;3,"Poca",IF(TablaProyecto[[#This Row],[TrainingTimesLastYear]]&lt;5,"Media","Mucha"))</f>
        <v>Poca</v>
      </c>
      <c r="AQ288" s="3" t="str">
        <f>+IF(TablaProyecto[[#This Row],[TotalWorkingYears]]&lt;4,"Junior",IF(TablaProyecto[[#This Row],[TotalWorkingYears]]&lt;10,"Intermediate","Senior"))</f>
        <v>Senior</v>
      </c>
      <c r="AS288" t="str">
        <f>+IF(TablaProyecto[[#This Row],[Education]]&gt;5,"ERRONEO","")</f>
        <v/>
      </c>
      <c r="AT288" t="str">
        <f>IF(+COUNTIF(TablaProyecto[EmployeeNumber],TablaProyecto[[#This Row],[EmployeeNumber]])&gt;1,"ERRONEO"," ")</f>
        <v xml:space="preserve"> </v>
      </c>
      <c r="AU288" t="str">
        <f>+IF(TablaProyecto[[#This Row],[JobSatisfaction]]&gt;4,"ERRONEO"," ")</f>
        <v xml:space="preserve"> </v>
      </c>
      <c r="AV288" t="str">
        <f>+IF(TablaProyecto[[#This Row],[PerformanceRating]]&gt;4,"ERRONEO"," ")</f>
        <v xml:space="preserve"> </v>
      </c>
      <c r="AW288" t="str">
        <f>+IF(TablaProyecto[[#This Row],[RelationshipSatisfaction]]&gt;4,"ERRONEO"," ")</f>
        <v xml:space="preserve"> </v>
      </c>
      <c r="AX288" t="str">
        <f>+IF(TablaProyecto[[#This Row],[WorkLifeBalance]]&gt;4,"ERRONEO"," ")</f>
        <v xml:space="preserve"> </v>
      </c>
    </row>
    <row r="289" spans="1:50" x14ac:dyDescent="0.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  <c r="AJ289" s="3">
        <f>+TablaProyecto[[#This Row],[PercentSalaryHike]]/100</f>
        <v>0.14000000000000001</v>
      </c>
      <c r="AK289" s="3" t="str">
        <f>+IF(TablaProyecto[[#This Row],[Age]]&gt;=61,"Baby boomers",IF(TablaProyecto[[#This Row],[Age]]&gt;=45,"Generacion X",IF(TablaProyecto[[#This Row],[Age]]&gt;=29,"Millennials","Generacion Z")))</f>
        <v>Millennials</v>
      </c>
      <c r="AL28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89" s="3" t="str">
        <f>+IF(TablaProyecto[[#This Row],[HourlyRate]]&lt;50,"Coste salarial bajo",IF(TablaProyecto[[#This Row],[HourlyRate]]&lt;75,"Coste salarial medio","Coste salarial alto"))</f>
        <v>Coste salarial alto</v>
      </c>
      <c r="AN289" s="3" t="str">
        <f>+IF(TablaProyecto[[#This Row],[DistanceFromHome]]&lt;10,"0-10 kms",IF(TablaProyecto[[#This Row],[DistanceFromHome]]&lt;20,"10-20 kms","20-30 kms"))</f>
        <v>20-30 kms</v>
      </c>
      <c r="AO289" s="3" t="str">
        <f>+IF(TablaProyecto[[#This Row],[Porcentaje de aumento salarial recibido (%)]]&lt;16%,"Bajo",IF(TablaProyecto[[#This Row],[Porcentaje de aumento salarial recibido (%)]]&lt;21%,"Medio","Alto"))</f>
        <v>Bajo</v>
      </c>
      <c r="AP289" s="3" t="str">
        <f>+IF(TablaProyecto[[#This Row],[TrainingTimesLastYear]]&lt;3,"Poca",IF(TablaProyecto[[#This Row],[TrainingTimesLastYear]]&lt;5,"Media","Mucha"))</f>
        <v>Poca</v>
      </c>
      <c r="AQ289" s="3" t="str">
        <f>+IF(TablaProyecto[[#This Row],[TotalWorkingYears]]&lt;4,"Junior",IF(TablaProyecto[[#This Row],[TotalWorkingYears]]&lt;10,"Intermediate","Senior"))</f>
        <v>Senior</v>
      </c>
      <c r="AS289" t="str">
        <f>+IF(TablaProyecto[[#This Row],[Education]]&gt;5,"ERRONEO","")</f>
        <v/>
      </c>
      <c r="AT289" t="str">
        <f>IF(+COUNTIF(TablaProyecto[EmployeeNumber],TablaProyecto[[#This Row],[EmployeeNumber]])&gt;1,"ERRONEO"," ")</f>
        <v xml:space="preserve"> </v>
      </c>
      <c r="AU289" t="str">
        <f>+IF(TablaProyecto[[#This Row],[JobSatisfaction]]&gt;4,"ERRONEO"," ")</f>
        <v xml:space="preserve"> </v>
      </c>
      <c r="AV289" t="str">
        <f>+IF(TablaProyecto[[#This Row],[PerformanceRating]]&gt;4,"ERRONEO"," ")</f>
        <v xml:space="preserve"> </v>
      </c>
      <c r="AW289" t="str">
        <f>+IF(TablaProyecto[[#This Row],[RelationshipSatisfaction]]&gt;4,"ERRONEO"," ")</f>
        <v xml:space="preserve"> </v>
      </c>
      <c r="AX289" t="str">
        <f>+IF(TablaProyecto[[#This Row],[WorkLifeBalance]]&gt;4,"ERRONEO"," ")</f>
        <v xml:space="preserve"> </v>
      </c>
    </row>
    <row r="290" spans="1:50" x14ac:dyDescent="0.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  <c r="AJ290" s="3">
        <f>+TablaProyecto[[#This Row],[PercentSalaryHike]]/100</f>
        <v>0.13</v>
      </c>
      <c r="AK290" s="3" t="str">
        <f>+IF(TablaProyecto[[#This Row],[Age]]&gt;=61,"Baby boomers",IF(TablaProyecto[[#This Row],[Age]]&gt;=45,"Generacion X",IF(TablaProyecto[[#This Row],[Age]]&gt;=29,"Millennials","Generacion Z")))</f>
        <v>Generacion Z</v>
      </c>
      <c r="AL29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90" s="3" t="str">
        <f>+IF(TablaProyecto[[#This Row],[HourlyRate]]&lt;50,"Coste salarial bajo",IF(TablaProyecto[[#This Row],[HourlyRate]]&lt;75,"Coste salarial medio","Coste salarial alto"))</f>
        <v>Coste salarial bajo</v>
      </c>
      <c r="AN290" s="3" t="str">
        <f>+IF(TablaProyecto[[#This Row],[DistanceFromHome]]&lt;10,"0-10 kms",IF(TablaProyecto[[#This Row],[DistanceFromHome]]&lt;20,"10-20 kms","20-30 kms"))</f>
        <v>10-20 kms</v>
      </c>
      <c r="AO290" s="3" t="str">
        <f>+IF(TablaProyecto[[#This Row],[Porcentaje de aumento salarial recibido (%)]]&lt;16%,"Bajo",IF(TablaProyecto[[#This Row],[Porcentaje de aumento salarial recibido (%)]]&lt;21%,"Medio","Alto"))</f>
        <v>Bajo</v>
      </c>
      <c r="AP290" s="3" t="str">
        <f>+IF(TablaProyecto[[#This Row],[TrainingTimesLastYear]]&lt;3,"Poca",IF(TablaProyecto[[#This Row],[TrainingTimesLastYear]]&lt;5,"Media","Mucha"))</f>
        <v>Poca</v>
      </c>
      <c r="AQ290" s="3" t="str">
        <f>+IF(TablaProyecto[[#This Row],[TotalWorkingYears]]&lt;4,"Junior",IF(TablaProyecto[[#This Row],[TotalWorkingYears]]&lt;10,"Intermediate","Senior"))</f>
        <v>Intermediate</v>
      </c>
      <c r="AS290" t="str">
        <f>+IF(TablaProyecto[[#This Row],[Education]]&gt;5,"ERRONEO","")</f>
        <v/>
      </c>
      <c r="AT290" t="str">
        <f>IF(+COUNTIF(TablaProyecto[EmployeeNumber],TablaProyecto[[#This Row],[EmployeeNumber]])&gt;1,"ERRONEO"," ")</f>
        <v xml:space="preserve"> </v>
      </c>
      <c r="AU290" t="str">
        <f>+IF(TablaProyecto[[#This Row],[JobSatisfaction]]&gt;4,"ERRONEO"," ")</f>
        <v xml:space="preserve"> </v>
      </c>
      <c r="AV290" t="str">
        <f>+IF(TablaProyecto[[#This Row],[PerformanceRating]]&gt;4,"ERRONEO"," ")</f>
        <v xml:space="preserve"> </v>
      </c>
      <c r="AW290" t="str">
        <f>+IF(TablaProyecto[[#This Row],[RelationshipSatisfaction]]&gt;4,"ERRONEO"," ")</f>
        <v xml:space="preserve"> </v>
      </c>
      <c r="AX290" t="str">
        <f>+IF(TablaProyecto[[#This Row],[WorkLifeBalance]]&gt;4,"ERRONEO"," ")</f>
        <v xml:space="preserve"> </v>
      </c>
    </row>
    <row r="291" spans="1:50" x14ac:dyDescent="0.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  <c r="AJ291" s="3">
        <f>+TablaProyecto[[#This Row],[PercentSalaryHike]]/100</f>
        <v>0.21</v>
      </c>
      <c r="AK291" s="3" t="str">
        <f>+IF(TablaProyecto[[#This Row],[Age]]&gt;=61,"Baby boomers",IF(TablaProyecto[[#This Row],[Age]]&gt;=45,"Generacion X",IF(TablaProyecto[[#This Row],[Age]]&gt;=29,"Millennials","Generacion Z")))</f>
        <v>Generacion Z</v>
      </c>
      <c r="AL29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91" s="3" t="str">
        <f>+IF(TablaProyecto[[#This Row],[HourlyRate]]&lt;50,"Coste salarial bajo",IF(TablaProyecto[[#This Row],[HourlyRate]]&lt;75,"Coste salarial medio","Coste salarial alto"))</f>
        <v>Coste salarial medio</v>
      </c>
      <c r="AN291" s="3" t="str">
        <f>+IF(TablaProyecto[[#This Row],[DistanceFromHome]]&lt;10,"0-10 kms",IF(TablaProyecto[[#This Row],[DistanceFromHome]]&lt;20,"10-20 kms","20-30 kms"))</f>
        <v>0-10 kms</v>
      </c>
      <c r="AO291" s="3" t="str">
        <f>+IF(TablaProyecto[[#This Row],[Porcentaje de aumento salarial recibido (%)]]&lt;16%,"Bajo",IF(TablaProyecto[[#This Row],[Porcentaje de aumento salarial recibido (%)]]&lt;21%,"Medio","Alto"))</f>
        <v>Alto</v>
      </c>
      <c r="AP291" s="3" t="str">
        <f>+IF(TablaProyecto[[#This Row],[TrainingTimesLastYear]]&lt;3,"Poca",IF(TablaProyecto[[#This Row],[TrainingTimesLastYear]]&lt;5,"Media","Mucha"))</f>
        <v>Media</v>
      </c>
      <c r="AQ291" s="3" t="str">
        <f>+IF(TablaProyecto[[#This Row],[TotalWorkingYears]]&lt;4,"Junior",IF(TablaProyecto[[#This Row],[TotalWorkingYears]]&lt;10,"Intermediate","Senior"))</f>
        <v>Intermediate</v>
      </c>
      <c r="AS291" t="str">
        <f>+IF(TablaProyecto[[#This Row],[Education]]&gt;5,"ERRONEO","")</f>
        <v/>
      </c>
      <c r="AT291" t="str">
        <f>IF(+COUNTIF(TablaProyecto[EmployeeNumber],TablaProyecto[[#This Row],[EmployeeNumber]])&gt;1,"ERRONEO"," ")</f>
        <v xml:space="preserve"> </v>
      </c>
      <c r="AU291" t="str">
        <f>+IF(TablaProyecto[[#This Row],[JobSatisfaction]]&gt;4,"ERRONEO"," ")</f>
        <v xml:space="preserve"> </v>
      </c>
      <c r="AV291" t="str">
        <f>+IF(TablaProyecto[[#This Row],[PerformanceRating]]&gt;4,"ERRONEO"," ")</f>
        <v xml:space="preserve"> </v>
      </c>
      <c r="AW291" t="str">
        <f>+IF(TablaProyecto[[#This Row],[RelationshipSatisfaction]]&gt;4,"ERRONEO"," ")</f>
        <v xml:space="preserve"> </v>
      </c>
      <c r="AX291" t="str">
        <f>+IF(TablaProyecto[[#This Row],[WorkLifeBalance]]&gt;4,"ERRONEO"," ")</f>
        <v xml:space="preserve"> </v>
      </c>
    </row>
    <row r="292" spans="1:50" x14ac:dyDescent="0.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  <c r="AJ292" s="3">
        <f>+TablaProyecto[[#This Row],[PercentSalaryHike]]/100</f>
        <v>0.11</v>
      </c>
      <c r="AK292" s="3" t="str">
        <f>+IF(TablaProyecto[[#This Row],[Age]]&gt;=61,"Baby boomers",IF(TablaProyecto[[#This Row],[Age]]&gt;=45,"Generacion X",IF(TablaProyecto[[#This Row],[Age]]&gt;=29,"Millennials","Generacion Z")))</f>
        <v>Generacion X</v>
      </c>
      <c r="AL29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92" s="3" t="str">
        <f>+IF(TablaProyecto[[#This Row],[HourlyRate]]&lt;50,"Coste salarial bajo",IF(TablaProyecto[[#This Row],[HourlyRate]]&lt;75,"Coste salarial medio","Coste salarial alto"))</f>
        <v>Coste salarial bajo</v>
      </c>
      <c r="AN292" s="3" t="str">
        <f>+IF(TablaProyecto[[#This Row],[DistanceFromHome]]&lt;10,"0-10 kms",IF(TablaProyecto[[#This Row],[DistanceFromHome]]&lt;20,"10-20 kms","20-30 kms"))</f>
        <v>10-20 kms</v>
      </c>
      <c r="AO292" s="3" t="str">
        <f>+IF(TablaProyecto[[#This Row],[Porcentaje de aumento salarial recibido (%)]]&lt;16%,"Bajo",IF(TablaProyecto[[#This Row],[Porcentaje de aumento salarial recibido (%)]]&lt;21%,"Medio","Alto"))</f>
        <v>Bajo</v>
      </c>
      <c r="AP292" s="3" t="str">
        <f>+IF(TablaProyecto[[#This Row],[TrainingTimesLastYear]]&lt;3,"Poca",IF(TablaProyecto[[#This Row],[TrainingTimesLastYear]]&lt;5,"Media","Mucha"))</f>
        <v>Media</v>
      </c>
      <c r="AQ292" s="3" t="str">
        <f>+IF(TablaProyecto[[#This Row],[TotalWorkingYears]]&lt;4,"Junior",IF(TablaProyecto[[#This Row],[TotalWorkingYears]]&lt;10,"Intermediate","Senior"))</f>
        <v>Senior</v>
      </c>
      <c r="AS292" t="str">
        <f>+IF(TablaProyecto[[#This Row],[Education]]&gt;5,"ERRONEO","")</f>
        <v/>
      </c>
      <c r="AT292" t="str">
        <f>IF(+COUNTIF(TablaProyecto[EmployeeNumber],TablaProyecto[[#This Row],[EmployeeNumber]])&gt;1,"ERRONEO"," ")</f>
        <v xml:space="preserve"> </v>
      </c>
      <c r="AU292" t="str">
        <f>+IF(TablaProyecto[[#This Row],[JobSatisfaction]]&gt;4,"ERRONEO"," ")</f>
        <v xml:space="preserve"> </v>
      </c>
      <c r="AV292" t="str">
        <f>+IF(TablaProyecto[[#This Row],[PerformanceRating]]&gt;4,"ERRONEO"," ")</f>
        <v xml:space="preserve"> </v>
      </c>
      <c r="AW292" t="str">
        <f>+IF(TablaProyecto[[#This Row],[RelationshipSatisfaction]]&gt;4,"ERRONEO"," ")</f>
        <v xml:space="preserve"> </v>
      </c>
      <c r="AX292" t="str">
        <f>+IF(TablaProyecto[[#This Row],[WorkLifeBalance]]&gt;4,"ERRONEO"," ")</f>
        <v xml:space="preserve"> </v>
      </c>
    </row>
    <row r="293" spans="1:50" x14ac:dyDescent="0.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  <c r="AJ293" s="3">
        <f>+TablaProyecto[[#This Row],[PercentSalaryHike]]/100</f>
        <v>0.12</v>
      </c>
      <c r="AK293" s="3" t="str">
        <f>+IF(TablaProyecto[[#This Row],[Age]]&gt;=61,"Baby boomers",IF(TablaProyecto[[#This Row],[Age]]&gt;=45,"Generacion X",IF(TablaProyecto[[#This Row],[Age]]&gt;=29,"Millennials","Generacion Z")))</f>
        <v>Millennials</v>
      </c>
      <c r="AL29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93" s="3" t="str">
        <f>+IF(TablaProyecto[[#This Row],[HourlyRate]]&lt;50,"Coste salarial bajo",IF(TablaProyecto[[#This Row],[HourlyRate]]&lt;75,"Coste salarial medio","Coste salarial alto"))</f>
        <v>Coste salarial bajo</v>
      </c>
      <c r="AN293" s="3" t="str">
        <f>+IF(TablaProyecto[[#This Row],[DistanceFromHome]]&lt;10,"0-10 kms",IF(TablaProyecto[[#This Row],[DistanceFromHome]]&lt;20,"10-20 kms","20-30 kms"))</f>
        <v>0-10 kms</v>
      </c>
      <c r="AO293" s="3" t="str">
        <f>+IF(TablaProyecto[[#This Row],[Porcentaje de aumento salarial recibido (%)]]&lt;16%,"Bajo",IF(TablaProyecto[[#This Row],[Porcentaje de aumento salarial recibido (%)]]&lt;21%,"Medio","Alto"))</f>
        <v>Bajo</v>
      </c>
      <c r="AP293" s="3" t="str">
        <f>+IF(TablaProyecto[[#This Row],[TrainingTimesLastYear]]&lt;3,"Poca",IF(TablaProyecto[[#This Row],[TrainingTimesLastYear]]&lt;5,"Media","Mucha"))</f>
        <v>Poca</v>
      </c>
      <c r="AQ293" s="3" t="str">
        <f>+IF(TablaProyecto[[#This Row],[TotalWorkingYears]]&lt;4,"Junior",IF(TablaProyecto[[#This Row],[TotalWorkingYears]]&lt;10,"Intermediate","Senior"))</f>
        <v>Senior</v>
      </c>
      <c r="AS293" t="str">
        <f>+IF(TablaProyecto[[#This Row],[Education]]&gt;5,"ERRONEO","")</f>
        <v/>
      </c>
      <c r="AT293" t="str">
        <f>IF(+COUNTIF(TablaProyecto[EmployeeNumber],TablaProyecto[[#This Row],[EmployeeNumber]])&gt;1,"ERRONEO"," ")</f>
        <v xml:space="preserve"> </v>
      </c>
      <c r="AU293" t="str">
        <f>+IF(TablaProyecto[[#This Row],[JobSatisfaction]]&gt;4,"ERRONEO"," ")</f>
        <v xml:space="preserve"> </v>
      </c>
      <c r="AV293" t="str">
        <f>+IF(TablaProyecto[[#This Row],[PerformanceRating]]&gt;4,"ERRONEO"," ")</f>
        <v xml:space="preserve"> </v>
      </c>
      <c r="AW293" t="str">
        <f>+IF(TablaProyecto[[#This Row],[RelationshipSatisfaction]]&gt;4,"ERRONEO"," ")</f>
        <v xml:space="preserve"> </v>
      </c>
      <c r="AX293" t="str">
        <f>+IF(TablaProyecto[[#This Row],[WorkLifeBalance]]&gt;4,"ERRONEO"," ")</f>
        <v xml:space="preserve"> </v>
      </c>
    </row>
    <row r="294" spans="1:50" x14ac:dyDescent="0.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  <c r="AJ294" s="3">
        <f>+TablaProyecto[[#This Row],[PercentSalaryHike]]/100</f>
        <v>0.11</v>
      </c>
      <c r="AK294" s="3" t="str">
        <f>+IF(TablaProyecto[[#This Row],[Age]]&gt;=61,"Baby boomers",IF(TablaProyecto[[#This Row],[Age]]&gt;=45,"Generacion X",IF(TablaProyecto[[#This Row],[Age]]&gt;=29,"Millennials","Generacion Z")))</f>
        <v>Millennials</v>
      </c>
      <c r="AL29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94" s="3" t="str">
        <f>+IF(TablaProyecto[[#This Row],[HourlyRate]]&lt;50,"Coste salarial bajo",IF(TablaProyecto[[#This Row],[HourlyRate]]&lt;75,"Coste salarial medio","Coste salarial alto"))</f>
        <v>Coste salarial alto</v>
      </c>
      <c r="AN294" s="3" t="str">
        <f>+IF(TablaProyecto[[#This Row],[DistanceFromHome]]&lt;10,"0-10 kms",IF(TablaProyecto[[#This Row],[DistanceFromHome]]&lt;20,"10-20 kms","20-30 kms"))</f>
        <v>0-10 kms</v>
      </c>
      <c r="AO294" s="3" t="str">
        <f>+IF(TablaProyecto[[#This Row],[Porcentaje de aumento salarial recibido (%)]]&lt;16%,"Bajo",IF(TablaProyecto[[#This Row],[Porcentaje de aumento salarial recibido (%)]]&lt;21%,"Medio","Alto"))</f>
        <v>Bajo</v>
      </c>
      <c r="AP294" s="3" t="str">
        <f>+IF(TablaProyecto[[#This Row],[TrainingTimesLastYear]]&lt;3,"Poca",IF(TablaProyecto[[#This Row],[TrainingTimesLastYear]]&lt;5,"Media","Mucha"))</f>
        <v>Mucha</v>
      </c>
      <c r="AQ294" s="3" t="str">
        <f>+IF(TablaProyecto[[#This Row],[TotalWorkingYears]]&lt;4,"Junior",IF(TablaProyecto[[#This Row],[TotalWorkingYears]]&lt;10,"Intermediate","Senior"))</f>
        <v>Junior</v>
      </c>
      <c r="AS294" t="str">
        <f>+IF(TablaProyecto[[#This Row],[Education]]&gt;5,"ERRONEO","")</f>
        <v/>
      </c>
      <c r="AT294" t="str">
        <f>IF(+COUNTIF(TablaProyecto[EmployeeNumber],TablaProyecto[[#This Row],[EmployeeNumber]])&gt;1,"ERRONEO"," ")</f>
        <v xml:space="preserve"> </v>
      </c>
      <c r="AU294" t="str">
        <f>+IF(TablaProyecto[[#This Row],[JobSatisfaction]]&gt;4,"ERRONEO"," ")</f>
        <v xml:space="preserve"> </v>
      </c>
      <c r="AV294" t="str">
        <f>+IF(TablaProyecto[[#This Row],[PerformanceRating]]&gt;4,"ERRONEO"," ")</f>
        <v xml:space="preserve"> </v>
      </c>
      <c r="AW294" t="str">
        <f>+IF(TablaProyecto[[#This Row],[RelationshipSatisfaction]]&gt;4,"ERRONEO"," ")</f>
        <v xml:space="preserve"> </v>
      </c>
      <c r="AX294" t="str">
        <f>+IF(TablaProyecto[[#This Row],[WorkLifeBalance]]&gt;4,"ERRONEO"," ")</f>
        <v xml:space="preserve"> </v>
      </c>
    </row>
    <row r="295" spans="1:50" x14ac:dyDescent="0.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  <c r="AJ295" s="3">
        <f>+TablaProyecto[[#This Row],[PercentSalaryHike]]/100</f>
        <v>0.12</v>
      </c>
      <c r="AK295" s="3" t="str">
        <f>+IF(TablaProyecto[[#This Row],[Age]]&gt;=61,"Baby boomers",IF(TablaProyecto[[#This Row],[Age]]&gt;=45,"Generacion X",IF(TablaProyecto[[#This Row],[Age]]&gt;=29,"Millennials","Generacion Z")))</f>
        <v>Generacion Z</v>
      </c>
      <c r="AL29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295" s="3" t="str">
        <f>+IF(TablaProyecto[[#This Row],[HourlyRate]]&lt;50,"Coste salarial bajo",IF(TablaProyecto[[#This Row],[HourlyRate]]&lt;75,"Coste salarial medio","Coste salarial alto"))</f>
        <v>Coste salarial bajo</v>
      </c>
      <c r="AN295" s="3" t="str">
        <f>+IF(TablaProyecto[[#This Row],[DistanceFromHome]]&lt;10,"0-10 kms",IF(TablaProyecto[[#This Row],[DistanceFromHome]]&lt;20,"10-20 kms","20-30 kms"))</f>
        <v>0-10 kms</v>
      </c>
      <c r="AO295" s="3" t="str">
        <f>+IF(TablaProyecto[[#This Row],[Porcentaje de aumento salarial recibido (%)]]&lt;16%,"Bajo",IF(TablaProyecto[[#This Row],[Porcentaje de aumento salarial recibido (%)]]&lt;21%,"Medio","Alto"))</f>
        <v>Bajo</v>
      </c>
      <c r="AP295" s="3" t="str">
        <f>+IF(TablaProyecto[[#This Row],[TrainingTimesLastYear]]&lt;3,"Poca",IF(TablaProyecto[[#This Row],[TrainingTimesLastYear]]&lt;5,"Media","Mucha"))</f>
        <v>Poca</v>
      </c>
      <c r="AQ295" s="3" t="str">
        <f>+IF(TablaProyecto[[#This Row],[TotalWorkingYears]]&lt;4,"Junior",IF(TablaProyecto[[#This Row],[TotalWorkingYears]]&lt;10,"Intermediate","Senior"))</f>
        <v>Intermediate</v>
      </c>
      <c r="AS295" t="str">
        <f>+IF(TablaProyecto[[#This Row],[Education]]&gt;5,"ERRONEO","")</f>
        <v/>
      </c>
      <c r="AT295" t="str">
        <f>IF(+COUNTIF(TablaProyecto[EmployeeNumber],TablaProyecto[[#This Row],[EmployeeNumber]])&gt;1,"ERRONEO"," ")</f>
        <v xml:space="preserve"> </v>
      </c>
      <c r="AU295" t="str">
        <f>+IF(TablaProyecto[[#This Row],[JobSatisfaction]]&gt;4,"ERRONEO"," ")</f>
        <v xml:space="preserve"> </v>
      </c>
      <c r="AV295" t="str">
        <f>+IF(TablaProyecto[[#This Row],[PerformanceRating]]&gt;4,"ERRONEO"," ")</f>
        <v xml:space="preserve"> </v>
      </c>
      <c r="AW295" t="str">
        <f>+IF(TablaProyecto[[#This Row],[RelationshipSatisfaction]]&gt;4,"ERRONEO"," ")</f>
        <v xml:space="preserve"> </v>
      </c>
      <c r="AX295" t="str">
        <f>+IF(TablaProyecto[[#This Row],[WorkLifeBalance]]&gt;4,"ERRONEO"," ")</f>
        <v xml:space="preserve"> </v>
      </c>
    </row>
    <row r="296" spans="1:50" x14ac:dyDescent="0.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  <c r="AJ296" s="3">
        <f>+TablaProyecto[[#This Row],[PercentSalaryHike]]/100</f>
        <v>0.12</v>
      </c>
      <c r="AK296" s="3" t="str">
        <f>+IF(TablaProyecto[[#This Row],[Age]]&gt;=61,"Baby boomers",IF(TablaProyecto[[#This Row],[Age]]&gt;=45,"Generacion X",IF(TablaProyecto[[#This Row],[Age]]&gt;=29,"Millennials","Generacion Z")))</f>
        <v>Millennials</v>
      </c>
      <c r="AL29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96" s="3" t="str">
        <f>+IF(TablaProyecto[[#This Row],[HourlyRate]]&lt;50,"Coste salarial bajo",IF(TablaProyecto[[#This Row],[HourlyRate]]&lt;75,"Coste salarial medio","Coste salarial alto"))</f>
        <v>Coste salarial medio</v>
      </c>
      <c r="AN296" s="3" t="str">
        <f>+IF(TablaProyecto[[#This Row],[DistanceFromHome]]&lt;10,"0-10 kms",IF(TablaProyecto[[#This Row],[DistanceFromHome]]&lt;20,"10-20 kms","20-30 kms"))</f>
        <v>0-10 kms</v>
      </c>
      <c r="AO296" s="3" t="str">
        <f>+IF(TablaProyecto[[#This Row],[Porcentaje de aumento salarial recibido (%)]]&lt;16%,"Bajo",IF(TablaProyecto[[#This Row],[Porcentaje de aumento salarial recibido (%)]]&lt;21%,"Medio","Alto"))</f>
        <v>Bajo</v>
      </c>
      <c r="AP296" s="3" t="str">
        <f>+IF(TablaProyecto[[#This Row],[TrainingTimesLastYear]]&lt;3,"Poca",IF(TablaProyecto[[#This Row],[TrainingTimesLastYear]]&lt;5,"Media","Mucha"))</f>
        <v>Media</v>
      </c>
      <c r="AQ296" s="3" t="str">
        <f>+IF(TablaProyecto[[#This Row],[TotalWorkingYears]]&lt;4,"Junior",IF(TablaProyecto[[#This Row],[TotalWorkingYears]]&lt;10,"Intermediate","Senior"))</f>
        <v>Intermediate</v>
      </c>
      <c r="AS296" t="str">
        <f>+IF(TablaProyecto[[#This Row],[Education]]&gt;5,"ERRONEO","")</f>
        <v/>
      </c>
      <c r="AT296" t="str">
        <f>IF(+COUNTIF(TablaProyecto[EmployeeNumber],TablaProyecto[[#This Row],[EmployeeNumber]])&gt;1,"ERRONEO"," ")</f>
        <v xml:space="preserve"> </v>
      </c>
      <c r="AU296" t="str">
        <f>+IF(TablaProyecto[[#This Row],[JobSatisfaction]]&gt;4,"ERRONEO"," ")</f>
        <v xml:space="preserve"> </v>
      </c>
      <c r="AV296" t="str">
        <f>+IF(TablaProyecto[[#This Row],[PerformanceRating]]&gt;4,"ERRONEO"," ")</f>
        <v xml:space="preserve"> </v>
      </c>
      <c r="AW296" t="str">
        <f>+IF(TablaProyecto[[#This Row],[RelationshipSatisfaction]]&gt;4,"ERRONEO"," ")</f>
        <v xml:space="preserve"> </v>
      </c>
      <c r="AX296" t="str">
        <f>+IF(TablaProyecto[[#This Row],[WorkLifeBalance]]&gt;4,"ERRONEO"," ")</f>
        <v xml:space="preserve"> </v>
      </c>
    </row>
    <row r="297" spans="1:50" x14ac:dyDescent="0.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  <c r="AJ297" s="3">
        <f>+TablaProyecto[[#This Row],[PercentSalaryHike]]/100</f>
        <v>0.14000000000000001</v>
      </c>
      <c r="AK297" s="3" t="str">
        <f>+IF(TablaProyecto[[#This Row],[Age]]&gt;=61,"Baby boomers",IF(TablaProyecto[[#This Row],[Age]]&gt;=45,"Generacion X",IF(TablaProyecto[[#This Row],[Age]]&gt;=29,"Millennials","Generacion Z")))</f>
        <v>Millennials</v>
      </c>
      <c r="AL29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297" s="3" t="str">
        <f>+IF(TablaProyecto[[#This Row],[HourlyRate]]&lt;50,"Coste salarial bajo",IF(TablaProyecto[[#This Row],[HourlyRate]]&lt;75,"Coste salarial medio","Coste salarial alto"))</f>
        <v>Coste salarial alto</v>
      </c>
      <c r="AN297" s="3" t="str">
        <f>+IF(TablaProyecto[[#This Row],[DistanceFromHome]]&lt;10,"0-10 kms",IF(TablaProyecto[[#This Row],[DistanceFromHome]]&lt;20,"10-20 kms","20-30 kms"))</f>
        <v>20-30 kms</v>
      </c>
      <c r="AO297" s="3" t="str">
        <f>+IF(TablaProyecto[[#This Row],[Porcentaje de aumento salarial recibido (%)]]&lt;16%,"Bajo",IF(TablaProyecto[[#This Row],[Porcentaje de aumento salarial recibido (%)]]&lt;21%,"Medio","Alto"))</f>
        <v>Bajo</v>
      </c>
      <c r="AP297" s="3" t="str">
        <f>+IF(TablaProyecto[[#This Row],[TrainingTimesLastYear]]&lt;3,"Poca",IF(TablaProyecto[[#This Row],[TrainingTimesLastYear]]&lt;5,"Media","Mucha"))</f>
        <v>Poca</v>
      </c>
      <c r="AQ297" s="3" t="str">
        <f>+IF(TablaProyecto[[#This Row],[TotalWorkingYears]]&lt;4,"Junior",IF(TablaProyecto[[#This Row],[TotalWorkingYears]]&lt;10,"Intermediate","Senior"))</f>
        <v>Senior</v>
      </c>
      <c r="AS297" t="str">
        <f>+IF(TablaProyecto[[#This Row],[Education]]&gt;5,"ERRONEO","")</f>
        <v/>
      </c>
      <c r="AT297" t="str">
        <f>IF(+COUNTIF(TablaProyecto[EmployeeNumber],TablaProyecto[[#This Row],[EmployeeNumber]])&gt;1,"ERRONEO"," ")</f>
        <v xml:space="preserve"> </v>
      </c>
      <c r="AU297" t="str">
        <f>+IF(TablaProyecto[[#This Row],[JobSatisfaction]]&gt;4,"ERRONEO"," ")</f>
        <v xml:space="preserve"> </v>
      </c>
      <c r="AV297" t="str">
        <f>+IF(TablaProyecto[[#This Row],[PerformanceRating]]&gt;4,"ERRONEO"," ")</f>
        <v xml:space="preserve"> </v>
      </c>
      <c r="AW297" t="str">
        <f>+IF(TablaProyecto[[#This Row],[RelationshipSatisfaction]]&gt;4,"ERRONEO"," ")</f>
        <v xml:space="preserve"> </v>
      </c>
      <c r="AX297" t="str">
        <f>+IF(TablaProyecto[[#This Row],[WorkLifeBalance]]&gt;4,"ERRONEO"," ")</f>
        <v xml:space="preserve"> </v>
      </c>
    </row>
    <row r="298" spans="1:50" x14ac:dyDescent="0.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  <c r="AJ298" s="3">
        <f>+TablaProyecto[[#This Row],[PercentSalaryHike]]/100</f>
        <v>0.13</v>
      </c>
      <c r="AK298" s="3" t="str">
        <f>+IF(TablaProyecto[[#This Row],[Age]]&gt;=61,"Baby boomers",IF(TablaProyecto[[#This Row],[Age]]&gt;=45,"Generacion X",IF(TablaProyecto[[#This Row],[Age]]&gt;=29,"Millennials","Generacion Z")))</f>
        <v>Generacion Z</v>
      </c>
      <c r="AL29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298" s="3" t="str">
        <f>+IF(TablaProyecto[[#This Row],[HourlyRate]]&lt;50,"Coste salarial bajo",IF(TablaProyecto[[#This Row],[HourlyRate]]&lt;75,"Coste salarial medio","Coste salarial alto"))</f>
        <v>Coste salarial medio</v>
      </c>
      <c r="AN298" s="3" t="str">
        <f>+IF(TablaProyecto[[#This Row],[DistanceFromHome]]&lt;10,"0-10 kms",IF(TablaProyecto[[#This Row],[DistanceFromHome]]&lt;20,"10-20 kms","20-30 kms"))</f>
        <v>0-10 kms</v>
      </c>
      <c r="AO298" s="3" t="str">
        <f>+IF(TablaProyecto[[#This Row],[Porcentaje de aumento salarial recibido (%)]]&lt;16%,"Bajo",IF(TablaProyecto[[#This Row],[Porcentaje de aumento salarial recibido (%)]]&lt;21%,"Medio","Alto"))</f>
        <v>Bajo</v>
      </c>
      <c r="AP298" s="3" t="str">
        <f>+IF(TablaProyecto[[#This Row],[TrainingTimesLastYear]]&lt;3,"Poca",IF(TablaProyecto[[#This Row],[TrainingTimesLastYear]]&lt;5,"Media","Mucha"))</f>
        <v>Poca</v>
      </c>
      <c r="AQ298" s="3" t="str">
        <f>+IF(TablaProyecto[[#This Row],[TotalWorkingYears]]&lt;4,"Junior",IF(TablaProyecto[[#This Row],[TotalWorkingYears]]&lt;10,"Intermediate","Senior"))</f>
        <v>Junior</v>
      </c>
      <c r="AS298" t="str">
        <f>+IF(TablaProyecto[[#This Row],[Education]]&gt;5,"ERRONEO","")</f>
        <v/>
      </c>
      <c r="AT298" t="str">
        <f>IF(+COUNTIF(TablaProyecto[EmployeeNumber],TablaProyecto[[#This Row],[EmployeeNumber]])&gt;1,"ERRONEO"," ")</f>
        <v xml:space="preserve"> </v>
      </c>
      <c r="AU298" t="str">
        <f>+IF(TablaProyecto[[#This Row],[JobSatisfaction]]&gt;4,"ERRONEO"," ")</f>
        <v xml:space="preserve"> </v>
      </c>
      <c r="AV298" t="str">
        <f>+IF(TablaProyecto[[#This Row],[PerformanceRating]]&gt;4,"ERRONEO"," ")</f>
        <v xml:space="preserve"> </v>
      </c>
      <c r="AW298" t="str">
        <f>+IF(TablaProyecto[[#This Row],[RelationshipSatisfaction]]&gt;4,"ERRONEO"," ")</f>
        <v xml:space="preserve"> </v>
      </c>
      <c r="AX298" t="str">
        <f>+IF(TablaProyecto[[#This Row],[WorkLifeBalance]]&gt;4,"ERRONEO"," ")</f>
        <v xml:space="preserve"> </v>
      </c>
    </row>
    <row r="299" spans="1:50" x14ac:dyDescent="0.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  <c r="AJ299" s="3">
        <f>+TablaProyecto[[#This Row],[PercentSalaryHike]]/100</f>
        <v>0.15</v>
      </c>
      <c r="AK299" s="3" t="str">
        <f>+IF(TablaProyecto[[#This Row],[Age]]&gt;=61,"Baby boomers",IF(TablaProyecto[[#This Row],[Age]]&gt;=45,"Generacion X",IF(TablaProyecto[[#This Row],[Age]]&gt;=29,"Millennials","Generacion Z")))</f>
        <v>Millennials</v>
      </c>
      <c r="AL29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299" s="3" t="str">
        <f>+IF(TablaProyecto[[#This Row],[HourlyRate]]&lt;50,"Coste salarial bajo",IF(TablaProyecto[[#This Row],[HourlyRate]]&lt;75,"Coste salarial medio","Coste salarial alto"))</f>
        <v>Coste salarial alto</v>
      </c>
      <c r="AN299" s="3" t="str">
        <f>+IF(TablaProyecto[[#This Row],[DistanceFromHome]]&lt;10,"0-10 kms",IF(TablaProyecto[[#This Row],[DistanceFromHome]]&lt;20,"10-20 kms","20-30 kms"))</f>
        <v>10-20 kms</v>
      </c>
      <c r="AO299" s="3" t="str">
        <f>+IF(TablaProyecto[[#This Row],[Porcentaje de aumento salarial recibido (%)]]&lt;16%,"Bajo",IF(TablaProyecto[[#This Row],[Porcentaje de aumento salarial recibido (%)]]&lt;21%,"Medio","Alto"))</f>
        <v>Bajo</v>
      </c>
      <c r="AP299" s="3" t="str">
        <f>+IF(TablaProyecto[[#This Row],[TrainingTimesLastYear]]&lt;3,"Poca",IF(TablaProyecto[[#This Row],[TrainingTimesLastYear]]&lt;5,"Media","Mucha"))</f>
        <v>Media</v>
      </c>
      <c r="AQ299" s="3" t="str">
        <f>+IF(TablaProyecto[[#This Row],[TotalWorkingYears]]&lt;4,"Junior",IF(TablaProyecto[[#This Row],[TotalWorkingYears]]&lt;10,"Intermediate","Senior"))</f>
        <v>Senior</v>
      </c>
      <c r="AS299" t="str">
        <f>+IF(TablaProyecto[[#This Row],[Education]]&gt;5,"ERRONEO","")</f>
        <v/>
      </c>
      <c r="AT299" t="str">
        <f>IF(+COUNTIF(TablaProyecto[EmployeeNumber],TablaProyecto[[#This Row],[EmployeeNumber]])&gt;1,"ERRONEO"," ")</f>
        <v xml:space="preserve"> </v>
      </c>
      <c r="AU299" t="str">
        <f>+IF(TablaProyecto[[#This Row],[JobSatisfaction]]&gt;4,"ERRONEO"," ")</f>
        <v xml:space="preserve"> </v>
      </c>
      <c r="AV299" t="str">
        <f>+IF(TablaProyecto[[#This Row],[PerformanceRating]]&gt;4,"ERRONEO"," ")</f>
        <v xml:space="preserve"> </v>
      </c>
      <c r="AW299" t="str">
        <f>+IF(TablaProyecto[[#This Row],[RelationshipSatisfaction]]&gt;4,"ERRONEO"," ")</f>
        <v xml:space="preserve"> </v>
      </c>
      <c r="AX299" t="str">
        <f>+IF(TablaProyecto[[#This Row],[WorkLifeBalance]]&gt;4,"ERRONEO"," ")</f>
        <v xml:space="preserve"> </v>
      </c>
    </row>
    <row r="300" spans="1:50" x14ac:dyDescent="0.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  <c r="AJ300" s="3">
        <f>+TablaProyecto[[#This Row],[PercentSalaryHike]]/100</f>
        <v>0.18</v>
      </c>
      <c r="AK300" s="3" t="str">
        <f>+IF(TablaProyecto[[#This Row],[Age]]&gt;=61,"Baby boomers",IF(TablaProyecto[[#This Row],[Age]]&gt;=45,"Generacion X",IF(TablaProyecto[[#This Row],[Age]]&gt;=29,"Millennials","Generacion Z")))</f>
        <v>Millennials</v>
      </c>
      <c r="AL30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300" s="3" t="str">
        <f>+IF(TablaProyecto[[#This Row],[HourlyRate]]&lt;50,"Coste salarial bajo",IF(TablaProyecto[[#This Row],[HourlyRate]]&lt;75,"Coste salarial medio","Coste salarial alto"))</f>
        <v>Coste salarial alto</v>
      </c>
      <c r="AN300" s="3" t="str">
        <f>+IF(TablaProyecto[[#This Row],[DistanceFromHome]]&lt;10,"0-10 kms",IF(TablaProyecto[[#This Row],[DistanceFromHome]]&lt;20,"10-20 kms","20-30 kms"))</f>
        <v>10-20 kms</v>
      </c>
      <c r="AO300" s="3" t="str">
        <f>+IF(TablaProyecto[[#This Row],[Porcentaje de aumento salarial recibido (%)]]&lt;16%,"Bajo",IF(TablaProyecto[[#This Row],[Porcentaje de aumento salarial recibido (%)]]&lt;21%,"Medio","Alto"))</f>
        <v>Medio</v>
      </c>
      <c r="AP300" s="3" t="str">
        <f>+IF(TablaProyecto[[#This Row],[TrainingTimesLastYear]]&lt;3,"Poca",IF(TablaProyecto[[#This Row],[TrainingTimesLastYear]]&lt;5,"Media","Mucha"))</f>
        <v>Poca</v>
      </c>
      <c r="AQ300" s="3" t="str">
        <f>+IF(TablaProyecto[[#This Row],[TotalWorkingYears]]&lt;4,"Junior",IF(TablaProyecto[[#This Row],[TotalWorkingYears]]&lt;10,"Intermediate","Senior"))</f>
        <v>Intermediate</v>
      </c>
      <c r="AS300" t="str">
        <f>+IF(TablaProyecto[[#This Row],[Education]]&gt;5,"ERRONEO","")</f>
        <v/>
      </c>
      <c r="AT300" t="str">
        <f>IF(+COUNTIF(TablaProyecto[EmployeeNumber],TablaProyecto[[#This Row],[EmployeeNumber]])&gt;1,"ERRONEO"," ")</f>
        <v xml:space="preserve"> </v>
      </c>
      <c r="AU300" t="str">
        <f>+IF(TablaProyecto[[#This Row],[JobSatisfaction]]&gt;4,"ERRONEO"," ")</f>
        <v xml:space="preserve"> </v>
      </c>
      <c r="AV300" t="str">
        <f>+IF(TablaProyecto[[#This Row],[PerformanceRating]]&gt;4,"ERRONEO"," ")</f>
        <v xml:space="preserve"> </v>
      </c>
      <c r="AW300" t="str">
        <f>+IF(TablaProyecto[[#This Row],[RelationshipSatisfaction]]&gt;4,"ERRONEO"," ")</f>
        <v xml:space="preserve"> </v>
      </c>
      <c r="AX300" t="str">
        <f>+IF(TablaProyecto[[#This Row],[WorkLifeBalance]]&gt;4,"ERRONEO"," ")</f>
        <v xml:space="preserve"> </v>
      </c>
    </row>
    <row r="301" spans="1:50" x14ac:dyDescent="0.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  <c r="AJ301" s="3">
        <f>+TablaProyecto[[#This Row],[PercentSalaryHike]]/100</f>
        <v>0.18</v>
      </c>
      <c r="AK301" s="3" t="str">
        <f>+IF(TablaProyecto[[#This Row],[Age]]&gt;=61,"Baby boomers",IF(TablaProyecto[[#This Row],[Age]]&gt;=45,"Generacion X",IF(TablaProyecto[[#This Row],[Age]]&gt;=29,"Millennials","Generacion Z")))</f>
        <v>Generacion X</v>
      </c>
      <c r="AL30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01" s="3" t="str">
        <f>+IF(TablaProyecto[[#This Row],[HourlyRate]]&lt;50,"Coste salarial bajo",IF(TablaProyecto[[#This Row],[HourlyRate]]&lt;75,"Coste salarial medio","Coste salarial alto"))</f>
        <v>Coste salarial alto</v>
      </c>
      <c r="AN301" s="3" t="str">
        <f>+IF(TablaProyecto[[#This Row],[DistanceFromHome]]&lt;10,"0-10 kms",IF(TablaProyecto[[#This Row],[DistanceFromHome]]&lt;20,"10-20 kms","20-30 kms"))</f>
        <v>0-10 kms</v>
      </c>
      <c r="AO301" s="3" t="str">
        <f>+IF(TablaProyecto[[#This Row],[Porcentaje de aumento salarial recibido (%)]]&lt;16%,"Bajo",IF(TablaProyecto[[#This Row],[Porcentaje de aumento salarial recibido (%)]]&lt;21%,"Medio","Alto"))</f>
        <v>Medio</v>
      </c>
      <c r="AP301" s="3" t="str">
        <f>+IF(TablaProyecto[[#This Row],[TrainingTimesLastYear]]&lt;3,"Poca",IF(TablaProyecto[[#This Row],[TrainingTimesLastYear]]&lt;5,"Media","Mucha"))</f>
        <v>Media</v>
      </c>
      <c r="AQ301" s="3" t="str">
        <f>+IF(TablaProyecto[[#This Row],[TotalWorkingYears]]&lt;4,"Junior",IF(TablaProyecto[[#This Row],[TotalWorkingYears]]&lt;10,"Intermediate","Senior"))</f>
        <v>Senior</v>
      </c>
      <c r="AS301" t="str">
        <f>+IF(TablaProyecto[[#This Row],[Education]]&gt;5,"ERRONEO","")</f>
        <v/>
      </c>
      <c r="AT301" t="str">
        <f>IF(+COUNTIF(TablaProyecto[EmployeeNumber],TablaProyecto[[#This Row],[EmployeeNumber]])&gt;1,"ERRONEO"," ")</f>
        <v xml:space="preserve"> </v>
      </c>
      <c r="AU301" t="str">
        <f>+IF(TablaProyecto[[#This Row],[JobSatisfaction]]&gt;4,"ERRONEO"," ")</f>
        <v xml:space="preserve"> </v>
      </c>
      <c r="AV301" t="str">
        <f>+IF(TablaProyecto[[#This Row],[PerformanceRating]]&gt;4,"ERRONEO"," ")</f>
        <v xml:space="preserve"> </v>
      </c>
      <c r="AW301" t="str">
        <f>+IF(TablaProyecto[[#This Row],[RelationshipSatisfaction]]&gt;4,"ERRONEO"," ")</f>
        <v xml:space="preserve"> </v>
      </c>
      <c r="AX301" t="str">
        <f>+IF(TablaProyecto[[#This Row],[WorkLifeBalance]]&gt;4,"ERRONEO"," ")</f>
        <v xml:space="preserve"> </v>
      </c>
    </row>
    <row r="302" spans="1:50" x14ac:dyDescent="0.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  <c r="AJ302" s="3">
        <f>+TablaProyecto[[#This Row],[PercentSalaryHike]]/100</f>
        <v>0.19</v>
      </c>
      <c r="AK302" s="3" t="str">
        <f>+IF(TablaProyecto[[#This Row],[Age]]&gt;=61,"Baby boomers",IF(TablaProyecto[[#This Row],[Age]]&gt;=45,"Generacion X",IF(TablaProyecto[[#This Row],[Age]]&gt;=29,"Millennials","Generacion Z")))</f>
        <v>Millennials</v>
      </c>
      <c r="AL30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302" s="3" t="str">
        <f>+IF(TablaProyecto[[#This Row],[HourlyRate]]&lt;50,"Coste salarial bajo",IF(TablaProyecto[[#This Row],[HourlyRate]]&lt;75,"Coste salarial medio","Coste salarial alto"))</f>
        <v>Coste salarial alto</v>
      </c>
      <c r="AN302" s="3" t="str">
        <f>+IF(TablaProyecto[[#This Row],[DistanceFromHome]]&lt;10,"0-10 kms",IF(TablaProyecto[[#This Row],[DistanceFromHome]]&lt;20,"10-20 kms","20-30 kms"))</f>
        <v>0-10 kms</v>
      </c>
      <c r="AO302" s="3" t="str">
        <f>+IF(TablaProyecto[[#This Row],[Porcentaje de aumento salarial recibido (%)]]&lt;16%,"Bajo",IF(TablaProyecto[[#This Row],[Porcentaje de aumento salarial recibido (%)]]&lt;21%,"Medio","Alto"))</f>
        <v>Medio</v>
      </c>
      <c r="AP302" s="3" t="str">
        <f>+IF(TablaProyecto[[#This Row],[TrainingTimesLastYear]]&lt;3,"Poca",IF(TablaProyecto[[#This Row],[TrainingTimesLastYear]]&lt;5,"Media","Mucha"))</f>
        <v>Poca</v>
      </c>
      <c r="AQ302" s="3" t="str">
        <f>+IF(TablaProyecto[[#This Row],[TotalWorkingYears]]&lt;4,"Junior",IF(TablaProyecto[[#This Row],[TotalWorkingYears]]&lt;10,"Intermediate","Senior"))</f>
        <v>Senior</v>
      </c>
      <c r="AS302" t="str">
        <f>+IF(TablaProyecto[[#This Row],[Education]]&gt;5,"ERRONEO","")</f>
        <v/>
      </c>
      <c r="AT302" t="str">
        <f>IF(+COUNTIF(TablaProyecto[EmployeeNumber],TablaProyecto[[#This Row],[EmployeeNumber]])&gt;1,"ERRONEO"," ")</f>
        <v xml:space="preserve"> </v>
      </c>
      <c r="AU302" t="str">
        <f>+IF(TablaProyecto[[#This Row],[JobSatisfaction]]&gt;4,"ERRONEO"," ")</f>
        <v xml:space="preserve"> </v>
      </c>
      <c r="AV302" t="str">
        <f>+IF(TablaProyecto[[#This Row],[PerformanceRating]]&gt;4,"ERRONEO"," ")</f>
        <v xml:space="preserve"> </v>
      </c>
      <c r="AW302" t="str">
        <f>+IF(TablaProyecto[[#This Row],[RelationshipSatisfaction]]&gt;4,"ERRONEO"," ")</f>
        <v xml:space="preserve"> </v>
      </c>
      <c r="AX302" t="str">
        <f>+IF(TablaProyecto[[#This Row],[WorkLifeBalance]]&gt;4,"ERRONEO"," ")</f>
        <v xml:space="preserve"> </v>
      </c>
    </row>
    <row r="303" spans="1:50" x14ac:dyDescent="0.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  <c r="AJ303" s="3">
        <f>+TablaProyecto[[#This Row],[PercentSalaryHike]]/100</f>
        <v>0.12</v>
      </c>
      <c r="AK303" s="3" t="str">
        <f>+IF(TablaProyecto[[#This Row],[Age]]&gt;=61,"Baby boomers",IF(TablaProyecto[[#This Row],[Age]]&gt;=45,"Generacion X",IF(TablaProyecto[[#This Row],[Age]]&gt;=29,"Millennials","Generacion Z")))</f>
        <v>Generacion Z</v>
      </c>
      <c r="AL30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303" s="3" t="str">
        <f>+IF(TablaProyecto[[#This Row],[HourlyRate]]&lt;50,"Coste salarial bajo",IF(TablaProyecto[[#This Row],[HourlyRate]]&lt;75,"Coste salarial medio","Coste salarial alto"))</f>
        <v>Coste salarial medio</v>
      </c>
      <c r="AN303" s="3" t="str">
        <f>+IF(TablaProyecto[[#This Row],[DistanceFromHome]]&lt;10,"0-10 kms",IF(TablaProyecto[[#This Row],[DistanceFromHome]]&lt;20,"10-20 kms","20-30 kms"))</f>
        <v>10-20 kms</v>
      </c>
      <c r="AO303" s="3" t="str">
        <f>+IF(TablaProyecto[[#This Row],[Porcentaje de aumento salarial recibido (%)]]&lt;16%,"Bajo",IF(TablaProyecto[[#This Row],[Porcentaje de aumento salarial recibido (%)]]&lt;21%,"Medio","Alto"))</f>
        <v>Bajo</v>
      </c>
      <c r="AP303" s="3" t="str">
        <f>+IF(TablaProyecto[[#This Row],[TrainingTimesLastYear]]&lt;3,"Poca",IF(TablaProyecto[[#This Row],[TrainingTimesLastYear]]&lt;5,"Media","Mucha"))</f>
        <v>Poca</v>
      </c>
      <c r="AQ303" s="3" t="str">
        <f>+IF(TablaProyecto[[#This Row],[TotalWorkingYears]]&lt;4,"Junior",IF(TablaProyecto[[#This Row],[TotalWorkingYears]]&lt;10,"Intermediate","Senior"))</f>
        <v>Junior</v>
      </c>
      <c r="AS303" t="str">
        <f>+IF(TablaProyecto[[#This Row],[Education]]&gt;5,"ERRONEO","")</f>
        <v/>
      </c>
      <c r="AT303" t="str">
        <f>IF(+COUNTIF(TablaProyecto[EmployeeNumber],TablaProyecto[[#This Row],[EmployeeNumber]])&gt;1,"ERRONEO"," ")</f>
        <v xml:space="preserve"> </v>
      </c>
      <c r="AU303" t="str">
        <f>+IF(TablaProyecto[[#This Row],[JobSatisfaction]]&gt;4,"ERRONEO"," ")</f>
        <v xml:space="preserve"> </v>
      </c>
      <c r="AV303" t="str">
        <f>+IF(TablaProyecto[[#This Row],[PerformanceRating]]&gt;4,"ERRONEO"," ")</f>
        <v xml:space="preserve"> </v>
      </c>
      <c r="AW303" t="str">
        <f>+IF(TablaProyecto[[#This Row],[RelationshipSatisfaction]]&gt;4,"ERRONEO"," ")</f>
        <v xml:space="preserve"> </v>
      </c>
      <c r="AX303" t="str">
        <f>+IF(TablaProyecto[[#This Row],[WorkLifeBalance]]&gt;4,"ERRONEO"," ")</f>
        <v xml:space="preserve"> </v>
      </c>
    </row>
    <row r="304" spans="1:50" x14ac:dyDescent="0.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  <c r="AJ304" s="3">
        <f>+TablaProyecto[[#This Row],[PercentSalaryHike]]/100</f>
        <v>0.19</v>
      </c>
      <c r="AK304" s="3" t="str">
        <f>+IF(TablaProyecto[[#This Row],[Age]]&gt;=61,"Baby boomers",IF(TablaProyecto[[#This Row],[Age]]&gt;=45,"Generacion X",IF(TablaProyecto[[#This Row],[Age]]&gt;=29,"Millennials","Generacion Z")))</f>
        <v>Generacion Z</v>
      </c>
      <c r="AL30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04" s="3" t="str">
        <f>+IF(TablaProyecto[[#This Row],[HourlyRate]]&lt;50,"Coste salarial bajo",IF(TablaProyecto[[#This Row],[HourlyRate]]&lt;75,"Coste salarial medio","Coste salarial alto"))</f>
        <v>Coste salarial medio</v>
      </c>
      <c r="AN304" s="3" t="str">
        <f>+IF(TablaProyecto[[#This Row],[DistanceFromHome]]&lt;10,"0-10 kms",IF(TablaProyecto[[#This Row],[DistanceFromHome]]&lt;20,"10-20 kms","20-30 kms"))</f>
        <v>10-20 kms</v>
      </c>
      <c r="AO304" s="3" t="str">
        <f>+IF(TablaProyecto[[#This Row],[Porcentaje de aumento salarial recibido (%)]]&lt;16%,"Bajo",IF(TablaProyecto[[#This Row],[Porcentaje de aumento salarial recibido (%)]]&lt;21%,"Medio","Alto"))</f>
        <v>Medio</v>
      </c>
      <c r="AP304" s="3" t="str">
        <f>+IF(TablaProyecto[[#This Row],[TrainingTimesLastYear]]&lt;3,"Poca",IF(TablaProyecto[[#This Row],[TrainingTimesLastYear]]&lt;5,"Media","Mucha"))</f>
        <v>Poca</v>
      </c>
      <c r="AQ304" s="3" t="str">
        <f>+IF(TablaProyecto[[#This Row],[TotalWorkingYears]]&lt;4,"Junior",IF(TablaProyecto[[#This Row],[TotalWorkingYears]]&lt;10,"Intermediate","Senior"))</f>
        <v>Intermediate</v>
      </c>
      <c r="AS304" t="str">
        <f>+IF(TablaProyecto[[#This Row],[Education]]&gt;5,"ERRONEO","")</f>
        <v/>
      </c>
      <c r="AT304" t="str">
        <f>IF(+COUNTIF(TablaProyecto[EmployeeNumber],TablaProyecto[[#This Row],[EmployeeNumber]])&gt;1,"ERRONEO"," ")</f>
        <v xml:space="preserve"> </v>
      </c>
      <c r="AU304" t="str">
        <f>+IF(TablaProyecto[[#This Row],[JobSatisfaction]]&gt;4,"ERRONEO"," ")</f>
        <v xml:space="preserve"> </v>
      </c>
      <c r="AV304" t="str">
        <f>+IF(TablaProyecto[[#This Row],[PerformanceRating]]&gt;4,"ERRONEO"," ")</f>
        <v xml:space="preserve"> </v>
      </c>
      <c r="AW304" t="str">
        <f>+IF(TablaProyecto[[#This Row],[RelationshipSatisfaction]]&gt;4,"ERRONEO"," ")</f>
        <v xml:space="preserve"> </v>
      </c>
      <c r="AX304" t="str">
        <f>+IF(TablaProyecto[[#This Row],[WorkLifeBalance]]&gt;4,"ERRONEO"," ")</f>
        <v xml:space="preserve"> </v>
      </c>
    </row>
    <row r="305" spans="1:50" x14ac:dyDescent="0.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  <c r="AJ305" s="3">
        <f>+TablaProyecto[[#This Row],[PercentSalaryHike]]/100</f>
        <v>0.11</v>
      </c>
      <c r="AK305" s="3" t="str">
        <f>+IF(TablaProyecto[[#This Row],[Age]]&gt;=61,"Baby boomers",IF(TablaProyecto[[#This Row],[Age]]&gt;=45,"Generacion X",IF(TablaProyecto[[#This Row],[Age]]&gt;=29,"Millennials","Generacion Z")))</f>
        <v>Millennials</v>
      </c>
      <c r="AL30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05" s="3" t="str">
        <f>+IF(TablaProyecto[[#This Row],[HourlyRate]]&lt;50,"Coste salarial bajo",IF(TablaProyecto[[#This Row],[HourlyRate]]&lt;75,"Coste salarial medio","Coste salarial alto"))</f>
        <v>Coste salarial alto</v>
      </c>
      <c r="AN305" s="3" t="str">
        <f>+IF(TablaProyecto[[#This Row],[DistanceFromHome]]&lt;10,"0-10 kms",IF(TablaProyecto[[#This Row],[DistanceFromHome]]&lt;20,"10-20 kms","20-30 kms"))</f>
        <v>0-10 kms</v>
      </c>
      <c r="AO305" s="3" t="str">
        <f>+IF(TablaProyecto[[#This Row],[Porcentaje de aumento salarial recibido (%)]]&lt;16%,"Bajo",IF(TablaProyecto[[#This Row],[Porcentaje de aumento salarial recibido (%)]]&lt;21%,"Medio","Alto"))</f>
        <v>Bajo</v>
      </c>
      <c r="AP305" s="3" t="str">
        <f>+IF(TablaProyecto[[#This Row],[TrainingTimesLastYear]]&lt;3,"Poca",IF(TablaProyecto[[#This Row],[TrainingTimesLastYear]]&lt;5,"Media","Mucha"))</f>
        <v>Media</v>
      </c>
      <c r="AQ305" s="3" t="str">
        <f>+IF(TablaProyecto[[#This Row],[TotalWorkingYears]]&lt;4,"Junior",IF(TablaProyecto[[#This Row],[TotalWorkingYears]]&lt;10,"Intermediate","Senior"))</f>
        <v>Senior</v>
      </c>
      <c r="AS305" t="str">
        <f>+IF(TablaProyecto[[#This Row],[Education]]&gt;5,"ERRONEO","")</f>
        <v/>
      </c>
      <c r="AT305" t="str">
        <f>IF(+COUNTIF(TablaProyecto[EmployeeNumber],TablaProyecto[[#This Row],[EmployeeNumber]])&gt;1,"ERRONEO"," ")</f>
        <v xml:space="preserve"> </v>
      </c>
      <c r="AU305" t="str">
        <f>+IF(TablaProyecto[[#This Row],[JobSatisfaction]]&gt;4,"ERRONEO"," ")</f>
        <v xml:space="preserve"> </v>
      </c>
      <c r="AV305" t="str">
        <f>+IF(TablaProyecto[[#This Row],[PerformanceRating]]&gt;4,"ERRONEO"," ")</f>
        <v xml:space="preserve"> </v>
      </c>
      <c r="AW305" t="str">
        <f>+IF(TablaProyecto[[#This Row],[RelationshipSatisfaction]]&gt;4,"ERRONEO"," ")</f>
        <v xml:space="preserve"> </v>
      </c>
      <c r="AX305" t="str">
        <f>+IF(TablaProyecto[[#This Row],[WorkLifeBalance]]&gt;4,"ERRONEO"," ")</f>
        <v xml:space="preserve"> </v>
      </c>
    </row>
    <row r="306" spans="1:50" x14ac:dyDescent="0.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  <c r="AJ306" s="3">
        <f>+TablaProyecto[[#This Row],[PercentSalaryHike]]/100</f>
        <v>0.17</v>
      </c>
      <c r="AK306" s="3" t="str">
        <f>+IF(TablaProyecto[[#This Row],[Age]]&gt;=61,"Baby boomers",IF(TablaProyecto[[#This Row],[Age]]&gt;=45,"Generacion X",IF(TablaProyecto[[#This Row],[Age]]&gt;=29,"Millennials","Generacion Z")))</f>
        <v>Millennials</v>
      </c>
      <c r="AL30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306" s="3" t="str">
        <f>+IF(TablaProyecto[[#This Row],[HourlyRate]]&lt;50,"Coste salarial bajo",IF(TablaProyecto[[#This Row],[HourlyRate]]&lt;75,"Coste salarial medio","Coste salarial alto"))</f>
        <v>Coste salarial bajo</v>
      </c>
      <c r="AN306" s="3" t="str">
        <f>+IF(TablaProyecto[[#This Row],[DistanceFromHome]]&lt;10,"0-10 kms",IF(TablaProyecto[[#This Row],[DistanceFromHome]]&lt;20,"10-20 kms","20-30 kms"))</f>
        <v>0-10 kms</v>
      </c>
      <c r="AO306" s="3" t="str">
        <f>+IF(TablaProyecto[[#This Row],[Porcentaje de aumento salarial recibido (%)]]&lt;16%,"Bajo",IF(TablaProyecto[[#This Row],[Porcentaje de aumento salarial recibido (%)]]&lt;21%,"Medio","Alto"))</f>
        <v>Medio</v>
      </c>
      <c r="AP306" s="3" t="str">
        <f>+IF(TablaProyecto[[#This Row],[TrainingTimesLastYear]]&lt;3,"Poca",IF(TablaProyecto[[#This Row],[TrainingTimesLastYear]]&lt;5,"Media","Mucha"))</f>
        <v>Mucha</v>
      </c>
      <c r="AQ306" s="3" t="str">
        <f>+IF(TablaProyecto[[#This Row],[TotalWorkingYears]]&lt;4,"Junior",IF(TablaProyecto[[#This Row],[TotalWorkingYears]]&lt;10,"Intermediate","Senior"))</f>
        <v>Senior</v>
      </c>
      <c r="AS306" t="str">
        <f>+IF(TablaProyecto[[#This Row],[Education]]&gt;5,"ERRONEO","")</f>
        <v/>
      </c>
      <c r="AT306" t="str">
        <f>IF(+COUNTIF(TablaProyecto[EmployeeNumber],TablaProyecto[[#This Row],[EmployeeNumber]])&gt;1,"ERRONEO"," ")</f>
        <v xml:space="preserve"> </v>
      </c>
      <c r="AU306" t="str">
        <f>+IF(TablaProyecto[[#This Row],[JobSatisfaction]]&gt;4,"ERRONEO"," ")</f>
        <v xml:space="preserve"> </v>
      </c>
      <c r="AV306" t="str">
        <f>+IF(TablaProyecto[[#This Row],[PerformanceRating]]&gt;4,"ERRONEO"," ")</f>
        <v xml:space="preserve"> </v>
      </c>
      <c r="AW306" t="str">
        <f>+IF(TablaProyecto[[#This Row],[RelationshipSatisfaction]]&gt;4,"ERRONEO"," ")</f>
        <v xml:space="preserve"> </v>
      </c>
      <c r="AX306" t="str">
        <f>+IF(TablaProyecto[[#This Row],[WorkLifeBalance]]&gt;4,"ERRONEO"," ")</f>
        <v xml:space="preserve"> </v>
      </c>
    </row>
    <row r="307" spans="1:50" x14ac:dyDescent="0.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  <c r="AJ307" s="3">
        <f>+TablaProyecto[[#This Row],[PercentSalaryHike]]/100</f>
        <v>0.15</v>
      </c>
      <c r="AK307" s="3" t="str">
        <f>+IF(TablaProyecto[[#This Row],[Age]]&gt;=61,"Baby boomers",IF(TablaProyecto[[#This Row],[Age]]&gt;=45,"Generacion X",IF(TablaProyecto[[#This Row],[Age]]&gt;=29,"Millennials","Generacion Z")))</f>
        <v>Millennials</v>
      </c>
      <c r="AL30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07" s="3" t="str">
        <f>+IF(TablaProyecto[[#This Row],[HourlyRate]]&lt;50,"Coste salarial bajo",IF(TablaProyecto[[#This Row],[HourlyRate]]&lt;75,"Coste salarial medio","Coste salarial alto"))</f>
        <v>Coste salarial bajo</v>
      </c>
      <c r="AN307" s="3" t="str">
        <f>+IF(TablaProyecto[[#This Row],[DistanceFromHome]]&lt;10,"0-10 kms",IF(TablaProyecto[[#This Row],[DistanceFromHome]]&lt;20,"10-20 kms","20-30 kms"))</f>
        <v>20-30 kms</v>
      </c>
      <c r="AO307" s="3" t="str">
        <f>+IF(TablaProyecto[[#This Row],[Porcentaje de aumento salarial recibido (%)]]&lt;16%,"Bajo",IF(TablaProyecto[[#This Row],[Porcentaje de aumento salarial recibido (%)]]&lt;21%,"Medio","Alto"))</f>
        <v>Bajo</v>
      </c>
      <c r="AP307" s="3" t="str">
        <f>+IF(TablaProyecto[[#This Row],[TrainingTimesLastYear]]&lt;3,"Poca",IF(TablaProyecto[[#This Row],[TrainingTimesLastYear]]&lt;5,"Media","Mucha"))</f>
        <v>Media</v>
      </c>
      <c r="AQ307" s="3" t="str">
        <f>+IF(TablaProyecto[[#This Row],[TotalWorkingYears]]&lt;4,"Junior",IF(TablaProyecto[[#This Row],[TotalWorkingYears]]&lt;10,"Intermediate","Senior"))</f>
        <v>Senior</v>
      </c>
      <c r="AS307" t="str">
        <f>+IF(TablaProyecto[[#This Row],[Education]]&gt;5,"ERRONEO","")</f>
        <v/>
      </c>
      <c r="AT307" t="str">
        <f>IF(+COUNTIF(TablaProyecto[EmployeeNumber],TablaProyecto[[#This Row],[EmployeeNumber]])&gt;1,"ERRONEO"," ")</f>
        <v xml:space="preserve"> </v>
      </c>
      <c r="AU307" t="str">
        <f>+IF(TablaProyecto[[#This Row],[JobSatisfaction]]&gt;4,"ERRONEO"," ")</f>
        <v xml:space="preserve"> </v>
      </c>
      <c r="AV307" t="str">
        <f>+IF(TablaProyecto[[#This Row],[PerformanceRating]]&gt;4,"ERRONEO"," ")</f>
        <v xml:space="preserve"> </v>
      </c>
      <c r="AW307" t="str">
        <f>+IF(TablaProyecto[[#This Row],[RelationshipSatisfaction]]&gt;4,"ERRONEO"," ")</f>
        <v xml:space="preserve"> </v>
      </c>
      <c r="AX307" t="str">
        <f>+IF(TablaProyecto[[#This Row],[WorkLifeBalance]]&gt;4,"ERRONEO"," ")</f>
        <v xml:space="preserve"> </v>
      </c>
    </row>
    <row r="308" spans="1:50" x14ac:dyDescent="0.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  <c r="AJ308" s="3">
        <f>+TablaProyecto[[#This Row],[PercentSalaryHike]]/100</f>
        <v>0.14000000000000001</v>
      </c>
      <c r="AK308" s="3" t="str">
        <f>+IF(TablaProyecto[[#This Row],[Age]]&gt;=61,"Baby boomers",IF(TablaProyecto[[#This Row],[Age]]&gt;=45,"Generacion X",IF(TablaProyecto[[#This Row],[Age]]&gt;=29,"Millennials","Generacion Z")))</f>
        <v>Millennials</v>
      </c>
      <c r="AL30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308" s="3" t="str">
        <f>+IF(TablaProyecto[[#This Row],[HourlyRate]]&lt;50,"Coste salarial bajo",IF(TablaProyecto[[#This Row],[HourlyRate]]&lt;75,"Coste salarial medio","Coste salarial alto"))</f>
        <v>Coste salarial alto</v>
      </c>
      <c r="AN308" s="3" t="str">
        <f>+IF(TablaProyecto[[#This Row],[DistanceFromHome]]&lt;10,"0-10 kms",IF(TablaProyecto[[#This Row],[DistanceFromHome]]&lt;20,"10-20 kms","20-30 kms"))</f>
        <v>0-10 kms</v>
      </c>
      <c r="AO308" s="3" t="str">
        <f>+IF(TablaProyecto[[#This Row],[Porcentaje de aumento salarial recibido (%)]]&lt;16%,"Bajo",IF(TablaProyecto[[#This Row],[Porcentaje de aumento salarial recibido (%)]]&lt;21%,"Medio","Alto"))</f>
        <v>Bajo</v>
      </c>
      <c r="AP308" s="3" t="str">
        <f>+IF(TablaProyecto[[#This Row],[TrainingTimesLastYear]]&lt;3,"Poca",IF(TablaProyecto[[#This Row],[TrainingTimesLastYear]]&lt;5,"Media","Mucha"))</f>
        <v>Media</v>
      </c>
      <c r="AQ308" s="3" t="str">
        <f>+IF(TablaProyecto[[#This Row],[TotalWorkingYears]]&lt;4,"Junior",IF(TablaProyecto[[#This Row],[TotalWorkingYears]]&lt;10,"Intermediate","Senior"))</f>
        <v>Senior</v>
      </c>
      <c r="AS308" t="str">
        <f>+IF(TablaProyecto[[#This Row],[Education]]&gt;5,"ERRONEO","")</f>
        <v/>
      </c>
      <c r="AT308" t="str">
        <f>IF(+COUNTIF(TablaProyecto[EmployeeNumber],TablaProyecto[[#This Row],[EmployeeNumber]])&gt;1,"ERRONEO"," ")</f>
        <v xml:space="preserve"> </v>
      </c>
      <c r="AU308" t="str">
        <f>+IF(TablaProyecto[[#This Row],[JobSatisfaction]]&gt;4,"ERRONEO"," ")</f>
        <v xml:space="preserve"> </v>
      </c>
      <c r="AV308" t="str">
        <f>+IF(TablaProyecto[[#This Row],[PerformanceRating]]&gt;4,"ERRONEO"," ")</f>
        <v xml:space="preserve"> </v>
      </c>
      <c r="AW308" t="str">
        <f>+IF(TablaProyecto[[#This Row],[RelationshipSatisfaction]]&gt;4,"ERRONEO"," ")</f>
        <v xml:space="preserve"> </v>
      </c>
      <c r="AX308" t="str">
        <f>+IF(TablaProyecto[[#This Row],[WorkLifeBalance]]&gt;4,"ERRONEO"," ")</f>
        <v xml:space="preserve"> </v>
      </c>
    </row>
    <row r="309" spans="1:50" x14ac:dyDescent="0.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  <c r="AJ309" s="3">
        <f>+TablaProyecto[[#This Row],[PercentSalaryHike]]/100</f>
        <v>0.17</v>
      </c>
      <c r="AK309" s="3" t="str">
        <f>+IF(TablaProyecto[[#This Row],[Age]]&gt;=61,"Baby boomers",IF(TablaProyecto[[#This Row],[Age]]&gt;=45,"Generacion X",IF(TablaProyecto[[#This Row],[Age]]&gt;=29,"Millennials","Generacion Z")))</f>
        <v>Millennials</v>
      </c>
      <c r="AL30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09" s="3" t="str">
        <f>+IF(TablaProyecto[[#This Row],[HourlyRate]]&lt;50,"Coste salarial bajo",IF(TablaProyecto[[#This Row],[HourlyRate]]&lt;75,"Coste salarial medio","Coste salarial alto"))</f>
        <v>Coste salarial alto</v>
      </c>
      <c r="AN309" s="3" t="str">
        <f>+IF(TablaProyecto[[#This Row],[DistanceFromHome]]&lt;10,"0-10 kms",IF(TablaProyecto[[#This Row],[DistanceFromHome]]&lt;20,"10-20 kms","20-30 kms"))</f>
        <v>20-30 kms</v>
      </c>
      <c r="AO309" s="3" t="str">
        <f>+IF(TablaProyecto[[#This Row],[Porcentaje de aumento salarial recibido (%)]]&lt;16%,"Bajo",IF(TablaProyecto[[#This Row],[Porcentaje de aumento salarial recibido (%)]]&lt;21%,"Medio","Alto"))</f>
        <v>Medio</v>
      </c>
      <c r="AP309" s="3" t="str">
        <f>+IF(TablaProyecto[[#This Row],[TrainingTimesLastYear]]&lt;3,"Poca",IF(TablaProyecto[[#This Row],[TrainingTimesLastYear]]&lt;5,"Media","Mucha"))</f>
        <v>Poca</v>
      </c>
      <c r="AQ309" s="3" t="str">
        <f>+IF(TablaProyecto[[#This Row],[TotalWorkingYears]]&lt;4,"Junior",IF(TablaProyecto[[#This Row],[TotalWorkingYears]]&lt;10,"Intermediate","Senior"))</f>
        <v>Senior</v>
      </c>
      <c r="AS309" t="str">
        <f>+IF(TablaProyecto[[#This Row],[Education]]&gt;5,"ERRONEO","")</f>
        <v/>
      </c>
      <c r="AT309" t="str">
        <f>IF(+COUNTIF(TablaProyecto[EmployeeNumber],TablaProyecto[[#This Row],[EmployeeNumber]])&gt;1,"ERRONEO"," ")</f>
        <v xml:space="preserve"> </v>
      </c>
      <c r="AU309" t="str">
        <f>+IF(TablaProyecto[[#This Row],[JobSatisfaction]]&gt;4,"ERRONEO"," ")</f>
        <v xml:space="preserve"> </v>
      </c>
      <c r="AV309" t="str">
        <f>+IF(TablaProyecto[[#This Row],[PerformanceRating]]&gt;4,"ERRONEO"," ")</f>
        <v xml:space="preserve"> </v>
      </c>
      <c r="AW309" t="str">
        <f>+IF(TablaProyecto[[#This Row],[RelationshipSatisfaction]]&gt;4,"ERRONEO"," ")</f>
        <v xml:space="preserve"> </v>
      </c>
      <c r="AX309" t="str">
        <f>+IF(TablaProyecto[[#This Row],[WorkLifeBalance]]&gt;4,"ERRONEO"," ")</f>
        <v xml:space="preserve"> </v>
      </c>
    </row>
    <row r="310" spans="1:50" x14ac:dyDescent="0.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  <c r="AJ310" s="3">
        <f>+TablaProyecto[[#This Row],[PercentSalaryHike]]/100</f>
        <v>0.13</v>
      </c>
      <c r="AK310" s="3" t="str">
        <f>+IF(TablaProyecto[[#This Row],[Age]]&gt;=61,"Baby boomers",IF(TablaProyecto[[#This Row],[Age]]&gt;=45,"Generacion X",IF(TablaProyecto[[#This Row],[Age]]&gt;=29,"Millennials","Generacion Z")))</f>
        <v>Generacion X</v>
      </c>
      <c r="AL31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10" s="3" t="str">
        <f>+IF(TablaProyecto[[#This Row],[HourlyRate]]&lt;50,"Coste salarial bajo",IF(TablaProyecto[[#This Row],[HourlyRate]]&lt;75,"Coste salarial medio","Coste salarial alto"))</f>
        <v>Coste salarial bajo</v>
      </c>
      <c r="AN310" s="3" t="str">
        <f>+IF(TablaProyecto[[#This Row],[DistanceFromHome]]&lt;10,"0-10 kms",IF(TablaProyecto[[#This Row],[DistanceFromHome]]&lt;20,"10-20 kms","20-30 kms"))</f>
        <v>0-10 kms</v>
      </c>
      <c r="AO310" s="3" t="str">
        <f>+IF(TablaProyecto[[#This Row],[Porcentaje de aumento salarial recibido (%)]]&lt;16%,"Bajo",IF(TablaProyecto[[#This Row],[Porcentaje de aumento salarial recibido (%)]]&lt;21%,"Medio","Alto"))</f>
        <v>Bajo</v>
      </c>
      <c r="AP310" s="3" t="str">
        <f>+IF(TablaProyecto[[#This Row],[TrainingTimesLastYear]]&lt;3,"Poca",IF(TablaProyecto[[#This Row],[TrainingTimesLastYear]]&lt;5,"Media","Mucha"))</f>
        <v>Poca</v>
      </c>
      <c r="AQ310" s="3" t="str">
        <f>+IF(TablaProyecto[[#This Row],[TotalWorkingYears]]&lt;4,"Junior",IF(TablaProyecto[[#This Row],[TotalWorkingYears]]&lt;10,"Intermediate","Senior"))</f>
        <v>Senior</v>
      </c>
      <c r="AS310" t="str">
        <f>+IF(TablaProyecto[[#This Row],[Education]]&gt;5,"ERRONEO","")</f>
        <v/>
      </c>
      <c r="AT310" t="str">
        <f>IF(+COUNTIF(TablaProyecto[EmployeeNumber],TablaProyecto[[#This Row],[EmployeeNumber]])&gt;1,"ERRONEO"," ")</f>
        <v xml:space="preserve"> </v>
      </c>
      <c r="AU310" t="str">
        <f>+IF(TablaProyecto[[#This Row],[JobSatisfaction]]&gt;4,"ERRONEO"," ")</f>
        <v xml:space="preserve"> </v>
      </c>
      <c r="AV310" t="str">
        <f>+IF(TablaProyecto[[#This Row],[PerformanceRating]]&gt;4,"ERRONEO"," ")</f>
        <v xml:space="preserve"> </v>
      </c>
      <c r="AW310" t="str">
        <f>+IF(TablaProyecto[[#This Row],[RelationshipSatisfaction]]&gt;4,"ERRONEO"," ")</f>
        <v xml:space="preserve"> </v>
      </c>
      <c r="AX310" t="str">
        <f>+IF(TablaProyecto[[#This Row],[WorkLifeBalance]]&gt;4,"ERRONEO"," ")</f>
        <v xml:space="preserve"> </v>
      </c>
    </row>
    <row r="311" spans="1:50" x14ac:dyDescent="0.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  <c r="AJ311" s="3">
        <f>+TablaProyecto[[#This Row],[PercentSalaryHike]]/100</f>
        <v>0.12</v>
      </c>
      <c r="AK311" s="3" t="str">
        <f>+IF(TablaProyecto[[#This Row],[Age]]&gt;=61,"Baby boomers",IF(TablaProyecto[[#This Row],[Age]]&gt;=45,"Generacion X",IF(TablaProyecto[[#This Row],[Age]]&gt;=29,"Millennials","Generacion Z")))</f>
        <v>Millennials</v>
      </c>
      <c r="AL31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11" s="3" t="str">
        <f>+IF(TablaProyecto[[#This Row],[HourlyRate]]&lt;50,"Coste salarial bajo",IF(TablaProyecto[[#This Row],[HourlyRate]]&lt;75,"Coste salarial medio","Coste salarial alto"))</f>
        <v>Coste salarial alto</v>
      </c>
      <c r="AN311" s="3" t="str">
        <f>+IF(TablaProyecto[[#This Row],[DistanceFromHome]]&lt;10,"0-10 kms",IF(TablaProyecto[[#This Row],[DistanceFromHome]]&lt;20,"10-20 kms","20-30 kms"))</f>
        <v>0-10 kms</v>
      </c>
      <c r="AO311" s="3" t="str">
        <f>+IF(TablaProyecto[[#This Row],[Porcentaje de aumento salarial recibido (%)]]&lt;16%,"Bajo",IF(TablaProyecto[[#This Row],[Porcentaje de aumento salarial recibido (%)]]&lt;21%,"Medio","Alto"))</f>
        <v>Bajo</v>
      </c>
      <c r="AP311" s="3" t="str">
        <f>+IF(TablaProyecto[[#This Row],[TrainingTimesLastYear]]&lt;3,"Poca",IF(TablaProyecto[[#This Row],[TrainingTimesLastYear]]&lt;5,"Media","Mucha"))</f>
        <v>Media</v>
      </c>
      <c r="AQ311" s="3" t="str">
        <f>+IF(TablaProyecto[[#This Row],[TotalWorkingYears]]&lt;4,"Junior",IF(TablaProyecto[[#This Row],[TotalWorkingYears]]&lt;10,"Intermediate","Senior"))</f>
        <v>Intermediate</v>
      </c>
      <c r="AS311" t="str">
        <f>+IF(TablaProyecto[[#This Row],[Education]]&gt;5,"ERRONEO","")</f>
        <v/>
      </c>
      <c r="AT311" t="str">
        <f>IF(+COUNTIF(TablaProyecto[EmployeeNumber],TablaProyecto[[#This Row],[EmployeeNumber]])&gt;1,"ERRONEO"," ")</f>
        <v xml:space="preserve"> </v>
      </c>
      <c r="AU311" t="str">
        <f>+IF(TablaProyecto[[#This Row],[JobSatisfaction]]&gt;4,"ERRONEO"," ")</f>
        <v xml:space="preserve"> </v>
      </c>
      <c r="AV311" t="str">
        <f>+IF(TablaProyecto[[#This Row],[PerformanceRating]]&gt;4,"ERRONEO"," ")</f>
        <v xml:space="preserve"> </v>
      </c>
      <c r="AW311" t="str">
        <f>+IF(TablaProyecto[[#This Row],[RelationshipSatisfaction]]&gt;4,"ERRONEO"," ")</f>
        <v xml:space="preserve"> </v>
      </c>
      <c r="AX311" t="str">
        <f>+IF(TablaProyecto[[#This Row],[WorkLifeBalance]]&gt;4,"ERRONEO"," ")</f>
        <v xml:space="preserve"> </v>
      </c>
    </row>
    <row r="312" spans="1:50" x14ac:dyDescent="0.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  <c r="AJ312" s="3">
        <f>+TablaProyecto[[#This Row],[PercentSalaryHike]]/100</f>
        <v>0.12</v>
      </c>
      <c r="AK312" s="3" t="str">
        <f>+IF(TablaProyecto[[#This Row],[Age]]&gt;=61,"Baby boomers",IF(TablaProyecto[[#This Row],[Age]]&gt;=45,"Generacion X",IF(TablaProyecto[[#This Row],[Age]]&gt;=29,"Millennials","Generacion Z")))</f>
        <v>Millennials</v>
      </c>
      <c r="AL31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12" s="3" t="str">
        <f>+IF(TablaProyecto[[#This Row],[HourlyRate]]&lt;50,"Coste salarial bajo",IF(TablaProyecto[[#This Row],[HourlyRate]]&lt;75,"Coste salarial medio","Coste salarial alto"))</f>
        <v>Coste salarial medio</v>
      </c>
      <c r="AN312" s="3" t="str">
        <f>+IF(TablaProyecto[[#This Row],[DistanceFromHome]]&lt;10,"0-10 kms",IF(TablaProyecto[[#This Row],[DistanceFromHome]]&lt;20,"10-20 kms","20-30 kms"))</f>
        <v>0-10 kms</v>
      </c>
      <c r="AO312" s="3" t="str">
        <f>+IF(TablaProyecto[[#This Row],[Porcentaje de aumento salarial recibido (%)]]&lt;16%,"Bajo",IF(TablaProyecto[[#This Row],[Porcentaje de aumento salarial recibido (%)]]&lt;21%,"Medio","Alto"))</f>
        <v>Bajo</v>
      </c>
      <c r="AP312" s="3" t="str">
        <f>+IF(TablaProyecto[[#This Row],[TrainingTimesLastYear]]&lt;3,"Poca",IF(TablaProyecto[[#This Row],[TrainingTimesLastYear]]&lt;5,"Media","Mucha"))</f>
        <v>Poca</v>
      </c>
      <c r="AQ312" s="3" t="str">
        <f>+IF(TablaProyecto[[#This Row],[TotalWorkingYears]]&lt;4,"Junior",IF(TablaProyecto[[#This Row],[TotalWorkingYears]]&lt;10,"Intermediate","Senior"))</f>
        <v>Intermediate</v>
      </c>
      <c r="AS312" t="str">
        <f>+IF(TablaProyecto[[#This Row],[Education]]&gt;5,"ERRONEO","")</f>
        <v/>
      </c>
      <c r="AT312" t="str">
        <f>IF(+COUNTIF(TablaProyecto[EmployeeNumber],TablaProyecto[[#This Row],[EmployeeNumber]])&gt;1,"ERRONEO"," ")</f>
        <v xml:space="preserve"> </v>
      </c>
      <c r="AU312" t="str">
        <f>+IF(TablaProyecto[[#This Row],[JobSatisfaction]]&gt;4,"ERRONEO"," ")</f>
        <v xml:space="preserve"> </v>
      </c>
      <c r="AV312" t="str">
        <f>+IF(TablaProyecto[[#This Row],[PerformanceRating]]&gt;4,"ERRONEO"," ")</f>
        <v xml:space="preserve"> </v>
      </c>
      <c r="AW312" t="str">
        <f>+IF(TablaProyecto[[#This Row],[RelationshipSatisfaction]]&gt;4,"ERRONEO"," ")</f>
        <v xml:space="preserve"> </v>
      </c>
      <c r="AX312" t="str">
        <f>+IF(TablaProyecto[[#This Row],[WorkLifeBalance]]&gt;4,"ERRONEO"," ")</f>
        <v xml:space="preserve"> </v>
      </c>
    </row>
    <row r="313" spans="1:50" x14ac:dyDescent="0.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  <c r="AJ313" s="3">
        <f>+TablaProyecto[[#This Row],[PercentSalaryHike]]/100</f>
        <v>0.18</v>
      </c>
      <c r="AK313" s="3" t="str">
        <f>+IF(TablaProyecto[[#This Row],[Age]]&gt;=61,"Baby boomers",IF(TablaProyecto[[#This Row],[Age]]&gt;=45,"Generacion X",IF(TablaProyecto[[#This Row],[Age]]&gt;=29,"Millennials","Generacion Z")))</f>
        <v>Generacion X</v>
      </c>
      <c r="AL31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313" s="3" t="str">
        <f>+IF(TablaProyecto[[#This Row],[HourlyRate]]&lt;50,"Coste salarial bajo",IF(TablaProyecto[[#This Row],[HourlyRate]]&lt;75,"Coste salarial medio","Coste salarial alto"))</f>
        <v>Coste salarial alto</v>
      </c>
      <c r="AN313" s="3" t="str">
        <f>+IF(TablaProyecto[[#This Row],[DistanceFromHome]]&lt;10,"0-10 kms",IF(TablaProyecto[[#This Row],[DistanceFromHome]]&lt;20,"10-20 kms","20-30 kms"))</f>
        <v>0-10 kms</v>
      </c>
      <c r="AO313" s="3" t="str">
        <f>+IF(TablaProyecto[[#This Row],[Porcentaje de aumento salarial recibido (%)]]&lt;16%,"Bajo",IF(TablaProyecto[[#This Row],[Porcentaje de aumento salarial recibido (%)]]&lt;21%,"Medio","Alto"))</f>
        <v>Medio</v>
      </c>
      <c r="AP313" s="3" t="str">
        <f>+IF(TablaProyecto[[#This Row],[TrainingTimesLastYear]]&lt;3,"Poca",IF(TablaProyecto[[#This Row],[TrainingTimesLastYear]]&lt;5,"Media","Mucha"))</f>
        <v>Poca</v>
      </c>
      <c r="AQ313" s="3" t="str">
        <f>+IF(TablaProyecto[[#This Row],[TotalWorkingYears]]&lt;4,"Junior",IF(TablaProyecto[[#This Row],[TotalWorkingYears]]&lt;10,"Intermediate","Senior"))</f>
        <v>Senior</v>
      </c>
      <c r="AS313" t="str">
        <f>+IF(TablaProyecto[[#This Row],[Education]]&gt;5,"ERRONEO","")</f>
        <v/>
      </c>
      <c r="AT313" t="str">
        <f>IF(+COUNTIF(TablaProyecto[EmployeeNumber],TablaProyecto[[#This Row],[EmployeeNumber]])&gt;1,"ERRONEO"," ")</f>
        <v xml:space="preserve"> </v>
      </c>
      <c r="AU313" t="str">
        <f>+IF(TablaProyecto[[#This Row],[JobSatisfaction]]&gt;4,"ERRONEO"," ")</f>
        <v xml:space="preserve"> </v>
      </c>
      <c r="AV313" t="str">
        <f>+IF(TablaProyecto[[#This Row],[PerformanceRating]]&gt;4,"ERRONEO"," ")</f>
        <v xml:space="preserve"> </v>
      </c>
      <c r="AW313" t="str">
        <f>+IF(TablaProyecto[[#This Row],[RelationshipSatisfaction]]&gt;4,"ERRONEO"," ")</f>
        <v xml:space="preserve"> </v>
      </c>
      <c r="AX313" t="str">
        <f>+IF(TablaProyecto[[#This Row],[WorkLifeBalance]]&gt;4,"ERRONEO"," ")</f>
        <v xml:space="preserve"> </v>
      </c>
    </row>
    <row r="314" spans="1:50" x14ac:dyDescent="0.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  <c r="AJ314" s="3">
        <f>+TablaProyecto[[#This Row],[PercentSalaryHike]]/100</f>
        <v>0.18</v>
      </c>
      <c r="AK314" s="3" t="str">
        <f>+IF(TablaProyecto[[#This Row],[Age]]&gt;=61,"Baby boomers",IF(TablaProyecto[[#This Row],[Age]]&gt;=45,"Generacion X",IF(TablaProyecto[[#This Row],[Age]]&gt;=29,"Millennials","Generacion Z")))</f>
        <v>Millennials</v>
      </c>
      <c r="AL31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14" s="3" t="str">
        <f>+IF(TablaProyecto[[#This Row],[HourlyRate]]&lt;50,"Coste salarial bajo",IF(TablaProyecto[[#This Row],[HourlyRate]]&lt;75,"Coste salarial medio","Coste salarial alto"))</f>
        <v>Coste salarial bajo</v>
      </c>
      <c r="AN314" s="3" t="str">
        <f>+IF(TablaProyecto[[#This Row],[DistanceFromHome]]&lt;10,"0-10 kms",IF(TablaProyecto[[#This Row],[DistanceFromHome]]&lt;20,"10-20 kms","20-30 kms"))</f>
        <v>0-10 kms</v>
      </c>
      <c r="AO314" s="3" t="str">
        <f>+IF(TablaProyecto[[#This Row],[Porcentaje de aumento salarial recibido (%)]]&lt;16%,"Bajo",IF(TablaProyecto[[#This Row],[Porcentaje de aumento salarial recibido (%)]]&lt;21%,"Medio","Alto"))</f>
        <v>Medio</v>
      </c>
      <c r="AP314" s="3" t="str">
        <f>+IF(TablaProyecto[[#This Row],[TrainingTimesLastYear]]&lt;3,"Poca",IF(TablaProyecto[[#This Row],[TrainingTimesLastYear]]&lt;5,"Media","Mucha"))</f>
        <v>Poca</v>
      </c>
      <c r="AQ314" s="3" t="str">
        <f>+IF(TablaProyecto[[#This Row],[TotalWorkingYears]]&lt;4,"Junior",IF(TablaProyecto[[#This Row],[TotalWorkingYears]]&lt;10,"Intermediate","Senior"))</f>
        <v>Junior</v>
      </c>
      <c r="AS314" t="str">
        <f>+IF(TablaProyecto[[#This Row],[Education]]&gt;5,"ERRONEO","")</f>
        <v/>
      </c>
      <c r="AT314" t="str">
        <f>IF(+COUNTIF(TablaProyecto[EmployeeNumber],TablaProyecto[[#This Row],[EmployeeNumber]])&gt;1,"ERRONEO"," ")</f>
        <v xml:space="preserve"> </v>
      </c>
      <c r="AU314" t="str">
        <f>+IF(TablaProyecto[[#This Row],[JobSatisfaction]]&gt;4,"ERRONEO"," ")</f>
        <v xml:space="preserve"> </v>
      </c>
      <c r="AV314" t="str">
        <f>+IF(TablaProyecto[[#This Row],[PerformanceRating]]&gt;4,"ERRONEO"," ")</f>
        <v xml:space="preserve"> </v>
      </c>
      <c r="AW314" t="str">
        <f>+IF(TablaProyecto[[#This Row],[RelationshipSatisfaction]]&gt;4,"ERRONEO"," ")</f>
        <v xml:space="preserve"> </v>
      </c>
      <c r="AX314" t="str">
        <f>+IF(TablaProyecto[[#This Row],[WorkLifeBalance]]&gt;4,"ERRONEO"," ")</f>
        <v xml:space="preserve"> </v>
      </c>
    </row>
    <row r="315" spans="1:50" x14ac:dyDescent="0.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  <c r="AJ315" s="3">
        <f>+TablaProyecto[[#This Row],[PercentSalaryHike]]/100</f>
        <v>0.11</v>
      </c>
      <c r="AK315" s="3" t="str">
        <f>+IF(TablaProyecto[[#This Row],[Age]]&gt;=61,"Baby boomers",IF(TablaProyecto[[#This Row],[Age]]&gt;=45,"Generacion X",IF(TablaProyecto[[#This Row],[Age]]&gt;=29,"Millennials","Generacion Z")))</f>
        <v>Millennials</v>
      </c>
      <c r="AL31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15" s="3" t="str">
        <f>+IF(TablaProyecto[[#This Row],[HourlyRate]]&lt;50,"Coste salarial bajo",IF(TablaProyecto[[#This Row],[HourlyRate]]&lt;75,"Coste salarial medio","Coste salarial alto"))</f>
        <v>Coste salarial medio</v>
      </c>
      <c r="AN315" s="3" t="str">
        <f>+IF(TablaProyecto[[#This Row],[DistanceFromHome]]&lt;10,"0-10 kms",IF(TablaProyecto[[#This Row],[DistanceFromHome]]&lt;20,"10-20 kms","20-30 kms"))</f>
        <v>0-10 kms</v>
      </c>
      <c r="AO315" s="3" t="str">
        <f>+IF(TablaProyecto[[#This Row],[Porcentaje de aumento salarial recibido (%)]]&lt;16%,"Bajo",IF(TablaProyecto[[#This Row],[Porcentaje de aumento salarial recibido (%)]]&lt;21%,"Medio","Alto"))</f>
        <v>Bajo</v>
      </c>
      <c r="AP315" s="3" t="str">
        <f>+IF(TablaProyecto[[#This Row],[TrainingTimesLastYear]]&lt;3,"Poca",IF(TablaProyecto[[#This Row],[TrainingTimesLastYear]]&lt;5,"Media","Mucha"))</f>
        <v>Poca</v>
      </c>
      <c r="AQ315" s="3" t="str">
        <f>+IF(TablaProyecto[[#This Row],[TotalWorkingYears]]&lt;4,"Junior",IF(TablaProyecto[[#This Row],[TotalWorkingYears]]&lt;10,"Intermediate","Senior"))</f>
        <v>Senior</v>
      </c>
      <c r="AS315" t="str">
        <f>+IF(TablaProyecto[[#This Row],[Education]]&gt;5,"ERRONEO","")</f>
        <v/>
      </c>
      <c r="AT315" t="str">
        <f>IF(+COUNTIF(TablaProyecto[EmployeeNumber],TablaProyecto[[#This Row],[EmployeeNumber]])&gt;1,"ERRONEO"," ")</f>
        <v xml:space="preserve"> </v>
      </c>
      <c r="AU315" t="str">
        <f>+IF(TablaProyecto[[#This Row],[JobSatisfaction]]&gt;4,"ERRONEO"," ")</f>
        <v xml:space="preserve"> </v>
      </c>
      <c r="AV315" t="str">
        <f>+IF(TablaProyecto[[#This Row],[PerformanceRating]]&gt;4,"ERRONEO"," ")</f>
        <v xml:space="preserve"> </v>
      </c>
      <c r="AW315" t="str">
        <f>+IF(TablaProyecto[[#This Row],[RelationshipSatisfaction]]&gt;4,"ERRONEO"," ")</f>
        <v xml:space="preserve"> </v>
      </c>
      <c r="AX315" t="str">
        <f>+IF(TablaProyecto[[#This Row],[WorkLifeBalance]]&gt;4,"ERRONEO"," ")</f>
        <v xml:space="preserve"> </v>
      </c>
    </row>
    <row r="316" spans="1:50" x14ac:dyDescent="0.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  <c r="AJ316" s="3">
        <f>+TablaProyecto[[#This Row],[PercentSalaryHike]]/100</f>
        <v>0.14000000000000001</v>
      </c>
      <c r="AK316" s="3" t="str">
        <f>+IF(TablaProyecto[[#This Row],[Age]]&gt;=61,"Baby boomers",IF(TablaProyecto[[#This Row],[Age]]&gt;=45,"Generacion X",IF(TablaProyecto[[#This Row],[Age]]&gt;=29,"Millennials","Generacion Z")))</f>
        <v>Millennials</v>
      </c>
      <c r="AL31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316" s="3" t="str">
        <f>+IF(TablaProyecto[[#This Row],[HourlyRate]]&lt;50,"Coste salarial bajo",IF(TablaProyecto[[#This Row],[HourlyRate]]&lt;75,"Coste salarial medio","Coste salarial alto"))</f>
        <v>Coste salarial alto</v>
      </c>
      <c r="AN316" s="3" t="str">
        <f>+IF(TablaProyecto[[#This Row],[DistanceFromHome]]&lt;10,"0-10 kms",IF(TablaProyecto[[#This Row],[DistanceFromHome]]&lt;20,"10-20 kms","20-30 kms"))</f>
        <v>10-20 kms</v>
      </c>
      <c r="AO316" s="3" t="str">
        <f>+IF(TablaProyecto[[#This Row],[Porcentaje de aumento salarial recibido (%)]]&lt;16%,"Bajo",IF(TablaProyecto[[#This Row],[Porcentaje de aumento salarial recibido (%)]]&lt;21%,"Medio","Alto"))</f>
        <v>Bajo</v>
      </c>
      <c r="AP316" s="3" t="str">
        <f>+IF(TablaProyecto[[#This Row],[TrainingTimesLastYear]]&lt;3,"Poca",IF(TablaProyecto[[#This Row],[TrainingTimesLastYear]]&lt;5,"Media","Mucha"))</f>
        <v>Media</v>
      </c>
      <c r="AQ316" s="3" t="str">
        <f>+IF(TablaProyecto[[#This Row],[TotalWorkingYears]]&lt;4,"Junior",IF(TablaProyecto[[#This Row],[TotalWorkingYears]]&lt;10,"Intermediate","Senior"))</f>
        <v>Senior</v>
      </c>
      <c r="AS316" t="str">
        <f>+IF(TablaProyecto[[#This Row],[Education]]&gt;5,"ERRONEO","")</f>
        <v/>
      </c>
      <c r="AT316" t="str">
        <f>IF(+COUNTIF(TablaProyecto[EmployeeNumber],TablaProyecto[[#This Row],[EmployeeNumber]])&gt;1,"ERRONEO"," ")</f>
        <v xml:space="preserve"> </v>
      </c>
      <c r="AU316" t="str">
        <f>+IF(TablaProyecto[[#This Row],[JobSatisfaction]]&gt;4,"ERRONEO"," ")</f>
        <v xml:space="preserve"> </v>
      </c>
      <c r="AV316" t="str">
        <f>+IF(TablaProyecto[[#This Row],[PerformanceRating]]&gt;4,"ERRONEO"," ")</f>
        <v xml:space="preserve"> </v>
      </c>
      <c r="AW316" t="str">
        <f>+IF(TablaProyecto[[#This Row],[RelationshipSatisfaction]]&gt;4,"ERRONEO"," ")</f>
        <v xml:space="preserve"> </v>
      </c>
      <c r="AX316" t="str">
        <f>+IF(TablaProyecto[[#This Row],[WorkLifeBalance]]&gt;4,"ERRONEO"," ")</f>
        <v xml:space="preserve"> </v>
      </c>
    </row>
    <row r="317" spans="1:50" x14ac:dyDescent="0.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  <c r="AJ317" s="3">
        <f>+TablaProyecto[[#This Row],[PercentSalaryHike]]/100</f>
        <v>0.19</v>
      </c>
      <c r="AK317" s="3" t="str">
        <f>+IF(TablaProyecto[[#This Row],[Age]]&gt;=61,"Baby boomers",IF(TablaProyecto[[#This Row],[Age]]&gt;=45,"Generacion X",IF(TablaProyecto[[#This Row],[Age]]&gt;=29,"Millennials","Generacion Z")))</f>
        <v>Millennials</v>
      </c>
      <c r="AL31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17" s="3" t="str">
        <f>+IF(TablaProyecto[[#This Row],[HourlyRate]]&lt;50,"Coste salarial bajo",IF(TablaProyecto[[#This Row],[HourlyRate]]&lt;75,"Coste salarial medio","Coste salarial alto"))</f>
        <v>Coste salarial bajo</v>
      </c>
      <c r="AN317" s="3" t="str">
        <f>+IF(TablaProyecto[[#This Row],[DistanceFromHome]]&lt;10,"0-10 kms",IF(TablaProyecto[[#This Row],[DistanceFromHome]]&lt;20,"10-20 kms","20-30 kms"))</f>
        <v>10-20 kms</v>
      </c>
      <c r="AO317" s="3" t="str">
        <f>+IF(TablaProyecto[[#This Row],[Porcentaje de aumento salarial recibido (%)]]&lt;16%,"Bajo",IF(TablaProyecto[[#This Row],[Porcentaje de aumento salarial recibido (%)]]&lt;21%,"Medio","Alto"))</f>
        <v>Medio</v>
      </c>
      <c r="AP317" s="3" t="str">
        <f>+IF(TablaProyecto[[#This Row],[TrainingTimesLastYear]]&lt;3,"Poca",IF(TablaProyecto[[#This Row],[TrainingTimesLastYear]]&lt;5,"Media","Mucha"))</f>
        <v>Mucha</v>
      </c>
      <c r="AQ317" s="3" t="str">
        <f>+IF(TablaProyecto[[#This Row],[TotalWorkingYears]]&lt;4,"Junior",IF(TablaProyecto[[#This Row],[TotalWorkingYears]]&lt;10,"Intermediate","Senior"))</f>
        <v>Intermediate</v>
      </c>
      <c r="AS317" t="str">
        <f>+IF(TablaProyecto[[#This Row],[Education]]&gt;5,"ERRONEO","")</f>
        <v/>
      </c>
      <c r="AT317" t="str">
        <f>IF(+COUNTIF(TablaProyecto[EmployeeNumber],TablaProyecto[[#This Row],[EmployeeNumber]])&gt;1,"ERRONEO"," ")</f>
        <v xml:space="preserve"> </v>
      </c>
      <c r="AU317" t="str">
        <f>+IF(TablaProyecto[[#This Row],[JobSatisfaction]]&gt;4,"ERRONEO"," ")</f>
        <v xml:space="preserve"> </v>
      </c>
      <c r="AV317" t="str">
        <f>+IF(TablaProyecto[[#This Row],[PerformanceRating]]&gt;4,"ERRONEO"," ")</f>
        <v xml:space="preserve"> </v>
      </c>
      <c r="AW317" t="str">
        <f>+IF(TablaProyecto[[#This Row],[RelationshipSatisfaction]]&gt;4,"ERRONEO"," ")</f>
        <v xml:space="preserve"> </v>
      </c>
      <c r="AX317" t="str">
        <f>+IF(TablaProyecto[[#This Row],[WorkLifeBalance]]&gt;4,"ERRONEO"," ")</f>
        <v xml:space="preserve"> </v>
      </c>
    </row>
    <row r="318" spans="1:50" x14ac:dyDescent="0.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  <c r="AJ318" s="3">
        <f>+TablaProyecto[[#This Row],[PercentSalaryHike]]/100</f>
        <v>0.12</v>
      </c>
      <c r="AK318" s="3" t="str">
        <f>+IF(TablaProyecto[[#This Row],[Age]]&gt;=61,"Baby boomers",IF(TablaProyecto[[#This Row],[Age]]&gt;=45,"Generacion X",IF(TablaProyecto[[#This Row],[Age]]&gt;=29,"Millennials","Generacion Z")))</f>
        <v>Generacion X</v>
      </c>
      <c r="AL31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18" s="3" t="str">
        <f>+IF(TablaProyecto[[#This Row],[HourlyRate]]&lt;50,"Coste salarial bajo",IF(TablaProyecto[[#This Row],[HourlyRate]]&lt;75,"Coste salarial medio","Coste salarial alto"))</f>
        <v>Coste salarial alto</v>
      </c>
      <c r="AN318" s="3" t="str">
        <f>+IF(TablaProyecto[[#This Row],[DistanceFromHome]]&lt;10,"0-10 kms",IF(TablaProyecto[[#This Row],[DistanceFromHome]]&lt;20,"10-20 kms","20-30 kms"))</f>
        <v>0-10 kms</v>
      </c>
      <c r="AO318" s="3" t="str">
        <f>+IF(TablaProyecto[[#This Row],[Porcentaje de aumento salarial recibido (%)]]&lt;16%,"Bajo",IF(TablaProyecto[[#This Row],[Porcentaje de aumento salarial recibido (%)]]&lt;21%,"Medio","Alto"))</f>
        <v>Bajo</v>
      </c>
      <c r="AP318" s="3" t="str">
        <f>+IF(TablaProyecto[[#This Row],[TrainingTimesLastYear]]&lt;3,"Poca",IF(TablaProyecto[[#This Row],[TrainingTimesLastYear]]&lt;5,"Media","Mucha"))</f>
        <v>Poca</v>
      </c>
      <c r="AQ318" s="3" t="str">
        <f>+IF(TablaProyecto[[#This Row],[TotalWorkingYears]]&lt;4,"Junior",IF(TablaProyecto[[#This Row],[TotalWorkingYears]]&lt;10,"Intermediate","Senior"))</f>
        <v>Senior</v>
      </c>
      <c r="AS318" t="str">
        <f>+IF(TablaProyecto[[#This Row],[Education]]&gt;5,"ERRONEO","")</f>
        <v/>
      </c>
      <c r="AT318" t="str">
        <f>IF(+COUNTIF(TablaProyecto[EmployeeNumber],TablaProyecto[[#This Row],[EmployeeNumber]])&gt;1,"ERRONEO"," ")</f>
        <v xml:space="preserve"> </v>
      </c>
      <c r="AU318" t="str">
        <f>+IF(TablaProyecto[[#This Row],[JobSatisfaction]]&gt;4,"ERRONEO"," ")</f>
        <v xml:space="preserve"> </v>
      </c>
      <c r="AV318" t="str">
        <f>+IF(TablaProyecto[[#This Row],[PerformanceRating]]&gt;4,"ERRONEO"," ")</f>
        <v xml:space="preserve"> </v>
      </c>
      <c r="AW318" t="str">
        <f>+IF(TablaProyecto[[#This Row],[RelationshipSatisfaction]]&gt;4,"ERRONEO"," ")</f>
        <v xml:space="preserve"> </v>
      </c>
      <c r="AX318" t="str">
        <f>+IF(TablaProyecto[[#This Row],[WorkLifeBalance]]&gt;4,"ERRONEO"," ")</f>
        <v xml:space="preserve"> </v>
      </c>
    </row>
    <row r="319" spans="1:50" x14ac:dyDescent="0.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  <c r="AJ319" s="3">
        <f>+TablaProyecto[[#This Row],[PercentSalaryHike]]/100</f>
        <v>0.15</v>
      </c>
      <c r="AK319" s="3" t="str">
        <f>+IF(TablaProyecto[[#This Row],[Age]]&gt;=61,"Baby boomers",IF(TablaProyecto[[#This Row],[Age]]&gt;=45,"Generacion X",IF(TablaProyecto[[#This Row],[Age]]&gt;=29,"Millennials","Generacion Z")))</f>
        <v>Generacion X</v>
      </c>
      <c r="AL31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19" s="3" t="str">
        <f>+IF(TablaProyecto[[#This Row],[HourlyRate]]&lt;50,"Coste salarial bajo",IF(TablaProyecto[[#This Row],[HourlyRate]]&lt;75,"Coste salarial medio","Coste salarial alto"))</f>
        <v>Coste salarial alto</v>
      </c>
      <c r="AN319" s="3" t="str">
        <f>+IF(TablaProyecto[[#This Row],[DistanceFromHome]]&lt;10,"0-10 kms",IF(TablaProyecto[[#This Row],[DistanceFromHome]]&lt;20,"10-20 kms","20-30 kms"))</f>
        <v>0-10 kms</v>
      </c>
      <c r="AO319" s="3" t="str">
        <f>+IF(TablaProyecto[[#This Row],[Porcentaje de aumento salarial recibido (%)]]&lt;16%,"Bajo",IF(TablaProyecto[[#This Row],[Porcentaje de aumento salarial recibido (%)]]&lt;21%,"Medio","Alto"))</f>
        <v>Bajo</v>
      </c>
      <c r="AP319" s="3" t="str">
        <f>+IF(TablaProyecto[[#This Row],[TrainingTimesLastYear]]&lt;3,"Poca",IF(TablaProyecto[[#This Row],[TrainingTimesLastYear]]&lt;5,"Media","Mucha"))</f>
        <v>Media</v>
      </c>
      <c r="AQ319" s="3" t="str">
        <f>+IF(TablaProyecto[[#This Row],[TotalWorkingYears]]&lt;4,"Junior",IF(TablaProyecto[[#This Row],[TotalWorkingYears]]&lt;10,"Intermediate","Senior"))</f>
        <v>Senior</v>
      </c>
      <c r="AS319" t="str">
        <f>+IF(TablaProyecto[[#This Row],[Education]]&gt;5,"ERRONEO","")</f>
        <v/>
      </c>
      <c r="AT319" t="str">
        <f>IF(+COUNTIF(TablaProyecto[EmployeeNumber],TablaProyecto[[#This Row],[EmployeeNumber]])&gt;1,"ERRONEO"," ")</f>
        <v xml:space="preserve"> </v>
      </c>
      <c r="AU319" t="str">
        <f>+IF(TablaProyecto[[#This Row],[JobSatisfaction]]&gt;4,"ERRONEO"," ")</f>
        <v xml:space="preserve"> </v>
      </c>
      <c r="AV319" t="str">
        <f>+IF(TablaProyecto[[#This Row],[PerformanceRating]]&gt;4,"ERRONEO"," ")</f>
        <v xml:space="preserve"> </v>
      </c>
      <c r="AW319" t="str">
        <f>+IF(TablaProyecto[[#This Row],[RelationshipSatisfaction]]&gt;4,"ERRONEO"," ")</f>
        <v xml:space="preserve"> </v>
      </c>
      <c r="AX319" t="str">
        <f>+IF(TablaProyecto[[#This Row],[WorkLifeBalance]]&gt;4,"ERRONEO"," ")</f>
        <v xml:space="preserve"> </v>
      </c>
    </row>
    <row r="320" spans="1:50" x14ac:dyDescent="0.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  <c r="AJ320" s="3">
        <f>+TablaProyecto[[#This Row],[PercentSalaryHike]]/100</f>
        <v>0.12</v>
      </c>
      <c r="AK320" s="3" t="str">
        <f>+IF(TablaProyecto[[#This Row],[Age]]&gt;=61,"Baby boomers",IF(TablaProyecto[[#This Row],[Age]]&gt;=45,"Generacion X",IF(TablaProyecto[[#This Row],[Age]]&gt;=29,"Millennials","Generacion Z")))</f>
        <v>Generacion Z</v>
      </c>
      <c r="AL32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20" s="3" t="str">
        <f>+IF(TablaProyecto[[#This Row],[HourlyRate]]&lt;50,"Coste salarial bajo",IF(TablaProyecto[[#This Row],[HourlyRate]]&lt;75,"Coste salarial medio","Coste salarial alto"))</f>
        <v>Coste salarial alto</v>
      </c>
      <c r="AN320" s="3" t="str">
        <f>+IF(TablaProyecto[[#This Row],[DistanceFromHome]]&lt;10,"0-10 kms",IF(TablaProyecto[[#This Row],[DistanceFromHome]]&lt;20,"10-20 kms","20-30 kms"))</f>
        <v>0-10 kms</v>
      </c>
      <c r="AO320" s="3" t="str">
        <f>+IF(TablaProyecto[[#This Row],[Porcentaje de aumento salarial recibido (%)]]&lt;16%,"Bajo",IF(TablaProyecto[[#This Row],[Porcentaje de aumento salarial recibido (%)]]&lt;21%,"Medio","Alto"))</f>
        <v>Bajo</v>
      </c>
      <c r="AP320" s="3" t="str">
        <f>+IF(TablaProyecto[[#This Row],[TrainingTimesLastYear]]&lt;3,"Poca",IF(TablaProyecto[[#This Row],[TrainingTimesLastYear]]&lt;5,"Media","Mucha"))</f>
        <v>Poca</v>
      </c>
      <c r="AQ320" s="3" t="str">
        <f>+IF(TablaProyecto[[#This Row],[TotalWorkingYears]]&lt;4,"Junior",IF(TablaProyecto[[#This Row],[TotalWorkingYears]]&lt;10,"Intermediate","Senior"))</f>
        <v>Intermediate</v>
      </c>
      <c r="AS320" t="str">
        <f>+IF(TablaProyecto[[#This Row],[Education]]&gt;5,"ERRONEO","")</f>
        <v/>
      </c>
      <c r="AT320" t="str">
        <f>IF(+COUNTIF(TablaProyecto[EmployeeNumber],TablaProyecto[[#This Row],[EmployeeNumber]])&gt;1,"ERRONEO"," ")</f>
        <v xml:space="preserve"> </v>
      </c>
      <c r="AU320" t="str">
        <f>+IF(TablaProyecto[[#This Row],[JobSatisfaction]]&gt;4,"ERRONEO"," ")</f>
        <v xml:space="preserve"> </v>
      </c>
      <c r="AV320" t="str">
        <f>+IF(TablaProyecto[[#This Row],[PerformanceRating]]&gt;4,"ERRONEO"," ")</f>
        <v xml:space="preserve"> </v>
      </c>
      <c r="AW320" t="str">
        <f>+IF(TablaProyecto[[#This Row],[RelationshipSatisfaction]]&gt;4,"ERRONEO"," ")</f>
        <v xml:space="preserve"> </v>
      </c>
      <c r="AX320" t="str">
        <f>+IF(TablaProyecto[[#This Row],[WorkLifeBalance]]&gt;4,"ERRONEO"," ")</f>
        <v xml:space="preserve"> </v>
      </c>
    </row>
    <row r="321" spans="1:50" x14ac:dyDescent="0.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  <c r="AJ321" s="3">
        <f>+TablaProyecto[[#This Row],[PercentSalaryHike]]/100</f>
        <v>0.11</v>
      </c>
      <c r="AK321" s="3" t="str">
        <f>+IF(TablaProyecto[[#This Row],[Age]]&gt;=61,"Baby boomers",IF(TablaProyecto[[#This Row],[Age]]&gt;=45,"Generacion X",IF(TablaProyecto[[#This Row],[Age]]&gt;=29,"Millennials","Generacion Z")))</f>
        <v>Millennials</v>
      </c>
      <c r="AL32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321" s="3" t="str">
        <f>+IF(TablaProyecto[[#This Row],[HourlyRate]]&lt;50,"Coste salarial bajo",IF(TablaProyecto[[#This Row],[HourlyRate]]&lt;75,"Coste salarial medio","Coste salarial alto"))</f>
        <v>Coste salarial medio</v>
      </c>
      <c r="AN321" s="3" t="str">
        <f>+IF(TablaProyecto[[#This Row],[DistanceFromHome]]&lt;10,"0-10 kms",IF(TablaProyecto[[#This Row],[DistanceFromHome]]&lt;20,"10-20 kms","20-30 kms"))</f>
        <v>0-10 kms</v>
      </c>
      <c r="AO321" s="3" t="str">
        <f>+IF(TablaProyecto[[#This Row],[Porcentaje de aumento salarial recibido (%)]]&lt;16%,"Bajo",IF(TablaProyecto[[#This Row],[Porcentaje de aumento salarial recibido (%)]]&lt;21%,"Medio","Alto"))</f>
        <v>Bajo</v>
      </c>
      <c r="AP321" s="3" t="str">
        <f>+IF(TablaProyecto[[#This Row],[TrainingTimesLastYear]]&lt;3,"Poca",IF(TablaProyecto[[#This Row],[TrainingTimesLastYear]]&lt;5,"Media","Mucha"))</f>
        <v>Poca</v>
      </c>
      <c r="AQ321" s="3" t="str">
        <f>+IF(TablaProyecto[[#This Row],[TotalWorkingYears]]&lt;4,"Junior",IF(TablaProyecto[[#This Row],[TotalWorkingYears]]&lt;10,"Intermediate","Senior"))</f>
        <v>Senior</v>
      </c>
      <c r="AS321" t="str">
        <f>+IF(TablaProyecto[[#This Row],[Education]]&gt;5,"ERRONEO","")</f>
        <v/>
      </c>
      <c r="AT321" t="str">
        <f>IF(+COUNTIF(TablaProyecto[EmployeeNumber],TablaProyecto[[#This Row],[EmployeeNumber]])&gt;1,"ERRONEO"," ")</f>
        <v xml:space="preserve"> </v>
      </c>
      <c r="AU321" t="str">
        <f>+IF(TablaProyecto[[#This Row],[JobSatisfaction]]&gt;4,"ERRONEO"," ")</f>
        <v xml:space="preserve"> </v>
      </c>
      <c r="AV321" t="str">
        <f>+IF(TablaProyecto[[#This Row],[PerformanceRating]]&gt;4,"ERRONEO"," ")</f>
        <v xml:space="preserve"> </v>
      </c>
      <c r="AW321" t="str">
        <f>+IF(TablaProyecto[[#This Row],[RelationshipSatisfaction]]&gt;4,"ERRONEO"," ")</f>
        <v xml:space="preserve"> </v>
      </c>
      <c r="AX321" t="str">
        <f>+IF(TablaProyecto[[#This Row],[WorkLifeBalance]]&gt;4,"ERRONEO"," ")</f>
        <v xml:space="preserve"> </v>
      </c>
    </row>
    <row r="322" spans="1:50" x14ac:dyDescent="0.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  <c r="AJ322" s="3">
        <f>+TablaProyecto[[#This Row],[PercentSalaryHike]]/100</f>
        <v>0.11</v>
      </c>
      <c r="AK322" s="3" t="str">
        <f>+IF(TablaProyecto[[#This Row],[Age]]&gt;=61,"Baby boomers",IF(TablaProyecto[[#This Row],[Age]]&gt;=45,"Generacion X",IF(TablaProyecto[[#This Row],[Age]]&gt;=29,"Millennials","Generacion Z")))</f>
        <v>Generacion Z</v>
      </c>
      <c r="AL32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22" s="3" t="str">
        <f>+IF(TablaProyecto[[#This Row],[HourlyRate]]&lt;50,"Coste salarial bajo",IF(TablaProyecto[[#This Row],[HourlyRate]]&lt;75,"Coste salarial medio","Coste salarial alto"))</f>
        <v>Coste salarial medio</v>
      </c>
      <c r="AN322" s="3" t="str">
        <f>+IF(TablaProyecto[[#This Row],[DistanceFromHome]]&lt;10,"0-10 kms",IF(TablaProyecto[[#This Row],[DistanceFromHome]]&lt;20,"10-20 kms","20-30 kms"))</f>
        <v>0-10 kms</v>
      </c>
      <c r="AO322" s="3" t="str">
        <f>+IF(TablaProyecto[[#This Row],[Porcentaje de aumento salarial recibido (%)]]&lt;16%,"Bajo",IF(TablaProyecto[[#This Row],[Porcentaje de aumento salarial recibido (%)]]&lt;21%,"Medio","Alto"))</f>
        <v>Bajo</v>
      </c>
      <c r="AP322" s="3" t="str">
        <f>+IF(TablaProyecto[[#This Row],[TrainingTimesLastYear]]&lt;3,"Poca",IF(TablaProyecto[[#This Row],[TrainingTimesLastYear]]&lt;5,"Media","Mucha"))</f>
        <v>Media</v>
      </c>
      <c r="AQ322" s="3" t="str">
        <f>+IF(TablaProyecto[[#This Row],[TotalWorkingYears]]&lt;4,"Junior",IF(TablaProyecto[[#This Row],[TotalWorkingYears]]&lt;10,"Intermediate","Senior"))</f>
        <v>Intermediate</v>
      </c>
      <c r="AS322" t="str">
        <f>+IF(TablaProyecto[[#This Row],[Education]]&gt;5,"ERRONEO","")</f>
        <v/>
      </c>
      <c r="AT322" t="str">
        <f>IF(+COUNTIF(TablaProyecto[EmployeeNumber],TablaProyecto[[#This Row],[EmployeeNumber]])&gt;1,"ERRONEO"," ")</f>
        <v xml:space="preserve"> </v>
      </c>
      <c r="AU322" t="str">
        <f>+IF(TablaProyecto[[#This Row],[JobSatisfaction]]&gt;4,"ERRONEO"," ")</f>
        <v xml:space="preserve"> </v>
      </c>
      <c r="AV322" t="str">
        <f>+IF(TablaProyecto[[#This Row],[PerformanceRating]]&gt;4,"ERRONEO"," ")</f>
        <v xml:space="preserve"> </v>
      </c>
      <c r="AW322" t="str">
        <f>+IF(TablaProyecto[[#This Row],[RelationshipSatisfaction]]&gt;4,"ERRONEO"," ")</f>
        <v xml:space="preserve"> </v>
      </c>
      <c r="AX322" t="str">
        <f>+IF(TablaProyecto[[#This Row],[WorkLifeBalance]]&gt;4,"ERRONEO"," ")</f>
        <v xml:space="preserve"> </v>
      </c>
    </row>
    <row r="323" spans="1:50" x14ac:dyDescent="0.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  <c r="AJ323" s="3">
        <f>+TablaProyecto[[#This Row],[PercentSalaryHike]]/100</f>
        <v>0.12</v>
      </c>
      <c r="AK323" s="3" t="str">
        <f>+IF(TablaProyecto[[#This Row],[Age]]&gt;=61,"Baby boomers",IF(TablaProyecto[[#This Row],[Age]]&gt;=45,"Generacion X",IF(TablaProyecto[[#This Row],[Age]]&gt;=29,"Millennials","Generacion Z")))</f>
        <v>Millennials</v>
      </c>
      <c r="AL32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23" s="3" t="str">
        <f>+IF(TablaProyecto[[#This Row],[HourlyRate]]&lt;50,"Coste salarial bajo",IF(TablaProyecto[[#This Row],[HourlyRate]]&lt;75,"Coste salarial medio","Coste salarial alto"))</f>
        <v>Coste salarial medio</v>
      </c>
      <c r="AN323" s="3" t="str">
        <f>+IF(TablaProyecto[[#This Row],[DistanceFromHome]]&lt;10,"0-10 kms",IF(TablaProyecto[[#This Row],[DistanceFromHome]]&lt;20,"10-20 kms","20-30 kms"))</f>
        <v>0-10 kms</v>
      </c>
      <c r="AO323" s="3" t="str">
        <f>+IF(TablaProyecto[[#This Row],[Porcentaje de aumento salarial recibido (%)]]&lt;16%,"Bajo",IF(TablaProyecto[[#This Row],[Porcentaje de aumento salarial recibido (%)]]&lt;21%,"Medio","Alto"))</f>
        <v>Bajo</v>
      </c>
      <c r="AP323" s="3" t="str">
        <f>+IF(TablaProyecto[[#This Row],[TrainingTimesLastYear]]&lt;3,"Poca",IF(TablaProyecto[[#This Row],[TrainingTimesLastYear]]&lt;5,"Media","Mucha"))</f>
        <v>Media</v>
      </c>
      <c r="AQ323" s="3" t="str">
        <f>+IF(TablaProyecto[[#This Row],[TotalWorkingYears]]&lt;4,"Junior",IF(TablaProyecto[[#This Row],[TotalWorkingYears]]&lt;10,"Intermediate","Senior"))</f>
        <v>Senior</v>
      </c>
      <c r="AS323" t="str">
        <f>+IF(TablaProyecto[[#This Row],[Education]]&gt;5,"ERRONEO","")</f>
        <v/>
      </c>
      <c r="AT323" t="str">
        <f>IF(+COUNTIF(TablaProyecto[EmployeeNumber],TablaProyecto[[#This Row],[EmployeeNumber]])&gt;1,"ERRONEO"," ")</f>
        <v xml:space="preserve"> </v>
      </c>
      <c r="AU323" t="str">
        <f>+IF(TablaProyecto[[#This Row],[JobSatisfaction]]&gt;4,"ERRONEO"," ")</f>
        <v xml:space="preserve"> </v>
      </c>
      <c r="AV323" t="str">
        <f>+IF(TablaProyecto[[#This Row],[PerformanceRating]]&gt;4,"ERRONEO"," ")</f>
        <v xml:space="preserve"> </v>
      </c>
      <c r="AW323" t="str">
        <f>+IF(TablaProyecto[[#This Row],[RelationshipSatisfaction]]&gt;4,"ERRONEO"," ")</f>
        <v xml:space="preserve"> </v>
      </c>
      <c r="AX323" t="str">
        <f>+IF(TablaProyecto[[#This Row],[WorkLifeBalance]]&gt;4,"ERRONEO"," ")</f>
        <v xml:space="preserve"> </v>
      </c>
    </row>
    <row r="324" spans="1:50" x14ac:dyDescent="0.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  <c r="AJ324" s="3">
        <f>+TablaProyecto[[#This Row],[PercentSalaryHike]]/100</f>
        <v>0.16</v>
      </c>
      <c r="AK324" s="3" t="str">
        <f>+IF(TablaProyecto[[#This Row],[Age]]&gt;=61,"Baby boomers",IF(TablaProyecto[[#This Row],[Age]]&gt;=45,"Generacion X",IF(TablaProyecto[[#This Row],[Age]]&gt;=29,"Millennials","Generacion Z")))</f>
        <v>Millennials</v>
      </c>
      <c r="AL32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24" s="3" t="str">
        <f>+IF(TablaProyecto[[#This Row],[HourlyRate]]&lt;50,"Coste salarial bajo",IF(TablaProyecto[[#This Row],[HourlyRate]]&lt;75,"Coste salarial medio","Coste salarial alto"))</f>
        <v>Coste salarial medio</v>
      </c>
      <c r="AN324" s="3" t="str">
        <f>+IF(TablaProyecto[[#This Row],[DistanceFromHome]]&lt;10,"0-10 kms",IF(TablaProyecto[[#This Row],[DistanceFromHome]]&lt;20,"10-20 kms","20-30 kms"))</f>
        <v>0-10 kms</v>
      </c>
      <c r="AO324" s="3" t="str">
        <f>+IF(TablaProyecto[[#This Row],[Porcentaje de aumento salarial recibido (%)]]&lt;16%,"Bajo",IF(TablaProyecto[[#This Row],[Porcentaje de aumento salarial recibido (%)]]&lt;21%,"Medio","Alto"))</f>
        <v>Medio</v>
      </c>
      <c r="AP324" s="3" t="str">
        <f>+IF(TablaProyecto[[#This Row],[TrainingTimesLastYear]]&lt;3,"Poca",IF(TablaProyecto[[#This Row],[TrainingTimesLastYear]]&lt;5,"Media","Mucha"))</f>
        <v>Poca</v>
      </c>
      <c r="AQ324" s="3" t="str">
        <f>+IF(TablaProyecto[[#This Row],[TotalWorkingYears]]&lt;4,"Junior",IF(TablaProyecto[[#This Row],[TotalWorkingYears]]&lt;10,"Intermediate","Senior"))</f>
        <v>Senior</v>
      </c>
      <c r="AS324" t="str">
        <f>+IF(TablaProyecto[[#This Row],[Education]]&gt;5,"ERRONEO","")</f>
        <v/>
      </c>
      <c r="AT324" t="str">
        <f>IF(+COUNTIF(TablaProyecto[EmployeeNumber],TablaProyecto[[#This Row],[EmployeeNumber]])&gt;1,"ERRONEO"," ")</f>
        <v xml:space="preserve"> </v>
      </c>
      <c r="AU324" t="str">
        <f>+IF(TablaProyecto[[#This Row],[JobSatisfaction]]&gt;4,"ERRONEO"," ")</f>
        <v xml:space="preserve"> </v>
      </c>
      <c r="AV324" t="str">
        <f>+IF(TablaProyecto[[#This Row],[PerformanceRating]]&gt;4,"ERRONEO"," ")</f>
        <v xml:space="preserve"> </v>
      </c>
      <c r="AW324" t="str">
        <f>+IF(TablaProyecto[[#This Row],[RelationshipSatisfaction]]&gt;4,"ERRONEO"," ")</f>
        <v xml:space="preserve"> </v>
      </c>
      <c r="AX324" t="str">
        <f>+IF(TablaProyecto[[#This Row],[WorkLifeBalance]]&gt;4,"ERRONEO"," ")</f>
        <v xml:space="preserve"> </v>
      </c>
    </row>
    <row r="325" spans="1:50" x14ac:dyDescent="0.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  <c r="AJ325" s="3">
        <f>+TablaProyecto[[#This Row],[PercentSalaryHike]]/100</f>
        <v>0.13</v>
      </c>
      <c r="AK325" s="3" t="str">
        <f>+IF(TablaProyecto[[#This Row],[Age]]&gt;=61,"Baby boomers",IF(TablaProyecto[[#This Row],[Age]]&gt;=45,"Generacion X",IF(TablaProyecto[[#This Row],[Age]]&gt;=29,"Millennials","Generacion Z")))</f>
        <v>Generacion Z</v>
      </c>
      <c r="AL32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25" s="3" t="str">
        <f>+IF(TablaProyecto[[#This Row],[HourlyRate]]&lt;50,"Coste salarial bajo",IF(TablaProyecto[[#This Row],[HourlyRate]]&lt;75,"Coste salarial medio","Coste salarial alto"))</f>
        <v>Coste salarial alto</v>
      </c>
      <c r="AN325" s="3" t="str">
        <f>+IF(TablaProyecto[[#This Row],[DistanceFromHome]]&lt;10,"0-10 kms",IF(TablaProyecto[[#This Row],[DistanceFromHome]]&lt;20,"10-20 kms","20-30 kms"))</f>
        <v>0-10 kms</v>
      </c>
      <c r="AO325" s="3" t="str">
        <f>+IF(TablaProyecto[[#This Row],[Porcentaje de aumento salarial recibido (%)]]&lt;16%,"Bajo",IF(TablaProyecto[[#This Row],[Porcentaje de aumento salarial recibido (%)]]&lt;21%,"Medio","Alto"))</f>
        <v>Bajo</v>
      </c>
      <c r="AP325" s="3" t="str">
        <f>+IF(TablaProyecto[[#This Row],[TrainingTimesLastYear]]&lt;3,"Poca",IF(TablaProyecto[[#This Row],[TrainingTimesLastYear]]&lt;5,"Media","Mucha"))</f>
        <v>Media</v>
      </c>
      <c r="AQ325" s="3" t="str">
        <f>+IF(TablaProyecto[[#This Row],[TotalWorkingYears]]&lt;4,"Junior",IF(TablaProyecto[[#This Row],[TotalWorkingYears]]&lt;10,"Intermediate","Senior"))</f>
        <v>Intermediate</v>
      </c>
      <c r="AS325" t="str">
        <f>+IF(TablaProyecto[[#This Row],[Education]]&gt;5,"ERRONEO","")</f>
        <v/>
      </c>
      <c r="AT325" t="str">
        <f>IF(+COUNTIF(TablaProyecto[EmployeeNumber],TablaProyecto[[#This Row],[EmployeeNumber]])&gt;1,"ERRONEO"," ")</f>
        <v xml:space="preserve"> </v>
      </c>
      <c r="AU325" t="str">
        <f>+IF(TablaProyecto[[#This Row],[JobSatisfaction]]&gt;4,"ERRONEO"," ")</f>
        <v xml:space="preserve"> </v>
      </c>
      <c r="AV325" t="str">
        <f>+IF(TablaProyecto[[#This Row],[PerformanceRating]]&gt;4,"ERRONEO"," ")</f>
        <v xml:space="preserve"> </v>
      </c>
      <c r="AW325" t="str">
        <f>+IF(TablaProyecto[[#This Row],[RelationshipSatisfaction]]&gt;4,"ERRONEO"," ")</f>
        <v xml:space="preserve"> </v>
      </c>
      <c r="AX325" t="str">
        <f>+IF(TablaProyecto[[#This Row],[WorkLifeBalance]]&gt;4,"ERRONEO"," ")</f>
        <v xml:space="preserve"> </v>
      </c>
    </row>
    <row r="326" spans="1:50" x14ac:dyDescent="0.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  <c r="AJ326" s="3">
        <f>+TablaProyecto[[#This Row],[PercentSalaryHike]]/100</f>
        <v>0.13</v>
      </c>
      <c r="AK326" s="3" t="str">
        <f>+IF(TablaProyecto[[#This Row],[Age]]&gt;=61,"Baby boomers",IF(TablaProyecto[[#This Row],[Age]]&gt;=45,"Generacion X",IF(TablaProyecto[[#This Row],[Age]]&gt;=29,"Millennials","Generacion Z")))</f>
        <v>Millennials</v>
      </c>
      <c r="AL32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26" s="3" t="str">
        <f>+IF(TablaProyecto[[#This Row],[HourlyRate]]&lt;50,"Coste salarial bajo",IF(TablaProyecto[[#This Row],[HourlyRate]]&lt;75,"Coste salarial medio","Coste salarial alto"))</f>
        <v>Coste salarial medio</v>
      </c>
      <c r="AN326" s="3" t="str">
        <f>+IF(TablaProyecto[[#This Row],[DistanceFromHome]]&lt;10,"0-10 kms",IF(TablaProyecto[[#This Row],[DistanceFromHome]]&lt;20,"10-20 kms","20-30 kms"))</f>
        <v>20-30 kms</v>
      </c>
      <c r="AO326" s="3" t="str">
        <f>+IF(TablaProyecto[[#This Row],[Porcentaje de aumento salarial recibido (%)]]&lt;16%,"Bajo",IF(TablaProyecto[[#This Row],[Porcentaje de aumento salarial recibido (%)]]&lt;21%,"Medio","Alto"))</f>
        <v>Bajo</v>
      </c>
      <c r="AP326" s="3" t="str">
        <f>+IF(TablaProyecto[[#This Row],[TrainingTimesLastYear]]&lt;3,"Poca",IF(TablaProyecto[[#This Row],[TrainingTimesLastYear]]&lt;5,"Media","Mucha"))</f>
        <v>Poca</v>
      </c>
      <c r="AQ326" s="3" t="str">
        <f>+IF(TablaProyecto[[#This Row],[TotalWorkingYears]]&lt;4,"Junior",IF(TablaProyecto[[#This Row],[TotalWorkingYears]]&lt;10,"Intermediate","Senior"))</f>
        <v>Senior</v>
      </c>
      <c r="AS326" t="str">
        <f>+IF(TablaProyecto[[#This Row],[Education]]&gt;5,"ERRONEO","")</f>
        <v/>
      </c>
      <c r="AT326" t="str">
        <f>IF(+COUNTIF(TablaProyecto[EmployeeNumber],TablaProyecto[[#This Row],[EmployeeNumber]])&gt;1,"ERRONEO"," ")</f>
        <v xml:space="preserve"> </v>
      </c>
      <c r="AU326" t="str">
        <f>+IF(TablaProyecto[[#This Row],[JobSatisfaction]]&gt;4,"ERRONEO"," ")</f>
        <v xml:space="preserve"> </v>
      </c>
      <c r="AV326" t="str">
        <f>+IF(TablaProyecto[[#This Row],[PerformanceRating]]&gt;4,"ERRONEO"," ")</f>
        <v xml:space="preserve"> </v>
      </c>
      <c r="AW326" t="str">
        <f>+IF(TablaProyecto[[#This Row],[RelationshipSatisfaction]]&gt;4,"ERRONEO"," ")</f>
        <v xml:space="preserve"> </v>
      </c>
      <c r="AX326" t="str">
        <f>+IF(TablaProyecto[[#This Row],[WorkLifeBalance]]&gt;4,"ERRONEO"," ")</f>
        <v xml:space="preserve"> </v>
      </c>
    </row>
    <row r="327" spans="1:50" x14ac:dyDescent="0.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  <c r="AJ327" s="3">
        <f>+TablaProyecto[[#This Row],[PercentSalaryHike]]/100</f>
        <v>0.24</v>
      </c>
      <c r="AK327" s="3" t="str">
        <f>+IF(TablaProyecto[[#This Row],[Age]]&gt;=61,"Baby boomers",IF(TablaProyecto[[#This Row],[Age]]&gt;=45,"Generacion X",IF(TablaProyecto[[#This Row],[Age]]&gt;=29,"Millennials","Generacion Z")))</f>
        <v>Millennials</v>
      </c>
      <c r="AL32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27" s="3" t="str">
        <f>+IF(TablaProyecto[[#This Row],[HourlyRate]]&lt;50,"Coste salarial bajo",IF(TablaProyecto[[#This Row],[HourlyRate]]&lt;75,"Coste salarial medio","Coste salarial alto"))</f>
        <v>Coste salarial bajo</v>
      </c>
      <c r="AN327" s="3" t="str">
        <f>+IF(TablaProyecto[[#This Row],[DistanceFromHome]]&lt;10,"0-10 kms",IF(TablaProyecto[[#This Row],[DistanceFromHome]]&lt;20,"10-20 kms","20-30 kms"))</f>
        <v>0-10 kms</v>
      </c>
      <c r="AO327" s="3" t="str">
        <f>+IF(TablaProyecto[[#This Row],[Porcentaje de aumento salarial recibido (%)]]&lt;16%,"Bajo",IF(TablaProyecto[[#This Row],[Porcentaje de aumento salarial recibido (%)]]&lt;21%,"Medio","Alto"))</f>
        <v>Alto</v>
      </c>
      <c r="AP327" s="3" t="str">
        <f>+IF(TablaProyecto[[#This Row],[TrainingTimesLastYear]]&lt;3,"Poca",IF(TablaProyecto[[#This Row],[TrainingTimesLastYear]]&lt;5,"Media","Mucha"))</f>
        <v>Poca</v>
      </c>
      <c r="AQ327" s="3" t="str">
        <f>+IF(TablaProyecto[[#This Row],[TotalWorkingYears]]&lt;4,"Junior",IF(TablaProyecto[[#This Row],[TotalWorkingYears]]&lt;10,"Intermediate","Senior"))</f>
        <v>Senior</v>
      </c>
      <c r="AS327" t="str">
        <f>+IF(TablaProyecto[[#This Row],[Education]]&gt;5,"ERRONEO","")</f>
        <v/>
      </c>
      <c r="AT327" t="str">
        <f>IF(+COUNTIF(TablaProyecto[EmployeeNumber],TablaProyecto[[#This Row],[EmployeeNumber]])&gt;1,"ERRONEO"," ")</f>
        <v xml:space="preserve"> </v>
      </c>
      <c r="AU327" t="str">
        <f>+IF(TablaProyecto[[#This Row],[JobSatisfaction]]&gt;4,"ERRONEO"," ")</f>
        <v xml:space="preserve"> </v>
      </c>
      <c r="AV327" t="str">
        <f>+IF(TablaProyecto[[#This Row],[PerformanceRating]]&gt;4,"ERRONEO"," ")</f>
        <v xml:space="preserve"> </v>
      </c>
      <c r="AW327" t="str">
        <f>+IF(TablaProyecto[[#This Row],[RelationshipSatisfaction]]&gt;4,"ERRONEO"," ")</f>
        <v xml:space="preserve"> </v>
      </c>
      <c r="AX327" t="str">
        <f>+IF(TablaProyecto[[#This Row],[WorkLifeBalance]]&gt;4,"ERRONEO"," ")</f>
        <v xml:space="preserve"> </v>
      </c>
    </row>
    <row r="328" spans="1:50" x14ac:dyDescent="0.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  <c r="AJ328" s="3">
        <f>+TablaProyecto[[#This Row],[PercentSalaryHike]]/100</f>
        <v>0.15</v>
      </c>
      <c r="AK328" s="3" t="str">
        <f>+IF(TablaProyecto[[#This Row],[Age]]&gt;=61,"Baby boomers",IF(TablaProyecto[[#This Row],[Age]]&gt;=45,"Generacion X",IF(TablaProyecto[[#This Row],[Age]]&gt;=29,"Millennials","Generacion Z")))</f>
        <v>Millennials</v>
      </c>
      <c r="AL32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328" s="3" t="str">
        <f>+IF(TablaProyecto[[#This Row],[HourlyRate]]&lt;50,"Coste salarial bajo",IF(TablaProyecto[[#This Row],[HourlyRate]]&lt;75,"Coste salarial medio","Coste salarial alto"))</f>
        <v>Coste salarial medio</v>
      </c>
      <c r="AN328" s="3" t="str">
        <f>+IF(TablaProyecto[[#This Row],[DistanceFromHome]]&lt;10,"0-10 kms",IF(TablaProyecto[[#This Row],[DistanceFromHome]]&lt;20,"10-20 kms","20-30 kms"))</f>
        <v>0-10 kms</v>
      </c>
      <c r="AO328" s="3" t="str">
        <f>+IF(TablaProyecto[[#This Row],[Porcentaje de aumento salarial recibido (%)]]&lt;16%,"Bajo",IF(TablaProyecto[[#This Row],[Porcentaje de aumento salarial recibido (%)]]&lt;21%,"Medio","Alto"))</f>
        <v>Bajo</v>
      </c>
      <c r="AP328" s="3" t="str">
        <f>+IF(TablaProyecto[[#This Row],[TrainingTimesLastYear]]&lt;3,"Poca",IF(TablaProyecto[[#This Row],[TrainingTimesLastYear]]&lt;5,"Media","Mucha"))</f>
        <v>Poca</v>
      </c>
      <c r="AQ328" s="3" t="str">
        <f>+IF(TablaProyecto[[#This Row],[TotalWorkingYears]]&lt;4,"Junior",IF(TablaProyecto[[#This Row],[TotalWorkingYears]]&lt;10,"Intermediate","Senior"))</f>
        <v>Senior</v>
      </c>
      <c r="AS328" t="str">
        <f>+IF(TablaProyecto[[#This Row],[Education]]&gt;5,"ERRONEO","")</f>
        <v/>
      </c>
      <c r="AT328" t="str">
        <f>IF(+COUNTIF(TablaProyecto[EmployeeNumber],TablaProyecto[[#This Row],[EmployeeNumber]])&gt;1,"ERRONEO"," ")</f>
        <v xml:space="preserve"> </v>
      </c>
      <c r="AU328" t="str">
        <f>+IF(TablaProyecto[[#This Row],[JobSatisfaction]]&gt;4,"ERRONEO"," ")</f>
        <v xml:space="preserve"> </v>
      </c>
      <c r="AV328" t="str">
        <f>+IF(TablaProyecto[[#This Row],[PerformanceRating]]&gt;4,"ERRONEO"," ")</f>
        <v xml:space="preserve"> </v>
      </c>
      <c r="AW328" t="str">
        <f>+IF(TablaProyecto[[#This Row],[RelationshipSatisfaction]]&gt;4,"ERRONEO"," ")</f>
        <v xml:space="preserve"> </v>
      </c>
      <c r="AX328" t="str">
        <f>+IF(TablaProyecto[[#This Row],[WorkLifeBalance]]&gt;4,"ERRONEO"," ")</f>
        <v xml:space="preserve"> </v>
      </c>
    </row>
    <row r="329" spans="1:50" x14ac:dyDescent="0.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  <c r="AJ329" s="3">
        <f>+TablaProyecto[[#This Row],[PercentSalaryHike]]/100</f>
        <v>0.18</v>
      </c>
      <c r="AK329" s="3" t="str">
        <f>+IF(TablaProyecto[[#This Row],[Age]]&gt;=61,"Baby boomers",IF(TablaProyecto[[#This Row],[Age]]&gt;=45,"Generacion X",IF(TablaProyecto[[#This Row],[Age]]&gt;=29,"Millennials","Generacion Z")))</f>
        <v>Millennials</v>
      </c>
      <c r="AL32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329" s="3" t="str">
        <f>+IF(TablaProyecto[[#This Row],[HourlyRate]]&lt;50,"Coste salarial bajo",IF(TablaProyecto[[#This Row],[HourlyRate]]&lt;75,"Coste salarial medio","Coste salarial alto"))</f>
        <v>Coste salarial bajo</v>
      </c>
      <c r="AN329" s="3" t="str">
        <f>+IF(TablaProyecto[[#This Row],[DistanceFromHome]]&lt;10,"0-10 kms",IF(TablaProyecto[[#This Row],[DistanceFromHome]]&lt;20,"10-20 kms","20-30 kms"))</f>
        <v>0-10 kms</v>
      </c>
      <c r="AO329" s="3" t="str">
        <f>+IF(TablaProyecto[[#This Row],[Porcentaje de aumento salarial recibido (%)]]&lt;16%,"Bajo",IF(TablaProyecto[[#This Row],[Porcentaje de aumento salarial recibido (%)]]&lt;21%,"Medio","Alto"))</f>
        <v>Medio</v>
      </c>
      <c r="AP329" s="3" t="str">
        <f>+IF(TablaProyecto[[#This Row],[TrainingTimesLastYear]]&lt;3,"Poca",IF(TablaProyecto[[#This Row],[TrainingTimesLastYear]]&lt;5,"Media","Mucha"))</f>
        <v>Media</v>
      </c>
      <c r="AQ329" s="3" t="str">
        <f>+IF(TablaProyecto[[#This Row],[TotalWorkingYears]]&lt;4,"Junior",IF(TablaProyecto[[#This Row],[TotalWorkingYears]]&lt;10,"Intermediate","Senior"))</f>
        <v>Senior</v>
      </c>
      <c r="AS329" t="str">
        <f>+IF(TablaProyecto[[#This Row],[Education]]&gt;5,"ERRONEO","")</f>
        <v/>
      </c>
      <c r="AT329" t="str">
        <f>IF(+COUNTIF(TablaProyecto[EmployeeNumber],TablaProyecto[[#This Row],[EmployeeNumber]])&gt;1,"ERRONEO"," ")</f>
        <v xml:space="preserve"> </v>
      </c>
      <c r="AU329" t="str">
        <f>+IF(TablaProyecto[[#This Row],[JobSatisfaction]]&gt;4,"ERRONEO"," ")</f>
        <v xml:space="preserve"> </v>
      </c>
      <c r="AV329" t="str">
        <f>+IF(TablaProyecto[[#This Row],[PerformanceRating]]&gt;4,"ERRONEO"," ")</f>
        <v xml:space="preserve"> </v>
      </c>
      <c r="AW329" t="str">
        <f>+IF(TablaProyecto[[#This Row],[RelationshipSatisfaction]]&gt;4,"ERRONEO"," ")</f>
        <v xml:space="preserve"> </v>
      </c>
      <c r="AX329" t="str">
        <f>+IF(TablaProyecto[[#This Row],[WorkLifeBalance]]&gt;4,"ERRONEO"," ")</f>
        <v xml:space="preserve"> </v>
      </c>
    </row>
    <row r="330" spans="1:50" x14ac:dyDescent="0.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  <c r="AJ330" s="3">
        <f>+TablaProyecto[[#This Row],[PercentSalaryHike]]/100</f>
        <v>0.14000000000000001</v>
      </c>
      <c r="AK330" s="3" t="str">
        <f>+IF(TablaProyecto[[#This Row],[Age]]&gt;=61,"Baby boomers",IF(TablaProyecto[[#This Row],[Age]]&gt;=45,"Generacion X",IF(TablaProyecto[[#This Row],[Age]]&gt;=29,"Millennials","Generacion Z")))</f>
        <v>Millennials</v>
      </c>
      <c r="AL33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30" s="3" t="str">
        <f>+IF(TablaProyecto[[#This Row],[HourlyRate]]&lt;50,"Coste salarial bajo",IF(TablaProyecto[[#This Row],[HourlyRate]]&lt;75,"Coste salarial medio","Coste salarial alto"))</f>
        <v>Coste salarial bajo</v>
      </c>
      <c r="AN330" s="3" t="str">
        <f>+IF(TablaProyecto[[#This Row],[DistanceFromHome]]&lt;10,"0-10 kms",IF(TablaProyecto[[#This Row],[DistanceFromHome]]&lt;20,"10-20 kms","20-30 kms"))</f>
        <v>10-20 kms</v>
      </c>
      <c r="AO330" s="3" t="str">
        <f>+IF(TablaProyecto[[#This Row],[Porcentaje de aumento salarial recibido (%)]]&lt;16%,"Bajo",IF(TablaProyecto[[#This Row],[Porcentaje de aumento salarial recibido (%)]]&lt;21%,"Medio","Alto"))</f>
        <v>Bajo</v>
      </c>
      <c r="AP330" s="3" t="str">
        <f>+IF(TablaProyecto[[#This Row],[TrainingTimesLastYear]]&lt;3,"Poca",IF(TablaProyecto[[#This Row],[TrainingTimesLastYear]]&lt;5,"Media","Mucha"))</f>
        <v>Mucha</v>
      </c>
      <c r="AQ330" s="3" t="str">
        <f>+IF(TablaProyecto[[#This Row],[TotalWorkingYears]]&lt;4,"Junior",IF(TablaProyecto[[#This Row],[TotalWorkingYears]]&lt;10,"Intermediate","Senior"))</f>
        <v>Intermediate</v>
      </c>
      <c r="AS330" t="str">
        <f>+IF(TablaProyecto[[#This Row],[Education]]&gt;5,"ERRONEO","")</f>
        <v/>
      </c>
      <c r="AT330" t="str">
        <f>IF(+COUNTIF(TablaProyecto[EmployeeNumber],TablaProyecto[[#This Row],[EmployeeNumber]])&gt;1,"ERRONEO"," ")</f>
        <v xml:space="preserve"> </v>
      </c>
      <c r="AU330" t="str">
        <f>+IF(TablaProyecto[[#This Row],[JobSatisfaction]]&gt;4,"ERRONEO"," ")</f>
        <v xml:space="preserve"> </v>
      </c>
      <c r="AV330" t="str">
        <f>+IF(TablaProyecto[[#This Row],[PerformanceRating]]&gt;4,"ERRONEO"," ")</f>
        <v xml:space="preserve"> </v>
      </c>
      <c r="AW330" t="str">
        <f>+IF(TablaProyecto[[#This Row],[RelationshipSatisfaction]]&gt;4,"ERRONEO"," ")</f>
        <v xml:space="preserve"> </v>
      </c>
      <c r="AX330" t="str">
        <f>+IF(TablaProyecto[[#This Row],[WorkLifeBalance]]&gt;4,"ERRONEO"," ")</f>
        <v xml:space="preserve"> </v>
      </c>
    </row>
    <row r="331" spans="1:50" x14ac:dyDescent="0.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  <c r="AJ331" s="3">
        <f>+TablaProyecto[[#This Row],[PercentSalaryHike]]/100</f>
        <v>0.11</v>
      </c>
      <c r="AK331" s="3" t="str">
        <f>+IF(TablaProyecto[[#This Row],[Age]]&gt;=61,"Baby boomers",IF(TablaProyecto[[#This Row],[Age]]&gt;=45,"Generacion X",IF(TablaProyecto[[#This Row],[Age]]&gt;=29,"Millennials","Generacion Z")))</f>
        <v>Generacion X</v>
      </c>
      <c r="AL33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31" s="3" t="str">
        <f>+IF(TablaProyecto[[#This Row],[HourlyRate]]&lt;50,"Coste salarial bajo",IF(TablaProyecto[[#This Row],[HourlyRate]]&lt;75,"Coste salarial medio","Coste salarial alto"))</f>
        <v>Coste salarial bajo</v>
      </c>
      <c r="AN331" s="3" t="str">
        <f>+IF(TablaProyecto[[#This Row],[DistanceFromHome]]&lt;10,"0-10 kms",IF(TablaProyecto[[#This Row],[DistanceFromHome]]&lt;20,"10-20 kms","20-30 kms"))</f>
        <v>0-10 kms</v>
      </c>
      <c r="AO331" s="3" t="str">
        <f>+IF(TablaProyecto[[#This Row],[Porcentaje de aumento salarial recibido (%)]]&lt;16%,"Bajo",IF(TablaProyecto[[#This Row],[Porcentaje de aumento salarial recibido (%)]]&lt;21%,"Medio","Alto"))</f>
        <v>Bajo</v>
      </c>
      <c r="AP331" s="3" t="str">
        <f>+IF(TablaProyecto[[#This Row],[TrainingTimesLastYear]]&lt;3,"Poca",IF(TablaProyecto[[#This Row],[TrainingTimesLastYear]]&lt;5,"Media","Mucha"))</f>
        <v>Poca</v>
      </c>
      <c r="AQ331" s="3" t="str">
        <f>+IF(TablaProyecto[[#This Row],[TotalWorkingYears]]&lt;4,"Junior",IF(TablaProyecto[[#This Row],[TotalWorkingYears]]&lt;10,"Intermediate","Senior"))</f>
        <v>Senior</v>
      </c>
      <c r="AS331" t="str">
        <f>+IF(TablaProyecto[[#This Row],[Education]]&gt;5,"ERRONEO","")</f>
        <v/>
      </c>
      <c r="AT331" t="str">
        <f>IF(+COUNTIF(TablaProyecto[EmployeeNumber],TablaProyecto[[#This Row],[EmployeeNumber]])&gt;1,"ERRONEO"," ")</f>
        <v xml:space="preserve"> </v>
      </c>
      <c r="AU331" t="str">
        <f>+IF(TablaProyecto[[#This Row],[JobSatisfaction]]&gt;4,"ERRONEO"," ")</f>
        <v xml:space="preserve"> </v>
      </c>
      <c r="AV331" t="str">
        <f>+IF(TablaProyecto[[#This Row],[PerformanceRating]]&gt;4,"ERRONEO"," ")</f>
        <v xml:space="preserve"> </v>
      </c>
      <c r="AW331" t="str">
        <f>+IF(TablaProyecto[[#This Row],[RelationshipSatisfaction]]&gt;4,"ERRONEO"," ")</f>
        <v xml:space="preserve"> </v>
      </c>
      <c r="AX331" t="str">
        <f>+IF(TablaProyecto[[#This Row],[WorkLifeBalance]]&gt;4,"ERRONEO"," ")</f>
        <v xml:space="preserve"> </v>
      </c>
    </row>
    <row r="332" spans="1:50" x14ac:dyDescent="0.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  <c r="AJ332" s="3">
        <f>+TablaProyecto[[#This Row],[PercentSalaryHike]]/100</f>
        <v>0.11</v>
      </c>
      <c r="AK332" s="3" t="str">
        <f>+IF(TablaProyecto[[#This Row],[Age]]&gt;=61,"Baby boomers",IF(TablaProyecto[[#This Row],[Age]]&gt;=45,"Generacion X",IF(TablaProyecto[[#This Row],[Age]]&gt;=29,"Millennials","Generacion Z")))</f>
        <v>Millennials</v>
      </c>
      <c r="AL33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32" s="3" t="str">
        <f>+IF(TablaProyecto[[#This Row],[HourlyRate]]&lt;50,"Coste salarial bajo",IF(TablaProyecto[[#This Row],[HourlyRate]]&lt;75,"Coste salarial medio","Coste salarial alto"))</f>
        <v>Coste salarial alto</v>
      </c>
      <c r="AN332" s="3" t="str">
        <f>+IF(TablaProyecto[[#This Row],[DistanceFromHome]]&lt;10,"0-10 kms",IF(TablaProyecto[[#This Row],[DistanceFromHome]]&lt;20,"10-20 kms","20-30 kms"))</f>
        <v>10-20 kms</v>
      </c>
      <c r="AO332" s="3" t="str">
        <f>+IF(TablaProyecto[[#This Row],[Porcentaje de aumento salarial recibido (%)]]&lt;16%,"Bajo",IF(TablaProyecto[[#This Row],[Porcentaje de aumento salarial recibido (%)]]&lt;21%,"Medio","Alto"))</f>
        <v>Bajo</v>
      </c>
      <c r="AP332" s="3" t="str">
        <f>+IF(TablaProyecto[[#This Row],[TrainingTimesLastYear]]&lt;3,"Poca",IF(TablaProyecto[[#This Row],[TrainingTimesLastYear]]&lt;5,"Media","Mucha"))</f>
        <v>Media</v>
      </c>
      <c r="AQ332" s="3" t="str">
        <f>+IF(TablaProyecto[[#This Row],[TotalWorkingYears]]&lt;4,"Junior",IF(TablaProyecto[[#This Row],[TotalWorkingYears]]&lt;10,"Intermediate","Senior"))</f>
        <v>Intermediate</v>
      </c>
      <c r="AS332" t="str">
        <f>+IF(TablaProyecto[[#This Row],[Education]]&gt;5,"ERRONEO","")</f>
        <v/>
      </c>
      <c r="AT332" t="str">
        <f>IF(+COUNTIF(TablaProyecto[EmployeeNumber],TablaProyecto[[#This Row],[EmployeeNumber]])&gt;1,"ERRONEO"," ")</f>
        <v xml:space="preserve"> </v>
      </c>
      <c r="AU332" t="str">
        <f>+IF(TablaProyecto[[#This Row],[JobSatisfaction]]&gt;4,"ERRONEO"," ")</f>
        <v xml:space="preserve"> </v>
      </c>
      <c r="AV332" t="str">
        <f>+IF(TablaProyecto[[#This Row],[PerformanceRating]]&gt;4,"ERRONEO"," ")</f>
        <v xml:space="preserve"> </v>
      </c>
      <c r="AW332" t="str">
        <f>+IF(TablaProyecto[[#This Row],[RelationshipSatisfaction]]&gt;4,"ERRONEO"," ")</f>
        <v xml:space="preserve"> </v>
      </c>
      <c r="AX332" t="str">
        <f>+IF(TablaProyecto[[#This Row],[WorkLifeBalance]]&gt;4,"ERRONEO"," ")</f>
        <v xml:space="preserve"> </v>
      </c>
    </row>
    <row r="333" spans="1:50" x14ac:dyDescent="0.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  <c r="AJ333" s="3">
        <f>+TablaProyecto[[#This Row],[PercentSalaryHike]]/100</f>
        <v>0.13</v>
      </c>
      <c r="AK333" s="3" t="str">
        <f>+IF(TablaProyecto[[#This Row],[Age]]&gt;=61,"Baby boomers",IF(TablaProyecto[[#This Row],[Age]]&gt;=45,"Generacion X",IF(TablaProyecto[[#This Row],[Age]]&gt;=29,"Millennials","Generacion Z")))</f>
        <v>Generacion Z</v>
      </c>
      <c r="AL33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33" s="3" t="str">
        <f>+IF(TablaProyecto[[#This Row],[HourlyRate]]&lt;50,"Coste salarial bajo",IF(TablaProyecto[[#This Row],[HourlyRate]]&lt;75,"Coste salarial medio","Coste salarial alto"))</f>
        <v>Coste salarial medio</v>
      </c>
      <c r="AN333" s="3" t="str">
        <f>+IF(TablaProyecto[[#This Row],[DistanceFromHome]]&lt;10,"0-10 kms",IF(TablaProyecto[[#This Row],[DistanceFromHome]]&lt;20,"10-20 kms","20-30 kms"))</f>
        <v>0-10 kms</v>
      </c>
      <c r="AO333" s="3" t="str">
        <f>+IF(TablaProyecto[[#This Row],[Porcentaje de aumento salarial recibido (%)]]&lt;16%,"Bajo",IF(TablaProyecto[[#This Row],[Porcentaje de aumento salarial recibido (%)]]&lt;21%,"Medio","Alto"))</f>
        <v>Bajo</v>
      </c>
      <c r="AP333" s="3" t="str">
        <f>+IF(TablaProyecto[[#This Row],[TrainingTimesLastYear]]&lt;3,"Poca",IF(TablaProyecto[[#This Row],[TrainingTimesLastYear]]&lt;5,"Media","Mucha"))</f>
        <v>Poca</v>
      </c>
      <c r="AQ333" s="3" t="str">
        <f>+IF(TablaProyecto[[#This Row],[TotalWorkingYears]]&lt;4,"Junior",IF(TablaProyecto[[#This Row],[TotalWorkingYears]]&lt;10,"Intermediate","Senior"))</f>
        <v>Intermediate</v>
      </c>
      <c r="AS333" t="str">
        <f>+IF(TablaProyecto[[#This Row],[Education]]&gt;5,"ERRONEO","")</f>
        <v/>
      </c>
      <c r="AT333" t="str">
        <f>IF(+COUNTIF(TablaProyecto[EmployeeNumber],TablaProyecto[[#This Row],[EmployeeNumber]])&gt;1,"ERRONEO"," ")</f>
        <v xml:space="preserve"> </v>
      </c>
      <c r="AU333" t="str">
        <f>+IF(TablaProyecto[[#This Row],[JobSatisfaction]]&gt;4,"ERRONEO"," ")</f>
        <v xml:space="preserve"> </v>
      </c>
      <c r="AV333" t="str">
        <f>+IF(TablaProyecto[[#This Row],[PerformanceRating]]&gt;4,"ERRONEO"," ")</f>
        <v xml:space="preserve"> </v>
      </c>
      <c r="AW333" t="str">
        <f>+IF(TablaProyecto[[#This Row],[RelationshipSatisfaction]]&gt;4,"ERRONEO"," ")</f>
        <v xml:space="preserve"> </v>
      </c>
      <c r="AX333" t="str">
        <f>+IF(TablaProyecto[[#This Row],[WorkLifeBalance]]&gt;4,"ERRONEO"," ")</f>
        <v xml:space="preserve"> </v>
      </c>
    </row>
    <row r="334" spans="1:50" x14ac:dyDescent="0.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  <c r="AJ334" s="3">
        <f>+TablaProyecto[[#This Row],[PercentSalaryHike]]/100</f>
        <v>0.12</v>
      </c>
      <c r="AK334" s="3" t="str">
        <f>+IF(TablaProyecto[[#This Row],[Age]]&gt;=61,"Baby boomers",IF(TablaProyecto[[#This Row],[Age]]&gt;=45,"Generacion X",IF(TablaProyecto[[#This Row],[Age]]&gt;=29,"Millennials","Generacion Z")))</f>
        <v>Generacion X</v>
      </c>
      <c r="AL33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34" s="3" t="str">
        <f>+IF(TablaProyecto[[#This Row],[HourlyRate]]&lt;50,"Coste salarial bajo",IF(TablaProyecto[[#This Row],[HourlyRate]]&lt;75,"Coste salarial medio","Coste salarial alto"))</f>
        <v>Coste salarial bajo</v>
      </c>
      <c r="AN334" s="3" t="str">
        <f>+IF(TablaProyecto[[#This Row],[DistanceFromHome]]&lt;10,"0-10 kms",IF(TablaProyecto[[#This Row],[DistanceFromHome]]&lt;20,"10-20 kms","20-30 kms"))</f>
        <v>20-30 kms</v>
      </c>
      <c r="AO334" s="3" t="str">
        <f>+IF(TablaProyecto[[#This Row],[Porcentaje de aumento salarial recibido (%)]]&lt;16%,"Bajo",IF(TablaProyecto[[#This Row],[Porcentaje de aumento salarial recibido (%)]]&lt;21%,"Medio","Alto"))</f>
        <v>Bajo</v>
      </c>
      <c r="AP334" s="3" t="str">
        <f>+IF(TablaProyecto[[#This Row],[TrainingTimesLastYear]]&lt;3,"Poca",IF(TablaProyecto[[#This Row],[TrainingTimesLastYear]]&lt;5,"Media","Mucha"))</f>
        <v>Media</v>
      </c>
      <c r="AQ334" s="3" t="str">
        <f>+IF(TablaProyecto[[#This Row],[TotalWorkingYears]]&lt;4,"Junior",IF(TablaProyecto[[#This Row],[TotalWorkingYears]]&lt;10,"Intermediate","Senior"))</f>
        <v>Senior</v>
      </c>
      <c r="AS334" t="str">
        <f>+IF(TablaProyecto[[#This Row],[Education]]&gt;5,"ERRONEO","")</f>
        <v/>
      </c>
      <c r="AT334" t="str">
        <f>IF(+COUNTIF(TablaProyecto[EmployeeNumber],TablaProyecto[[#This Row],[EmployeeNumber]])&gt;1,"ERRONEO"," ")</f>
        <v xml:space="preserve"> </v>
      </c>
      <c r="AU334" t="str">
        <f>+IF(TablaProyecto[[#This Row],[JobSatisfaction]]&gt;4,"ERRONEO"," ")</f>
        <v xml:space="preserve"> </v>
      </c>
      <c r="AV334" t="str">
        <f>+IF(TablaProyecto[[#This Row],[PerformanceRating]]&gt;4,"ERRONEO"," ")</f>
        <v xml:space="preserve"> </v>
      </c>
      <c r="AW334" t="str">
        <f>+IF(TablaProyecto[[#This Row],[RelationshipSatisfaction]]&gt;4,"ERRONEO"," ")</f>
        <v xml:space="preserve"> </v>
      </c>
      <c r="AX334" t="str">
        <f>+IF(TablaProyecto[[#This Row],[WorkLifeBalance]]&gt;4,"ERRONEO"," ")</f>
        <v xml:space="preserve"> </v>
      </c>
    </row>
    <row r="335" spans="1:50" x14ac:dyDescent="0.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  <c r="AJ335" s="3">
        <f>+TablaProyecto[[#This Row],[PercentSalaryHike]]/100</f>
        <v>0.16</v>
      </c>
      <c r="AK335" s="3" t="str">
        <f>+IF(TablaProyecto[[#This Row],[Age]]&gt;=61,"Baby boomers",IF(TablaProyecto[[#This Row],[Age]]&gt;=45,"Generacion X",IF(TablaProyecto[[#This Row],[Age]]&gt;=29,"Millennials","Generacion Z")))</f>
        <v>Millennials</v>
      </c>
      <c r="AL33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335" s="3" t="str">
        <f>+IF(TablaProyecto[[#This Row],[HourlyRate]]&lt;50,"Coste salarial bajo",IF(TablaProyecto[[#This Row],[HourlyRate]]&lt;75,"Coste salarial medio","Coste salarial alto"))</f>
        <v>Coste salarial bajo</v>
      </c>
      <c r="AN335" s="3" t="str">
        <f>+IF(TablaProyecto[[#This Row],[DistanceFromHome]]&lt;10,"0-10 kms",IF(TablaProyecto[[#This Row],[DistanceFromHome]]&lt;20,"10-20 kms","20-30 kms"))</f>
        <v>0-10 kms</v>
      </c>
      <c r="AO335" s="3" t="str">
        <f>+IF(TablaProyecto[[#This Row],[Porcentaje de aumento salarial recibido (%)]]&lt;16%,"Bajo",IF(TablaProyecto[[#This Row],[Porcentaje de aumento salarial recibido (%)]]&lt;21%,"Medio","Alto"))</f>
        <v>Medio</v>
      </c>
      <c r="AP335" s="3" t="str">
        <f>+IF(TablaProyecto[[#This Row],[TrainingTimesLastYear]]&lt;3,"Poca",IF(TablaProyecto[[#This Row],[TrainingTimesLastYear]]&lt;5,"Media","Mucha"))</f>
        <v>Poca</v>
      </c>
      <c r="AQ335" s="3" t="str">
        <f>+IF(TablaProyecto[[#This Row],[TotalWorkingYears]]&lt;4,"Junior",IF(TablaProyecto[[#This Row],[TotalWorkingYears]]&lt;10,"Intermediate","Senior"))</f>
        <v>Senior</v>
      </c>
      <c r="AS335" t="str">
        <f>+IF(TablaProyecto[[#This Row],[Education]]&gt;5,"ERRONEO","")</f>
        <v/>
      </c>
      <c r="AT335" t="str">
        <f>IF(+COUNTIF(TablaProyecto[EmployeeNumber],TablaProyecto[[#This Row],[EmployeeNumber]])&gt;1,"ERRONEO"," ")</f>
        <v xml:space="preserve"> </v>
      </c>
      <c r="AU335" t="str">
        <f>+IF(TablaProyecto[[#This Row],[JobSatisfaction]]&gt;4,"ERRONEO"," ")</f>
        <v xml:space="preserve"> </v>
      </c>
      <c r="AV335" t="str">
        <f>+IF(TablaProyecto[[#This Row],[PerformanceRating]]&gt;4,"ERRONEO"," ")</f>
        <v xml:space="preserve"> </v>
      </c>
      <c r="AW335" t="str">
        <f>+IF(TablaProyecto[[#This Row],[RelationshipSatisfaction]]&gt;4,"ERRONEO"," ")</f>
        <v xml:space="preserve"> </v>
      </c>
      <c r="AX335" t="str">
        <f>+IF(TablaProyecto[[#This Row],[WorkLifeBalance]]&gt;4,"ERRONEO"," ")</f>
        <v xml:space="preserve"> </v>
      </c>
    </row>
    <row r="336" spans="1:50" x14ac:dyDescent="0.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  <c r="AJ336" s="3">
        <f>+TablaProyecto[[#This Row],[PercentSalaryHike]]/100</f>
        <v>0.14000000000000001</v>
      </c>
      <c r="AK336" s="3" t="str">
        <f>+IF(TablaProyecto[[#This Row],[Age]]&gt;=61,"Baby boomers",IF(TablaProyecto[[#This Row],[Age]]&gt;=45,"Generacion X",IF(TablaProyecto[[#This Row],[Age]]&gt;=29,"Millennials","Generacion Z")))</f>
        <v>Generacion X</v>
      </c>
      <c r="AL33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36" s="3" t="str">
        <f>+IF(TablaProyecto[[#This Row],[HourlyRate]]&lt;50,"Coste salarial bajo",IF(TablaProyecto[[#This Row],[HourlyRate]]&lt;75,"Coste salarial medio","Coste salarial alto"))</f>
        <v>Coste salarial alto</v>
      </c>
      <c r="AN336" s="3" t="str">
        <f>+IF(TablaProyecto[[#This Row],[DistanceFromHome]]&lt;10,"0-10 kms",IF(TablaProyecto[[#This Row],[DistanceFromHome]]&lt;20,"10-20 kms","20-30 kms"))</f>
        <v>0-10 kms</v>
      </c>
      <c r="AO336" s="3" t="str">
        <f>+IF(TablaProyecto[[#This Row],[Porcentaje de aumento salarial recibido (%)]]&lt;16%,"Bajo",IF(TablaProyecto[[#This Row],[Porcentaje de aumento salarial recibido (%)]]&lt;21%,"Medio","Alto"))</f>
        <v>Bajo</v>
      </c>
      <c r="AP336" s="3" t="str">
        <f>+IF(TablaProyecto[[#This Row],[TrainingTimesLastYear]]&lt;3,"Poca",IF(TablaProyecto[[#This Row],[TrainingTimesLastYear]]&lt;5,"Media","Mucha"))</f>
        <v>Media</v>
      </c>
      <c r="AQ336" s="3" t="str">
        <f>+IF(TablaProyecto[[#This Row],[TotalWorkingYears]]&lt;4,"Junior",IF(TablaProyecto[[#This Row],[TotalWorkingYears]]&lt;10,"Intermediate","Senior"))</f>
        <v>Senior</v>
      </c>
      <c r="AS336" t="str">
        <f>+IF(TablaProyecto[[#This Row],[Education]]&gt;5,"ERRONEO","")</f>
        <v/>
      </c>
      <c r="AT336" t="str">
        <f>IF(+COUNTIF(TablaProyecto[EmployeeNumber],TablaProyecto[[#This Row],[EmployeeNumber]])&gt;1,"ERRONEO"," ")</f>
        <v xml:space="preserve"> </v>
      </c>
      <c r="AU336" t="str">
        <f>+IF(TablaProyecto[[#This Row],[JobSatisfaction]]&gt;4,"ERRONEO"," ")</f>
        <v xml:space="preserve"> </v>
      </c>
      <c r="AV336" t="str">
        <f>+IF(TablaProyecto[[#This Row],[PerformanceRating]]&gt;4,"ERRONEO"," ")</f>
        <v xml:space="preserve"> </v>
      </c>
      <c r="AW336" t="str">
        <f>+IF(TablaProyecto[[#This Row],[RelationshipSatisfaction]]&gt;4,"ERRONEO"," ")</f>
        <v xml:space="preserve"> </v>
      </c>
      <c r="AX336" t="str">
        <f>+IF(TablaProyecto[[#This Row],[WorkLifeBalance]]&gt;4,"ERRONEO"," ")</f>
        <v xml:space="preserve"> </v>
      </c>
    </row>
    <row r="337" spans="1:50" x14ac:dyDescent="0.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  <c r="AJ337" s="3">
        <f>+TablaProyecto[[#This Row],[PercentSalaryHike]]/100</f>
        <v>0.22</v>
      </c>
      <c r="AK337" s="3" t="str">
        <f>+IF(TablaProyecto[[#This Row],[Age]]&gt;=61,"Baby boomers",IF(TablaProyecto[[#This Row],[Age]]&gt;=45,"Generacion X",IF(TablaProyecto[[#This Row],[Age]]&gt;=29,"Millennials","Generacion Z")))</f>
        <v>Millennials</v>
      </c>
      <c r="AL33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37" s="3" t="str">
        <f>+IF(TablaProyecto[[#This Row],[HourlyRate]]&lt;50,"Coste salarial bajo",IF(TablaProyecto[[#This Row],[HourlyRate]]&lt;75,"Coste salarial medio","Coste salarial alto"))</f>
        <v>Coste salarial medio</v>
      </c>
      <c r="AN337" s="3" t="str">
        <f>+IF(TablaProyecto[[#This Row],[DistanceFromHome]]&lt;10,"0-10 kms",IF(TablaProyecto[[#This Row],[DistanceFromHome]]&lt;20,"10-20 kms","20-30 kms"))</f>
        <v>0-10 kms</v>
      </c>
      <c r="AO337" s="3" t="str">
        <f>+IF(TablaProyecto[[#This Row],[Porcentaje de aumento salarial recibido (%)]]&lt;16%,"Bajo",IF(TablaProyecto[[#This Row],[Porcentaje de aumento salarial recibido (%)]]&lt;21%,"Medio","Alto"))</f>
        <v>Alto</v>
      </c>
      <c r="AP337" s="3" t="str">
        <f>+IF(TablaProyecto[[#This Row],[TrainingTimesLastYear]]&lt;3,"Poca",IF(TablaProyecto[[#This Row],[TrainingTimesLastYear]]&lt;5,"Media","Mucha"))</f>
        <v>Poca</v>
      </c>
      <c r="AQ337" s="3" t="str">
        <f>+IF(TablaProyecto[[#This Row],[TotalWorkingYears]]&lt;4,"Junior",IF(TablaProyecto[[#This Row],[TotalWorkingYears]]&lt;10,"Intermediate","Senior"))</f>
        <v>Intermediate</v>
      </c>
      <c r="AS337" t="str">
        <f>+IF(TablaProyecto[[#This Row],[Education]]&gt;5,"ERRONEO","")</f>
        <v/>
      </c>
      <c r="AT337" t="str">
        <f>IF(+COUNTIF(TablaProyecto[EmployeeNumber],TablaProyecto[[#This Row],[EmployeeNumber]])&gt;1,"ERRONEO"," ")</f>
        <v xml:space="preserve"> </v>
      </c>
      <c r="AU337" t="str">
        <f>+IF(TablaProyecto[[#This Row],[JobSatisfaction]]&gt;4,"ERRONEO"," ")</f>
        <v xml:space="preserve"> </v>
      </c>
      <c r="AV337" t="str">
        <f>+IF(TablaProyecto[[#This Row],[PerformanceRating]]&gt;4,"ERRONEO"," ")</f>
        <v xml:space="preserve"> </v>
      </c>
      <c r="AW337" t="str">
        <f>+IF(TablaProyecto[[#This Row],[RelationshipSatisfaction]]&gt;4,"ERRONEO"," ")</f>
        <v xml:space="preserve"> </v>
      </c>
      <c r="AX337" t="str">
        <f>+IF(TablaProyecto[[#This Row],[WorkLifeBalance]]&gt;4,"ERRONEO"," ")</f>
        <v xml:space="preserve"> </v>
      </c>
    </row>
    <row r="338" spans="1:50" x14ac:dyDescent="0.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  <c r="AJ338" s="3">
        <f>+TablaProyecto[[#This Row],[PercentSalaryHike]]/100</f>
        <v>0.11</v>
      </c>
      <c r="AK338" s="3" t="str">
        <f>+IF(TablaProyecto[[#This Row],[Age]]&gt;=61,"Baby boomers",IF(TablaProyecto[[#This Row],[Age]]&gt;=45,"Generacion X",IF(TablaProyecto[[#This Row],[Age]]&gt;=29,"Millennials","Generacion Z")))</f>
        <v>Millennials</v>
      </c>
      <c r="AL33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38" s="3" t="str">
        <f>+IF(TablaProyecto[[#This Row],[HourlyRate]]&lt;50,"Coste salarial bajo",IF(TablaProyecto[[#This Row],[HourlyRate]]&lt;75,"Coste salarial medio","Coste salarial alto"))</f>
        <v>Coste salarial alto</v>
      </c>
      <c r="AN338" s="3" t="str">
        <f>+IF(TablaProyecto[[#This Row],[DistanceFromHome]]&lt;10,"0-10 kms",IF(TablaProyecto[[#This Row],[DistanceFromHome]]&lt;20,"10-20 kms","20-30 kms"))</f>
        <v>0-10 kms</v>
      </c>
      <c r="AO338" s="3" t="str">
        <f>+IF(TablaProyecto[[#This Row],[Porcentaje de aumento salarial recibido (%)]]&lt;16%,"Bajo",IF(TablaProyecto[[#This Row],[Porcentaje de aumento salarial recibido (%)]]&lt;21%,"Medio","Alto"))</f>
        <v>Bajo</v>
      </c>
      <c r="AP338" s="3" t="str">
        <f>+IF(TablaProyecto[[#This Row],[TrainingTimesLastYear]]&lt;3,"Poca",IF(TablaProyecto[[#This Row],[TrainingTimesLastYear]]&lt;5,"Media","Mucha"))</f>
        <v>Media</v>
      </c>
      <c r="AQ338" s="3" t="str">
        <f>+IF(TablaProyecto[[#This Row],[TotalWorkingYears]]&lt;4,"Junior",IF(TablaProyecto[[#This Row],[TotalWorkingYears]]&lt;10,"Intermediate","Senior"))</f>
        <v>Intermediate</v>
      </c>
      <c r="AS338" t="str">
        <f>+IF(TablaProyecto[[#This Row],[Education]]&gt;5,"ERRONEO","")</f>
        <v/>
      </c>
      <c r="AT338" t="str">
        <f>IF(+COUNTIF(TablaProyecto[EmployeeNumber],TablaProyecto[[#This Row],[EmployeeNumber]])&gt;1,"ERRONEO"," ")</f>
        <v xml:space="preserve"> </v>
      </c>
      <c r="AU338" t="str">
        <f>+IF(TablaProyecto[[#This Row],[JobSatisfaction]]&gt;4,"ERRONEO"," ")</f>
        <v xml:space="preserve"> </v>
      </c>
      <c r="AV338" t="str">
        <f>+IF(TablaProyecto[[#This Row],[PerformanceRating]]&gt;4,"ERRONEO"," ")</f>
        <v xml:space="preserve"> </v>
      </c>
      <c r="AW338" t="str">
        <f>+IF(TablaProyecto[[#This Row],[RelationshipSatisfaction]]&gt;4,"ERRONEO"," ")</f>
        <v xml:space="preserve"> </v>
      </c>
      <c r="AX338" t="str">
        <f>+IF(TablaProyecto[[#This Row],[WorkLifeBalance]]&gt;4,"ERRONEO"," ")</f>
        <v xml:space="preserve"> </v>
      </c>
    </row>
    <row r="339" spans="1:50" x14ac:dyDescent="0.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  <c r="AJ339" s="3">
        <f>+TablaProyecto[[#This Row],[PercentSalaryHike]]/100</f>
        <v>0.17</v>
      </c>
      <c r="AK339" s="3" t="str">
        <f>+IF(TablaProyecto[[#This Row],[Age]]&gt;=61,"Baby boomers",IF(TablaProyecto[[#This Row],[Age]]&gt;=45,"Generacion X",IF(TablaProyecto[[#This Row],[Age]]&gt;=29,"Millennials","Generacion Z")))</f>
        <v>Millennials</v>
      </c>
      <c r="AL33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39" s="3" t="str">
        <f>+IF(TablaProyecto[[#This Row],[HourlyRate]]&lt;50,"Coste salarial bajo",IF(TablaProyecto[[#This Row],[HourlyRate]]&lt;75,"Coste salarial medio","Coste salarial alto"))</f>
        <v>Coste salarial bajo</v>
      </c>
      <c r="AN339" s="3" t="str">
        <f>+IF(TablaProyecto[[#This Row],[DistanceFromHome]]&lt;10,"0-10 kms",IF(TablaProyecto[[#This Row],[DistanceFromHome]]&lt;20,"10-20 kms","20-30 kms"))</f>
        <v>0-10 kms</v>
      </c>
      <c r="AO339" s="3" t="str">
        <f>+IF(TablaProyecto[[#This Row],[Porcentaje de aumento salarial recibido (%)]]&lt;16%,"Bajo",IF(TablaProyecto[[#This Row],[Porcentaje de aumento salarial recibido (%)]]&lt;21%,"Medio","Alto"))</f>
        <v>Medio</v>
      </c>
      <c r="AP339" s="3" t="str">
        <f>+IF(TablaProyecto[[#This Row],[TrainingTimesLastYear]]&lt;3,"Poca",IF(TablaProyecto[[#This Row],[TrainingTimesLastYear]]&lt;5,"Media","Mucha"))</f>
        <v>Poca</v>
      </c>
      <c r="AQ339" s="3" t="str">
        <f>+IF(TablaProyecto[[#This Row],[TotalWorkingYears]]&lt;4,"Junior",IF(TablaProyecto[[#This Row],[TotalWorkingYears]]&lt;10,"Intermediate","Senior"))</f>
        <v>Intermediate</v>
      </c>
      <c r="AS339" t="str">
        <f>+IF(TablaProyecto[[#This Row],[Education]]&gt;5,"ERRONEO","")</f>
        <v/>
      </c>
      <c r="AT339" t="str">
        <f>IF(+COUNTIF(TablaProyecto[EmployeeNumber],TablaProyecto[[#This Row],[EmployeeNumber]])&gt;1,"ERRONEO"," ")</f>
        <v xml:space="preserve"> </v>
      </c>
      <c r="AU339" t="str">
        <f>+IF(TablaProyecto[[#This Row],[JobSatisfaction]]&gt;4,"ERRONEO"," ")</f>
        <v xml:space="preserve"> </v>
      </c>
      <c r="AV339" t="str">
        <f>+IF(TablaProyecto[[#This Row],[PerformanceRating]]&gt;4,"ERRONEO"," ")</f>
        <v xml:space="preserve"> </v>
      </c>
      <c r="AW339" t="str">
        <f>+IF(TablaProyecto[[#This Row],[RelationshipSatisfaction]]&gt;4,"ERRONEO"," ")</f>
        <v xml:space="preserve"> </v>
      </c>
      <c r="AX339" t="str">
        <f>+IF(TablaProyecto[[#This Row],[WorkLifeBalance]]&gt;4,"ERRONEO"," ")</f>
        <v xml:space="preserve"> </v>
      </c>
    </row>
    <row r="340" spans="1:50" x14ac:dyDescent="0.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  <c r="AJ340" s="3">
        <f>+TablaProyecto[[#This Row],[PercentSalaryHike]]/100</f>
        <v>0.13</v>
      </c>
      <c r="AK340" s="3" t="str">
        <f>+IF(TablaProyecto[[#This Row],[Age]]&gt;=61,"Baby boomers",IF(TablaProyecto[[#This Row],[Age]]&gt;=45,"Generacion X",IF(TablaProyecto[[#This Row],[Age]]&gt;=29,"Millennials","Generacion Z")))</f>
        <v>Millennials</v>
      </c>
      <c r="AL34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40" s="3" t="str">
        <f>+IF(TablaProyecto[[#This Row],[HourlyRate]]&lt;50,"Coste salarial bajo",IF(TablaProyecto[[#This Row],[HourlyRate]]&lt;75,"Coste salarial medio","Coste salarial alto"))</f>
        <v>Coste salarial bajo</v>
      </c>
      <c r="AN340" s="3" t="str">
        <f>+IF(TablaProyecto[[#This Row],[DistanceFromHome]]&lt;10,"0-10 kms",IF(TablaProyecto[[#This Row],[DistanceFromHome]]&lt;20,"10-20 kms","20-30 kms"))</f>
        <v>0-10 kms</v>
      </c>
      <c r="AO340" s="3" t="str">
        <f>+IF(TablaProyecto[[#This Row],[Porcentaje de aumento salarial recibido (%)]]&lt;16%,"Bajo",IF(TablaProyecto[[#This Row],[Porcentaje de aumento salarial recibido (%)]]&lt;21%,"Medio","Alto"))</f>
        <v>Bajo</v>
      </c>
      <c r="AP340" s="3" t="str">
        <f>+IF(TablaProyecto[[#This Row],[TrainingTimesLastYear]]&lt;3,"Poca",IF(TablaProyecto[[#This Row],[TrainingTimesLastYear]]&lt;5,"Media","Mucha"))</f>
        <v>Poca</v>
      </c>
      <c r="AQ340" s="3" t="str">
        <f>+IF(TablaProyecto[[#This Row],[TotalWorkingYears]]&lt;4,"Junior",IF(TablaProyecto[[#This Row],[TotalWorkingYears]]&lt;10,"Intermediate","Senior"))</f>
        <v>Senior</v>
      </c>
      <c r="AS340" t="str">
        <f>+IF(TablaProyecto[[#This Row],[Education]]&gt;5,"ERRONEO","")</f>
        <v/>
      </c>
      <c r="AT340" t="str">
        <f>IF(+COUNTIF(TablaProyecto[EmployeeNumber],TablaProyecto[[#This Row],[EmployeeNumber]])&gt;1,"ERRONEO"," ")</f>
        <v xml:space="preserve"> </v>
      </c>
      <c r="AU340" t="str">
        <f>+IF(TablaProyecto[[#This Row],[JobSatisfaction]]&gt;4,"ERRONEO"," ")</f>
        <v xml:space="preserve"> </v>
      </c>
      <c r="AV340" t="str">
        <f>+IF(TablaProyecto[[#This Row],[PerformanceRating]]&gt;4,"ERRONEO"," ")</f>
        <v xml:space="preserve"> </v>
      </c>
      <c r="AW340" t="str">
        <f>+IF(TablaProyecto[[#This Row],[RelationshipSatisfaction]]&gt;4,"ERRONEO"," ")</f>
        <v xml:space="preserve"> </v>
      </c>
      <c r="AX340" t="str">
        <f>+IF(TablaProyecto[[#This Row],[WorkLifeBalance]]&gt;4,"ERRONEO"," ")</f>
        <v xml:space="preserve"> </v>
      </c>
    </row>
    <row r="341" spans="1:50" x14ac:dyDescent="0.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  <c r="AJ341" s="3">
        <f>+TablaProyecto[[#This Row],[PercentSalaryHike]]/100</f>
        <v>0.18</v>
      </c>
      <c r="AK341" s="3" t="str">
        <f>+IF(TablaProyecto[[#This Row],[Age]]&gt;=61,"Baby boomers",IF(TablaProyecto[[#This Row],[Age]]&gt;=45,"Generacion X",IF(TablaProyecto[[#This Row],[Age]]&gt;=29,"Millennials","Generacion Z")))</f>
        <v>Generacion Z</v>
      </c>
      <c r="AL34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41" s="3" t="str">
        <f>+IF(TablaProyecto[[#This Row],[HourlyRate]]&lt;50,"Coste salarial bajo",IF(TablaProyecto[[#This Row],[HourlyRate]]&lt;75,"Coste salarial medio","Coste salarial alto"))</f>
        <v>Coste salarial medio</v>
      </c>
      <c r="AN341" s="3" t="str">
        <f>+IF(TablaProyecto[[#This Row],[DistanceFromHome]]&lt;10,"0-10 kms",IF(TablaProyecto[[#This Row],[DistanceFromHome]]&lt;20,"10-20 kms","20-30 kms"))</f>
        <v>0-10 kms</v>
      </c>
      <c r="AO341" s="3" t="str">
        <f>+IF(TablaProyecto[[#This Row],[Porcentaje de aumento salarial recibido (%)]]&lt;16%,"Bajo",IF(TablaProyecto[[#This Row],[Porcentaje de aumento salarial recibido (%)]]&lt;21%,"Medio","Alto"))</f>
        <v>Medio</v>
      </c>
      <c r="AP341" s="3" t="str">
        <f>+IF(TablaProyecto[[#This Row],[TrainingTimesLastYear]]&lt;3,"Poca",IF(TablaProyecto[[#This Row],[TrainingTimesLastYear]]&lt;5,"Media","Mucha"))</f>
        <v>Media</v>
      </c>
      <c r="AQ341" s="3" t="str">
        <f>+IF(TablaProyecto[[#This Row],[TotalWorkingYears]]&lt;4,"Junior",IF(TablaProyecto[[#This Row],[TotalWorkingYears]]&lt;10,"Intermediate","Senior"))</f>
        <v>Intermediate</v>
      </c>
      <c r="AS341" t="str">
        <f>+IF(TablaProyecto[[#This Row],[Education]]&gt;5,"ERRONEO","")</f>
        <v/>
      </c>
      <c r="AT341" t="str">
        <f>IF(+COUNTIF(TablaProyecto[EmployeeNumber],TablaProyecto[[#This Row],[EmployeeNumber]])&gt;1,"ERRONEO"," ")</f>
        <v xml:space="preserve"> </v>
      </c>
      <c r="AU341" t="str">
        <f>+IF(TablaProyecto[[#This Row],[JobSatisfaction]]&gt;4,"ERRONEO"," ")</f>
        <v xml:space="preserve"> </v>
      </c>
      <c r="AV341" t="str">
        <f>+IF(TablaProyecto[[#This Row],[PerformanceRating]]&gt;4,"ERRONEO"," ")</f>
        <v xml:space="preserve"> </v>
      </c>
      <c r="AW341" t="str">
        <f>+IF(TablaProyecto[[#This Row],[RelationshipSatisfaction]]&gt;4,"ERRONEO"," ")</f>
        <v xml:space="preserve"> </v>
      </c>
      <c r="AX341" t="str">
        <f>+IF(TablaProyecto[[#This Row],[WorkLifeBalance]]&gt;4,"ERRONEO"," ")</f>
        <v xml:space="preserve"> </v>
      </c>
    </row>
    <row r="342" spans="1:50" x14ac:dyDescent="0.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  <c r="AJ342" s="3">
        <f>+TablaProyecto[[#This Row],[PercentSalaryHike]]/100</f>
        <v>0.16</v>
      </c>
      <c r="AK342" s="3" t="str">
        <f>+IF(TablaProyecto[[#This Row],[Age]]&gt;=61,"Baby boomers",IF(TablaProyecto[[#This Row],[Age]]&gt;=45,"Generacion X",IF(TablaProyecto[[#This Row],[Age]]&gt;=29,"Millennials","Generacion Z")))</f>
        <v>Millennials</v>
      </c>
      <c r="AL34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42" s="3" t="str">
        <f>+IF(TablaProyecto[[#This Row],[HourlyRate]]&lt;50,"Coste salarial bajo",IF(TablaProyecto[[#This Row],[HourlyRate]]&lt;75,"Coste salarial medio","Coste salarial alto"))</f>
        <v>Coste salarial medio</v>
      </c>
      <c r="AN342" s="3" t="str">
        <f>+IF(TablaProyecto[[#This Row],[DistanceFromHome]]&lt;10,"0-10 kms",IF(TablaProyecto[[#This Row],[DistanceFromHome]]&lt;20,"10-20 kms","20-30 kms"))</f>
        <v>0-10 kms</v>
      </c>
      <c r="AO342" s="3" t="str">
        <f>+IF(TablaProyecto[[#This Row],[Porcentaje de aumento salarial recibido (%)]]&lt;16%,"Bajo",IF(TablaProyecto[[#This Row],[Porcentaje de aumento salarial recibido (%)]]&lt;21%,"Medio","Alto"))</f>
        <v>Medio</v>
      </c>
      <c r="AP342" s="3" t="str">
        <f>+IF(TablaProyecto[[#This Row],[TrainingTimesLastYear]]&lt;3,"Poca",IF(TablaProyecto[[#This Row],[TrainingTimesLastYear]]&lt;5,"Media","Mucha"))</f>
        <v>Poca</v>
      </c>
      <c r="AQ342" s="3" t="str">
        <f>+IF(TablaProyecto[[#This Row],[TotalWorkingYears]]&lt;4,"Junior",IF(TablaProyecto[[#This Row],[TotalWorkingYears]]&lt;10,"Intermediate","Senior"))</f>
        <v>Intermediate</v>
      </c>
      <c r="AS342" t="str">
        <f>+IF(TablaProyecto[[#This Row],[Education]]&gt;5,"ERRONEO","")</f>
        <v/>
      </c>
      <c r="AT342" t="str">
        <f>IF(+COUNTIF(TablaProyecto[EmployeeNumber],TablaProyecto[[#This Row],[EmployeeNumber]])&gt;1,"ERRONEO"," ")</f>
        <v xml:space="preserve"> </v>
      </c>
      <c r="AU342" t="str">
        <f>+IF(TablaProyecto[[#This Row],[JobSatisfaction]]&gt;4,"ERRONEO"," ")</f>
        <v xml:space="preserve"> </v>
      </c>
      <c r="AV342" t="str">
        <f>+IF(TablaProyecto[[#This Row],[PerformanceRating]]&gt;4,"ERRONEO"," ")</f>
        <v xml:space="preserve"> </v>
      </c>
      <c r="AW342" t="str">
        <f>+IF(TablaProyecto[[#This Row],[RelationshipSatisfaction]]&gt;4,"ERRONEO"," ")</f>
        <v xml:space="preserve"> </v>
      </c>
      <c r="AX342" t="str">
        <f>+IF(TablaProyecto[[#This Row],[WorkLifeBalance]]&gt;4,"ERRONEO"," ")</f>
        <v xml:space="preserve"> </v>
      </c>
    </row>
    <row r="343" spans="1:50" x14ac:dyDescent="0.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  <c r="AJ343" s="3">
        <f>+TablaProyecto[[#This Row],[PercentSalaryHike]]/100</f>
        <v>0.14000000000000001</v>
      </c>
      <c r="AK343" s="3" t="str">
        <f>+IF(TablaProyecto[[#This Row],[Age]]&gt;=61,"Baby boomers",IF(TablaProyecto[[#This Row],[Age]]&gt;=45,"Generacion X",IF(TablaProyecto[[#This Row],[Age]]&gt;=29,"Millennials","Generacion Z")))</f>
        <v>Millennials</v>
      </c>
      <c r="AL34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343" s="3" t="str">
        <f>+IF(TablaProyecto[[#This Row],[HourlyRate]]&lt;50,"Coste salarial bajo",IF(TablaProyecto[[#This Row],[HourlyRate]]&lt;75,"Coste salarial medio","Coste salarial alto"))</f>
        <v>Coste salarial alto</v>
      </c>
      <c r="AN343" s="3" t="str">
        <f>+IF(TablaProyecto[[#This Row],[DistanceFromHome]]&lt;10,"0-10 kms",IF(TablaProyecto[[#This Row],[DistanceFromHome]]&lt;20,"10-20 kms","20-30 kms"))</f>
        <v>10-20 kms</v>
      </c>
      <c r="AO343" s="3" t="str">
        <f>+IF(TablaProyecto[[#This Row],[Porcentaje de aumento salarial recibido (%)]]&lt;16%,"Bajo",IF(TablaProyecto[[#This Row],[Porcentaje de aumento salarial recibido (%)]]&lt;21%,"Medio","Alto"))</f>
        <v>Bajo</v>
      </c>
      <c r="AP343" s="3" t="str">
        <f>+IF(TablaProyecto[[#This Row],[TrainingTimesLastYear]]&lt;3,"Poca",IF(TablaProyecto[[#This Row],[TrainingTimesLastYear]]&lt;5,"Media","Mucha"))</f>
        <v>Media</v>
      </c>
      <c r="AQ343" s="3" t="str">
        <f>+IF(TablaProyecto[[#This Row],[TotalWorkingYears]]&lt;4,"Junior",IF(TablaProyecto[[#This Row],[TotalWorkingYears]]&lt;10,"Intermediate","Senior"))</f>
        <v>Senior</v>
      </c>
      <c r="AS343" t="str">
        <f>+IF(TablaProyecto[[#This Row],[Education]]&gt;5,"ERRONEO","")</f>
        <v/>
      </c>
      <c r="AT343" t="str">
        <f>IF(+COUNTIF(TablaProyecto[EmployeeNumber],TablaProyecto[[#This Row],[EmployeeNumber]])&gt;1,"ERRONEO"," ")</f>
        <v xml:space="preserve"> </v>
      </c>
      <c r="AU343" t="str">
        <f>+IF(TablaProyecto[[#This Row],[JobSatisfaction]]&gt;4,"ERRONEO"," ")</f>
        <v xml:space="preserve"> </v>
      </c>
      <c r="AV343" t="str">
        <f>+IF(TablaProyecto[[#This Row],[PerformanceRating]]&gt;4,"ERRONEO"," ")</f>
        <v xml:space="preserve"> </v>
      </c>
      <c r="AW343" t="str">
        <f>+IF(TablaProyecto[[#This Row],[RelationshipSatisfaction]]&gt;4,"ERRONEO"," ")</f>
        <v xml:space="preserve"> </v>
      </c>
      <c r="AX343" t="str">
        <f>+IF(TablaProyecto[[#This Row],[WorkLifeBalance]]&gt;4,"ERRONEO"," ")</f>
        <v xml:space="preserve"> </v>
      </c>
    </row>
    <row r="344" spans="1:50" x14ac:dyDescent="0.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  <c r="AJ344" s="3">
        <f>+TablaProyecto[[#This Row],[PercentSalaryHike]]/100</f>
        <v>0.14000000000000001</v>
      </c>
      <c r="AK344" s="3" t="str">
        <f>+IF(TablaProyecto[[#This Row],[Age]]&gt;=61,"Baby boomers",IF(TablaProyecto[[#This Row],[Age]]&gt;=45,"Generacion X",IF(TablaProyecto[[#This Row],[Age]]&gt;=29,"Millennials","Generacion Z")))</f>
        <v>Millennials</v>
      </c>
      <c r="AL34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344" s="3" t="str">
        <f>+IF(TablaProyecto[[#This Row],[HourlyRate]]&lt;50,"Coste salarial bajo",IF(TablaProyecto[[#This Row],[HourlyRate]]&lt;75,"Coste salarial medio","Coste salarial alto"))</f>
        <v>Coste salarial bajo</v>
      </c>
      <c r="AN344" s="3" t="str">
        <f>+IF(TablaProyecto[[#This Row],[DistanceFromHome]]&lt;10,"0-10 kms",IF(TablaProyecto[[#This Row],[DistanceFromHome]]&lt;20,"10-20 kms","20-30 kms"))</f>
        <v>0-10 kms</v>
      </c>
      <c r="AO344" s="3" t="str">
        <f>+IF(TablaProyecto[[#This Row],[Porcentaje de aumento salarial recibido (%)]]&lt;16%,"Bajo",IF(TablaProyecto[[#This Row],[Porcentaje de aumento salarial recibido (%)]]&lt;21%,"Medio","Alto"))</f>
        <v>Bajo</v>
      </c>
      <c r="AP344" s="3" t="str">
        <f>+IF(TablaProyecto[[#This Row],[TrainingTimesLastYear]]&lt;3,"Poca",IF(TablaProyecto[[#This Row],[TrainingTimesLastYear]]&lt;5,"Media","Mucha"))</f>
        <v>Poca</v>
      </c>
      <c r="AQ344" s="3" t="str">
        <f>+IF(TablaProyecto[[#This Row],[TotalWorkingYears]]&lt;4,"Junior",IF(TablaProyecto[[#This Row],[TotalWorkingYears]]&lt;10,"Intermediate","Senior"))</f>
        <v>Senior</v>
      </c>
      <c r="AS344" t="str">
        <f>+IF(TablaProyecto[[#This Row],[Education]]&gt;5,"ERRONEO","")</f>
        <v/>
      </c>
      <c r="AT344" t="str">
        <f>IF(+COUNTIF(TablaProyecto[EmployeeNumber],TablaProyecto[[#This Row],[EmployeeNumber]])&gt;1,"ERRONEO"," ")</f>
        <v xml:space="preserve"> </v>
      </c>
      <c r="AU344" t="str">
        <f>+IF(TablaProyecto[[#This Row],[JobSatisfaction]]&gt;4,"ERRONEO"," ")</f>
        <v xml:space="preserve"> </v>
      </c>
      <c r="AV344" t="str">
        <f>+IF(TablaProyecto[[#This Row],[PerformanceRating]]&gt;4,"ERRONEO"," ")</f>
        <v xml:space="preserve"> </v>
      </c>
      <c r="AW344" t="str">
        <f>+IF(TablaProyecto[[#This Row],[RelationshipSatisfaction]]&gt;4,"ERRONEO"," ")</f>
        <v xml:space="preserve"> </v>
      </c>
      <c r="AX344" t="str">
        <f>+IF(TablaProyecto[[#This Row],[WorkLifeBalance]]&gt;4,"ERRONEO"," ")</f>
        <v xml:space="preserve"> </v>
      </c>
    </row>
    <row r="345" spans="1:50" x14ac:dyDescent="0.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  <c r="AJ345" s="3">
        <f>+TablaProyecto[[#This Row],[PercentSalaryHike]]/100</f>
        <v>0.14000000000000001</v>
      </c>
      <c r="AK345" s="3" t="str">
        <f>+IF(TablaProyecto[[#This Row],[Age]]&gt;=61,"Baby boomers",IF(TablaProyecto[[#This Row],[Age]]&gt;=45,"Generacion X",IF(TablaProyecto[[#This Row],[Age]]&gt;=29,"Millennials","Generacion Z")))</f>
        <v>Millennials</v>
      </c>
      <c r="AL34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45" s="3" t="str">
        <f>+IF(TablaProyecto[[#This Row],[HourlyRate]]&lt;50,"Coste salarial bajo",IF(TablaProyecto[[#This Row],[HourlyRate]]&lt;75,"Coste salarial medio","Coste salarial alto"))</f>
        <v>Coste salarial bajo</v>
      </c>
      <c r="AN345" s="3" t="str">
        <f>+IF(TablaProyecto[[#This Row],[DistanceFromHome]]&lt;10,"0-10 kms",IF(TablaProyecto[[#This Row],[DistanceFromHome]]&lt;20,"10-20 kms","20-30 kms"))</f>
        <v>10-20 kms</v>
      </c>
      <c r="AO345" s="3" t="str">
        <f>+IF(TablaProyecto[[#This Row],[Porcentaje de aumento salarial recibido (%)]]&lt;16%,"Bajo",IF(TablaProyecto[[#This Row],[Porcentaje de aumento salarial recibido (%)]]&lt;21%,"Medio","Alto"))</f>
        <v>Bajo</v>
      </c>
      <c r="AP345" s="3" t="str">
        <f>+IF(TablaProyecto[[#This Row],[TrainingTimesLastYear]]&lt;3,"Poca",IF(TablaProyecto[[#This Row],[TrainingTimesLastYear]]&lt;5,"Media","Mucha"))</f>
        <v>Poca</v>
      </c>
      <c r="AQ345" s="3" t="str">
        <f>+IF(TablaProyecto[[#This Row],[TotalWorkingYears]]&lt;4,"Junior",IF(TablaProyecto[[#This Row],[TotalWorkingYears]]&lt;10,"Intermediate","Senior"))</f>
        <v>Intermediate</v>
      </c>
      <c r="AS345" t="str">
        <f>+IF(TablaProyecto[[#This Row],[Education]]&gt;5,"ERRONEO","")</f>
        <v/>
      </c>
      <c r="AT345" t="str">
        <f>IF(+COUNTIF(TablaProyecto[EmployeeNumber],TablaProyecto[[#This Row],[EmployeeNumber]])&gt;1,"ERRONEO"," ")</f>
        <v xml:space="preserve"> </v>
      </c>
      <c r="AU345" t="str">
        <f>+IF(TablaProyecto[[#This Row],[JobSatisfaction]]&gt;4,"ERRONEO"," ")</f>
        <v xml:space="preserve"> </v>
      </c>
      <c r="AV345" t="str">
        <f>+IF(TablaProyecto[[#This Row],[PerformanceRating]]&gt;4,"ERRONEO"," ")</f>
        <v xml:space="preserve"> </v>
      </c>
      <c r="AW345" t="str">
        <f>+IF(TablaProyecto[[#This Row],[RelationshipSatisfaction]]&gt;4,"ERRONEO"," ")</f>
        <v xml:space="preserve"> </v>
      </c>
      <c r="AX345" t="str">
        <f>+IF(TablaProyecto[[#This Row],[WorkLifeBalance]]&gt;4,"ERRONEO"," ")</f>
        <v xml:space="preserve"> </v>
      </c>
    </row>
    <row r="346" spans="1:50" x14ac:dyDescent="0.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  <c r="AJ346" s="3">
        <f>+TablaProyecto[[#This Row],[PercentSalaryHike]]/100</f>
        <v>0.13</v>
      </c>
      <c r="AK346" s="3" t="str">
        <f>+IF(TablaProyecto[[#This Row],[Age]]&gt;=61,"Baby boomers",IF(TablaProyecto[[#This Row],[Age]]&gt;=45,"Generacion X",IF(TablaProyecto[[#This Row],[Age]]&gt;=29,"Millennials","Generacion Z")))</f>
        <v>Millennials</v>
      </c>
      <c r="AL34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346" s="3" t="str">
        <f>+IF(TablaProyecto[[#This Row],[HourlyRate]]&lt;50,"Coste salarial bajo",IF(TablaProyecto[[#This Row],[HourlyRate]]&lt;75,"Coste salarial medio","Coste salarial alto"))</f>
        <v>Coste salarial medio</v>
      </c>
      <c r="AN346" s="3" t="str">
        <f>+IF(TablaProyecto[[#This Row],[DistanceFromHome]]&lt;10,"0-10 kms",IF(TablaProyecto[[#This Row],[DistanceFromHome]]&lt;20,"10-20 kms","20-30 kms"))</f>
        <v>0-10 kms</v>
      </c>
      <c r="AO346" s="3" t="str">
        <f>+IF(TablaProyecto[[#This Row],[Porcentaje de aumento salarial recibido (%)]]&lt;16%,"Bajo",IF(TablaProyecto[[#This Row],[Porcentaje de aumento salarial recibido (%)]]&lt;21%,"Medio","Alto"))</f>
        <v>Bajo</v>
      </c>
      <c r="AP346" s="3" t="str">
        <f>+IF(TablaProyecto[[#This Row],[TrainingTimesLastYear]]&lt;3,"Poca",IF(TablaProyecto[[#This Row],[TrainingTimesLastYear]]&lt;5,"Media","Mucha"))</f>
        <v>Mucha</v>
      </c>
      <c r="AQ346" s="3" t="str">
        <f>+IF(TablaProyecto[[#This Row],[TotalWorkingYears]]&lt;4,"Junior",IF(TablaProyecto[[#This Row],[TotalWorkingYears]]&lt;10,"Intermediate","Senior"))</f>
        <v>Senior</v>
      </c>
      <c r="AS346" t="str">
        <f>+IF(TablaProyecto[[#This Row],[Education]]&gt;5,"ERRONEO","")</f>
        <v/>
      </c>
      <c r="AT346" t="str">
        <f>IF(+COUNTIF(TablaProyecto[EmployeeNumber],TablaProyecto[[#This Row],[EmployeeNumber]])&gt;1,"ERRONEO"," ")</f>
        <v xml:space="preserve"> </v>
      </c>
      <c r="AU346" t="str">
        <f>+IF(TablaProyecto[[#This Row],[JobSatisfaction]]&gt;4,"ERRONEO"," ")</f>
        <v xml:space="preserve"> </v>
      </c>
      <c r="AV346" t="str">
        <f>+IF(TablaProyecto[[#This Row],[PerformanceRating]]&gt;4,"ERRONEO"," ")</f>
        <v xml:space="preserve"> </v>
      </c>
      <c r="AW346" t="str">
        <f>+IF(TablaProyecto[[#This Row],[RelationshipSatisfaction]]&gt;4,"ERRONEO"," ")</f>
        <v xml:space="preserve"> </v>
      </c>
      <c r="AX346" t="str">
        <f>+IF(TablaProyecto[[#This Row],[WorkLifeBalance]]&gt;4,"ERRONEO"," ")</f>
        <v xml:space="preserve"> </v>
      </c>
    </row>
    <row r="347" spans="1:50" x14ac:dyDescent="0.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  <c r="AJ347" s="3">
        <f>+TablaProyecto[[#This Row],[PercentSalaryHike]]/100</f>
        <v>0.12</v>
      </c>
      <c r="AK347" s="3" t="str">
        <f>+IF(TablaProyecto[[#This Row],[Age]]&gt;=61,"Baby boomers",IF(TablaProyecto[[#This Row],[Age]]&gt;=45,"Generacion X",IF(TablaProyecto[[#This Row],[Age]]&gt;=29,"Millennials","Generacion Z")))</f>
        <v>Generacion Z</v>
      </c>
      <c r="AL34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47" s="3" t="str">
        <f>+IF(TablaProyecto[[#This Row],[HourlyRate]]&lt;50,"Coste salarial bajo",IF(TablaProyecto[[#This Row],[HourlyRate]]&lt;75,"Coste salarial medio","Coste salarial alto"))</f>
        <v>Coste salarial alto</v>
      </c>
      <c r="AN347" s="3" t="str">
        <f>+IF(TablaProyecto[[#This Row],[DistanceFromHome]]&lt;10,"0-10 kms",IF(TablaProyecto[[#This Row],[DistanceFromHome]]&lt;20,"10-20 kms","20-30 kms"))</f>
        <v>20-30 kms</v>
      </c>
      <c r="AO347" s="3" t="str">
        <f>+IF(TablaProyecto[[#This Row],[Porcentaje de aumento salarial recibido (%)]]&lt;16%,"Bajo",IF(TablaProyecto[[#This Row],[Porcentaje de aumento salarial recibido (%)]]&lt;21%,"Medio","Alto"))</f>
        <v>Bajo</v>
      </c>
      <c r="AP347" s="3" t="str">
        <f>+IF(TablaProyecto[[#This Row],[TrainingTimesLastYear]]&lt;3,"Poca",IF(TablaProyecto[[#This Row],[TrainingTimesLastYear]]&lt;5,"Media","Mucha"))</f>
        <v>Poca</v>
      </c>
      <c r="AQ347" s="3" t="str">
        <f>+IF(TablaProyecto[[#This Row],[TotalWorkingYears]]&lt;4,"Junior",IF(TablaProyecto[[#This Row],[TotalWorkingYears]]&lt;10,"Intermediate","Senior"))</f>
        <v>Intermediate</v>
      </c>
      <c r="AS347" t="str">
        <f>+IF(TablaProyecto[[#This Row],[Education]]&gt;5,"ERRONEO","")</f>
        <v/>
      </c>
      <c r="AT347" t="str">
        <f>IF(+COUNTIF(TablaProyecto[EmployeeNumber],TablaProyecto[[#This Row],[EmployeeNumber]])&gt;1,"ERRONEO"," ")</f>
        <v xml:space="preserve"> </v>
      </c>
      <c r="AU347" t="str">
        <f>+IF(TablaProyecto[[#This Row],[JobSatisfaction]]&gt;4,"ERRONEO"," ")</f>
        <v xml:space="preserve"> </v>
      </c>
      <c r="AV347" t="str">
        <f>+IF(TablaProyecto[[#This Row],[PerformanceRating]]&gt;4,"ERRONEO"," ")</f>
        <v xml:space="preserve"> </v>
      </c>
      <c r="AW347" t="str">
        <f>+IF(TablaProyecto[[#This Row],[RelationshipSatisfaction]]&gt;4,"ERRONEO"," ")</f>
        <v xml:space="preserve"> </v>
      </c>
      <c r="AX347" t="str">
        <f>+IF(TablaProyecto[[#This Row],[WorkLifeBalance]]&gt;4,"ERRONEO"," ")</f>
        <v xml:space="preserve"> </v>
      </c>
    </row>
    <row r="348" spans="1:50" x14ac:dyDescent="0.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  <c r="AJ348" s="3">
        <f>+TablaProyecto[[#This Row],[PercentSalaryHike]]/100</f>
        <v>0.15</v>
      </c>
      <c r="AK348" s="3" t="str">
        <f>+IF(TablaProyecto[[#This Row],[Age]]&gt;=61,"Baby boomers",IF(TablaProyecto[[#This Row],[Age]]&gt;=45,"Generacion X",IF(TablaProyecto[[#This Row],[Age]]&gt;=29,"Millennials","Generacion Z")))</f>
        <v>Millennials</v>
      </c>
      <c r="AL34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48" s="3" t="str">
        <f>+IF(TablaProyecto[[#This Row],[HourlyRate]]&lt;50,"Coste salarial bajo",IF(TablaProyecto[[#This Row],[HourlyRate]]&lt;75,"Coste salarial medio","Coste salarial alto"))</f>
        <v>Coste salarial alto</v>
      </c>
      <c r="AN348" s="3" t="str">
        <f>+IF(TablaProyecto[[#This Row],[DistanceFromHome]]&lt;10,"0-10 kms",IF(TablaProyecto[[#This Row],[DistanceFromHome]]&lt;20,"10-20 kms","20-30 kms"))</f>
        <v>0-10 kms</v>
      </c>
      <c r="AO348" s="3" t="str">
        <f>+IF(TablaProyecto[[#This Row],[Porcentaje de aumento salarial recibido (%)]]&lt;16%,"Bajo",IF(TablaProyecto[[#This Row],[Porcentaje de aumento salarial recibido (%)]]&lt;21%,"Medio","Alto"))</f>
        <v>Bajo</v>
      </c>
      <c r="AP348" s="3" t="str">
        <f>+IF(TablaProyecto[[#This Row],[TrainingTimesLastYear]]&lt;3,"Poca",IF(TablaProyecto[[#This Row],[TrainingTimesLastYear]]&lt;5,"Media","Mucha"))</f>
        <v>Media</v>
      </c>
      <c r="AQ348" s="3" t="str">
        <f>+IF(TablaProyecto[[#This Row],[TotalWorkingYears]]&lt;4,"Junior",IF(TablaProyecto[[#This Row],[TotalWorkingYears]]&lt;10,"Intermediate","Senior"))</f>
        <v>Intermediate</v>
      </c>
      <c r="AS348" t="str">
        <f>+IF(TablaProyecto[[#This Row],[Education]]&gt;5,"ERRONEO","")</f>
        <v/>
      </c>
      <c r="AT348" t="str">
        <f>IF(+COUNTIF(TablaProyecto[EmployeeNumber],TablaProyecto[[#This Row],[EmployeeNumber]])&gt;1,"ERRONEO"," ")</f>
        <v xml:space="preserve"> </v>
      </c>
      <c r="AU348" t="str">
        <f>+IF(TablaProyecto[[#This Row],[JobSatisfaction]]&gt;4,"ERRONEO"," ")</f>
        <v xml:space="preserve"> </v>
      </c>
      <c r="AV348" t="str">
        <f>+IF(TablaProyecto[[#This Row],[PerformanceRating]]&gt;4,"ERRONEO"," ")</f>
        <v xml:space="preserve"> </v>
      </c>
      <c r="AW348" t="str">
        <f>+IF(TablaProyecto[[#This Row],[RelationshipSatisfaction]]&gt;4,"ERRONEO"," ")</f>
        <v xml:space="preserve"> </v>
      </c>
      <c r="AX348" t="str">
        <f>+IF(TablaProyecto[[#This Row],[WorkLifeBalance]]&gt;4,"ERRONEO"," ")</f>
        <v xml:space="preserve"> </v>
      </c>
    </row>
    <row r="349" spans="1:50" x14ac:dyDescent="0.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  <c r="AJ349" s="3">
        <f>+TablaProyecto[[#This Row],[PercentSalaryHike]]/100</f>
        <v>0.19</v>
      </c>
      <c r="AK349" s="3" t="str">
        <f>+IF(TablaProyecto[[#This Row],[Age]]&gt;=61,"Baby boomers",IF(TablaProyecto[[#This Row],[Age]]&gt;=45,"Generacion X",IF(TablaProyecto[[#This Row],[Age]]&gt;=29,"Millennials","Generacion Z")))</f>
        <v>Generacion X</v>
      </c>
      <c r="AL34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349" s="3" t="str">
        <f>+IF(TablaProyecto[[#This Row],[HourlyRate]]&lt;50,"Coste salarial bajo",IF(TablaProyecto[[#This Row],[HourlyRate]]&lt;75,"Coste salarial medio","Coste salarial alto"))</f>
        <v>Coste salarial alto</v>
      </c>
      <c r="AN349" s="3" t="str">
        <f>+IF(TablaProyecto[[#This Row],[DistanceFromHome]]&lt;10,"0-10 kms",IF(TablaProyecto[[#This Row],[DistanceFromHome]]&lt;20,"10-20 kms","20-30 kms"))</f>
        <v>0-10 kms</v>
      </c>
      <c r="AO349" s="3" t="str">
        <f>+IF(TablaProyecto[[#This Row],[Porcentaje de aumento salarial recibido (%)]]&lt;16%,"Bajo",IF(TablaProyecto[[#This Row],[Porcentaje de aumento salarial recibido (%)]]&lt;21%,"Medio","Alto"))</f>
        <v>Medio</v>
      </c>
      <c r="AP349" s="3" t="str">
        <f>+IF(TablaProyecto[[#This Row],[TrainingTimesLastYear]]&lt;3,"Poca",IF(TablaProyecto[[#This Row],[TrainingTimesLastYear]]&lt;5,"Media","Mucha"))</f>
        <v>Media</v>
      </c>
      <c r="AQ349" s="3" t="str">
        <f>+IF(TablaProyecto[[#This Row],[TotalWorkingYears]]&lt;4,"Junior",IF(TablaProyecto[[#This Row],[TotalWorkingYears]]&lt;10,"Intermediate","Senior"))</f>
        <v>Intermediate</v>
      </c>
      <c r="AS349" t="str">
        <f>+IF(TablaProyecto[[#This Row],[Education]]&gt;5,"ERRONEO","")</f>
        <v/>
      </c>
      <c r="AT349" t="str">
        <f>IF(+COUNTIF(TablaProyecto[EmployeeNumber],TablaProyecto[[#This Row],[EmployeeNumber]])&gt;1,"ERRONEO"," ")</f>
        <v xml:space="preserve"> </v>
      </c>
      <c r="AU349" t="str">
        <f>+IF(TablaProyecto[[#This Row],[JobSatisfaction]]&gt;4,"ERRONEO"," ")</f>
        <v xml:space="preserve"> </v>
      </c>
      <c r="AV349" t="str">
        <f>+IF(TablaProyecto[[#This Row],[PerformanceRating]]&gt;4,"ERRONEO"," ")</f>
        <v xml:space="preserve"> </v>
      </c>
      <c r="AW349" t="str">
        <f>+IF(TablaProyecto[[#This Row],[RelationshipSatisfaction]]&gt;4,"ERRONEO"," ")</f>
        <v xml:space="preserve"> </v>
      </c>
      <c r="AX349" t="str">
        <f>+IF(TablaProyecto[[#This Row],[WorkLifeBalance]]&gt;4,"ERRONEO"," ")</f>
        <v xml:space="preserve"> </v>
      </c>
    </row>
    <row r="350" spans="1:50" x14ac:dyDescent="0.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  <c r="AJ350" s="3">
        <f>+TablaProyecto[[#This Row],[PercentSalaryHike]]/100</f>
        <v>0.14000000000000001</v>
      </c>
      <c r="AK350" s="3" t="str">
        <f>+IF(TablaProyecto[[#This Row],[Age]]&gt;=61,"Baby boomers",IF(TablaProyecto[[#This Row],[Age]]&gt;=45,"Generacion X",IF(TablaProyecto[[#This Row],[Age]]&gt;=29,"Millennials","Generacion Z")))</f>
        <v>Millennials</v>
      </c>
      <c r="AL35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350" s="3" t="str">
        <f>+IF(TablaProyecto[[#This Row],[HourlyRate]]&lt;50,"Coste salarial bajo",IF(TablaProyecto[[#This Row],[HourlyRate]]&lt;75,"Coste salarial medio","Coste salarial alto"))</f>
        <v>Coste salarial bajo</v>
      </c>
      <c r="AN350" s="3" t="str">
        <f>+IF(TablaProyecto[[#This Row],[DistanceFromHome]]&lt;10,"0-10 kms",IF(TablaProyecto[[#This Row],[DistanceFromHome]]&lt;20,"10-20 kms","20-30 kms"))</f>
        <v>20-30 kms</v>
      </c>
      <c r="AO350" s="3" t="str">
        <f>+IF(TablaProyecto[[#This Row],[Porcentaje de aumento salarial recibido (%)]]&lt;16%,"Bajo",IF(TablaProyecto[[#This Row],[Porcentaje de aumento salarial recibido (%)]]&lt;21%,"Medio","Alto"))</f>
        <v>Bajo</v>
      </c>
      <c r="AP350" s="3" t="str">
        <f>+IF(TablaProyecto[[#This Row],[TrainingTimesLastYear]]&lt;3,"Poca",IF(TablaProyecto[[#This Row],[TrainingTimesLastYear]]&lt;5,"Media","Mucha"))</f>
        <v>Poca</v>
      </c>
      <c r="AQ350" s="3" t="str">
        <f>+IF(TablaProyecto[[#This Row],[TotalWorkingYears]]&lt;4,"Junior",IF(TablaProyecto[[#This Row],[TotalWorkingYears]]&lt;10,"Intermediate","Senior"))</f>
        <v>Senior</v>
      </c>
      <c r="AS350" t="str">
        <f>+IF(TablaProyecto[[#This Row],[Education]]&gt;5,"ERRONEO","")</f>
        <v/>
      </c>
      <c r="AT350" t="str">
        <f>IF(+COUNTIF(TablaProyecto[EmployeeNumber],TablaProyecto[[#This Row],[EmployeeNumber]])&gt;1,"ERRONEO"," ")</f>
        <v xml:space="preserve"> </v>
      </c>
      <c r="AU350" t="str">
        <f>+IF(TablaProyecto[[#This Row],[JobSatisfaction]]&gt;4,"ERRONEO"," ")</f>
        <v xml:space="preserve"> </v>
      </c>
      <c r="AV350" t="str">
        <f>+IF(TablaProyecto[[#This Row],[PerformanceRating]]&gt;4,"ERRONEO"," ")</f>
        <v xml:space="preserve"> </v>
      </c>
      <c r="AW350" t="str">
        <f>+IF(TablaProyecto[[#This Row],[RelationshipSatisfaction]]&gt;4,"ERRONEO"," ")</f>
        <v xml:space="preserve"> </v>
      </c>
      <c r="AX350" t="str">
        <f>+IF(TablaProyecto[[#This Row],[WorkLifeBalance]]&gt;4,"ERRONEO"," ")</f>
        <v xml:space="preserve"> </v>
      </c>
    </row>
    <row r="351" spans="1:50" x14ac:dyDescent="0.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  <c r="AJ351" s="3">
        <f>+TablaProyecto[[#This Row],[PercentSalaryHike]]/100</f>
        <v>0.14000000000000001</v>
      </c>
      <c r="AK351" s="3" t="str">
        <f>+IF(TablaProyecto[[#This Row],[Age]]&gt;=61,"Baby boomers",IF(TablaProyecto[[#This Row],[Age]]&gt;=45,"Generacion X",IF(TablaProyecto[[#This Row],[Age]]&gt;=29,"Millennials","Generacion Z")))</f>
        <v>Millennials</v>
      </c>
      <c r="AL35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51" s="3" t="str">
        <f>+IF(TablaProyecto[[#This Row],[HourlyRate]]&lt;50,"Coste salarial bajo",IF(TablaProyecto[[#This Row],[HourlyRate]]&lt;75,"Coste salarial medio","Coste salarial alto"))</f>
        <v>Coste salarial medio</v>
      </c>
      <c r="AN351" s="3" t="str">
        <f>+IF(TablaProyecto[[#This Row],[DistanceFromHome]]&lt;10,"0-10 kms",IF(TablaProyecto[[#This Row],[DistanceFromHome]]&lt;20,"10-20 kms","20-30 kms"))</f>
        <v>0-10 kms</v>
      </c>
      <c r="AO351" s="3" t="str">
        <f>+IF(TablaProyecto[[#This Row],[Porcentaje de aumento salarial recibido (%)]]&lt;16%,"Bajo",IF(TablaProyecto[[#This Row],[Porcentaje de aumento salarial recibido (%)]]&lt;21%,"Medio","Alto"))</f>
        <v>Bajo</v>
      </c>
      <c r="AP351" s="3" t="str">
        <f>+IF(TablaProyecto[[#This Row],[TrainingTimesLastYear]]&lt;3,"Poca",IF(TablaProyecto[[#This Row],[TrainingTimesLastYear]]&lt;5,"Media","Mucha"))</f>
        <v>Media</v>
      </c>
      <c r="AQ351" s="3" t="str">
        <f>+IF(TablaProyecto[[#This Row],[TotalWorkingYears]]&lt;4,"Junior",IF(TablaProyecto[[#This Row],[TotalWorkingYears]]&lt;10,"Intermediate","Senior"))</f>
        <v>Intermediate</v>
      </c>
      <c r="AS351" t="str">
        <f>+IF(TablaProyecto[[#This Row],[Education]]&gt;5,"ERRONEO","")</f>
        <v/>
      </c>
      <c r="AT351" t="str">
        <f>IF(+COUNTIF(TablaProyecto[EmployeeNumber],TablaProyecto[[#This Row],[EmployeeNumber]])&gt;1,"ERRONEO"," ")</f>
        <v xml:space="preserve"> </v>
      </c>
      <c r="AU351" t="str">
        <f>+IF(TablaProyecto[[#This Row],[JobSatisfaction]]&gt;4,"ERRONEO"," ")</f>
        <v xml:space="preserve"> </v>
      </c>
      <c r="AV351" t="str">
        <f>+IF(TablaProyecto[[#This Row],[PerformanceRating]]&gt;4,"ERRONEO"," ")</f>
        <v xml:space="preserve"> </v>
      </c>
      <c r="AW351" t="str">
        <f>+IF(TablaProyecto[[#This Row],[RelationshipSatisfaction]]&gt;4,"ERRONEO"," ")</f>
        <v xml:space="preserve"> </v>
      </c>
      <c r="AX351" t="str">
        <f>+IF(TablaProyecto[[#This Row],[WorkLifeBalance]]&gt;4,"ERRONEO"," ")</f>
        <v xml:space="preserve"> </v>
      </c>
    </row>
    <row r="352" spans="1:50" x14ac:dyDescent="0.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  <c r="AJ352" s="3">
        <f>+TablaProyecto[[#This Row],[PercentSalaryHike]]/100</f>
        <v>0.11</v>
      </c>
      <c r="AK352" s="3" t="str">
        <f>+IF(TablaProyecto[[#This Row],[Age]]&gt;=61,"Baby boomers",IF(TablaProyecto[[#This Row],[Age]]&gt;=45,"Generacion X",IF(TablaProyecto[[#This Row],[Age]]&gt;=29,"Millennials","Generacion Z")))</f>
        <v>Millennials</v>
      </c>
      <c r="AL35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52" s="3" t="str">
        <f>+IF(TablaProyecto[[#This Row],[HourlyRate]]&lt;50,"Coste salarial bajo",IF(TablaProyecto[[#This Row],[HourlyRate]]&lt;75,"Coste salarial medio","Coste salarial alto"))</f>
        <v>Coste salarial medio</v>
      </c>
      <c r="AN352" s="3" t="str">
        <f>+IF(TablaProyecto[[#This Row],[DistanceFromHome]]&lt;10,"0-10 kms",IF(TablaProyecto[[#This Row],[DistanceFromHome]]&lt;20,"10-20 kms","20-30 kms"))</f>
        <v>0-10 kms</v>
      </c>
      <c r="AO352" s="3" t="str">
        <f>+IF(TablaProyecto[[#This Row],[Porcentaje de aumento salarial recibido (%)]]&lt;16%,"Bajo",IF(TablaProyecto[[#This Row],[Porcentaje de aumento salarial recibido (%)]]&lt;21%,"Medio","Alto"))</f>
        <v>Bajo</v>
      </c>
      <c r="AP352" s="3" t="str">
        <f>+IF(TablaProyecto[[#This Row],[TrainingTimesLastYear]]&lt;3,"Poca",IF(TablaProyecto[[#This Row],[TrainingTimesLastYear]]&lt;5,"Media","Mucha"))</f>
        <v>Mucha</v>
      </c>
      <c r="AQ352" s="3" t="str">
        <f>+IF(TablaProyecto[[#This Row],[TotalWorkingYears]]&lt;4,"Junior",IF(TablaProyecto[[#This Row],[TotalWorkingYears]]&lt;10,"Intermediate","Senior"))</f>
        <v>Intermediate</v>
      </c>
      <c r="AS352" t="str">
        <f>+IF(TablaProyecto[[#This Row],[Education]]&gt;5,"ERRONEO","")</f>
        <v/>
      </c>
      <c r="AT352" t="str">
        <f>IF(+COUNTIF(TablaProyecto[EmployeeNumber],TablaProyecto[[#This Row],[EmployeeNumber]])&gt;1,"ERRONEO"," ")</f>
        <v xml:space="preserve"> </v>
      </c>
      <c r="AU352" t="str">
        <f>+IF(TablaProyecto[[#This Row],[JobSatisfaction]]&gt;4,"ERRONEO"," ")</f>
        <v xml:space="preserve"> </v>
      </c>
      <c r="AV352" t="str">
        <f>+IF(TablaProyecto[[#This Row],[PerformanceRating]]&gt;4,"ERRONEO"," ")</f>
        <v xml:space="preserve"> </v>
      </c>
      <c r="AW352" t="str">
        <f>+IF(TablaProyecto[[#This Row],[RelationshipSatisfaction]]&gt;4,"ERRONEO"," ")</f>
        <v xml:space="preserve"> </v>
      </c>
      <c r="AX352" t="str">
        <f>+IF(TablaProyecto[[#This Row],[WorkLifeBalance]]&gt;4,"ERRONEO"," ")</f>
        <v xml:space="preserve"> </v>
      </c>
    </row>
    <row r="353" spans="1:50" x14ac:dyDescent="0.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  <c r="AJ353" s="3">
        <f>+TablaProyecto[[#This Row],[PercentSalaryHike]]/100</f>
        <v>0.13</v>
      </c>
      <c r="AK353" s="3" t="str">
        <f>+IF(TablaProyecto[[#This Row],[Age]]&gt;=61,"Baby boomers",IF(TablaProyecto[[#This Row],[Age]]&gt;=45,"Generacion X",IF(TablaProyecto[[#This Row],[Age]]&gt;=29,"Millennials","Generacion Z")))</f>
        <v>Millennials</v>
      </c>
      <c r="AL35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53" s="3" t="str">
        <f>+IF(TablaProyecto[[#This Row],[HourlyRate]]&lt;50,"Coste salarial bajo",IF(TablaProyecto[[#This Row],[HourlyRate]]&lt;75,"Coste salarial medio","Coste salarial alto"))</f>
        <v>Coste salarial alto</v>
      </c>
      <c r="AN353" s="3" t="str">
        <f>+IF(TablaProyecto[[#This Row],[DistanceFromHome]]&lt;10,"0-10 kms",IF(TablaProyecto[[#This Row],[DistanceFromHome]]&lt;20,"10-20 kms","20-30 kms"))</f>
        <v>0-10 kms</v>
      </c>
      <c r="AO353" s="3" t="str">
        <f>+IF(TablaProyecto[[#This Row],[Porcentaje de aumento salarial recibido (%)]]&lt;16%,"Bajo",IF(TablaProyecto[[#This Row],[Porcentaje de aumento salarial recibido (%)]]&lt;21%,"Medio","Alto"))</f>
        <v>Bajo</v>
      </c>
      <c r="AP353" s="3" t="str">
        <f>+IF(TablaProyecto[[#This Row],[TrainingTimesLastYear]]&lt;3,"Poca",IF(TablaProyecto[[#This Row],[TrainingTimesLastYear]]&lt;5,"Media","Mucha"))</f>
        <v>Media</v>
      </c>
      <c r="AQ353" s="3" t="str">
        <f>+IF(TablaProyecto[[#This Row],[TotalWorkingYears]]&lt;4,"Junior",IF(TablaProyecto[[#This Row],[TotalWorkingYears]]&lt;10,"Intermediate","Senior"))</f>
        <v>Intermediate</v>
      </c>
      <c r="AS353" t="str">
        <f>+IF(TablaProyecto[[#This Row],[Education]]&gt;5,"ERRONEO","")</f>
        <v/>
      </c>
      <c r="AT353" t="str">
        <f>IF(+COUNTIF(TablaProyecto[EmployeeNumber],TablaProyecto[[#This Row],[EmployeeNumber]])&gt;1,"ERRONEO"," ")</f>
        <v xml:space="preserve"> </v>
      </c>
      <c r="AU353" t="str">
        <f>+IF(TablaProyecto[[#This Row],[JobSatisfaction]]&gt;4,"ERRONEO"," ")</f>
        <v xml:space="preserve"> </v>
      </c>
      <c r="AV353" t="str">
        <f>+IF(TablaProyecto[[#This Row],[PerformanceRating]]&gt;4,"ERRONEO"," ")</f>
        <v xml:space="preserve"> </v>
      </c>
      <c r="AW353" t="str">
        <f>+IF(TablaProyecto[[#This Row],[RelationshipSatisfaction]]&gt;4,"ERRONEO"," ")</f>
        <v xml:space="preserve"> </v>
      </c>
      <c r="AX353" t="str">
        <f>+IF(TablaProyecto[[#This Row],[WorkLifeBalance]]&gt;4,"ERRONEO"," ")</f>
        <v xml:space="preserve"> </v>
      </c>
    </row>
    <row r="354" spans="1:50" x14ac:dyDescent="0.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  <c r="AJ354" s="3">
        <f>+TablaProyecto[[#This Row],[PercentSalaryHike]]/100</f>
        <v>0.21</v>
      </c>
      <c r="AK354" s="3" t="str">
        <f>+IF(TablaProyecto[[#This Row],[Age]]&gt;=61,"Baby boomers",IF(TablaProyecto[[#This Row],[Age]]&gt;=45,"Generacion X",IF(TablaProyecto[[#This Row],[Age]]&gt;=29,"Millennials","Generacion Z")))</f>
        <v>Generacion X</v>
      </c>
      <c r="AL35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354" s="3" t="str">
        <f>+IF(TablaProyecto[[#This Row],[HourlyRate]]&lt;50,"Coste salarial bajo",IF(TablaProyecto[[#This Row],[HourlyRate]]&lt;75,"Coste salarial medio","Coste salarial alto"))</f>
        <v>Coste salarial alto</v>
      </c>
      <c r="AN354" s="3" t="str">
        <f>+IF(TablaProyecto[[#This Row],[DistanceFromHome]]&lt;10,"0-10 kms",IF(TablaProyecto[[#This Row],[DistanceFromHome]]&lt;20,"10-20 kms","20-30 kms"))</f>
        <v>20-30 kms</v>
      </c>
      <c r="AO354" s="3" t="str">
        <f>+IF(TablaProyecto[[#This Row],[Porcentaje de aumento salarial recibido (%)]]&lt;16%,"Bajo",IF(TablaProyecto[[#This Row],[Porcentaje de aumento salarial recibido (%)]]&lt;21%,"Medio","Alto"))</f>
        <v>Alto</v>
      </c>
      <c r="AP354" s="3" t="str">
        <f>+IF(TablaProyecto[[#This Row],[TrainingTimesLastYear]]&lt;3,"Poca",IF(TablaProyecto[[#This Row],[TrainingTimesLastYear]]&lt;5,"Media","Mucha"))</f>
        <v>Media</v>
      </c>
      <c r="AQ354" s="3" t="str">
        <f>+IF(TablaProyecto[[#This Row],[TotalWorkingYears]]&lt;4,"Junior",IF(TablaProyecto[[#This Row],[TotalWorkingYears]]&lt;10,"Intermediate","Senior"))</f>
        <v>Senior</v>
      </c>
      <c r="AS354" t="str">
        <f>+IF(TablaProyecto[[#This Row],[Education]]&gt;5,"ERRONEO","")</f>
        <v/>
      </c>
      <c r="AT354" t="str">
        <f>IF(+COUNTIF(TablaProyecto[EmployeeNumber],TablaProyecto[[#This Row],[EmployeeNumber]])&gt;1,"ERRONEO"," ")</f>
        <v xml:space="preserve"> </v>
      </c>
      <c r="AU354" t="str">
        <f>+IF(TablaProyecto[[#This Row],[JobSatisfaction]]&gt;4,"ERRONEO"," ")</f>
        <v xml:space="preserve"> </v>
      </c>
      <c r="AV354" t="str">
        <f>+IF(TablaProyecto[[#This Row],[PerformanceRating]]&gt;4,"ERRONEO"," ")</f>
        <v xml:space="preserve"> </v>
      </c>
      <c r="AW354" t="str">
        <f>+IF(TablaProyecto[[#This Row],[RelationshipSatisfaction]]&gt;4,"ERRONEO"," ")</f>
        <v xml:space="preserve"> </v>
      </c>
      <c r="AX354" t="str">
        <f>+IF(TablaProyecto[[#This Row],[WorkLifeBalance]]&gt;4,"ERRONEO"," ")</f>
        <v xml:space="preserve"> </v>
      </c>
    </row>
    <row r="355" spans="1:50" x14ac:dyDescent="0.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  <c r="AJ355" s="3">
        <f>+TablaProyecto[[#This Row],[PercentSalaryHike]]/100</f>
        <v>0.13</v>
      </c>
      <c r="AK355" s="3" t="str">
        <f>+IF(TablaProyecto[[#This Row],[Age]]&gt;=61,"Baby boomers",IF(TablaProyecto[[#This Row],[Age]]&gt;=45,"Generacion X",IF(TablaProyecto[[#This Row],[Age]]&gt;=29,"Millennials","Generacion Z")))</f>
        <v>Millennials</v>
      </c>
      <c r="AL35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55" s="3" t="str">
        <f>+IF(TablaProyecto[[#This Row],[HourlyRate]]&lt;50,"Coste salarial bajo",IF(TablaProyecto[[#This Row],[HourlyRate]]&lt;75,"Coste salarial medio","Coste salarial alto"))</f>
        <v>Coste salarial medio</v>
      </c>
      <c r="AN355" s="3" t="str">
        <f>+IF(TablaProyecto[[#This Row],[DistanceFromHome]]&lt;10,"0-10 kms",IF(TablaProyecto[[#This Row],[DistanceFromHome]]&lt;20,"10-20 kms","20-30 kms"))</f>
        <v>0-10 kms</v>
      </c>
      <c r="AO355" s="3" t="str">
        <f>+IF(TablaProyecto[[#This Row],[Porcentaje de aumento salarial recibido (%)]]&lt;16%,"Bajo",IF(TablaProyecto[[#This Row],[Porcentaje de aumento salarial recibido (%)]]&lt;21%,"Medio","Alto"))</f>
        <v>Bajo</v>
      </c>
      <c r="AP355" s="3" t="str">
        <f>+IF(TablaProyecto[[#This Row],[TrainingTimesLastYear]]&lt;3,"Poca",IF(TablaProyecto[[#This Row],[TrainingTimesLastYear]]&lt;5,"Media","Mucha"))</f>
        <v>Poca</v>
      </c>
      <c r="AQ355" s="3" t="str">
        <f>+IF(TablaProyecto[[#This Row],[TotalWorkingYears]]&lt;4,"Junior",IF(TablaProyecto[[#This Row],[TotalWorkingYears]]&lt;10,"Intermediate","Senior"))</f>
        <v>Senior</v>
      </c>
      <c r="AS355" t="str">
        <f>+IF(TablaProyecto[[#This Row],[Education]]&gt;5,"ERRONEO","")</f>
        <v/>
      </c>
      <c r="AT355" t="str">
        <f>IF(+COUNTIF(TablaProyecto[EmployeeNumber],TablaProyecto[[#This Row],[EmployeeNumber]])&gt;1,"ERRONEO"," ")</f>
        <v xml:space="preserve"> </v>
      </c>
      <c r="AU355" t="str">
        <f>+IF(TablaProyecto[[#This Row],[JobSatisfaction]]&gt;4,"ERRONEO"," ")</f>
        <v xml:space="preserve"> </v>
      </c>
      <c r="AV355" t="str">
        <f>+IF(TablaProyecto[[#This Row],[PerformanceRating]]&gt;4,"ERRONEO"," ")</f>
        <v xml:space="preserve"> </v>
      </c>
      <c r="AW355" t="str">
        <f>+IF(TablaProyecto[[#This Row],[RelationshipSatisfaction]]&gt;4,"ERRONEO"," ")</f>
        <v xml:space="preserve"> </v>
      </c>
      <c r="AX355" t="str">
        <f>+IF(TablaProyecto[[#This Row],[WorkLifeBalance]]&gt;4,"ERRONEO"," ")</f>
        <v xml:space="preserve"> </v>
      </c>
    </row>
    <row r="356" spans="1:50" x14ac:dyDescent="0.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  <c r="AJ356" s="3">
        <f>+TablaProyecto[[#This Row],[PercentSalaryHike]]/100</f>
        <v>0.12</v>
      </c>
      <c r="AK356" s="3" t="str">
        <f>+IF(TablaProyecto[[#This Row],[Age]]&gt;=61,"Baby boomers",IF(TablaProyecto[[#This Row],[Age]]&gt;=45,"Generacion X",IF(TablaProyecto[[#This Row],[Age]]&gt;=29,"Millennials","Generacion Z")))</f>
        <v>Millennials</v>
      </c>
      <c r="AL35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56" s="3" t="str">
        <f>+IF(TablaProyecto[[#This Row],[HourlyRate]]&lt;50,"Coste salarial bajo",IF(TablaProyecto[[#This Row],[HourlyRate]]&lt;75,"Coste salarial medio","Coste salarial alto"))</f>
        <v>Coste salarial alto</v>
      </c>
      <c r="AN356" s="3" t="str">
        <f>+IF(TablaProyecto[[#This Row],[DistanceFromHome]]&lt;10,"0-10 kms",IF(TablaProyecto[[#This Row],[DistanceFromHome]]&lt;20,"10-20 kms","20-30 kms"))</f>
        <v>20-30 kms</v>
      </c>
      <c r="AO356" s="3" t="str">
        <f>+IF(TablaProyecto[[#This Row],[Porcentaje de aumento salarial recibido (%)]]&lt;16%,"Bajo",IF(TablaProyecto[[#This Row],[Porcentaje de aumento salarial recibido (%)]]&lt;21%,"Medio","Alto"))</f>
        <v>Bajo</v>
      </c>
      <c r="AP356" s="3" t="str">
        <f>+IF(TablaProyecto[[#This Row],[TrainingTimesLastYear]]&lt;3,"Poca",IF(TablaProyecto[[#This Row],[TrainingTimesLastYear]]&lt;5,"Media","Mucha"))</f>
        <v>Poca</v>
      </c>
      <c r="AQ356" s="3" t="str">
        <f>+IF(TablaProyecto[[#This Row],[TotalWorkingYears]]&lt;4,"Junior",IF(TablaProyecto[[#This Row],[TotalWorkingYears]]&lt;10,"Intermediate","Senior"))</f>
        <v>Intermediate</v>
      </c>
      <c r="AS356" t="str">
        <f>+IF(TablaProyecto[[#This Row],[Education]]&gt;5,"ERRONEO","")</f>
        <v/>
      </c>
      <c r="AT356" t="str">
        <f>IF(+COUNTIF(TablaProyecto[EmployeeNumber],TablaProyecto[[#This Row],[EmployeeNumber]])&gt;1,"ERRONEO"," ")</f>
        <v xml:space="preserve"> </v>
      </c>
      <c r="AU356" t="str">
        <f>+IF(TablaProyecto[[#This Row],[JobSatisfaction]]&gt;4,"ERRONEO"," ")</f>
        <v xml:space="preserve"> </v>
      </c>
      <c r="AV356" t="str">
        <f>+IF(TablaProyecto[[#This Row],[PerformanceRating]]&gt;4,"ERRONEO"," ")</f>
        <v xml:space="preserve"> </v>
      </c>
      <c r="AW356" t="str">
        <f>+IF(TablaProyecto[[#This Row],[RelationshipSatisfaction]]&gt;4,"ERRONEO"," ")</f>
        <v xml:space="preserve"> </v>
      </c>
      <c r="AX356" t="str">
        <f>+IF(TablaProyecto[[#This Row],[WorkLifeBalance]]&gt;4,"ERRONEO"," ")</f>
        <v xml:space="preserve"> </v>
      </c>
    </row>
    <row r="357" spans="1:50" x14ac:dyDescent="0.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  <c r="AJ357" s="3">
        <f>+TablaProyecto[[#This Row],[PercentSalaryHike]]/100</f>
        <v>0.17</v>
      </c>
      <c r="AK357" s="3" t="str">
        <f>+IF(TablaProyecto[[#This Row],[Age]]&gt;=61,"Baby boomers",IF(TablaProyecto[[#This Row],[Age]]&gt;=45,"Generacion X",IF(TablaProyecto[[#This Row],[Age]]&gt;=29,"Millennials","Generacion Z")))</f>
        <v>Generacion Z</v>
      </c>
      <c r="AL35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57" s="3" t="str">
        <f>+IF(TablaProyecto[[#This Row],[HourlyRate]]&lt;50,"Coste salarial bajo",IF(TablaProyecto[[#This Row],[HourlyRate]]&lt;75,"Coste salarial medio","Coste salarial alto"))</f>
        <v>Coste salarial medio</v>
      </c>
      <c r="AN357" s="3" t="str">
        <f>+IF(TablaProyecto[[#This Row],[DistanceFromHome]]&lt;10,"0-10 kms",IF(TablaProyecto[[#This Row],[DistanceFromHome]]&lt;20,"10-20 kms","20-30 kms"))</f>
        <v>0-10 kms</v>
      </c>
      <c r="AO357" s="3" t="str">
        <f>+IF(TablaProyecto[[#This Row],[Porcentaje de aumento salarial recibido (%)]]&lt;16%,"Bajo",IF(TablaProyecto[[#This Row],[Porcentaje de aumento salarial recibido (%)]]&lt;21%,"Medio","Alto"))</f>
        <v>Medio</v>
      </c>
      <c r="AP357" s="3" t="str">
        <f>+IF(TablaProyecto[[#This Row],[TrainingTimesLastYear]]&lt;3,"Poca",IF(TablaProyecto[[#This Row],[TrainingTimesLastYear]]&lt;5,"Media","Mucha"))</f>
        <v>Media</v>
      </c>
      <c r="AQ357" s="3" t="str">
        <f>+IF(TablaProyecto[[#This Row],[TotalWorkingYears]]&lt;4,"Junior",IF(TablaProyecto[[#This Row],[TotalWorkingYears]]&lt;10,"Intermediate","Senior"))</f>
        <v>Intermediate</v>
      </c>
      <c r="AS357" t="str">
        <f>+IF(TablaProyecto[[#This Row],[Education]]&gt;5,"ERRONEO","")</f>
        <v/>
      </c>
      <c r="AT357" t="str">
        <f>IF(+COUNTIF(TablaProyecto[EmployeeNumber],TablaProyecto[[#This Row],[EmployeeNumber]])&gt;1,"ERRONEO"," ")</f>
        <v xml:space="preserve"> </v>
      </c>
      <c r="AU357" t="str">
        <f>+IF(TablaProyecto[[#This Row],[JobSatisfaction]]&gt;4,"ERRONEO"," ")</f>
        <v xml:space="preserve"> </v>
      </c>
      <c r="AV357" t="str">
        <f>+IF(TablaProyecto[[#This Row],[PerformanceRating]]&gt;4,"ERRONEO"," ")</f>
        <v xml:space="preserve"> </v>
      </c>
      <c r="AW357" t="str">
        <f>+IF(TablaProyecto[[#This Row],[RelationshipSatisfaction]]&gt;4,"ERRONEO"," ")</f>
        <v xml:space="preserve"> </v>
      </c>
      <c r="AX357" t="str">
        <f>+IF(TablaProyecto[[#This Row],[WorkLifeBalance]]&gt;4,"ERRONEO"," ")</f>
        <v xml:space="preserve"> </v>
      </c>
    </row>
    <row r="358" spans="1:50" x14ac:dyDescent="0.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  <c r="AJ358" s="3">
        <f>+TablaProyecto[[#This Row],[PercentSalaryHike]]/100</f>
        <v>0.23</v>
      </c>
      <c r="AK358" s="3" t="str">
        <f>+IF(TablaProyecto[[#This Row],[Age]]&gt;=61,"Baby boomers",IF(TablaProyecto[[#This Row],[Age]]&gt;=45,"Generacion X",IF(TablaProyecto[[#This Row],[Age]]&gt;=29,"Millennials","Generacion Z")))</f>
        <v>Millennials</v>
      </c>
      <c r="AL35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358" s="3" t="str">
        <f>+IF(TablaProyecto[[#This Row],[HourlyRate]]&lt;50,"Coste salarial bajo",IF(TablaProyecto[[#This Row],[HourlyRate]]&lt;75,"Coste salarial medio","Coste salarial alto"))</f>
        <v>Coste salarial alto</v>
      </c>
      <c r="AN358" s="3" t="str">
        <f>+IF(TablaProyecto[[#This Row],[DistanceFromHome]]&lt;10,"0-10 kms",IF(TablaProyecto[[#This Row],[DistanceFromHome]]&lt;20,"10-20 kms","20-30 kms"))</f>
        <v>0-10 kms</v>
      </c>
      <c r="AO358" s="3" t="str">
        <f>+IF(TablaProyecto[[#This Row],[Porcentaje de aumento salarial recibido (%)]]&lt;16%,"Bajo",IF(TablaProyecto[[#This Row],[Porcentaje de aumento salarial recibido (%)]]&lt;21%,"Medio","Alto"))</f>
        <v>Alto</v>
      </c>
      <c r="AP358" s="3" t="str">
        <f>+IF(TablaProyecto[[#This Row],[TrainingTimesLastYear]]&lt;3,"Poca",IF(TablaProyecto[[#This Row],[TrainingTimesLastYear]]&lt;5,"Media","Mucha"))</f>
        <v>Mucha</v>
      </c>
      <c r="AQ358" s="3" t="str">
        <f>+IF(TablaProyecto[[#This Row],[TotalWorkingYears]]&lt;4,"Junior",IF(TablaProyecto[[#This Row],[TotalWorkingYears]]&lt;10,"Intermediate","Senior"))</f>
        <v>Senior</v>
      </c>
      <c r="AS358" t="str">
        <f>+IF(TablaProyecto[[#This Row],[Education]]&gt;5,"ERRONEO","")</f>
        <v/>
      </c>
      <c r="AT358" t="str">
        <f>IF(+COUNTIF(TablaProyecto[EmployeeNumber],TablaProyecto[[#This Row],[EmployeeNumber]])&gt;1,"ERRONEO"," ")</f>
        <v xml:space="preserve"> </v>
      </c>
      <c r="AU358" t="str">
        <f>+IF(TablaProyecto[[#This Row],[JobSatisfaction]]&gt;4,"ERRONEO"," ")</f>
        <v xml:space="preserve"> </v>
      </c>
      <c r="AV358" t="str">
        <f>+IF(TablaProyecto[[#This Row],[PerformanceRating]]&gt;4,"ERRONEO"," ")</f>
        <v xml:space="preserve"> </v>
      </c>
      <c r="AW358" t="str">
        <f>+IF(TablaProyecto[[#This Row],[RelationshipSatisfaction]]&gt;4,"ERRONEO"," ")</f>
        <v xml:space="preserve"> </v>
      </c>
      <c r="AX358" t="str">
        <f>+IF(TablaProyecto[[#This Row],[WorkLifeBalance]]&gt;4,"ERRONEO"," ")</f>
        <v xml:space="preserve"> </v>
      </c>
    </row>
    <row r="359" spans="1:50" x14ac:dyDescent="0.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  <c r="AJ359" s="3">
        <f>+TablaProyecto[[#This Row],[PercentSalaryHike]]/100</f>
        <v>0.11</v>
      </c>
      <c r="AK359" s="3" t="str">
        <f>+IF(TablaProyecto[[#This Row],[Age]]&gt;=61,"Baby boomers",IF(TablaProyecto[[#This Row],[Age]]&gt;=45,"Generacion X",IF(TablaProyecto[[#This Row],[Age]]&gt;=29,"Millennials","Generacion Z")))</f>
        <v>Generacion Z</v>
      </c>
      <c r="AL35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59" s="3" t="str">
        <f>+IF(TablaProyecto[[#This Row],[HourlyRate]]&lt;50,"Coste salarial bajo",IF(TablaProyecto[[#This Row],[HourlyRate]]&lt;75,"Coste salarial medio","Coste salarial alto"))</f>
        <v>Coste salarial alto</v>
      </c>
      <c r="AN359" s="3" t="str">
        <f>+IF(TablaProyecto[[#This Row],[DistanceFromHome]]&lt;10,"0-10 kms",IF(TablaProyecto[[#This Row],[DistanceFromHome]]&lt;20,"10-20 kms","20-30 kms"))</f>
        <v>0-10 kms</v>
      </c>
      <c r="AO359" s="3" t="str">
        <f>+IF(TablaProyecto[[#This Row],[Porcentaje de aumento salarial recibido (%)]]&lt;16%,"Bajo",IF(TablaProyecto[[#This Row],[Porcentaje de aumento salarial recibido (%)]]&lt;21%,"Medio","Alto"))</f>
        <v>Bajo</v>
      </c>
      <c r="AP359" s="3" t="str">
        <f>+IF(TablaProyecto[[#This Row],[TrainingTimesLastYear]]&lt;3,"Poca",IF(TablaProyecto[[#This Row],[TrainingTimesLastYear]]&lt;5,"Media","Mucha"))</f>
        <v>Media</v>
      </c>
      <c r="AQ359" s="3" t="str">
        <f>+IF(TablaProyecto[[#This Row],[TotalWorkingYears]]&lt;4,"Junior",IF(TablaProyecto[[#This Row],[TotalWorkingYears]]&lt;10,"Intermediate","Senior"))</f>
        <v>Junior</v>
      </c>
      <c r="AS359" t="str">
        <f>+IF(TablaProyecto[[#This Row],[Education]]&gt;5,"ERRONEO","")</f>
        <v/>
      </c>
      <c r="AT359" t="str">
        <f>IF(+COUNTIF(TablaProyecto[EmployeeNumber],TablaProyecto[[#This Row],[EmployeeNumber]])&gt;1,"ERRONEO"," ")</f>
        <v xml:space="preserve"> </v>
      </c>
      <c r="AU359" t="str">
        <f>+IF(TablaProyecto[[#This Row],[JobSatisfaction]]&gt;4,"ERRONEO"," ")</f>
        <v xml:space="preserve"> </v>
      </c>
      <c r="AV359" t="str">
        <f>+IF(TablaProyecto[[#This Row],[PerformanceRating]]&gt;4,"ERRONEO"," ")</f>
        <v xml:space="preserve"> </v>
      </c>
      <c r="AW359" t="str">
        <f>+IF(TablaProyecto[[#This Row],[RelationshipSatisfaction]]&gt;4,"ERRONEO"," ")</f>
        <v xml:space="preserve"> </v>
      </c>
      <c r="AX359" t="str">
        <f>+IF(TablaProyecto[[#This Row],[WorkLifeBalance]]&gt;4,"ERRONEO"," ")</f>
        <v xml:space="preserve"> </v>
      </c>
    </row>
    <row r="360" spans="1:50" x14ac:dyDescent="0.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  <c r="AJ360" s="3">
        <f>+TablaProyecto[[#This Row],[PercentSalaryHike]]/100</f>
        <v>0.15</v>
      </c>
      <c r="AK360" s="3" t="str">
        <f>+IF(TablaProyecto[[#This Row],[Age]]&gt;=61,"Baby boomers",IF(TablaProyecto[[#This Row],[Age]]&gt;=45,"Generacion X",IF(TablaProyecto[[#This Row],[Age]]&gt;=29,"Millennials","Generacion Z")))</f>
        <v>Millennials</v>
      </c>
      <c r="AL36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360" s="3" t="str">
        <f>+IF(TablaProyecto[[#This Row],[HourlyRate]]&lt;50,"Coste salarial bajo",IF(TablaProyecto[[#This Row],[HourlyRate]]&lt;75,"Coste salarial medio","Coste salarial alto"))</f>
        <v>Coste salarial bajo</v>
      </c>
      <c r="AN360" s="3" t="str">
        <f>+IF(TablaProyecto[[#This Row],[DistanceFromHome]]&lt;10,"0-10 kms",IF(TablaProyecto[[#This Row],[DistanceFromHome]]&lt;20,"10-20 kms","20-30 kms"))</f>
        <v>0-10 kms</v>
      </c>
      <c r="AO360" s="3" t="str">
        <f>+IF(TablaProyecto[[#This Row],[Porcentaje de aumento salarial recibido (%)]]&lt;16%,"Bajo",IF(TablaProyecto[[#This Row],[Porcentaje de aumento salarial recibido (%)]]&lt;21%,"Medio","Alto"))</f>
        <v>Bajo</v>
      </c>
      <c r="AP360" s="3" t="str">
        <f>+IF(TablaProyecto[[#This Row],[TrainingTimesLastYear]]&lt;3,"Poca",IF(TablaProyecto[[#This Row],[TrainingTimesLastYear]]&lt;5,"Media","Mucha"))</f>
        <v>Mucha</v>
      </c>
      <c r="AQ360" s="3" t="str">
        <f>+IF(TablaProyecto[[#This Row],[TotalWorkingYears]]&lt;4,"Junior",IF(TablaProyecto[[#This Row],[TotalWorkingYears]]&lt;10,"Intermediate","Senior"))</f>
        <v>Intermediate</v>
      </c>
      <c r="AS360" t="str">
        <f>+IF(TablaProyecto[[#This Row],[Education]]&gt;5,"ERRONEO","")</f>
        <v/>
      </c>
      <c r="AT360" t="str">
        <f>IF(+COUNTIF(TablaProyecto[EmployeeNumber],TablaProyecto[[#This Row],[EmployeeNumber]])&gt;1,"ERRONEO"," ")</f>
        <v xml:space="preserve"> </v>
      </c>
      <c r="AU360" t="str">
        <f>+IF(TablaProyecto[[#This Row],[JobSatisfaction]]&gt;4,"ERRONEO"," ")</f>
        <v xml:space="preserve"> </v>
      </c>
      <c r="AV360" t="str">
        <f>+IF(TablaProyecto[[#This Row],[PerformanceRating]]&gt;4,"ERRONEO"," ")</f>
        <v xml:space="preserve"> </v>
      </c>
      <c r="AW360" t="str">
        <f>+IF(TablaProyecto[[#This Row],[RelationshipSatisfaction]]&gt;4,"ERRONEO"," ")</f>
        <v xml:space="preserve"> </v>
      </c>
      <c r="AX360" t="str">
        <f>+IF(TablaProyecto[[#This Row],[WorkLifeBalance]]&gt;4,"ERRONEO"," ")</f>
        <v xml:space="preserve"> </v>
      </c>
    </row>
    <row r="361" spans="1:50" x14ac:dyDescent="0.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  <c r="AJ361" s="3">
        <f>+TablaProyecto[[#This Row],[PercentSalaryHike]]/100</f>
        <v>0.11</v>
      </c>
      <c r="AK361" s="3" t="str">
        <f>+IF(TablaProyecto[[#This Row],[Age]]&gt;=61,"Baby boomers",IF(TablaProyecto[[#This Row],[Age]]&gt;=45,"Generacion X",IF(TablaProyecto[[#This Row],[Age]]&gt;=29,"Millennials","Generacion Z")))</f>
        <v>Millennials</v>
      </c>
      <c r="AL36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361" s="3" t="str">
        <f>+IF(TablaProyecto[[#This Row],[HourlyRate]]&lt;50,"Coste salarial bajo",IF(TablaProyecto[[#This Row],[HourlyRate]]&lt;75,"Coste salarial medio","Coste salarial alto"))</f>
        <v>Coste salarial bajo</v>
      </c>
      <c r="AN361" s="3" t="str">
        <f>+IF(TablaProyecto[[#This Row],[DistanceFromHome]]&lt;10,"0-10 kms",IF(TablaProyecto[[#This Row],[DistanceFromHome]]&lt;20,"10-20 kms","20-30 kms"))</f>
        <v>0-10 kms</v>
      </c>
      <c r="AO361" s="3" t="str">
        <f>+IF(TablaProyecto[[#This Row],[Porcentaje de aumento salarial recibido (%)]]&lt;16%,"Bajo",IF(TablaProyecto[[#This Row],[Porcentaje de aumento salarial recibido (%)]]&lt;21%,"Medio","Alto"))</f>
        <v>Bajo</v>
      </c>
      <c r="AP361" s="3" t="str">
        <f>+IF(TablaProyecto[[#This Row],[TrainingTimesLastYear]]&lt;3,"Poca",IF(TablaProyecto[[#This Row],[TrainingTimesLastYear]]&lt;5,"Media","Mucha"))</f>
        <v>Poca</v>
      </c>
      <c r="AQ361" s="3" t="str">
        <f>+IF(TablaProyecto[[#This Row],[TotalWorkingYears]]&lt;4,"Junior",IF(TablaProyecto[[#This Row],[TotalWorkingYears]]&lt;10,"Intermediate","Senior"))</f>
        <v>Senior</v>
      </c>
      <c r="AS361" t="str">
        <f>+IF(TablaProyecto[[#This Row],[Education]]&gt;5,"ERRONEO","")</f>
        <v/>
      </c>
      <c r="AT361" t="str">
        <f>IF(+COUNTIF(TablaProyecto[EmployeeNumber],TablaProyecto[[#This Row],[EmployeeNumber]])&gt;1,"ERRONEO"," ")</f>
        <v xml:space="preserve"> </v>
      </c>
      <c r="AU361" t="str">
        <f>+IF(TablaProyecto[[#This Row],[JobSatisfaction]]&gt;4,"ERRONEO"," ")</f>
        <v xml:space="preserve"> </v>
      </c>
      <c r="AV361" t="str">
        <f>+IF(TablaProyecto[[#This Row],[PerformanceRating]]&gt;4,"ERRONEO"," ")</f>
        <v xml:space="preserve"> </v>
      </c>
      <c r="AW361" t="str">
        <f>+IF(TablaProyecto[[#This Row],[RelationshipSatisfaction]]&gt;4,"ERRONEO"," ")</f>
        <v xml:space="preserve"> </v>
      </c>
      <c r="AX361" t="str">
        <f>+IF(TablaProyecto[[#This Row],[WorkLifeBalance]]&gt;4,"ERRONEO"," ")</f>
        <v xml:space="preserve"> </v>
      </c>
    </row>
    <row r="362" spans="1:50" x14ac:dyDescent="0.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  <c r="AJ362" s="3">
        <f>+TablaProyecto[[#This Row],[PercentSalaryHike]]/100</f>
        <v>0.11</v>
      </c>
      <c r="AK362" s="3" t="str">
        <f>+IF(TablaProyecto[[#This Row],[Age]]&gt;=61,"Baby boomers",IF(TablaProyecto[[#This Row],[Age]]&gt;=45,"Generacion X",IF(TablaProyecto[[#This Row],[Age]]&gt;=29,"Millennials","Generacion Z")))</f>
        <v>Generacion X</v>
      </c>
      <c r="AL36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62" s="3" t="str">
        <f>+IF(TablaProyecto[[#This Row],[HourlyRate]]&lt;50,"Coste salarial bajo",IF(TablaProyecto[[#This Row],[HourlyRate]]&lt;75,"Coste salarial medio","Coste salarial alto"))</f>
        <v>Coste salarial alto</v>
      </c>
      <c r="AN362" s="3" t="str">
        <f>+IF(TablaProyecto[[#This Row],[DistanceFromHome]]&lt;10,"0-10 kms",IF(TablaProyecto[[#This Row],[DistanceFromHome]]&lt;20,"10-20 kms","20-30 kms"))</f>
        <v>0-10 kms</v>
      </c>
      <c r="AO362" s="3" t="str">
        <f>+IF(TablaProyecto[[#This Row],[Porcentaje de aumento salarial recibido (%)]]&lt;16%,"Bajo",IF(TablaProyecto[[#This Row],[Porcentaje de aumento salarial recibido (%)]]&lt;21%,"Medio","Alto"))</f>
        <v>Bajo</v>
      </c>
      <c r="AP362" s="3" t="str">
        <f>+IF(TablaProyecto[[#This Row],[TrainingTimesLastYear]]&lt;3,"Poca",IF(TablaProyecto[[#This Row],[TrainingTimesLastYear]]&lt;5,"Media","Mucha"))</f>
        <v>Poca</v>
      </c>
      <c r="AQ362" s="3" t="str">
        <f>+IF(TablaProyecto[[#This Row],[TotalWorkingYears]]&lt;4,"Junior",IF(TablaProyecto[[#This Row],[TotalWorkingYears]]&lt;10,"Intermediate","Senior"))</f>
        <v>Senior</v>
      </c>
      <c r="AS362" t="str">
        <f>+IF(TablaProyecto[[#This Row],[Education]]&gt;5,"ERRONEO","")</f>
        <v/>
      </c>
      <c r="AT362" t="str">
        <f>IF(+COUNTIF(TablaProyecto[EmployeeNumber],TablaProyecto[[#This Row],[EmployeeNumber]])&gt;1,"ERRONEO"," ")</f>
        <v xml:space="preserve"> </v>
      </c>
      <c r="AU362" t="str">
        <f>+IF(TablaProyecto[[#This Row],[JobSatisfaction]]&gt;4,"ERRONEO"," ")</f>
        <v xml:space="preserve"> </v>
      </c>
      <c r="AV362" t="str">
        <f>+IF(TablaProyecto[[#This Row],[PerformanceRating]]&gt;4,"ERRONEO"," ")</f>
        <v xml:space="preserve"> </v>
      </c>
      <c r="AW362" t="str">
        <f>+IF(TablaProyecto[[#This Row],[RelationshipSatisfaction]]&gt;4,"ERRONEO"," ")</f>
        <v xml:space="preserve"> </v>
      </c>
      <c r="AX362" t="str">
        <f>+IF(TablaProyecto[[#This Row],[WorkLifeBalance]]&gt;4,"ERRONEO"," ")</f>
        <v xml:space="preserve"> </v>
      </c>
    </row>
    <row r="363" spans="1:50" x14ac:dyDescent="0.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  <c r="AJ363" s="3">
        <f>+TablaProyecto[[#This Row],[PercentSalaryHike]]/100</f>
        <v>0.13</v>
      </c>
      <c r="AK363" s="3" t="str">
        <f>+IF(TablaProyecto[[#This Row],[Age]]&gt;=61,"Baby boomers",IF(TablaProyecto[[#This Row],[Age]]&gt;=45,"Generacion X",IF(TablaProyecto[[#This Row],[Age]]&gt;=29,"Millennials","Generacion Z")))</f>
        <v>Millennials</v>
      </c>
      <c r="AL36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63" s="3" t="str">
        <f>+IF(TablaProyecto[[#This Row],[HourlyRate]]&lt;50,"Coste salarial bajo",IF(TablaProyecto[[#This Row],[HourlyRate]]&lt;75,"Coste salarial medio","Coste salarial alto"))</f>
        <v>Coste salarial bajo</v>
      </c>
      <c r="AN363" s="3" t="str">
        <f>+IF(TablaProyecto[[#This Row],[DistanceFromHome]]&lt;10,"0-10 kms",IF(TablaProyecto[[#This Row],[DistanceFromHome]]&lt;20,"10-20 kms","20-30 kms"))</f>
        <v>10-20 kms</v>
      </c>
      <c r="AO363" s="3" t="str">
        <f>+IF(TablaProyecto[[#This Row],[Porcentaje de aumento salarial recibido (%)]]&lt;16%,"Bajo",IF(TablaProyecto[[#This Row],[Porcentaje de aumento salarial recibido (%)]]&lt;21%,"Medio","Alto"))</f>
        <v>Bajo</v>
      </c>
      <c r="AP363" s="3" t="str">
        <f>+IF(TablaProyecto[[#This Row],[TrainingTimesLastYear]]&lt;3,"Poca",IF(TablaProyecto[[#This Row],[TrainingTimesLastYear]]&lt;5,"Media","Mucha"))</f>
        <v>Media</v>
      </c>
      <c r="AQ363" s="3" t="str">
        <f>+IF(TablaProyecto[[#This Row],[TotalWorkingYears]]&lt;4,"Junior",IF(TablaProyecto[[#This Row],[TotalWorkingYears]]&lt;10,"Intermediate","Senior"))</f>
        <v>Senior</v>
      </c>
      <c r="AS363" t="str">
        <f>+IF(TablaProyecto[[#This Row],[Education]]&gt;5,"ERRONEO","")</f>
        <v/>
      </c>
      <c r="AT363" t="str">
        <f>IF(+COUNTIF(TablaProyecto[EmployeeNumber],TablaProyecto[[#This Row],[EmployeeNumber]])&gt;1,"ERRONEO"," ")</f>
        <v xml:space="preserve"> </v>
      </c>
      <c r="AU363" t="str">
        <f>+IF(TablaProyecto[[#This Row],[JobSatisfaction]]&gt;4,"ERRONEO"," ")</f>
        <v xml:space="preserve"> </v>
      </c>
      <c r="AV363" t="str">
        <f>+IF(TablaProyecto[[#This Row],[PerformanceRating]]&gt;4,"ERRONEO"," ")</f>
        <v xml:space="preserve"> </v>
      </c>
      <c r="AW363" t="str">
        <f>+IF(TablaProyecto[[#This Row],[RelationshipSatisfaction]]&gt;4,"ERRONEO"," ")</f>
        <v xml:space="preserve"> </v>
      </c>
      <c r="AX363" t="str">
        <f>+IF(TablaProyecto[[#This Row],[WorkLifeBalance]]&gt;4,"ERRONEO"," ")</f>
        <v xml:space="preserve"> </v>
      </c>
    </row>
    <row r="364" spans="1:50" x14ac:dyDescent="0.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  <c r="AJ364" s="3">
        <f>+TablaProyecto[[#This Row],[PercentSalaryHike]]/100</f>
        <v>0.24</v>
      </c>
      <c r="AK364" s="3" t="str">
        <f>+IF(TablaProyecto[[#This Row],[Age]]&gt;=61,"Baby boomers",IF(TablaProyecto[[#This Row],[Age]]&gt;=45,"Generacion X",IF(TablaProyecto[[#This Row],[Age]]&gt;=29,"Millennials","Generacion Z")))</f>
        <v>Generacion Z</v>
      </c>
      <c r="AL36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64" s="3" t="str">
        <f>+IF(TablaProyecto[[#This Row],[HourlyRate]]&lt;50,"Coste salarial bajo",IF(TablaProyecto[[#This Row],[HourlyRate]]&lt;75,"Coste salarial medio","Coste salarial alto"))</f>
        <v>Coste salarial bajo</v>
      </c>
      <c r="AN364" s="3" t="str">
        <f>+IF(TablaProyecto[[#This Row],[DistanceFromHome]]&lt;10,"0-10 kms",IF(TablaProyecto[[#This Row],[DistanceFromHome]]&lt;20,"10-20 kms","20-30 kms"))</f>
        <v>0-10 kms</v>
      </c>
      <c r="AO364" s="3" t="str">
        <f>+IF(TablaProyecto[[#This Row],[Porcentaje de aumento salarial recibido (%)]]&lt;16%,"Bajo",IF(TablaProyecto[[#This Row],[Porcentaje de aumento salarial recibido (%)]]&lt;21%,"Medio","Alto"))</f>
        <v>Alto</v>
      </c>
      <c r="AP364" s="3" t="str">
        <f>+IF(TablaProyecto[[#This Row],[TrainingTimesLastYear]]&lt;3,"Poca",IF(TablaProyecto[[#This Row],[TrainingTimesLastYear]]&lt;5,"Media","Mucha"))</f>
        <v>Media</v>
      </c>
      <c r="AQ364" s="3" t="str">
        <f>+IF(TablaProyecto[[#This Row],[TotalWorkingYears]]&lt;4,"Junior",IF(TablaProyecto[[#This Row],[TotalWorkingYears]]&lt;10,"Intermediate","Senior"))</f>
        <v>Junior</v>
      </c>
      <c r="AS364" t="str">
        <f>+IF(TablaProyecto[[#This Row],[Education]]&gt;5,"ERRONEO","")</f>
        <v/>
      </c>
      <c r="AT364" t="str">
        <f>IF(+COUNTIF(TablaProyecto[EmployeeNumber],TablaProyecto[[#This Row],[EmployeeNumber]])&gt;1,"ERRONEO"," ")</f>
        <v xml:space="preserve"> </v>
      </c>
      <c r="AU364" t="str">
        <f>+IF(TablaProyecto[[#This Row],[JobSatisfaction]]&gt;4,"ERRONEO"," ")</f>
        <v xml:space="preserve"> </v>
      </c>
      <c r="AV364" t="str">
        <f>+IF(TablaProyecto[[#This Row],[PerformanceRating]]&gt;4,"ERRONEO"," ")</f>
        <v xml:space="preserve"> </v>
      </c>
      <c r="AW364" t="str">
        <f>+IF(TablaProyecto[[#This Row],[RelationshipSatisfaction]]&gt;4,"ERRONEO"," ")</f>
        <v xml:space="preserve"> </v>
      </c>
      <c r="AX364" t="str">
        <f>+IF(TablaProyecto[[#This Row],[WorkLifeBalance]]&gt;4,"ERRONEO"," ")</f>
        <v xml:space="preserve"> </v>
      </c>
    </row>
    <row r="365" spans="1:50" x14ac:dyDescent="0.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  <c r="AJ365" s="3">
        <f>+TablaProyecto[[#This Row],[PercentSalaryHike]]/100</f>
        <v>0.13</v>
      </c>
      <c r="AK365" s="3" t="str">
        <f>+IF(TablaProyecto[[#This Row],[Age]]&gt;=61,"Baby boomers",IF(TablaProyecto[[#This Row],[Age]]&gt;=45,"Generacion X",IF(TablaProyecto[[#This Row],[Age]]&gt;=29,"Millennials","Generacion Z")))</f>
        <v>Millennials</v>
      </c>
      <c r="AL36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365" s="3" t="str">
        <f>+IF(TablaProyecto[[#This Row],[HourlyRate]]&lt;50,"Coste salarial bajo",IF(TablaProyecto[[#This Row],[HourlyRate]]&lt;75,"Coste salarial medio","Coste salarial alto"))</f>
        <v>Coste salarial bajo</v>
      </c>
      <c r="AN365" s="3" t="str">
        <f>+IF(TablaProyecto[[#This Row],[DistanceFromHome]]&lt;10,"0-10 kms",IF(TablaProyecto[[#This Row],[DistanceFromHome]]&lt;20,"10-20 kms","20-30 kms"))</f>
        <v>0-10 kms</v>
      </c>
      <c r="AO365" s="3" t="str">
        <f>+IF(TablaProyecto[[#This Row],[Porcentaje de aumento salarial recibido (%)]]&lt;16%,"Bajo",IF(TablaProyecto[[#This Row],[Porcentaje de aumento salarial recibido (%)]]&lt;21%,"Medio","Alto"))</f>
        <v>Bajo</v>
      </c>
      <c r="AP365" s="3" t="str">
        <f>+IF(TablaProyecto[[#This Row],[TrainingTimesLastYear]]&lt;3,"Poca",IF(TablaProyecto[[#This Row],[TrainingTimesLastYear]]&lt;5,"Media","Mucha"))</f>
        <v>Poca</v>
      </c>
      <c r="AQ365" s="3" t="str">
        <f>+IF(TablaProyecto[[#This Row],[TotalWorkingYears]]&lt;4,"Junior",IF(TablaProyecto[[#This Row],[TotalWorkingYears]]&lt;10,"Intermediate","Senior"))</f>
        <v>Junior</v>
      </c>
      <c r="AS365" t="str">
        <f>+IF(TablaProyecto[[#This Row],[Education]]&gt;5,"ERRONEO","")</f>
        <v/>
      </c>
      <c r="AT365" t="str">
        <f>IF(+COUNTIF(TablaProyecto[EmployeeNumber],TablaProyecto[[#This Row],[EmployeeNumber]])&gt;1,"ERRONEO"," ")</f>
        <v xml:space="preserve"> </v>
      </c>
      <c r="AU365" t="str">
        <f>+IF(TablaProyecto[[#This Row],[JobSatisfaction]]&gt;4,"ERRONEO"," ")</f>
        <v xml:space="preserve"> </v>
      </c>
      <c r="AV365" t="str">
        <f>+IF(TablaProyecto[[#This Row],[PerformanceRating]]&gt;4,"ERRONEO"," ")</f>
        <v xml:space="preserve"> </v>
      </c>
      <c r="AW365" t="str">
        <f>+IF(TablaProyecto[[#This Row],[RelationshipSatisfaction]]&gt;4,"ERRONEO"," ")</f>
        <v xml:space="preserve"> </v>
      </c>
      <c r="AX365" t="str">
        <f>+IF(TablaProyecto[[#This Row],[WorkLifeBalance]]&gt;4,"ERRONEO"," ")</f>
        <v xml:space="preserve"> </v>
      </c>
    </row>
    <row r="366" spans="1:50" x14ac:dyDescent="0.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  <c r="AJ366" s="3">
        <f>+TablaProyecto[[#This Row],[PercentSalaryHike]]/100</f>
        <v>0.2</v>
      </c>
      <c r="AK366" s="3" t="str">
        <f>+IF(TablaProyecto[[#This Row],[Age]]&gt;=61,"Baby boomers",IF(TablaProyecto[[#This Row],[Age]]&gt;=45,"Generacion X",IF(TablaProyecto[[#This Row],[Age]]&gt;=29,"Millennials","Generacion Z")))</f>
        <v>Millennials</v>
      </c>
      <c r="AL36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66" s="3" t="str">
        <f>+IF(TablaProyecto[[#This Row],[HourlyRate]]&lt;50,"Coste salarial bajo",IF(TablaProyecto[[#This Row],[HourlyRate]]&lt;75,"Coste salarial medio","Coste salarial alto"))</f>
        <v>Coste salarial alto</v>
      </c>
      <c r="AN366" s="3" t="str">
        <f>+IF(TablaProyecto[[#This Row],[DistanceFromHome]]&lt;10,"0-10 kms",IF(TablaProyecto[[#This Row],[DistanceFromHome]]&lt;20,"10-20 kms","20-30 kms"))</f>
        <v>10-20 kms</v>
      </c>
      <c r="AO366" s="3" t="str">
        <f>+IF(TablaProyecto[[#This Row],[Porcentaje de aumento salarial recibido (%)]]&lt;16%,"Bajo",IF(TablaProyecto[[#This Row],[Porcentaje de aumento salarial recibido (%)]]&lt;21%,"Medio","Alto"))</f>
        <v>Medio</v>
      </c>
      <c r="AP366" s="3" t="str">
        <f>+IF(TablaProyecto[[#This Row],[TrainingTimesLastYear]]&lt;3,"Poca",IF(TablaProyecto[[#This Row],[TrainingTimesLastYear]]&lt;5,"Media","Mucha"))</f>
        <v>Media</v>
      </c>
      <c r="AQ366" s="3" t="str">
        <f>+IF(TablaProyecto[[#This Row],[TotalWorkingYears]]&lt;4,"Junior",IF(TablaProyecto[[#This Row],[TotalWorkingYears]]&lt;10,"Intermediate","Senior"))</f>
        <v>Senior</v>
      </c>
      <c r="AS366" t="str">
        <f>+IF(TablaProyecto[[#This Row],[Education]]&gt;5,"ERRONEO","")</f>
        <v/>
      </c>
      <c r="AT366" t="str">
        <f>IF(+COUNTIF(TablaProyecto[EmployeeNumber],TablaProyecto[[#This Row],[EmployeeNumber]])&gt;1,"ERRONEO"," ")</f>
        <v xml:space="preserve"> </v>
      </c>
      <c r="AU366" t="str">
        <f>+IF(TablaProyecto[[#This Row],[JobSatisfaction]]&gt;4,"ERRONEO"," ")</f>
        <v xml:space="preserve"> </v>
      </c>
      <c r="AV366" t="str">
        <f>+IF(TablaProyecto[[#This Row],[PerformanceRating]]&gt;4,"ERRONEO"," ")</f>
        <v xml:space="preserve"> </v>
      </c>
      <c r="AW366" t="str">
        <f>+IF(TablaProyecto[[#This Row],[RelationshipSatisfaction]]&gt;4,"ERRONEO"," ")</f>
        <v xml:space="preserve"> </v>
      </c>
      <c r="AX366" t="str">
        <f>+IF(TablaProyecto[[#This Row],[WorkLifeBalance]]&gt;4,"ERRONEO"," ")</f>
        <v xml:space="preserve"> </v>
      </c>
    </row>
    <row r="367" spans="1:50" x14ac:dyDescent="0.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  <c r="AJ367" s="3">
        <f>+TablaProyecto[[#This Row],[PercentSalaryHike]]/100</f>
        <v>0.14000000000000001</v>
      </c>
      <c r="AK367" s="3" t="str">
        <f>+IF(TablaProyecto[[#This Row],[Age]]&gt;=61,"Baby boomers",IF(TablaProyecto[[#This Row],[Age]]&gt;=45,"Generacion X",IF(TablaProyecto[[#This Row],[Age]]&gt;=29,"Millennials","Generacion Z")))</f>
        <v>Generacion X</v>
      </c>
      <c r="AL36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367" s="3" t="str">
        <f>+IF(TablaProyecto[[#This Row],[HourlyRate]]&lt;50,"Coste salarial bajo",IF(TablaProyecto[[#This Row],[HourlyRate]]&lt;75,"Coste salarial medio","Coste salarial alto"))</f>
        <v>Coste salarial bajo</v>
      </c>
      <c r="AN367" s="3" t="str">
        <f>+IF(TablaProyecto[[#This Row],[DistanceFromHome]]&lt;10,"0-10 kms",IF(TablaProyecto[[#This Row],[DistanceFromHome]]&lt;20,"10-20 kms","20-30 kms"))</f>
        <v>0-10 kms</v>
      </c>
      <c r="AO367" s="3" t="str">
        <f>+IF(TablaProyecto[[#This Row],[Porcentaje de aumento salarial recibido (%)]]&lt;16%,"Bajo",IF(TablaProyecto[[#This Row],[Porcentaje de aumento salarial recibido (%)]]&lt;21%,"Medio","Alto"))</f>
        <v>Bajo</v>
      </c>
      <c r="AP367" s="3" t="str">
        <f>+IF(TablaProyecto[[#This Row],[TrainingTimesLastYear]]&lt;3,"Poca",IF(TablaProyecto[[#This Row],[TrainingTimesLastYear]]&lt;5,"Media","Mucha"))</f>
        <v>Poca</v>
      </c>
      <c r="AQ367" s="3" t="str">
        <f>+IF(TablaProyecto[[#This Row],[TotalWorkingYears]]&lt;4,"Junior",IF(TablaProyecto[[#This Row],[TotalWorkingYears]]&lt;10,"Intermediate","Senior"))</f>
        <v>Intermediate</v>
      </c>
      <c r="AS367" t="str">
        <f>+IF(TablaProyecto[[#This Row],[Education]]&gt;5,"ERRONEO","")</f>
        <v/>
      </c>
      <c r="AT367" t="str">
        <f>IF(+COUNTIF(TablaProyecto[EmployeeNumber],TablaProyecto[[#This Row],[EmployeeNumber]])&gt;1,"ERRONEO"," ")</f>
        <v xml:space="preserve"> </v>
      </c>
      <c r="AU367" t="str">
        <f>+IF(TablaProyecto[[#This Row],[JobSatisfaction]]&gt;4,"ERRONEO"," ")</f>
        <v xml:space="preserve"> </v>
      </c>
      <c r="AV367" t="str">
        <f>+IF(TablaProyecto[[#This Row],[PerformanceRating]]&gt;4,"ERRONEO"," ")</f>
        <v xml:space="preserve"> </v>
      </c>
      <c r="AW367" t="str">
        <f>+IF(TablaProyecto[[#This Row],[RelationshipSatisfaction]]&gt;4,"ERRONEO"," ")</f>
        <v xml:space="preserve"> </v>
      </c>
      <c r="AX367" t="str">
        <f>+IF(TablaProyecto[[#This Row],[WorkLifeBalance]]&gt;4,"ERRONEO"," ")</f>
        <v xml:space="preserve"> </v>
      </c>
    </row>
    <row r="368" spans="1:50" x14ac:dyDescent="0.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  <c r="AJ368" s="3">
        <f>+TablaProyecto[[#This Row],[PercentSalaryHike]]/100</f>
        <v>0.18</v>
      </c>
      <c r="AK368" s="3" t="str">
        <f>+IF(TablaProyecto[[#This Row],[Age]]&gt;=61,"Baby boomers",IF(TablaProyecto[[#This Row],[Age]]&gt;=45,"Generacion X",IF(TablaProyecto[[#This Row],[Age]]&gt;=29,"Millennials","Generacion Z")))</f>
        <v>Millennials</v>
      </c>
      <c r="AL36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68" s="3" t="str">
        <f>+IF(TablaProyecto[[#This Row],[HourlyRate]]&lt;50,"Coste salarial bajo",IF(TablaProyecto[[#This Row],[HourlyRate]]&lt;75,"Coste salarial medio","Coste salarial alto"))</f>
        <v>Coste salarial medio</v>
      </c>
      <c r="AN368" s="3" t="str">
        <f>+IF(TablaProyecto[[#This Row],[DistanceFromHome]]&lt;10,"0-10 kms",IF(TablaProyecto[[#This Row],[DistanceFromHome]]&lt;20,"10-20 kms","20-30 kms"))</f>
        <v>0-10 kms</v>
      </c>
      <c r="AO368" s="3" t="str">
        <f>+IF(TablaProyecto[[#This Row],[Porcentaje de aumento salarial recibido (%)]]&lt;16%,"Bajo",IF(TablaProyecto[[#This Row],[Porcentaje de aumento salarial recibido (%)]]&lt;21%,"Medio","Alto"))</f>
        <v>Medio</v>
      </c>
      <c r="AP368" s="3" t="str">
        <f>+IF(TablaProyecto[[#This Row],[TrainingTimesLastYear]]&lt;3,"Poca",IF(TablaProyecto[[#This Row],[TrainingTimesLastYear]]&lt;5,"Media","Mucha"))</f>
        <v>Mucha</v>
      </c>
      <c r="AQ368" s="3" t="str">
        <f>+IF(TablaProyecto[[#This Row],[TotalWorkingYears]]&lt;4,"Junior",IF(TablaProyecto[[#This Row],[TotalWorkingYears]]&lt;10,"Intermediate","Senior"))</f>
        <v>Intermediate</v>
      </c>
      <c r="AS368" t="str">
        <f>+IF(TablaProyecto[[#This Row],[Education]]&gt;5,"ERRONEO","")</f>
        <v/>
      </c>
      <c r="AT368" t="str">
        <f>IF(+COUNTIF(TablaProyecto[EmployeeNumber],TablaProyecto[[#This Row],[EmployeeNumber]])&gt;1,"ERRONEO"," ")</f>
        <v xml:space="preserve"> </v>
      </c>
      <c r="AU368" t="str">
        <f>+IF(TablaProyecto[[#This Row],[JobSatisfaction]]&gt;4,"ERRONEO"," ")</f>
        <v xml:space="preserve"> </v>
      </c>
      <c r="AV368" t="str">
        <f>+IF(TablaProyecto[[#This Row],[PerformanceRating]]&gt;4,"ERRONEO"," ")</f>
        <v xml:space="preserve"> </v>
      </c>
      <c r="AW368" t="str">
        <f>+IF(TablaProyecto[[#This Row],[RelationshipSatisfaction]]&gt;4,"ERRONEO"," ")</f>
        <v xml:space="preserve"> </v>
      </c>
      <c r="AX368" t="str">
        <f>+IF(TablaProyecto[[#This Row],[WorkLifeBalance]]&gt;4,"ERRONEO"," ")</f>
        <v xml:space="preserve"> </v>
      </c>
    </row>
    <row r="369" spans="1:50" x14ac:dyDescent="0.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  <c r="AJ369" s="3">
        <f>+TablaProyecto[[#This Row],[PercentSalaryHike]]/100</f>
        <v>0.15</v>
      </c>
      <c r="AK369" s="3" t="str">
        <f>+IF(TablaProyecto[[#This Row],[Age]]&gt;=61,"Baby boomers",IF(TablaProyecto[[#This Row],[Age]]&gt;=45,"Generacion X",IF(TablaProyecto[[#This Row],[Age]]&gt;=29,"Millennials","Generacion Z")))</f>
        <v>Generacion X</v>
      </c>
      <c r="AL36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69" s="3" t="str">
        <f>+IF(TablaProyecto[[#This Row],[HourlyRate]]&lt;50,"Coste salarial bajo",IF(TablaProyecto[[#This Row],[HourlyRate]]&lt;75,"Coste salarial medio","Coste salarial alto"))</f>
        <v>Coste salarial alto</v>
      </c>
      <c r="AN369" s="3" t="str">
        <f>+IF(TablaProyecto[[#This Row],[DistanceFromHome]]&lt;10,"0-10 kms",IF(TablaProyecto[[#This Row],[DistanceFromHome]]&lt;20,"10-20 kms","20-30 kms"))</f>
        <v>10-20 kms</v>
      </c>
      <c r="AO369" s="3" t="str">
        <f>+IF(TablaProyecto[[#This Row],[Porcentaje de aumento salarial recibido (%)]]&lt;16%,"Bajo",IF(TablaProyecto[[#This Row],[Porcentaje de aumento salarial recibido (%)]]&lt;21%,"Medio","Alto"))</f>
        <v>Bajo</v>
      </c>
      <c r="AP369" s="3" t="str">
        <f>+IF(TablaProyecto[[#This Row],[TrainingTimesLastYear]]&lt;3,"Poca",IF(TablaProyecto[[#This Row],[TrainingTimesLastYear]]&lt;5,"Media","Mucha"))</f>
        <v>Poca</v>
      </c>
      <c r="AQ369" s="3" t="str">
        <f>+IF(TablaProyecto[[#This Row],[TotalWorkingYears]]&lt;4,"Junior",IF(TablaProyecto[[#This Row],[TotalWorkingYears]]&lt;10,"Intermediate","Senior"))</f>
        <v>Senior</v>
      </c>
      <c r="AS369" t="str">
        <f>+IF(TablaProyecto[[#This Row],[Education]]&gt;5,"ERRONEO","")</f>
        <v/>
      </c>
      <c r="AT369" t="str">
        <f>IF(+COUNTIF(TablaProyecto[EmployeeNumber],TablaProyecto[[#This Row],[EmployeeNumber]])&gt;1,"ERRONEO"," ")</f>
        <v xml:space="preserve"> </v>
      </c>
      <c r="AU369" t="str">
        <f>+IF(TablaProyecto[[#This Row],[JobSatisfaction]]&gt;4,"ERRONEO"," ")</f>
        <v xml:space="preserve"> </v>
      </c>
      <c r="AV369" t="str">
        <f>+IF(TablaProyecto[[#This Row],[PerformanceRating]]&gt;4,"ERRONEO"," ")</f>
        <v xml:space="preserve"> </v>
      </c>
      <c r="AW369" t="str">
        <f>+IF(TablaProyecto[[#This Row],[RelationshipSatisfaction]]&gt;4,"ERRONEO"," ")</f>
        <v xml:space="preserve"> </v>
      </c>
      <c r="AX369" t="str">
        <f>+IF(TablaProyecto[[#This Row],[WorkLifeBalance]]&gt;4,"ERRONEO"," ")</f>
        <v xml:space="preserve"> </v>
      </c>
    </row>
    <row r="370" spans="1:50" x14ac:dyDescent="0.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  <c r="AJ370" s="3">
        <f>+TablaProyecto[[#This Row],[PercentSalaryHike]]/100</f>
        <v>0.12</v>
      </c>
      <c r="AK370" s="3" t="str">
        <f>+IF(TablaProyecto[[#This Row],[Age]]&gt;=61,"Baby boomers",IF(TablaProyecto[[#This Row],[Age]]&gt;=45,"Generacion X",IF(TablaProyecto[[#This Row],[Age]]&gt;=29,"Millennials","Generacion Z")))</f>
        <v>Millennials</v>
      </c>
      <c r="AL37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70" s="3" t="str">
        <f>+IF(TablaProyecto[[#This Row],[HourlyRate]]&lt;50,"Coste salarial bajo",IF(TablaProyecto[[#This Row],[HourlyRate]]&lt;75,"Coste salarial medio","Coste salarial alto"))</f>
        <v>Coste salarial medio</v>
      </c>
      <c r="AN370" s="3" t="str">
        <f>+IF(TablaProyecto[[#This Row],[DistanceFromHome]]&lt;10,"0-10 kms",IF(TablaProyecto[[#This Row],[DistanceFromHome]]&lt;20,"10-20 kms","20-30 kms"))</f>
        <v>20-30 kms</v>
      </c>
      <c r="AO370" s="3" t="str">
        <f>+IF(TablaProyecto[[#This Row],[Porcentaje de aumento salarial recibido (%)]]&lt;16%,"Bajo",IF(TablaProyecto[[#This Row],[Porcentaje de aumento salarial recibido (%)]]&lt;21%,"Medio","Alto"))</f>
        <v>Bajo</v>
      </c>
      <c r="AP370" s="3" t="str">
        <f>+IF(TablaProyecto[[#This Row],[TrainingTimesLastYear]]&lt;3,"Poca",IF(TablaProyecto[[#This Row],[TrainingTimesLastYear]]&lt;5,"Media","Mucha"))</f>
        <v>Mucha</v>
      </c>
      <c r="AQ370" s="3" t="str">
        <f>+IF(TablaProyecto[[#This Row],[TotalWorkingYears]]&lt;4,"Junior",IF(TablaProyecto[[#This Row],[TotalWorkingYears]]&lt;10,"Intermediate","Senior"))</f>
        <v>Intermediate</v>
      </c>
      <c r="AS370" t="str">
        <f>+IF(TablaProyecto[[#This Row],[Education]]&gt;5,"ERRONEO","")</f>
        <v/>
      </c>
      <c r="AT370" t="str">
        <f>IF(+COUNTIF(TablaProyecto[EmployeeNumber],TablaProyecto[[#This Row],[EmployeeNumber]])&gt;1,"ERRONEO"," ")</f>
        <v xml:space="preserve"> </v>
      </c>
      <c r="AU370" t="str">
        <f>+IF(TablaProyecto[[#This Row],[JobSatisfaction]]&gt;4,"ERRONEO"," ")</f>
        <v xml:space="preserve"> </v>
      </c>
      <c r="AV370" t="str">
        <f>+IF(TablaProyecto[[#This Row],[PerformanceRating]]&gt;4,"ERRONEO"," ")</f>
        <v xml:space="preserve"> </v>
      </c>
      <c r="AW370" t="str">
        <f>+IF(TablaProyecto[[#This Row],[RelationshipSatisfaction]]&gt;4,"ERRONEO"," ")</f>
        <v xml:space="preserve"> </v>
      </c>
      <c r="AX370" t="str">
        <f>+IF(TablaProyecto[[#This Row],[WorkLifeBalance]]&gt;4,"ERRONEO"," ")</f>
        <v xml:space="preserve"> </v>
      </c>
    </row>
    <row r="371" spans="1:50" x14ac:dyDescent="0.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  <c r="AJ371" s="3">
        <f>+TablaProyecto[[#This Row],[PercentSalaryHike]]/100</f>
        <v>0.16</v>
      </c>
      <c r="AK371" s="3" t="str">
        <f>+IF(TablaProyecto[[#This Row],[Age]]&gt;=61,"Baby boomers",IF(TablaProyecto[[#This Row],[Age]]&gt;=45,"Generacion X",IF(TablaProyecto[[#This Row],[Age]]&gt;=29,"Millennials","Generacion Z")))</f>
        <v>Millennials</v>
      </c>
      <c r="AL37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71" s="3" t="str">
        <f>+IF(TablaProyecto[[#This Row],[HourlyRate]]&lt;50,"Coste salarial bajo",IF(TablaProyecto[[#This Row],[HourlyRate]]&lt;75,"Coste salarial medio","Coste salarial alto"))</f>
        <v>Coste salarial bajo</v>
      </c>
      <c r="AN371" s="3" t="str">
        <f>+IF(TablaProyecto[[#This Row],[DistanceFromHome]]&lt;10,"0-10 kms",IF(TablaProyecto[[#This Row],[DistanceFromHome]]&lt;20,"10-20 kms","20-30 kms"))</f>
        <v>0-10 kms</v>
      </c>
      <c r="AO371" s="3" t="str">
        <f>+IF(TablaProyecto[[#This Row],[Porcentaje de aumento salarial recibido (%)]]&lt;16%,"Bajo",IF(TablaProyecto[[#This Row],[Porcentaje de aumento salarial recibido (%)]]&lt;21%,"Medio","Alto"))</f>
        <v>Medio</v>
      </c>
      <c r="AP371" s="3" t="str">
        <f>+IF(TablaProyecto[[#This Row],[TrainingTimesLastYear]]&lt;3,"Poca",IF(TablaProyecto[[#This Row],[TrainingTimesLastYear]]&lt;5,"Media","Mucha"))</f>
        <v>Mucha</v>
      </c>
      <c r="AQ371" s="3" t="str">
        <f>+IF(TablaProyecto[[#This Row],[TotalWorkingYears]]&lt;4,"Junior",IF(TablaProyecto[[#This Row],[TotalWorkingYears]]&lt;10,"Intermediate","Senior"))</f>
        <v>Junior</v>
      </c>
      <c r="AS371" t="str">
        <f>+IF(TablaProyecto[[#This Row],[Education]]&gt;5,"ERRONEO","")</f>
        <v/>
      </c>
      <c r="AT371" t="str">
        <f>IF(+COUNTIF(TablaProyecto[EmployeeNumber],TablaProyecto[[#This Row],[EmployeeNumber]])&gt;1,"ERRONEO"," ")</f>
        <v xml:space="preserve"> </v>
      </c>
      <c r="AU371" t="str">
        <f>+IF(TablaProyecto[[#This Row],[JobSatisfaction]]&gt;4,"ERRONEO"," ")</f>
        <v xml:space="preserve"> </v>
      </c>
      <c r="AV371" t="str">
        <f>+IF(TablaProyecto[[#This Row],[PerformanceRating]]&gt;4,"ERRONEO"," ")</f>
        <v xml:space="preserve"> </v>
      </c>
      <c r="AW371" t="str">
        <f>+IF(TablaProyecto[[#This Row],[RelationshipSatisfaction]]&gt;4,"ERRONEO"," ")</f>
        <v xml:space="preserve"> </v>
      </c>
      <c r="AX371" t="str">
        <f>+IF(TablaProyecto[[#This Row],[WorkLifeBalance]]&gt;4,"ERRONEO"," ")</f>
        <v xml:space="preserve"> </v>
      </c>
    </row>
    <row r="372" spans="1:50" x14ac:dyDescent="0.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  <c r="AJ372" s="3">
        <f>+TablaProyecto[[#This Row],[PercentSalaryHike]]/100</f>
        <v>0.15</v>
      </c>
      <c r="AK372" s="3" t="str">
        <f>+IF(TablaProyecto[[#This Row],[Age]]&gt;=61,"Baby boomers",IF(TablaProyecto[[#This Row],[Age]]&gt;=45,"Generacion X",IF(TablaProyecto[[#This Row],[Age]]&gt;=29,"Millennials","Generacion Z")))</f>
        <v>Generacion Z</v>
      </c>
      <c r="AL37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372" s="3" t="str">
        <f>+IF(TablaProyecto[[#This Row],[HourlyRate]]&lt;50,"Coste salarial bajo",IF(TablaProyecto[[#This Row],[HourlyRate]]&lt;75,"Coste salarial medio","Coste salarial alto"))</f>
        <v>Coste salarial alto</v>
      </c>
      <c r="AN372" s="3" t="str">
        <f>+IF(TablaProyecto[[#This Row],[DistanceFromHome]]&lt;10,"0-10 kms",IF(TablaProyecto[[#This Row],[DistanceFromHome]]&lt;20,"10-20 kms","20-30 kms"))</f>
        <v>10-20 kms</v>
      </c>
      <c r="AO372" s="3" t="str">
        <f>+IF(TablaProyecto[[#This Row],[Porcentaje de aumento salarial recibido (%)]]&lt;16%,"Bajo",IF(TablaProyecto[[#This Row],[Porcentaje de aumento salarial recibido (%)]]&lt;21%,"Medio","Alto"))</f>
        <v>Bajo</v>
      </c>
      <c r="AP372" s="3" t="str">
        <f>+IF(TablaProyecto[[#This Row],[TrainingTimesLastYear]]&lt;3,"Poca",IF(TablaProyecto[[#This Row],[TrainingTimesLastYear]]&lt;5,"Media","Mucha"))</f>
        <v>Poca</v>
      </c>
      <c r="AQ372" s="3" t="str">
        <f>+IF(TablaProyecto[[#This Row],[TotalWorkingYears]]&lt;4,"Junior",IF(TablaProyecto[[#This Row],[TotalWorkingYears]]&lt;10,"Intermediate","Senior"))</f>
        <v>Junior</v>
      </c>
      <c r="AS372" t="str">
        <f>+IF(TablaProyecto[[#This Row],[Education]]&gt;5,"ERRONEO","")</f>
        <v/>
      </c>
      <c r="AT372" t="str">
        <f>IF(+COUNTIF(TablaProyecto[EmployeeNumber],TablaProyecto[[#This Row],[EmployeeNumber]])&gt;1,"ERRONEO"," ")</f>
        <v xml:space="preserve"> </v>
      </c>
      <c r="AU372" t="str">
        <f>+IF(TablaProyecto[[#This Row],[JobSatisfaction]]&gt;4,"ERRONEO"," ")</f>
        <v xml:space="preserve"> </v>
      </c>
      <c r="AV372" t="str">
        <f>+IF(TablaProyecto[[#This Row],[PerformanceRating]]&gt;4,"ERRONEO"," ")</f>
        <v xml:space="preserve"> </v>
      </c>
      <c r="AW372" t="str">
        <f>+IF(TablaProyecto[[#This Row],[RelationshipSatisfaction]]&gt;4,"ERRONEO"," ")</f>
        <v xml:space="preserve"> </v>
      </c>
      <c r="AX372" t="str">
        <f>+IF(TablaProyecto[[#This Row],[WorkLifeBalance]]&gt;4,"ERRONEO"," ")</f>
        <v xml:space="preserve"> </v>
      </c>
    </row>
    <row r="373" spans="1:50" x14ac:dyDescent="0.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  <c r="AJ373" s="3">
        <f>+TablaProyecto[[#This Row],[PercentSalaryHike]]/100</f>
        <v>0.16</v>
      </c>
      <c r="AK373" s="3" t="str">
        <f>+IF(TablaProyecto[[#This Row],[Age]]&gt;=61,"Baby boomers",IF(TablaProyecto[[#This Row],[Age]]&gt;=45,"Generacion X",IF(TablaProyecto[[#This Row],[Age]]&gt;=29,"Millennials","Generacion Z")))</f>
        <v>Millennials</v>
      </c>
      <c r="AL37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73" s="3" t="str">
        <f>+IF(TablaProyecto[[#This Row],[HourlyRate]]&lt;50,"Coste salarial bajo",IF(TablaProyecto[[#This Row],[HourlyRate]]&lt;75,"Coste salarial medio","Coste salarial alto"))</f>
        <v>Coste salarial medio</v>
      </c>
      <c r="AN373" s="3" t="str">
        <f>+IF(TablaProyecto[[#This Row],[DistanceFromHome]]&lt;10,"0-10 kms",IF(TablaProyecto[[#This Row],[DistanceFromHome]]&lt;20,"10-20 kms","20-30 kms"))</f>
        <v>20-30 kms</v>
      </c>
      <c r="AO373" s="3" t="str">
        <f>+IF(TablaProyecto[[#This Row],[Porcentaje de aumento salarial recibido (%)]]&lt;16%,"Bajo",IF(TablaProyecto[[#This Row],[Porcentaje de aumento salarial recibido (%)]]&lt;21%,"Medio","Alto"))</f>
        <v>Medio</v>
      </c>
      <c r="AP373" s="3" t="str">
        <f>+IF(TablaProyecto[[#This Row],[TrainingTimesLastYear]]&lt;3,"Poca",IF(TablaProyecto[[#This Row],[TrainingTimesLastYear]]&lt;5,"Media","Mucha"))</f>
        <v>Media</v>
      </c>
      <c r="AQ373" s="3" t="str">
        <f>+IF(TablaProyecto[[#This Row],[TotalWorkingYears]]&lt;4,"Junior",IF(TablaProyecto[[#This Row],[TotalWorkingYears]]&lt;10,"Intermediate","Senior"))</f>
        <v>Intermediate</v>
      </c>
      <c r="AS373" t="str">
        <f>+IF(TablaProyecto[[#This Row],[Education]]&gt;5,"ERRONEO","")</f>
        <v/>
      </c>
      <c r="AT373" t="str">
        <f>IF(+COUNTIF(TablaProyecto[EmployeeNumber],TablaProyecto[[#This Row],[EmployeeNumber]])&gt;1,"ERRONEO"," ")</f>
        <v xml:space="preserve"> </v>
      </c>
      <c r="AU373" t="str">
        <f>+IF(TablaProyecto[[#This Row],[JobSatisfaction]]&gt;4,"ERRONEO"," ")</f>
        <v xml:space="preserve"> </v>
      </c>
      <c r="AV373" t="str">
        <f>+IF(TablaProyecto[[#This Row],[PerformanceRating]]&gt;4,"ERRONEO"," ")</f>
        <v xml:space="preserve"> </v>
      </c>
      <c r="AW373" t="str">
        <f>+IF(TablaProyecto[[#This Row],[RelationshipSatisfaction]]&gt;4,"ERRONEO"," ")</f>
        <v xml:space="preserve"> </v>
      </c>
      <c r="AX373" t="str">
        <f>+IF(TablaProyecto[[#This Row],[WorkLifeBalance]]&gt;4,"ERRONEO"," ")</f>
        <v xml:space="preserve"> </v>
      </c>
    </row>
    <row r="374" spans="1:50" x14ac:dyDescent="0.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  <c r="AJ374" s="3">
        <f>+TablaProyecto[[#This Row],[PercentSalaryHike]]/100</f>
        <v>0.19</v>
      </c>
      <c r="AK374" s="3" t="str">
        <f>+IF(TablaProyecto[[#This Row],[Age]]&gt;=61,"Baby boomers",IF(TablaProyecto[[#This Row],[Age]]&gt;=45,"Generacion X",IF(TablaProyecto[[#This Row],[Age]]&gt;=29,"Millennials","Generacion Z")))</f>
        <v>Millennials</v>
      </c>
      <c r="AL37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374" s="3" t="str">
        <f>+IF(TablaProyecto[[#This Row],[HourlyRate]]&lt;50,"Coste salarial bajo",IF(TablaProyecto[[#This Row],[HourlyRate]]&lt;75,"Coste salarial medio","Coste salarial alto"))</f>
        <v>Coste salarial alto</v>
      </c>
      <c r="AN374" s="3" t="str">
        <f>+IF(TablaProyecto[[#This Row],[DistanceFromHome]]&lt;10,"0-10 kms",IF(TablaProyecto[[#This Row],[DistanceFromHome]]&lt;20,"10-20 kms","20-30 kms"))</f>
        <v>0-10 kms</v>
      </c>
      <c r="AO374" s="3" t="str">
        <f>+IF(TablaProyecto[[#This Row],[Porcentaje de aumento salarial recibido (%)]]&lt;16%,"Bajo",IF(TablaProyecto[[#This Row],[Porcentaje de aumento salarial recibido (%)]]&lt;21%,"Medio","Alto"))</f>
        <v>Medio</v>
      </c>
      <c r="AP374" s="3" t="str">
        <f>+IF(TablaProyecto[[#This Row],[TrainingTimesLastYear]]&lt;3,"Poca",IF(TablaProyecto[[#This Row],[TrainingTimesLastYear]]&lt;5,"Media","Mucha"))</f>
        <v>Mucha</v>
      </c>
      <c r="AQ374" s="3" t="str">
        <f>+IF(TablaProyecto[[#This Row],[TotalWorkingYears]]&lt;4,"Junior",IF(TablaProyecto[[#This Row],[TotalWorkingYears]]&lt;10,"Intermediate","Senior"))</f>
        <v>Senior</v>
      </c>
      <c r="AS374" t="str">
        <f>+IF(TablaProyecto[[#This Row],[Education]]&gt;5,"ERRONEO","")</f>
        <v/>
      </c>
      <c r="AT374" t="str">
        <f>IF(+COUNTIF(TablaProyecto[EmployeeNumber],TablaProyecto[[#This Row],[EmployeeNumber]])&gt;1,"ERRONEO"," ")</f>
        <v xml:space="preserve"> </v>
      </c>
      <c r="AU374" t="str">
        <f>+IF(TablaProyecto[[#This Row],[JobSatisfaction]]&gt;4,"ERRONEO"," ")</f>
        <v xml:space="preserve"> </v>
      </c>
      <c r="AV374" t="str">
        <f>+IF(TablaProyecto[[#This Row],[PerformanceRating]]&gt;4,"ERRONEO"," ")</f>
        <v xml:space="preserve"> </v>
      </c>
      <c r="AW374" t="str">
        <f>+IF(TablaProyecto[[#This Row],[RelationshipSatisfaction]]&gt;4,"ERRONEO"," ")</f>
        <v xml:space="preserve"> </v>
      </c>
      <c r="AX374" t="str">
        <f>+IF(TablaProyecto[[#This Row],[WorkLifeBalance]]&gt;4,"ERRONEO"," ")</f>
        <v xml:space="preserve"> </v>
      </c>
    </row>
    <row r="375" spans="1:50" x14ac:dyDescent="0.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  <c r="AJ375" s="3">
        <f>+TablaProyecto[[#This Row],[PercentSalaryHike]]/100</f>
        <v>0.11</v>
      </c>
      <c r="AK375" s="3" t="str">
        <f>+IF(TablaProyecto[[#This Row],[Age]]&gt;=61,"Baby boomers",IF(TablaProyecto[[#This Row],[Age]]&gt;=45,"Generacion X",IF(TablaProyecto[[#This Row],[Age]]&gt;=29,"Millennials","Generacion Z")))</f>
        <v>Generacion Z</v>
      </c>
      <c r="AL37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75" s="3" t="str">
        <f>+IF(TablaProyecto[[#This Row],[HourlyRate]]&lt;50,"Coste salarial bajo",IF(TablaProyecto[[#This Row],[HourlyRate]]&lt;75,"Coste salarial medio","Coste salarial alto"))</f>
        <v>Coste salarial alto</v>
      </c>
      <c r="AN375" s="3" t="str">
        <f>+IF(TablaProyecto[[#This Row],[DistanceFromHome]]&lt;10,"0-10 kms",IF(TablaProyecto[[#This Row],[DistanceFromHome]]&lt;20,"10-20 kms","20-30 kms"))</f>
        <v>0-10 kms</v>
      </c>
      <c r="AO375" s="3" t="str">
        <f>+IF(TablaProyecto[[#This Row],[Porcentaje de aumento salarial recibido (%)]]&lt;16%,"Bajo",IF(TablaProyecto[[#This Row],[Porcentaje de aumento salarial recibido (%)]]&lt;21%,"Medio","Alto"))</f>
        <v>Bajo</v>
      </c>
      <c r="AP375" s="3" t="str">
        <f>+IF(TablaProyecto[[#This Row],[TrainingTimesLastYear]]&lt;3,"Poca",IF(TablaProyecto[[#This Row],[TrainingTimesLastYear]]&lt;5,"Media","Mucha"))</f>
        <v>Poca</v>
      </c>
      <c r="AQ375" s="3" t="str">
        <f>+IF(TablaProyecto[[#This Row],[TotalWorkingYears]]&lt;4,"Junior",IF(TablaProyecto[[#This Row],[TotalWorkingYears]]&lt;10,"Intermediate","Senior"))</f>
        <v>Intermediate</v>
      </c>
      <c r="AS375" t="str">
        <f>+IF(TablaProyecto[[#This Row],[Education]]&gt;5,"ERRONEO","")</f>
        <v/>
      </c>
      <c r="AT375" t="str">
        <f>IF(+COUNTIF(TablaProyecto[EmployeeNumber],TablaProyecto[[#This Row],[EmployeeNumber]])&gt;1,"ERRONEO"," ")</f>
        <v xml:space="preserve"> </v>
      </c>
      <c r="AU375" t="str">
        <f>+IF(TablaProyecto[[#This Row],[JobSatisfaction]]&gt;4,"ERRONEO"," ")</f>
        <v xml:space="preserve"> </v>
      </c>
      <c r="AV375" t="str">
        <f>+IF(TablaProyecto[[#This Row],[PerformanceRating]]&gt;4,"ERRONEO"," ")</f>
        <v xml:space="preserve"> </v>
      </c>
      <c r="AW375" t="str">
        <f>+IF(TablaProyecto[[#This Row],[RelationshipSatisfaction]]&gt;4,"ERRONEO"," ")</f>
        <v xml:space="preserve"> </v>
      </c>
      <c r="AX375" t="str">
        <f>+IF(TablaProyecto[[#This Row],[WorkLifeBalance]]&gt;4,"ERRONEO"," ")</f>
        <v xml:space="preserve"> </v>
      </c>
    </row>
    <row r="376" spans="1:50" x14ac:dyDescent="0.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  <c r="AJ376" s="3">
        <f>+TablaProyecto[[#This Row],[PercentSalaryHike]]/100</f>
        <v>0.16</v>
      </c>
      <c r="AK376" s="3" t="str">
        <f>+IF(TablaProyecto[[#This Row],[Age]]&gt;=61,"Baby boomers",IF(TablaProyecto[[#This Row],[Age]]&gt;=45,"Generacion X",IF(TablaProyecto[[#This Row],[Age]]&gt;=29,"Millennials","Generacion Z")))</f>
        <v>Generacion Z</v>
      </c>
      <c r="AL37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76" s="3" t="str">
        <f>+IF(TablaProyecto[[#This Row],[HourlyRate]]&lt;50,"Coste salarial bajo",IF(TablaProyecto[[#This Row],[HourlyRate]]&lt;75,"Coste salarial medio","Coste salarial alto"))</f>
        <v>Coste salarial alto</v>
      </c>
      <c r="AN376" s="3" t="str">
        <f>+IF(TablaProyecto[[#This Row],[DistanceFromHome]]&lt;10,"0-10 kms",IF(TablaProyecto[[#This Row],[DistanceFromHome]]&lt;20,"10-20 kms","20-30 kms"))</f>
        <v>0-10 kms</v>
      </c>
      <c r="AO376" s="3" t="str">
        <f>+IF(TablaProyecto[[#This Row],[Porcentaje de aumento salarial recibido (%)]]&lt;16%,"Bajo",IF(TablaProyecto[[#This Row],[Porcentaje de aumento salarial recibido (%)]]&lt;21%,"Medio","Alto"))</f>
        <v>Medio</v>
      </c>
      <c r="AP376" s="3" t="str">
        <f>+IF(TablaProyecto[[#This Row],[TrainingTimesLastYear]]&lt;3,"Poca",IF(TablaProyecto[[#This Row],[TrainingTimesLastYear]]&lt;5,"Media","Mucha"))</f>
        <v>Poca</v>
      </c>
      <c r="AQ376" s="3" t="str">
        <f>+IF(TablaProyecto[[#This Row],[TotalWorkingYears]]&lt;4,"Junior",IF(TablaProyecto[[#This Row],[TotalWorkingYears]]&lt;10,"Intermediate","Senior"))</f>
        <v>Intermediate</v>
      </c>
      <c r="AS376" t="str">
        <f>+IF(TablaProyecto[[#This Row],[Education]]&gt;5,"ERRONEO","")</f>
        <v/>
      </c>
      <c r="AT376" t="str">
        <f>IF(+COUNTIF(TablaProyecto[EmployeeNumber],TablaProyecto[[#This Row],[EmployeeNumber]])&gt;1,"ERRONEO"," ")</f>
        <v xml:space="preserve"> </v>
      </c>
      <c r="AU376" t="str">
        <f>+IF(TablaProyecto[[#This Row],[JobSatisfaction]]&gt;4,"ERRONEO"," ")</f>
        <v xml:space="preserve"> </v>
      </c>
      <c r="AV376" t="str">
        <f>+IF(TablaProyecto[[#This Row],[PerformanceRating]]&gt;4,"ERRONEO"," ")</f>
        <v xml:space="preserve"> </v>
      </c>
      <c r="AW376" t="str">
        <f>+IF(TablaProyecto[[#This Row],[RelationshipSatisfaction]]&gt;4,"ERRONEO"," ")</f>
        <v xml:space="preserve"> </v>
      </c>
      <c r="AX376" t="str">
        <f>+IF(TablaProyecto[[#This Row],[WorkLifeBalance]]&gt;4,"ERRONEO"," ")</f>
        <v xml:space="preserve"> </v>
      </c>
    </row>
    <row r="377" spans="1:50" x14ac:dyDescent="0.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  <c r="AJ377" s="3">
        <f>+TablaProyecto[[#This Row],[PercentSalaryHike]]/100</f>
        <v>0.24</v>
      </c>
      <c r="AK377" s="3" t="str">
        <f>+IF(TablaProyecto[[#This Row],[Age]]&gt;=61,"Baby boomers",IF(TablaProyecto[[#This Row],[Age]]&gt;=45,"Generacion X",IF(TablaProyecto[[#This Row],[Age]]&gt;=29,"Millennials","Generacion Z")))</f>
        <v>Generacion X</v>
      </c>
      <c r="AL37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77" s="3" t="str">
        <f>+IF(TablaProyecto[[#This Row],[HourlyRate]]&lt;50,"Coste salarial bajo",IF(TablaProyecto[[#This Row],[HourlyRate]]&lt;75,"Coste salarial medio","Coste salarial alto"))</f>
        <v>Coste salarial bajo</v>
      </c>
      <c r="AN377" s="3" t="str">
        <f>+IF(TablaProyecto[[#This Row],[DistanceFromHome]]&lt;10,"0-10 kms",IF(TablaProyecto[[#This Row],[DistanceFromHome]]&lt;20,"10-20 kms","20-30 kms"))</f>
        <v>0-10 kms</v>
      </c>
      <c r="AO377" s="3" t="str">
        <f>+IF(TablaProyecto[[#This Row],[Porcentaje de aumento salarial recibido (%)]]&lt;16%,"Bajo",IF(TablaProyecto[[#This Row],[Porcentaje de aumento salarial recibido (%)]]&lt;21%,"Medio","Alto"))</f>
        <v>Alto</v>
      </c>
      <c r="AP377" s="3" t="str">
        <f>+IF(TablaProyecto[[#This Row],[TrainingTimesLastYear]]&lt;3,"Poca",IF(TablaProyecto[[#This Row],[TrainingTimesLastYear]]&lt;5,"Media","Mucha"))</f>
        <v>Poca</v>
      </c>
      <c r="AQ377" s="3" t="str">
        <f>+IF(TablaProyecto[[#This Row],[TotalWorkingYears]]&lt;4,"Junior",IF(TablaProyecto[[#This Row],[TotalWorkingYears]]&lt;10,"Intermediate","Senior"))</f>
        <v>Senior</v>
      </c>
      <c r="AS377" t="str">
        <f>+IF(TablaProyecto[[#This Row],[Education]]&gt;5,"ERRONEO","")</f>
        <v/>
      </c>
      <c r="AT377" t="str">
        <f>IF(+COUNTIF(TablaProyecto[EmployeeNumber],TablaProyecto[[#This Row],[EmployeeNumber]])&gt;1,"ERRONEO"," ")</f>
        <v xml:space="preserve"> </v>
      </c>
      <c r="AU377" t="str">
        <f>+IF(TablaProyecto[[#This Row],[JobSatisfaction]]&gt;4,"ERRONEO"," ")</f>
        <v xml:space="preserve"> </v>
      </c>
      <c r="AV377" t="str">
        <f>+IF(TablaProyecto[[#This Row],[PerformanceRating]]&gt;4,"ERRONEO"," ")</f>
        <v xml:space="preserve"> </v>
      </c>
      <c r="AW377" t="str">
        <f>+IF(TablaProyecto[[#This Row],[RelationshipSatisfaction]]&gt;4,"ERRONEO"," ")</f>
        <v xml:space="preserve"> </v>
      </c>
      <c r="AX377" t="str">
        <f>+IF(TablaProyecto[[#This Row],[WorkLifeBalance]]&gt;4,"ERRONEO"," ")</f>
        <v xml:space="preserve"> </v>
      </c>
    </row>
    <row r="378" spans="1:50" x14ac:dyDescent="0.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  <c r="AJ378" s="3">
        <f>+TablaProyecto[[#This Row],[PercentSalaryHike]]/100</f>
        <v>0.11</v>
      </c>
      <c r="AK378" s="3" t="str">
        <f>+IF(TablaProyecto[[#This Row],[Age]]&gt;=61,"Baby boomers",IF(TablaProyecto[[#This Row],[Age]]&gt;=45,"Generacion X",IF(TablaProyecto[[#This Row],[Age]]&gt;=29,"Millennials","Generacion Z")))</f>
        <v>Generacion X</v>
      </c>
      <c r="AL37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78" s="3" t="str">
        <f>+IF(TablaProyecto[[#This Row],[HourlyRate]]&lt;50,"Coste salarial bajo",IF(TablaProyecto[[#This Row],[HourlyRate]]&lt;75,"Coste salarial medio","Coste salarial alto"))</f>
        <v>Coste salarial alto</v>
      </c>
      <c r="AN378" s="3" t="str">
        <f>+IF(TablaProyecto[[#This Row],[DistanceFromHome]]&lt;10,"0-10 kms",IF(TablaProyecto[[#This Row],[DistanceFromHome]]&lt;20,"10-20 kms","20-30 kms"))</f>
        <v>10-20 kms</v>
      </c>
      <c r="AO378" s="3" t="str">
        <f>+IF(TablaProyecto[[#This Row],[Porcentaje de aumento salarial recibido (%)]]&lt;16%,"Bajo",IF(TablaProyecto[[#This Row],[Porcentaje de aumento salarial recibido (%)]]&lt;21%,"Medio","Alto"))</f>
        <v>Bajo</v>
      </c>
      <c r="AP378" s="3" t="str">
        <f>+IF(TablaProyecto[[#This Row],[TrainingTimesLastYear]]&lt;3,"Poca",IF(TablaProyecto[[#This Row],[TrainingTimesLastYear]]&lt;5,"Media","Mucha"))</f>
        <v>Poca</v>
      </c>
      <c r="AQ378" s="3" t="str">
        <f>+IF(TablaProyecto[[#This Row],[TotalWorkingYears]]&lt;4,"Junior",IF(TablaProyecto[[#This Row],[TotalWorkingYears]]&lt;10,"Intermediate","Senior"))</f>
        <v>Senior</v>
      </c>
      <c r="AS378" t="str">
        <f>+IF(TablaProyecto[[#This Row],[Education]]&gt;5,"ERRONEO","")</f>
        <v/>
      </c>
      <c r="AT378" t="str">
        <f>IF(+COUNTIF(TablaProyecto[EmployeeNumber],TablaProyecto[[#This Row],[EmployeeNumber]])&gt;1,"ERRONEO"," ")</f>
        <v xml:space="preserve"> </v>
      </c>
      <c r="AU378" t="str">
        <f>+IF(TablaProyecto[[#This Row],[JobSatisfaction]]&gt;4,"ERRONEO"," ")</f>
        <v xml:space="preserve"> </v>
      </c>
      <c r="AV378" t="str">
        <f>+IF(TablaProyecto[[#This Row],[PerformanceRating]]&gt;4,"ERRONEO"," ")</f>
        <v xml:space="preserve"> </v>
      </c>
      <c r="AW378" t="str">
        <f>+IF(TablaProyecto[[#This Row],[RelationshipSatisfaction]]&gt;4,"ERRONEO"," ")</f>
        <v xml:space="preserve"> </v>
      </c>
      <c r="AX378" t="str">
        <f>+IF(TablaProyecto[[#This Row],[WorkLifeBalance]]&gt;4,"ERRONEO"," ")</f>
        <v xml:space="preserve"> </v>
      </c>
    </row>
    <row r="379" spans="1:50" x14ac:dyDescent="0.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  <c r="AJ379" s="3">
        <f>+TablaProyecto[[#This Row],[PercentSalaryHike]]/100</f>
        <v>0.13</v>
      </c>
      <c r="AK379" s="3" t="str">
        <f>+IF(TablaProyecto[[#This Row],[Age]]&gt;=61,"Baby boomers",IF(TablaProyecto[[#This Row],[Age]]&gt;=45,"Generacion X",IF(TablaProyecto[[#This Row],[Age]]&gt;=29,"Millennials","Generacion Z")))</f>
        <v>Millennials</v>
      </c>
      <c r="AL37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79" s="3" t="str">
        <f>+IF(TablaProyecto[[#This Row],[HourlyRate]]&lt;50,"Coste salarial bajo",IF(TablaProyecto[[#This Row],[HourlyRate]]&lt;75,"Coste salarial medio","Coste salarial alto"))</f>
        <v>Coste salarial alto</v>
      </c>
      <c r="AN379" s="3" t="str">
        <f>+IF(TablaProyecto[[#This Row],[DistanceFromHome]]&lt;10,"0-10 kms",IF(TablaProyecto[[#This Row],[DistanceFromHome]]&lt;20,"10-20 kms","20-30 kms"))</f>
        <v>0-10 kms</v>
      </c>
      <c r="AO379" s="3" t="str">
        <f>+IF(TablaProyecto[[#This Row],[Porcentaje de aumento salarial recibido (%)]]&lt;16%,"Bajo",IF(TablaProyecto[[#This Row],[Porcentaje de aumento salarial recibido (%)]]&lt;21%,"Medio","Alto"))</f>
        <v>Bajo</v>
      </c>
      <c r="AP379" s="3" t="str">
        <f>+IF(TablaProyecto[[#This Row],[TrainingTimesLastYear]]&lt;3,"Poca",IF(TablaProyecto[[#This Row],[TrainingTimesLastYear]]&lt;5,"Media","Mucha"))</f>
        <v>Media</v>
      </c>
      <c r="AQ379" s="3" t="str">
        <f>+IF(TablaProyecto[[#This Row],[TotalWorkingYears]]&lt;4,"Junior",IF(TablaProyecto[[#This Row],[TotalWorkingYears]]&lt;10,"Intermediate","Senior"))</f>
        <v>Intermediate</v>
      </c>
      <c r="AS379" t="str">
        <f>+IF(TablaProyecto[[#This Row],[Education]]&gt;5,"ERRONEO","")</f>
        <v/>
      </c>
      <c r="AT379" t="str">
        <f>IF(+COUNTIF(TablaProyecto[EmployeeNumber],TablaProyecto[[#This Row],[EmployeeNumber]])&gt;1,"ERRONEO"," ")</f>
        <v xml:space="preserve"> </v>
      </c>
      <c r="AU379" t="str">
        <f>+IF(TablaProyecto[[#This Row],[JobSatisfaction]]&gt;4,"ERRONEO"," ")</f>
        <v xml:space="preserve"> </v>
      </c>
      <c r="AV379" t="str">
        <f>+IF(TablaProyecto[[#This Row],[PerformanceRating]]&gt;4,"ERRONEO"," ")</f>
        <v xml:space="preserve"> </v>
      </c>
      <c r="AW379" t="str">
        <f>+IF(TablaProyecto[[#This Row],[RelationshipSatisfaction]]&gt;4,"ERRONEO"," ")</f>
        <v xml:space="preserve"> </v>
      </c>
      <c r="AX379" t="str">
        <f>+IF(TablaProyecto[[#This Row],[WorkLifeBalance]]&gt;4,"ERRONEO"," ")</f>
        <v xml:space="preserve"> </v>
      </c>
    </row>
    <row r="380" spans="1:50" x14ac:dyDescent="0.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  <c r="AJ380" s="3">
        <f>+TablaProyecto[[#This Row],[PercentSalaryHike]]/100</f>
        <v>0.13</v>
      </c>
      <c r="AK380" s="3" t="str">
        <f>+IF(TablaProyecto[[#This Row],[Age]]&gt;=61,"Baby boomers",IF(TablaProyecto[[#This Row],[Age]]&gt;=45,"Generacion X",IF(TablaProyecto[[#This Row],[Age]]&gt;=29,"Millennials","Generacion Z")))</f>
        <v>Millennials</v>
      </c>
      <c r="AL38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80" s="3" t="str">
        <f>+IF(TablaProyecto[[#This Row],[HourlyRate]]&lt;50,"Coste salarial bajo",IF(TablaProyecto[[#This Row],[HourlyRate]]&lt;75,"Coste salarial medio","Coste salarial alto"))</f>
        <v>Coste salarial medio</v>
      </c>
      <c r="AN380" s="3" t="str">
        <f>+IF(TablaProyecto[[#This Row],[DistanceFromHome]]&lt;10,"0-10 kms",IF(TablaProyecto[[#This Row],[DistanceFromHome]]&lt;20,"10-20 kms","20-30 kms"))</f>
        <v>10-20 kms</v>
      </c>
      <c r="AO380" s="3" t="str">
        <f>+IF(TablaProyecto[[#This Row],[Porcentaje de aumento salarial recibido (%)]]&lt;16%,"Bajo",IF(TablaProyecto[[#This Row],[Porcentaje de aumento salarial recibido (%)]]&lt;21%,"Medio","Alto"))</f>
        <v>Bajo</v>
      </c>
      <c r="AP380" s="3" t="str">
        <f>+IF(TablaProyecto[[#This Row],[TrainingTimesLastYear]]&lt;3,"Poca",IF(TablaProyecto[[#This Row],[TrainingTimesLastYear]]&lt;5,"Media","Mucha"))</f>
        <v>Media</v>
      </c>
      <c r="AQ380" s="3" t="str">
        <f>+IF(TablaProyecto[[#This Row],[TotalWorkingYears]]&lt;4,"Junior",IF(TablaProyecto[[#This Row],[TotalWorkingYears]]&lt;10,"Intermediate","Senior"))</f>
        <v>Intermediate</v>
      </c>
      <c r="AS380" t="str">
        <f>+IF(TablaProyecto[[#This Row],[Education]]&gt;5,"ERRONEO","")</f>
        <v/>
      </c>
      <c r="AT380" t="str">
        <f>IF(+COUNTIF(TablaProyecto[EmployeeNumber],TablaProyecto[[#This Row],[EmployeeNumber]])&gt;1,"ERRONEO"," ")</f>
        <v xml:space="preserve"> </v>
      </c>
      <c r="AU380" t="str">
        <f>+IF(TablaProyecto[[#This Row],[JobSatisfaction]]&gt;4,"ERRONEO"," ")</f>
        <v xml:space="preserve"> </v>
      </c>
      <c r="AV380" t="str">
        <f>+IF(TablaProyecto[[#This Row],[PerformanceRating]]&gt;4,"ERRONEO"," ")</f>
        <v xml:space="preserve"> </v>
      </c>
      <c r="AW380" t="str">
        <f>+IF(TablaProyecto[[#This Row],[RelationshipSatisfaction]]&gt;4,"ERRONEO"," ")</f>
        <v xml:space="preserve"> </v>
      </c>
      <c r="AX380" t="str">
        <f>+IF(TablaProyecto[[#This Row],[WorkLifeBalance]]&gt;4,"ERRONEO"," ")</f>
        <v xml:space="preserve"> </v>
      </c>
    </row>
    <row r="381" spans="1:50" x14ac:dyDescent="0.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  <c r="AJ381" s="3">
        <f>+TablaProyecto[[#This Row],[PercentSalaryHike]]/100</f>
        <v>0.13</v>
      </c>
      <c r="AK381" s="3" t="str">
        <f>+IF(TablaProyecto[[#This Row],[Age]]&gt;=61,"Baby boomers",IF(TablaProyecto[[#This Row],[Age]]&gt;=45,"Generacion X",IF(TablaProyecto[[#This Row],[Age]]&gt;=29,"Millennials","Generacion Z")))</f>
        <v>Generacion X</v>
      </c>
      <c r="AL38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81" s="3" t="str">
        <f>+IF(TablaProyecto[[#This Row],[HourlyRate]]&lt;50,"Coste salarial bajo",IF(TablaProyecto[[#This Row],[HourlyRate]]&lt;75,"Coste salarial medio","Coste salarial alto"))</f>
        <v>Coste salarial alto</v>
      </c>
      <c r="AN381" s="3" t="str">
        <f>+IF(TablaProyecto[[#This Row],[DistanceFromHome]]&lt;10,"0-10 kms",IF(TablaProyecto[[#This Row],[DistanceFromHome]]&lt;20,"10-20 kms","20-30 kms"))</f>
        <v>0-10 kms</v>
      </c>
      <c r="AO381" s="3" t="str">
        <f>+IF(TablaProyecto[[#This Row],[Porcentaje de aumento salarial recibido (%)]]&lt;16%,"Bajo",IF(TablaProyecto[[#This Row],[Porcentaje de aumento salarial recibido (%)]]&lt;21%,"Medio","Alto"))</f>
        <v>Bajo</v>
      </c>
      <c r="AP381" s="3" t="str">
        <f>+IF(TablaProyecto[[#This Row],[TrainingTimesLastYear]]&lt;3,"Poca",IF(TablaProyecto[[#This Row],[TrainingTimesLastYear]]&lt;5,"Media","Mucha"))</f>
        <v>Poca</v>
      </c>
      <c r="AQ381" s="3" t="str">
        <f>+IF(TablaProyecto[[#This Row],[TotalWorkingYears]]&lt;4,"Junior",IF(TablaProyecto[[#This Row],[TotalWorkingYears]]&lt;10,"Intermediate","Senior"))</f>
        <v>Senior</v>
      </c>
      <c r="AS381" t="str">
        <f>+IF(TablaProyecto[[#This Row],[Education]]&gt;5,"ERRONEO","")</f>
        <v/>
      </c>
      <c r="AT381" t="str">
        <f>IF(+COUNTIF(TablaProyecto[EmployeeNumber],TablaProyecto[[#This Row],[EmployeeNumber]])&gt;1,"ERRONEO"," ")</f>
        <v xml:space="preserve"> </v>
      </c>
      <c r="AU381" t="str">
        <f>+IF(TablaProyecto[[#This Row],[JobSatisfaction]]&gt;4,"ERRONEO"," ")</f>
        <v xml:space="preserve"> </v>
      </c>
      <c r="AV381" t="str">
        <f>+IF(TablaProyecto[[#This Row],[PerformanceRating]]&gt;4,"ERRONEO"," ")</f>
        <v xml:space="preserve"> </v>
      </c>
      <c r="AW381" t="str">
        <f>+IF(TablaProyecto[[#This Row],[RelationshipSatisfaction]]&gt;4,"ERRONEO"," ")</f>
        <v xml:space="preserve"> </v>
      </c>
      <c r="AX381" t="str">
        <f>+IF(TablaProyecto[[#This Row],[WorkLifeBalance]]&gt;4,"ERRONEO"," ")</f>
        <v xml:space="preserve"> </v>
      </c>
    </row>
    <row r="382" spans="1:50" x14ac:dyDescent="0.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  <c r="AJ382" s="3">
        <f>+TablaProyecto[[#This Row],[PercentSalaryHike]]/100</f>
        <v>0.12</v>
      </c>
      <c r="AK382" s="3" t="str">
        <f>+IF(TablaProyecto[[#This Row],[Age]]&gt;=61,"Baby boomers",IF(TablaProyecto[[#This Row],[Age]]&gt;=45,"Generacion X",IF(TablaProyecto[[#This Row],[Age]]&gt;=29,"Millennials","Generacion Z")))</f>
        <v>Generacion Z</v>
      </c>
      <c r="AL38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82" s="3" t="str">
        <f>+IF(TablaProyecto[[#This Row],[HourlyRate]]&lt;50,"Coste salarial bajo",IF(TablaProyecto[[#This Row],[HourlyRate]]&lt;75,"Coste salarial medio","Coste salarial alto"))</f>
        <v>Coste salarial alto</v>
      </c>
      <c r="AN382" s="3" t="str">
        <f>+IF(TablaProyecto[[#This Row],[DistanceFromHome]]&lt;10,"0-10 kms",IF(TablaProyecto[[#This Row],[DistanceFromHome]]&lt;20,"10-20 kms","20-30 kms"))</f>
        <v>10-20 kms</v>
      </c>
      <c r="AO382" s="3" t="str">
        <f>+IF(TablaProyecto[[#This Row],[Porcentaje de aumento salarial recibido (%)]]&lt;16%,"Bajo",IF(TablaProyecto[[#This Row],[Porcentaje de aumento salarial recibido (%)]]&lt;21%,"Medio","Alto"))</f>
        <v>Bajo</v>
      </c>
      <c r="AP382" s="3" t="str">
        <f>+IF(TablaProyecto[[#This Row],[TrainingTimesLastYear]]&lt;3,"Poca",IF(TablaProyecto[[#This Row],[TrainingTimesLastYear]]&lt;5,"Media","Mucha"))</f>
        <v>Poca</v>
      </c>
      <c r="AQ382" s="3" t="str">
        <f>+IF(TablaProyecto[[#This Row],[TotalWorkingYears]]&lt;4,"Junior",IF(TablaProyecto[[#This Row],[TotalWorkingYears]]&lt;10,"Intermediate","Senior"))</f>
        <v>Intermediate</v>
      </c>
      <c r="AS382" t="str">
        <f>+IF(TablaProyecto[[#This Row],[Education]]&gt;5,"ERRONEO","")</f>
        <v/>
      </c>
      <c r="AT382" t="str">
        <f>IF(+COUNTIF(TablaProyecto[EmployeeNumber],TablaProyecto[[#This Row],[EmployeeNumber]])&gt;1,"ERRONEO"," ")</f>
        <v xml:space="preserve"> </v>
      </c>
      <c r="AU382" t="str">
        <f>+IF(TablaProyecto[[#This Row],[JobSatisfaction]]&gt;4,"ERRONEO"," ")</f>
        <v xml:space="preserve"> </v>
      </c>
      <c r="AV382" t="str">
        <f>+IF(TablaProyecto[[#This Row],[PerformanceRating]]&gt;4,"ERRONEO"," ")</f>
        <v xml:space="preserve"> </v>
      </c>
      <c r="AW382" t="str">
        <f>+IF(TablaProyecto[[#This Row],[RelationshipSatisfaction]]&gt;4,"ERRONEO"," ")</f>
        <v xml:space="preserve"> </v>
      </c>
      <c r="AX382" t="str">
        <f>+IF(TablaProyecto[[#This Row],[WorkLifeBalance]]&gt;4,"ERRONEO"," ")</f>
        <v xml:space="preserve"> </v>
      </c>
    </row>
    <row r="383" spans="1:50" x14ac:dyDescent="0.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  <c r="AJ383" s="3">
        <f>+TablaProyecto[[#This Row],[PercentSalaryHike]]/100</f>
        <v>0.18</v>
      </c>
      <c r="AK383" s="3" t="str">
        <f>+IF(TablaProyecto[[#This Row],[Age]]&gt;=61,"Baby boomers",IF(TablaProyecto[[#This Row],[Age]]&gt;=45,"Generacion X",IF(TablaProyecto[[#This Row],[Age]]&gt;=29,"Millennials","Generacion Z")))</f>
        <v>Millennials</v>
      </c>
      <c r="AL38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383" s="3" t="str">
        <f>+IF(TablaProyecto[[#This Row],[HourlyRate]]&lt;50,"Coste salarial bajo",IF(TablaProyecto[[#This Row],[HourlyRate]]&lt;75,"Coste salarial medio","Coste salarial alto"))</f>
        <v>Coste salarial medio</v>
      </c>
      <c r="AN383" s="3" t="str">
        <f>+IF(TablaProyecto[[#This Row],[DistanceFromHome]]&lt;10,"0-10 kms",IF(TablaProyecto[[#This Row],[DistanceFromHome]]&lt;20,"10-20 kms","20-30 kms"))</f>
        <v>0-10 kms</v>
      </c>
      <c r="AO383" s="3" t="str">
        <f>+IF(TablaProyecto[[#This Row],[Porcentaje de aumento salarial recibido (%)]]&lt;16%,"Bajo",IF(TablaProyecto[[#This Row],[Porcentaje de aumento salarial recibido (%)]]&lt;21%,"Medio","Alto"))</f>
        <v>Medio</v>
      </c>
      <c r="AP383" s="3" t="str">
        <f>+IF(TablaProyecto[[#This Row],[TrainingTimesLastYear]]&lt;3,"Poca",IF(TablaProyecto[[#This Row],[TrainingTimesLastYear]]&lt;5,"Media","Mucha"))</f>
        <v>Media</v>
      </c>
      <c r="AQ383" s="3" t="str">
        <f>+IF(TablaProyecto[[#This Row],[TotalWorkingYears]]&lt;4,"Junior",IF(TablaProyecto[[#This Row],[TotalWorkingYears]]&lt;10,"Intermediate","Senior"))</f>
        <v>Junior</v>
      </c>
      <c r="AS383" t="str">
        <f>+IF(TablaProyecto[[#This Row],[Education]]&gt;5,"ERRONEO","")</f>
        <v/>
      </c>
      <c r="AT383" t="str">
        <f>IF(+COUNTIF(TablaProyecto[EmployeeNumber],TablaProyecto[[#This Row],[EmployeeNumber]])&gt;1,"ERRONEO"," ")</f>
        <v xml:space="preserve"> </v>
      </c>
      <c r="AU383" t="str">
        <f>+IF(TablaProyecto[[#This Row],[JobSatisfaction]]&gt;4,"ERRONEO"," ")</f>
        <v xml:space="preserve"> </v>
      </c>
      <c r="AV383" t="str">
        <f>+IF(TablaProyecto[[#This Row],[PerformanceRating]]&gt;4,"ERRONEO"," ")</f>
        <v xml:space="preserve"> </v>
      </c>
      <c r="AW383" t="str">
        <f>+IF(TablaProyecto[[#This Row],[RelationshipSatisfaction]]&gt;4,"ERRONEO"," ")</f>
        <v xml:space="preserve"> </v>
      </c>
      <c r="AX383" t="str">
        <f>+IF(TablaProyecto[[#This Row],[WorkLifeBalance]]&gt;4,"ERRONEO"," ")</f>
        <v xml:space="preserve"> </v>
      </c>
    </row>
    <row r="384" spans="1:50" x14ac:dyDescent="0.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  <c r="AJ384" s="3">
        <f>+TablaProyecto[[#This Row],[PercentSalaryHike]]/100</f>
        <v>0.22</v>
      </c>
      <c r="AK384" s="3" t="str">
        <f>+IF(TablaProyecto[[#This Row],[Age]]&gt;=61,"Baby boomers",IF(TablaProyecto[[#This Row],[Age]]&gt;=45,"Generacion X",IF(TablaProyecto[[#This Row],[Age]]&gt;=29,"Millennials","Generacion Z")))</f>
        <v>Generacion Z</v>
      </c>
      <c r="AL38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84" s="3" t="str">
        <f>+IF(TablaProyecto[[#This Row],[HourlyRate]]&lt;50,"Coste salarial bajo",IF(TablaProyecto[[#This Row],[HourlyRate]]&lt;75,"Coste salarial medio","Coste salarial alto"))</f>
        <v>Coste salarial medio</v>
      </c>
      <c r="AN384" s="3" t="str">
        <f>+IF(TablaProyecto[[#This Row],[DistanceFromHome]]&lt;10,"0-10 kms",IF(TablaProyecto[[#This Row],[DistanceFromHome]]&lt;20,"10-20 kms","20-30 kms"))</f>
        <v>0-10 kms</v>
      </c>
      <c r="AO384" s="3" t="str">
        <f>+IF(TablaProyecto[[#This Row],[Porcentaje de aumento salarial recibido (%)]]&lt;16%,"Bajo",IF(TablaProyecto[[#This Row],[Porcentaje de aumento salarial recibido (%)]]&lt;21%,"Medio","Alto"))</f>
        <v>Alto</v>
      </c>
      <c r="AP384" s="3" t="str">
        <f>+IF(TablaProyecto[[#This Row],[TrainingTimesLastYear]]&lt;3,"Poca",IF(TablaProyecto[[#This Row],[TrainingTimesLastYear]]&lt;5,"Media","Mucha"))</f>
        <v>Poca</v>
      </c>
      <c r="AQ384" s="3" t="str">
        <f>+IF(TablaProyecto[[#This Row],[TotalWorkingYears]]&lt;4,"Junior",IF(TablaProyecto[[#This Row],[TotalWorkingYears]]&lt;10,"Intermediate","Senior"))</f>
        <v>Intermediate</v>
      </c>
      <c r="AS384" t="str">
        <f>+IF(TablaProyecto[[#This Row],[Education]]&gt;5,"ERRONEO","")</f>
        <v/>
      </c>
      <c r="AT384" t="str">
        <f>IF(+COUNTIF(TablaProyecto[EmployeeNumber],TablaProyecto[[#This Row],[EmployeeNumber]])&gt;1,"ERRONEO"," ")</f>
        <v xml:space="preserve"> </v>
      </c>
      <c r="AU384" t="str">
        <f>+IF(TablaProyecto[[#This Row],[JobSatisfaction]]&gt;4,"ERRONEO"," ")</f>
        <v xml:space="preserve"> </v>
      </c>
      <c r="AV384" t="str">
        <f>+IF(TablaProyecto[[#This Row],[PerformanceRating]]&gt;4,"ERRONEO"," ")</f>
        <v xml:space="preserve"> </v>
      </c>
      <c r="AW384" t="str">
        <f>+IF(TablaProyecto[[#This Row],[RelationshipSatisfaction]]&gt;4,"ERRONEO"," ")</f>
        <v xml:space="preserve"> </v>
      </c>
      <c r="AX384" t="str">
        <f>+IF(TablaProyecto[[#This Row],[WorkLifeBalance]]&gt;4,"ERRONEO"," ")</f>
        <v xml:space="preserve"> </v>
      </c>
    </row>
    <row r="385" spans="1:50" x14ac:dyDescent="0.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  <c r="AJ385" s="3">
        <f>+TablaProyecto[[#This Row],[PercentSalaryHike]]/100</f>
        <v>0.13</v>
      </c>
      <c r="AK385" s="3" t="str">
        <f>+IF(TablaProyecto[[#This Row],[Age]]&gt;=61,"Baby boomers",IF(TablaProyecto[[#This Row],[Age]]&gt;=45,"Generacion X",IF(TablaProyecto[[#This Row],[Age]]&gt;=29,"Millennials","Generacion Z")))</f>
        <v>Generacion Z</v>
      </c>
      <c r="AL38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85" s="3" t="str">
        <f>+IF(TablaProyecto[[#This Row],[HourlyRate]]&lt;50,"Coste salarial bajo",IF(TablaProyecto[[#This Row],[HourlyRate]]&lt;75,"Coste salarial medio","Coste salarial alto"))</f>
        <v>Coste salarial bajo</v>
      </c>
      <c r="AN385" s="3" t="str">
        <f>+IF(TablaProyecto[[#This Row],[DistanceFromHome]]&lt;10,"0-10 kms",IF(TablaProyecto[[#This Row],[DistanceFromHome]]&lt;20,"10-20 kms","20-30 kms"))</f>
        <v>10-20 kms</v>
      </c>
      <c r="AO385" s="3" t="str">
        <f>+IF(TablaProyecto[[#This Row],[Porcentaje de aumento salarial recibido (%)]]&lt;16%,"Bajo",IF(TablaProyecto[[#This Row],[Porcentaje de aumento salarial recibido (%)]]&lt;21%,"Medio","Alto"))</f>
        <v>Bajo</v>
      </c>
      <c r="AP385" s="3" t="str">
        <f>+IF(TablaProyecto[[#This Row],[TrainingTimesLastYear]]&lt;3,"Poca",IF(TablaProyecto[[#This Row],[TrainingTimesLastYear]]&lt;5,"Media","Mucha"))</f>
        <v>Poca</v>
      </c>
      <c r="AQ385" s="3" t="str">
        <f>+IF(TablaProyecto[[#This Row],[TotalWorkingYears]]&lt;4,"Junior",IF(TablaProyecto[[#This Row],[TotalWorkingYears]]&lt;10,"Intermediate","Senior"))</f>
        <v>Junior</v>
      </c>
      <c r="AS385" t="str">
        <f>+IF(TablaProyecto[[#This Row],[Education]]&gt;5,"ERRONEO","")</f>
        <v/>
      </c>
      <c r="AT385" t="str">
        <f>IF(+COUNTIF(TablaProyecto[EmployeeNumber],TablaProyecto[[#This Row],[EmployeeNumber]])&gt;1,"ERRONEO"," ")</f>
        <v xml:space="preserve"> </v>
      </c>
      <c r="AU385" t="str">
        <f>+IF(TablaProyecto[[#This Row],[JobSatisfaction]]&gt;4,"ERRONEO"," ")</f>
        <v xml:space="preserve"> </v>
      </c>
      <c r="AV385" t="str">
        <f>+IF(TablaProyecto[[#This Row],[PerformanceRating]]&gt;4,"ERRONEO"," ")</f>
        <v xml:space="preserve"> </v>
      </c>
      <c r="AW385" t="str">
        <f>+IF(TablaProyecto[[#This Row],[RelationshipSatisfaction]]&gt;4,"ERRONEO"," ")</f>
        <v xml:space="preserve"> </v>
      </c>
      <c r="AX385" t="str">
        <f>+IF(TablaProyecto[[#This Row],[WorkLifeBalance]]&gt;4,"ERRONEO"," ")</f>
        <v xml:space="preserve"> </v>
      </c>
    </row>
    <row r="386" spans="1:50" x14ac:dyDescent="0.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  <c r="AJ386" s="3">
        <f>+TablaProyecto[[#This Row],[PercentSalaryHike]]/100</f>
        <v>0.13</v>
      </c>
      <c r="AK386" s="3" t="str">
        <f>+IF(TablaProyecto[[#This Row],[Age]]&gt;=61,"Baby boomers",IF(TablaProyecto[[#This Row],[Age]]&gt;=45,"Generacion X",IF(TablaProyecto[[#This Row],[Age]]&gt;=29,"Millennials","Generacion Z")))</f>
        <v>Millennials</v>
      </c>
      <c r="AL38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386" s="3" t="str">
        <f>+IF(TablaProyecto[[#This Row],[HourlyRate]]&lt;50,"Coste salarial bajo",IF(TablaProyecto[[#This Row],[HourlyRate]]&lt;75,"Coste salarial medio","Coste salarial alto"))</f>
        <v>Coste salarial medio</v>
      </c>
      <c r="AN386" s="3" t="str">
        <f>+IF(TablaProyecto[[#This Row],[DistanceFromHome]]&lt;10,"0-10 kms",IF(TablaProyecto[[#This Row],[DistanceFromHome]]&lt;20,"10-20 kms","20-30 kms"))</f>
        <v>0-10 kms</v>
      </c>
      <c r="AO386" s="3" t="str">
        <f>+IF(TablaProyecto[[#This Row],[Porcentaje de aumento salarial recibido (%)]]&lt;16%,"Bajo",IF(TablaProyecto[[#This Row],[Porcentaje de aumento salarial recibido (%)]]&lt;21%,"Medio","Alto"))</f>
        <v>Bajo</v>
      </c>
      <c r="AP386" s="3" t="str">
        <f>+IF(TablaProyecto[[#This Row],[TrainingTimesLastYear]]&lt;3,"Poca",IF(TablaProyecto[[#This Row],[TrainingTimesLastYear]]&lt;5,"Media","Mucha"))</f>
        <v>Poca</v>
      </c>
      <c r="AQ386" s="3" t="str">
        <f>+IF(TablaProyecto[[#This Row],[TotalWorkingYears]]&lt;4,"Junior",IF(TablaProyecto[[#This Row],[TotalWorkingYears]]&lt;10,"Intermediate","Senior"))</f>
        <v>Senior</v>
      </c>
      <c r="AS386" t="str">
        <f>+IF(TablaProyecto[[#This Row],[Education]]&gt;5,"ERRONEO","")</f>
        <v/>
      </c>
      <c r="AT386" t="str">
        <f>IF(+COUNTIF(TablaProyecto[EmployeeNumber],TablaProyecto[[#This Row],[EmployeeNumber]])&gt;1,"ERRONEO"," ")</f>
        <v xml:space="preserve"> </v>
      </c>
      <c r="AU386" t="str">
        <f>+IF(TablaProyecto[[#This Row],[JobSatisfaction]]&gt;4,"ERRONEO"," ")</f>
        <v xml:space="preserve"> </v>
      </c>
      <c r="AV386" t="str">
        <f>+IF(TablaProyecto[[#This Row],[PerformanceRating]]&gt;4,"ERRONEO"," ")</f>
        <v xml:space="preserve"> </v>
      </c>
      <c r="AW386" t="str">
        <f>+IF(TablaProyecto[[#This Row],[RelationshipSatisfaction]]&gt;4,"ERRONEO"," ")</f>
        <v xml:space="preserve"> </v>
      </c>
      <c r="AX386" t="str">
        <f>+IF(TablaProyecto[[#This Row],[WorkLifeBalance]]&gt;4,"ERRONEO"," ")</f>
        <v xml:space="preserve"> </v>
      </c>
    </row>
    <row r="387" spans="1:50" x14ac:dyDescent="0.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  <c r="AJ387" s="3">
        <f>+TablaProyecto[[#This Row],[PercentSalaryHike]]/100</f>
        <v>0.23</v>
      </c>
      <c r="AK387" s="3" t="str">
        <f>+IF(TablaProyecto[[#This Row],[Age]]&gt;=61,"Baby boomers",IF(TablaProyecto[[#This Row],[Age]]&gt;=45,"Generacion X",IF(TablaProyecto[[#This Row],[Age]]&gt;=29,"Millennials","Generacion Z")))</f>
        <v>Millennials</v>
      </c>
      <c r="AL38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387" s="3" t="str">
        <f>+IF(TablaProyecto[[#This Row],[HourlyRate]]&lt;50,"Coste salarial bajo",IF(TablaProyecto[[#This Row],[HourlyRate]]&lt;75,"Coste salarial medio","Coste salarial alto"))</f>
        <v>Coste salarial bajo</v>
      </c>
      <c r="AN387" s="3" t="str">
        <f>+IF(TablaProyecto[[#This Row],[DistanceFromHome]]&lt;10,"0-10 kms",IF(TablaProyecto[[#This Row],[DistanceFromHome]]&lt;20,"10-20 kms","20-30 kms"))</f>
        <v>0-10 kms</v>
      </c>
      <c r="AO387" s="3" t="str">
        <f>+IF(TablaProyecto[[#This Row],[Porcentaje de aumento salarial recibido (%)]]&lt;16%,"Bajo",IF(TablaProyecto[[#This Row],[Porcentaje de aumento salarial recibido (%)]]&lt;21%,"Medio","Alto"))</f>
        <v>Alto</v>
      </c>
      <c r="AP387" s="3" t="str">
        <f>+IF(TablaProyecto[[#This Row],[TrainingTimesLastYear]]&lt;3,"Poca",IF(TablaProyecto[[#This Row],[TrainingTimesLastYear]]&lt;5,"Media","Mucha"))</f>
        <v>Media</v>
      </c>
      <c r="AQ387" s="3" t="str">
        <f>+IF(TablaProyecto[[#This Row],[TotalWorkingYears]]&lt;4,"Junior",IF(TablaProyecto[[#This Row],[TotalWorkingYears]]&lt;10,"Intermediate","Senior"))</f>
        <v>Junior</v>
      </c>
      <c r="AS387" t="str">
        <f>+IF(TablaProyecto[[#This Row],[Education]]&gt;5,"ERRONEO","")</f>
        <v/>
      </c>
      <c r="AT387" t="str">
        <f>IF(+COUNTIF(TablaProyecto[EmployeeNumber],TablaProyecto[[#This Row],[EmployeeNumber]])&gt;1,"ERRONEO"," ")</f>
        <v xml:space="preserve"> </v>
      </c>
      <c r="AU387" t="str">
        <f>+IF(TablaProyecto[[#This Row],[JobSatisfaction]]&gt;4,"ERRONEO"," ")</f>
        <v xml:space="preserve"> </v>
      </c>
      <c r="AV387" t="str">
        <f>+IF(TablaProyecto[[#This Row],[PerformanceRating]]&gt;4,"ERRONEO"," ")</f>
        <v xml:space="preserve"> </v>
      </c>
      <c r="AW387" t="str">
        <f>+IF(TablaProyecto[[#This Row],[RelationshipSatisfaction]]&gt;4,"ERRONEO"," ")</f>
        <v xml:space="preserve"> </v>
      </c>
      <c r="AX387" t="str">
        <f>+IF(TablaProyecto[[#This Row],[WorkLifeBalance]]&gt;4,"ERRONEO"," ")</f>
        <v xml:space="preserve"> </v>
      </c>
    </row>
    <row r="388" spans="1:50" x14ac:dyDescent="0.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  <c r="AJ388" s="3">
        <f>+TablaProyecto[[#This Row],[PercentSalaryHike]]/100</f>
        <v>0.12</v>
      </c>
      <c r="AK388" s="3" t="str">
        <f>+IF(TablaProyecto[[#This Row],[Age]]&gt;=61,"Baby boomers",IF(TablaProyecto[[#This Row],[Age]]&gt;=45,"Generacion X",IF(TablaProyecto[[#This Row],[Age]]&gt;=29,"Millennials","Generacion Z")))</f>
        <v>Millennials</v>
      </c>
      <c r="AL38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388" s="3" t="str">
        <f>+IF(TablaProyecto[[#This Row],[HourlyRate]]&lt;50,"Coste salarial bajo",IF(TablaProyecto[[#This Row],[HourlyRate]]&lt;75,"Coste salarial medio","Coste salarial alto"))</f>
        <v>Coste salarial alto</v>
      </c>
      <c r="AN388" s="3" t="str">
        <f>+IF(TablaProyecto[[#This Row],[DistanceFromHome]]&lt;10,"0-10 kms",IF(TablaProyecto[[#This Row],[DistanceFromHome]]&lt;20,"10-20 kms","20-30 kms"))</f>
        <v>10-20 kms</v>
      </c>
      <c r="AO388" s="3" t="str">
        <f>+IF(TablaProyecto[[#This Row],[Porcentaje de aumento salarial recibido (%)]]&lt;16%,"Bajo",IF(TablaProyecto[[#This Row],[Porcentaje de aumento salarial recibido (%)]]&lt;21%,"Medio","Alto"))</f>
        <v>Bajo</v>
      </c>
      <c r="AP388" s="3" t="str">
        <f>+IF(TablaProyecto[[#This Row],[TrainingTimesLastYear]]&lt;3,"Poca",IF(TablaProyecto[[#This Row],[TrainingTimesLastYear]]&lt;5,"Media","Mucha"))</f>
        <v>Poca</v>
      </c>
      <c r="AQ388" s="3" t="str">
        <f>+IF(TablaProyecto[[#This Row],[TotalWorkingYears]]&lt;4,"Junior",IF(TablaProyecto[[#This Row],[TotalWorkingYears]]&lt;10,"Intermediate","Senior"))</f>
        <v>Senior</v>
      </c>
      <c r="AS388" t="str">
        <f>+IF(TablaProyecto[[#This Row],[Education]]&gt;5,"ERRONEO","")</f>
        <v/>
      </c>
      <c r="AT388" t="str">
        <f>IF(+COUNTIF(TablaProyecto[EmployeeNumber],TablaProyecto[[#This Row],[EmployeeNumber]])&gt;1,"ERRONEO"," ")</f>
        <v xml:space="preserve"> </v>
      </c>
      <c r="AU388" t="str">
        <f>+IF(TablaProyecto[[#This Row],[JobSatisfaction]]&gt;4,"ERRONEO"," ")</f>
        <v xml:space="preserve"> </v>
      </c>
      <c r="AV388" t="str">
        <f>+IF(TablaProyecto[[#This Row],[PerformanceRating]]&gt;4,"ERRONEO"," ")</f>
        <v xml:space="preserve"> </v>
      </c>
      <c r="AW388" t="str">
        <f>+IF(TablaProyecto[[#This Row],[RelationshipSatisfaction]]&gt;4,"ERRONEO"," ")</f>
        <v xml:space="preserve"> </v>
      </c>
      <c r="AX388" t="str">
        <f>+IF(TablaProyecto[[#This Row],[WorkLifeBalance]]&gt;4,"ERRONEO"," ")</f>
        <v xml:space="preserve"> </v>
      </c>
    </row>
    <row r="389" spans="1:50" x14ac:dyDescent="0.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  <c r="AJ389" s="3">
        <f>+TablaProyecto[[#This Row],[PercentSalaryHike]]/100</f>
        <v>0.12</v>
      </c>
      <c r="AK389" s="3" t="str">
        <f>+IF(TablaProyecto[[#This Row],[Age]]&gt;=61,"Baby boomers",IF(TablaProyecto[[#This Row],[Age]]&gt;=45,"Generacion X",IF(TablaProyecto[[#This Row],[Age]]&gt;=29,"Millennials","Generacion Z")))</f>
        <v>Millennials</v>
      </c>
      <c r="AL38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89" s="3" t="str">
        <f>+IF(TablaProyecto[[#This Row],[HourlyRate]]&lt;50,"Coste salarial bajo",IF(TablaProyecto[[#This Row],[HourlyRate]]&lt;75,"Coste salarial medio","Coste salarial alto"))</f>
        <v>Coste salarial bajo</v>
      </c>
      <c r="AN389" s="3" t="str">
        <f>+IF(TablaProyecto[[#This Row],[DistanceFromHome]]&lt;10,"0-10 kms",IF(TablaProyecto[[#This Row],[DistanceFromHome]]&lt;20,"10-20 kms","20-30 kms"))</f>
        <v>0-10 kms</v>
      </c>
      <c r="AO389" s="3" t="str">
        <f>+IF(TablaProyecto[[#This Row],[Porcentaje de aumento salarial recibido (%)]]&lt;16%,"Bajo",IF(TablaProyecto[[#This Row],[Porcentaje de aumento salarial recibido (%)]]&lt;21%,"Medio","Alto"))</f>
        <v>Bajo</v>
      </c>
      <c r="AP389" s="3" t="str">
        <f>+IF(TablaProyecto[[#This Row],[TrainingTimesLastYear]]&lt;3,"Poca",IF(TablaProyecto[[#This Row],[TrainingTimesLastYear]]&lt;5,"Media","Mucha"))</f>
        <v>Mucha</v>
      </c>
      <c r="AQ389" s="3" t="str">
        <f>+IF(TablaProyecto[[#This Row],[TotalWorkingYears]]&lt;4,"Junior",IF(TablaProyecto[[#This Row],[TotalWorkingYears]]&lt;10,"Intermediate","Senior"))</f>
        <v>Intermediate</v>
      </c>
      <c r="AS389" t="str">
        <f>+IF(TablaProyecto[[#This Row],[Education]]&gt;5,"ERRONEO","")</f>
        <v/>
      </c>
      <c r="AT389" t="str">
        <f>IF(+COUNTIF(TablaProyecto[EmployeeNumber],TablaProyecto[[#This Row],[EmployeeNumber]])&gt;1,"ERRONEO"," ")</f>
        <v xml:space="preserve"> </v>
      </c>
      <c r="AU389" t="str">
        <f>+IF(TablaProyecto[[#This Row],[JobSatisfaction]]&gt;4,"ERRONEO"," ")</f>
        <v xml:space="preserve"> </v>
      </c>
      <c r="AV389" t="str">
        <f>+IF(TablaProyecto[[#This Row],[PerformanceRating]]&gt;4,"ERRONEO"," ")</f>
        <v xml:space="preserve"> </v>
      </c>
      <c r="AW389" t="str">
        <f>+IF(TablaProyecto[[#This Row],[RelationshipSatisfaction]]&gt;4,"ERRONEO"," ")</f>
        <v xml:space="preserve"> </v>
      </c>
      <c r="AX389" t="str">
        <f>+IF(TablaProyecto[[#This Row],[WorkLifeBalance]]&gt;4,"ERRONEO"," ")</f>
        <v xml:space="preserve"> </v>
      </c>
    </row>
    <row r="390" spans="1:50" x14ac:dyDescent="0.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  <c r="AJ390" s="3">
        <f>+TablaProyecto[[#This Row],[PercentSalaryHike]]/100</f>
        <v>0.16</v>
      </c>
      <c r="AK390" s="3" t="str">
        <f>+IF(TablaProyecto[[#This Row],[Age]]&gt;=61,"Baby boomers",IF(TablaProyecto[[#This Row],[Age]]&gt;=45,"Generacion X",IF(TablaProyecto[[#This Row],[Age]]&gt;=29,"Millennials","Generacion Z")))</f>
        <v>Millennials</v>
      </c>
      <c r="AL39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90" s="3" t="str">
        <f>+IF(TablaProyecto[[#This Row],[HourlyRate]]&lt;50,"Coste salarial bajo",IF(TablaProyecto[[#This Row],[HourlyRate]]&lt;75,"Coste salarial medio","Coste salarial alto"))</f>
        <v>Coste salarial alto</v>
      </c>
      <c r="AN390" s="3" t="str">
        <f>+IF(TablaProyecto[[#This Row],[DistanceFromHome]]&lt;10,"0-10 kms",IF(TablaProyecto[[#This Row],[DistanceFromHome]]&lt;20,"10-20 kms","20-30 kms"))</f>
        <v>0-10 kms</v>
      </c>
      <c r="AO390" s="3" t="str">
        <f>+IF(TablaProyecto[[#This Row],[Porcentaje de aumento salarial recibido (%)]]&lt;16%,"Bajo",IF(TablaProyecto[[#This Row],[Porcentaje de aumento salarial recibido (%)]]&lt;21%,"Medio","Alto"))</f>
        <v>Medio</v>
      </c>
      <c r="AP390" s="3" t="str">
        <f>+IF(TablaProyecto[[#This Row],[TrainingTimesLastYear]]&lt;3,"Poca",IF(TablaProyecto[[#This Row],[TrainingTimesLastYear]]&lt;5,"Media","Mucha"))</f>
        <v>Mucha</v>
      </c>
      <c r="AQ390" s="3" t="str">
        <f>+IF(TablaProyecto[[#This Row],[TotalWorkingYears]]&lt;4,"Junior",IF(TablaProyecto[[#This Row],[TotalWorkingYears]]&lt;10,"Intermediate","Senior"))</f>
        <v>Intermediate</v>
      </c>
      <c r="AS390" t="str">
        <f>+IF(TablaProyecto[[#This Row],[Education]]&gt;5,"ERRONEO","")</f>
        <v/>
      </c>
      <c r="AT390" t="str">
        <f>IF(+COUNTIF(TablaProyecto[EmployeeNumber],TablaProyecto[[#This Row],[EmployeeNumber]])&gt;1,"ERRONEO"," ")</f>
        <v xml:space="preserve"> </v>
      </c>
      <c r="AU390" t="str">
        <f>+IF(TablaProyecto[[#This Row],[JobSatisfaction]]&gt;4,"ERRONEO"," ")</f>
        <v xml:space="preserve"> </v>
      </c>
      <c r="AV390" t="str">
        <f>+IF(TablaProyecto[[#This Row],[PerformanceRating]]&gt;4,"ERRONEO"," ")</f>
        <v xml:space="preserve"> </v>
      </c>
      <c r="AW390" t="str">
        <f>+IF(TablaProyecto[[#This Row],[RelationshipSatisfaction]]&gt;4,"ERRONEO"," ")</f>
        <v xml:space="preserve"> </v>
      </c>
      <c r="AX390" t="str">
        <f>+IF(TablaProyecto[[#This Row],[WorkLifeBalance]]&gt;4,"ERRONEO"," ")</f>
        <v xml:space="preserve"> </v>
      </c>
    </row>
    <row r="391" spans="1:50" x14ac:dyDescent="0.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  <c r="AJ391" s="3">
        <f>+TablaProyecto[[#This Row],[PercentSalaryHike]]/100</f>
        <v>0.12</v>
      </c>
      <c r="AK391" s="3" t="str">
        <f>+IF(TablaProyecto[[#This Row],[Age]]&gt;=61,"Baby boomers",IF(TablaProyecto[[#This Row],[Age]]&gt;=45,"Generacion X",IF(TablaProyecto[[#This Row],[Age]]&gt;=29,"Millennials","Generacion Z")))</f>
        <v>Millennials</v>
      </c>
      <c r="AL39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391" s="3" t="str">
        <f>+IF(TablaProyecto[[#This Row],[HourlyRate]]&lt;50,"Coste salarial bajo",IF(TablaProyecto[[#This Row],[HourlyRate]]&lt;75,"Coste salarial medio","Coste salarial alto"))</f>
        <v>Coste salarial bajo</v>
      </c>
      <c r="AN391" s="3" t="str">
        <f>+IF(TablaProyecto[[#This Row],[DistanceFromHome]]&lt;10,"0-10 kms",IF(TablaProyecto[[#This Row],[DistanceFromHome]]&lt;20,"10-20 kms","20-30 kms"))</f>
        <v>10-20 kms</v>
      </c>
      <c r="AO391" s="3" t="str">
        <f>+IF(TablaProyecto[[#This Row],[Porcentaje de aumento salarial recibido (%)]]&lt;16%,"Bajo",IF(TablaProyecto[[#This Row],[Porcentaje de aumento salarial recibido (%)]]&lt;21%,"Medio","Alto"))</f>
        <v>Bajo</v>
      </c>
      <c r="AP391" s="3" t="str">
        <f>+IF(TablaProyecto[[#This Row],[TrainingTimesLastYear]]&lt;3,"Poca",IF(TablaProyecto[[#This Row],[TrainingTimesLastYear]]&lt;5,"Media","Mucha"))</f>
        <v>Poca</v>
      </c>
      <c r="AQ391" s="3" t="str">
        <f>+IF(TablaProyecto[[#This Row],[TotalWorkingYears]]&lt;4,"Junior",IF(TablaProyecto[[#This Row],[TotalWorkingYears]]&lt;10,"Intermediate","Senior"))</f>
        <v>Senior</v>
      </c>
      <c r="AS391" t="str">
        <f>+IF(TablaProyecto[[#This Row],[Education]]&gt;5,"ERRONEO","")</f>
        <v/>
      </c>
      <c r="AT391" t="str">
        <f>IF(+COUNTIF(TablaProyecto[EmployeeNumber],TablaProyecto[[#This Row],[EmployeeNumber]])&gt;1,"ERRONEO"," ")</f>
        <v xml:space="preserve"> </v>
      </c>
      <c r="AU391" t="str">
        <f>+IF(TablaProyecto[[#This Row],[JobSatisfaction]]&gt;4,"ERRONEO"," ")</f>
        <v xml:space="preserve"> </v>
      </c>
      <c r="AV391" t="str">
        <f>+IF(TablaProyecto[[#This Row],[PerformanceRating]]&gt;4,"ERRONEO"," ")</f>
        <v xml:space="preserve"> </v>
      </c>
      <c r="AW391" t="str">
        <f>+IF(TablaProyecto[[#This Row],[RelationshipSatisfaction]]&gt;4,"ERRONEO"," ")</f>
        <v xml:space="preserve"> </v>
      </c>
      <c r="AX391" t="str">
        <f>+IF(TablaProyecto[[#This Row],[WorkLifeBalance]]&gt;4,"ERRONEO"," ")</f>
        <v xml:space="preserve"> </v>
      </c>
    </row>
    <row r="392" spans="1:50" x14ac:dyDescent="0.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  <c r="AJ392" s="3">
        <f>+TablaProyecto[[#This Row],[PercentSalaryHike]]/100</f>
        <v>0.11</v>
      </c>
      <c r="AK392" s="3" t="str">
        <f>+IF(TablaProyecto[[#This Row],[Age]]&gt;=61,"Baby boomers",IF(TablaProyecto[[#This Row],[Age]]&gt;=45,"Generacion X",IF(TablaProyecto[[#This Row],[Age]]&gt;=29,"Millennials","Generacion Z")))</f>
        <v>Millennials</v>
      </c>
      <c r="AL39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392" s="3" t="str">
        <f>+IF(TablaProyecto[[#This Row],[HourlyRate]]&lt;50,"Coste salarial bajo",IF(TablaProyecto[[#This Row],[HourlyRate]]&lt;75,"Coste salarial medio","Coste salarial alto"))</f>
        <v>Coste salarial medio</v>
      </c>
      <c r="AN392" s="3" t="str">
        <f>+IF(TablaProyecto[[#This Row],[DistanceFromHome]]&lt;10,"0-10 kms",IF(TablaProyecto[[#This Row],[DistanceFromHome]]&lt;20,"10-20 kms","20-30 kms"))</f>
        <v>10-20 kms</v>
      </c>
      <c r="AO392" s="3" t="str">
        <f>+IF(TablaProyecto[[#This Row],[Porcentaje de aumento salarial recibido (%)]]&lt;16%,"Bajo",IF(TablaProyecto[[#This Row],[Porcentaje de aumento salarial recibido (%)]]&lt;21%,"Medio","Alto"))</f>
        <v>Bajo</v>
      </c>
      <c r="AP392" s="3" t="str">
        <f>+IF(TablaProyecto[[#This Row],[TrainingTimesLastYear]]&lt;3,"Poca",IF(TablaProyecto[[#This Row],[TrainingTimesLastYear]]&lt;5,"Media","Mucha"))</f>
        <v>Media</v>
      </c>
      <c r="AQ392" s="3" t="str">
        <f>+IF(TablaProyecto[[#This Row],[TotalWorkingYears]]&lt;4,"Junior",IF(TablaProyecto[[#This Row],[TotalWorkingYears]]&lt;10,"Intermediate","Senior"))</f>
        <v>Senior</v>
      </c>
      <c r="AS392" t="str">
        <f>+IF(TablaProyecto[[#This Row],[Education]]&gt;5,"ERRONEO","")</f>
        <v/>
      </c>
      <c r="AT392" t="str">
        <f>IF(+COUNTIF(TablaProyecto[EmployeeNumber],TablaProyecto[[#This Row],[EmployeeNumber]])&gt;1,"ERRONEO"," ")</f>
        <v xml:space="preserve"> </v>
      </c>
      <c r="AU392" t="str">
        <f>+IF(TablaProyecto[[#This Row],[JobSatisfaction]]&gt;4,"ERRONEO"," ")</f>
        <v xml:space="preserve"> </v>
      </c>
      <c r="AV392" t="str">
        <f>+IF(TablaProyecto[[#This Row],[PerformanceRating]]&gt;4,"ERRONEO"," ")</f>
        <v xml:space="preserve"> </v>
      </c>
      <c r="AW392" t="str">
        <f>+IF(TablaProyecto[[#This Row],[RelationshipSatisfaction]]&gt;4,"ERRONEO"," ")</f>
        <v xml:space="preserve"> </v>
      </c>
      <c r="AX392" t="str">
        <f>+IF(TablaProyecto[[#This Row],[WorkLifeBalance]]&gt;4,"ERRONEO"," ")</f>
        <v xml:space="preserve"> </v>
      </c>
    </row>
    <row r="393" spans="1:50" x14ac:dyDescent="0.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  <c r="AJ393" s="3">
        <f>+TablaProyecto[[#This Row],[PercentSalaryHike]]/100</f>
        <v>0.22</v>
      </c>
      <c r="AK393" s="3" t="str">
        <f>+IF(TablaProyecto[[#This Row],[Age]]&gt;=61,"Baby boomers",IF(TablaProyecto[[#This Row],[Age]]&gt;=45,"Generacion X",IF(TablaProyecto[[#This Row],[Age]]&gt;=29,"Millennials","Generacion Z")))</f>
        <v>Millennials</v>
      </c>
      <c r="AL39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393" s="3" t="str">
        <f>+IF(TablaProyecto[[#This Row],[HourlyRate]]&lt;50,"Coste salarial bajo",IF(TablaProyecto[[#This Row],[HourlyRate]]&lt;75,"Coste salarial medio","Coste salarial alto"))</f>
        <v>Coste salarial alto</v>
      </c>
      <c r="AN393" s="3" t="str">
        <f>+IF(TablaProyecto[[#This Row],[DistanceFromHome]]&lt;10,"0-10 kms",IF(TablaProyecto[[#This Row],[DistanceFromHome]]&lt;20,"10-20 kms","20-30 kms"))</f>
        <v>0-10 kms</v>
      </c>
      <c r="AO393" s="3" t="str">
        <f>+IF(TablaProyecto[[#This Row],[Porcentaje de aumento salarial recibido (%)]]&lt;16%,"Bajo",IF(TablaProyecto[[#This Row],[Porcentaje de aumento salarial recibido (%)]]&lt;21%,"Medio","Alto"))</f>
        <v>Alto</v>
      </c>
      <c r="AP393" s="3" t="str">
        <f>+IF(TablaProyecto[[#This Row],[TrainingTimesLastYear]]&lt;3,"Poca",IF(TablaProyecto[[#This Row],[TrainingTimesLastYear]]&lt;5,"Media","Mucha"))</f>
        <v>Media</v>
      </c>
      <c r="AQ393" s="3" t="str">
        <f>+IF(TablaProyecto[[#This Row],[TotalWorkingYears]]&lt;4,"Junior",IF(TablaProyecto[[#This Row],[TotalWorkingYears]]&lt;10,"Intermediate","Senior"))</f>
        <v>Senior</v>
      </c>
      <c r="AS393" t="str">
        <f>+IF(TablaProyecto[[#This Row],[Education]]&gt;5,"ERRONEO","")</f>
        <v/>
      </c>
      <c r="AT393" t="str">
        <f>IF(+COUNTIF(TablaProyecto[EmployeeNumber],TablaProyecto[[#This Row],[EmployeeNumber]])&gt;1,"ERRONEO"," ")</f>
        <v xml:space="preserve"> </v>
      </c>
      <c r="AU393" t="str">
        <f>+IF(TablaProyecto[[#This Row],[JobSatisfaction]]&gt;4,"ERRONEO"," ")</f>
        <v xml:space="preserve"> </v>
      </c>
      <c r="AV393" t="str">
        <f>+IF(TablaProyecto[[#This Row],[PerformanceRating]]&gt;4,"ERRONEO"," ")</f>
        <v xml:space="preserve"> </v>
      </c>
      <c r="AW393" t="str">
        <f>+IF(TablaProyecto[[#This Row],[RelationshipSatisfaction]]&gt;4,"ERRONEO"," ")</f>
        <v xml:space="preserve"> </v>
      </c>
      <c r="AX393" t="str">
        <f>+IF(TablaProyecto[[#This Row],[WorkLifeBalance]]&gt;4,"ERRONEO"," ")</f>
        <v xml:space="preserve"> </v>
      </c>
    </row>
    <row r="394" spans="1:50" x14ac:dyDescent="0.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  <c r="AJ394" s="3">
        <f>+TablaProyecto[[#This Row],[PercentSalaryHike]]/100</f>
        <v>0.11</v>
      </c>
      <c r="AK394" s="3" t="str">
        <f>+IF(TablaProyecto[[#This Row],[Age]]&gt;=61,"Baby boomers",IF(TablaProyecto[[#This Row],[Age]]&gt;=45,"Generacion X",IF(TablaProyecto[[#This Row],[Age]]&gt;=29,"Millennials","Generacion Z")))</f>
        <v>Generacion X</v>
      </c>
      <c r="AL39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94" s="3" t="str">
        <f>+IF(TablaProyecto[[#This Row],[HourlyRate]]&lt;50,"Coste salarial bajo",IF(TablaProyecto[[#This Row],[HourlyRate]]&lt;75,"Coste salarial medio","Coste salarial alto"))</f>
        <v>Coste salarial alto</v>
      </c>
      <c r="AN394" s="3" t="str">
        <f>+IF(TablaProyecto[[#This Row],[DistanceFromHome]]&lt;10,"0-10 kms",IF(TablaProyecto[[#This Row],[DistanceFromHome]]&lt;20,"10-20 kms","20-30 kms"))</f>
        <v>0-10 kms</v>
      </c>
      <c r="AO394" s="3" t="str">
        <f>+IF(TablaProyecto[[#This Row],[Porcentaje de aumento salarial recibido (%)]]&lt;16%,"Bajo",IF(TablaProyecto[[#This Row],[Porcentaje de aumento salarial recibido (%)]]&lt;21%,"Medio","Alto"))</f>
        <v>Bajo</v>
      </c>
      <c r="AP394" s="3" t="str">
        <f>+IF(TablaProyecto[[#This Row],[TrainingTimesLastYear]]&lt;3,"Poca",IF(TablaProyecto[[#This Row],[TrainingTimesLastYear]]&lt;5,"Media","Mucha"))</f>
        <v>Media</v>
      </c>
      <c r="AQ394" s="3" t="str">
        <f>+IF(TablaProyecto[[#This Row],[TotalWorkingYears]]&lt;4,"Junior",IF(TablaProyecto[[#This Row],[TotalWorkingYears]]&lt;10,"Intermediate","Senior"))</f>
        <v>Senior</v>
      </c>
      <c r="AS394" t="str">
        <f>+IF(TablaProyecto[[#This Row],[Education]]&gt;5,"ERRONEO","")</f>
        <v/>
      </c>
      <c r="AT394" t="str">
        <f>IF(+COUNTIF(TablaProyecto[EmployeeNumber],TablaProyecto[[#This Row],[EmployeeNumber]])&gt;1,"ERRONEO"," ")</f>
        <v xml:space="preserve"> </v>
      </c>
      <c r="AU394" t="str">
        <f>+IF(TablaProyecto[[#This Row],[JobSatisfaction]]&gt;4,"ERRONEO"," ")</f>
        <v xml:space="preserve"> </v>
      </c>
      <c r="AV394" t="str">
        <f>+IF(TablaProyecto[[#This Row],[PerformanceRating]]&gt;4,"ERRONEO"," ")</f>
        <v xml:space="preserve"> </v>
      </c>
      <c r="AW394" t="str">
        <f>+IF(TablaProyecto[[#This Row],[RelationshipSatisfaction]]&gt;4,"ERRONEO"," ")</f>
        <v xml:space="preserve"> </v>
      </c>
      <c r="AX394" t="str">
        <f>+IF(TablaProyecto[[#This Row],[WorkLifeBalance]]&gt;4,"ERRONEO"," ")</f>
        <v xml:space="preserve"> </v>
      </c>
    </row>
    <row r="395" spans="1:50" x14ac:dyDescent="0.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  <c r="AJ395" s="3">
        <f>+TablaProyecto[[#This Row],[PercentSalaryHike]]/100</f>
        <v>0.15</v>
      </c>
      <c r="AK395" s="3" t="str">
        <f>+IF(TablaProyecto[[#This Row],[Age]]&gt;=61,"Baby boomers",IF(TablaProyecto[[#This Row],[Age]]&gt;=45,"Generacion X",IF(TablaProyecto[[#This Row],[Age]]&gt;=29,"Millennials","Generacion Z")))</f>
        <v>Millennials</v>
      </c>
      <c r="AL39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95" s="3" t="str">
        <f>+IF(TablaProyecto[[#This Row],[HourlyRate]]&lt;50,"Coste salarial bajo",IF(TablaProyecto[[#This Row],[HourlyRate]]&lt;75,"Coste salarial medio","Coste salarial alto"))</f>
        <v>Coste salarial medio</v>
      </c>
      <c r="AN395" s="3" t="str">
        <f>+IF(TablaProyecto[[#This Row],[DistanceFromHome]]&lt;10,"0-10 kms",IF(TablaProyecto[[#This Row],[DistanceFromHome]]&lt;20,"10-20 kms","20-30 kms"))</f>
        <v>0-10 kms</v>
      </c>
      <c r="AO395" s="3" t="str">
        <f>+IF(TablaProyecto[[#This Row],[Porcentaje de aumento salarial recibido (%)]]&lt;16%,"Bajo",IF(TablaProyecto[[#This Row],[Porcentaje de aumento salarial recibido (%)]]&lt;21%,"Medio","Alto"))</f>
        <v>Bajo</v>
      </c>
      <c r="AP395" s="3" t="str">
        <f>+IF(TablaProyecto[[#This Row],[TrainingTimesLastYear]]&lt;3,"Poca",IF(TablaProyecto[[#This Row],[TrainingTimesLastYear]]&lt;5,"Media","Mucha"))</f>
        <v>Media</v>
      </c>
      <c r="AQ395" s="3" t="str">
        <f>+IF(TablaProyecto[[#This Row],[TotalWorkingYears]]&lt;4,"Junior",IF(TablaProyecto[[#This Row],[TotalWorkingYears]]&lt;10,"Intermediate","Senior"))</f>
        <v>Intermediate</v>
      </c>
      <c r="AS395" t="str">
        <f>+IF(TablaProyecto[[#This Row],[Education]]&gt;5,"ERRONEO","")</f>
        <v/>
      </c>
      <c r="AT395" t="str">
        <f>IF(+COUNTIF(TablaProyecto[EmployeeNumber],TablaProyecto[[#This Row],[EmployeeNumber]])&gt;1,"ERRONEO"," ")</f>
        <v xml:space="preserve"> </v>
      </c>
      <c r="AU395" t="str">
        <f>+IF(TablaProyecto[[#This Row],[JobSatisfaction]]&gt;4,"ERRONEO"," ")</f>
        <v xml:space="preserve"> </v>
      </c>
      <c r="AV395" t="str">
        <f>+IF(TablaProyecto[[#This Row],[PerformanceRating]]&gt;4,"ERRONEO"," ")</f>
        <v xml:space="preserve"> </v>
      </c>
      <c r="AW395" t="str">
        <f>+IF(TablaProyecto[[#This Row],[RelationshipSatisfaction]]&gt;4,"ERRONEO"," ")</f>
        <v xml:space="preserve"> </v>
      </c>
      <c r="AX395" t="str">
        <f>+IF(TablaProyecto[[#This Row],[WorkLifeBalance]]&gt;4,"ERRONEO"," ")</f>
        <v xml:space="preserve"> </v>
      </c>
    </row>
    <row r="396" spans="1:50" x14ac:dyDescent="0.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  <c r="AJ396" s="3">
        <f>+TablaProyecto[[#This Row],[PercentSalaryHike]]/100</f>
        <v>0.12</v>
      </c>
      <c r="AK396" s="3" t="str">
        <f>+IF(TablaProyecto[[#This Row],[Age]]&gt;=61,"Baby boomers",IF(TablaProyecto[[#This Row],[Age]]&gt;=45,"Generacion X",IF(TablaProyecto[[#This Row],[Age]]&gt;=29,"Millennials","Generacion Z")))</f>
        <v>Millennials</v>
      </c>
      <c r="AL39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396" s="3" t="str">
        <f>+IF(TablaProyecto[[#This Row],[HourlyRate]]&lt;50,"Coste salarial bajo",IF(TablaProyecto[[#This Row],[HourlyRate]]&lt;75,"Coste salarial medio","Coste salarial alto"))</f>
        <v>Coste salarial bajo</v>
      </c>
      <c r="AN396" s="3" t="str">
        <f>+IF(TablaProyecto[[#This Row],[DistanceFromHome]]&lt;10,"0-10 kms",IF(TablaProyecto[[#This Row],[DistanceFromHome]]&lt;20,"10-20 kms","20-30 kms"))</f>
        <v>0-10 kms</v>
      </c>
      <c r="AO396" s="3" t="str">
        <f>+IF(TablaProyecto[[#This Row],[Porcentaje de aumento salarial recibido (%)]]&lt;16%,"Bajo",IF(TablaProyecto[[#This Row],[Porcentaje de aumento salarial recibido (%)]]&lt;21%,"Medio","Alto"))</f>
        <v>Bajo</v>
      </c>
      <c r="AP396" s="3" t="str">
        <f>+IF(TablaProyecto[[#This Row],[TrainingTimesLastYear]]&lt;3,"Poca",IF(TablaProyecto[[#This Row],[TrainingTimesLastYear]]&lt;5,"Media","Mucha"))</f>
        <v>Mucha</v>
      </c>
      <c r="AQ396" s="3" t="str">
        <f>+IF(TablaProyecto[[#This Row],[TotalWorkingYears]]&lt;4,"Junior",IF(TablaProyecto[[#This Row],[TotalWorkingYears]]&lt;10,"Intermediate","Senior"))</f>
        <v>Senior</v>
      </c>
      <c r="AS396" t="str">
        <f>+IF(TablaProyecto[[#This Row],[Education]]&gt;5,"ERRONEO","")</f>
        <v/>
      </c>
      <c r="AT396" t="str">
        <f>IF(+COUNTIF(TablaProyecto[EmployeeNumber],TablaProyecto[[#This Row],[EmployeeNumber]])&gt;1,"ERRONEO"," ")</f>
        <v xml:space="preserve"> </v>
      </c>
      <c r="AU396" t="str">
        <f>+IF(TablaProyecto[[#This Row],[JobSatisfaction]]&gt;4,"ERRONEO"," ")</f>
        <v xml:space="preserve"> </v>
      </c>
      <c r="AV396" t="str">
        <f>+IF(TablaProyecto[[#This Row],[PerformanceRating]]&gt;4,"ERRONEO"," ")</f>
        <v xml:space="preserve"> </v>
      </c>
      <c r="AW396" t="str">
        <f>+IF(TablaProyecto[[#This Row],[RelationshipSatisfaction]]&gt;4,"ERRONEO"," ")</f>
        <v xml:space="preserve"> </v>
      </c>
      <c r="AX396" t="str">
        <f>+IF(TablaProyecto[[#This Row],[WorkLifeBalance]]&gt;4,"ERRONEO"," ")</f>
        <v xml:space="preserve"> </v>
      </c>
    </row>
    <row r="397" spans="1:50" x14ac:dyDescent="0.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  <c r="AJ397" s="3">
        <f>+TablaProyecto[[#This Row],[PercentSalaryHike]]/100</f>
        <v>0.2</v>
      </c>
      <c r="AK397" s="3" t="str">
        <f>+IF(TablaProyecto[[#This Row],[Age]]&gt;=61,"Baby boomers",IF(TablaProyecto[[#This Row],[Age]]&gt;=45,"Generacion X",IF(TablaProyecto[[#This Row],[Age]]&gt;=29,"Millennials","Generacion Z")))</f>
        <v>Millennials</v>
      </c>
      <c r="AL39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97" s="3" t="str">
        <f>+IF(TablaProyecto[[#This Row],[HourlyRate]]&lt;50,"Coste salarial bajo",IF(TablaProyecto[[#This Row],[HourlyRate]]&lt;75,"Coste salarial medio","Coste salarial alto"))</f>
        <v>Coste salarial medio</v>
      </c>
      <c r="AN397" s="3" t="str">
        <f>+IF(TablaProyecto[[#This Row],[DistanceFromHome]]&lt;10,"0-10 kms",IF(TablaProyecto[[#This Row],[DistanceFromHome]]&lt;20,"10-20 kms","20-30 kms"))</f>
        <v>20-30 kms</v>
      </c>
      <c r="AO397" s="3" t="str">
        <f>+IF(TablaProyecto[[#This Row],[Porcentaje de aumento salarial recibido (%)]]&lt;16%,"Bajo",IF(TablaProyecto[[#This Row],[Porcentaje de aumento salarial recibido (%)]]&lt;21%,"Medio","Alto"))</f>
        <v>Medio</v>
      </c>
      <c r="AP397" s="3" t="str">
        <f>+IF(TablaProyecto[[#This Row],[TrainingTimesLastYear]]&lt;3,"Poca",IF(TablaProyecto[[#This Row],[TrainingTimesLastYear]]&lt;5,"Media","Mucha"))</f>
        <v>Poca</v>
      </c>
      <c r="AQ397" s="3" t="str">
        <f>+IF(TablaProyecto[[#This Row],[TotalWorkingYears]]&lt;4,"Junior",IF(TablaProyecto[[#This Row],[TotalWorkingYears]]&lt;10,"Intermediate","Senior"))</f>
        <v>Intermediate</v>
      </c>
      <c r="AS397" t="str">
        <f>+IF(TablaProyecto[[#This Row],[Education]]&gt;5,"ERRONEO","")</f>
        <v/>
      </c>
      <c r="AT397" t="str">
        <f>IF(+COUNTIF(TablaProyecto[EmployeeNumber],TablaProyecto[[#This Row],[EmployeeNumber]])&gt;1,"ERRONEO"," ")</f>
        <v xml:space="preserve"> </v>
      </c>
      <c r="AU397" t="str">
        <f>+IF(TablaProyecto[[#This Row],[JobSatisfaction]]&gt;4,"ERRONEO"," ")</f>
        <v xml:space="preserve"> </v>
      </c>
      <c r="AV397" t="str">
        <f>+IF(TablaProyecto[[#This Row],[PerformanceRating]]&gt;4,"ERRONEO"," ")</f>
        <v xml:space="preserve"> </v>
      </c>
      <c r="AW397" t="str">
        <f>+IF(TablaProyecto[[#This Row],[RelationshipSatisfaction]]&gt;4,"ERRONEO"," ")</f>
        <v xml:space="preserve"> </v>
      </c>
      <c r="AX397" t="str">
        <f>+IF(TablaProyecto[[#This Row],[WorkLifeBalance]]&gt;4,"ERRONEO"," ")</f>
        <v xml:space="preserve"> </v>
      </c>
    </row>
    <row r="398" spans="1:50" x14ac:dyDescent="0.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  <c r="AJ398" s="3">
        <f>+TablaProyecto[[#This Row],[PercentSalaryHike]]/100</f>
        <v>0.14000000000000001</v>
      </c>
      <c r="AK398" s="3" t="str">
        <f>+IF(TablaProyecto[[#This Row],[Age]]&gt;=61,"Baby boomers",IF(TablaProyecto[[#This Row],[Age]]&gt;=45,"Generacion X",IF(TablaProyecto[[#This Row],[Age]]&gt;=29,"Millennials","Generacion Z")))</f>
        <v>Millennials</v>
      </c>
      <c r="AL39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98" s="3" t="str">
        <f>+IF(TablaProyecto[[#This Row],[HourlyRate]]&lt;50,"Coste salarial bajo",IF(TablaProyecto[[#This Row],[HourlyRate]]&lt;75,"Coste salarial medio","Coste salarial alto"))</f>
        <v>Coste salarial medio</v>
      </c>
      <c r="AN398" s="3" t="str">
        <f>+IF(TablaProyecto[[#This Row],[DistanceFromHome]]&lt;10,"0-10 kms",IF(TablaProyecto[[#This Row],[DistanceFromHome]]&lt;20,"10-20 kms","20-30 kms"))</f>
        <v>0-10 kms</v>
      </c>
      <c r="AO398" s="3" t="str">
        <f>+IF(TablaProyecto[[#This Row],[Porcentaje de aumento salarial recibido (%)]]&lt;16%,"Bajo",IF(TablaProyecto[[#This Row],[Porcentaje de aumento salarial recibido (%)]]&lt;21%,"Medio","Alto"))</f>
        <v>Bajo</v>
      </c>
      <c r="AP398" s="3" t="str">
        <f>+IF(TablaProyecto[[#This Row],[TrainingTimesLastYear]]&lt;3,"Poca",IF(TablaProyecto[[#This Row],[TrainingTimesLastYear]]&lt;5,"Media","Mucha"))</f>
        <v>Media</v>
      </c>
      <c r="AQ398" s="3" t="str">
        <f>+IF(TablaProyecto[[#This Row],[TotalWorkingYears]]&lt;4,"Junior",IF(TablaProyecto[[#This Row],[TotalWorkingYears]]&lt;10,"Intermediate","Senior"))</f>
        <v>Intermediate</v>
      </c>
      <c r="AS398" t="str">
        <f>+IF(TablaProyecto[[#This Row],[Education]]&gt;5,"ERRONEO","")</f>
        <v/>
      </c>
      <c r="AT398" t="str">
        <f>IF(+COUNTIF(TablaProyecto[EmployeeNumber],TablaProyecto[[#This Row],[EmployeeNumber]])&gt;1,"ERRONEO"," ")</f>
        <v xml:space="preserve"> </v>
      </c>
      <c r="AU398" t="str">
        <f>+IF(TablaProyecto[[#This Row],[JobSatisfaction]]&gt;4,"ERRONEO"," ")</f>
        <v xml:space="preserve"> </v>
      </c>
      <c r="AV398" t="str">
        <f>+IF(TablaProyecto[[#This Row],[PerformanceRating]]&gt;4,"ERRONEO"," ")</f>
        <v xml:space="preserve"> </v>
      </c>
      <c r="AW398" t="str">
        <f>+IF(TablaProyecto[[#This Row],[RelationshipSatisfaction]]&gt;4,"ERRONEO"," ")</f>
        <v xml:space="preserve"> </v>
      </c>
      <c r="AX398" t="str">
        <f>+IF(TablaProyecto[[#This Row],[WorkLifeBalance]]&gt;4,"ERRONEO"," ")</f>
        <v xml:space="preserve"> </v>
      </c>
    </row>
    <row r="399" spans="1:50" x14ac:dyDescent="0.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  <c r="AJ399" s="3">
        <f>+TablaProyecto[[#This Row],[PercentSalaryHike]]/100</f>
        <v>0.11</v>
      </c>
      <c r="AK399" s="3" t="str">
        <f>+IF(TablaProyecto[[#This Row],[Age]]&gt;=61,"Baby boomers",IF(TablaProyecto[[#This Row],[Age]]&gt;=45,"Generacion X",IF(TablaProyecto[[#This Row],[Age]]&gt;=29,"Millennials","Generacion Z")))</f>
        <v>Generacion Z</v>
      </c>
      <c r="AL39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399" s="3" t="str">
        <f>+IF(TablaProyecto[[#This Row],[HourlyRate]]&lt;50,"Coste salarial bajo",IF(TablaProyecto[[#This Row],[HourlyRate]]&lt;75,"Coste salarial medio","Coste salarial alto"))</f>
        <v>Coste salarial alto</v>
      </c>
      <c r="AN399" s="3" t="str">
        <f>+IF(TablaProyecto[[#This Row],[DistanceFromHome]]&lt;10,"0-10 kms",IF(TablaProyecto[[#This Row],[DistanceFromHome]]&lt;20,"10-20 kms","20-30 kms"))</f>
        <v>0-10 kms</v>
      </c>
      <c r="AO399" s="3" t="str">
        <f>+IF(TablaProyecto[[#This Row],[Porcentaje de aumento salarial recibido (%)]]&lt;16%,"Bajo",IF(TablaProyecto[[#This Row],[Porcentaje de aumento salarial recibido (%)]]&lt;21%,"Medio","Alto"))</f>
        <v>Bajo</v>
      </c>
      <c r="AP399" s="3" t="str">
        <f>+IF(TablaProyecto[[#This Row],[TrainingTimesLastYear]]&lt;3,"Poca",IF(TablaProyecto[[#This Row],[TrainingTimesLastYear]]&lt;5,"Media","Mucha"))</f>
        <v>Media</v>
      </c>
      <c r="AQ399" s="3" t="str">
        <f>+IF(TablaProyecto[[#This Row],[TotalWorkingYears]]&lt;4,"Junior",IF(TablaProyecto[[#This Row],[TotalWorkingYears]]&lt;10,"Intermediate","Senior"))</f>
        <v>Intermediate</v>
      </c>
      <c r="AS399" t="str">
        <f>+IF(TablaProyecto[[#This Row],[Education]]&gt;5,"ERRONEO","")</f>
        <v/>
      </c>
      <c r="AT399" t="str">
        <f>IF(+COUNTIF(TablaProyecto[EmployeeNumber],TablaProyecto[[#This Row],[EmployeeNumber]])&gt;1,"ERRONEO"," ")</f>
        <v xml:space="preserve"> </v>
      </c>
      <c r="AU399" t="str">
        <f>+IF(TablaProyecto[[#This Row],[JobSatisfaction]]&gt;4,"ERRONEO"," ")</f>
        <v xml:space="preserve"> </v>
      </c>
      <c r="AV399" t="str">
        <f>+IF(TablaProyecto[[#This Row],[PerformanceRating]]&gt;4,"ERRONEO"," ")</f>
        <v xml:space="preserve"> </v>
      </c>
      <c r="AW399" t="str">
        <f>+IF(TablaProyecto[[#This Row],[RelationshipSatisfaction]]&gt;4,"ERRONEO"," ")</f>
        <v xml:space="preserve"> </v>
      </c>
      <c r="AX399" t="str">
        <f>+IF(TablaProyecto[[#This Row],[WorkLifeBalance]]&gt;4,"ERRONEO"," ")</f>
        <v xml:space="preserve"> </v>
      </c>
    </row>
    <row r="400" spans="1:50" x14ac:dyDescent="0.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  <c r="AJ400" s="3">
        <f>+TablaProyecto[[#This Row],[PercentSalaryHike]]/100</f>
        <v>0.15</v>
      </c>
      <c r="AK400" s="3" t="str">
        <f>+IF(TablaProyecto[[#This Row],[Age]]&gt;=61,"Baby boomers",IF(TablaProyecto[[#This Row],[Age]]&gt;=45,"Generacion X",IF(TablaProyecto[[#This Row],[Age]]&gt;=29,"Millennials","Generacion Z")))</f>
        <v>Millennials</v>
      </c>
      <c r="AL40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400" s="3" t="str">
        <f>+IF(TablaProyecto[[#This Row],[HourlyRate]]&lt;50,"Coste salarial bajo",IF(TablaProyecto[[#This Row],[HourlyRate]]&lt;75,"Coste salarial medio","Coste salarial alto"))</f>
        <v>Coste salarial medio</v>
      </c>
      <c r="AN400" s="3" t="str">
        <f>+IF(TablaProyecto[[#This Row],[DistanceFromHome]]&lt;10,"0-10 kms",IF(TablaProyecto[[#This Row],[DistanceFromHome]]&lt;20,"10-20 kms","20-30 kms"))</f>
        <v>20-30 kms</v>
      </c>
      <c r="AO400" s="3" t="str">
        <f>+IF(TablaProyecto[[#This Row],[Porcentaje de aumento salarial recibido (%)]]&lt;16%,"Bajo",IF(TablaProyecto[[#This Row],[Porcentaje de aumento salarial recibido (%)]]&lt;21%,"Medio","Alto"))</f>
        <v>Bajo</v>
      </c>
      <c r="AP400" s="3" t="str">
        <f>+IF(TablaProyecto[[#This Row],[TrainingTimesLastYear]]&lt;3,"Poca",IF(TablaProyecto[[#This Row],[TrainingTimesLastYear]]&lt;5,"Media","Mucha"))</f>
        <v>Poca</v>
      </c>
      <c r="AQ400" s="3" t="str">
        <f>+IF(TablaProyecto[[#This Row],[TotalWorkingYears]]&lt;4,"Junior",IF(TablaProyecto[[#This Row],[TotalWorkingYears]]&lt;10,"Intermediate","Senior"))</f>
        <v>Senior</v>
      </c>
      <c r="AS400" t="str">
        <f>+IF(TablaProyecto[[#This Row],[Education]]&gt;5,"ERRONEO","")</f>
        <v/>
      </c>
      <c r="AT400" t="str">
        <f>IF(+COUNTIF(TablaProyecto[EmployeeNumber],TablaProyecto[[#This Row],[EmployeeNumber]])&gt;1,"ERRONEO"," ")</f>
        <v xml:space="preserve"> </v>
      </c>
      <c r="AU400" t="str">
        <f>+IF(TablaProyecto[[#This Row],[JobSatisfaction]]&gt;4,"ERRONEO"," ")</f>
        <v xml:space="preserve"> </v>
      </c>
      <c r="AV400" t="str">
        <f>+IF(TablaProyecto[[#This Row],[PerformanceRating]]&gt;4,"ERRONEO"," ")</f>
        <v xml:space="preserve"> </v>
      </c>
      <c r="AW400" t="str">
        <f>+IF(TablaProyecto[[#This Row],[RelationshipSatisfaction]]&gt;4,"ERRONEO"," ")</f>
        <v xml:space="preserve"> </v>
      </c>
      <c r="AX400" t="str">
        <f>+IF(TablaProyecto[[#This Row],[WorkLifeBalance]]&gt;4,"ERRONEO"," ")</f>
        <v xml:space="preserve"> </v>
      </c>
    </row>
    <row r="401" spans="1:50" x14ac:dyDescent="0.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  <c r="AJ401" s="3">
        <f>+TablaProyecto[[#This Row],[PercentSalaryHike]]/100</f>
        <v>0.12</v>
      </c>
      <c r="AK401" s="3" t="str">
        <f>+IF(TablaProyecto[[#This Row],[Age]]&gt;=61,"Baby boomers",IF(TablaProyecto[[#This Row],[Age]]&gt;=45,"Generacion X",IF(TablaProyecto[[#This Row],[Age]]&gt;=29,"Millennials","Generacion Z")))</f>
        <v>Millennials</v>
      </c>
      <c r="AL40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01" s="3" t="str">
        <f>+IF(TablaProyecto[[#This Row],[HourlyRate]]&lt;50,"Coste salarial bajo",IF(TablaProyecto[[#This Row],[HourlyRate]]&lt;75,"Coste salarial medio","Coste salarial alto"))</f>
        <v>Coste salarial alto</v>
      </c>
      <c r="AN401" s="3" t="str">
        <f>+IF(TablaProyecto[[#This Row],[DistanceFromHome]]&lt;10,"0-10 kms",IF(TablaProyecto[[#This Row],[DistanceFromHome]]&lt;20,"10-20 kms","20-30 kms"))</f>
        <v>0-10 kms</v>
      </c>
      <c r="AO401" s="3" t="str">
        <f>+IF(TablaProyecto[[#This Row],[Porcentaje de aumento salarial recibido (%)]]&lt;16%,"Bajo",IF(TablaProyecto[[#This Row],[Porcentaje de aumento salarial recibido (%)]]&lt;21%,"Medio","Alto"))</f>
        <v>Bajo</v>
      </c>
      <c r="AP401" s="3" t="str">
        <f>+IF(TablaProyecto[[#This Row],[TrainingTimesLastYear]]&lt;3,"Poca",IF(TablaProyecto[[#This Row],[TrainingTimesLastYear]]&lt;5,"Media","Mucha"))</f>
        <v>Media</v>
      </c>
      <c r="AQ401" s="3" t="str">
        <f>+IF(TablaProyecto[[#This Row],[TotalWorkingYears]]&lt;4,"Junior",IF(TablaProyecto[[#This Row],[TotalWorkingYears]]&lt;10,"Intermediate","Senior"))</f>
        <v>Intermediate</v>
      </c>
      <c r="AS401" t="str">
        <f>+IF(TablaProyecto[[#This Row],[Education]]&gt;5,"ERRONEO","")</f>
        <v/>
      </c>
      <c r="AT401" t="str">
        <f>IF(+COUNTIF(TablaProyecto[EmployeeNumber],TablaProyecto[[#This Row],[EmployeeNumber]])&gt;1,"ERRONEO"," ")</f>
        <v xml:space="preserve"> </v>
      </c>
      <c r="AU401" t="str">
        <f>+IF(TablaProyecto[[#This Row],[JobSatisfaction]]&gt;4,"ERRONEO"," ")</f>
        <v xml:space="preserve"> </v>
      </c>
      <c r="AV401" t="str">
        <f>+IF(TablaProyecto[[#This Row],[PerformanceRating]]&gt;4,"ERRONEO"," ")</f>
        <v xml:space="preserve"> </v>
      </c>
      <c r="AW401" t="str">
        <f>+IF(TablaProyecto[[#This Row],[RelationshipSatisfaction]]&gt;4,"ERRONEO"," ")</f>
        <v xml:space="preserve"> </v>
      </c>
      <c r="AX401" t="str">
        <f>+IF(TablaProyecto[[#This Row],[WorkLifeBalance]]&gt;4,"ERRONEO"," ")</f>
        <v xml:space="preserve"> </v>
      </c>
    </row>
    <row r="402" spans="1:50" x14ac:dyDescent="0.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  <c r="AJ402" s="3">
        <f>+TablaProyecto[[#This Row],[PercentSalaryHike]]/100</f>
        <v>0.14000000000000001</v>
      </c>
      <c r="AK402" s="3" t="str">
        <f>+IF(TablaProyecto[[#This Row],[Age]]&gt;=61,"Baby boomers",IF(TablaProyecto[[#This Row],[Age]]&gt;=45,"Generacion X",IF(TablaProyecto[[#This Row],[Age]]&gt;=29,"Millennials","Generacion Z")))</f>
        <v>Millennials</v>
      </c>
      <c r="AL40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402" s="3" t="str">
        <f>+IF(TablaProyecto[[#This Row],[HourlyRate]]&lt;50,"Coste salarial bajo",IF(TablaProyecto[[#This Row],[HourlyRate]]&lt;75,"Coste salarial medio","Coste salarial alto"))</f>
        <v>Coste salarial medio</v>
      </c>
      <c r="AN402" s="3" t="str">
        <f>+IF(TablaProyecto[[#This Row],[DistanceFromHome]]&lt;10,"0-10 kms",IF(TablaProyecto[[#This Row],[DistanceFromHome]]&lt;20,"10-20 kms","20-30 kms"))</f>
        <v>0-10 kms</v>
      </c>
      <c r="AO402" s="3" t="str">
        <f>+IF(TablaProyecto[[#This Row],[Porcentaje de aumento salarial recibido (%)]]&lt;16%,"Bajo",IF(TablaProyecto[[#This Row],[Porcentaje de aumento salarial recibido (%)]]&lt;21%,"Medio","Alto"))</f>
        <v>Bajo</v>
      </c>
      <c r="AP402" s="3" t="str">
        <f>+IF(TablaProyecto[[#This Row],[TrainingTimesLastYear]]&lt;3,"Poca",IF(TablaProyecto[[#This Row],[TrainingTimesLastYear]]&lt;5,"Media","Mucha"))</f>
        <v>Media</v>
      </c>
      <c r="AQ402" s="3" t="str">
        <f>+IF(TablaProyecto[[#This Row],[TotalWorkingYears]]&lt;4,"Junior",IF(TablaProyecto[[#This Row],[TotalWorkingYears]]&lt;10,"Intermediate","Senior"))</f>
        <v>Senior</v>
      </c>
      <c r="AS402" t="str">
        <f>+IF(TablaProyecto[[#This Row],[Education]]&gt;5,"ERRONEO","")</f>
        <v/>
      </c>
      <c r="AT402" t="str">
        <f>IF(+COUNTIF(TablaProyecto[EmployeeNumber],TablaProyecto[[#This Row],[EmployeeNumber]])&gt;1,"ERRONEO"," ")</f>
        <v xml:space="preserve"> </v>
      </c>
      <c r="AU402" t="str">
        <f>+IF(TablaProyecto[[#This Row],[JobSatisfaction]]&gt;4,"ERRONEO"," ")</f>
        <v xml:space="preserve"> </v>
      </c>
      <c r="AV402" t="str">
        <f>+IF(TablaProyecto[[#This Row],[PerformanceRating]]&gt;4,"ERRONEO"," ")</f>
        <v xml:space="preserve"> </v>
      </c>
      <c r="AW402" t="str">
        <f>+IF(TablaProyecto[[#This Row],[RelationshipSatisfaction]]&gt;4,"ERRONEO"," ")</f>
        <v xml:space="preserve"> </v>
      </c>
      <c r="AX402" t="str">
        <f>+IF(TablaProyecto[[#This Row],[WorkLifeBalance]]&gt;4,"ERRONEO"," ")</f>
        <v xml:space="preserve"> </v>
      </c>
    </row>
    <row r="403" spans="1:50" x14ac:dyDescent="0.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  <c r="AJ403" s="3">
        <f>+TablaProyecto[[#This Row],[PercentSalaryHike]]/100</f>
        <v>0.11</v>
      </c>
      <c r="AK403" s="3" t="str">
        <f>+IF(TablaProyecto[[#This Row],[Age]]&gt;=61,"Baby boomers",IF(TablaProyecto[[#This Row],[Age]]&gt;=45,"Generacion X",IF(TablaProyecto[[#This Row],[Age]]&gt;=29,"Millennials","Generacion Z")))</f>
        <v>Generacion X</v>
      </c>
      <c r="AL40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03" s="3" t="str">
        <f>+IF(TablaProyecto[[#This Row],[HourlyRate]]&lt;50,"Coste salarial bajo",IF(TablaProyecto[[#This Row],[HourlyRate]]&lt;75,"Coste salarial medio","Coste salarial alto"))</f>
        <v>Coste salarial alto</v>
      </c>
      <c r="AN403" s="3" t="str">
        <f>+IF(TablaProyecto[[#This Row],[DistanceFromHome]]&lt;10,"0-10 kms",IF(TablaProyecto[[#This Row],[DistanceFromHome]]&lt;20,"10-20 kms","20-30 kms"))</f>
        <v>0-10 kms</v>
      </c>
      <c r="AO403" s="3" t="str">
        <f>+IF(TablaProyecto[[#This Row],[Porcentaje de aumento salarial recibido (%)]]&lt;16%,"Bajo",IF(TablaProyecto[[#This Row],[Porcentaje de aumento salarial recibido (%)]]&lt;21%,"Medio","Alto"))</f>
        <v>Bajo</v>
      </c>
      <c r="AP403" s="3" t="str">
        <f>+IF(TablaProyecto[[#This Row],[TrainingTimesLastYear]]&lt;3,"Poca",IF(TablaProyecto[[#This Row],[TrainingTimesLastYear]]&lt;5,"Media","Mucha"))</f>
        <v>Poca</v>
      </c>
      <c r="AQ403" s="3" t="str">
        <f>+IF(TablaProyecto[[#This Row],[TotalWorkingYears]]&lt;4,"Junior",IF(TablaProyecto[[#This Row],[TotalWorkingYears]]&lt;10,"Intermediate","Senior"))</f>
        <v>Senior</v>
      </c>
      <c r="AS403" t="str">
        <f>+IF(TablaProyecto[[#This Row],[Education]]&gt;5,"ERRONEO","")</f>
        <v/>
      </c>
      <c r="AT403" t="str">
        <f>IF(+COUNTIF(TablaProyecto[EmployeeNumber],TablaProyecto[[#This Row],[EmployeeNumber]])&gt;1,"ERRONEO"," ")</f>
        <v xml:space="preserve"> </v>
      </c>
      <c r="AU403" t="str">
        <f>+IF(TablaProyecto[[#This Row],[JobSatisfaction]]&gt;4,"ERRONEO"," ")</f>
        <v xml:space="preserve"> </v>
      </c>
      <c r="AV403" t="str">
        <f>+IF(TablaProyecto[[#This Row],[PerformanceRating]]&gt;4,"ERRONEO"," ")</f>
        <v xml:space="preserve"> </v>
      </c>
      <c r="AW403" t="str">
        <f>+IF(TablaProyecto[[#This Row],[RelationshipSatisfaction]]&gt;4,"ERRONEO"," ")</f>
        <v xml:space="preserve"> </v>
      </c>
      <c r="AX403" t="str">
        <f>+IF(TablaProyecto[[#This Row],[WorkLifeBalance]]&gt;4,"ERRONEO"," ")</f>
        <v xml:space="preserve"> </v>
      </c>
    </row>
    <row r="404" spans="1:50" x14ac:dyDescent="0.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  <c r="AJ404" s="3">
        <f>+TablaProyecto[[#This Row],[PercentSalaryHike]]/100</f>
        <v>0.11</v>
      </c>
      <c r="AK404" s="3" t="str">
        <f>+IF(TablaProyecto[[#This Row],[Age]]&gt;=61,"Baby boomers",IF(TablaProyecto[[#This Row],[Age]]&gt;=45,"Generacion X",IF(TablaProyecto[[#This Row],[Age]]&gt;=29,"Millennials","Generacion Z")))</f>
        <v>Millennials</v>
      </c>
      <c r="AL40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04" s="3" t="str">
        <f>+IF(TablaProyecto[[#This Row],[HourlyRate]]&lt;50,"Coste salarial bajo",IF(TablaProyecto[[#This Row],[HourlyRate]]&lt;75,"Coste salarial medio","Coste salarial alto"))</f>
        <v>Coste salarial alto</v>
      </c>
      <c r="AN404" s="3" t="str">
        <f>+IF(TablaProyecto[[#This Row],[DistanceFromHome]]&lt;10,"0-10 kms",IF(TablaProyecto[[#This Row],[DistanceFromHome]]&lt;20,"10-20 kms","20-30 kms"))</f>
        <v>10-20 kms</v>
      </c>
      <c r="AO404" s="3" t="str">
        <f>+IF(TablaProyecto[[#This Row],[Porcentaje de aumento salarial recibido (%)]]&lt;16%,"Bajo",IF(TablaProyecto[[#This Row],[Porcentaje de aumento salarial recibido (%)]]&lt;21%,"Medio","Alto"))</f>
        <v>Bajo</v>
      </c>
      <c r="AP404" s="3" t="str">
        <f>+IF(TablaProyecto[[#This Row],[TrainingTimesLastYear]]&lt;3,"Poca",IF(TablaProyecto[[#This Row],[TrainingTimesLastYear]]&lt;5,"Media","Mucha"))</f>
        <v>Mucha</v>
      </c>
      <c r="AQ404" s="3" t="str">
        <f>+IF(TablaProyecto[[#This Row],[TotalWorkingYears]]&lt;4,"Junior",IF(TablaProyecto[[#This Row],[TotalWorkingYears]]&lt;10,"Intermediate","Senior"))</f>
        <v>Intermediate</v>
      </c>
      <c r="AS404" t="str">
        <f>+IF(TablaProyecto[[#This Row],[Education]]&gt;5,"ERRONEO","")</f>
        <v/>
      </c>
      <c r="AT404" t="str">
        <f>IF(+COUNTIF(TablaProyecto[EmployeeNumber],TablaProyecto[[#This Row],[EmployeeNumber]])&gt;1,"ERRONEO"," ")</f>
        <v xml:space="preserve"> </v>
      </c>
      <c r="AU404" t="str">
        <f>+IF(TablaProyecto[[#This Row],[JobSatisfaction]]&gt;4,"ERRONEO"," ")</f>
        <v xml:space="preserve"> </v>
      </c>
      <c r="AV404" t="str">
        <f>+IF(TablaProyecto[[#This Row],[PerformanceRating]]&gt;4,"ERRONEO"," ")</f>
        <v xml:space="preserve"> </v>
      </c>
      <c r="AW404" t="str">
        <f>+IF(TablaProyecto[[#This Row],[RelationshipSatisfaction]]&gt;4,"ERRONEO"," ")</f>
        <v xml:space="preserve"> </v>
      </c>
      <c r="AX404" t="str">
        <f>+IF(TablaProyecto[[#This Row],[WorkLifeBalance]]&gt;4,"ERRONEO"," ")</f>
        <v xml:space="preserve"> </v>
      </c>
    </row>
    <row r="405" spans="1:50" x14ac:dyDescent="0.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  <c r="AJ405" s="3">
        <f>+TablaProyecto[[#This Row],[PercentSalaryHike]]/100</f>
        <v>0.16</v>
      </c>
      <c r="AK405" s="3" t="str">
        <f>+IF(TablaProyecto[[#This Row],[Age]]&gt;=61,"Baby boomers",IF(TablaProyecto[[#This Row],[Age]]&gt;=45,"Generacion X",IF(TablaProyecto[[#This Row],[Age]]&gt;=29,"Millennials","Generacion Z")))</f>
        <v>Millennials</v>
      </c>
      <c r="AL40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05" s="3" t="str">
        <f>+IF(TablaProyecto[[#This Row],[HourlyRate]]&lt;50,"Coste salarial bajo",IF(TablaProyecto[[#This Row],[HourlyRate]]&lt;75,"Coste salarial medio","Coste salarial alto"))</f>
        <v>Coste salarial bajo</v>
      </c>
      <c r="AN405" s="3" t="str">
        <f>+IF(TablaProyecto[[#This Row],[DistanceFromHome]]&lt;10,"0-10 kms",IF(TablaProyecto[[#This Row],[DistanceFromHome]]&lt;20,"10-20 kms","20-30 kms"))</f>
        <v>0-10 kms</v>
      </c>
      <c r="AO405" s="3" t="str">
        <f>+IF(TablaProyecto[[#This Row],[Porcentaje de aumento salarial recibido (%)]]&lt;16%,"Bajo",IF(TablaProyecto[[#This Row],[Porcentaje de aumento salarial recibido (%)]]&lt;21%,"Medio","Alto"))</f>
        <v>Medio</v>
      </c>
      <c r="AP405" s="3" t="str">
        <f>+IF(TablaProyecto[[#This Row],[TrainingTimesLastYear]]&lt;3,"Poca",IF(TablaProyecto[[#This Row],[TrainingTimesLastYear]]&lt;5,"Media","Mucha"))</f>
        <v>Poca</v>
      </c>
      <c r="AQ405" s="3" t="str">
        <f>+IF(TablaProyecto[[#This Row],[TotalWorkingYears]]&lt;4,"Junior",IF(TablaProyecto[[#This Row],[TotalWorkingYears]]&lt;10,"Intermediate","Senior"))</f>
        <v>Senior</v>
      </c>
      <c r="AS405" t="str">
        <f>+IF(TablaProyecto[[#This Row],[Education]]&gt;5,"ERRONEO","")</f>
        <v/>
      </c>
      <c r="AT405" t="str">
        <f>IF(+COUNTIF(TablaProyecto[EmployeeNumber],TablaProyecto[[#This Row],[EmployeeNumber]])&gt;1,"ERRONEO"," ")</f>
        <v xml:space="preserve"> </v>
      </c>
      <c r="AU405" t="str">
        <f>+IF(TablaProyecto[[#This Row],[JobSatisfaction]]&gt;4,"ERRONEO"," ")</f>
        <v xml:space="preserve"> </v>
      </c>
      <c r="AV405" t="str">
        <f>+IF(TablaProyecto[[#This Row],[PerformanceRating]]&gt;4,"ERRONEO"," ")</f>
        <v xml:space="preserve"> </v>
      </c>
      <c r="AW405" t="str">
        <f>+IF(TablaProyecto[[#This Row],[RelationshipSatisfaction]]&gt;4,"ERRONEO"," ")</f>
        <v xml:space="preserve"> </v>
      </c>
      <c r="AX405" t="str">
        <f>+IF(TablaProyecto[[#This Row],[WorkLifeBalance]]&gt;4,"ERRONEO"," ")</f>
        <v xml:space="preserve"> </v>
      </c>
    </row>
    <row r="406" spans="1:50" x14ac:dyDescent="0.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  <c r="AJ406" s="3">
        <f>+TablaProyecto[[#This Row],[PercentSalaryHike]]/100</f>
        <v>0.12</v>
      </c>
      <c r="AK406" s="3" t="str">
        <f>+IF(TablaProyecto[[#This Row],[Age]]&gt;=61,"Baby boomers",IF(TablaProyecto[[#This Row],[Age]]&gt;=45,"Generacion X",IF(TablaProyecto[[#This Row],[Age]]&gt;=29,"Millennials","Generacion Z")))</f>
        <v>Generacion Z</v>
      </c>
      <c r="AL40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06" s="3" t="str">
        <f>+IF(TablaProyecto[[#This Row],[HourlyRate]]&lt;50,"Coste salarial bajo",IF(TablaProyecto[[#This Row],[HourlyRate]]&lt;75,"Coste salarial medio","Coste salarial alto"))</f>
        <v>Coste salarial alto</v>
      </c>
      <c r="AN406" s="3" t="str">
        <f>+IF(TablaProyecto[[#This Row],[DistanceFromHome]]&lt;10,"0-10 kms",IF(TablaProyecto[[#This Row],[DistanceFromHome]]&lt;20,"10-20 kms","20-30 kms"))</f>
        <v>10-20 kms</v>
      </c>
      <c r="AO406" s="3" t="str">
        <f>+IF(TablaProyecto[[#This Row],[Porcentaje de aumento salarial recibido (%)]]&lt;16%,"Bajo",IF(TablaProyecto[[#This Row],[Porcentaje de aumento salarial recibido (%)]]&lt;21%,"Medio","Alto"))</f>
        <v>Bajo</v>
      </c>
      <c r="AP406" s="3" t="str">
        <f>+IF(TablaProyecto[[#This Row],[TrainingTimesLastYear]]&lt;3,"Poca",IF(TablaProyecto[[#This Row],[TrainingTimesLastYear]]&lt;5,"Media","Mucha"))</f>
        <v>Poca</v>
      </c>
      <c r="AQ406" s="3" t="str">
        <f>+IF(TablaProyecto[[#This Row],[TotalWorkingYears]]&lt;4,"Junior",IF(TablaProyecto[[#This Row],[TotalWorkingYears]]&lt;10,"Intermediate","Senior"))</f>
        <v>Senior</v>
      </c>
      <c r="AS406" t="str">
        <f>+IF(TablaProyecto[[#This Row],[Education]]&gt;5,"ERRONEO","")</f>
        <v/>
      </c>
      <c r="AT406" t="str">
        <f>IF(+COUNTIF(TablaProyecto[EmployeeNumber],TablaProyecto[[#This Row],[EmployeeNumber]])&gt;1,"ERRONEO"," ")</f>
        <v xml:space="preserve"> </v>
      </c>
      <c r="AU406" t="str">
        <f>+IF(TablaProyecto[[#This Row],[JobSatisfaction]]&gt;4,"ERRONEO"," ")</f>
        <v xml:space="preserve"> </v>
      </c>
      <c r="AV406" t="str">
        <f>+IF(TablaProyecto[[#This Row],[PerformanceRating]]&gt;4,"ERRONEO"," ")</f>
        <v xml:space="preserve"> </v>
      </c>
      <c r="AW406" t="str">
        <f>+IF(TablaProyecto[[#This Row],[RelationshipSatisfaction]]&gt;4,"ERRONEO"," ")</f>
        <v xml:space="preserve"> </v>
      </c>
      <c r="AX406" t="str">
        <f>+IF(TablaProyecto[[#This Row],[WorkLifeBalance]]&gt;4,"ERRONEO"," ")</f>
        <v xml:space="preserve"> </v>
      </c>
    </row>
    <row r="407" spans="1:50" x14ac:dyDescent="0.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  <c r="AJ407" s="3">
        <f>+TablaProyecto[[#This Row],[PercentSalaryHike]]/100</f>
        <v>0.13</v>
      </c>
      <c r="AK407" s="3" t="str">
        <f>+IF(TablaProyecto[[#This Row],[Age]]&gt;=61,"Baby boomers",IF(TablaProyecto[[#This Row],[Age]]&gt;=45,"Generacion X",IF(TablaProyecto[[#This Row],[Age]]&gt;=29,"Millennials","Generacion Z")))</f>
        <v>Generacion Z</v>
      </c>
      <c r="AL40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07" s="3" t="str">
        <f>+IF(TablaProyecto[[#This Row],[HourlyRate]]&lt;50,"Coste salarial bajo",IF(TablaProyecto[[#This Row],[HourlyRate]]&lt;75,"Coste salarial medio","Coste salarial alto"))</f>
        <v>Coste salarial alto</v>
      </c>
      <c r="AN407" s="3" t="str">
        <f>+IF(TablaProyecto[[#This Row],[DistanceFromHome]]&lt;10,"0-10 kms",IF(TablaProyecto[[#This Row],[DistanceFromHome]]&lt;20,"10-20 kms","20-30 kms"))</f>
        <v>0-10 kms</v>
      </c>
      <c r="AO407" s="3" t="str">
        <f>+IF(TablaProyecto[[#This Row],[Porcentaje de aumento salarial recibido (%)]]&lt;16%,"Bajo",IF(TablaProyecto[[#This Row],[Porcentaje de aumento salarial recibido (%)]]&lt;21%,"Medio","Alto"))</f>
        <v>Bajo</v>
      </c>
      <c r="AP407" s="3" t="str">
        <f>+IF(TablaProyecto[[#This Row],[TrainingTimesLastYear]]&lt;3,"Poca",IF(TablaProyecto[[#This Row],[TrainingTimesLastYear]]&lt;5,"Media","Mucha"))</f>
        <v>Mucha</v>
      </c>
      <c r="AQ407" s="3" t="str">
        <f>+IF(TablaProyecto[[#This Row],[TotalWorkingYears]]&lt;4,"Junior",IF(TablaProyecto[[#This Row],[TotalWorkingYears]]&lt;10,"Intermediate","Senior"))</f>
        <v>Intermediate</v>
      </c>
      <c r="AS407" t="str">
        <f>+IF(TablaProyecto[[#This Row],[Education]]&gt;5,"ERRONEO","")</f>
        <v/>
      </c>
      <c r="AT407" t="str">
        <f>IF(+COUNTIF(TablaProyecto[EmployeeNumber],TablaProyecto[[#This Row],[EmployeeNumber]])&gt;1,"ERRONEO"," ")</f>
        <v xml:space="preserve"> </v>
      </c>
      <c r="AU407" t="str">
        <f>+IF(TablaProyecto[[#This Row],[JobSatisfaction]]&gt;4,"ERRONEO"," ")</f>
        <v xml:space="preserve"> </v>
      </c>
      <c r="AV407" t="str">
        <f>+IF(TablaProyecto[[#This Row],[PerformanceRating]]&gt;4,"ERRONEO"," ")</f>
        <v xml:space="preserve"> </v>
      </c>
      <c r="AW407" t="str">
        <f>+IF(TablaProyecto[[#This Row],[RelationshipSatisfaction]]&gt;4,"ERRONEO"," ")</f>
        <v xml:space="preserve"> </v>
      </c>
      <c r="AX407" t="str">
        <f>+IF(TablaProyecto[[#This Row],[WorkLifeBalance]]&gt;4,"ERRONEO"," ")</f>
        <v xml:space="preserve"> </v>
      </c>
    </row>
    <row r="408" spans="1:50" x14ac:dyDescent="0.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  <c r="AJ408" s="3">
        <f>+TablaProyecto[[#This Row],[PercentSalaryHike]]/100</f>
        <v>0.14000000000000001</v>
      </c>
      <c r="AK408" s="3" t="str">
        <f>+IF(TablaProyecto[[#This Row],[Age]]&gt;=61,"Baby boomers",IF(TablaProyecto[[#This Row],[Age]]&gt;=45,"Generacion X",IF(TablaProyecto[[#This Row],[Age]]&gt;=29,"Millennials","Generacion Z")))</f>
        <v>Generacion X</v>
      </c>
      <c r="AL40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08" s="3" t="str">
        <f>+IF(TablaProyecto[[#This Row],[HourlyRate]]&lt;50,"Coste salarial bajo",IF(TablaProyecto[[#This Row],[HourlyRate]]&lt;75,"Coste salarial medio","Coste salarial alto"))</f>
        <v>Coste salarial bajo</v>
      </c>
      <c r="AN408" s="3" t="str">
        <f>+IF(TablaProyecto[[#This Row],[DistanceFromHome]]&lt;10,"0-10 kms",IF(TablaProyecto[[#This Row],[DistanceFromHome]]&lt;20,"10-20 kms","20-30 kms"))</f>
        <v>0-10 kms</v>
      </c>
      <c r="AO408" s="3" t="str">
        <f>+IF(TablaProyecto[[#This Row],[Porcentaje de aumento salarial recibido (%)]]&lt;16%,"Bajo",IF(TablaProyecto[[#This Row],[Porcentaje de aumento salarial recibido (%)]]&lt;21%,"Medio","Alto"))</f>
        <v>Bajo</v>
      </c>
      <c r="AP408" s="3" t="str">
        <f>+IF(TablaProyecto[[#This Row],[TrainingTimesLastYear]]&lt;3,"Poca",IF(TablaProyecto[[#This Row],[TrainingTimesLastYear]]&lt;5,"Media","Mucha"))</f>
        <v>Media</v>
      </c>
      <c r="AQ408" s="3" t="str">
        <f>+IF(TablaProyecto[[#This Row],[TotalWorkingYears]]&lt;4,"Junior",IF(TablaProyecto[[#This Row],[TotalWorkingYears]]&lt;10,"Intermediate","Senior"))</f>
        <v>Senior</v>
      </c>
      <c r="AS408" t="str">
        <f>+IF(TablaProyecto[[#This Row],[Education]]&gt;5,"ERRONEO","")</f>
        <v/>
      </c>
      <c r="AT408" t="str">
        <f>IF(+COUNTIF(TablaProyecto[EmployeeNumber],TablaProyecto[[#This Row],[EmployeeNumber]])&gt;1,"ERRONEO"," ")</f>
        <v xml:space="preserve"> </v>
      </c>
      <c r="AU408" t="str">
        <f>+IF(TablaProyecto[[#This Row],[JobSatisfaction]]&gt;4,"ERRONEO"," ")</f>
        <v xml:space="preserve"> </v>
      </c>
      <c r="AV408" t="str">
        <f>+IF(TablaProyecto[[#This Row],[PerformanceRating]]&gt;4,"ERRONEO"," ")</f>
        <v xml:space="preserve"> </v>
      </c>
      <c r="AW408" t="str">
        <f>+IF(TablaProyecto[[#This Row],[RelationshipSatisfaction]]&gt;4,"ERRONEO"," ")</f>
        <v xml:space="preserve"> </v>
      </c>
      <c r="AX408" t="str">
        <f>+IF(TablaProyecto[[#This Row],[WorkLifeBalance]]&gt;4,"ERRONEO"," ")</f>
        <v xml:space="preserve"> </v>
      </c>
    </row>
    <row r="409" spans="1:50" x14ac:dyDescent="0.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  <c r="AJ409" s="3">
        <f>+TablaProyecto[[#This Row],[PercentSalaryHike]]/100</f>
        <v>0.21</v>
      </c>
      <c r="AK409" s="3" t="str">
        <f>+IF(TablaProyecto[[#This Row],[Age]]&gt;=61,"Baby boomers",IF(TablaProyecto[[#This Row],[Age]]&gt;=45,"Generacion X",IF(TablaProyecto[[#This Row],[Age]]&gt;=29,"Millennials","Generacion Z")))</f>
        <v>Generacion X</v>
      </c>
      <c r="AL40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09" s="3" t="str">
        <f>+IF(TablaProyecto[[#This Row],[HourlyRate]]&lt;50,"Coste salarial bajo",IF(TablaProyecto[[#This Row],[HourlyRate]]&lt;75,"Coste salarial medio","Coste salarial alto"))</f>
        <v>Coste salarial medio</v>
      </c>
      <c r="AN409" s="3" t="str">
        <f>+IF(TablaProyecto[[#This Row],[DistanceFromHome]]&lt;10,"0-10 kms",IF(TablaProyecto[[#This Row],[DistanceFromHome]]&lt;20,"10-20 kms","20-30 kms"))</f>
        <v>10-20 kms</v>
      </c>
      <c r="AO409" s="3" t="str">
        <f>+IF(TablaProyecto[[#This Row],[Porcentaje de aumento salarial recibido (%)]]&lt;16%,"Bajo",IF(TablaProyecto[[#This Row],[Porcentaje de aumento salarial recibido (%)]]&lt;21%,"Medio","Alto"))</f>
        <v>Alto</v>
      </c>
      <c r="AP409" s="3" t="str">
        <f>+IF(TablaProyecto[[#This Row],[TrainingTimesLastYear]]&lt;3,"Poca",IF(TablaProyecto[[#This Row],[TrainingTimesLastYear]]&lt;5,"Media","Mucha"))</f>
        <v>Media</v>
      </c>
      <c r="AQ409" s="3" t="str">
        <f>+IF(TablaProyecto[[#This Row],[TotalWorkingYears]]&lt;4,"Junior",IF(TablaProyecto[[#This Row],[TotalWorkingYears]]&lt;10,"Intermediate","Senior"))</f>
        <v>Intermediate</v>
      </c>
      <c r="AS409" t="str">
        <f>+IF(TablaProyecto[[#This Row],[Education]]&gt;5,"ERRONEO","")</f>
        <v/>
      </c>
      <c r="AT409" t="str">
        <f>IF(+COUNTIF(TablaProyecto[EmployeeNumber],TablaProyecto[[#This Row],[EmployeeNumber]])&gt;1,"ERRONEO"," ")</f>
        <v xml:space="preserve"> </v>
      </c>
      <c r="AU409" t="str">
        <f>+IF(TablaProyecto[[#This Row],[JobSatisfaction]]&gt;4,"ERRONEO"," ")</f>
        <v xml:space="preserve"> </v>
      </c>
      <c r="AV409" t="str">
        <f>+IF(TablaProyecto[[#This Row],[PerformanceRating]]&gt;4,"ERRONEO"," ")</f>
        <v xml:space="preserve"> </v>
      </c>
      <c r="AW409" t="str">
        <f>+IF(TablaProyecto[[#This Row],[RelationshipSatisfaction]]&gt;4,"ERRONEO"," ")</f>
        <v xml:space="preserve"> </v>
      </c>
      <c r="AX409" t="str">
        <f>+IF(TablaProyecto[[#This Row],[WorkLifeBalance]]&gt;4,"ERRONEO"," ")</f>
        <v xml:space="preserve"> </v>
      </c>
    </row>
    <row r="410" spans="1:50" x14ac:dyDescent="0.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  <c r="AJ410" s="3">
        <f>+TablaProyecto[[#This Row],[PercentSalaryHike]]/100</f>
        <v>0.13</v>
      </c>
      <c r="AK410" s="3" t="str">
        <f>+IF(TablaProyecto[[#This Row],[Age]]&gt;=61,"Baby boomers",IF(TablaProyecto[[#This Row],[Age]]&gt;=45,"Generacion X",IF(TablaProyecto[[#This Row],[Age]]&gt;=29,"Millennials","Generacion Z")))</f>
        <v>Generacion X</v>
      </c>
      <c r="AL41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10" s="3" t="str">
        <f>+IF(TablaProyecto[[#This Row],[HourlyRate]]&lt;50,"Coste salarial bajo",IF(TablaProyecto[[#This Row],[HourlyRate]]&lt;75,"Coste salarial medio","Coste salarial alto"))</f>
        <v>Coste salarial bajo</v>
      </c>
      <c r="AN410" s="3" t="str">
        <f>+IF(TablaProyecto[[#This Row],[DistanceFromHome]]&lt;10,"0-10 kms",IF(TablaProyecto[[#This Row],[DistanceFromHome]]&lt;20,"10-20 kms","20-30 kms"))</f>
        <v>0-10 kms</v>
      </c>
      <c r="AO410" s="3" t="str">
        <f>+IF(TablaProyecto[[#This Row],[Porcentaje de aumento salarial recibido (%)]]&lt;16%,"Bajo",IF(TablaProyecto[[#This Row],[Porcentaje de aumento salarial recibido (%)]]&lt;21%,"Medio","Alto"))</f>
        <v>Bajo</v>
      </c>
      <c r="AP410" s="3" t="str">
        <f>+IF(TablaProyecto[[#This Row],[TrainingTimesLastYear]]&lt;3,"Poca",IF(TablaProyecto[[#This Row],[TrainingTimesLastYear]]&lt;5,"Media","Mucha"))</f>
        <v>Poca</v>
      </c>
      <c r="AQ410" s="3" t="str">
        <f>+IF(TablaProyecto[[#This Row],[TotalWorkingYears]]&lt;4,"Junior",IF(TablaProyecto[[#This Row],[TotalWorkingYears]]&lt;10,"Intermediate","Senior"))</f>
        <v>Senior</v>
      </c>
      <c r="AS410" t="str">
        <f>+IF(TablaProyecto[[#This Row],[Education]]&gt;5,"ERRONEO","")</f>
        <v/>
      </c>
      <c r="AT410" t="str">
        <f>IF(+COUNTIF(TablaProyecto[EmployeeNumber],TablaProyecto[[#This Row],[EmployeeNumber]])&gt;1,"ERRONEO"," ")</f>
        <v xml:space="preserve"> </v>
      </c>
      <c r="AU410" t="str">
        <f>+IF(TablaProyecto[[#This Row],[JobSatisfaction]]&gt;4,"ERRONEO"," ")</f>
        <v xml:space="preserve"> </v>
      </c>
      <c r="AV410" t="str">
        <f>+IF(TablaProyecto[[#This Row],[PerformanceRating]]&gt;4,"ERRONEO"," ")</f>
        <v xml:space="preserve"> </v>
      </c>
      <c r="AW410" t="str">
        <f>+IF(TablaProyecto[[#This Row],[RelationshipSatisfaction]]&gt;4,"ERRONEO"," ")</f>
        <v xml:space="preserve"> </v>
      </c>
      <c r="AX410" t="str">
        <f>+IF(TablaProyecto[[#This Row],[WorkLifeBalance]]&gt;4,"ERRONEO"," ")</f>
        <v xml:space="preserve"> </v>
      </c>
    </row>
    <row r="411" spans="1:50" x14ac:dyDescent="0.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  <c r="AJ411" s="3">
        <f>+TablaProyecto[[#This Row],[PercentSalaryHike]]/100</f>
        <v>0.11</v>
      </c>
      <c r="AK411" s="3" t="str">
        <f>+IF(TablaProyecto[[#This Row],[Age]]&gt;=61,"Baby boomers",IF(TablaProyecto[[#This Row],[Age]]&gt;=45,"Generacion X",IF(TablaProyecto[[#This Row],[Age]]&gt;=29,"Millennials","Generacion Z")))</f>
        <v>Millennials</v>
      </c>
      <c r="AL41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11" s="3" t="str">
        <f>+IF(TablaProyecto[[#This Row],[HourlyRate]]&lt;50,"Coste salarial bajo",IF(TablaProyecto[[#This Row],[HourlyRate]]&lt;75,"Coste salarial medio","Coste salarial alto"))</f>
        <v>Coste salarial alto</v>
      </c>
      <c r="AN411" s="3" t="str">
        <f>+IF(TablaProyecto[[#This Row],[DistanceFromHome]]&lt;10,"0-10 kms",IF(TablaProyecto[[#This Row],[DistanceFromHome]]&lt;20,"10-20 kms","20-30 kms"))</f>
        <v>20-30 kms</v>
      </c>
      <c r="AO411" s="3" t="str">
        <f>+IF(TablaProyecto[[#This Row],[Porcentaje de aumento salarial recibido (%)]]&lt;16%,"Bajo",IF(TablaProyecto[[#This Row],[Porcentaje de aumento salarial recibido (%)]]&lt;21%,"Medio","Alto"))</f>
        <v>Bajo</v>
      </c>
      <c r="AP411" s="3" t="str">
        <f>+IF(TablaProyecto[[#This Row],[TrainingTimesLastYear]]&lt;3,"Poca",IF(TablaProyecto[[#This Row],[TrainingTimesLastYear]]&lt;5,"Media","Mucha"))</f>
        <v>Media</v>
      </c>
      <c r="AQ411" s="3" t="str">
        <f>+IF(TablaProyecto[[#This Row],[TotalWorkingYears]]&lt;4,"Junior",IF(TablaProyecto[[#This Row],[TotalWorkingYears]]&lt;10,"Intermediate","Senior"))</f>
        <v>Senior</v>
      </c>
      <c r="AS411" t="str">
        <f>+IF(TablaProyecto[[#This Row],[Education]]&gt;5,"ERRONEO","")</f>
        <v/>
      </c>
      <c r="AT411" t="str">
        <f>IF(+COUNTIF(TablaProyecto[EmployeeNumber],TablaProyecto[[#This Row],[EmployeeNumber]])&gt;1,"ERRONEO"," ")</f>
        <v xml:space="preserve"> </v>
      </c>
      <c r="AU411" t="str">
        <f>+IF(TablaProyecto[[#This Row],[JobSatisfaction]]&gt;4,"ERRONEO"," ")</f>
        <v xml:space="preserve"> </v>
      </c>
      <c r="AV411" t="str">
        <f>+IF(TablaProyecto[[#This Row],[PerformanceRating]]&gt;4,"ERRONEO"," ")</f>
        <v xml:space="preserve"> </v>
      </c>
      <c r="AW411" t="str">
        <f>+IF(TablaProyecto[[#This Row],[RelationshipSatisfaction]]&gt;4,"ERRONEO"," ")</f>
        <v xml:space="preserve"> </v>
      </c>
      <c r="AX411" t="str">
        <f>+IF(TablaProyecto[[#This Row],[WorkLifeBalance]]&gt;4,"ERRONEO"," ")</f>
        <v xml:space="preserve"> </v>
      </c>
    </row>
    <row r="412" spans="1:50" x14ac:dyDescent="0.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  <c r="AJ412" s="3">
        <f>+TablaProyecto[[#This Row],[PercentSalaryHike]]/100</f>
        <v>0.2</v>
      </c>
      <c r="AK412" s="3" t="str">
        <f>+IF(TablaProyecto[[#This Row],[Age]]&gt;=61,"Baby boomers",IF(TablaProyecto[[#This Row],[Age]]&gt;=45,"Generacion X",IF(TablaProyecto[[#This Row],[Age]]&gt;=29,"Millennials","Generacion Z")))</f>
        <v>Millennials</v>
      </c>
      <c r="AL41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12" s="3" t="str">
        <f>+IF(TablaProyecto[[#This Row],[HourlyRate]]&lt;50,"Coste salarial bajo",IF(TablaProyecto[[#This Row],[HourlyRate]]&lt;75,"Coste salarial medio","Coste salarial alto"))</f>
        <v>Coste salarial bajo</v>
      </c>
      <c r="AN412" s="3" t="str">
        <f>+IF(TablaProyecto[[#This Row],[DistanceFromHome]]&lt;10,"0-10 kms",IF(TablaProyecto[[#This Row],[DistanceFromHome]]&lt;20,"10-20 kms","20-30 kms"))</f>
        <v>0-10 kms</v>
      </c>
      <c r="AO412" s="3" t="str">
        <f>+IF(TablaProyecto[[#This Row],[Porcentaje de aumento salarial recibido (%)]]&lt;16%,"Bajo",IF(TablaProyecto[[#This Row],[Porcentaje de aumento salarial recibido (%)]]&lt;21%,"Medio","Alto"))</f>
        <v>Medio</v>
      </c>
      <c r="AP412" s="3" t="str">
        <f>+IF(TablaProyecto[[#This Row],[TrainingTimesLastYear]]&lt;3,"Poca",IF(TablaProyecto[[#This Row],[TrainingTimesLastYear]]&lt;5,"Media","Mucha"))</f>
        <v>Poca</v>
      </c>
      <c r="AQ412" s="3" t="str">
        <f>+IF(TablaProyecto[[#This Row],[TotalWorkingYears]]&lt;4,"Junior",IF(TablaProyecto[[#This Row],[TotalWorkingYears]]&lt;10,"Intermediate","Senior"))</f>
        <v>Senior</v>
      </c>
      <c r="AS412" t="str">
        <f>+IF(TablaProyecto[[#This Row],[Education]]&gt;5,"ERRONEO","")</f>
        <v/>
      </c>
      <c r="AT412" t="str">
        <f>IF(+COUNTIF(TablaProyecto[EmployeeNumber],TablaProyecto[[#This Row],[EmployeeNumber]])&gt;1,"ERRONEO"," ")</f>
        <v xml:space="preserve"> </v>
      </c>
      <c r="AU412" t="str">
        <f>+IF(TablaProyecto[[#This Row],[JobSatisfaction]]&gt;4,"ERRONEO"," ")</f>
        <v xml:space="preserve"> </v>
      </c>
      <c r="AV412" t="str">
        <f>+IF(TablaProyecto[[#This Row],[PerformanceRating]]&gt;4,"ERRONEO"," ")</f>
        <v xml:space="preserve"> </v>
      </c>
      <c r="AW412" t="str">
        <f>+IF(TablaProyecto[[#This Row],[RelationshipSatisfaction]]&gt;4,"ERRONEO"," ")</f>
        <v xml:space="preserve"> </v>
      </c>
      <c r="AX412" t="str">
        <f>+IF(TablaProyecto[[#This Row],[WorkLifeBalance]]&gt;4,"ERRONEO"," ")</f>
        <v xml:space="preserve"> </v>
      </c>
    </row>
    <row r="413" spans="1:50" x14ac:dyDescent="0.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  <c r="AJ413" s="3">
        <f>+TablaProyecto[[#This Row],[PercentSalaryHike]]/100</f>
        <v>0.11</v>
      </c>
      <c r="AK413" s="3" t="str">
        <f>+IF(TablaProyecto[[#This Row],[Age]]&gt;=61,"Baby boomers",IF(TablaProyecto[[#This Row],[Age]]&gt;=45,"Generacion X",IF(TablaProyecto[[#This Row],[Age]]&gt;=29,"Millennials","Generacion Z")))</f>
        <v>Generacion X</v>
      </c>
      <c r="AL41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413" s="3" t="str">
        <f>+IF(TablaProyecto[[#This Row],[HourlyRate]]&lt;50,"Coste salarial bajo",IF(TablaProyecto[[#This Row],[HourlyRate]]&lt;75,"Coste salarial medio","Coste salarial alto"))</f>
        <v>Coste salarial bajo</v>
      </c>
      <c r="AN413" s="3" t="str">
        <f>+IF(TablaProyecto[[#This Row],[DistanceFromHome]]&lt;10,"0-10 kms",IF(TablaProyecto[[#This Row],[DistanceFromHome]]&lt;20,"10-20 kms","20-30 kms"))</f>
        <v>0-10 kms</v>
      </c>
      <c r="AO413" s="3" t="str">
        <f>+IF(TablaProyecto[[#This Row],[Porcentaje de aumento salarial recibido (%)]]&lt;16%,"Bajo",IF(TablaProyecto[[#This Row],[Porcentaje de aumento salarial recibido (%)]]&lt;21%,"Medio","Alto"))</f>
        <v>Bajo</v>
      </c>
      <c r="AP413" s="3" t="str">
        <f>+IF(TablaProyecto[[#This Row],[TrainingTimesLastYear]]&lt;3,"Poca",IF(TablaProyecto[[#This Row],[TrainingTimesLastYear]]&lt;5,"Media","Mucha"))</f>
        <v>Mucha</v>
      </c>
      <c r="AQ413" s="3" t="str">
        <f>+IF(TablaProyecto[[#This Row],[TotalWorkingYears]]&lt;4,"Junior",IF(TablaProyecto[[#This Row],[TotalWorkingYears]]&lt;10,"Intermediate","Senior"))</f>
        <v>Senior</v>
      </c>
      <c r="AS413" t="str">
        <f>+IF(TablaProyecto[[#This Row],[Education]]&gt;5,"ERRONEO","")</f>
        <v/>
      </c>
      <c r="AT413" t="str">
        <f>IF(+COUNTIF(TablaProyecto[EmployeeNumber],TablaProyecto[[#This Row],[EmployeeNumber]])&gt;1,"ERRONEO"," ")</f>
        <v xml:space="preserve"> </v>
      </c>
      <c r="AU413" t="str">
        <f>+IF(TablaProyecto[[#This Row],[JobSatisfaction]]&gt;4,"ERRONEO"," ")</f>
        <v xml:space="preserve"> </v>
      </c>
      <c r="AV413" t="str">
        <f>+IF(TablaProyecto[[#This Row],[PerformanceRating]]&gt;4,"ERRONEO"," ")</f>
        <v xml:space="preserve"> </v>
      </c>
      <c r="AW413" t="str">
        <f>+IF(TablaProyecto[[#This Row],[RelationshipSatisfaction]]&gt;4,"ERRONEO"," ")</f>
        <v xml:space="preserve"> </v>
      </c>
      <c r="AX413" t="str">
        <f>+IF(TablaProyecto[[#This Row],[WorkLifeBalance]]&gt;4,"ERRONEO"," ")</f>
        <v xml:space="preserve"> </v>
      </c>
    </row>
    <row r="414" spans="1:50" x14ac:dyDescent="0.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  <c r="AJ414" s="3">
        <f>+TablaProyecto[[#This Row],[PercentSalaryHike]]/100</f>
        <v>0.14000000000000001</v>
      </c>
      <c r="AK414" s="3" t="str">
        <f>+IF(TablaProyecto[[#This Row],[Age]]&gt;=61,"Baby boomers",IF(TablaProyecto[[#This Row],[Age]]&gt;=45,"Generacion X",IF(TablaProyecto[[#This Row],[Age]]&gt;=29,"Millennials","Generacion Z")))</f>
        <v>Generacion X</v>
      </c>
      <c r="AL41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14" s="3" t="str">
        <f>+IF(TablaProyecto[[#This Row],[HourlyRate]]&lt;50,"Coste salarial bajo",IF(TablaProyecto[[#This Row],[HourlyRate]]&lt;75,"Coste salarial medio","Coste salarial alto"))</f>
        <v>Coste salarial alto</v>
      </c>
      <c r="AN414" s="3" t="str">
        <f>+IF(TablaProyecto[[#This Row],[DistanceFromHome]]&lt;10,"0-10 kms",IF(TablaProyecto[[#This Row],[DistanceFromHome]]&lt;20,"10-20 kms","20-30 kms"))</f>
        <v>10-20 kms</v>
      </c>
      <c r="AO414" s="3" t="str">
        <f>+IF(TablaProyecto[[#This Row],[Porcentaje de aumento salarial recibido (%)]]&lt;16%,"Bajo",IF(TablaProyecto[[#This Row],[Porcentaje de aumento salarial recibido (%)]]&lt;21%,"Medio","Alto"))</f>
        <v>Bajo</v>
      </c>
      <c r="AP414" s="3" t="str">
        <f>+IF(TablaProyecto[[#This Row],[TrainingTimesLastYear]]&lt;3,"Poca",IF(TablaProyecto[[#This Row],[TrainingTimesLastYear]]&lt;5,"Media","Mucha"))</f>
        <v>Mucha</v>
      </c>
      <c r="AQ414" s="3" t="str">
        <f>+IF(TablaProyecto[[#This Row],[TotalWorkingYears]]&lt;4,"Junior",IF(TablaProyecto[[#This Row],[TotalWorkingYears]]&lt;10,"Intermediate","Senior"))</f>
        <v>Senior</v>
      </c>
      <c r="AS414" t="str">
        <f>+IF(TablaProyecto[[#This Row],[Education]]&gt;5,"ERRONEO","")</f>
        <v/>
      </c>
      <c r="AT414" t="str">
        <f>IF(+COUNTIF(TablaProyecto[EmployeeNumber],TablaProyecto[[#This Row],[EmployeeNumber]])&gt;1,"ERRONEO"," ")</f>
        <v xml:space="preserve"> </v>
      </c>
      <c r="AU414" t="str">
        <f>+IF(TablaProyecto[[#This Row],[JobSatisfaction]]&gt;4,"ERRONEO"," ")</f>
        <v xml:space="preserve"> </v>
      </c>
      <c r="AV414" t="str">
        <f>+IF(TablaProyecto[[#This Row],[PerformanceRating]]&gt;4,"ERRONEO"," ")</f>
        <v xml:space="preserve"> </v>
      </c>
      <c r="AW414" t="str">
        <f>+IF(TablaProyecto[[#This Row],[RelationshipSatisfaction]]&gt;4,"ERRONEO"," ")</f>
        <v xml:space="preserve"> </v>
      </c>
      <c r="AX414" t="str">
        <f>+IF(TablaProyecto[[#This Row],[WorkLifeBalance]]&gt;4,"ERRONEO"," ")</f>
        <v xml:space="preserve"> </v>
      </c>
    </row>
    <row r="415" spans="1:50" x14ac:dyDescent="0.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  <c r="AJ415" s="3">
        <f>+TablaProyecto[[#This Row],[PercentSalaryHike]]/100</f>
        <v>0.11</v>
      </c>
      <c r="AK415" s="3" t="str">
        <f>+IF(TablaProyecto[[#This Row],[Age]]&gt;=61,"Baby boomers",IF(TablaProyecto[[#This Row],[Age]]&gt;=45,"Generacion X",IF(TablaProyecto[[#This Row],[Age]]&gt;=29,"Millennials","Generacion Z")))</f>
        <v>Millennials</v>
      </c>
      <c r="AL41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15" s="3" t="str">
        <f>+IF(TablaProyecto[[#This Row],[HourlyRate]]&lt;50,"Coste salarial bajo",IF(TablaProyecto[[#This Row],[HourlyRate]]&lt;75,"Coste salarial medio","Coste salarial alto"))</f>
        <v>Coste salarial alto</v>
      </c>
      <c r="AN415" s="3" t="str">
        <f>+IF(TablaProyecto[[#This Row],[DistanceFromHome]]&lt;10,"0-10 kms",IF(TablaProyecto[[#This Row],[DistanceFromHome]]&lt;20,"10-20 kms","20-30 kms"))</f>
        <v>20-30 kms</v>
      </c>
      <c r="AO415" s="3" t="str">
        <f>+IF(TablaProyecto[[#This Row],[Porcentaje de aumento salarial recibido (%)]]&lt;16%,"Bajo",IF(TablaProyecto[[#This Row],[Porcentaje de aumento salarial recibido (%)]]&lt;21%,"Medio","Alto"))</f>
        <v>Bajo</v>
      </c>
      <c r="AP415" s="3" t="str">
        <f>+IF(TablaProyecto[[#This Row],[TrainingTimesLastYear]]&lt;3,"Poca",IF(TablaProyecto[[#This Row],[TrainingTimesLastYear]]&lt;5,"Media","Mucha"))</f>
        <v>Media</v>
      </c>
      <c r="AQ415" s="3" t="str">
        <f>+IF(TablaProyecto[[#This Row],[TotalWorkingYears]]&lt;4,"Junior",IF(TablaProyecto[[#This Row],[TotalWorkingYears]]&lt;10,"Intermediate","Senior"))</f>
        <v>Intermediate</v>
      </c>
      <c r="AS415" t="str">
        <f>+IF(TablaProyecto[[#This Row],[Education]]&gt;5,"ERRONEO","")</f>
        <v/>
      </c>
      <c r="AT415" t="str">
        <f>IF(+COUNTIF(TablaProyecto[EmployeeNumber],TablaProyecto[[#This Row],[EmployeeNumber]])&gt;1,"ERRONEO"," ")</f>
        <v xml:space="preserve"> </v>
      </c>
      <c r="AU415" t="str">
        <f>+IF(TablaProyecto[[#This Row],[JobSatisfaction]]&gt;4,"ERRONEO"," ")</f>
        <v xml:space="preserve"> </v>
      </c>
      <c r="AV415" t="str">
        <f>+IF(TablaProyecto[[#This Row],[PerformanceRating]]&gt;4,"ERRONEO"," ")</f>
        <v xml:space="preserve"> </v>
      </c>
      <c r="AW415" t="str">
        <f>+IF(TablaProyecto[[#This Row],[RelationshipSatisfaction]]&gt;4,"ERRONEO"," ")</f>
        <v xml:space="preserve"> </v>
      </c>
      <c r="AX415" t="str">
        <f>+IF(TablaProyecto[[#This Row],[WorkLifeBalance]]&gt;4,"ERRONEO"," ")</f>
        <v xml:space="preserve"> </v>
      </c>
    </row>
    <row r="416" spans="1:50" x14ac:dyDescent="0.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  <c r="AJ416" s="3">
        <f>+TablaProyecto[[#This Row],[PercentSalaryHike]]/100</f>
        <v>0.16</v>
      </c>
      <c r="AK416" s="3" t="str">
        <f>+IF(TablaProyecto[[#This Row],[Age]]&gt;=61,"Baby boomers",IF(TablaProyecto[[#This Row],[Age]]&gt;=45,"Generacion X",IF(TablaProyecto[[#This Row],[Age]]&gt;=29,"Millennials","Generacion Z")))</f>
        <v>Generacion Z</v>
      </c>
      <c r="AL41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16" s="3" t="str">
        <f>+IF(TablaProyecto[[#This Row],[HourlyRate]]&lt;50,"Coste salarial bajo",IF(TablaProyecto[[#This Row],[HourlyRate]]&lt;75,"Coste salarial medio","Coste salarial alto"))</f>
        <v>Coste salarial medio</v>
      </c>
      <c r="AN416" s="3" t="str">
        <f>+IF(TablaProyecto[[#This Row],[DistanceFromHome]]&lt;10,"0-10 kms",IF(TablaProyecto[[#This Row],[DistanceFromHome]]&lt;20,"10-20 kms","20-30 kms"))</f>
        <v>0-10 kms</v>
      </c>
      <c r="AO416" s="3" t="str">
        <f>+IF(TablaProyecto[[#This Row],[Porcentaje de aumento salarial recibido (%)]]&lt;16%,"Bajo",IF(TablaProyecto[[#This Row],[Porcentaje de aumento salarial recibido (%)]]&lt;21%,"Medio","Alto"))</f>
        <v>Medio</v>
      </c>
      <c r="AP416" s="3" t="str">
        <f>+IF(TablaProyecto[[#This Row],[TrainingTimesLastYear]]&lt;3,"Poca",IF(TablaProyecto[[#This Row],[TrainingTimesLastYear]]&lt;5,"Media","Mucha"))</f>
        <v>Media</v>
      </c>
      <c r="AQ416" s="3" t="str">
        <f>+IF(TablaProyecto[[#This Row],[TotalWorkingYears]]&lt;4,"Junior",IF(TablaProyecto[[#This Row],[TotalWorkingYears]]&lt;10,"Intermediate","Senior"))</f>
        <v>Intermediate</v>
      </c>
      <c r="AS416" t="str">
        <f>+IF(TablaProyecto[[#This Row],[Education]]&gt;5,"ERRONEO","")</f>
        <v/>
      </c>
      <c r="AT416" t="str">
        <f>IF(+COUNTIF(TablaProyecto[EmployeeNumber],TablaProyecto[[#This Row],[EmployeeNumber]])&gt;1,"ERRONEO"," ")</f>
        <v xml:space="preserve"> </v>
      </c>
      <c r="AU416" t="str">
        <f>+IF(TablaProyecto[[#This Row],[JobSatisfaction]]&gt;4,"ERRONEO"," ")</f>
        <v xml:space="preserve"> </v>
      </c>
      <c r="AV416" t="str">
        <f>+IF(TablaProyecto[[#This Row],[PerformanceRating]]&gt;4,"ERRONEO"," ")</f>
        <v xml:space="preserve"> </v>
      </c>
      <c r="AW416" t="str">
        <f>+IF(TablaProyecto[[#This Row],[RelationshipSatisfaction]]&gt;4,"ERRONEO"," ")</f>
        <v xml:space="preserve"> </v>
      </c>
      <c r="AX416" t="str">
        <f>+IF(TablaProyecto[[#This Row],[WorkLifeBalance]]&gt;4,"ERRONEO"," ")</f>
        <v xml:space="preserve"> </v>
      </c>
    </row>
    <row r="417" spans="1:50" x14ac:dyDescent="0.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  <c r="AJ417" s="3">
        <f>+TablaProyecto[[#This Row],[PercentSalaryHike]]/100</f>
        <v>0.16</v>
      </c>
      <c r="AK417" s="3" t="str">
        <f>+IF(TablaProyecto[[#This Row],[Age]]&gt;=61,"Baby boomers",IF(TablaProyecto[[#This Row],[Age]]&gt;=45,"Generacion X",IF(TablaProyecto[[#This Row],[Age]]&gt;=29,"Millennials","Generacion Z")))</f>
        <v>Millennials</v>
      </c>
      <c r="AL41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17" s="3" t="str">
        <f>+IF(TablaProyecto[[#This Row],[HourlyRate]]&lt;50,"Coste salarial bajo",IF(TablaProyecto[[#This Row],[HourlyRate]]&lt;75,"Coste salarial medio","Coste salarial alto"))</f>
        <v>Coste salarial bajo</v>
      </c>
      <c r="AN417" s="3" t="str">
        <f>+IF(TablaProyecto[[#This Row],[DistanceFromHome]]&lt;10,"0-10 kms",IF(TablaProyecto[[#This Row],[DistanceFromHome]]&lt;20,"10-20 kms","20-30 kms"))</f>
        <v>0-10 kms</v>
      </c>
      <c r="AO417" s="3" t="str">
        <f>+IF(TablaProyecto[[#This Row],[Porcentaje de aumento salarial recibido (%)]]&lt;16%,"Bajo",IF(TablaProyecto[[#This Row],[Porcentaje de aumento salarial recibido (%)]]&lt;21%,"Medio","Alto"))</f>
        <v>Medio</v>
      </c>
      <c r="AP417" s="3" t="str">
        <f>+IF(TablaProyecto[[#This Row],[TrainingTimesLastYear]]&lt;3,"Poca",IF(TablaProyecto[[#This Row],[TrainingTimesLastYear]]&lt;5,"Media","Mucha"))</f>
        <v>Media</v>
      </c>
      <c r="AQ417" s="3" t="str">
        <f>+IF(TablaProyecto[[#This Row],[TotalWorkingYears]]&lt;4,"Junior",IF(TablaProyecto[[#This Row],[TotalWorkingYears]]&lt;10,"Intermediate","Senior"))</f>
        <v>Junior</v>
      </c>
      <c r="AS417" t="str">
        <f>+IF(TablaProyecto[[#This Row],[Education]]&gt;5,"ERRONEO","")</f>
        <v/>
      </c>
      <c r="AT417" t="str">
        <f>IF(+COUNTIF(TablaProyecto[EmployeeNumber],TablaProyecto[[#This Row],[EmployeeNumber]])&gt;1,"ERRONEO"," ")</f>
        <v xml:space="preserve"> </v>
      </c>
      <c r="AU417" t="str">
        <f>+IF(TablaProyecto[[#This Row],[JobSatisfaction]]&gt;4,"ERRONEO"," ")</f>
        <v xml:space="preserve"> </v>
      </c>
      <c r="AV417" t="str">
        <f>+IF(TablaProyecto[[#This Row],[PerformanceRating]]&gt;4,"ERRONEO"," ")</f>
        <v xml:space="preserve"> </v>
      </c>
      <c r="AW417" t="str">
        <f>+IF(TablaProyecto[[#This Row],[RelationshipSatisfaction]]&gt;4,"ERRONEO"," ")</f>
        <v xml:space="preserve"> </v>
      </c>
      <c r="AX417" t="str">
        <f>+IF(TablaProyecto[[#This Row],[WorkLifeBalance]]&gt;4,"ERRONEO"," ")</f>
        <v xml:space="preserve"> </v>
      </c>
    </row>
    <row r="418" spans="1:50" x14ac:dyDescent="0.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  <c r="AJ418" s="3">
        <f>+TablaProyecto[[#This Row],[PercentSalaryHike]]/100</f>
        <v>0.23</v>
      </c>
      <c r="AK418" s="3" t="str">
        <f>+IF(TablaProyecto[[#This Row],[Age]]&gt;=61,"Baby boomers",IF(TablaProyecto[[#This Row],[Age]]&gt;=45,"Generacion X",IF(TablaProyecto[[#This Row],[Age]]&gt;=29,"Millennials","Generacion Z")))</f>
        <v>Millennials</v>
      </c>
      <c r="AL41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418" s="3" t="str">
        <f>+IF(TablaProyecto[[#This Row],[HourlyRate]]&lt;50,"Coste salarial bajo",IF(TablaProyecto[[#This Row],[HourlyRate]]&lt;75,"Coste salarial medio","Coste salarial alto"))</f>
        <v>Coste salarial bajo</v>
      </c>
      <c r="AN418" s="3" t="str">
        <f>+IF(TablaProyecto[[#This Row],[DistanceFromHome]]&lt;10,"0-10 kms",IF(TablaProyecto[[#This Row],[DistanceFromHome]]&lt;20,"10-20 kms","20-30 kms"))</f>
        <v>0-10 kms</v>
      </c>
      <c r="AO418" s="3" t="str">
        <f>+IF(TablaProyecto[[#This Row],[Porcentaje de aumento salarial recibido (%)]]&lt;16%,"Bajo",IF(TablaProyecto[[#This Row],[Porcentaje de aumento salarial recibido (%)]]&lt;21%,"Medio","Alto"))</f>
        <v>Alto</v>
      </c>
      <c r="AP418" s="3" t="str">
        <f>+IF(TablaProyecto[[#This Row],[TrainingTimesLastYear]]&lt;3,"Poca",IF(TablaProyecto[[#This Row],[TrainingTimesLastYear]]&lt;5,"Media","Mucha"))</f>
        <v>Media</v>
      </c>
      <c r="AQ418" s="3" t="str">
        <f>+IF(TablaProyecto[[#This Row],[TotalWorkingYears]]&lt;4,"Junior",IF(TablaProyecto[[#This Row],[TotalWorkingYears]]&lt;10,"Intermediate","Senior"))</f>
        <v>Junior</v>
      </c>
      <c r="AS418" t="str">
        <f>+IF(TablaProyecto[[#This Row],[Education]]&gt;5,"ERRONEO","")</f>
        <v/>
      </c>
      <c r="AT418" t="str">
        <f>IF(+COUNTIF(TablaProyecto[EmployeeNumber],TablaProyecto[[#This Row],[EmployeeNumber]])&gt;1,"ERRONEO"," ")</f>
        <v xml:space="preserve"> </v>
      </c>
      <c r="AU418" t="str">
        <f>+IF(TablaProyecto[[#This Row],[JobSatisfaction]]&gt;4,"ERRONEO"," ")</f>
        <v xml:space="preserve"> </v>
      </c>
      <c r="AV418" t="str">
        <f>+IF(TablaProyecto[[#This Row],[PerformanceRating]]&gt;4,"ERRONEO"," ")</f>
        <v xml:space="preserve"> </v>
      </c>
      <c r="AW418" t="str">
        <f>+IF(TablaProyecto[[#This Row],[RelationshipSatisfaction]]&gt;4,"ERRONEO"," ")</f>
        <v xml:space="preserve"> </v>
      </c>
      <c r="AX418" t="str">
        <f>+IF(TablaProyecto[[#This Row],[WorkLifeBalance]]&gt;4,"ERRONEO"," ")</f>
        <v xml:space="preserve"> </v>
      </c>
    </row>
    <row r="419" spans="1:50" x14ac:dyDescent="0.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  <c r="AJ419" s="3">
        <f>+TablaProyecto[[#This Row],[PercentSalaryHike]]/100</f>
        <v>0.14000000000000001</v>
      </c>
      <c r="AK419" s="3" t="str">
        <f>+IF(TablaProyecto[[#This Row],[Age]]&gt;=61,"Baby boomers",IF(TablaProyecto[[#This Row],[Age]]&gt;=45,"Generacion X",IF(TablaProyecto[[#This Row],[Age]]&gt;=29,"Millennials","Generacion Z")))</f>
        <v>Millennials</v>
      </c>
      <c r="AL41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419" s="3" t="str">
        <f>+IF(TablaProyecto[[#This Row],[HourlyRate]]&lt;50,"Coste salarial bajo",IF(TablaProyecto[[#This Row],[HourlyRate]]&lt;75,"Coste salarial medio","Coste salarial alto"))</f>
        <v>Coste salarial alto</v>
      </c>
      <c r="AN419" s="3" t="str">
        <f>+IF(TablaProyecto[[#This Row],[DistanceFromHome]]&lt;10,"0-10 kms",IF(TablaProyecto[[#This Row],[DistanceFromHome]]&lt;20,"10-20 kms","20-30 kms"))</f>
        <v>0-10 kms</v>
      </c>
      <c r="AO419" s="3" t="str">
        <f>+IF(TablaProyecto[[#This Row],[Porcentaje de aumento salarial recibido (%)]]&lt;16%,"Bajo",IF(TablaProyecto[[#This Row],[Porcentaje de aumento salarial recibido (%)]]&lt;21%,"Medio","Alto"))</f>
        <v>Bajo</v>
      </c>
      <c r="AP419" s="3" t="str">
        <f>+IF(TablaProyecto[[#This Row],[TrainingTimesLastYear]]&lt;3,"Poca",IF(TablaProyecto[[#This Row],[TrainingTimesLastYear]]&lt;5,"Media","Mucha"))</f>
        <v>Poca</v>
      </c>
      <c r="AQ419" s="3" t="str">
        <f>+IF(TablaProyecto[[#This Row],[TotalWorkingYears]]&lt;4,"Junior",IF(TablaProyecto[[#This Row],[TotalWorkingYears]]&lt;10,"Intermediate","Senior"))</f>
        <v>Senior</v>
      </c>
      <c r="AS419" t="str">
        <f>+IF(TablaProyecto[[#This Row],[Education]]&gt;5,"ERRONEO","")</f>
        <v/>
      </c>
      <c r="AT419" t="str">
        <f>IF(+COUNTIF(TablaProyecto[EmployeeNumber],TablaProyecto[[#This Row],[EmployeeNumber]])&gt;1,"ERRONEO"," ")</f>
        <v xml:space="preserve"> </v>
      </c>
      <c r="AU419" t="str">
        <f>+IF(TablaProyecto[[#This Row],[JobSatisfaction]]&gt;4,"ERRONEO"," ")</f>
        <v xml:space="preserve"> </v>
      </c>
      <c r="AV419" t="str">
        <f>+IF(TablaProyecto[[#This Row],[PerformanceRating]]&gt;4,"ERRONEO"," ")</f>
        <v xml:space="preserve"> </v>
      </c>
      <c r="AW419" t="str">
        <f>+IF(TablaProyecto[[#This Row],[RelationshipSatisfaction]]&gt;4,"ERRONEO"," ")</f>
        <v xml:space="preserve"> </v>
      </c>
      <c r="AX419" t="str">
        <f>+IF(TablaProyecto[[#This Row],[WorkLifeBalance]]&gt;4,"ERRONEO"," ")</f>
        <v xml:space="preserve"> </v>
      </c>
    </row>
    <row r="420" spans="1:50" x14ac:dyDescent="0.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  <c r="AJ420" s="3">
        <f>+TablaProyecto[[#This Row],[PercentSalaryHike]]/100</f>
        <v>0.22</v>
      </c>
      <c r="AK420" s="3" t="str">
        <f>+IF(TablaProyecto[[#This Row],[Age]]&gt;=61,"Baby boomers",IF(TablaProyecto[[#This Row],[Age]]&gt;=45,"Generacion X",IF(TablaProyecto[[#This Row],[Age]]&gt;=29,"Millennials","Generacion Z")))</f>
        <v>Generacion Z</v>
      </c>
      <c r="AL42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20" s="3" t="str">
        <f>+IF(TablaProyecto[[#This Row],[HourlyRate]]&lt;50,"Coste salarial bajo",IF(TablaProyecto[[#This Row],[HourlyRate]]&lt;75,"Coste salarial medio","Coste salarial alto"))</f>
        <v>Coste salarial alto</v>
      </c>
      <c r="AN420" s="3" t="str">
        <f>+IF(TablaProyecto[[#This Row],[DistanceFromHome]]&lt;10,"0-10 kms",IF(TablaProyecto[[#This Row],[DistanceFromHome]]&lt;20,"10-20 kms","20-30 kms"))</f>
        <v>20-30 kms</v>
      </c>
      <c r="AO420" s="3" t="str">
        <f>+IF(TablaProyecto[[#This Row],[Porcentaje de aumento salarial recibido (%)]]&lt;16%,"Bajo",IF(TablaProyecto[[#This Row],[Porcentaje de aumento salarial recibido (%)]]&lt;21%,"Medio","Alto"))</f>
        <v>Alto</v>
      </c>
      <c r="AP420" s="3" t="str">
        <f>+IF(TablaProyecto[[#This Row],[TrainingTimesLastYear]]&lt;3,"Poca",IF(TablaProyecto[[#This Row],[TrainingTimesLastYear]]&lt;5,"Media","Mucha"))</f>
        <v>Media</v>
      </c>
      <c r="AQ420" s="3" t="str">
        <f>+IF(TablaProyecto[[#This Row],[TotalWorkingYears]]&lt;4,"Junior",IF(TablaProyecto[[#This Row],[TotalWorkingYears]]&lt;10,"Intermediate","Senior"))</f>
        <v>Junior</v>
      </c>
      <c r="AS420" t="str">
        <f>+IF(TablaProyecto[[#This Row],[Education]]&gt;5,"ERRONEO","")</f>
        <v/>
      </c>
      <c r="AT420" t="str">
        <f>IF(+COUNTIF(TablaProyecto[EmployeeNumber],TablaProyecto[[#This Row],[EmployeeNumber]])&gt;1,"ERRONEO"," ")</f>
        <v xml:space="preserve"> </v>
      </c>
      <c r="AU420" t="str">
        <f>+IF(TablaProyecto[[#This Row],[JobSatisfaction]]&gt;4,"ERRONEO"," ")</f>
        <v xml:space="preserve"> </v>
      </c>
      <c r="AV420" t="str">
        <f>+IF(TablaProyecto[[#This Row],[PerformanceRating]]&gt;4,"ERRONEO"," ")</f>
        <v xml:space="preserve"> </v>
      </c>
      <c r="AW420" t="str">
        <f>+IF(TablaProyecto[[#This Row],[RelationshipSatisfaction]]&gt;4,"ERRONEO"," ")</f>
        <v xml:space="preserve"> </v>
      </c>
      <c r="AX420" t="str">
        <f>+IF(TablaProyecto[[#This Row],[WorkLifeBalance]]&gt;4,"ERRONEO"," ")</f>
        <v xml:space="preserve"> </v>
      </c>
    </row>
    <row r="421" spans="1:50" x14ac:dyDescent="0.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  <c r="AJ421" s="3">
        <f>+TablaProyecto[[#This Row],[PercentSalaryHike]]/100</f>
        <v>0.15</v>
      </c>
      <c r="AK421" s="3" t="str">
        <f>+IF(TablaProyecto[[#This Row],[Age]]&gt;=61,"Baby boomers",IF(TablaProyecto[[#This Row],[Age]]&gt;=45,"Generacion X",IF(TablaProyecto[[#This Row],[Age]]&gt;=29,"Millennials","Generacion Z")))</f>
        <v>Millennials</v>
      </c>
      <c r="AL42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21" s="3" t="str">
        <f>+IF(TablaProyecto[[#This Row],[HourlyRate]]&lt;50,"Coste salarial bajo",IF(TablaProyecto[[#This Row],[HourlyRate]]&lt;75,"Coste salarial medio","Coste salarial alto"))</f>
        <v>Coste salarial medio</v>
      </c>
      <c r="AN421" s="3" t="str">
        <f>+IF(TablaProyecto[[#This Row],[DistanceFromHome]]&lt;10,"0-10 kms",IF(TablaProyecto[[#This Row],[DistanceFromHome]]&lt;20,"10-20 kms","20-30 kms"))</f>
        <v>0-10 kms</v>
      </c>
      <c r="AO421" s="3" t="str">
        <f>+IF(TablaProyecto[[#This Row],[Porcentaje de aumento salarial recibido (%)]]&lt;16%,"Bajo",IF(TablaProyecto[[#This Row],[Porcentaje de aumento salarial recibido (%)]]&lt;21%,"Medio","Alto"))</f>
        <v>Bajo</v>
      </c>
      <c r="AP421" s="3" t="str">
        <f>+IF(TablaProyecto[[#This Row],[TrainingTimesLastYear]]&lt;3,"Poca",IF(TablaProyecto[[#This Row],[TrainingTimesLastYear]]&lt;5,"Media","Mucha"))</f>
        <v>Media</v>
      </c>
      <c r="AQ421" s="3" t="str">
        <f>+IF(TablaProyecto[[#This Row],[TotalWorkingYears]]&lt;4,"Junior",IF(TablaProyecto[[#This Row],[TotalWorkingYears]]&lt;10,"Intermediate","Senior"))</f>
        <v>Intermediate</v>
      </c>
      <c r="AS421" t="str">
        <f>+IF(TablaProyecto[[#This Row],[Education]]&gt;5,"ERRONEO","")</f>
        <v/>
      </c>
      <c r="AT421" t="str">
        <f>IF(+COUNTIF(TablaProyecto[EmployeeNumber],TablaProyecto[[#This Row],[EmployeeNumber]])&gt;1,"ERRONEO"," ")</f>
        <v xml:space="preserve"> </v>
      </c>
      <c r="AU421" t="str">
        <f>+IF(TablaProyecto[[#This Row],[JobSatisfaction]]&gt;4,"ERRONEO"," ")</f>
        <v xml:space="preserve"> </v>
      </c>
      <c r="AV421" t="str">
        <f>+IF(TablaProyecto[[#This Row],[PerformanceRating]]&gt;4,"ERRONEO"," ")</f>
        <v xml:space="preserve"> </v>
      </c>
      <c r="AW421" t="str">
        <f>+IF(TablaProyecto[[#This Row],[RelationshipSatisfaction]]&gt;4,"ERRONEO"," ")</f>
        <v xml:space="preserve"> </v>
      </c>
      <c r="AX421" t="str">
        <f>+IF(TablaProyecto[[#This Row],[WorkLifeBalance]]&gt;4,"ERRONEO"," ")</f>
        <v xml:space="preserve"> </v>
      </c>
    </row>
    <row r="422" spans="1:50" x14ac:dyDescent="0.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  <c r="AJ422" s="3">
        <f>+TablaProyecto[[#This Row],[PercentSalaryHike]]/100</f>
        <v>0.18</v>
      </c>
      <c r="AK422" s="3" t="str">
        <f>+IF(TablaProyecto[[#This Row],[Age]]&gt;=61,"Baby boomers",IF(TablaProyecto[[#This Row],[Age]]&gt;=45,"Generacion X",IF(TablaProyecto[[#This Row],[Age]]&gt;=29,"Millennials","Generacion Z")))</f>
        <v>Millennials</v>
      </c>
      <c r="AL42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22" s="3" t="str">
        <f>+IF(TablaProyecto[[#This Row],[HourlyRate]]&lt;50,"Coste salarial bajo",IF(TablaProyecto[[#This Row],[HourlyRate]]&lt;75,"Coste salarial medio","Coste salarial alto"))</f>
        <v>Coste salarial alto</v>
      </c>
      <c r="AN422" s="3" t="str">
        <f>+IF(TablaProyecto[[#This Row],[DistanceFromHome]]&lt;10,"0-10 kms",IF(TablaProyecto[[#This Row],[DistanceFromHome]]&lt;20,"10-20 kms","20-30 kms"))</f>
        <v>0-10 kms</v>
      </c>
      <c r="AO422" s="3" t="str">
        <f>+IF(TablaProyecto[[#This Row],[Porcentaje de aumento salarial recibido (%)]]&lt;16%,"Bajo",IF(TablaProyecto[[#This Row],[Porcentaje de aumento salarial recibido (%)]]&lt;21%,"Medio","Alto"))</f>
        <v>Medio</v>
      </c>
      <c r="AP422" s="3" t="str">
        <f>+IF(TablaProyecto[[#This Row],[TrainingTimesLastYear]]&lt;3,"Poca",IF(TablaProyecto[[#This Row],[TrainingTimesLastYear]]&lt;5,"Media","Mucha"))</f>
        <v>Poca</v>
      </c>
      <c r="AQ422" s="3" t="str">
        <f>+IF(TablaProyecto[[#This Row],[TotalWorkingYears]]&lt;4,"Junior",IF(TablaProyecto[[#This Row],[TotalWorkingYears]]&lt;10,"Intermediate","Senior"))</f>
        <v>Senior</v>
      </c>
      <c r="AS422" t="str">
        <f>+IF(TablaProyecto[[#This Row],[Education]]&gt;5,"ERRONEO","")</f>
        <v/>
      </c>
      <c r="AT422" t="str">
        <f>IF(+COUNTIF(TablaProyecto[EmployeeNumber],TablaProyecto[[#This Row],[EmployeeNumber]])&gt;1,"ERRONEO"," ")</f>
        <v xml:space="preserve"> </v>
      </c>
      <c r="AU422" t="str">
        <f>+IF(TablaProyecto[[#This Row],[JobSatisfaction]]&gt;4,"ERRONEO"," ")</f>
        <v xml:space="preserve"> </v>
      </c>
      <c r="AV422" t="str">
        <f>+IF(TablaProyecto[[#This Row],[PerformanceRating]]&gt;4,"ERRONEO"," ")</f>
        <v xml:space="preserve"> </v>
      </c>
      <c r="AW422" t="str">
        <f>+IF(TablaProyecto[[#This Row],[RelationshipSatisfaction]]&gt;4,"ERRONEO"," ")</f>
        <v xml:space="preserve"> </v>
      </c>
      <c r="AX422" t="str">
        <f>+IF(TablaProyecto[[#This Row],[WorkLifeBalance]]&gt;4,"ERRONEO"," ")</f>
        <v xml:space="preserve"> </v>
      </c>
    </row>
    <row r="423" spans="1:50" x14ac:dyDescent="0.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  <c r="AJ423" s="3">
        <f>+TablaProyecto[[#This Row],[PercentSalaryHike]]/100</f>
        <v>0.16</v>
      </c>
      <c r="AK423" s="3" t="str">
        <f>+IF(TablaProyecto[[#This Row],[Age]]&gt;=61,"Baby boomers",IF(TablaProyecto[[#This Row],[Age]]&gt;=45,"Generacion X",IF(TablaProyecto[[#This Row],[Age]]&gt;=29,"Millennials","Generacion Z")))</f>
        <v>Millennials</v>
      </c>
      <c r="AL42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23" s="3" t="str">
        <f>+IF(TablaProyecto[[#This Row],[HourlyRate]]&lt;50,"Coste salarial bajo",IF(TablaProyecto[[#This Row],[HourlyRate]]&lt;75,"Coste salarial medio","Coste salarial alto"))</f>
        <v>Coste salarial medio</v>
      </c>
      <c r="AN423" s="3" t="str">
        <f>+IF(TablaProyecto[[#This Row],[DistanceFromHome]]&lt;10,"0-10 kms",IF(TablaProyecto[[#This Row],[DistanceFromHome]]&lt;20,"10-20 kms","20-30 kms"))</f>
        <v>20-30 kms</v>
      </c>
      <c r="AO423" s="3" t="str">
        <f>+IF(TablaProyecto[[#This Row],[Porcentaje de aumento salarial recibido (%)]]&lt;16%,"Bajo",IF(TablaProyecto[[#This Row],[Porcentaje de aumento salarial recibido (%)]]&lt;21%,"Medio","Alto"))</f>
        <v>Medio</v>
      </c>
      <c r="AP423" s="3" t="str">
        <f>+IF(TablaProyecto[[#This Row],[TrainingTimesLastYear]]&lt;3,"Poca",IF(TablaProyecto[[#This Row],[TrainingTimesLastYear]]&lt;5,"Media","Mucha"))</f>
        <v>Poca</v>
      </c>
      <c r="AQ423" s="3" t="str">
        <f>+IF(TablaProyecto[[#This Row],[TotalWorkingYears]]&lt;4,"Junior",IF(TablaProyecto[[#This Row],[TotalWorkingYears]]&lt;10,"Intermediate","Senior"))</f>
        <v>Intermediate</v>
      </c>
      <c r="AS423" t="str">
        <f>+IF(TablaProyecto[[#This Row],[Education]]&gt;5,"ERRONEO","")</f>
        <v/>
      </c>
      <c r="AT423" t="str">
        <f>IF(+COUNTIF(TablaProyecto[EmployeeNumber],TablaProyecto[[#This Row],[EmployeeNumber]])&gt;1,"ERRONEO"," ")</f>
        <v xml:space="preserve"> </v>
      </c>
      <c r="AU423" t="str">
        <f>+IF(TablaProyecto[[#This Row],[JobSatisfaction]]&gt;4,"ERRONEO"," ")</f>
        <v xml:space="preserve"> </v>
      </c>
      <c r="AV423" t="str">
        <f>+IF(TablaProyecto[[#This Row],[PerformanceRating]]&gt;4,"ERRONEO"," ")</f>
        <v xml:space="preserve"> </v>
      </c>
      <c r="AW423" t="str">
        <f>+IF(TablaProyecto[[#This Row],[RelationshipSatisfaction]]&gt;4,"ERRONEO"," ")</f>
        <v xml:space="preserve"> </v>
      </c>
      <c r="AX423" t="str">
        <f>+IF(TablaProyecto[[#This Row],[WorkLifeBalance]]&gt;4,"ERRONEO"," ")</f>
        <v xml:space="preserve"> </v>
      </c>
    </row>
    <row r="424" spans="1:50" x14ac:dyDescent="0.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  <c r="AJ424" s="3">
        <f>+TablaProyecto[[#This Row],[PercentSalaryHike]]/100</f>
        <v>0.12</v>
      </c>
      <c r="AK424" s="3" t="str">
        <f>+IF(TablaProyecto[[#This Row],[Age]]&gt;=61,"Baby boomers",IF(TablaProyecto[[#This Row],[Age]]&gt;=45,"Generacion X",IF(TablaProyecto[[#This Row],[Age]]&gt;=29,"Millennials","Generacion Z")))</f>
        <v>Generacion Z</v>
      </c>
      <c r="AL42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424" s="3" t="str">
        <f>+IF(TablaProyecto[[#This Row],[HourlyRate]]&lt;50,"Coste salarial bajo",IF(TablaProyecto[[#This Row],[HourlyRate]]&lt;75,"Coste salarial medio","Coste salarial alto"))</f>
        <v>Coste salarial medio</v>
      </c>
      <c r="AN424" s="3" t="str">
        <f>+IF(TablaProyecto[[#This Row],[DistanceFromHome]]&lt;10,"0-10 kms",IF(TablaProyecto[[#This Row],[DistanceFromHome]]&lt;20,"10-20 kms","20-30 kms"))</f>
        <v>0-10 kms</v>
      </c>
      <c r="AO424" s="3" t="str">
        <f>+IF(TablaProyecto[[#This Row],[Porcentaje de aumento salarial recibido (%)]]&lt;16%,"Bajo",IF(TablaProyecto[[#This Row],[Porcentaje de aumento salarial recibido (%)]]&lt;21%,"Medio","Alto"))</f>
        <v>Bajo</v>
      </c>
      <c r="AP424" s="3" t="str">
        <f>+IF(TablaProyecto[[#This Row],[TrainingTimesLastYear]]&lt;3,"Poca",IF(TablaProyecto[[#This Row],[TrainingTimesLastYear]]&lt;5,"Media","Mucha"))</f>
        <v>Media</v>
      </c>
      <c r="AQ424" s="3" t="str">
        <f>+IF(TablaProyecto[[#This Row],[TotalWorkingYears]]&lt;4,"Junior",IF(TablaProyecto[[#This Row],[TotalWorkingYears]]&lt;10,"Intermediate","Senior"))</f>
        <v>Junior</v>
      </c>
      <c r="AS424" t="str">
        <f>+IF(TablaProyecto[[#This Row],[Education]]&gt;5,"ERRONEO","")</f>
        <v/>
      </c>
      <c r="AT424" t="str">
        <f>IF(+COUNTIF(TablaProyecto[EmployeeNumber],TablaProyecto[[#This Row],[EmployeeNumber]])&gt;1,"ERRONEO"," ")</f>
        <v xml:space="preserve"> </v>
      </c>
      <c r="AU424" t="str">
        <f>+IF(TablaProyecto[[#This Row],[JobSatisfaction]]&gt;4,"ERRONEO"," ")</f>
        <v xml:space="preserve"> </v>
      </c>
      <c r="AV424" t="str">
        <f>+IF(TablaProyecto[[#This Row],[PerformanceRating]]&gt;4,"ERRONEO"," ")</f>
        <v xml:space="preserve"> </v>
      </c>
      <c r="AW424" t="str">
        <f>+IF(TablaProyecto[[#This Row],[RelationshipSatisfaction]]&gt;4,"ERRONEO"," ")</f>
        <v xml:space="preserve"> </v>
      </c>
      <c r="AX424" t="str">
        <f>+IF(TablaProyecto[[#This Row],[WorkLifeBalance]]&gt;4,"ERRONEO"," ")</f>
        <v xml:space="preserve"> </v>
      </c>
    </row>
    <row r="425" spans="1:50" x14ac:dyDescent="0.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  <c r="AJ425" s="3">
        <f>+TablaProyecto[[#This Row],[PercentSalaryHike]]/100</f>
        <v>0.11</v>
      </c>
      <c r="AK425" s="3" t="str">
        <f>+IF(TablaProyecto[[#This Row],[Age]]&gt;=61,"Baby boomers",IF(TablaProyecto[[#This Row],[Age]]&gt;=45,"Generacion X",IF(TablaProyecto[[#This Row],[Age]]&gt;=29,"Millennials","Generacion Z")))</f>
        <v>Millennials</v>
      </c>
      <c r="AL42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25" s="3" t="str">
        <f>+IF(TablaProyecto[[#This Row],[HourlyRate]]&lt;50,"Coste salarial bajo",IF(TablaProyecto[[#This Row],[HourlyRate]]&lt;75,"Coste salarial medio","Coste salarial alto"))</f>
        <v>Coste salarial medio</v>
      </c>
      <c r="AN425" s="3" t="str">
        <f>+IF(TablaProyecto[[#This Row],[DistanceFromHome]]&lt;10,"0-10 kms",IF(TablaProyecto[[#This Row],[DistanceFromHome]]&lt;20,"10-20 kms","20-30 kms"))</f>
        <v>20-30 kms</v>
      </c>
      <c r="AO425" s="3" t="str">
        <f>+IF(TablaProyecto[[#This Row],[Porcentaje de aumento salarial recibido (%)]]&lt;16%,"Bajo",IF(TablaProyecto[[#This Row],[Porcentaje de aumento salarial recibido (%)]]&lt;21%,"Medio","Alto"))</f>
        <v>Bajo</v>
      </c>
      <c r="AP425" s="3" t="str">
        <f>+IF(TablaProyecto[[#This Row],[TrainingTimesLastYear]]&lt;3,"Poca",IF(TablaProyecto[[#This Row],[TrainingTimesLastYear]]&lt;5,"Media","Mucha"))</f>
        <v>Media</v>
      </c>
      <c r="AQ425" s="3" t="str">
        <f>+IF(TablaProyecto[[#This Row],[TotalWorkingYears]]&lt;4,"Junior",IF(TablaProyecto[[#This Row],[TotalWorkingYears]]&lt;10,"Intermediate","Senior"))</f>
        <v>Senior</v>
      </c>
      <c r="AS425" t="str">
        <f>+IF(TablaProyecto[[#This Row],[Education]]&gt;5,"ERRONEO","")</f>
        <v/>
      </c>
      <c r="AT425" t="str">
        <f>IF(+COUNTIF(TablaProyecto[EmployeeNumber],TablaProyecto[[#This Row],[EmployeeNumber]])&gt;1,"ERRONEO"," ")</f>
        <v xml:space="preserve"> </v>
      </c>
      <c r="AU425" t="str">
        <f>+IF(TablaProyecto[[#This Row],[JobSatisfaction]]&gt;4,"ERRONEO"," ")</f>
        <v xml:space="preserve"> </v>
      </c>
      <c r="AV425" t="str">
        <f>+IF(TablaProyecto[[#This Row],[PerformanceRating]]&gt;4,"ERRONEO"," ")</f>
        <v xml:space="preserve"> </v>
      </c>
      <c r="AW425" t="str">
        <f>+IF(TablaProyecto[[#This Row],[RelationshipSatisfaction]]&gt;4,"ERRONEO"," ")</f>
        <v xml:space="preserve"> </v>
      </c>
      <c r="AX425" t="str">
        <f>+IF(TablaProyecto[[#This Row],[WorkLifeBalance]]&gt;4,"ERRONEO"," ")</f>
        <v xml:space="preserve"> </v>
      </c>
    </row>
    <row r="426" spans="1:50" x14ac:dyDescent="0.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  <c r="AJ426" s="3">
        <f>+TablaProyecto[[#This Row],[PercentSalaryHike]]/100</f>
        <v>0.12</v>
      </c>
      <c r="AK426" s="3" t="str">
        <f>+IF(TablaProyecto[[#This Row],[Age]]&gt;=61,"Baby boomers",IF(TablaProyecto[[#This Row],[Age]]&gt;=45,"Generacion X",IF(TablaProyecto[[#This Row],[Age]]&gt;=29,"Millennials","Generacion Z")))</f>
        <v>Generacion X</v>
      </c>
      <c r="AL42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426" s="3" t="str">
        <f>+IF(TablaProyecto[[#This Row],[HourlyRate]]&lt;50,"Coste salarial bajo",IF(TablaProyecto[[#This Row],[HourlyRate]]&lt;75,"Coste salarial medio","Coste salarial alto"))</f>
        <v>Coste salarial medio</v>
      </c>
      <c r="AN426" s="3" t="str">
        <f>+IF(TablaProyecto[[#This Row],[DistanceFromHome]]&lt;10,"0-10 kms",IF(TablaProyecto[[#This Row],[DistanceFromHome]]&lt;20,"10-20 kms","20-30 kms"))</f>
        <v>20-30 kms</v>
      </c>
      <c r="AO426" s="3" t="str">
        <f>+IF(TablaProyecto[[#This Row],[Porcentaje de aumento salarial recibido (%)]]&lt;16%,"Bajo",IF(TablaProyecto[[#This Row],[Porcentaje de aumento salarial recibido (%)]]&lt;21%,"Medio","Alto"))</f>
        <v>Bajo</v>
      </c>
      <c r="AP426" s="3" t="str">
        <f>+IF(TablaProyecto[[#This Row],[TrainingTimesLastYear]]&lt;3,"Poca",IF(TablaProyecto[[#This Row],[TrainingTimesLastYear]]&lt;5,"Media","Mucha"))</f>
        <v>Media</v>
      </c>
      <c r="AQ426" s="3" t="str">
        <f>+IF(TablaProyecto[[#This Row],[TotalWorkingYears]]&lt;4,"Junior",IF(TablaProyecto[[#This Row],[TotalWorkingYears]]&lt;10,"Intermediate","Senior"))</f>
        <v>Senior</v>
      </c>
      <c r="AS426" t="str">
        <f>+IF(TablaProyecto[[#This Row],[Education]]&gt;5,"ERRONEO","")</f>
        <v/>
      </c>
      <c r="AT426" t="str">
        <f>IF(+COUNTIF(TablaProyecto[EmployeeNumber],TablaProyecto[[#This Row],[EmployeeNumber]])&gt;1,"ERRONEO"," ")</f>
        <v xml:space="preserve"> </v>
      </c>
      <c r="AU426" t="str">
        <f>+IF(TablaProyecto[[#This Row],[JobSatisfaction]]&gt;4,"ERRONEO"," ")</f>
        <v xml:space="preserve"> </v>
      </c>
      <c r="AV426" t="str">
        <f>+IF(TablaProyecto[[#This Row],[PerformanceRating]]&gt;4,"ERRONEO"," ")</f>
        <v xml:space="preserve"> </v>
      </c>
      <c r="AW426" t="str">
        <f>+IF(TablaProyecto[[#This Row],[RelationshipSatisfaction]]&gt;4,"ERRONEO"," ")</f>
        <v xml:space="preserve"> </v>
      </c>
      <c r="AX426" t="str">
        <f>+IF(TablaProyecto[[#This Row],[WorkLifeBalance]]&gt;4,"ERRONEO"," ")</f>
        <v xml:space="preserve"> </v>
      </c>
    </row>
    <row r="427" spans="1:50" x14ac:dyDescent="0.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  <c r="AJ427" s="3">
        <f>+TablaProyecto[[#This Row],[PercentSalaryHike]]/100</f>
        <v>0.15</v>
      </c>
      <c r="AK427" s="3" t="str">
        <f>+IF(TablaProyecto[[#This Row],[Age]]&gt;=61,"Baby boomers",IF(TablaProyecto[[#This Row],[Age]]&gt;=45,"Generacion X",IF(TablaProyecto[[#This Row],[Age]]&gt;=29,"Millennials","Generacion Z")))</f>
        <v>Generacion X</v>
      </c>
      <c r="AL42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427" s="3" t="str">
        <f>+IF(TablaProyecto[[#This Row],[HourlyRate]]&lt;50,"Coste salarial bajo",IF(TablaProyecto[[#This Row],[HourlyRate]]&lt;75,"Coste salarial medio","Coste salarial alto"))</f>
        <v>Coste salarial alto</v>
      </c>
      <c r="AN427" s="3" t="str">
        <f>+IF(TablaProyecto[[#This Row],[DistanceFromHome]]&lt;10,"0-10 kms",IF(TablaProyecto[[#This Row],[DistanceFromHome]]&lt;20,"10-20 kms","20-30 kms"))</f>
        <v>20-30 kms</v>
      </c>
      <c r="AO427" s="3" t="str">
        <f>+IF(TablaProyecto[[#This Row],[Porcentaje de aumento salarial recibido (%)]]&lt;16%,"Bajo",IF(TablaProyecto[[#This Row],[Porcentaje de aumento salarial recibido (%)]]&lt;21%,"Medio","Alto"))</f>
        <v>Bajo</v>
      </c>
      <c r="AP427" s="3" t="str">
        <f>+IF(TablaProyecto[[#This Row],[TrainingTimesLastYear]]&lt;3,"Poca",IF(TablaProyecto[[#This Row],[TrainingTimesLastYear]]&lt;5,"Media","Mucha"))</f>
        <v>Poca</v>
      </c>
      <c r="AQ427" s="3" t="str">
        <f>+IF(TablaProyecto[[#This Row],[TotalWorkingYears]]&lt;4,"Junior",IF(TablaProyecto[[#This Row],[TotalWorkingYears]]&lt;10,"Intermediate","Senior"))</f>
        <v>Senior</v>
      </c>
      <c r="AS427" t="str">
        <f>+IF(TablaProyecto[[#This Row],[Education]]&gt;5,"ERRONEO","")</f>
        <v/>
      </c>
      <c r="AT427" t="str">
        <f>IF(+COUNTIF(TablaProyecto[EmployeeNumber],TablaProyecto[[#This Row],[EmployeeNumber]])&gt;1,"ERRONEO"," ")</f>
        <v xml:space="preserve"> </v>
      </c>
      <c r="AU427" t="str">
        <f>+IF(TablaProyecto[[#This Row],[JobSatisfaction]]&gt;4,"ERRONEO"," ")</f>
        <v xml:space="preserve"> </v>
      </c>
      <c r="AV427" t="str">
        <f>+IF(TablaProyecto[[#This Row],[PerformanceRating]]&gt;4,"ERRONEO"," ")</f>
        <v xml:space="preserve"> </v>
      </c>
      <c r="AW427" t="str">
        <f>+IF(TablaProyecto[[#This Row],[RelationshipSatisfaction]]&gt;4,"ERRONEO"," ")</f>
        <v xml:space="preserve"> </v>
      </c>
      <c r="AX427" t="str">
        <f>+IF(TablaProyecto[[#This Row],[WorkLifeBalance]]&gt;4,"ERRONEO"," ")</f>
        <v xml:space="preserve"> </v>
      </c>
    </row>
    <row r="428" spans="1:50" x14ac:dyDescent="0.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  <c r="AJ428" s="3">
        <f>+TablaProyecto[[#This Row],[PercentSalaryHike]]/100</f>
        <v>0.14000000000000001</v>
      </c>
      <c r="AK428" s="3" t="str">
        <f>+IF(TablaProyecto[[#This Row],[Age]]&gt;=61,"Baby boomers",IF(TablaProyecto[[#This Row],[Age]]&gt;=45,"Generacion X",IF(TablaProyecto[[#This Row],[Age]]&gt;=29,"Millennials","Generacion Z")))</f>
        <v>Millennials</v>
      </c>
      <c r="AL42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428" s="3" t="str">
        <f>+IF(TablaProyecto[[#This Row],[HourlyRate]]&lt;50,"Coste salarial bajo",IF(TablaProyecto[[#This Row],[HourlyRate]]&lt;75,"Coste salarial medio","Coste salarial alto"))</f>
        <v>Coste salarial bajo</v>
      </c>
      <c r="AN428" s="3" t="str">
        <f>+IF(TablaProyecto[[#This Row],[DistanceFromHome]]&lt;10,"0-10 kms",IF(TablaProyecto[[#This Row],[DistanceFromHome]]&lt;20,"10-20 kms","20-30 kms"))</f>
        <v>0-10 kms</v>
      </c>
      <c r="AO428" s="3" t="str">
        <f>+IF(TablaProyecto[[#This Row],[Porcentaje de aumento salarial recibido (%)]]&lt;16%,"Bajo",IF(TablaProyecto[[#This Row],[Porcentaje de aumento salarial recibido (%)]]&lt;21%,"Medio","Alto"))</f>
        <v>Bajo</v>
      </c>
      <c r="AP428" s="3" t="str">
        <f>+IF(TablaProyecto[[#This Row],[TrainingTimesLastYear]]&lt;3,"Poca",IF(TablaProyecto[[#This Row],[TrainingTimesLastYear]]&lt;5,"Media","Mucha"))</f>
        <v>Poca</v>
      </c>
      <c r="AQ428" s="3" t="str">
        <f>+IF(TablaProyecto[[#This Row],[TotalWorkingYears]]&lt;4,"Junior",IF(TablaProyecto[[#This Row],[TotalWorkingYears]]&lt;10,"Intermediate","Senior"))</f>
        <v>Senior</v>
      </c>
      <c r="AS428" t="str">
        <f>+IF(TablaProyecto[[#This Row],[Education]]&gt;5,"ERRONEO","")</f>
        <v/>
      </c>
      <c r="AT428" t="str">
        <f>IF(+COUNTIF(TablaProyecto[EmployeeNumber],TablaProyecto[[#This Row],[EmployeeNumber]])&gt;1,"ERRONEO"," ")</f>
        <v xml:space="preserve"> </v>
      </c>
      <c r="AU428" t="str">
        <f>+IF(TablaProyecto[[#This Row],[JobSatisfaction]]&gt;4,"ERRONEO"," ")</f>
        <v xml:space="preserve"> </v>
      </c>
      <c r="AV428" t="str">
        <f>+IF(TablaProyecto[[#This Row],[PerformanceRating]]&gt;4,"ERRONEO"," ")</f>
        <v xml:space="preserve"> </v>
      </c>
      <c r="AW428" t="str">
        <f>+IF(TablaProyecto[[#This Row],[RelationshipSatisfaction]]&gt;4,"ERRONEO"," ")</f>
        <v xml:space="preserve"> </v>
      </c>
      <c r="AX428" t="str">
        <f>+IF(TablaProyecto[[#This Row],[WorkLifeBalance]]&gt;4,"ERRONEO"," ")</f>
        <v xml:space="preserve"> </v>
      </c>
    </row>
    <row r="429" spans="1:50" x14ac:dyDescent="0.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  <c r="AJ429" s="3">
        <f>+TablaProyecto[[#This Row],[PercentSalaryHike]]/100</f>
        <v>0.19</v>
      </c>
      <c r="AK429" s="3" t="str">
        <f>+IF(TablaProyecto[[#This Row],[Age]]&gt;=61,"Baby boomers",IF(TablaProyecto[[#This Row],[Age]]&gt;=45,"Generacion X",IF(TablaProyecto[[#This Row],[Age]]&gt;=29,"Millennials","Generacion Z")))</f>
        <v>Generacion X</v>
      </c>
      <c r="AL42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429" s="3" t="str">
        <f>+IF(TablaProyecto[[#This Row],[HourlyRate]]&lt;50,"Coste salarial bajo",IF(TablaProyecto[[#This Row],[HourlyRate]]&lt;75,"Coste salarial medio","Coste salarial alto"))</f>
        <v>Coste salarial alto</v>
      </c>
      <c r="AN429" s="3" t="str">
        <f>+IF(TablaProyecto[[#This Row],[DistanceFromHome]]&lt;10,"0-10 kms",IF(TablaProyecto[[#This Row],[DistanceFromHome]]&lt;20,"10-20 kms","20-30 kms"))</f>
        <v>20-30 kms</v>
      </c>
      <c r="AO429" s="3" t="str">
        <f>+IF(TablaProyecto[[#This Row],[Porcentaje de aumento salarial recibido (%)]]&lt;16%,"Bajo",IF(TablaProyecto[[#This Row],[Porcentaje de aumento salarial recibido (%)]]&lt;21%,"Medio","Alto"))</f>
        <v>Medio</v>
      </c>
      <c r="AP429" s="3" t="str">
        <f>+IF(TablaProyecto[[#This Row],[TrainingTimesLastYear]]&lt;3,"Poca",IF(TablaProyecto[[#This Row],[TrainingTimesLastYear]]&lt;5,"Media","Mucha"))</f>
        <v>Mucha</v>
      </c>
      <c r="AQ429" s="3" t="str">
        <f>+IF(TablaProyecto[[#This Row],[TotalWorkingYears]]&lt;4,"Junior",IF(TablaProyecto[[#This Row],[TotalWorkingYears]]&lt;10,"Intermediate","Senior"))</f>
        <v>Senior</v>
      </c>
      <c r="AS429" t="str">
        <f>+IF(TablaProyecto[[#This Row],[Education]]&gt;5,"ERRONEO","")</f>
        <v/>
      </c>
      <c r="AT429" t="str">
        <f>IF(+COUNTIF(TablaProyecto[EmployeeNumber],TablaProyecto[[#This Row],[EmployeeNumber]])&gt;1,"ERRONEO"," ")</f>
        <v xml:space="preserve"> </v>
      </c>
      <c r="AU429" t="str">
        <f>+IF(TablaProyecto[[#This Row],[JobSatisfaction]]&gt;4,"ERRONEO"," ")</f>
        <v xml:space="preserve"> </v>
      </c>
      <c r="AV429" t="str">
        <f>+IF(TablaProyecto[[#This Row],[PerformanceRating]]&gt;4,"ERRONEO"," ")</f>
        <v xml:space="preserve"> </v>
      </c>
      <c r="AW429" t="str">
        <f>+IF(TablaProyecto[[#This Row],[RelationshipSatisfaction]]&gt;4,"ERRONEO"," ")</f>
        <v xml:space="preserve"> </v>
      </c>
      <c r="AX429" t="str">
        <f>+IF(TablaProyecto[[#This Row],[WorkLifeBalance]]&gt;4,"ERRONEO"," ")</f>
        <v xml:space="preserve"> </v>
      </c>
    </row>
    <row r="430" spans="1:50" x14ac:dyDescent="0.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  <c r="AJ430" s="3">
        <f>+TablaProyecto[[#This Row],[PercentSalaryHike]]/100</f>
        <v>0.13</v>
      </c>
      <c r="AK430" s="3" t="str">
        <f>+IF(TablaProyecto[[#This Row],[Age]]&gt;=61,"Baby boomers",IF(TablaProyecto[[#This Row],[Age]]&gt;=45,"Generacion X",IF(TablaProyecto[[#This Row],[Age]]&gt;=29,"Millennials","Generacion Z")))</f>
        <v>Generacion X</v>
      </c>
      <c r="AL43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30" s="3" t="str">
        <f>+IF(TablaProyecto[[#This Row],[HourlyRate]]&lt;50,"Coste salarial bajo",IF(TablaProyecto[[#This Row],[HourlyRate]]&lt;75,"Coste salarial medio","Coste salarial alto"))</f>
        <v>Coste salarial medio</v>
      </c>
      <c r="AN430" s="3" t="str">
        <f>+IF(TablaProyecto[[#This Row],[DistanceFromHome]]&lt;10,"0-10 kms",IF(TablaProyecto[[#This Row],[DistanceFromHome]]&lt;20,"10-20 kms","20-30 kms"))</f>
        <v>0-10 kms</v>
      </c>
      <c r="AO430" s="3" t="str">
        <f>+IF(TablaProyecto[[#This Row],[Porcentaje de aumento salarial recibido (%)]]&lt;16%,"Bajo",IF(TablaProyecto[[#This Row],[Porcentaje de aumento salarial recibido (%)]]&lt;21%,"Medio","Alto"))</f>
        <v>Bajo</v>
      </c>
      <c r="AP430" s="3" t="str">
        <f>+IF(TablaProyecto[[#This Row],[TrainingTimesLastYear]]&lt;3,"Poca",IF(TablaProyecto[[#This Row],[TrainingTimesLastYear]]&lt;5,"Media","Mucha"))</f>
        <v>Poca</v>
      </c>
      <c r="AQ430" s="3" t="str">
        <f>+IF(TablaProyecto[[#This Row],[TotalWorkingYears]]&lt;4,"Junior",IF(TablaProyecto[[#This Row],[TotalWorkingYears]]&lt;10,"Intermediate","Senior"))</f>
        <v>Senior</v>
      </c>
      <c r="AS430" t="str">
        <f>+IF(TablaProyecto[[#This Row],[Education]]&gt;5,"ERRONEO","")</f>
        <v/>
      </c>
      <c r="AT430" t="str">
        <f>IF(+COUNTIF(TablaProyecto[EmployeeNumber],TablaProyecto[[#This Row],[EmployeeNumber]])&gt;1,"ERRONEO"," ")</f>
        <v xml:space="preserve"> </v>
      </c>
      <c r="AU430" t="str">
        <f>+IF(TablaProyecto[[#This Row],[JobSatisfaction]]&gt;4,"ERRONEO"," ")</f>
        <v xml:space="preserve"> </v>
      </c>
      <c r="AV430" t="str">
        <f>+IF(TablaProyecto[[#This Row],[PerformanceRating]]&gt;4,"ERRONEO"," ")</f>
        <v xml:space="preserve"> </v>
      </c>
      <c r="AW430" t="str">
        <f>+IF(TablaProyecto[[#This Row],[RelationshipSatisfaction]]&gt;4,"ERRONEO"," ")</f>
        <v xml:space="preserve"> </v>
      </c>
      <c r="AX430" t="str">
        <f>+IF(TablaProyecto[[#This Row],[WorkLifeBalance]]&gt;4,"ERRONEO"," ")</f>
        <v xml:space="preserve"> </v>
      </c>
    </row>
    <row r="431" spans="1:50" x14ac:dyDescent="0.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  <c r="AJ431" s="3">
        <f>+TablaProyecto[[#This Row],[PercentSalaryHike]]/100</f>
        <v>0.13</v>
      </c>
      <c r="AK431" s="3" t="str">
        <f>+IF(TablaProyecto[[#This Row],[Age]]&gt;=61,"Baby boomers",IF(TablaProyecto[[#This Row],[Age]]&gt;=45,"Generacion X",IF(TablaProyecto[[#This Row],[Age]]&gt;=29,"Millennials","Generacion Z")))</f>
        <v>Generacion X</v>
      </c>
      <c r="AL43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31" s="3" t="str">
        <f>+IF(TablaProyecto[[#This Row],[HourlyRate]]&lt;50,"Coste salarial bajo",IF(TablaProyecto[[#This Row],[HourlyRate]]&lt;75,"Coste salarial medio","Coste salarial alto"))</f>
        <v>Coste salarial medio</v>
      </c>
      <c r="AN431" s="3" t="str">
        <f>+IF(TablaProyecto[[#This Row],[DistanceFromHome]]&lt;10,"0-10 kms",IF(TablaProyecto[[#This Row],[DistanceFromHome]]&lt;20,"10-20 kms","20-30 kms"))</f>
        <v>0-10 kms</v>
      </c>
      <c r="AO431" s="3" t="str">
        <f>+IF(TablaProyecto[[#This Row],[Porcentaje de aumento salarial recibido (%)]]&lt;16%,"Bajo",IF(TablaProyecto[[#This Row],[Porcentaje de aumento salarial recibido (%)]]&lt;21%,"Medio","Alto"))</f>
        <v>Bajo</v>
      </c>
      <c r="AP431" s="3" t="str">
        <f>+IF(TablaProyecto[[#This Row],[TrainingTimesLastYear]]&lt;3,"Poca",IF(TablaProyecto[[#This Row],[TrainingTimesLastYear]]&lt;5,"Media","Mucha"))</f>
        <v>Poca</v>
      </c>
      <c r="AQ431" s="3" t="str">
        <f>+IF(TablaProyecto[[#This Row],[TotalWorkingYears]]&lt;4,"Junior",IF(TablaProyecto[[#This Row],[TotalWorkingYears]]&lt;10,"Intermediate","Senior"))</f>
        <v>Senior</v>
      </c>
      <c r="AS431" t="str">
        <f>+IF(TablaProyecto[[#This Row],[Education]]&gt;5,"ERRONEO","")</f>
        <v/>
      </c>
      <c r="AT431" t="str">
        <f>IF(+COUNTIF(TablaProyecto[EmployeeNumber],TablaProyecto[[#This Row],[EmployeeNumber]])&gt;1,"ERRONEO"," ")</f>
        <v xml:space="preserve"> </v>
      </c>
      <c r="AU431" t="str">
        <f>+IF(TablaProyecto[[#This Row],[JobSatisfaction]]&gt;4,"ERRONEO"," ")</f>
        <v xml:space="preserve"> </v>
      </c>
      <c r="AV431" t="str">
        <f>+IF(TablaProyecto[[#This Row],[PerformanceRating]]&gt;4,"ERRONEO"," ")</f>
        <v xml:space="preserve"> </v>
      </c>
      <c r="AW431" t="str">
        <f>+IF(TablaProyecto[[#This Row],[RelationshipSatisfaction]]&gt;4,"ERRONEO"," ")</f>
        <v xml:space="preserve"> </v>
      </c>
      <c r="AX431" t="str">
        <f>+IF(TablaProyecto[[#This Row],[WorkLifeBalance]]&gt;4,"ERRONEO"," ")</f>
        <v xml:space="preserve"> </v>
      </c>
    </row>
    <row r="432" spans="1:50" x14ac:dyDescent="0.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  <c r="AJ432" s="3">
        <f>+TablaProyecto[[#This Row],[PercentSalaryHike]]/100</f>
        <v>0.15</v>
      </c>
      <c r="AK432" s="3" t="str">
        <f>+IF(TablaProyecto[[#This Row],[Age]]&gt;=61,"Baby boomers",IF(TablaProyecto[[#This Row],[Age]]&gt;=45,"Generacion X",IF(TablaProyecto[[#This Row],[Age]]&gt;=29,"Millennials","Generacion Z")))</f>
        <v>Millennials</v>
      </c>
      <c r="AL43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32" s="3" t="str">
        <f>+IF(TablaProyecto[[#This Row],[HourlyRate]]&lt;50,"Coste salarial bajo",IF(TablaProyecto[[#This Row],[HourlyRate]]&lt;75,"Coste salarial medio","Coste salarial alto"))</f>
        <v>Coste salarial bajo</v>
      </c>
      <c r="AN432" s="3" t="str">
        <f>+IF(TablaProyecto[[#This Row],[DistanceFromHome]]&lt;10,"0-10 kms",IF(TablaProyecto[[#This Row],[DistanceFromHome]]&lt;20,"10-20 kms","20-30 kms"))</f>
        <v>20-30 kms</v>
      </c>
      <c r="AO432" s="3" t="str">
        <f>+IF(TablaProyecto[[#This Row],[Porcentaje de aumento salarial recibido (%)]]&lt;16%,"Bajo",IF(TablaProyecto[[#This Row],[Porcentaje de aumento salarial recibido (%)]]&lt;21%,"Medio","Alto"))</f>
        <v>Bajo</v>
      </c>
      <c r="AP432" s="3" t="str">
        <f>+IF(TablaProyecto[[#This Row],[TrainingTimesLastYear]]&lt;3,"Poca",IF(TablaProyecto[[#This Row],[TrainingTimesLastYear]]&lt;5,"Media","Mucha"))</f>
        <v>Poca</v>
      </c>
      <c r="AQ432" s="3" t="str">
        <f>+IF(TablaProyecto[[#This Row],[TotalWorkingYears]]&lt;4,"Junior",IF(TablaProyecto[[#This Row],[TotalWorkingYears]]&lt;10,"Intermediate","Senior"))</f>
        <v>Intermediate</v>
      </c>
      <c r="AS432" t="str">
        <f>+IF(TablaProyecto[[#This Row],[Education]]&gt;5,"ERRONEO","")</f>
        <v/>
      </c>
      <c r="AT432" t="str">
        <f>IF(+COUNTIF(TablaProyecto[EmployeeNumber],TablaProyecto[[#This Row],[EmployeeNumber]])&gt;1,"ERRONEO"," ")</f>
        <v xml:space="preserve"> </v>
      </c>
      <c r="AU432" t="str">
        <f>+IF(TablaProyecto[[#This Row],[JobSatisfaction]]&gt;4,"ERRONEO"," ")</f>
        <v xml:space="preserve"> </v>
      </c>
      <c r="AV432" t="str">
        <f>+IF(TablaProyecto[[#This Row],[PerformanceRating]]&gt;4,"ERRONEO"," ")</f>
        <v xml:space="preserve"> </v>
      </c>
      <c r="AW432" t="str">
        <f>+IF(TablaProyecto[[#This Row],[RelationshipSatisfaction]]&gt;4,"ERRONEO"," ")</f>
        <v xml:space="preserve"> </v>
      </c>
      <c r="AX432" t="str">
        <f>+IF(TablaProyecto[[#This Row],[WorkLifeBalance]]&gt;4,"ERRONEO"," ")</f>
        <v xml:space="preserve"> </v>
      </c>
    </row>
    <row r="433" spans="1:50" x14ac:dyDescent="0.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  <c r="AJ433" s="3">
        <f>+TablaProyecto[[#This Row],[PercentSalaryHike]]/100</f>
        <v>0.11</v>
      </c>
      <c r="AK433" s="3" t="str">
        <f>+IF(TablaProyecto[[#This Row],[Age]]&gt;=61,"Baby boomers",IF(TablaProyecto[[#This Row],[Age]]&gt;=45,"Generacion X",IF(TablaProyecto[[#This Row],[Age]]&gt;=29,"Millennials","Generacion Z")))</f>
        <v>Generacion X</v>
      </c>
      <c r="AL43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433" s="3" t="str">
        <f>+IF(TablaProyecto[[#This Row],[HourlyRate]]&lt;50,"Coste salarial bajo",IF(TablaProyecto[[#This Row],[HourlyRate]]&lt;75,"Coste salarial medio","Coste salarial alto"))</f>
        <v>Coste salarial bajo</v>
      </c>
      <c r="AN433" s="3" t="str">
        <f>+IF(TablaProyecto[[#This Row],[DistanceFromHome]]&lt;10,"0-10 kms",IF(TablaProyecto[[#This Row],[DistanceFromHome]]&lt;20,"10-20 kms","20-30 kms"))</f>
        <v>0-10 kms</v>
      </c>
      <c r="AO433" s="3" t="str">
        <f>+IF(TablaProyecto[[#This Row],[Porcentaje de aumento salarial recibido (%)]]&lt;16%,"Bajo",IF(TablaProyecto[[#This Row],[Porcentaje de aumento salarial recibido (%)]]&lt;21%,"Medio","Alto"))</f>
        <v>Bajo</v>
      </c>
      <c r="AP433" s="3" t="str">
        <f>+IF(TablaProyecto[[#This Row],[TrainingTimesLastYear]]&lt;3,"Poca",IF(TablaProyecto[[#This Row],[TrainingTimesLastYear]]&lt;5,"Media","Mucha"))</f>
        <v>Media</v>
      </c>
      <c r="AQ433" s="3" t="str">
        <f>+IF(TablaProyecto[[#This Row],[TotalWorkingYears]]&lt;4,"Junior",IF(TablaProyecto[[#This Row],[TotalWorkingYears]]&lt;10,"Intermediate","Senior"))</f>
        <v>Senior</v>
      </c>
      <c r="AS433" t="str">
        <f>+IF(TablaProyecto[[#This Row],[Education]]&gt;5,"ERRONEO","")</f>
        <v/>
      </c>
      <c r="AT433" t="str">
        <f>IF(+COUNTIF(TablaProyecto[EmployeeNumber],TablaProyecto[[#This Row],[EmployeeNumber]])&gt;1,"ERRONEO"," ")</f>
        <v xml:space="preserve"> </v>
      </c>
      <c r="AU433" t="str">
        <f>+IF(TablaProyecto[[#This Row],[JobSatisfaction]]&gt;4,"ERRONEO"," ")</f>
        <v xml:space="preserve"> </v>
      </c>
      <c r="AV433" t="str">
        <f>+IF(TablaProyecto[[#This Row],[PerformanceRating]]&gt;4,"ERRONEO"," ")</f>
        <v xml:space="preserve"> </v>
      </c>
      <c r="AW433" t="str">
        <f>+IF(TablaProyecto[[#This Row],[RelationshipSatisfaction]]&gt;4,"ERRONEO"," ")</f>
        <v xml:space="preserve"> </v>
      </c>
      <c r="AX433" t="str">
        <f>+IF(TablaProyecto[[#This Row],[WorkLifeBalance]]&gt;4,"ERRONEO"," ")</f>
        <v xml:space="preserve"> </v>
      </c>
    </row>
    <row r="434" spans="1:50" x14ac:dyDescent="0.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  <c r="AJ434" s="3">
        <f>+TablaProyecto[[#This Row],[PercentSalaryHike]]/100</f>
        <v>0.12</v>
      </c>
      <c r="AK434" s="3" t="str">
        <f>+IF(TablaProyecto[[#This Row],[Age]]&gt;=61,"Baby boomers",IF(TablaProyecto[[#This Row],[Age]]&gt;=45,"Generacion X",IF(TablaProyecto[[#This Row],[Age]]&gt;=29,"Millennials","Generacion Z")))</f>
        <v>Millennials</v>
      </c>
      <c r="AL43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34" s="3" t="str">
        <f>+IF(TablaProyecto[[#This Row],[HourlyRate]]&lt;50,"Coste salarial bajo",IF(TablaProyecto[[#This Row],[HourlyRate]]&lt;75,"Coste salarial medio","Coste salarial alto"))</f>
        <v>Coste salarial medio</v>
      </c>
      <c r="AN434" s="3" t="str">
        <f>+IF(TablaProyecto[[#This Row],[DistanceFromHome]]&lt;10,"0-10 kms",IF(TablaProyecto[[#This Row],[DistanceFromHome]]&lt;20,"10-20 kms","20-30 kms"))</f>
        <v>0-10 kms</v>
      </c>
      <c r="AO434" s="3" t="str">
        <f>+IF(TablaProyecto[[#This Row],[Porcentaje de aumento salarial recibido (%)]]&lt;16%,"Bajo",IF(TablaProyecto[[#This Row],[Porcentaje de aumento salarial recibido (%)]]&lt;21%,"Medio","Alto"))</f>
        <v>Bajo</v>
      </c>
      <c r="AP434" s="3" t="str">
        <f>+IF(TablaProyecto[[#This Row],[TrainingTimesLastYear]]&lt;3,"Poca",IF(TablaProyecto[[#This Row],[TrainingTimesLastYear]]&lt;5,"Media","Mucha"))</f>
        <v>Media</v>
      </c>
      <c r="AQ434" s="3" t="str">
        <f>+IF(TablaProyecto[[#This Row],[TotalWorkingYears]]&lt;4,"Junior",IF(TablaProyecto[[#This Row],[TotalWorkingYears]]&lt;10,"Intermediate","Senior"))</f>
        <v>Senior</v>
      </c>
      <c r="AS434" t="str">
        <f>+IF(TablaProyecto[[#This Row],[Education]]&gt;5,"ERRONEO","")</f>
        <v/>
      </c>
      <c r="AT434" t="str">
        <f>IF(+COUNTIF(TablaProyecto[EmployeeNumber],TablaProyecto[[#This Row],[EmployeeNumber]])&gt;1,"ERRONEO"," ")</f>
        <v xml:space="preserve"> </v>
      </c>
      <c r="AU434" t="str">
        <f>+IF(TablaProyecto[[#This Row],[JobSatisfaction]]&gt;4,"ERRONEO"," ")</f>
        <v xml:space="preserve"> </v>
      </c>
      <c r="AV434" t="str">
        <f>+IF(TablaProyecto[[#This Row],[PerformanceRating]]&gt;4,"ERRONEO"," ")</f>
        <v xml:space="preserve"> </v>
      </c>
      <c r="AW434" t="str">
        <f>+IF(TablaProyecto[[#This Row],[RelationshipSatisfaction]]&gt;4,"ERRONEO"," ")</f>
        <v xml:space="preserve"> </v>
      </c>
      <c r="AX434" t="str">
        <f>+IF(TablaProyecto[[#This Row],[WorkLifeBalance]]&gt;4,"ERRONEO"," ")</f>
        <v xml:space="preserve"> </v>
      </c>
    </row>
    <row r="435" spans="1:50" x14ac:dyDescent="0.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  <c r="AJ435" s="3">
        <f>+TablaProyecto[[#This Row],[PercentSalaryHike]]/100</f>
        <v>0.19</v>
      </c>
      <c r="AK435" s="3" t="str">
        <f>+IF(TablaProyecto[[#This Row],[Age]]&gt;=61,"Baby boomers",IF(TablaProyecto[[#This Row],[Age]]&gt;=45,"Generacion X",IF(TablaProyecto[[#This Row],[Age]]&gt;=29,"Millennials","Generacion Z")))</f>
        <v>Generacion X</v>
      </c>
      <c r="AL43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35" s="3" t="str">
        <f>+IF(TablaProyecto[[#This Row],[HourlyRate]]&lt;50,"Coste salarial bajo",IF(TablaProyecto[[#This Row],[HourlyRate]]&lt;75,"Coste salarial medio","Coste salarial alto"))</f>
        <v>Coste salarial alto</v>
      </c>
      <c r="AN435" s="3" t="str">
        <f>+IF(TablaProyecto[[#This Row],[DistanceFromHome]]&lt;10,"0-10 kms",IF(TablaProyecto[[#This Row],[DistanceFromHome]]&lt;20,"10-20 kms","20-30 kms"))</f>
        <v>10-20 kms</v>
      </c>
      <c r="AO435" s="3" t="str">
        <f>+IF(TablaProyecto[[#This Row],[Porcentaje de aumento salarial recibido (%)]]&lt;16%,"Bajo",IF(TablaProyecto[[#This Row],[Porcentaje de aumento salarial recibido (%)]]&lt;21%,"Medio","Alto"))</f>
        <v>Medio</v>
      </c>
      <c r="AP435" s="3" t="str">
        <f>+IF(TablaProyecto[[#This Row],[TrainingTimesLastYear]]&lt;3,"Poca",IF(TablaProyecto[[#This Row],[TrainingTimesLastYear]]&lt;5,"Media","Mucha"))</f>
        <v>Media</v>
      </c>
      <c r="AQ435" s="3" t="str">
        <f>+IF(TablaProyecto[[#This Row],[TotalWorkingYears]]&lt;4,"Junior",IF(TablaProyecto[[#This Row],[TotalWorkingYears]]&lt;10,"Intermediate","Senior"))</f>
        <v>Senior</v>
      </c>
      <c r="AS435" t="str">
        <f>+IF(TablaProyecto[[#This Row],[Education]]&gt;5,"ERRONEO","")</f>
        <v/>
      </c>
      <c r="AT435" t="str">
        <f>IF(+COUNTIF(TablaProyecto[EmployeeNumber],TablaProyecto[[#This Row],[EmployeeNumber]])&gt;1,"ERRONEO"," ")</f>
        <v xml:space="preserve"> </v>
      </c>
      <c r="AU435" t="str">
        <f>+IF(TablaProyecto[[#This Row],[JobSatisfaction]]&gt;4,"ERRONEO"," ")</f>
        <v xml:space="preserve"> </v>
      </c>
      <c r="AV435" t="str">
        <f>+IF(TablaProyecto[[#This Row],[PerformanceRating]]&gt;4,"ERRONEO"," ")</f>
        <v xml:space="preserve"> </v>
      </c>
      <c r="AW435" t="str">
        <f>+IF(TablaProyecto[[#This Row],[RelationshipSatisfaction]]&gt;4,"ERRONEO"," ")</f>
        <v xml:space="preserve"> </v>
      </c>
      <c r="AX435" t="str">
        <f>+IF(TablaProyecto[[#This Row],[WorkLifeBalance]]&gt;4,"ERRONEO"," ")</f>
        <v xml:space="preserve"> </v>
      </c>
    </row>
    <row r="436" spans="1:50" x14ac:dyDescent="0.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  <c r="AJ436" s="3">
        <f>+TablaProyecto[[#This Row],[PercentSalaryHike]]/100</f>
        <v>0.25</v>
      </c>
      <c r="AK436" s="3" t="str">
        <f>+IF(TablaProyecto[[#This Row],[Age]]&gt;=61,"Baby boomers",IF(TablaProyecto[[#This Row],[Age]]&gt;=45,"Generacion X",IF(TablaProyecto[[#This Row],[Age]]&gt;=29,"Millennials","Generacion Z")))</f>
        <v>Millennials</v>
      </c>
      <c r="AL43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436" s="3" t="str">
        <f>+IF(TablaProyecto[[#This Row],[HourlyRate]]&lt;50,"Coste salarial bajo",IF(TablaProyecto[[#This Row],[HourlyRate]]&lt;75,"Coste salarial medio","Coste salarial alto"))</f>
        <v>Coste salarial bajo</v>
      </c>
      <c r="AN436" s="3" t="str">
        <f>+IF(TablaProyecto[[#This Row],[DistanceFromHome]]&lt;10,"0-10 kms",IF(TablaProyecto[[#This Row],[DistanceFromHome]]&lt;20,"10-20 kms","20-30 kms"))</f>
        <v>0-10 kms</v>
      </c>
      <c r="AO436" s="3" t="str">
        <f>+IF(TablaProyecto[[#This Row],[Porcentaje de aumento salarial recibido (%)]]&lt;16%,"Bajo",IF(TablaProyecto[[#This Row],[Porcentaje de aumento salarial recibido (%)]]&lt;21%,"Medio","Alto"))</f>
        <v>Alto</v>
      </c>
      <c r="AP436" s="3" t="str">
        <f>+IF(TablaProyecto[[#This Row],[TrainingTimesLastYear]]&lt;3,"Poca",IF(TablaProyecto[[#This Row],[TrainingTimesLastYear]]&lt;5,"Media","Mucha"))</f>
        <v>Mucha</v>
      </c>
      <c r="AQ436" s="3" t="str">
        <f>+IF(TablaProyecto[[#This Row],[TotalWorkingYears]]&lt;4,"Junior",IF(TablaProyecto[[#This Row],[TotalWorkingYears]]&lt;10,"Intermediate","Senior"))</f>
        <v>Senior</v>
      </c>
      <c r="AS436" t="str">
        <f>+IF(TablaProyecto[[#This Row],[Education]]&gt;5,"ERRONEO","")</f>
        <v/>
      </c>
      <c r="AT436" t="str">
        <f>IF(+COUNTIF(TablaProyecto[EmployeeNumber],TablaProyecto[[#This Row],[EmployeeNumber]])&gt;1,"ERRONEO"," ")</f>
        <v xml:space="preserve"> </v>
      </c>
      <c r="AU436" t="str">
        <f>+IF(TablaProyecto[[#This Row],[JobSatisfaction]]&gt;4,"ERRONEO"," ")</f>
        <v xml:space="preserve"> </v>
      </c>
      <c r="AV436" t="str">
        <f>+IF(TablaProyecto[[#This Row],[PerformanceRating]]&gt;4,"ERRONEO"," ")</f>
        <v xml:space="preserve"> </v>
      </c>
      <c r="AW436" t="str">
        <f>+IF(TablaProyecto[[#This Row],[RelationshipSatisfaction]]&gt;4,"ERRONEO"," ")</f>
        <v xml:space="preserve"> </v>
      </c>
      <c r="AX436" t="str">
        <f>+IF(TablaProyecto[[#This Row],[WorkLifeBalance]]&gt;4,"ERRONEO"," ")</f>
        <v xml:space="preserve"> </v>
      </c>
    </row>
    <row r="437" spans="1:50" x14ac:dyDescent="0.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  <c r="AJ437" s="3">
        <f>+TablaProyecto[[#This Row],[PercentSalaryHike]]/100</f>
        <v>0.12</v>
      </c>
      <c r="AK437" s="3" t="str">
        <f>+IF(TablaProyecto[[#This Row],[Age]]&gt;=61,"Baby boomers",IF(TablaProyecto[[#This Row],[Age]]&gt;=45,"Generacion X",IF(TablaProyecto[[#This Row],[Age]]&gt;=29,"Millennials","Generacion Z")))</f>
        <v>Millennials</v>
      </c>
      <c r="AL43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37" s="3" t="str">
        <f>+IF(TablaProyecto[[#This Row],[HourlyRate]]&lt;50,"Coste salarial bajo",IF(TablaProyecto[[#This Row],[HourlyRate]]&lt;75,"Coste salarial medio","Coste salarial alto"))</f>
        <v>Coste salarial medio</v>
      </c>
      <c r="AN437" s="3" t="str">
        <f>+IF(TablaProyecto[[#This Row],[DistanceFromHome]]&lt;10,"0-10 kms",IF(TablaProyecto[[#This Row],[DistanceFromHome]]&lt;20,"10-20 kms","20-30 kms"))</f>
        <v>10-20 kms</v>
      </c>
      <c r="AO437" s="3" t="str">
        <f>+IF(TablaProyecto[[#This Row],[Porcentaje de aumento salarial recibido (%)]]&lt;16%,"Bajo",IF(TablaProyecto[[#This Row],[Porcentaje de aumento salarial recibido (%)]]&lt;21%,"Medio","Alto"))</f>
        <v>Bajo</v>
      </c>
      <c r="AP437" s="3" t="str">
        <f>+IF(TablaProyecto[[#This Row],[TrainingTimesLastYear]]&lt;3,"Poca",IF(TablaProyecto[[#This Row],[TrainingTimesLastYear]]&lt;5,"Media","Mucha"))</f>
        <v>Poca</v>
      </c>
      <c r="AQ437" s="3" t="str">
        <f>+IF(TablaProyecto[[#This Row],[TotalWorkingYears]]&lt;4,"Junior",IF(TablaProyecto[[#This Row],[TotalWorkingYears]]&lt;10,"Intermediate","Senior"))</f>
        <v>Senior</v>
      </c>
      <c r="AS437" t="str">
        <f>+IF(TablaProyecto[[#This Row],[Education]]&gt;5,"ERRONEO","")</f>
        <v/>
      </c>
      <c r="AT437" t="str">
        <f>IF(+COUNTIF(TablaProyecto[EmployeeNumber],TablaProyecto[[#This Row],[EmployeeNumber]])&gt;1,"ERRONEO"," ")</f>
        <v xml:space="preserve"> </v>
      </c>
      <c r="AU437" t="str">
        <f>+IF(TablaProyecto[[#This Row],[JobSatisfaction]]&gt;4,"ERRONEO"," ")</f>
        <v xml:space="preserve"> </v>
      </c>
      <c r="AV437" t="str">
        <f>+IF(TablaProyecto[[#This Row],[PerformanceRating]]&gt;4,"ERRONEO"," ")</f>
        <v xml:space="preserve"> </v>
      </c>
      <c r="AW437" t="str">
        <f>+IF(TablaProyecto[[#This Row],[RelationshipSatisfaction]]&gt;4,"ERRONEO"," ")</f>
        <v xml:space="preserve"> </v>
      </c>
      <c r="AX437" t="str">
        <f>+IF(TablaProyecto[[#This Row],[WorkLifeBalance]]&gt;4,"ERRONEO"," ")</f>
        <v xml:space="preserve"> </v>
      </c>
    </row>
    <row r="438" spans="1:50" x14ac:dyDescent="0.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  <c r="AJ438" s="3">
        <f>+TablaProyecto[[#This Row],[PercentSalaryHike]]/100</f>
        <v>0.13</v>
      </c>
      <c r="AK438" s="3" t="str">
        <f>+IF(TablaProyecto[[#This Row],[Age]]&gt;=61,"Baby boomers",IF(TablaProyecto[[#This Row],[Age]]&gt;=45,"Generacion X",IF(TablaProyecto[[#This Row],[Age]]&gt;=29,"Millennials","Generacion Z")))</f>
        <v>Millennials</v>
      </c>
      <c r="AL43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38" s="3" t="str">
        <f>+IF(TablaProyecto[[#This Row],[HourlyRate]]&lt;50,"Coste salarial bajo",IF(TablaProyecto[[#This Row],[HourlyRate]]&lt;75,"Coste salarial medio","Coste salarial alto"))</f>
        <v>Coste salarial bajo</v>
      </c>
      <c r="AN438" s="3" t="str">
        <f>+IF(TablaProyecto[[#This Row],[DistanceFromHome]]&lt;10,"0-10 kms",IF(TablaProyecto[[#This Row],[DistanceFromHome]]&lt;20,"10-20 kms","20-30 kms"))</f>
        <v>10-20 kms</v>
      </c>
      <c r="AO438" s="3" t="str">
        <f>+IF(TablaProyecto[[#This Row],[Porcentaje de aumento salarial recibido (%)]]&lt;16%,"Bajo",IF(TablaProyecto[[#This Row],[Porcentaje de aumento salarial recibido (%)]]&lt;21%,"Medio","Alto"))</f>
        <v>Bajo</v>
      </c>
      <c r="AP438" s="3" t="str">
        <f>+IF(TablaProyecto[[#This Row],[TrainingTimesLastYear]]&lt;3,"Poca",IF(TablaProyecto[[#This Row],[TrainingTimesLastYear]]&lt;5,"Media","Mucha"))</f>
        <v>Poca</v>
      </c>
      <c r="AQ438" s="3" t="str">
        <f>+IF(TablaProyecto[[#This Row],[TotalWorkingYears]]&lt;4,"Junior",IF(TablaProyecto[[#This Row],[TotalWorkingYears]]&lt;10,"Intermediate","Senior"))</f>
        <v>Intermediate</v>
      </c>
      <c r="AS438" t="str">
        <f>+IF(TablaProyecto[[#This Row],[Education]]&gt;5,"ERRONEO","")</f>
        <v/>
      </c>
      <c r="AT438" t="str">
        <f>IF(+COUNTIF(TablaProyecto[EmployeeNumber],TablaProyecto[[#This Row],[EmployeeNumber]])&gt;1,"ERRONEO"," ")</f>
        <v xml:space="preserve"> </v>
      </c>
      <c r="AU438" t="str">
        <f>+IF(TablaProyecto[[#This Row],[JobSatisfaction]]&gt;4,"ERRONEO"," ")</f>
        <v xml:space="preserve"> </v>
      </c>
      <c r="AV438" t="str">
        <f>+IF(TablaProyecto[[#This Row],[PerformanceRating]]&gt;4,"ERRONEO"," ")</f>
        <v xml:space="preserve"> </v>
      </c>
      <c r="AW438" t="str">
        <f>+IF(TablaProyecto[[#This Row],[RelationshipSatisfaction]]&gt;4,"ERRONEO"," ")</f>
        <v xml:space="preserve"> </v>
      </c>
      <c r="AX438" t="str">
        <f>+IF(TablaProyecto[[#This Row],[WorkLifeBalance]]&gt;4,"ERRONEO"," ")</f>
        <v xml:space="preserve"> </v>
      </c>
    </row>
    <row r="439" spans="1:50" x14ac:dyDescent="0.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  <c r="AJ439" s="3">
        <f>+TablaProyecto[[#This Row],[PercentSalaryHike]]/100</f>
        <v>0.14000000000000001</v>
      </c>
      <c r="AK439" s="3" t="str">
        <f>+IF(TablaProyecto[[#This Row],[Age]]&gt;=61,"Baby boomers",IF(TablaProyecto[[#This Row],[Age]]&gt;=45,"Generacion X",IF(TablaProyecto[[#This Row],[Age]]&gt;=29,"Millennials","Generacion Z")))</f>
        <v>Millennials</v>
      </c>
      <c r="AL43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39" s="3" t="str">
        <f>+IF(TablaProyecto[[#This Row],[HourlyRate]]&lt;50,"Coste salarial bajo",IF(TablaProyecto[[#This Row],[HourlyRate]]&lt;75,"Coste salarial medio","Coste salarial alto"))</f>
        <v>Coste salarial medio</v>
      </c>
      <c r="AN439" s="3" t="str">
        <f>+IF(TablaProyecto[[#This Row],[DistanceFromHome]]&lt;10,"0-10 kms",IF(TablaProyecto[[#This Row],[DistanceFromHome]]&lt;20,"10-20 kms","20-30 kms"))</f>
        <v>0-10 kms</v>
      </c>
      <c r="AO439" s="3" t="str">
        <f>+IF(TablaProyecto[[#This Row],[Porcentaje de aumento salarial recibido (%)]]&lt;16%,"Bajo",IF(TablaProyecto[[#This Row],[Porcentaje de aumento salarial recibido (%)]]&lt;21%,"Medio","Alto"))</f>
        <v>Bajo</v>
      </c>
      <c r="AP439" s="3" t="str">
        <f>+IF(TablaProyecto[[#This Row],[TrainingTimesLastYear]]&lt;3,"Poca",IF(TablaProyecto[[#This Row],[TrainingTimesLastYear]]&lt;5,"Media","Mucha"))</f>
        <v>Media</v>
      </c>
      <c r="AQ439" s="3" t="str">
        <f>+IF(TablaProyecto[[#This Row],[TotalWorkingYears]]&lt;4,"Junior",IF(TablaProyecto[[#This Row],[TotalWorkingYears]]&lt;10,"Intermediate","Senior"))</f>
        <v>Intermediate</v>
      </c>
      <c r="AS439" t="str">
        <f>+IF(TablaProyecto[[#This Row],[Education]]&gt;5,"ERRONEO","")</f>
        <v/>
      </c>
      <c r="AT439" t="str">
        <f>IF(+COUNTIF(TablaProyecto[EmployeeNumber],TablaProyecto[[#This Row],[EmployeeNumber]])&gt;1,"ERRONEO"," ")</f>
        <v xml:space="preserve"> </v>
      </c>
      <c r="AU439" t="str">
        <f>+IF(TablaProyecto[[#This Row],[JobSatisfaction]]&gt;4,"ERRONEO"," ")</f>
        <v xml:space="preserve"> </v>
      </c>
      <c r="AV439" t="str">
        <f>+IF(TablaProyecto[[#This Row],[PerformanceRating]]&gt;4,"ERRONEO"," ")</f>
        <v xml:space="preserve"> </v>
      </c>
      <c r="AW439" t="str">
        <f>+IF(TablaProyecto[[#This Row],[RelationshipSatisfaction]]&gt;4,"ERRONEO"," ")</f>
        <v xml:space="preserve"> </v>
      </c>
      <c r="AX439" t="str">
        <f>+IF(TablaProyecto[[#This Row],[WorkLifeBalance]]&gt;4,"ERRONEO"," ")</f>
        <v xml:space="preserve"> </v>
      </c>
    </row>
    <row r="440" spans="1:50" x14ac:dyDescent="0.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  <c r="AJ440" s="3">
        <f>+TablaProyecto[[#This Row],[PercentSalaryHike]]/100</f>
        <v>0.12</v>
      </c>
      <c r="AK440" s="3" t="str">
        <f>+IF(TablaProyecto[[#This Row],[Age]]&gt;=61,"Baby boomers",IF(TablaProyecto[[#This Row],[Age]]&gt;=45,"Generacion X",IF(TablaProyecto[[#This Row],[Age]]&gt;=29,"Millennials","Generacion Z")))</f>
        <v>Millennials</v>
      </c>
      <c r="AL44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40" s="3" t="str">
        <f>+IF(TablaProyecto[[#This Row],[HourlyRate]]&lt;50,"Coste salarial bajo",IF(TablaProyecto[[#This Row],[HourlyRate]]&lt;75,"Coste salarial medio","Coste salarial alto"))</f>
        <v>Coste salarial medio</v>
      </c>
      <c r="AN440" s="3" t="str">
        <f>+IF(TablaProyecto[[#This Row],[DistanceFromHome]]&lt;10,"0-10 kms",IF(TablaProyecto[[#This Row],[DistanceFromHome]]&lt;20,"10-20 kms","20-30 kms"))</f>
        <v>10-20 kms</v>
      </c>
      <c r="AO440" s="3" t="str">
        <f>+IF(TablaProyecto[[#This Row],[Porcentaje de aumento salarial recibido (%)]]&lt;16%,"Bajo",IF(TablaProyecto[[#This Row],[Porcentaje de aumento salarial recibido (%)]]&lt;21%,"Medio","Alto"))</f>
        <v>Bajo</v>
      </c>
      <c r="AP440" s="3" t="str">
        <f>+IF(TablaProyecto[[#This Row],[TrainingTimesLastYear]]&lt;3,"Poca",IF(TablaProyecto[[#This Row],[TrainingTimesLastYear]]&lt;5,"Media","Mucha"))</f>
        <v>Poca</v>
      </c>
      <c r="AQ440" s="3" t="str">
        <f>+IF(TablaProyecto[[#This Row],[TotalWorkingYears]]&lt;4,"Junior",IF(TablaProyecto[[#This Row],[TotalWorkingYears]]&lt;10,"Intermediate","Senior"))</f>
        <v>Senior</v>
      </c>
      <c r="AS440" t="str">
        <f>+IF(TablaProyecto[[#This Row],[Education]]&gt;5,"ERRONEO","")</f>
        <v/>
      </c>
      <c r="AT440" t="str">
        <f>IF(+COUNTIF(TablaProyecto[EmployeeNumber],TablaProyecto[[#This Row],[EmployeeNumber]])&gt;1,"ERRONEO"," ")</f>
        <v xml:space="preserve"> </v>
      </c>
      <c r="AU440" t="str">
        <f>+IF(TablaProyecto[[#This Row],[JobSatisfaction]]&gt;4,"ERRONEO"," ")</f>
        <v xml:space="preserve"> </v>
      </c>
      <c r="AV440" t="str">
        <f>+IF(TablaProyecto[[#This Row],[PerformanceRating]]&gt;4,"ERRONEO"," ")</f>
        <v xml:space="preserve"> </v>
      </c>
      <c r="AW440" t="str">
        <f>+IF(TablaProyecto[[#This Row],[RelationshipSatisfaction]]&gt;4,"ERRONEO"," ")</f>
        <v xml:space="preserve"> </v>
      </c>
      <c r="AX440" t="str">
        <f>+IF(TablaProyecto[[#This Row],[WorkLifeBalance]]&gt;4,"ERRONEO"," ")</f>
        <v xml:space="preserve"> </v>
      </c>
    </row>
    <row r="441" spans="1:50" x14ac:dyDescent="0.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  <c r="AJ441" s="3">
        <f>+TablaProyecto[[#This Row],[PercentSalaryHike]]/100</f>
        <v>0.12</v>
      </c>
      <c r="AK441" s="3" t="str">
        <f>+IF(TablaProyecto[[#This Row],[Age]]&gt;=61,"Baby boomers",IF(TablaProyecto[[#This Row],[Age]]&gt;=45,"Generacion X",IF(TablaProyecto[[#This Row],[Age]]&gt;=29,"Millennials","Generacion Z")))</f>
        <v>Millennials</v>
      </c>
      <c r="AL44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441" s="3" t="str">
        <f>+IF(TablaProyecto[[#This Row],[HourlyRate]]&lt;50,"Coste salarial bajo",IF(TablaProyecto[[#This Row],[HourlyRate]]&lt;75,"Coste salarial medio","Coste salarial alto"))</f>
        <v>Coste salarial medio</v>
      </c>
      <c r="AN441" s="3" t="str">
        <f>+IF(TablaProyecto[[#This Row],[DistanceFromHome]]&lt;10,"0-10 kms",IF(TablaProyecto[[#This Row],[DistanceFromHome]]&lt;20,"10-20 kms","20-30 kms"))</f>
        <v>20-30 kms</v>
      </c>
      <c r="AO441" s="3" t="str">
        <f>+IF(TablaProyecto[[#This Row],[Porcentaje de aumento salarial recibido (%)]]&lt;16%,"Bajo",IF(TablaProyecto[[#This Row],[Porcentaje de aumento salarial recibido (%)]]&lt;21%,"Medio","Alto"))</f>
        <v>Bajo</v>
      </c>
      <c r="AP441" s="3" t="str">
        <f>+IF(TablaProyecto[[#This Row],[TrainingTimesLastYear]]&lt;3,"Poca",IF(TablaProyecto[[#This Row],[TrainingTimesLastYear]]&lt;5,"Media","Mucha"))</f>
        <v>Poca</v>
      </c>
      <c r="AQ441" s="3" t="str">
        <f>+IF(TablaProyecto[[#This Row],[TotalWorkingYears]]&lt;4,"Junior",IF(TablaProyecto[[#This Row],[TotalWorkingYears]]&lt;10,"Intermediate","Senior"))</f>
        <v>Senior</v>
      </c>
      <c r="AS441" t="str">
        <f>+IF(TablaProyecto[[#This Row],[Education]]&gt;5,"ERRONEO","")</f>
        <v/>
      </c>
      <c r="AT441" t="str">
        <f>IF(+COUNTIF(TablaProyecto[EmployeeNumber],TablaProyecto[[#This Row],[EmployeeNumber]])&gt;1,"ERRONEO"," ")</f>
        <v xml:space="preserve"> </v>
      </c>
      <c r="AU441" t="str">
        <f>+IF(TablaProyecto[[#This Row],[JobSatisfaction]]&gt;4,"ERRONEO"," ")</f>
        <v xml:space="preserve"> </v>
      </c>
      <c r="AV441" t="str">
        <f>+IF(TablaProyecto[[#This Row],[PerformanceRating]]&gt;4,"ERRONEO"," ")</f>
        <v xml:space="preserve"> </v>
      </c>
      <c r="AW441" t="str">
        <f>+IF(TablaProyecto[[#This Row],[RelationshipSatisfaction]]&gt;4,"ERRONEO"," ")</f>
        <v xml:space="preserve"> </v>
      </c>
      <c r="AX441" t="str">
        <f>+IF(TablaProyecto[[#This Row],[WorkLifeBalance]]&gt;4,"ERRONEO"," ")</f>
        <v xml:space="preserve"> </v>
      </c>
    </row>
    <row r="442" spans="1:50" x14ac:dyDescent="0.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  <c r="AJ442" s="3">
        <f>+TablaProyecto[[#This Row],[PercentSalaryHike]]/100</f>
        <v>0.15</v>
      </c>
      <c r="AK442" s="3" t="str">
        <f>+IF(TablaProyecto[[#This Row],[Age]]&gt;=61,"Baby boomers",IF(TablaProyecto[[#This Row],[Age]]&gt;=45,"Generacion X",IF(TablaProyecto[[#This Row],[Age]]&gt;=29,"Millennials","Generacion Z")))</f>
        <v>Millennials</v>
      </c>
      <c r="AL44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42" s="3" t="str">
        <f>+IF(TablaProyecto[[#This Row],[HourlyRate]]&lt;50,"Coste salarial bajo",IF(TablaProyecto[[#This Row],[HourlyRate]]&lt;75,"Coste salarial medio","Coste salarial alto"))</f>
        <v>Coste salarial bajo</v>
      </c>
      <c r="AN442" s="3" t="str">
        <f>+IF(TablaProyecto[[#This Row],[DistanceFromHome]]&lt;10,"0-10 kms",IF(TablaProyecto[[#This Row],[DistanceFromHome]]&lt;20,"10-20 kms","20-30 kms"))</f>
        <v>20-30 kms</v>
      </c>
      <c r="AO442" s="3" t="str">
        <f>+IF(TablaProyecto[[#This Row],[Porcentaje de aumento salarial recibido (%)]]&lt;16%,"Bajo",IF(TablaProyecto[[#This Row],[Porcentaje de aumento salarial recibido (%)]]&lt;21%,"Medio","Alto"))</f>
        <v>Bajo</v>
      </c>
      <c r="AP442" s="3" t="str">
        <f>+IF(TablaProyecto[[#This Row],[TrainingTimesLastYear]]&lt;3,"Poca",IF(TablaProyecto[[#This Row],[TrainingTimesLastYear]]&lt;5,"Media","Mucha"))</f>
        <v>Poca</v>
      </c>
      <c r="AQ442" s="3" t="str">
        <f>+IF(TablaProyecto[[#This Row],[TotalWorkingYears]]&lt;4,"Junior",IF(TablaProyecto[[#This Row],[TotalWorkingYears]]&lt;10,"Intermediate","Senior"))</f>
        <v>Senior</v>
      </c>
      <c r="AS442" t="str">
        <f>+IF(TablaProyecto[[#This Row],[Education]]&gt;5,"ERRONEO","")</f>
        <v/>
      </c>
      <c r="AT442" t="str">
        <f>IF(+COUNTIF(TablaProyecto[EmployeeNumber],TablaProyecto[[#This Row],[EmployeeNumber]])&gt;1,"ERRONEO"," ")</f>
        <v xml:space="preserve"> </v>
      </c>
      <c r="AU442" t="str">
        <f>+IF(TablaProyecto[[#This Row],[JobSatisfaction]]&gt;4,"ERRONEO"," ")</f>
        <v xml:space="preserve"> </v>
      </c>
      <c r="AV442" t="str">
        <f>+IF(TablaProyecto[[#This Row],[PerformanceRating]]&gt;4,"ERRONEO"," ")</f>
        <v xml:space="preserve"> </v>
      </c>
      <c r="AW442" t="str">
        <f>+IF(TablaProyecto[[#This Row],[RelationshipSatisfaction]]&gt;4,"ERRONEO"," ")</f>
        <v xml:space="preserve"> </v>
      </c>
      <c r="AX442" t="str">
        <f>+IF(TablaProyecto[[#This Row],[WorkLifeBalance]]&gt;4,"ERRONEO"," ")</f>
        <v xml:space="preserve"> </v>
      </c>
    </row>
    <row r="443" spans="1:50" x14ac:dyDescent="0.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  <c r="AJ443" s="3">
        <f>+TablaProyecto[[#This Row],[PercentSalaryHike]]/100</f>
        <v>0.17</v>
      </c>
      <c r="AK443" s="3" t="str">
        <f>+IF(TablaProyecto[[#This Row],[Age]]&gt;=61,"Baby boomers",IF(TablaProyecto[[#This Row],[Age]]&gt;=45,"Generacion X",IF(TablaProyecto[[#This Row],[Age]]&gt;=29,"Millennials","Generacion Z")))</f>
        <v>Millennials</v>
      </c>
      <c r="AL44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43" s="3" t="str">
        <f>+IF(TablaProyecto[[#This Row],[HourlyRate]]&lt;50,"Coste salarial bajo",IF(TablaProyecto[[#This Row],[HourlyRate]]&lt;75,"Coste salarial medio","Coste salarial alto"))</f>
        <v>Coste salarial alto</v>
      </c>
      <c r="AN443" s="3" t="str">
        <f>+IF(TablaProyecto[[#This Row],[DistanceFromHome]]&lt;10,"0-10 kms",IF(TablaProyecto[[#This Row],[DistanceFromHome]]&lt;20,"10-20 kms","20-30 kms"))</f>
        <v>0-10 kms</v>
      </c>
      <c r="AO443" s="3" t="str">
        <f>+IF(TablaProyecto[[#This Row],[Porcentaje de aumento salarial recibido (%)]]&lt;16%,"Bajo",IF(TablaProyecto[[#This Row],[Porcentaje de aumento salarial recibido (%)]]&lt;21%,"Medio","Alto"))</f>
        <v>Medio</v>
      </c>
      <c r="AP443" s="3" t="str">
        <f>+IF(TablaProyecto[[#This Row],[TrainingTimesLastYear]]&lt;3,"Poca",IF(TablaProyecto[[#This Row],[TrainingTimesLastYear]]&lt;5,"Media","Mucha"))</f>
        <v>Media</v>
      </c>
      <c r="AQ443" s="3" t="str">
        <f>+IF(TablaProyecto[[#This Row],[TotalWorkingYears]]&lt;4,"Junior",IF(TablaProyecto[[#This Row],[TotalWorkingYears]]&lt;10,"Intermediate","Senior"))</f>
        <v>Intermediate</v>
      </c>
      <c r="AS443" t="str">
        <f>+IF(TablaProyecto[[#This Row],[Education]]&gt;5,"ERRONEO","")</f>
        <v/>
      </c>
      <c r="AT443" t="str">
        <f>IF(+COUNTIF(TablaProyecto[EmployeeNumber],TablaProyecto[[#This Row],[EmployeeNumber]])&gt;1,"ERRONEO"," ")</f>
        <v xml:space="preserve"> </v>
      </c>
      <c r="AU443" t="str">
        <f>+IF(TablaProyecto[[#This Row],[JobSatisfaction]]&gt;4,"ERRONEO"," ")</f>
        <v xml:space="preserve"> </v>
      </c>
      <c r="AV443" t="str">
        <f>+IF(TablaProyecto[[#This Row],[PerformanceRating]]&gt;4,"ERRONEO"," ")</f>
        <v xml:space="preserve"> </v>
      </c>
      <c r="AW443" t="str">
        <f>+IF(TablaProyecto[[#This Row],[RelationshipSatisfaction]]&gt;4,"ERRONEO"," ")</f>
        <v xml:space="preserve"> </v>
      </c>
      <c r="AX443" t="str">
        <f>+IF(TablaProyecto[[#This Row],[WorkLifeBalance]]&gt;4,"ERRONEO"," ")</f>
        <v xml:space="preserve"> </v>
      </c>
    </row>
    <row r="444" spans="1:50" x14ac:dyDescent="0.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  <c r="AJ444" s="3">
        <f>+TablaProyecto[[#This Row],[PercentSalaryHike]]/100</f>
        <v>0.14000000000000001</v>
      </c>
      <c r="AK444" s="3" t="str">
        <f>+IF(TablaProyecto[[#This Row],[Age]]&gt;=61,"Baby boomers",IF(TablaProyecto[[#This Row],[Age]]&gt;=45,"Generacion X",IF(TablaProyecto[[#This Row],[Age]]&gt;=29,"Millennials","Generacion Z")))</f>
        <v>Millennials</v>
      </c>
      <c r="AL44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44" s="3" t="str">
        <f>+IF(TablaProyecto[[#This Row],[HourlyRate]]&lt;50,"Coste salarial bajo",IF(TablaProyecto[[#This Row],[HourlyRate]]&lt;75,"Coste salarial medio","Coste salarial alto"))</f>
        <v>Coste salarial bajo</v>
      </c>
      <c r="AN444" s="3" t="str">
        <f>+IF(TablaProyecto[[#This Row],[DistanceFromHome]]&lt;10,"0-10 kms",IF(TablaProyecto[[#This Row],[DistanceFromHome]]&lt;20,"10-20 kms","20-30 kms"))</f>
        <v>10-20 kms</v>
      </c>
      <c r="AO444" s="3" t="str">
        <f>+IF(TablaProyecto[[#This Row],[Porcentaje de aumento salarial recibido (%)]]&lt;16%,"Bajo",IF(TablaProyecto[[#This Row],[Porcentaje de aumento salarial recibido (%)]]&lt;21%,"Medio","Alto"))</f>
        <v>Bajo</v>
      </c>
      <c r="AP444" s="3" t="str">
        <f>+IF(TablaProyecto[[#This Row],[TrainingTimesLastYear]]&lt;3,"Poca",IF(TablaProyecto[[#This Row],[TrainingTimesLastYear]]&lt;5,"Media","Mucha"))</f>
        <v>Media</v>
      </c>
      <c r="AQ444" s="3" t="str">
        <f>+IF(TablaProyecto[[#This Row],[TotalWorkingYears]]&lt;4,"Junior",IF(TablaProyecto[[#This Row],[TotalWorkingYears]]&lt;10,"Intermediate","Senior"))</f>
        <v>Senior</v>
      </c>
      <c r="AS444" t="str">
        <f>+IF(TablaProyecto[[#This Row],[Education]]&gt;5,"ERRONEO","")</f>
        <v/>
      </c>
      <c r="AT444" t="str">
        <f>IF(+COUNTIF(TablaProyecto[EmployeeNumber],TablaProyecto[[#This Row],[EmployeeNumber]])&gt;1,"ERRONEO"," ")</f>
        <v xml:space="preserve"> </v>
      </c>
      <c r="AU444" t="str">
        <f>+IF(TablaProyecto[[#This Row],[JobSatisfaction]]&gt;4,"ERRONEO"," ")</f>
        <v xml:space="preserve"> </v>
      </c>
      <c r="AV444" t="str">
        <f>+IF(TablaProyecto[[#This Row],[PerformanceRating]]&gt;4,"ERRONEO"," ")</f>
        <v xml:space="preserve"> </v>
      </c>
      <c r="AW444" t="str">
        <f>+IF(TablaProyecto[[#This Row],[RelationshipSatisfaction]]&gt;4,"ERRONEO"," ")</f>
        <v xml:space="preserve"> </v>
      </c>
      <c r="AX444" t="str">
        <f>+IF(TablaProyecto[[#This Row],[WorkLifeBalance]]&gt;4,"ERRONEO"," ")</f>
        <v xml:space="preserve"> </v>
      </c>
    </row>
    <row r="445" spans="1:50" x14ac:dyDescent="0.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  <c r="AJ445" s="3">
        <f>+TablaProyecto[[#This Row],[PercentSalaryHike]]/100</f>
        <v>0.16</v>
      </c>
      <c r="AK445" s="3" t="str">
        <f>+IF(TablaProyecto[[#This Row],[Age]]&gt;=61,"Baby boomers",IF(TablaProyecto[[#This Row],[Age]]&gt;=45,"Generacion X",IF(TablaProyecto[[#This Row],[Age]]&gt;=29,"Millennials","Generacion Z")))</f>
        <v>Generacion Z</v>
      </c>
      <c r="AL44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45" s="3" t="str">
        <f>+IF(TablaProyecto[[#This Row],[HourlyRate]]&lt;50,"Coste salarial bajo",IF(TablaProyecto[[#This Row],[HourlyRate]]&lt;75,"Coste salarial medio","Coste salarial alto"))</f>
        <v>Coste salarial alto</v>
      </c>
      <c r="AN445" s="3" t="str">
        <f>+IF(TablaProyecto[[#This Row],[DistanceFromHome]]&lt;10,"0-10 kms",IF(TablaProyecto[[#This Row],[DistanceFromHome]]&lt;20,"10-20 kms","20-30 kms"))</f>
        <v>0-10 kms</v>
      </c>
      <c r="AO445" s="3" t="str">
        <f>+IF(TablaProyecto[[#This Row],[Porcentaje de aumento salarial recibido (%)]]&lt;16%,"Bajo",IF(TablaProyecto[[#This Row],[Porcentaje de aumento salarial recibido (%)]]&lt;21%,"Medio","Alto"))</f>
        <v>Medio</v>
      </c>
      <c r="AP445" s="3" t="str">
        <f>+IF(TablaProyecto[[#This Row],[TrainingTimesLastYear]]&lt;3,"Poca",IF(TablaProyecto[[#This Row],[TrainingTimesLastYear]]&lt;5,"Media","Mucha"))</f>
        <v>Media</v>
      </c>
      <c r="AQ445" s="3" t="str">
        <f>+IF(TablaProyecto[[#This Row],[TotalWorkingYears]]&lt;4,"Junior",IF(TablaProyecto[[#This Row],[TotalWorkingYears]]&lt;10,"Intermediate","Senior"))</f>
        <v>Intermediate</v>
      </c>
      <c r="AS445" t="str">
        <f>+IF(TablaProyecto[[#This Row],[Education]]&gt;5,"ERRONEO","")</f>
        <v/>
      </c>
      <c r="AT445" t="str">
        <f>IF(+COUNTIF(TablaProyecto[EmployeeNumber],TablaProyecto[[#This Row],[EmployeeNumber]])&gt;1,"ERRONEO"," ")</f>
        <v xml:space="preserve"> </v>
      </c>
      <c r="AU445" t="str">
        <f>+IF(TablaProyecto[[#This Row],[JobSatisfaction]]&gt;4,"ERRONEO"," ")</f>
        <v xml:space="preserve"> </v>
      </c>
      <c r="AV445" t="str">
        <f>+IF(TablaProyecto[[#This Row],[PerformanceRating]]&gt;4,"ERRONEO"," ")</f>
        <v xml:space="preserve"> </v>
      </c>
      <c r="AW445" t="str">
        <f>+IF(TablaProyecto[[#This Row],[RelationshipSatisfaction]]&gt;4,"ERRONEO"," ")</f>
        <v xml:space="preserve"> </v>
      </c>
      <c r="AX445" t="str">
        <f>+IF(TablaProyecto[[#This Row],[WorkLifeBalance]]&gt;4,"ERRONEO"," ")</f>
        <v xml:space="preserve"> </v>
      </c>
    </row>
    <row r="446" spans="1:50" x14ac:dyDescent="0.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  <c r="AJ446" s="3">
        <f>+TablaProyecto[[#This Row],[PercentSalaryHike]]/100</f>
        <v>0.14000000000000001</v>
      </c>
      <c r="AK446" s="3" t="str">
        <f>+IF(TablaProyecto[[#This Row],[Age]]&gt;=61,"Baby boomers",IF(TablaProyecto[[#This Row],[Age]]&gt;=45,"Generacion X",IF(TablaProyecto[[#This Row],[Age]]&gt;=29,"Millennials","Generacion Z")))</f>
        <v>Generacion X</v>
      </c>
      <c r="AL44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46" s="3" t="str">
        <f>+IF(TablaProyecto[[#This Row],[HourlyRate]]&lt;50,"Coste salarial bajo",IF(TablaProyecto[[#This Row],[HourlyRate]]&lt;75,"Coste salarial medio","Coste salarial alto"))</f>
        <v>Coste salarial bajo</v>
      </c>
      <c r="AN446" s="3" t="str">
        <f>+IF(TablaProyecto[[#This Row],[DistanceFromHome]]&lt;10,"0-10 kms",IF(TablaProyecto[[#This Row],[DistanceFromHome]]&lt;20,"10-20 kms","20-30 kms"))</f>
        <v>0-10 kms</v>
      </c>
      <c r="AO446" s="3" t="str">
        <f>+IF(TablaProyecto[[#This Row],[Porcentaje de aumento salarial recibido (%)]]&lt;16%,"Bajo",IF(TablaProyecto[[#This Row],[Porcentaje de aumento salarial recibido (%)]]&lt;21%,"Medio","Alto"))</f>
        <v>Bajo</v>
      </c>
      <c r="AP446" s="3" t="str">
        <f>+IF(TablaProyecto[[#This Row],[TrainingTimesLastYear]]&lt;3,"Poca",IF(TablaProyecto[[#This Row],[TrainingTimesLastYear]]&lt;5,"Media","Mucha"))</f>
        <v>Poca</v>
      </c>
      <c r="AQ446" s="3" t="str">
        <f>+IF(TablaProyecto[[#This Row],[TotalWorkingYears]]&lt;4,"Junior",IF(TablaProyecto[[#This Row],[TotalWorkingYears]]&lt;10,"Intermediate","Senior"))</f>
        <v>Senior</v>
      </c>
      <c r="AS446" t="str">
        <f>+IF(TablaProyecto[[#This Row],[Education]]&gt;5,"ERRONEO","")</f>
        <v/>
      </c>
      <c r="AT446" t="str">
        <f>IF(+COUNTIF(TablaProyecto[EmployeeNumber],TablaProyecto[[#This Row],[EmployeeNumber]])&gt;1,"ERRONEO"," ")</f>
        <v xml:space="preserve"> </v>
      </c>
      <c r="AU446" t="str">
        <f>+IF(TablaProyecto[[#This Row],[JobSatisfaction]]&gt;4,"ERRONEO"," ")</f>
        <v xml:space="preserve"> </v>
      </c>
      <c r="AV446" t="str">
        <f>+IF(TablaProyecto[[#This Row],[PerformanceRating]]&gt;4,"ERRONEO"," ")</f>
        <v xml:space="preserve"> </v>
      </c>
      <c r="AW446" t="str">
        <f>+IF(TablaProyecto[[#This Row],[RelationshipSatisfaction]]&gt;4,"ERRONEO"," ")</f>
        <v xml:space="preserve"> </v>
      </c>
      <c r="AX446" t="str">
        <f>+IF(TablaProyecto[[#This Row],[WorkLifeBalance]]&gt;4,"ERRONEO"," ")</f>
        <v xml:space="preserve"> </v>
      </c>
    </row>
    <row r="447" spans="1:50" x14ac:dyDescent="0.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  <c r="AJ447" s="3">
        <f>+TablaProyecto[[#This Row],[PercentSalaryHike]]/100</f>
        <v>0.23</v>
      </c>
      <c r="AK447" s="3" t="str">
        <f>+IF(TablaProyecto[[#This Row],[Age]]&gt;=61,"Baby boomers",IF(TablaProyecto[[#This Row],[Age]]&gt;=45,"Generacion X",IF(TablaProyecto[[#This Row],[Age]]&gt;=29,"Millennials","Generacion Z")))</f>
        <v>Generacion X</v>
      </c>
      <c r="AL44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47" s="3" t="str">
        <f>+IF(TablaProyecto[[#This Row],[HourlyRate]]&lt;50,"Coste salarial bajo",IF(TablaProyecto[[#This Row],[HourlyRate]]&lt;75,"Coste salarial medio","Coste salarial alto"))</f>
        <v>Coste salarial alto</v>
      </c>
      <c r="AN447" s="3" t="str">
        <f>+IF(TablaProyecto[[#This Row],[DistanceFromHome]]&lt;10,"0-10 kms",IF(TablaProyecto[[#This Row],[DistanceFromHome]]&lt;20,"10-20 kms","20-30 kms"))</f>
        <v>10-20 kms</v>
      </c>
      <c r="AO447" s="3" t="str">
        <f>+IF(TablaProyecto[[#This Row],[Porcentaje de aumento salarial recibido (%)]]&lt;16%,"Bajo",IF(TablaProyecto[[#This Row],[Porcentaje de aumento salarial recibido (%)]]&lt;21%,"Medio","Alto"))</f>
        <v>Alto</v>
      </c>
      <c r="AP447" s="3" t="str">
        <f>+IF(TablaProyecto[[#This Row],[TrainingTimesLastYear]]&lt;3,"Poca",IF(TablaProyecto[[#This Row],[TrainingTimesLastYear]]&lt;5,"Media","Mucha"))</f>
        <v>Poca</v>
      </c>
      <c r="AQ447" s="3" t="str">
        <f>+IF(TablaProyecto[[#This Row],[TotalWorkingYears]]&lt;4,"Junior",IF(TablaProyecto[[#This Row],[TotalWorkingYears]]&lt;10,"Intermediate","Senior"))</f>
        <v>Senior</v>
      </c>
      <c r="AS447" t="str">
        <f>+IF(TablaProyecto[[#This Row],[Education]]&gt;5,"ERRONEO","")</f>
        <v/>
      </c>
      <c r="AT447" t="str">
        <f>IF(+COUNTIF(TablaProyecto[EmployeeNumber],TablaProyecto[[#This Row],[EmployeeNumber]])&gt;1,"ERRONEO"," ")</f>
        <v xml:space="preserve"> </v>
      </c>
      <c r="AU447" t="str">
        <f>+IF(TablaProyecto[[#This Row],[JobSatisfaction]]&gt;4,"ERRONEO"," ")</f>
        <v xml:space="preserve"> </v>
      </c>
      <c r="AV447" t="str">
        <f>+IF(TablaProyecto[[#This Row],[PerformanceRating]]&gt;4,"ERRONEO"," ")</f>
        <v xml:space="preserve"> </v>
      </c>
      <c r="AW447" t="str">
        <f>+IF(TablaProyecto[[#This Row],[RelationshipSatisfaction]]&gt;4,"ERRONEO"," ")</f>
        <v xml:space="preserve"> </v>
      </c>
      <c r="AX447" t="str">
        <f>+IF(TablaProyecto[[#This Row],[WorkLifeBalance]]&gt;4,"ERRONEO"," ")</f>
        <v xml:space="preserve"> </v>
      </c>
    </row>
    <row r="448" spans="1:50" x14ac:dyDescent="0.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  <c r="AJ448" s="3">
        <f>+TablaProyecto[[#This Row],[PercentSalaryHike]]/100</f>
        <v>0.14000000000000001</v>
      </c>
      <c r="AK448" s="3" t="str">
        <f>+IF(TablaProyecto[[#This Row],[Age]]&gt;=61,"Baby boomers",IF(TablaProyecto[[#This Row],[Age]]&gt;=45,"Generacion X",IF(TablaProyecto[[#This Row],[Age]]&gt;=29,"Millennials","Generacion Z")))</f>
        <v>Millennials</v>
      </c>
      <c r="AL44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448" s="3" t="str">
        <f>+IF(TablaProyecto[[#This Row],[HourlyRate]]&lt;50,"Coste salarial bajo",IF(TablaProyecto[[#This Row],[HourlyRate]]&lt;75,"Coste salarial medio","Coste salarial alto"))</f>
        <v>Coste salarial medio</v>
      </c>
      <c r="AN448" s="3" t="str">
        <f>+IF(TablaProyecto[[#This Row],[DistanceFromHome]]&lt;10,"0-10 kms",IF(TablaProyecto[[#This Row],[DistanceFromHome]]&lt;20,"10-20 kms","20-30 kms"))</f>
        <v>10-20 kms</v>
      </c>
      <c r="AO448" s="3" t="str">
        <f>+IF(TablaProyecto[[#This Row],[Porcentaje de aumento salarial recibido (%)]]&lt;16%,"Bajo",IF(TablaProyecto[[#This Row],[Porcentaje de aumento salarial recibido (%)]]&lt;21%,"Medio","Alto"))</f>
        <v>Bajo</v>
      </c>
      <c r="AP448" s="3" t="str">
        <f>+IF(TablaProyecto[[#This Row],[TrainingTimesLastYear]]&lt;3,"Poca",IF(TablaProyecto[[#This Row],[TrainingTimesLastYear]]&lt;5,"Media","Mucha"))</f>
        <v>Media</v>
      </c>
      <c r="AQ448" s="3" t="str">
        <f>+IF(TablaProyecto[[#This Row],[TotalWorkingYears]]&lt;4,"Junior",IF(TablaProyecto[[#This Row],[TotalWorkingYears]]&lt;10,"Intermediate","Senior"))</f>
        <v>Senior</v>
      </c>
      <c r="AS448" t="str">
        <f>+IF(TablaProyecto[[#This Row],[Education]]&gt;5,"ERRONEO","")</f>
        <v/>
      </c>
      <c r="AT448" t="str">
        <f>IF(+COUNTIF(TablaProyecto[EmployeeNumber],TablaProyecto[[#This Row],[EmployeeNumber]])&gt;1,"ERRONEO"," ")</f>
        <v xml:space="preserve"> </v>
      </c>
      <c r="AU448" t="str">
        <f>+IF(TablaProyecto[[#This Row],[JobSatisfaction]]&gt;4,"ERRONEO"," ")</f>
        <v xml:space="preserve"> </v>
      </c>
      <c r="AV448" t="str">
        <f>+IF(TablaProyecto[[#This Row],[PerformanceRating]]&gt;4,"ERRONEO"," ")</f>
        <v xml:space="preserve"> </v>
      </c>
      <c r="AW448" t="str">
        <f>+IF(TablaProyecto[[#This Row],[RelationshipSatisfaction]]&gt;4,"ERRONEO"," ")</f>
        <v xml:space="preserve"> </v>
      </c>
      <c r="AX448" t="str">
        <f>+IF(TablaProyecto[[#This Row],[WorkLifeBalance]]&gt;4,"ERRONEO"," ")</f>
        <v xml:space="preserve"> </v>
      </c>
    </row>
    <row r="449" spans="1:50" x14ac:dyDescent="0.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  <c r="AJ449" s="3">
        <f>+TablaProyecto[[#This Row],[PercentSalaryHike]]/100</f>
        <v>0.11</v>
      </c>
      <c r="AK449" s="3" t="str">
        <f>+IF(TablaProyecto[[#This Row],[Age]]&gt;=61,"Baby boomers",IF(TablaProyecto[[#This Row],[Age]]&gt;=45,"Generacion X",IF(TablaProyecto[[#This Row],[Age]]&gt;=29,"Millennials","Generacion Z")))</f>
        <v>Millennials</v>
      </c>
      <c r="AL44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449" s="3" t="str">
        <f>+IF(TablaProyecto[[#This Row],[HourlyRate]]&lt;50,"Coste salarial bajo",IF(TablaProyecto[[#This Row],[HourlyRate]]&lt;75,"Coste salarial medio","Coste salarial alto"))</f>
        <v>Coste salarial alto</v>
      </c>
      <c r="AN449" s="3" t="str">
        <f>+IF(TablaProyecto[[#This Row],[DistanceFromHome]]&lt;10,"0-10 kms",IF(TablaProyecto[[#This Row],[DistanceFromHome]]&lt;20,"10-20 kms","20-30 kms"))</f>
        <v>0-10 kms</v>
      </c>
      <c r="AO449" s="3" t="str">
        <f>+IF(TablaProyecto[[#This Row],[Porcentaje de aumento salarial recibido (%)]]&lt;16%,"Bajo",IF(TablaProyecto[[#This Row],[Porcentaje de aumento salarial recibido (%)]]&lt;21%,"Medio","Alto"))</f>
        <v>Bajo</v>
      </c>
      <c r="AP449" s="3" t="str">
        <f>+IF(TablaProyecto[[#This Row],[TrainingTimesLastYear]]&lt;3,"Poca",IF(TablaProyecto[[#This Row],[TrainingTimesLastYear]]&lt;5,"Media","Mucha"))</f>
        <v>Poca</v>
      </c>
      <c r="AQ449" s="3" t="str">
        <f>+IF(TablaProyecto[[#This Row],[TotalWorkingYears]]&lt;4,"Junior",IF(TablaProyecto[[#This Row],[TotalWorkingYears]]&lt;10,"Intermediate","Senior"))</f>
        <v>Senior</v>
      </c>
      <c r="AS449" t="str">
        <f>+IF(TablaProyecto[[#This Row],[Education]]&gt;5,"ERRONEO","")</f>
        <v/>
      </c>
      <c r="AT449" t="str">
        <f>IF(+COUNTIF(TablaProyecto[EmployeeNumber],TablaProyecto[[#This Row],[EmployeeNumber]])&gt;1,"ERRONEO"," ")</f>
        <v xml:space="preserve"> </v>
      </c>
      <c r="AU449" t="str">
        <f>+IF(TablaProyecto[[#This Row],[JobSatisfaction]]&gt;4,"ERRONEO"," ")</f>
        <v xml:space="preserve"> </v>
      </c>
      <c r="AV449" t="str">
        <f>+IF(TablaProyecto[[#This Row],[PerformanceRating]]&gt;4,"ERRONEO"," ")</f>
        <v xml:space="preserve"> </v>
      </c>
      <c r="AW449" t="str">
        <f>+IF(TablaProyecto[[#This Row],[RelationshipSatisfaction]]&gt;4,"ERRONEO"," ")</f>
        <v xml:space="preserve"> </v>
      </c>
      <c r="AX449" t="str">
        <f>+IF(TablaProyecto[[#This Row],[WorkLifeBalance]]&gt;4,"ERRONEO"," ")</f>
        <v xml:space="preserve"> </v>
      </c>
    </row>
    <row r="450" spans="1:50" x14ac:dyDescent="0.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  <c r="AJ450" s="3">
        <f>+TablaProyecto[[#This Row],[PercentSalaryHike]]/100</f>
        <v>0.15</v>
      </c>
      <c r="AK450" s="3" t="str">
        <f>+IF(TablaProyecto[[#This Row],[Age]]&gt;=61,"Baby boomers",IF(TablaProyecto[[#This Row],[Age]]&gt;=45,"Generacion X",IF(TablaProyecto[[#This Row],[Age]]&gt;=29,"Millennials","Generacion Z")))</f>
        <v>Millennials</v>
      </c>
      <c r="AL45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450" s="3" t="str">
        <f>+IF(TablaProyecto[[#This Row],[HourlyRate]]&lt;50,"Coste salarial bajo",IF(TablaProyecto[[#This Row],[HourlyRate]]&lt;75,"Coste salarial medio","Coste salarial alto"))</f>
        <v>Coste salarial alto</v>
      </c>
      <c r="AN450" s="3" t="str">
        <f>+IF(TablaProyecto[[#This Row],[DistanceFromHome]]&lt;10,"0-10 kms",IF(TablaProyecto[[#This Row],[DistanceFromHome]]&lt;20,"10-20 kms","20-30 kms"))</f>
        <v>0-10 kms</v>
      </c>
      <c r="AO450" s="3" t="str">
        <f>+IF(TablaProyecto[[#This Row],[Porcentaje de aumento salarial recibido (%)]]&lt;16%,"Bajo",IF(TablaProyecto[[#This Row],[Porcentaje de aumento salarial recibido (%)]]&lt;21%,"Medio","Alto"))</f>
        <v>Bajo</v>
      </c>
      <c r="AP450" s="3" t="str">
        <f>+IF(TablaProyecto[[#This Row],[TrainingTimesLastYear]]&lt;3,"Poca",IF(TablaProyecto[[#This Row],[TrainingTimesLastYear]]&lt;5,"Media","Mucha"))</f>
        <v>Media</v>
      </c>
      <c r="AQ450" s="3" t="str">
        <f>+IF(TablaProyecto[[#This Row],[TotalWorkingYears]]&lt;4,"Junior",IF(TablaProyecto[[#This Row],[TotalWorkingYears]]&lt;10,"Intermediate","Senior"))</f>
        <v>Senior</v>
      </c>
      <c r="AS450" t="str">
        <f>+IF(TablaProyecto[[#This Row],[Education]]&gt;5,"ERRONEO","")</f>
        <v/>
      </c>
      <c r="AT450" t="str">
        <f>IF(+COUNTIF(TablaProyecto[EmployeeNumber],TablaProyecto[[#This Row],[EmployeeNumber]])&gt;1,"ERRONEO"," ")</f>
        <v xml:space="preserve"> </v>
      </c>
      <c r="AU450" t="str">
        <f>+IF(TablaProyecto[[#This Row],[JobSatisfaction]]&gt;4,"ERRONEO"," ")</f>
        <v xml:space="preserve"> </v>
      </c>
      <c r="AV450" t="str">
        <f>+IF(TablaProyecto[[#This Row],[PerformanceRating]]&gt;4,"ERRONEO"," ")</f>
        <v xml:space="preserve"> </v>
      </c>
      <c r="AW450" t="str">
        <f>+IF(TablaProyecto[[#This Row],[RelationshipSatisfaction]]&gt;4,"ERRONEO"," ")</f>
        <v xml:space="preserve"> </v>
      </c>
      <c r="AX450" t="str">
        <f>+IF(TablaProyecto[[#This Row],[WorkLifeBalance]]&gt;4,"ERRONEO"," ")</f>
        <v xml:space="preserve"> </v>
      </c>
    </row>
    <row r="451" spans="1:50" x14ac:dyDescent="0.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  <c r="AJ451" s="3">
        <f>+TablaProyecto[[#This Row],[PercentSalaryHike]]/100</f>
        <v>0.11</v>
      </c>
      <c r="AK451" s="3" t="str">
        <f>+IF(TablaProyecto[[#This Row],[Age]]&gt;=61,"Baby boomers",IF(TablaProyecto[[#This Row],[Age]]&gt;=45,"Generacion X",IF(TablaProyecto[[#This Row],[Age]]&gt;=29,"Millennials","Generacion Z")))</f>
        <v>Millennials</v>
      </c>
      <c r="AL45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51" s="3" t="str">
        <f>+IF(TablaProyecto[[#This Row],[HourlyRate]]&lt;50,"Coste salarial bajo",IF(TablaProyecto[[#This Row],[HourlyRate]]&lt;75,"Coste salarial medio","Coste salarial alto"))</f>
        <v>Coste salarial bajo</v>
      </c>
      <c r="AN451" s="3" t="str">
        <f>+IF(TablaProyecto[[#This Row],[DistanceFromHome]]&lt;10,"0-10 kms",IF(TablaProyecto[[#This Row],[DistanceFromHome]]&lt;20,"10-20 kms","20-30 kms"))</f>
        <v>0-10 kms</v>
      </c>
      <c r="AO451" s="3" t="str">
        <f>+IF(TablaProyecto[[#This Row],[Porcentaje de aumento salarial recibido (%)]]&lt;16%,"Bajo",IF(TablaProyecto[[#This Row],[Porcentaje de aumento salarial recibido (%)]]&lt;21%,"Medio","Alto"))</f>
        <v>Bajo</v>
      </c>
      <c r="AP451" s="3" t="str">
        <f>+IF(TablaProyecto[[#This Row],[TrainingTimesLastYear]]&lt;3,"Poca",IF(TablaProyecto[[#This Row],[TrainingTimesLastYear]]&lt;5,"Media","Mucha"))</f>
        <v>Media</v>
      </c>
      <c r="AQ451" s="3" t="str">
        <f>+IF(TablaProyecto[[#This Row],[TotalWorkingYears]]&lt;4,"Junior",IF(TablaProyecto[[#This Row],[TotalWorkingYears]]&lt;10,"Intermediate","Senior"))</f>
        <v>Intermediate</v>
      </c>
      <c r="AS451" t="str">
        <f>+IF(TablaProyecto[[#This Row],[Education]]&gt;5,"ERRONEO","")</f>
        <v/>
      </c>
      <c r="AT451" t="str">
        <f>IF(+COUNTIF(TablaProyecto[EmployeeNumber],TablaProyecto[[#This Row],[EmployeeNumber]])&gt;1,"ERRONEO"," ")</f>
        <v xml:space="preserve"> </v>
      </c>
      <c r="AU451" t="str">
        <f>+IF(TablaProyecto[[#This Row],[JobSatisfaction]]&gt;4,"ERRONEO"," ")</f>
        <v xml:space="preserve"> </v>
      </c>
      <c r="AV451" t="str">
        <f>+IF(TablaProyecto[[#This Row],[PerformanceRating]]&gt;4,"ERRONEO"," ")</f>
        <v xml:space="preserve"> </v>
      </c>
      <c r="AW451" t="str">
        <f>+IF(TablaProyecto[[#This Row],[RelationshipSatisfaction]]&gt;4,"ERRONEO"," ")</f>
        <v xml:space="preserve"> </v>
      </c>
      <c r="AX451" t="str">
        <f>+IF(TablaProyecto[[#This Row],[WorkLifeBalance]]&gt;4,"ERRONEO"," ")</f>
        <v xml:space="preserve"> </v>
      </c>
    </row>
    <row r="452" spans="1:50" x14ac:dyDescent="0.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  <c r="AJ452" s="3">
        <f>+TablaProyecto[[#This Row],[PercentSalaryHike]]/100</f>
        <v>0.13</v>
      </c>
      <c r="AK452" s="3" t="str">
        <f>+IF(TablaProyecto[[#This Row],[Age]]&gt;=61,"Baby boomers",IF(TablaProyecto[[#This Row],[Age]]&gt;=45,"Generacion X",IF(TablaProyecto[[#This Row],[Age]]&gt;=29,"Millennials","Generacion Z")))</f>
        <v>Millennials</v>
      </c>
      <c r="AL45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52" s="3" t="str">
        <f>+IF(TablaProyecto[[#This Row],[HourlyRate]]&lt;50,"Coste salarial bajo",IF(TablaProyecto[[#This Row],[HourlyRate]]&lt;75,"Coste salarial medio","Coste salarial alto"))</f>
        <v>Coste salarial alto</v>
      </c>
      <c r="AN452" s="3" t="str">
        <f>+IF(TablaProyecto[[#This Row],[DistanceFromHome]]&lt;10,"0-10 kms",IF(TablaProyecto[[#This Row],[DistanceFromHome]]&lt;20,"10-20 kms","20-30 kms"))</f>
        <v>0-10 kms</v>
      </c>
      <c r="AO452" s="3" t="str">
        <f>+IF(TablaProyecto[[#This Row],[Porcentaje de aumento salarial recibido (%)]]&lt;16%,"Bajo",IF(TablaProyecto[[#This Row],[Porcentaje de aumento salarial recibido (%)]]&lt;21%,"Medio","Alto"))</f>
        <v>Bajo</v>
      </c>
      <c r="AP452" s="3" t="str">
        <f>+IF(TablaProyecto[[#This Row],[TrainingTimesLastYear]]&lt;3,"Poca",IF(TablaProyecto[[#This Row],[TrainingTimesLastYear]]&lt;5,"Media","Mucha"))</f>
        <v>Poca</v>
      </c>
      <c r="AQ452" s="3" t="str">
        <f>+IF(TablaProyecto[[#This Row],[TotalWorkingYears]]&lt;4,"Junior",IF(TablaProyecto[[#This Row],[TotalWorkingYears]]&lt;10,"Intermediate","Senior"))</f>
        <v>Senior</v>
      </c>
      <c r="AS452" t="str">
        <f>+IF(TablaProyecto[[#This Row],[Education]]&gt;5,"ERRONEO","")</f>
        <v/>
      </c>
      <c r="AT452" t="str">
        <f>IF(+COUNTIF(TablaProyecto[EmployeeNumber],TablaProyecto[[#This Row],[EmployeeNumber]])&gt;1,"ERRONEO"," ")</f>
        <v xml:space="preserve"> </v>
      </c>
      <c r="AU452" t="str">
        <f>+IF(TablaProyecto[[#This Row],[JobSatisfaction]]&gt;4,"ERRONEO"," ")</f>
        <v xml:space="preserve"> </v>
      </c>
      <c r="AV452" t="str">
        <f>+IF(TablaProyecto[[#This Row],[PerformanceRating]]&gt;4,"ERRONEO"," ")</f>
        <v xml:space="preserve"> </v>
      </c>
      <c r="AW452" t="str">
        <f>+IF(TablaProyecto[[#This Row],[RelationshipSatisfaction]]&gt;4,"ERRONEO"," ")</f>
        <v xml:space="preserve"> </v>
      </c>
      <c r="AX452" t="str">
        <f>+IF(TablaProyecto[[#This Row],[WorkLifeBalance]]&gt;4,"ERRONEO"," ")</f>
        <v xml:space="preserve"> </v>
      </c>
    </row>
    <row r="453" spans="1:50" x14ac:dyDescent="0.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  <c r="AJ453" s="3">
        <f>+TablaProyecto[[#This Row],[PercentSalaryHike]]/100</f>
        <v>0.21</v>
      </c>
      <c r="AK453" s="3" t="str">
        <f>+IF(TablaProyecto[[#This Row],[Age]]&gt;=61,"Baby boomers",IF(TablaProyecto[[#This Row],[Age]]&gt;=45,"Generacion X",IF(TablaProyecto[[#This Row],[Age]]&gt;=29,"Millennials","Generacion Z")))</f>
        <v>Millennials</v>
      </c>
      <c r="AL45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53" s="3" t="str">
        <f>+IF(TablaProyecto[[#This Row],[HourlyRate]]&lt;50,"Coste salarial bajo",IF(TablaProyecto[[#This Row],[HourlyRate]]&lt;75,"Coste salarial medio","Coste salarial alto"))</f>
        <v>Coste salarial medio</v>
      </c>
      <c r="AN453" s="3" t="str">
        <f>+IF(TablaProyecto[[#This Row],[DistanceFromHome]]&lt;10,"0-10 kms",IF(TablaProyecto[[#This Row],[DistanceFromHome]]&lt;20,"10-20 kms","20-30 kms"))</f>
        <v>20-30 kms</v>
      </c>
      <c r="AO453" s="3" t="str">
        <f>+IF(TablaProyecto[[#This Row],[Porcentaje de aumento salarial recibido (%)]]&lt;16%,"Bajo",IF(TablaProyecto[[#This Row],[Porcentaje de aumento salarial recibido (%)]]&lt;21%,"Medio","Alto"))</f>
        <v>Alto</v>
      </c>
      <c r="AP453" s="3" t="str">
        <f>+IF(TablaProyecto[[#This Row],[TrainingTimesLastYear]]&lt;3,"Poca",IF(TablaProyecto[[#This Row],[TrainingTimesLastYear]]&lt;5,"Media","Mucha"))</f>
        <v>Mucha</v>
      </c>
      <c r="AQ453" s="3" t="str">
        <f>+IF(TablaProyecto[[#This Row],[TotalWorkingYears]]&lt;4,"Junior",IF(TablaProyecto[[#This Row],[TotalWorkingYears]]&lt;10,"Intermediate","Senior"))</f>
        <v>Senior</v>
      </c>
      <c r="AS453" t="str">
        <f>+IF(TablaProyecto[[#This Row],[Education]]&gt;5,"ERRONEO","")</f>
        <v/>
      </c>
      <c r="AT453" t="str">
        <f>IF(+COUNTIF(TablaProyecto[EmployeeNumber],TablaProyecto[[#This Row],[EmployeeNumber]])&gt;1,"ERRONEO"," ")</f>
        <v xml:space="preserve"> </v>
      </c>
      <c r="AU453" t="str">
        <f>+IF(TablaProyecto[[#This Row],[JobSatisfaction]]&gt;4,"ERRONEO"," ")</f>
        <v xml:space="preserve"> </v>
      </c>
      <c r="AV453" t="str">
        <f>+IF(TablaProyecto[[#This Row],[PerformanceRating]]&gt;4,"ERRONEO"," ")</f>
        <v xml:space="preserve"> </v>
      </c>
      <c r="AW453" t="str">
        <f>+IF(TablaProyecto[[#This Row],[RelationshipSatisfaction]]&gt;4,"ERRONEO"," ")</f>
        <v xml:space="preserve"> </v>
      </c>
      <c r="AX453" t="str">
        <f>+IF(TablaProyecto[[#This Row],[WorkLifeBalance]]&gt;4,"ERRONEO"," ")</f>
        <v xml:space="preserve"> </v>
      </c>
    </row>
    <row r="454" spans="1:50" x14ac:dyDescent="0.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  <c r="AJ454" s="3">
        <f>+TablaProyecto[[#This Row],[PercentSalaryHike]]/100</f>
        <v>0.19</v>
      </c>
      <c r="AK454" s="3" t="str">
        <f>+IF(TablaProyecto[[#This Row],[Age]]&gt;=61,"Baby boomers",IF(TablaProyecto[[#This Row],[Age]]&gt;=45,"Generacion X",IF(TablaProyecto[[#This Row],[Age]]&gt;=29,"Millennials","Generacion Z")))</f>
        <v>Generacion X</v>
      </c>
      <c r="AL45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54" s="3" t="str">
        <f>+IF(TablaProyecto[[#This Row],[HourlyRate]]&lt;50,"Coste salarial bajo",IF(TablaProyecto[[#This Row],[HourlyRate]]&lt;75,"Coste salarial medio","Coste salarial alto"))</f>
        <v>Coste salarial medio</v>
      </c>
      <c r="AN454" s="3" t="str">
        <f>+IF(TablaProyecto[[#This Row],[DistanceFromHome]]&lt;10,"0-10 kms",IF(TablaProyecto[[#This Row],[DistanceFromHome]]&lt;20,"10-20 kms","20-30 kms"))</f>
        <v>0-10 kms</v>
      </c>
      <c r="AO454" s="3" t="str">
        <f>+IF(TablaProyecto[[#This Row],[Porcentaje de aumento salarial recibido (%)]]&lt;16%,"Bajo",IF(TablaProyecto[[#This Row],[Porcentaje de aumento salarial recibido (%)]]&lt;21%,"Medio","Alto"))</f>
        <v>Medio</v>
      </c>
      <c r="AP454" s="3" t="str">
        <f>+IF(TablaProyecto[[#This Row],[TrainingTimesLastYear]]&lt;3,"Poca",IF(TablaProyecto[[#This Row],[TrainingTimesLastYear]]&lt;5,"Media","Mucha"))</f>
        <v>Media</v>
      </c>
      <c r="AQ454" s="3" t="str">
        <f>+IF(TablaProyecto[[#This Row],[TotalWorkingYears]]&lt;4,"Junior",IF(TablaProyecto[[#This Row],[TotalWorkingYears]]&lt;10,"Intermediate","Senior"))</f>
        <v>Intermediate</v>
      </c>
      <c r="AS454" t="str">
        <f>+IF(TablaProyecto[[#This Row],[Education]]&gt;5,"ERRONEO","")</f>
        <v/>
      </c>
      <c r="AT454" t="str">
        <f>IF(+COUNTIF(TablaProyecto[EmployeeNumber],TablaProyecto[[#This Row],[EmployeeNumber]])&gt;1,"ERRONEO"," ")</f>
        <v xml:space="preserve"> </v>
      </c>
      <c r="AU454" t="str">
        <f>+IF(TablaProyecto[[#This Row],[JobSatisfaction]]&gt;4,"ERRONEO"," ")</f>
        <v xml:space="preserve"> </v>
      </c>
      <c r="AV454" t="str">
        <f>+IF(TablaProyecto[[#This Row],[PerformanceRating]]&gt;4,"ERRONEO"," ")</f>
        <v xml:space="preserve"> </v>
      </c>
      <c r="AW454" t="str">
        <f>+IF(TablaProyecto[[#This Row],[RelationshipSatisfaction]]&gt;4,"ERRONEO"," ")</f>
        <v xml:space="preserve"> </v>
      </c>
      <c r="AX454" t="str">
        <f>+IF(TablaProyecto[[#This Row],[WorkLifeBalance]]&gt;4,"ERRONEO"," ")</f>
        <v xml:space="preserve"> </v>
      </c>
    </row>
    <row r="455" spans="1:50" x14ac:dyDescent="0.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  <c r="AJ455" s="3">
        <f>+TablaProyecto[[#This Row],[PercentSalaryHike]]/100</f>
        <v>0.11</v>
      </c>
      <c r="AK455" s="3" t="str">
        <f>+IF(TablaProyecto[[#This Row],[Age]]&gt;=61,"Baby boomers",IF(TablaProyecto[[#This Row],[Age]]&gt;=45,"Generacion X",IF(TablaProyecto[[#This Row],[Age]]&gt;=29,"Millennials","Generacion Z")))</f>
        <v>Generacion Z</v>
      </c>
      <c r="AL45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55" s="3" t="str">
        <f>+IF(TablaProyecto[[#This Row],[HourlyRate]]&lt;50,"Coste salarial bajo",IF(TablaProyecto[[#This Row],[HourlyRate]]&lt;75,"Coste salarial medio","Coste salarial alto"))</f>
        <v>Coste salarial medio</v>
      </c>
      <c r="AN455" s="3" t="str">
        <f>+IF(TablaProyecto[[#This Row],[DistanceFromHome]]&lt;10,"0-10 kms",IF(TablaProyecto[[#This Row],[DistanceFromHome]]&lt;20,"10-20 kms","20-30 kms"))</f>
        <v>10-20 kms</v>
      </c>
      <c r="AO455" s="3" t="str">
        <f>+IF(TablaProyecto[[#This Row],[Porcentaje de aumento salarial recibido (%)]]&lt;16%,"Bajo",IF(TablaProyecto[[#This Row],[Porcentaje de aumento salarial recibido (%)]]&lt;21%,"Medio","Alto"))</f>
        <v>Bajo</v>
      </c>
      <c r="AP455" s="3" t="str">
        <f>+IF(TablaProyecto[[#This Row],[TrainingTimesLastYear]]&lt;3,"Poca",IF(TablaProyecto[[#This Row],[TrainingTimesLastYear]]&lt;5,"Media","Mucha"))</f>
        <v>Poca</v>
      </c>
      <c r="AQ455" s="3" t="str">
        <f>+IF(TablaProyecto[[#This Row],[TotalWorkingYears]]&lt;4,"Junior",IF(TablaProyecto[[#This Row],[TotalWorkingYears]]&lt;10,"Intermediate","Senior"))</f>
        <v>Intermediate</v>
      </c>
      <c r="AS455" t="str">
        <f>+IF(TablaProyecto[[#This Row],[Education]]&gt;5,"ERRONEO","")</f>
        <v/>
      </c>
      <c r="AT455" t="str">
        <f>IF(+COUNTIF(TablaProyecto[EmployeeNumber],TablaProyecto[[#This Row],[EmployeeNumber]])&gt;1,"ERRONEO"," ")</f>
        <v xml:space="preserve"> </v>
      </c>
      <c r="AU455" t="str">
        <f>+IF(TablaProyecto[[#This Row],[JobSatisfaction]]&gt;4,"ERRONEO"," ")</f>
        <v xml:space="preserve"> </v>
      </c>
      <c r="AV455" t="str">
        <f>+IF(TablaProyecto[[#This Row],[PerformanceRating]]&gt;4,"ERRONEO"," ")</f>
        <v xml:space="preserve"> </v>
      </c>
      <c r="AW455" t="str">
        <f>+IF(TablaProyecto[[#This Row],[RelationshipSatisfaction]]&gt;4,"ERRONEO"," ")</f>
        <v xml:space="preserve"> </v>
      </c>
      <c r="AX455" t="str">
        <f>+IF(TablaProyecto[[#This Row],[WorkLifeBalance]]&gt;4,"ERRONEO"," ")</f>
        <v xml:space="preserve"> </v>
      </c>
    </row>
    <row r="456" spans="1:50" x14ac:dyDescent="0.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  <c r="AJ456" s="3">
        <f>+TablaProyecto[[#This Row],[PercentSalaryHike]]/100</f>
        <v>0.12</v>
      </c>
      <c r="AK456" s="3" t="str">
        <f>+IF(TablaProyecto[[#This Row],[Age]]&gt;=61,"Baby boomers",IF(TablaProyecto[[#This Row],[Age]]&gt;=45,"Generacion X",IF(TablaProyecto[[#This Row],[Age]]&gt;=29,"Millennials","Generacion Z")))</f>
        <v>Millennials</v>
      </c>
      <c r="AL45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56" s="3" t="str">
        <f>+IF(TablaProyecto[[#This Row],[HourlyRate]]&lt;50,"Coste salarial bajo",IF(TablaProyecto[[#This Row],[HourlyRate]]&lt;75,"Coste salarial medio","Coste salarial alto"))</f>
        <v>Coste salarial bajo</v>
      </c>
      <c r="AN456" s="3" t="str">
        <f>+IF(TablaProyecto[[#This Row],[DistanceFromHome]]&lt;10,"0-10 kms",IF(TablaProyecto[[#This Row],[DistanceFromHome]]&lt;20,"10-20 kms","20-30 kms"))</f>
        <v>10-20 kms</v>
      </c>
      <c r="AO456" s="3" t="str">
        <f>+IF(TablaProyecto[[#This Row],[Porcentaje de aumento salarial recibido (%)]]&lt;16%,"Bajo",IF(TablaProyecto[[#This Row],[Porcentaje de aumento salarial recibido (%)]]&lt;21%,"Medio","Alto"))</f>
        <v>Bajo</v>
      </c>
      <c r="AP456" s="3" t="str">
        <f>+IF(TablaProyecto[[#This Row],[TrainingTimesLastYear]]&lt;3,"Poca",IF(TablaProyecto[[#This Row],[TrainingTimesLastYear]]&lt;5,"Media","Mucha"))</f>
        <v>Poca</v>
      </c>
      <c r="AQ456" s="3" t="str">
        <f>+IF(TablaProyecto[[#This Row],[TotalWorkingYears]]&lt;4,"Junior",IF(TablaProyecto[[#This Row],[TotalWorkingYears]]&lt;10,"Intermediate","Senior"))</f>
        <v>Intermediate</v>
      </c>
      <c r="AS456" t="str">
        <f>+IF(TablaProyecto[[#This Row],[Education]]&gt;5,"ERRONEO","")</f>
        <v/>
      </c>
      <c r="AT456" t="str">
        <f>IF(+COUNTIF(TablaProyecto[EmployeeNumber],TablaProyecto[[#This Row],[EmployeeNumber]])&gt;1,"ERRONEO"," ")</f>
        <v xml:space="preserve"> </v>
      </c>
      <c r="AU456" t="str">
        <f>+IF(TablaProyecto[[#This Row],[JobSatisfaction]]&gt;4,"ERRONEO"," ")</f>
        <v xml:space="preserve"> </v>
      </c>
      <c r="AV456" t="str">
        <f>+IF(TablaProyecto[[#This Row],[PerformanceRating]]&gt;4,"ERRONEO"," ")</f>
        <v xml:space="preserve"> </v>
      </c>
      <c r="AW456" t="str">
        <f>+IF(TablaProyecto[[#This Row],[RelationshipSatisfaction]]&gt;4,"ERRONEO"," ")</f>
        <v xml:space="preserve"> </v>
      </c>
      <c r="AX456" t="str">
        <f>+IF(TablaProyecto[[#This Row],[WorkLifeBalance]]&gt;4,"ERRONEO"," ")</f>
        <v xml:space="preserve"> </v>
      </c>
    </row>
    <row r="457" spans="1:50" x14ac:dyDescent="0.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  <c r="AJ457" s="3">
        <f>+TablaProyecto[[#This Row],[PercentSalaryHike]]/100</f>
        <v>0.19</v>
      </c>
      <c r="AK457" s="3" t="str">
        <f>+IF(TablaProyecto[[#This Row],[Age]]&gt;=61,"Baby boomers",IF(TablaProyecto[[#This Row],[Age]]&gt;=45,"Generacion X",IF(TablaProyecto[[#This Row],[Age]]&gt;=29,"Millennials","Generacion Z")))</f>
        <v>Millennials</v>
      </c>
      <c r="AL45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57" s="3" t="str">
        <f>+IF(TablaProyecto[[#This Row],[HourlyRate]]&lt;50,"Coste salarial bajo",IF(TablaProyecto[[#This Row],[HourlyRate]]&lt;75,"Coste salarial medio","Coste salarial alto"))</f>
        <v>Coste salarial alto</v>
      </c>
      <c r="AN457" s="3" t="str">
        <f>+IF(TablaProyecto[[#This Row],[DistanceFromHome]]&lt;10,"0-10 kms",IF(TablaProyecto[[#This Row],[DistanceFromHome]]&lt;20,"10-20 kms","20-30 kms"))</f>
        <v>0-10 kms</v>
      </c>
      <c r="AO457" s="3" t="str">
        <f>+IF(TablaProyecto[[#This Row],[Porcentaje de aumento salarial recibido (%)]]&lt;16%,"Bajo",IF(TablaProyecto[[#This Row],[Porcentaje de aumento salarial recibido (%)]]&lt;21%,"Medio","Alto"))</f>
        <v>Medio</v>
      </c>
      <c r="AP457" s="3" t="str">
        <f>+IF(TablaProyecto[[#This Row],[TrainingTimesLastYear]]&lt;3,"Poca",IF(TablaProyecto[[#This Row],[TrainingTimesLastYear]]&lt;5,"Media","Mucha"))</f>
        <v>Poca</v>
      </c>
      <c r="AQ457" s="3" t="str">
        <f>+IF(TablaProyecto[[#This Row],[TotalWorkingYears]]&lt;4,"Junior",IF(TablaProyecto[[#This Row],[TotalWorkingYears]]&lt;10,"Intermediate","Senior"))</f>
        <v>Senior</v>
      </c>
      <c r="AS457" t="str">
        <f>+IF(TablaProyecto[[#This Row],[Education]]&gt;5,"ERRONEO","")</f>
        <v/>
      </c>
      <c r="AT457" t="str">
        <f>IF(+COUNTIF(TablaProyecto[EmployeeNumber],TablaProyecto[[#This Row],[EmployeeNumber]])&gt;1,"ERRONEO"," ")</f>
        <v xml:space="preserve"> </v>
      </c>
      <c r="AU457" t="str">
        <f>+IF(TablaProyecto[[#This Row],[JobSatisfaction]]&gt;4,"ERRONEO"," ")</f>
        <v xml:space="preserve"> </v>
      </c>
      <c r="AV457" t="str">
        <f>+IF(TablaProyecto[[#This Row],[PerformanceRating]]&gt;4,"ERRONEO"," ")</f>
        <v xml:space="preserve"> </v>
      </c>
      <c r="AW457" t="str">
        <f>+IF(TablaProyecto[[#This Row],[RelationshipSatisfaction]]&gt;4,"ERRONEO"," ")</f>
        <v xml:space="preserve"> </v>
      </c>
      <c r="AX457" t="str">
        <f>+IF(TablaProyecto[[#This Row],[WorkLifeBalance]]&gt;4,"ERRONEO"," ")</f>
        <v xml:space="preserve"> </v>
      </c>
    </row>
    <row r="458" spans="1:50" x14ac:dyDescent="0.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  <c r="AJ458" s="3">
        <f>+TablaProyecto[[#This Row],[PercentSalaryHike]]/100</f>
        <v>0.21</v>
      </c>
      <c r="AK458" s="3" t="str">
        <f>+IF(TablaProyecto[[#This Row],[Age]]&gt;=61,"Baby boomers",IF(TablaProyecto[[#This Row],[Age]]&gt;=45,"Generacion X",IF(TablaProyecto[[#This Row],[Age]]&gt;=29,"Millennials","Generacion Z")))</f>
        <v>Millennials</v>
      </c>
      <c r="AL45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58" s="3" t="str">
        <f>+IF(TablaProyecto[[#This Row],[HourlyRate]]&lt;50,"Coste salarial bajo",IF(TablaProyecto[[#This Row],[HourlyRate]]&lt;75,"Coste salarial medio","Coste salarial alto"))</f>
        <v>Coste salarial bajo</v>
      </c>
      <c r="AN458" s="3" t="str">
        <f>+IF(TablaProyecto[[#This Row],[DistanceFromHome]]&lt;10,"0-10 kms",IF(TablaProyecto[[#This Row],[DistanceFromHome]]&lt;20,"10-20 kms","20-30 kms"))</f>
        <v>0-10 kms</v>
      </c>
      <c r="AO458" s="3" t="str">
        <f>+IF(TablaProyecto[[#This Row],[Porcentaje de aumento salarial recibido (%)]]&lt;16%,"Bajo",IF(TablaProyecto[[#This Row],[Porcentaje de aumento salarial recibido (%)]]&lt;21%,"Medio","Alto"))</f>
        <v>Alto</v>
      </c>
      <c r="AP458" s="3" t="str">
        <f>+IF(TablaProyecto[[#This Row],[TrainingTimesLastYear]]&lt;3,"Poca",IF(TablaProyecto[[#This Row],[TrainingTimesLastYear]]&lt;5,"Media","Mucha"))</f>
        <v>Media</v>
      </c>
      <c r="AQ458" s="3" t="str">
        <f>+IF(TablaProyecto[[#This Row],[TotalWorkingYears]]&lt;4,"Junior",IF(TablaProyecto[[#This Row],[TotalWorkingYears]]&lt;10,"Intermediate","Senior"))</f>
        <v>Senior</v>
      </c>
      <c r="AS458" t="str">
        <f>+IF(TablaProyecto[[#This Row],[Education]]&gt;5,"ERRONEO","")</f>
        <v/>
      </c>
      <c r="AT458" t="str">
        <f>IF(+COUNTIF(TablaProyecto[EmployeeNumber],TablaProyecto[[#This Row],[EmployeeNumber]])&gt;1,"ERRONEO"," ")</f>
        <v xml:space="preserve"> </v>
      </c>
      <c r="AU458" t="str">
        <f>+IF(TablaProyecto[[#This Row],[JobSatisfaction]]&gt;4,"ERRONEO"," ")</f>
        <v xml:space="preserve"> </v>
      </c>
      <c r="AV458" t="str">
        <f>+IF(TablaProyecto[[#This Row],[PerformanceRating]]&gt;4,"ERRONEO"," ")</f>
        <v xml:space="preserve"> </v>
      </c>
      <c r="AW458" t="str">
        <f>+IF(TablaProyecto[[#This Row],[RelationshipSatisfaction]]&gt;4,"ERRONEO"," ")</f>
        <v xml:space="preserve"> </v>
      </c>
      <c r="AX458" t="str">
        <f>+IF(TablaProyecto[[#This Row],[WorkLifeBalance]]&gt;4,"ERRONEO"," ")</f>
        <v xml:space="preserve"> </v>
      </c>
    </row>
    <row r="459" spans="1:50" x14ac:dyDescent="0.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  <c r="AJ459" s="3">
        <f>+TablaProyecto[[#This Row],[PercentSalaryHike]]/100</f>
        <v>0.14000000000000001</v>
      </c>
      <c r="AK459" s="3" t="str">
        <f>+IF(TablaProyecto[[#This Row],[Age]]&gt;=61,"Baby boomers",IF(TablaProyecto[[#This Row],[Age]]&gt;=45,"Generacion X",IF(TablaProyecto[[#This Row],[Age]]&gt;=29,"Millennials","Generacion Z")))</f>
        <v>Generacion Z</v>
      </c>
      <c r="AL45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459" s="3" t="str">
        <f>+IF(TablaProyecto[[#This Row],[HourlyRate]]&lt;50,"Coste salarial bajo",IF(TablaProyecto[[#This Row],[HourlyRate]]&lt;75,"Coste salarial medio","Coste salarial alto"))</f>
        <v>Coste salarial medio</v>
      </c>
      <c r="AN459" s="3" t="str">
        <f>+IF(TablaProyecto[[#This Row],[DistanceFromHome]]&lt;10,"0-10 kms",IF(TablaProyecto[[#This Row],[DistanceFromHome]]&lt;20,"10-20 kms","20-30 kms"))</f>
        <v>0-10 kms</v>
      </c>
      <c r="AO459" s="3" t="str">
        <f>+IF(TablaProyecto[[#This Row],[Porcentaje de aumento salarial recibido (%)]]&lt;16%,"Bajo",IF(TablaProyecto[[#This Row],[Porcentaje de aumento salarial recibido (%)]]&lt;21%,"Medio","Alto"))</f>
        <v>Bajo</v>
      </c>
      <c r="AP459" s="3" t="str">
        <f>+IF(TablaProyecto[[#This Row],[TrainingTimesLastYear]]&lt;3,"Poca",IF(TablaProyecto[[#This Row],[TrainingTimesLastYear]]&lt;5,"Media","Mucha"))</f>
        <v>Media</v>
      </c>
      <c r="AQ459" s="3" t="str">
        <f>+IF(TablaProyecto[[#This Row],[TotalWorkingYears]]&lt;4,"Junior",IF(TablaProyecto[[#This Row],[TotalWorkingYears]]&lt;10,"Intermediate","Senior"))</f>
        <v>Junior</v>
      </c>
      <c r="AS459" t="str">
        <f>+IF(TablaProyecto[[#This Row],[Education]]&gt;5,"ERRONEO","")</f>
        <v/>
      </c>
      <c r="AT459" t="str">
        <f>IF(+COUNTIF(TablaProyecto[EmployeeNumber],TablaProyecto[[#This Row],[EmployeeNumber]])&gt;1,"ERRONEO"," ")</f>
        <v xml:space="preserve"> </v>
      </c>
      <c r="AU459" t="str">
        <f>+IF(TablaProyecto[[#This Row],[JobSatisfaction]]&gt;4,"ERRONEO"," ")</f>
        <v xml:space="preserve"> </v>
      </c>
      <c r="AV459" t="str">
        <f>+IF(TablaProyecto[[#This Row],[PerformanceRating]]&gt;4,"ERRONEO"," ")</f>
        <v xml:space="preserve"> </v>
      </c>
      <c r="AW459" t="str">
        <f>+IF(TablaProyecto[[#This Row],[RelationshipSatisfaction]]&gt;4,"ERRONEO"," ")</f>
        <v xml:space="preserve"> </v>
      </c>
      <c r="AX459" t="str">
        <f>+IF(TablaProyecto[[#This Row],[WorkLifeBalance]]&gt;4,"ERRONEO"," ")</f>
        <v xml:space="preserve"> </v>
      </c>
    </row>
    <row r="460" spans="1:50" x14ac:dyDescent="0.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  <c r="AJ460" s="3">
        <f>+TablaProyecto[[#This Row],[PercentSalaryHike]]/100</f>
        <v>0.15</v>
      </c>
      <c r="AK460" s="3" t="str">
        <f>+IF(TablaProyecto[[#This Row],[Age]]&gt;=61,"Baby boomers",IF(TablaProyecto[[#This Row],[Age]]&gt;=45,"Generacion X",IF(TablaProyecto[[#This Row],[Age]]&gt;=29,"Millennials","Generacion Z")))</f>
        <v>Millennials</v>
      </c>
      <c r="AL46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460" s="3" t="str">
        <f>+IF(TablaProyecto[[#This Row],[HourlyRate]]&lt;50,"Coste salarial bajo",IF(TablaProyecto[[#This Row],[HourlyRate]]&lt;75,"Coste salarial medio","Coste salarial alto"))</f>
        <v>Coste salarial medio</v>
      </c>
      <c r="AN460" s="3" t="str">
        <f>+IF(TablaProyecto[[#This Row],[DistanceFromHome]]&lt;10,"0-10 kms",IF(TablaProyecto[[#This Row],[DistanceFromHome]]&lt;20,"10-20 kms","20-30 kms"))</f>
        <v>20-30 kms</v>
      </c>
      <c r="AO460" s="3" t="str">
        <f>+IF(TablaProyecto[[#This Row],[Porcentaje de aumento salarial recibido (%)]]&lt;16%,"Bajo",IF(TablaProyecto[[#This Row],[Porcentaje de aumento salarial recibido (%)]]&lt;21%,"Medio","Alto"))</f>
        <v>Bajo</v>
      </c>
      <c r="AP460" s="3" t="str">
        <f>+IF(TablaProyecto[[#This Row],[TrainingTimesLastYear]]&lt;3,"Poca",IF(TablaProyecto[[#This Row],[TrainingTimesLastYear]]&lt;5,"Media","Mucha"))</f>
        <v>Poca</v>
      </c>
      <c r="AQ460" s="3" t="str">
        <f>+IF(TablaProyecto[[#This Row],[TotalWorkingYears]]&lt;4,"Junior",IF(TablaProyecto[[#This Row],[TotalWorkingYears]]&lt;10,"Intermediate","Senior"))</f>
        <v>Senior</v>
      </c>
      <c r="AS460" t="str">
        <f>+IF(TablaProyecto[[#This Row],[Education]]&gt;5,"ERRONEO","")</f>
        <v/>
      </c>
      <c r="AT460" t="str">
        <f>IF(+COUNTIF(TablaProyecto[EmployeeNumber],TablaProyecto[[#This Row],[EmployeeNumber]])&gt;1,"ERRONEO"," ")</f>
        <v xml:space="preserve"> </v>
      </c>
      <c r="AU460" t="str">
        <f>+IF(TablaProyecto[[#This Row],[JobSatisfaction]]&gt;4,"ERRONEO"," ")</f>
        <v xml:space="preserve"> </v>
      </c>
      <c r="AV460" t="str">
        <f>+IF(TablaProyecto[[#This Row],[PerformanceRating]]&gt;4,"ERRONEO"," ")</f>
        <v xml:space="preserve"> </v>
      </c>
      <c r="AW460" t="str">
        <f>+IF(TablaProyecto[[#This Row],[RelationshipSatisfaction]]&gt;4,"ERRONEO"," ")</f>
        <v xml:space="preserve"> </v>
      </c>
      <c r="AX460" t="str">
        <f>+IF(TablaProyecto[[#This Row],[WorkLifeBalance]]&gt;4,"ERRONEO"," ")</f>
        <v xml:space="preserve"> </v>
      </c>
    </row>
    <row r="461" spans="1:50" x14ac:dyDescent="0.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  <c r="AJ461" s="3">
        <f>+TablaProyecto[[#This Row],[PercentSalaryHike]]/100</f>
        <v>0.17</v>
      </c>
      <c r="AK461" s="3" t="str">
        <f>+IF(TablaProyecto[[#This Row],[Age]]&gt;=61,"Baby boomers",IF(TablaProyecto[[#This Row],[Age]]&gt;=45,"Generacion X",IF(TablaProyecto[[#This Row],[Age]]&gt;=29,"Millennials","Generacion Z")))</f>
        <v>Millennials</v>
      </c>
      <c r="AL46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61" s="3" t="str">
        <f>+IF(TablaProyecto[[#This Row],[HourlyRate]]&lt;50,"Coste salarial bajo",IF(TablaProyecto[[#This Row],[HourlyRate]]&lt;75,"Coste salarial medio","Coste salarial alto"))</f>
        <v>Coste salarial medio</v>
      </c>
      <c r="AN461" s="3" t="str">
        <f>+IF(TablaProyecto[[#This Row],[DistanceFromHome]]&lt;10,"0-10 kms",IF(TablaProyecto[[#This Row],[DistanceFromHome]]&lt;20,"10-20 kms","20-30 kms"))</f>
        <v>0-10 kms</v>
      </c>
      <c r="AO461" s="3" t="str">
        <f>+IF(TablaProyecto[[#This Row],[Porcentaje de aumento salarial recibido (%)]]&lt;16%,"Bajo",IF(TablaProyecto[[#This Row],[Porcentaje de aumento salarial recibido (%)]]&lt;21%,"Medio","Alto"))</f>
        <v>Medio</v>
      </c>
      <c r="AP461" s="3" t="str">
        <f>+IF(TablaProyecto[[#This Row],[TrainingTimesLastYear]]&lt;3,"Poca",IF(TablaProyecto[[#This Row],[TrainingTimesLastYear]]&lt;5,"Media","Mucha"))</f>
        <v>Media</v>
      </c>
      <c r="AQ461" s="3" t="str">
        <f>+IF(TablaProyecto[[#This Row],[TotalWorkingYears]]&lt;4,"Junior",IF(TablaProyecto[[#This Row],[TotalWorkingYears]]&lt;10,"Intermediate","Senior"))</f>
        <v>Senior</v>
      </c>
      <c r="AS461" t="str">
        <f>+IF(TablaProyecto[[#This Row],[Education]]&gt;5,"ERRONEO","")</f>
        <v/>
      </c>
      <c r="AT461" t="str">
        <f>IF(+COUNTIF(TablaProyecto[EmployeeNumber],TablaProyecto[[#This Row],[EmployeeNumber]])&gt;1,"ERRONEO"," ")</f>
        <v xml:space="preserve"> </v>
      </c>
      <c r="AU461" t="str">
        <f>+IF(TablaProyecto[[#This Row],[JobSatisfaction]]&gt;4,"ERRONEO"," ")</f>
        <v xml:space="preserve"> </v>
      </c>
      <c r="AV461" t="str">
        <f>+IF(TablaProyecto[[#This Row],[PerformanceRating]]&gt;4,"ERRONEO"," ")</f>
        <v xml:space="preserve"> </v>
      </c>
      <c r="AW461" t="str">
        <f>+IF(TablaProyecto[[#This Row],[RelationshipSatisfaction]]&gt;4,"ERRONEO"," ")</f>
        <v xml:space="preserve"> </v>
      </c>
      <c r="AX461" t="str">
        <f>+IF(TablaProyecto[[#This Row],[WorkLifeBalance]]&gt;4,"ERRONEO"," ")</f>
        <v xml:space="preserve"> </v>
      </c>
    </row>
    <row r="462" spans="1:50" x14ac:dyDescent="0.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  <c r="AJ462" s="3">
        <f>+TablaProyecto[[#This Row],[PercentSalaryHike]]/100</f>
        <v>0.12</v>
      </c>
      <c r="AK462" s="3" t="str">
        <f>+IF(TablaProyecto[[#This Row],[Age]]&gt;=61,"Baby boomers",IF(TablaProyecto[[#This Row],[Age]]&gt;=45,"Generacion X",IF(TablaProyecto[[#This Row],[Age]]&gt;=29,"Millennials","Generacion Z")))</f>
        <v>Generacion Z</v>
      </c>
      <c r="AL46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462" s="3" t="str">
        <f>+IF(TablaProyecto[[#This Row],[HourlyRate]]&lt;50,"Coste salarial bajo",IF(TablaProyecto[[#This Row],[HourlyRate]]&lt;75,"Coste salarial medio","Coste salarial alto"))</f>
        <v>Coste salarial bajo</v>
      </c>
      <c r="AN462" s="3" t="str">
        <f>+IF(TablaProyecto[[#This Row],[DistanceFromHome]]&lt;10,"0-10 kms",IF(TablaProyecto[[#This Row],[DistanceFromHome]]&lt;20,"10-20 kms","20-30 kms"))</f>
        <v>20-30 kms</v>
      </c>
      <c r="AO462" s="3" t="str">
        <f>+IF(TablaProyecto[[#This Row],[Porcentaje de aumento salarial recibido (%)]]&lt;16%,"Bajo",IF(TablaProyecto[[#This Row],[Porcentaje de aumento salarial recibido (%)]]&lt;21%,"Medio","Alto"))</f>
        <v>Bajo</v>
      </c>
      <c r="AP462" s="3" t="str">
        <f>+IF(TablaProyecto[[#This Row],[TrainingTimesLastYear]]&lt;3,"Poca",IF(TablaProyecto[[#This Row],[TrainingTimesLastYear]]&lt;5,"Media","Mucha"))</f>
        <v>Mucha</v>
      </c>
      <c r="AQ462" s="3" t="str">
        <f>+IF(TablaProyecto[[#This Row],[TotalWorkingYears]]&lt;4,"Junior",IF(TablaProyecto[[#This Row],[TotalWorkingYears]]&lt;10,"Intermediate","Senior"))</f>
        <v>Intermediate</v>
      </c>
      <c r="AS462" t="str">
        <f>+IF(TablaProyecto[[#This Row],[Education]]&gt;5,"ERRONEO","")</f>
        <v/>
      </c>
      <c r="AT462" t="str">
        <f>IF(+COUNTIF(TablaProyecto[EmployeeNumber],TablaProyecto[[#This Row],[EmployeeNumber]])&gt;1,"ERRONEO"," ")</f>
        <v xml:space="preserve"> </v>
      </c>
      <c r="AU462" t="str">
        <f>+IF(TablaProyecto[[#This Row],[JobSatisfaction]]&gt;4,"ERRONEO"," ")</f>
        <v xml:space="preserve"> </v>
      </c>
      <c r="AV462" t="str">
        <f>+IF(TablaProyecto[[#This Row],[PerformanceRating]]&gt;4,"ERRONEO"," ")</f>
        <v xml:space="preserve"> </v>
      </c>
      <c r="AW462" t="str">
        <f>+IF(TablaProyecto[[#This Row],[RelationshipSatisfaction]]&gt;4,"ERRONEO"," ")</f>
        <v xml:space="preserve"> </v>
      </c>
      <c r="AX462" t="str">
        <f>+IF(TablaProyecto[[#This Row],[WorkLifeBalance]]&gt;4,"ERRONEO"," ")</f>
        <v xml:space="preserve"> </v>
      </c>
    </row>
    <row r="463" spans="1:50" x14ac:dyDescent="0.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  <c r="AJ463" s="3">
        <f>+TablaProyecto[[#This Row],[PercentSalaryHike]]/100</f>
        <v>0.16</v>
      </c>
      <c r="AK463" s="3" t="str">
        <f>+IF(TablaProyecto[[#This Row],[Age]]&gt;=61,"Baby boomers",IF(TablaProyecto[[#This Row],[Age]]&gt;=45,"Generacion X",IF(TablaProyecto[[#This Row],[Age]]&gt;=29,"Millennials","Generacion Z")))</f>
        <v>Millennials</v>
      </c>
      <c r="AL46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63" s="3" t="str">
        <f>+IF(TablaProyecto[[#This Row],[HourlyRate]]&lt;50,"Coste salarial bajo",IF(TablaProyecto[[#This Row],[HourlyRate]]&lt;75,"Coste salarial medio","Coste salarial alto"))</f>
        <v>Coste salarial alto</v>
      </c>
      <c r="AN463" s="3" t="str">
        <f>+IF(TablaProyecto[[#This Row],[DistanceFromHome]]&lt;10,"0-10 kms",IF(TablaProyecto[[#This Row],[DistanceFromHome]]&lt;20,"10-20 kms","20-30 kms"))</f>
        <v>0-10 kms</v>
      </c>
      <c r="AO463" s="3" t="str">
        <f>+IF(TablaProyecto[[#This Row],[Porcentaje de aumento salarial recibido (%)]]&lt;16%,"Bajo",IF(TablaProyecto[[#This Row],[Porcentaje de aumento salarial recibido (%)]]&lt;21%,"Medio","Alto"))</f>
        <v>Medio</v>
      </c>
      <c r="AP463" s="3" t="str">
        <f>+IF(TablaProyecto[[#This Row],[TrainingTimesLastYear]]&lt;3,"Poca",IF(TablaProyecto[[#This Row],[TrainingTimesLastYear]]&lt;5,"Media","Mucha"))</f>
        <v>Media</v>
      </c>
      <c r="AQ463" s="3" t="str">
        <f>+IF(TablaProyecto[[#This Row],[TotalWorkingYears]]&lt;4,"Junior",IF(TablaProyecto[[#This Row],[TotalWorkingYears]]&lt;10,"Intermediate","Senior"))</f>
        <v>Intermediate</v>
      </c>
      <c r="AS463" t="str">
        <f>+IF(TablaProyecto[[#This Row],[Education]]&gt;5,"ERRONEO","")</f>
        <v/>
      </c>
      <c r="AT463" t="str">
        <f>IF(+COUNTIF(TablaProyecto[EmployeeNumber],TablaProyecto[[#This Row],[EmployeeNumber]])&gt;1,"ERRONEO"," ")</f>
        <v xml:space="preserve"> </v>
      </c>
      <c r="AU463" t="str">
        <f>+IF(TablaProyecto[[#This Row],[JobSatisfaction]]&gt;4,"ERRONEO"," ")</f>
        <v xml:space="preserve"> </v>
      </c>
      <c r="AV463" t="str">
        <f>+IF(TablaProyecto[[#This Row],[PerformanceRating]]&gt;4,"ERRONEO"," ")</f>
        <v xml:space="preserve"> </v>
      </c>
      <c r="AW463" t="str">
        <f>+IF(TablaProyecto[[#This Row],[RelationshipSatisfaction]]&gt;4,"ERRONEO"," ")</f>
        <v xml:space="preserve"> </v>
      </c>
      <c r="AX463" t="str">
        <f>+IF(TablaProyecto[[#This Row],[WorkLifeBalance]]&gt;4,"ERRONEO"," ")</f>
        <v xml:space="preserve"> </v>
      </c>
    </row>
    <row r="464" spans="1:50" x14ac:dyDescent="0.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  <c r="AJ464" s="3">
        <f>+TablaProyecto[[#This Row],[PercentSalaryHike]]/100</f>
        <v>0.12</v>
      </c>
      <c r="AK464" s="3" t="str">
        <f>+IF(TablaProyecto[[#This Row],[Age]]&gt;=61,"Baby boomers",IF(TablaProyecto[[#This Row],[Age]]&gt;=45,"Generacion X",IF(TablaProyecto[[#This Row],[Age]]&gt;=29,"Millennials","Generacion Z")))</f>
        <v>Millennials</v>
      </c>
      <c r="AL46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64" s="3" t="str">
        <f>+IF(TablaProyecto[[#This Row],[HourlyRate]]&lt;50,"Coste salarial bajo",IF(TablaProyecto[[#This Row],[HourlyRate]]&lt;75,"Coste salarial medio","Coste salarial alto"))</f>
        <v>Coste salarial medio</v>
      </c>
      <c r="AN464" s="3" t="str">
        <f>+IF(TablaProyecto[[#This Row],[DistanceFromHome]]&lt;10,"0-10 kms",IF(TablaProyecto[[#This Row],[DistanceFromHome]]&lt;20,"10-20 kms","20-30 kms"))</f>
        <v>20-30 kms</v>
      </c>
      <c r="AO464" s="3" t="str">
        <f>+IF(TablaProyecto[[#This Row],[Porcentaje de aumento salarial recibido (%)]]&lt;16%,"Bajo",IF(TablaProyecto[[#This Row],[Porcentaje de aumento salarial recibido (%)]]&lt;21%,"Medio","Alto"))</f>
        <v>Bajo</v>
      </c>
      <c r="AP464" s="3" t="str">
        <f>+IF(TablaProyecto[[#This Row],[TrainingTimesLastYear]]&lt;3,"Poca",IF(TablaProyecto[[#This Row],[TrainingTimesLastYear]]&lt;5,"Media","Mucha"))</f>
        <v>Media</v>
      </c>
      <c r="AQ464" s="3" t="str">
        <f>+IF(TablaProyecto[[#This Row],[TotalWorkingYears]]&lt;4,"Junior",IF(TablaProyecto[[#This Row],[TotalWorkingYears]]&lt;10,"Intermediate","Senior"))</f>
        <v>Senior</v>
      </c>
      <c r="AS464" t="str">
        <f>+IF(TablaProyecto[[#This Row],[Education]]&gt;5,"ERRONEO","")</f>
        <v/>
      </c>
      <c r="AT464" t="str">
        <f>IF(+COUNTIF(TablaProyecto[EmployeeNumber],TablaProyecto[[#This Row],[EmployeeNumber]])&gt;1,"ERRONEO"," ")</f>
        <v xml:space="preserve"> </v>
      </c>
      <c r="AU464" t="str">
        <f>+IF(TablaProyecto[[#This Row],[JobSatisfaction]]&gt;4,"ERRONEO"," ")</f>
        <v xml:space="preserve"> </v>
      </c>
      <c r="AV464" t="str">
        <f>+IF(TablaProyecto[[#This Row],[PerformanceRating]]&gt;4,"ERRONEO"," ")</f>
        <v xml:space="preserve"> </v>
      </c>
      <c r="AW464" t="str">
        <f>+IF(TablaProyecto[[#This Row],[RelationshipSatisfaction]]&gt;4,"ERRONEO"," ")</f>
        <v xml:space="preserve"> </v>
      </c>
      <c r="AX464" t="str">
        <f>+IF(TablaProyecto[[#This Row],[WorkLifeBalance]]&gt;4,"ERRONEO"," ")</f>
        <v xml:space="preserve"> </v>
      </c>
    </row>
    <row r="465" spans="1:50" x14ac:dyDescent="0.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  <c r="AJ465" s="3">
        <f>+TablaProyecto[[#This Row],[PercentSalaryHike]]/100</f>
        <v>0.18</v>
      </c>
      <c r="AK465" s="3" t="str">
        <f>+IF(TablaProyecto[[#This Row],[Age]]&gt;=61,"Baby boomers",IF(TablaProyecto[[#This Row],[Age]]&gt;=45,"Generacion X",IF(TablaProyecto[[#This Row],[Age]]&gt;=29,"Millennials","Generacion Z")))</f>
        <v>Generacion Z</v>
      </c>
      <c r="AL46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465" s="3" t="str">
        <f>+IF(TablaProyecto[[#This Row],[HourlyRate]]&lt;50,"Coste salarial bajo",IF(TablaProyecto[[#This Row],[HourlyRate]]&lt;75,"Coste salarial medio","Coste salarial alto"))</f>
        <v>Coste salarial medio</v>
      </c>
      <c r="AN465" s="3" t="str">
        <f>+IF(TablaProyecto[[#This Row],[DistanceFromHome]]&lt;10,"0-10 kms",IF(TablaProyecto[[#This Row],[DistanceFromHome]]&lt;20,"10-20 kms","20-30 kms"))</f>
        <v>20-30 kms</v>
      </c>
      <c r="AO465" s="3" t="str">
        <f>+IF(TablaProyecto[[#This Row],[Porcentaje de aumento salarial recibido (%)]]&lt;16%,"Bajo",IF(TablaProyecto[[#This Row],[Porcentaje de aumento salarial recibido (%)]]&lt;21%,"Medio","Alto"))</f>
        <v>Medio</v>
      </c>
      <c r="AP465" s="3" t="str">
        <f>+IF(TablaProyecto[[#This Row],[TrainingTimesLastYear]]&lt;3,"Poca",IF(TablaProyecto[[#This Row],[TrainingTimesLastYear]]&lt;5,"Media","Mucha"))</f>
        <v>Media</v>
      </c>
      <c r="AQ465" s="3" t="str">
        <f>+IF(TablaProyecto[[#This Row],[TotalWorkingYears]]&lt;4,"Junior",IF(TablaProyecto[[#This Row],[TotalWorkingYears]]&lt;10,"Intermediate","Senior"))</f>
        <v>Junior</v>
      </c>
      <c r="AS465" t="str">
        <f>+IF(TablaProyecto[[#This Row],[Education]]&gt;5,"ERRONEO","")</f>
        <v/>
      </c>
      <c r="AT465" t="str">
        <f>IF(+COUNTIF(TablaProyecto[EmployeeNumber],TablaProyecto[[#This Row],[EmployeeNumber]])&gt;1,"ERRONEO"," ")</f>
        <v xml:space="preserve"> </v>
      </c>
      <c r="AU465" t="str">
        <f>+IF(TablaProyecto[[#This Row],[JobSatisfaction]]&gt;4,"ERRONEO"," ")</f>
        <v xml:space="preserve"> </v>
      </c>
      <c r="AV465" t="str">
        <f>+IF(TablaProyecto[[#This Row],[PerformanceRating]]&gt;4,"ERRONEO"," ")</f>
        <v xml:space="preserve"> </v>
      </c>
      <c r="AW465" t="str">
        <f>+IF(TablaProyecto[[#This Row],[RelationshipSatisfaction]]&gt;4,"ERRONEO"," ")</f>
        <v xml:space="preserve"> </v>
      </c>
      <c r="AX465" t="str">
        <f>+IF(TablaProyecto[[#This Row],[WorkLifeBalance]]&gt;4,"ERRONEO"," ")</f>
        <v xml:space="preserve"> </v>
      </c>
    </row>
    <row r="466" spans="1:50" x14ac:dyDescent="0.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  <c r="AJ466" s="3">
        <f>+TablaProyecto[[#This Row],[PercentSalaryHike]]/100</f>
        <v>0.17</v>
      </c>
      <c r="AK466" s="3" t="str">
        <f>+IF(TablaProyecto[[#This Row],[Age]]&gt;=61,"Baby boomers",IF(TablaProyecto[[#This Row],[Age]]&gt;=45,"Generacion X",IF(TablaProyecto[[#This Row],[Age]]&gt;=29,"Millennials","Generacion Z")))</f>
        <v>Millennials</v>
      </c>
      <c r="AL46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66" s="3" t="str">
        <f>+IF(TablaProyecto[[#This Row],[HourlyRate]]&lt;50,"Coste salarial bajo",IF(TablaProyecto[[#This Row],[HourlyRate]]&lt;75,"Coste salarial medio","Coste salarial alto"))</f>
        <v>Coste salarial medio</v>
      </c>
      <c r="AN466" s="3" t="str">
        <f>+IF(TablaProyecto[[#This Row],[DistanceFromHome]]&lt;10,"0-10 kms",IF(TablaProyecto[[#This Row],[DistanceFromHome]]&lt;20,"10-20 kms","20-30 kms"))</f>
        <v>0-10 kms</v>
      </c>
      <c r="AO466" s="3" t="str">
        <f>+IF(TablaProyecto[[#This Row],[Porcentaje de aumento salarial recibido (%)]]&lt;16%,"Bajo",IF(TablaProyecto[[#This Row],[Porcentaje de aumento salarial recibido (%)]]&lt;21%,"Medio","Alto"))</f>
        <v>Medio</v>
      </c>
      <c r="AP466" s="3" t="str">
        <f>+IF(TablaProyecto[[#This Row],[TrainingTimesLastYear]]&lt;3,"Poca",IF(TablaProyecto[[#This Row],[TrainingTimesLastYear]]&lt;5,"Media","Mucha"))</f>
        <v>Media</v>
      </c>
      <c r="AQ466" s="3" t="str">
        <f>+IF(TablaProyecto[[#This Row],[TotalWorkingYears]]&lt;4,"Junior",IF(TablaProyecto[[#This Row],[TotalWorkingYears]]&lt;10,"Intermediate","Senior"))</f>
        <v>Senior</v>
      </c>
      <c r="AS466" t="str">
        <f>+IF(TablaProyecto[[#This Row],[Education]]&gt;5,"ERRONEO","")</f>
        <v/>
      </c>
      <c r="AT466" t="str">
        <f>IF(+COUNTIF(TablaProyecto[EmployeeNumber],TablaProyecto[[#This Row],[EmployeeNumber]])&gt;1,"ERRONEO"," ")</f>
        <v xml:space="preserve"> </v>
      </c>
      <c r="AU466" t="str">
        <f>+IF(TablaProyecto[[#This Row],[JobSatisfaction]]&gt;4,"ERRONEO"," ")</f>
        <v xml:space="preserve"> </v>
      </c>
      <c r="AV466" t="str">
        <f>+IF(TablaProyecto[[#This Row],[PerformanceRating]]&gt;4,"ERRONEO"," ")</f>
        <v xml:space="preserve"> </v>
      </c>
      <c r="AW466" t="str">
        <f>+IF(TablaProyecto[[#This Row],[RelationshipSatisfaction]]&gt;4,"ERRONEO"," ")</f>
        <v xml:space="preserve"> </v>
      </c>
      <c r="AX466" t="str">
        <f>+IF(TablaProyecto[[#This Row],[WorkLifeBalance]]&gt;4,"ERRONEO"," ")</f>
        <v xml:space="preserve"> </v>
      </c>
    </row>
    <row r="467" spans="1:50" x14ac:dyDescent="0.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  <c r="AJ467" s="3">
        <f>+TablaProyecto[[#This Row],[PercentSalaryHike]]/100</f>
        <v>0.11</v>
      </c>
      <c r="AK467" s="3" t="str">
        <f>+IF(TablaProyecto[[#This Row],[Age]]&gt;=61,"Baby boomers",IF(TablaProyecto[[#This Row],[Age]]&gt;=45,"Generacion X",IF(TablaProyecto[[#This Row],[Age]]&gt;=29,"Millennials","Generacion Z")))</f>
        <v>Generacion X</v>
      </c>
      <c r="AL46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67" s="3" t="str">
        <f>+IF(TablaProyecto[[#This Row],[HourlyRate]]&lt;50,"Coste salarial bajo",IF(TablaProyecto[[#This Row],[HourlyRate]]&lt;75,"Coste salarial medio","Coste salarial alto"))</f>
        <v>Coste salarial alto</v>
      </c>
      <c r="AN467" s="3" t="str">
        <f>+IF(TablaProyecto[[#This Row],[DistanceFromHome]]&lt;10,"0-10 kms",IF(TablaProyecto[[#This Row],[DistanceFromHome]]&lt;20,"10-20 kms","20-30 kms"))</f>
        <v>10-20 kms</v>
      </c>
      <c r="AO467" s="3" t="str">
        <f>+IF(TablaProyecto[[#This Row],[Porcentaje de aumento salarial recibido (%)]]&lt;16%,"Bajo",IF(TablaProyecto[[#This Row],[Porcentaje de aumento salarial recibido (%)]]&lt;21%,"Medio","Alto"))</f>
        <v>Bajo</v>
      </c>
      <c r="AP467" s="3" t="str">
        <f>+IF(TablaProyecto[[#This Row],[TrainingTimesLastYear]]&lt;3,"Poca",IF(TablaProyecto[[#This Row],[TrainingTimesLastYear]]&lt;5,"Media","Mucha"))</f>
        <v>Media</v>
      </c>
      <c r="AQ467" s="3" t="str">
        <f>+IF(TablaProyecto[[#This Row],[TotalWorkingYears]]&lt;4,"Junior",IF(TablaProyecto[[#This Row],[TotalWorkingYears]]&lt;10,"Intermediate","Senior"))</f>
        <v>Senior</v>
      </c>
      <c r="AS467" t="str">
        <f>+IF(TablaProyecto[[#This Row],[Education]]&gt;5,"ERRONEO","")</f>
        <v/>
      </c>
      <c r="AT467" t="str">
        <f>IF(+COUNTIF(TablaProyecto[EmployeeNumber],TablaProyecto[[#This Row],[EmployeeNumber]])&gt;1,"ERRONEO"," ")</f>
        <v xml:space="preserve"> </v>
      </c>
      <c r="AU467" t="str">
        <f>+IF(TablaProyecto[[#This Row],[JobSatisfaction]]&gt;4,"ERRONEO"," ")</f>
        <v xml:space="preserve"> </v>
      </c>
      <c r="AV467" t="str">
        <f>+IF(TablaProyecto[[#This Row],[PerformanceRating]]&gt;4,"ERRONEO"," ")</f>
        <v xml:space="preserve"> </v>
      </c>
      <c r="AW467" t="str">
        <f>+IF(TablaProyecto[[#This Row],[RelationshipSatisfaction]]&gt;4,"ERRONEO"," ")</f>
        <v xml:space="preserve"> </v>
      </c>
      <c r="AX467" t="str">
        <f>+IF(TablaProyecto[[#This Row],[WorkLifeBalance]]&gt;4,"ERRONEO"," ")</f>
        <v xml:space="preserve"> </v>
      </c>
    </row>
    <row r="468" spans="1:50" x14ac:dyDescent="0.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  <c r="AJ468" s="3">
        <f>+TablaProyecto[[#This Row],[PercentSalaryHike]]/100</f>
        <v>0.16</v>
      </c>
      <c r="AK468" s="3" t="str">
        <f>+IF(TablaProyecto[[#This Row],[Age]]&gt;=61,"Baby boomers",IF(TablaProyecto[[#This Row],[Age]]&gt;=45,"Generacion X",IF(TablaProyecto[[#This Row],[Age]]&gt;=29,"Millennials","Generacion Z")))</f>
        <v>Millennials</v>
      </c>
      <c r="AL46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468" s="3" t="str">
        <f>+IF(TablaProyecto[[#This Row],[HourlyRate]]&lt;50,"Coste salarial bajo",IF(TablaProyecto[[#This Row],[HourlyRate]]&lt;75,"Coste salarial medio","Coste salarial alto"))</f>
        <v>Coste salarial alto</v>
      </c>
      <c r="AN468" s="3" t="str">
        <f>+IF(TablaProyecto[[#This Row],[DistanceFromHome]]&lt;10,"0-10 kms",IF(TablaProyecto[[#This Row],[DistanceFromHome]]&lt;20,"10-20 kms","20-30 kms"))</f>
        <v>0-10 kms</v>
      </c>
      <c r="AO468" s="3" t="str">
        <f>+IF(TablaProyecto[[#This Row],[Porcentaje de aumento salarial recibido (%)]]&lt;16%,"Bajo",IF(TablaProyecto[[#This Row],[Porcentaje de aumento salarial recibido (%)]]&lt;21%,"Medio","Alto"))</f>
        <v>Medio</v>
      </c>
      <c r="AP468" s="3" t="str">
        <f>+IF(TablaProyecto[[#This Row],[TrainingTimesLastYear]]&lt;3,"Poca",IF(TablaProyecto[[#This Row],[TrainingTimesLastYear]]&lt;5,"Media","Mucha"))</f>
        <v>Poca</v>
      </c>
      <c r="AQ468" s="3" t="str">
        <f>+IF(TablaProyecto[[#This Row],[TotalWorkingYears]]&lt;4,"Junior",IF(TablaProyecto[[#This Row],[TotalWorkingYears]]&lt;10,"Intermediate","Senior"))</f>
        <v>Senior</v>
      </c>
      <c r="AS468" t="str">
        <f>+IF(TablaProyecto[[#This Row],[Education]]&gt;5,"ERRONEO","")</f>
        <v/>
      </c>
      <c r="AT468" t="str">
        <f>IF(+COUNTIF(TablaProyecto[EmployeeNumber],TablaProyecto[[#This Row],[EmployeeNumber]])&gt;1,"ERRONEO"," ")</f>
        <v xml:space="preserve"> </v>
      </c>
      <c r="AU468" t="str">
        <f>+IF(TablaProyecto[[#This Row],[JobSatisfaction]]&gt;4,"ERRONEO"," ")</f>
        <v xml:space="preserve"> </v>
      </c>
      <c r="AV468" t="str">
        <f>+IF(TablaProyecto[[#This Row],[PerformanceRating]]&gt;4,"ERRONEO"," ")</f>
        <v xml:space="preserve"> </v>
      </c>
      <c r="AW468" t="str">
        <f>+IF(TablaProyecto[[#This Row],[RelationshipSatisfaction]]&gt;4,"ERRONEO"," ")</f>
        <v xml:space="preserve"> </v>
      </c>
      <c r="AX468" t="str">
        <f>+IF(TablaProyecto[[#This Row],[WorkLifeBalance]]&gt;4,"ERRONEO"," ")</f>
        <v xml:space="preserve"> </v>
      </c>
    </row>
    <row r="469" spans="1:50" x14ac:dyDescent="0.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  <c r="AJ469" s="3">
        <f>+TablaProyecto[[#This Row],[PercentSalaryHike]]/100</f>
        <v>0.13</v>
      </c>
      <c r="AK469" s="3" t="str">
        <f>+IF(TablaProyecto[[#This Row],[Age]]&gt;=61,"Baby boomers",IF(TablaProyecto[[#This Row],[Age]]&gt;=45,"Generacion X",IF(TablaProyecto[[#This Row],[Age]]&gt;=29,"Millennials","Generacion Z")))</f>
        <v>Millennials</v>
      </c>
      <c r="AL46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69" s="3" t="str">
        <f>+IF(TablaProyecto[[#This Row],[HourlyRate]]&lt;50,"Coste salarial bajo",IF(TablaProyecto[[#This Row],[HourlyRate]]&lt;75,"Coste salarial medio","Coste salarial alto"))</f>
        <v>Coste salarial medio</v>
      </c>
      <c r="AN469" s="3" t="str">
        <f>+IF(TablaProyecto[[#This Row],[DistanceFromHome]]&lt;10,"0-10 kms",IF(TablaProyecto[[#This Row],[DistanceFromHome]]&lt;20,"10-20 kms","20-30 kms"))</f>
        <v>0-10 kms</v>
      </c>
      <c r="AO469" s="3" t="str">
        <f>+IF(TablaProyecto[[#This Row],[Porcentaje de aumento salarial recibido (%)]]&lt;16%,"Bajo",IF(TablaProyecto[[#This Row],[Porcentaje de aumento salarial recibido (%)]]&lt;21%,"Medio","Alto"))</f>
        <v>Bajo</v>
      </c>
      <c r="AP469" s="3" t="str">
        <f>+IF(TablaProyecto[[#This Row],[TrainingTimesLastYear]]&lt;3,"Poca",IF(TablaProyecto[[#This Row],[TrainingTimesLastYear]]&lt;5,"Media","Mucha"))</f>
        <v>Mucha</v>
      </c>
      <c r="AQ469" s="3" t="str">
        <f>+IF(TablaProyecto[[#This Row],[TotalWorkingYears]]&lt;4,"Junior",IF(TablaProyecto[[#This Row],[TotalWorkingYears]]&lt;10,"Intermediate","Senior"))</f>
        <v>Intermediate</v>
      </c>
      <c r="AS469" t="str">
        <f>+IF(TablaProyecto[[#This Row],[Education]]&gt;5,"ERRONEO","")</f>
        <v/>
      </c>
      <c r="AT469" t="str">
        <f>IF(+COUNTIF(TablaProyecto[EmployeeNumber],TablaProyecto[[#This Row],[EmployeeNumber]])&gt;1,"ERRONEO"," ")</f>
        <v xml:space="preserve"> </v>
      </c>
      <c r="AU469" t="str">
        <f>+IF(TablaProyecto[[#This Row],[JobSatisfaction]]&gt;4,"ERRONEO"," ")</f>
        <v xml:space="preserve"> </v>
      </c>
      <c r="AV469" t="str">
        <f>+IF(TablaProyecto[[#This Row],[PerformanceRating]]&gt;4,"ERRONEO"," ")</f>
        <v xml:space="preserve"> </v>
      </c>
      <c r="AW469" t="str">
        <f>+IF(TablaProyecto[[#This Row],[RelationshipSatisfaction]]&gt;4,"ERRONEO"," ")</f>
        <v xml:space="preserve"> </v>
      </c>
      <c r="AX469" t="str">
        <f>+IF(TablaProyecto[[#This Row],[WorkLifeBalance]]&gt;4,"ERRONEO"," ")</f>
        <v xml:space="preserve"> </v>
      </c>
    </row>
    <row r="470" spans="1:50" x14ac:dyDescent="0.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  <c r="AJ470" s="3">
        <f>+TablaProyecto[[#This Row],[PercentSalaryHike]]/100</f>
        <v>0.12</v>
      </c>
      <c r="AK470" s="3" t="str">
        <f>+IF(TablaProyecto[[#This Row],[Age]]&gt;=61,"Baby boomers",IF(TablaProyecto[[#This Row],[Age]]&gt;=45,"Generacion X",IF(TablaProyecto[[#This Row],[Age]]&gt;=29,"Millennials","Generacion Z")))</f>
        <v>Generacion X</v>
      </c>
      <c r="AL47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70" s="3" t="str">
        <f>+IF(TablaProyecto[[#This Row],[HourlyRate]]&lt;50,"Coste salarial bajo",IF(TablaProyecto[[#This Row],[HourlyRate]]&lt;75,"Coste salarial medio","Coste salarial alto"))</f>
        <v>Coste salarial alto</v>
      </c>
      <c r="AN470" s="3" t="str">
        <f>+IF(TablaProyecto[[#This Row],[DistanceFromHome]]&lt;10,"0-10 kms",IF(TablaProyecto[[#This Row],[DistanceFromHome]]&lt;20,"10-20 kms","20-30 kms"))</f>
        <v>0-10 kms</v>
      </c>
      <c r="AO470" s="3" t="str">
        <f>+IF(TablaProyecto[[#This Row],[Porcentaje de aumento salarial recibido (%)]]&lt;16%,"Bajo",IF(TablaProyecto[[#This Row],[Porcentaje de aumento salarial recibido (%)]]&lt;21%,"Medio","Alto"))</f>
        <v>Bajo</v>
      </c>
      <c r="AP470" s="3" t="str">
        <f>+IF(TablaProyecto[[#This Row],[TrainingTimesLastYear]]&lt;3,"Poca",IF(TablaProyecto[[#This Row],[TrainingTimesLastYear]]&lt;5,"Media","Mucha"))</f>
        <v>Media</v>
      </c>
      <c r="AQ470" s="3" t="str">
        <f>+IF(TablaProyecto[[#This Row],[TotalWorkingYears]]&lt;4,"Junior",IF(TablaProyecto[[#This Row],[TotalWorkingYears]]&lt;10,"Intermediate","Senior"))</f>
        <v>Senior</v>
      </c>
      <c r="AS470" t="str">
        <f>+IF(TablaProyecto[[#This Row],[Education]]&gt;5,"ERRONEO","")</f>
        <v/>
      </c>
      <c r="AT470" t="str">
        <f>IF(+COUNTIF(TablaProyecto[EmployeeNumber],TablaProyecto[[#This Row],[EmployeeNumber]])&gt;1,"ERRONEO"," ")</f>
        <v xml:space="preserve"> </v>
      </c>
      <c r="AU470" t="str">
        <f>+IF(TablaProyecto[[#This Row],[JobSatisfaction]]&gt;4,"ERRONEO"," ")</f>
        <v xml:space="preserve"> </v>
      </c>
      <c r="AV470" t="str">
        <f>+IF(TablaProyecto[[#This Row],[PerformanceRating]]&gt;4,"ERRONEO"," ")</f>
        <v xml:space="preserve"> </v>
      </c>
      <c r="AW470" t="str">
        <f>+IF(TablaProyecto[[#This Row],[RelationshipSatisfaction]]&gt;4,"ERRONEO"," ")</f>
        <v xml:space="preserve"> </v>
      </c>
      <c r="AX470" t="str">
        <f>+IF(TablaProyecto[[#This Row],[WorkLifeBalance]]&gt;4,"ERRONEO"," ")</f>
        <v xml:space="preserve"> </v>
      </c>
    </row>
    <row r="471" spans="1:50" x14ac:dyDescent="0.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  <c r="AJ471" s="3">
        <f>+TablaProyecto[[#This Row],[PercentSalaryHike]]/100</f>
        <v>0.12</v>
      </c>
      <c r="AK471" s="3" t="str">
        <f>+IF(TablaProyecto[[#This Row],[Age]]&gt;=61,"Baby boomers",IF(TablaProyecto[[#This Row],[Age]]&gt;=45,"Generacion X",IF(TablaProyecto[[#This Row],[Age]]&gt;=29,"Millennials","Generacion Z")))</f>
        <v>Millennials</v>
      </c>
      <c r="AL47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71" s="3" t="str">
        <f>+IF(TablaProyecto[[#This Row],[HourlyRate]]&lt;50,"Coste salarial bajo",IF(TablaProyecto[[#This Row],[HourlyRate]]&lt;75,"Coste salarial medio","Coste salarial alto"))</f>
        <v>Coste salarial medio</v>
      </c>
      <c r="AN471" s="3" t="str">
        <f>+IF(TablaProyecto[[#This Row],[DistanceFromHome]]&lt;10,"0-10 kms",IF(TablaProyecto[[#This Row],[DistanceFromHome]]&lt;20,"10-20 kms","20-30 kms"))</f>
        <v>10-20 kms</v>
      </c>
      <c r="AO471" s="3" t="str">
        <f>+IF(TablaProyecto[[#This Row],[Porcentaje de aumento salarial recibido (%)]]&lt;16%,"Bajo",IF(TablaProyecto[[#This Row],[Porcentaje de aumento salarial recibido (%)]]&lt;21%,"Medio","Alto"))</f>
        <v>Bajo</v>
      </c>
      <c r="AP471" s="3" t="str">
        <f>+IF(TablaProyecto[[#This Row],[TrainingTimesLastYear]]&lt;3,"Poca",IF(TablaProyecto[[#This Row],[TrainingTimesLastYear]]&lt;5,"Media","Mucha"))</f>
        <v>Poca</v>
      </c>
      <c r="AQ471" s="3" t="str">
        <f>+IF(TablaProyecto[[#This Row],[TotalWorkingYears]]&lt;4,"Junior",IF(TablaProyecto[[#This Row],[TotalWorkingYears]]&lt;10,"Intermediate","Senior"))</f>
        <v>Intermediate</v>
      </c>
      <c r="AS471" t="str">
        <f>+IF(TablaProyecto[[#This Row],[Education]]&gt;5,"ERRONEO","")</f>
        <v/>
      </c>
      <c r="AT471" t="str">
        <f>IF(+COUNTIF(TablaProyecto[EmployeeNumber],TablaProyecto[[#This Row],[EmployeeNumber]])&gt;1,"ERRONEO"," ")</f>
        <v xml:space="preserve"> </v>
      </c>
      <c r="AU471" t="str">
        <f>+IF(TablaProyecto[[#This Row],[JobSatisfaction]]&gt;4,"ERRONEO"," ")</f>
        <v xml:space="preserve"> </v>
      </c>
      <c r="AV471" t="str">
        <f>+IF(TablaProyecto[[#This Row],[PerformanceRating]]&gt;4,"ERRONEO"," ")</f>
        <v xml:space="preserve"> </v>
      </c>
      <c r="AW471" t="str">
        <f>+IF(TablaProyecto[[#This Row],[RelationshipSatisfaction]]&gt;4,"ERRONEO"," ")</f>
        <v xml:space="preserve"> </v>
      </c>
      <c r="AX471" t="str">
        <f>+IF(TablaProyecto[[#This Row],[WorkLifeBalance]]&gt;4,"ERRONEO"," ")</f>
        <v xml:space="preserve"> </v>
      </c>
    </row>
    <row r="472" spans="1:50" x14ac:dyDescent="0.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  <c r="AJ472" s="3">
        <f>+TablaProyecto[[#This Row],[PercentSalaryHike]]/100</f>
        <v>0.13</v>
      </c>
      <c r="AK472" s="3" t="str">
        <f>+IF(TablaProyecto[[#This Row],[Age]]&gt;=61,"Baby boomers",IF(TablaProyecto[[#This Row],[Age]]&gt;=45,"Generacion X",IF(TablaProyecto[[#This Row],[Age]]&gt;=29,"Millennials","Generacion Z")))</f>
        <v>Generacion Z</v>
      </c>
      <c r="AL47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72" s="3" t="str">
        <f>+IF(TablaProyecto[[#This Row],[HourlyRate]]&lt;50,"Coste salarial bajo",IF(TablaProyecto[[#This Row],[HourlyRate]]&lt;75,"Coste salarial medio","Coste salarial alto"))</f>
        <v>Coste salarial bajo</v>
      </c>
      <c r="AN472" s="3" t="str">
        <f>+IF(TablaProyecto[[#This Row],[DistanceFromHome]]&lt;10,"0-10 kms",IF(TablaProyecto[[#This Row],[DistanceFromHome]]&lt;20,"10-20 kms","20-30 kms"))</f>
        <v>20-30 kms</v>
      </c>
      <c r="AO472" s="3" t="str">
        <f>+IF(TablaProyecto[[#This Row],[Porcentaje de aumento salarial recibido (%)]]&lt;16%,"Bajo",IF(TablaProyecto[[#This Row],[Porcentaje de aumento salarial recibido (%)]]&lt;21%,"Medio","Alto"))</f>
        <v>Bajo</v>
      </c>
      <c r="AP472" s="3" t="str">
        <f>+IF(TablaProyecto[[#This Row],[TrainingTimesLastYear]]&lt;3,"Poca",IF(TablaProyecto[[#This Row],[TrainingTimesLastYear]]&lt;5,"Media","Mucha"))</f>
        <v>Media</v>
      </c>
      <c r="AQ472" s="3" t="str">
        <f>+IF(TablaProyecto[[#This Row],[TotalWorkingYears]]&lt;4,"Junior",IF(TablaProyecto[[#This Row],[TotalWorkingYears]]&lt;10,"Intermediate","Senior"))</f>
        <v>Junior</v>
      </c>
      <c r="AS472" t="str">
        <f>+IF(TablaProyecto[[#This Row],[Education]]&gt;5,"ERRONEO","")</f>
        <v/>
      </c>
      <c r="AT472" t="str">
        <f>IF(+COUNTIF(TablaProyecto[EmployeeNumber],TablaProyecto[[#This Row],[EmployeeNumber]])&gt;1,"ERRONEO"," ")</f>
        <v xml:space="preserve"> </v>
      </c>
      <c r="AU472" t="str">
        <f>+IF(TablaProyecto[[#This Row],[JobSatisfaction]]&gt;4,"ERRONEO"," ")</f>
        <v xml:space="preserve"> </v>
      </c>
      <c r="AV472" t="str">
        <f>+IF(TablaProyecto[[#This Row],[PerformanceRating]]&gt;4,"ERRONEO"," ")</f>
        <v xml:space="preserve"> </v>
      </c>
      <c r="AW472" t="str">
        <f>+IF(TablaProyecto[[#This Row],[RelationshipSatisfaction]]&gt;4,"ERRONEO"," ")</f>
        <v xml:space="preserve"> </v>
      </c>
      <c r="AX472" t="str">
        <f>+IF(TablaProyecto[[#This Row],[WorkLifeBalance]]&gt;4,"ERRONEO"," ")</f>
        <v xml:space="preserve"> </v>
      </c>
    </row>
    <row r="473" spans="1:50" x14ac:dyDescent="0.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  <c r="AJ473" s="3">
        <f>+TablaProyecto[[#This Row],[PercentSalaryHike]]/100</f>
        <v>0.19</v>
      </c>
      <c r="AK473" s="3" t="str">
        <f>+IF(TablaProyecto[[#This Row],[Age]]&gt;=61,"Baby boomers",IF(TablaProyecto[[#This Row],[Age]]&gt;=45,"Generacion X",IF(TablaProyecto[[#This Row],[Age]]&gt;=29,"Millennials","Generacion Z")))</f>
        <v>Millennials</v>
      </c>
      <c r="AL47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473" s="3" t="str">
        <f>+IF(TablaProyecto[[#This Row],[HourlyRate]]&lt;50,"Coste salarial bajo",IF(TablaProyecto[[#This Row],[HourlyRate]]&lt;75,"Coste salarial medio","Coste salarial alto"))</f>
        <v>Coste salarial alto</v>
      </c>
      <c r="AN473" s="3" t="str">
        <f>+IF(TablaProyecto[[#This Row],[DistanceFromHome]]&lt;10,"0-10 kms",IF(TablaProyecto[[#This Row],[DistanceFromHome]]&lt;20,"10-20 kms","20-30 kms"))</f>
        <v>10-20 kms</v>
      </c>
      <c r="AO473" s="3" t="str">
        <f>+IF(TablaProyecto[[#This Row],[Porcentaje de aumento salarial recibido (%)]]&lt;16%,"Bajo",IF(TablaProyecto[[#This Row],[Porcentaje de aumento salarial recibido (%)]]&lt;21%,"Medio","Alto"))</f>
        <v>Medio</v>
      </c>
      <c r="AP473" s="3" t="str">
        <f>+IF(TablaProyecto[[#This Row],[TrainingTimesLastYear]]&lt;3,"Poca",IF(TablaProyecto[[#This Row],[TrainingTimesLastYear]]&lt;5,"Media","Mucha"))</f>
        <v>Media</v>
      </c>
      <c r="AQ473" s="3" t="str">
        <f>+IF(TablaProyecto[[#This Row],[TotalWorkingYears]]&lt;4,"Junior",IF(TablaProyecto[[#This Row],[TotalWorkingYears]]&lt;10,"Intermediate","Senior"))</f>
        <v>Senior</v>
      </c>
      <c r="AS473" t="str">
        <f>+IF(TablaProyecto[[#This Row],[Education]]&gt;5,"ERRONEO","")</f>
        <v/>
      </c>
      <c r="AT473" t="str">
        <f>IF(+COUNTIF(TablaProyecto[EmployeeNumber],TablaProyecto[[#This Row],[EmployeeNumber]])&gt;1,"ERRONEO"," ")</f>
        <v xml:space="preserve"> </v>
      </c>
      <c r="AU473" t="str">
        <f>+IF(TablaProyecto[[#This Row],[JobSatisfaction]]&gt;4,"ERRONEO"," ")</f>
        <v xml:space="preserve"> </v>
      </c>
      <c r="AV473" t="str">
        <f>+IF(TablaProyecto[[#This Row],[PerformanceRating]]&gt;4,"ERRONEO"," ")</f>
        <v xml:space="preserve"> </v>
      </c>
      <c r="AW473" t="str">
        <f>+IF(TablaProyecto[[#This Row],[RelationshipSatisfaction]]&gt;4,"ERRONEO"," ")</f>
        <v xml:space="preserve"> </v>
      </c>
      <c r="AX473" t="str">
        <f>+IF(TablaProyecto[[#This Row],[WorkLifeBalance]]&gt;4,"ERRONEO"," ")</f>
        <v xml:space="preserve"> </v>
      </c>
    </row>
    <row r="474" spans="1:50" x14ac:dyDescent="0.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  <c r="AJ474" s="3">
        <f>+TablaProyecto[[#This Row],[PercentSalaryHike]]/100</f>
        <v>0.12</v>
      </c>
      <c r="AK474" s="3" t="str">
        <f>+IF(TablaProyecto[[#This Row],[Age]]&gt;=61,"Baby boomers",IF(TablaProyecto[[#This Row],[Age]]&gt;=45,"Generacion X",IF(TablaProyecto[[#This Row],[Age]]&gt;=29,"Millennials","Generacion Z")))</f>
        <v>Millennials</v>
      </c>
      <c r="AL47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74" s="3" t="str">
        <f>+IF(TablaProyecto[[#This Row],[HourlyRate]]&lt;50,"Coste salarial bajo",IF(TablaProyecto[[#This Row],[HourlyRate]]&lt;75,"Coste salarial medio","Coste salarial alto"))</f>
        <v>Coste salarial medio</v>
      </c>
      <c r="AN474" s="3" t="str">
        <f>+IF(TablaProyecto[[#This Row],[DistanceFromHome]]&lt;10,"0-10 kms",IF(TablaProyecto[[#This Row],[DistanceFromHome]]&lt;20,"10-20 kms","20-30 kms"))</f>
        <v>0-10 kms</v>
      </c>
      <c r="AO474" s="3" t="str">
        <f>+IF(TablaProyecto[[#This Row],[Porcentaje de aumento salarial recibido (%)]]&lt;16%,"Bajo",IF(TablaProyecto[[#This Row],[Porcentaje de aumento salarial recibido (%)]]&lt;21%,"Medio","Alto"))</f>
        <v>Bajo</v>
      </c>
      <c r="AP474" s="3" t="str">
        <f>+IF(TablaProyecto[[#This Row],[TrainingTimesLastYear]]&lt;3,"Poca",IF(TablaProyecto[[#This Row],[TrainingTimesLastYear]]&lt;5,"Media","Mucha"))</f>
        <v>Poca</v>
      </c>
      <c r="AQ474" s="3" t="str">
        <f>+IF(TablaProyecto[[#This Row],[TotalWorkingYears]]&lt;4,"Junior",IF(TablaProyecto[[#This Row],[TotalWorkingYears]]&lt;10,"Intermediate","Senior"))</f>
        <v>Intermediate</v>
      </c>
      <c r="AS474" t="str">
        <f>+IF(TablaProyecto[[#This Row],[Education]]&gt;5,"ERRONEO","")</f>
        <v/>
      </c>
      <c r="AT474" t="str">
        <f>IF(+COUNTIF(TablaProyecto[EmployeeNumber],TablaProyecto[[#This Row],[EmployeeNumber]])&gt;1,"ERRONEO"," ")</f>
        <v xml:space="preserve"> </v>
      </c>
      <c r="AU474" t="str">
        <f>+IF(TablaProyecto[[#This Row],[JobSatisfaction]]&gt;4,"ERRONEO"," ")</f>
        <v xml:space="preserve"> </v>
      </c>
      <c r="AV474" t="str">
        <f>+IF(TablaProyecto[[#This Row],[PerformanceRating]]&gt;4,"ERRONEO"," ")</f>
        <v xml:space="preserve"> </v>
      </c>
      <c r="AW474" t="str">
        <f>+IF(TablaProyecto[[#This Row],[RelationshipSatisfaction]]&gt;4,"ERRONEO"," ")</f>
        <v xml:space="preserve"> </v>
      </c>
      <c r="AX474" t="str">
        <f>+IF(TablaProyecto[[#This Row],[WorkLifeBalance]]&gt;4,"ERRONEO"," ")</f>
        <v xml:space="preserve"> </v>
      </c>
    </row>
    <row r="475" spans="1:50" x14ac:dyDescent="0.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  <c r="AJ475" s="3">
        <f>+TablaProyecto[[#This Row],[PercentSalaryHike]]/100</f>
        <v>0.17</v>
      </c>
      <c r="AK475" s="3" t="str">
        <f>+IF(TablaProyecto[[#This Row],[Age]]&gt;=61,"Baby boomers",IF(TablaProyecto[[#This Row],[Age]]&gt;=45,"Generacion X",IF(TablaProyecto[[#This Row],[Age]]&gt;=29,"Millennials","Generacion Z")))</f>
        <v>Generacion X</v>
      </c>
      <c r="AL47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475" s="3" t="str">
        <f>+IF(TablaProyecto[[#This Row],[HourlyRate]]&lt;50,"Coste salarial bajo",IF(TablaProyecto[[#This Row],[HourlyRate]]&lt;75,"Coste salarial medio","Coste salarial alto"))</f>
        <v>Coste salarial medio</v>
      </c>
      <c r="AN475" s="3" t="str">
        <f>+IF(TablaProyecto[[#This Row],[DistanceFromHome]]&lt;10,"0-10 kms",IF(TablaProyecto[[#This Row],[DistanceFromHome]]&lt;20,"10-20 kms","20-30 kms"))</f>
        <v>10-20 kms</v>
      </c>
      <c r="AO475" s="3" t="str">
        <f>+IF(TablaProyecto[[#This Row],[Porcentaje de aumento salarial recibido (%)]]&lt;16%,"Bajo",IF(TablaProyecto[[#This Row],[Porcentaje de aumento salarial recibido (%)]]&lt;21%,"Medio","Alto"))</f>
        <v>Medio</v>
      </c>
      <c r="AP475" s="3" t="str">
        <f>+IF(TablaProyecto[[#This Row],[TrainingTimesLastYear]]&lt;3,"Poca",IF(TablaProyecto[[#This Row],[TrainingTimesLastYear]]&lt;5,"Media","Mucha"))</f>
        <v>Mucha</v>
      </c>
      <c r="AQ475" s="3" t="str">
        <f>+IF(TablaProyecto[[#This Row],[TotalWorkingYears]]&lt;4,"Junior",IF(TablaProyecto[[#This Row],[TotalWorkingYears]]&lt;10,"Intermediate","Senior"))</f>
        <v>Senior</v>
      </c>
      <c r="AS475" t="str">
        <f>+IF(TablaProyecto[[#This Row],[Education]]&gt;5,"ERRONEO","")</f>
        <v/>
      </c>
      <c r="AT475" t="str">
        <f>IF(+COUNTIF(TablaProyecto[EmployeeNumber],TablaProyecto[[#This Row],[EmployeeNumber]])&gt;1,"ERRONEO"," ")</f>
        <v xml:space="preserve"> </v>
      </c>
      <c r="AU475" t="str">
        <f>+IF(TablaProyecto[[#This Row],[JobSatisfaction]]&gt;4,"ERRONEO"," ")</f>
        <v xml:space="preserve"> </v>
      </c>
      <c r="AV475" t="str">
        <f>+IF(TablaProyecto[[#This Row],[PerformanceRating]]&gt;4,"ERRONEO"," ")</f>
        <v xml:space="preserve"> </v>
      </c>
      <c r="AW475" t="str">
        <f>+IF(TablaProyecto[[#This Row],[RelationshipSatisfaction]]&gt;4,"ERRONEO"," ")</f>
        <v xml:space="preserve"> </v>
      </c>
      <c r="AX475" t="str">
        <f>+IF(TablaProyecto[[#This Row],[WorkLifeBalance]]&gt;4,"ERRONEO"," ")</f>
        <v xml:space="preserve"> </v>
      </c>
    </row>
    <row r="476" spans="1:50" x14ac:dyDescent="0.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  <c r="AJ476" s="3">
        <f>+TablaProyecto[[#This Row],[PercentSalaryHike]]/100</f>
        <v>0.11</v>
      </c>
      <c r="AK476" s="3" t="str">
        <f>+IF(TablaProyecto[[#This Row],[Age]]&gt;=61,"Baby boomers",IF(TablaProyecto[[#This Row],[Age]]&gt;=45,"Generacion X",IF(TablaProyecto[[#This Row],[Age]]&gt;=29,"Millennials","Generacion Z")))</f>
        <v>Generacion Z</v>
      </c>
      <c r="AL47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76" s="3" t="str">
        <f>+IF(TablaProyecto[[#This Row],[HourlyRate]]&lt;50,"Coste salarial bajo",IF(TablaProyecto[[#This Row],[HourlyRate]]&lt;75,"Coste salarial medio","Coste salarial alto"))</f>
        <v>Coste salarial alto</v>
      </c>
      <c r="AN476" s="3" t="str">
        <f>+IF(TablaProyecto[[#This Row],[DistanceFromHome]]&lt;10,"0-10 kms",IF(TablaProyecto[[#This Row],[DistanceFromHome]]&lt;20,"10-20 kms","20-30 kms"))</f>
        <v>20-30 kms</v>
      </c>
      <c r="AO476" s="3" t="str">
        <f>+IF(TablaProyecto[[#This Row],[Porcentaje de aumento salarial recibido (%)]]&lt;16%,"Bajo",IF(TablaProyecto[[#This Row],[Porcentaje de aumento salarial recibido (%)]]&lt;21%,"Medio","Alto"))</f>
        <v>Bajo</v>
      </c>
      <c r="AP476" s="3" t="str">
        <f>+IF(TablaProyecto[[#This Row],[TrainingTimesLastYear]]&lt;3,"Poca",IF(TablaProyecto[[#This Row],[TrainingTimesLastYear]]&lt;5,"Media","Mucha"))</f>
        <v>Media</v>
      </c>
      <c r="AQ476" s="3" t="str">
        <f>+IF(TablaProyecto[[#This Row],[TotalWorkingYears]]&lt;4,"Junior",IF(TablaProyecto[[#This Row],[TotalWorkingYears]]&lt;10,"Intermediate","Senior"))</f>
        <v>Intermediate</v>
      </c>
      <c r="AS476" t="str">
        <f>+IF(TablaProyecto[[#This Row],[Education]]&gt;5,"ERRONEO","")</f>
        <v/>
      </c>
      <c r="AT476" t="str">
        <f>IF(+COUNTIF(TablaProyecto[EmployeeNumber],TablaProyecto[[#This Row],[EmployeeNumber]])&gt;1,"ERRONEO"," ")</f>
        <v xml:space="preserve"> </v>
      </c>
      <c r="AU476" t="str">
        <f>+IF(TablaProyecto[[#This Row],[JobSatisfaction]]&gt;4,"ERRONEO"," ")</f>
        <v xml:space="preserve"> </v>
      </c>
      <c r="AV476" t="str">
        <f>+IF(TablaProyecto[[#This Row],[PerformanceRating]]&gt;4,"ERRONEO"," ")</f>
        <v xml:space="preserve"> </v>
      </c>
      <c r="AW476" t="str">
        <f>+IF(TablaProyecto[[#This Row],[RelationshipSatisfaction]]&gt;4,"ERRONEO"," ")</f>
        <v xml:space="preserve"> </v>
      </c>
      <c r="AX476" t="str">
        <f>+IF(TablaProyecto[[#This Row],[WorkLifeBalance]]&gt;4,"ERRONEO"," ")</f>
        <v xml:space="preserve"> </v>
      </c>
    </row>
    <row r="477" spans="1:50" x14ac:dyDescent="0.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  <c r="AJ477" s="3">
        <f>+TablaProyecto[[#This Row],[PercentSalaryHike]]/100</f>
        <v>0.2</v>
      </c>
      <c r="AK477" s="3" t="str">
        <f>+IF(TablaProyecto[[#This Row],[Age]]&gt;=61,"Baby boomers",IF(TablaProyecto[[#This Row],[Age]]&gt;=45,"Generacion X",IF(TablaProyecto[[#This Row],[Age]]&gt;=29,"Millennials","Generacion Z")))</f>
        <v>Generacion Z</v>
      </c>
      <c r="AL47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77" s="3" t="str">
        <f>+IF(TablaProyecto[[#This Row],[HourlyRate]]&lt;50,"Coste salarial bajo",IF(TablaProyecto[[#This Row],[HourlyRate]]&lt;75,"Coste salarial medio","Coste salarial alto"))</f>
        <v>Coste salarial medio</v>
      </c>
      <c r="AN477" s="3" t="str">
        <f>+IF(TablaProyecto[[#This Row],[DistanceFromHome]]&lt;10,"0-10 kms",IF(TablaProyecto[[#This Row],[DistanceFromHome]]&lt;20,"10-20 kms","20-30 kms"))</f>
        <v>20-30 kms</v>
      </c>
      <c r="AO477" s="3" t="str">
        <f>+IF(TablaProyecto[[#This Row],[Porcentaje de aumento salarial recibido (%)]]&lt;16%,"Bajo",IF(TablaProyecto[[#This Row],[Porcentaje de aumento salarial recibido (%)]]&lt;21%,"Medio","Alto"))</f>
        <v>Medio</v>
      </c>
      <c r="AP477" s="3" t="str">
        <f>+IF(TablaProyecto[[#This Row],[TrainingTimesLastYear]]&lt;3,"Poca",IF(TablaProyecto[[#This Row],[TrainingTimesLastYear]]&lt;5,"Media","Mucha"))</f>
        <v>Mucha</v>
      </c>
      <c r="AQ477" s="3" t="str">
        <f>+IF(TablaProyecto[[#This Row],[TotalWorkingYears]]&lt;4,"Junior",IF(TablaProyecto[[#This Row],[TotalWorkingYears]]&lt;10,"Intermediate","Senior"))</f>
        <v>Intermediate</v>
      </c>
      <c r="AS477" t="str">
        <f>+IF(TablaProyecto[[#This Row],[Education]]&gt;5,"ERRONEO","")</f>
        <v/>
      </c>
      <c r="AT477" t="str">
        <f>IF(+COUNTIF(TablaProyecto[EmployeeNumber],TablaProyecto[[#This Row],[EmployeeNumber]])&gt;1,"ERRONEO"," ")</f>
        <v xml:space="preserve"> </v>
      </c>
      <c r="AU477" t="str">
        <f>+IF(TablaProyecto[[#This Row],[JobSatisfaction]]&gt;4,"ERRONEO"," ")</f>
        <v xml:space="preserve"> </v>
      </c>
      <c r="AV477" t="str">
        <f>+IF(TablaProyecto[[#This Row],[PerformanceRating]]&gt;4,"ERRONEO"," ")</f>
        <v xml:space="preserve"> </v>
      </c>
      <c r="AW477" t="str">
        <f>+IF(TablaProyecto[[#This Row],[RelationshipSatisfaction]]&gt;4,"ERRONEO"," ")</f>
        <v xml:space="preserve"> </v>
      </c>
      <c r="AX477" t="str">
        <f>+IF(TablaProyecto[[#This Row],[WorkLifeBalance]]&gt;4,"ERRONEO"," ")</f>
        <v xml:space="preserve"> </v>
      </c>
    </row>
    <row r="478" spans="1:50" x14ac:dyDescent="0.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  <c r="AJ478" s="3">
        <f>+TablaProyecto[[#This Row],[PercentSalaryHike]]/100</f>
        <v>0.21</v>
      </c>
      <c r="AK478" s="3" t="str">
        <f>+IF(TablaProyecto[[#This Row],[Age]]&gt;=61,"Baby boomers",IF(TablaProyecto[[#This Row],[Age]]&gt;=45,"Generacion X",IF(TablaProyecto[[#This Row],[Age]]&gt;=29,"Millennials","Generacion Z")))</f>
        <v>Generacion Z</v>
      </c>
      <c r="AL47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478" s="3" t="str">
        <f>+IF(TablaProyecto[[#This Row],[HourlyRate]]&lt;50,"Coste salarial bajo",IF(TablaProyecto[[#This Row],[HourlyRate]]&lt;75,"Coste salarial medio","Coste salarial alto"))</f>
        <v>Coste salarial alto</v>
      </c>
      <c r="AN478" s="3" t="str">
        <f>+IF(TablaProyecto[[#This Row],[DistanceFromHome]]&lt;10,"0-10 kms",IF(TablaProyecto[[#This Row],[DistanceFromHome]]&lt;20,"10-20 kms","20-30 kms"))</f>
        <v>10-20 kms</v>
      </c>
      <c r="AO478" s="3" t="str">
        <f>+IF(TablaProyecto[[#This Row],[Porcentaje de aumento salarial recibido (%)]]&lt;16%,"Bajo",IF(TablaProyecto[[#This Row],[Porcentaje de aumento salarial recibido (%)]]&lt;21%,"Medio","Alto"))</f>
        <v>Alto</v>
      </c>
      <c r="AP478" s="3" t="str">
        <f>+IF(TablaProyecto[[#This Row],[TrainingTimesLastYear]]&lt;3,"Poca",IF(TablaProyecto[[#This Row],[TrainingTimesLastYear]]&lt;5,"Media","Mucha"))</f>
        <v>Poca</v>
      </c>
      <c r="AQ478" s="3" t="str">
        <f>+IF(TablaProyecto[[#This Row],[TotalWorkingYears]]&lt;4,"Junior",IF(TablaProyecto[[#This Row],[TotalWorkingYears]]&lt;10,"Intermediate","Senior"))</f>
        <v>Junior</v>
      </c>
      <c r="AS478" t="str">
        <f>+IF(TablaProyecto[[#This Row],[Education]]&gt;5,"ERRONEO","")</f>
        <v/>
      </c>
      <c r="AT478" t="str">
        <f>IF(+COUNTIF(TablaProyecto[EmployeeNumber],TablaProyecto[[#This Row],[EmployeeNumber]])&gt;1,"ERRONEO"," ")</f>
        <v xml:space="preserve"> </v>
      </c>
      <c r="AU478" t="str">
        <f>+IF(TablaProyecto[[#This Row],[JobSatisfaction]]&gt;4,"ERRONEO"," ")</f>
        <v xml:space="preserve"> </v>
      </c>
      <c r="AV478" t="str">
        <f>+IF(TablaProyecto[[#This Row],[PerformanceRating]]&gt;4,"ERRONEO"," ")</f>
        <v xml:space="preserve"> </v>
      </c>
      <c r="AW478" t="str">
        <f>+IF(TablaProyecto[[#This Row],[RelationshipSatisfaction]]&gt;4,"ERRONEO"," ")</f>
        <v xml:space="preserve"> </v>
      </c>
      <c r="AX478" t="str">
        <f>+IF(TablaProyecto[[#This Row],[WorkLifeBalance]]&gt;4,"ERRONEO"," ")</f>
        <v xml:space="preserve"> </v>
      </c>
    </row>
    <row r="479" spans="1:50" x14ac:dyDescent="0.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  <c r="AJ479" s="3">
        <f>+TablaProyecto[[#This Row],[PercentSalaryHike]]/100</f>
        <v>0.11</v>
      </c>
      <c r="AK479" s="3" t="str">
        <f>+IF(TablaProyecto[[#This Row],[Age]]&gt;=61,"Baby boomers",IF(TablaProyecto[[#This Row],[Age]]&gt;=45,"Generacion X",IF(TablaProyecto[[#This Row],[Age]]&gt;=29,"Millennials","Generacion Z")))</f>
        <v>Generacion X</v>
      </c>
      <c r="AL47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479" s="3" t="str">
        <f>+IF(TablaProyecto[[#This Row],[HourlyRate]]&lt;50,"Coste salarial bajo",IF(TablaProyecto[[#This Row],[HourlyRate]]&lt;75,"Coste salarial medio","Coste salarial alto"))</f>
        <v>Coste salarial alto</v>
      </c>
      <c r="AN479" s="3" t="str">
        <f>+IF(TablaProyecto[[#This Row],[DistanceFromHome]]&lt;10,"0-10 kms",IF(TablaProyecto[[#This Row],[DistanceFromHome]]&lt;20,"10-20 kms","20-30 kms"))</f>
        <v>0-10 kms</v>
      </c>
      <c r="AO479" s="3" t="str">
        <f>+IF(TablaProyecto[[#This Row],[Porcentaje de aumento salarial recibido (%)]]&lt;16%,"Bajo",IF(TablaProyecto[[#This Row],[Porcentaje de aumento salarial recibido (%)]]&lt;21%,"Medio","Alto"))</f>
        <v>Bajo</v>
      </c>
      <c r="AP479" s="3" t="str">
        <f>+IF(TablaProyecto[[#This Row],[TrainingTimesLastYear]]&lt;3,"Poca",IF(TablaProyecto[[#This Row],[TrainingTimesLastYear]]&lt;5,"Media","Mucha"))</f>
        <v>Poca</v>
      </c>
      <c r="AQ479" s="3" t="str">
        <f>+IF(TablaProyecto[[#This Row],[TotalWorkingYears]]&lt;4,"Junior",IF(TablaProyecto[[#This Row],[TotalWorkingYears]]&lt;10,"Intermediate","Senior"))</f>
        <v>Senior</v>
      </c>
      <c r="AS479" t="str">
        <f>+IF(TablaProyecto[[#This Row],[Education]]&gt;5,"ERRONEO","")</f>
        <v/>
      </c>
      <c r="AT479" t="str">
        <f>IF(+COUNTIF(TablaProyecto[EmployeeNumber],TablaProyecto[[#This Row],[EmployeeNumber]])&gt;1,"ERRONEO"," ")</f>
        <v xml:space="preserve"> </v>
      </c>
      <c r="AU479" t="str">
        <f>+IF(TablaProyecto[[#This Row],[JobSatisfaction]]&gt;4,"ERRONEO"," ")</f>
        <v xml:space="preserve"> </v>
      </c>
      <c r="AV479" t="str">
        <f>+IF(TablaProyecto[[#This Row],[PerformanceRating]]&gt;4,"ERRONEO"," ")</f>
        <v xml:space="preserve"> </v>
      </c>
      <c r="AW479" t="str">
        <f>+IF(TablaProyecto[[#This Row],[RelationshipSatisfaction]]&gt;4,"ERRONEO"," ")</f>
        <v xml:space="preserve"> </v>
      </c>
      <c r="AX479" t="str">
        <f>+IF(TablaProyecto[[#This Row],[WorkLifeBalance]]&gt;4,"ERRONEO"," ")</f>
        <v xml:space="preserve"> </v>
      </c>
    </row>
    <row r="480" spans="1:50" x14ac:dyDescent="0.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  <c r="AJ480" s="3">
        <f>+TablaProyecto[[#This Row],[PercentSalaryHike]]/100</f>
        <v>0.11</v>
      </c>
      <c r="AK480" s="3" t="str">
        <f>+IF(TablaProyecto[[#This Row],[Age]]&gt;=61,"Baby boomers",IF(TablaProyecto[[#This Row],[Age]]&gt;=45,"Generacion X",IF(TablaProyecto[[#This Row],[Age]]&gt;=29,"Millennials","Generacion Z")))</f>
        <v>Generacion Z</v>
      </c>
      <c r="AL48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80" s="3" t="str">
        <f>+IF(TablaProyecto[[#This Row],[HourlyRate]]&lt;50,"Coste salarial bajo",IF(TablaProyecto[[#This Row],[HourlyRate]]&lt;75,"Coste salarial medio","Coste salarial alto"))</f>
        <v>Coste salarial bajo</v>
      </c>
      <c r="AN480" s="3" t="str">
        <f>+IF(TablaProyecto[[#This Row],[DistanceFromHome]]&lt;10,"0-10 kms",IF(TablaProyecto[[#This Row],[DistanceFromHome]]&lt;20,"10-20 kms","20-30 kms"))</f>
        <v>10-20 kms</v>
      </c>
      <c r="AO480" s="3" t="str">
        <f>+IF(TablaProyecto[[#This Row],[Porcentaje de aumento salarial recibido (%)]]&lt;16%,"Bajo",IF(TablaProyecto[[#This Row],[Porcentaje de aumento salarial recibido (%)]]&lt;21%,"Medio","Alto"))</f>
        <v>Bajo</v>
      </c>
      <c r="AP480" s="3" t="str">
        <f>+IF(TablaProyecto[[#This Row],[TrainingTimesLastYear]]&lt;3,"Poca",IF(TablaProyecto[[#This Row],[TrainingTimesLastYear]]&lt;5,"Media","Mucha"))</f>
        <v>Poca</v>
      </c>
      <c r="AQ480" s="3" t="str">
        <f>+IF(TablaProyecto[[#This Row],[TotalWorkingYears]]&lt;4,"Junior",IF(TablaProyecto[[#This Row],[TotalWorkingYears]]&lt;10,"Intermediate","Senior"))</f>
        <v>Intermediate</v>
      </c>
      <c r="AS480" t="str">
        <f>+IF(TablaProyecto[[#This Row],[Education]]&gt;5,"ERRONEO","")</f>
        <v/>
      </c>
      <c r="AT480" t="str">
        <f>IF(+COUNTIF(TablaProyecto[EmployeeNumber],TablaProyecto[[#This Row],[EmployeeNumber]])&gt;1,"ERRONEO"," ")</f>
        <v xml:space="preserve"> </v>
      </c>
      <c r="AU480" t="str">
        <f>+IF(TablaProyecto[[#This Row],[JobSatisfaction]]&gt;4,"ERRONEO"," ")</f>
        <v xml:space="preserve"> </v>
      </c>
      <c r="AV480" t="str">
        <f>+IF(TablaProyecto[[#This Row],[PerformanceRating]]&gt;4,"ERRONEO"," ")</f>
        <v xml:space="preserve"> </v>
      </c>
      <c r="AW480" t="str">
        <f>+IF(TablaProyecto[[#This Row],[RelationshipSatisfaction]]&gt;4,"ERRONEO"," ")</f>
        <v xml:space="preserve"> </v>
      </c>
      <c r="AX480" t="str">
        <f>+IF(TablaProyecto[[#This Row],[WorkLifeBalance]]&gt;4,"ERRONEO"," ")</f>
        <v xml:space="preserve"> </v>
      </c>
    </row>
    <row r="481" spans="1:50" x14ac:dyDescent="0.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  <c r="AJ481" s="3">
        <f>+TablaProyecto[[#This Row],[PercentSalaryHike]]/100</f>
        <v>0.16</v>
      </c>
      <c r="AK481" s="3" t="str">
        <f>+IF(TablaProyecto[[#This Row],[Age]]&gt;=61,"Baby boomers",IF(TablaProyecto[[#This Row],[Age]]&gt;=45,"Generacion X",IF(TablaProyecto[[#This Row],[Age]]&gt;=29,"Millennials","Generacion Z")))</f>
        <v>Generacion Z</v>
      </c>
      <c r="AL48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81" s="3" t="str">
        <f>+IF(TablaProyecto[[#This Row],[HourlyRate]]&lt;50,"Coste salarial bajo",IF(TablaProyecto[[#This Row],[HourlyRate]]&lt;75,"Coste salarial medio","Coste salarial alto"))</f>
        <v>Coste salarial medio</v>
      </c>
      <c r="AN481" s="3" t="str">
        <f>+IF(TablaProyecto[[#This Row],[DistanceFromHome]]&lt;10,"0-10 kms",IF(TablaProyecto[[#This Row],[DistanceFromHome]]&lt;20,"10-20 kms","20-30 kms"))</f>
        <v>0-10 kms</v>
      </c>
      <c r="AO481" s="3" t="str">
        <f>+IF(TablaProyecto[[#This Row],[Porcentaje de aumento salarial recibido (%)]]&lt;16%,"Bajo",IF(TablaProyecto[[#This Row],[Porcentaje de aumento salarial recibido (%)]]&lt;21%,"Medio","Alto"))</f>
        <v>Medio</v>
      </c>
      <c r="AP481" s="3" t="str">
        <f>+IF(TablaProyecto[[#This Row],[TrainingTimesLastYear]]&lt;3,"Poca",IF(TablaProyecto[[#This Row],[TrainingTimesLastYear]]&lt;5,"Media","Mucha"))</f>
        <v>Media</v>
      </c>
      <c r="AQ481" s="3" t="str">
        <f>+IF(TablaProyecto[[#This Row],[TotalWorkingYears]]&lt;4,"Junior",IF(TablaProyecto[[#This Row],[TotalWorkingYears]]&lt;10,"Intermediate","Senior"))</f>
        <v>Intermediate</v>
      </c>
      <c r="AS481" t="str">
        <f>+IF(TablaProyecto[[#This Row],[Education]]&gt;5,"ERRONEO","")</f>
        <v/>
      </c>
      <c r="AT481" t="str">
        <f>IF(+COUNTIF(TablaProyecto[EmployeeNumber],TablaProyecto[[#This Row],[EmployeeNumber]])&gt;1,"ERRONEO"," ")</f>
        <v xml:space="preserve"> </v>
      </c>
      <c r="AU481" t="str">
        <f>+IF(TablaProyecto[[#This Row],[JobSatisfaction]]&gt;4,"ERRONEO"," ")</f>
        <v xml:space="preserve"> </v>
      </c>
      <c r="AV481" t="str">
        <f>+IF(TablaProyecto[[#This Row],[PerformanceRating]]&gt;4,"ERRONEO"," ")</f>
        <v xml:space="preserve"> </v>
      </c>
      <c r="AW481" t="str">
        <f>+IF(TablaProyecto[[#This Row],[RelationshipSatisfaction]]&gt;4,"ERRONEO"," ")</f>
        <v xml:space="preserve"> </v>
      </c>
      <c r="AX481" t="str">
        <f>+IF(TablaProyecto[[#This Row],[WorkLifeBalance]]&gt;4,"ERRONEO"," ")</f>
        <v xml:space="preserve"> </v>
      </c>
    </row>
    <row r="482" spans="1:50" x14ac:dyDescent="0.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  <c r="AJ482" s="3">
        <f>+TablaProyecto[[#This Row],[PercentSalaryHike]]/100</f>
        <v>0.18</v>
      </c>
      <c r="AK482" s="3" t="str">
        <f>+IF(TablaProyecto[[#This Row],[Age]]&gt;=61,"Baby boomers",IF(TablaProyecto[[#This Row],[Age]]&gt;=45,"Generacion X",IF(TablaProyecto[[#This Row],[Age]]&gt;=29,"Millennials","Generacion Z")))</f>
        <v>Millennials</v>
      </c>
      <c r="AL48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482" s="3" t="str">
        <f>+IF(TablaProyecto[[#This Row],[HourlyRate]]&lt;50,"Coste salarial bajo",IF(TablaProyecto[[#This Row],[HourlyRate]]&lt;75,"Coste salarial medio","Coste salarial alto"))</f>
        <v>Coste salarial medio</v>
      </c>
      <c r="AN482" s="3" t="str">
        <f>+IF(TablaProyecto[[#This Row],[DistanceFromHome]]&lt;10,"0-10 kms",IF(TablaProyecto[[#This Row],[DistanceFromHome]]&lt;20,"10-20 kms","20-30 kms"))</f>
        <v>10-20 kms</v>
      </c>
      <c r="AO482" s="3" t="str">
        <f>+IF(TablaProyecto[[#This Row],[Porcentaje de aumento salarial recibido (%)]]&lt;16%,"Bajo",IF(TablaProyecto[[#This Row],[Porcentaje de aumento salarial recibido (%)]]&lt;21%,"Medio","Alto"))</f>
        <v>Medio</v>
      </c>
      <c r="AP482" s="3" t="str">
        <f>+IF(TablaProyecto[[#This Row],[TrainingTimesLastYear]]&lt;3,"Poca",IF(TablaProyecto[[#This Row],[TrainingTimesLastYear]]&lt;5,"Media","Mucha"))</f>
        <v>Poca</v>
      </c>
      <c r="AQ482" s="3" t="str">
        <f>+IF(TablaProyecto[[#This Row],[TotalWorkingYears]]&lt;4,"Junior",IF(TablaProyecto[[#This Row],[TotalWorkingYears]]&lt;10,"Intermediate","Senior"))</f>
        <v>Junior</v>
      </c>
      <c r="AS482" t="str">
        <f>+IF(TablaProyecto[[#This Row],[Education]]&gt;5,"ERRONEO","")</f>
        <v/>
      </c>
      <c r="AT482" t="str">
        <f>IF(+COUNTIF(TablaProyecto[EmployeeNumber],TablaProyecto[[#This Row],[EmployeeNumber]])&gt;1,"ERRONEO"," ")</f>
        <v xml:space="preserve"> </v>
      </c>
      <c r="AU482" t="str">
        <f>+IF(TablaProyecto[[#This Row],[JobSatisfaction]]&gt;4,"ERRONEO"," ")</f>
        <v xml:space="preserve"> </v>
      </c>
      <c r="AV482" t="str">
        <f>+IF(TablaProyecto[[#This Row],[PerformanceRating]]&gt;4,"ERRONEO"," ")</f>
        <v xml:space="preserve"> </v>
      </c>
      <c r="AW482" t="str">
        <f>+IF(TablaProyecto[[#This Row],[RelationshipSatisfaction]]&gt;4,"ERRONEO"," ")</f>
        <v xml:space="preserve"> </v>
      </c>
      <c r="AX482" t="str">
        <f>+IF(TablaProyecto[[#This Row],[WorkLifeBalance]]&gt;4,"ERRONEO"," ")</f>
        <v xml:space="preserve"> </v>
      </c>
    </row>
    <row r="483" spans="1:50" x14ac:dyDescent="0.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  <c r="AJ483" s="3">
        <f>+TablaProyecto[[#This Row],[PercentSalaryHike]]/100</f>
        <v>0.13</v>
      </c>
      <c r="AK483" s="3" t="str">
        <f>+IF(TablaProyecto[[#This Row],[Age]]&gt;=61,"Baby boomers",IF(TablaProyecto[[#This Row],[Age]]&gt;=45,"Generacion X",IF(TablaProyecto[[#This Row],[Age]]&gt;=29,"Millennials","Generacion Z")))</f>
        <v>Millennials</v>
      </c>
      <c r="AL48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83" s="3" t="str">
        <f>+IF(TablaProyecto[[#This Row],[HourlyRate]]&lt;50,"Coste salarial bajo",IF(TablaProyecto[[#This Row],[HourlyRate]]&lt;75,"Coste salarial medio","Coste salarial alto"))</f>
        <v>Coste salarial alto</v>
      </c>
      <c r="AN483" s="3" t="str">
        <f>+IF(TablaProyecto[[#This Row],[DistanceFromHome]]&lt;10,"0-10 kms",IF(TablaProyecto[[#This Row],[DistanceFromHome]]&lt;20,"10-20 kms","20-30 kms"))</f>
        <v>0-10 kms</v>
      </c>
      <c r="AO483" s="3" t="str">
        <f>+IF(TablaProyecto[[#This Row],[Porcentaje de aumento salarial recibido (%)]]&lt;16%,"Bajo",IF(TablaProyecto[[#This Row],[Porcentaje de aumento salarial recibido (%)]]&lt;21%,"Medio","Alto"))</f>
        <v>Bajo</v>
      </c>
      <c r="AP483" s="3" t="str">
        <f>+IF(TablaProyecto[[#This Row],[TrainingTimesLastYear]]&lt;3,"Poca",IF(TablaProyecto[[#This Row],[TrainingTimesLastYear]]&lt;5,"Media","Mucha"))</f>
        <v>Media</v>
      </c>
      <c r="AQ483" s="3" t="str">
        <f>+IF(TablaProyecto[[#This Row],[TotalWorkingYears]]&lt;4,"Junior",IF(TablaProyecto[[#This Row],[TotalWorkingYears]]&lt;10,"Intermediate","Senior"))</f>
        <v>Intermediate</v>
      </c>
      <c r="AS483" t="str">
        <f>+IF(TablaProyecto[[#This Row],[Education]]&gt;5,"ERRONEO","")</f>
        <v/>
      </c>
      <c r="AT483" t="str">
        <f>IF(+COUNTIF(TablaProyecto[EmployeeNumber],TablaProyecto[[#This Row],[EmployeeNumber]])&gt;1,"ERRONEO"," ")</f>
        <v xml:space="preserve"> </v>
      </c>
      <c r="AU483" t="str">
        <f>+IF(TablaProyecto[[#This Row],[JobSatisfaction]]&gt;4,"ERRONEO"," ")</f>
        <v xml:space="preserve"> </v>
      </c>
      <c r="AV483" t="str">
        <f>+IF(TablaProyecto[[#This Row],[PerformanceRating]]&gt;4,"ERRONEO"," ")</f>
        <v xml:space="preserve"> </v>
      </c>
      <c r="AW483" t="str">
        <f>+IF(TablaProyecto[[#This Row],[RelationshipSatisfaction]]&gt;4,"ERRONEO"," ")</f>
        <v xml:space="preserve"> </v>
      </c>
      <c r="AX483" t="str">
        <f>+IF(TablaProyecto[[#This Row],[WorkLifeBalance]]&gt;4,"ERRONEO"," ")</f>
        <v xml:space="preserve"> </v>
      </c>
    </row>
    <row r="484" spans="1:50" x14ac:dyDescent="0.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  <c r="AJ484" s="3">
        <f>+TablaProyecto[[#This Row],[PercentSalaryHike]]/100</f>
        <v>0.17</v>
      </c>
      <c r="AK484" s="3" t="str">
        <f>+IF(TablaProyecto[[#This Row],[Age]]&gt;=61,"Baby boomers",IF(TablaProyecto[[#This Row],[Age]]&gt;=45,"Generacion X",IF(TablaProyecto[[#This Row],[Age]]&gt;=29,"Millennials","Generacion Z")))</f>
        <v>Millennials</v>
      </c>
      <c r="AL48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84" s="3" t="str">
        <f>+IF(TablaProyecto[[#This Row],[HourlyRate]]&lt;50,"Coste salarial bajo",IF(TablaProyecto[[#This Row],[HourlyRate]]&lt;75,"Coste salarial medio","Coste salarial alto"))</f>
        <v>Coste salarial bajo</v>
      </c>
      <c r="AN484" s="3" t="str">
        <f>+IF(TablaProyecto[[#This Row],[DistanceFromHome]]&lt;10,"0-10 kms",IF(TablaProyecto[[#This Row],[DistanceFromHome]]&lt;20,"10-20 kms","20-30 kms"))</f>
        <v>10-20 kms</v>
      </c>
      <c r="AO484" s="3" t="str">
        <f>+IF(TablaProyecto[[#This Row],[Porcentaje de aumento salarial recibido (%)]]&lt;16%,"Bajo",IF(TablaProyecto[[#This Row],[Porcentaje de aumento salarial recibido (%)]]&lt;21%,"Medio","Alto"))</f>
        <v>Medio</v>
      </c>
      <c r="AP484" s="3" t="str">
        <f>+IF(TablaProyecto[[#This Row],[TrainingTimesLastYear]]&lt;3,"Poca",IF(TablaProyecto[[#This Row],[TrainingTimesLastYear]]&lt;5,"Media","Mucha"))</f>
        <v>Poca</v>
      </c>
      <c r="AQ484" s="3" t="str">
        <f>+IF(TablaProyecto[[#This Row],[TotalWorkingYears]]&lt;4,"Junior",IF(TablaProyecto[[#This Row],[TotalWorkingYears]]&lt;10,"Intermediate","Senior"))</f>
        <v>Intermediate</v>
      </c>
      <c r="AS484" t="str">
        <f>+IF(TablaProyecto[[#This Row],[Education]]&gt;5,"ERRONEO","")</f>
        <v/>
      </c>
      <c r="AT484" t="str">
        <f>IF(+COUNTIF(TablaProyecto[EmployeeNumber],TablaProyecto[[#This Row],[EmployeeNumber]])&gt;1,"ERRONEO"," ")</f>
        <v xml:space="preserve"> </v>
      </c>
      <c r="AU484" t="str">
        <f>+IF(TablaProyecto[[#This Row],[JobSatisfaction]]&gt;4,"ERRONEO"," ")</f>
        <v xml:space="preserve"> </v>
      </c>
      <c r="AV484" t="str">
        <f>+IF(TablaProyecto[[#This Row],[PerformanceRating]]&gt;4,"ERRONEO"," ")</f>
        <v xml:space="preserve"> </v>
      </c>
      <c r="AW484" t="str">
        <f>+IF(TablaProyecto[[#This Row],[RelationshipSatisfaction]]&gt;4,"ERRONEO"," ")</f>
        <v xml:space="preserve"> </v>
      </c>
      <c r="AX484" t="str">
        <f>+IF(TablaProyecto[[#This Row],[WorkLifeBalance]]&gt;4,"ERRONEO"," ")</f>
        <v xml:space="preserve"> </v>
      </c>
    </row>
    <row r="485" spans="1:50" x14ac:dyDescent="0.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  <c r="AJ485" s="3">
        <f>+TablaProyecto[[#This Row],[PercentSalaryHike]]/100</f>
        <v>0.14000000000000001</v>
      </c>
      <c r="AK485" s="3" t="str">
        <f>+IF(TablaProyecto[[#This Row],[Age]]&gt;=61,"Baby boomers",IF(TablaProyecto[[#This Row],[Age]]&gt;=45,"Generacion X",IF(TablaProyecto[[#This Row],[Age]]&gt;=29,"Millennials","Generacion Z")))</f>
        <v>Millennials</v>
      </c>
      <c r="AL48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85" s="3" t="str">
        <f>+IF(TablaProyecto[[#This Row],[HourlyRate]]&lt;50,"Coste salarial bajo",IF(TablaProyecto[[#This Row],[HourlyRate]]&lt;75,"Coste salarial medio","Coste salarial alto"))</f>
        <v>Coste salarial medio</v>
      </c>
      <c r="AN485" s="3" t="str">
        <f>+IF(TablaProyecto[[#This Row],[DistanceFromHome]]&lt;10,"0-10 kms",IF(TablaProyecto[[#This Row],[DistanceFromHome]]&lt;20,"10-20 kms","20-30 kms"))</f>
        <v>20-30 kms</v>
      </c>
      <c r="AO485" s="3" t="str">
        <f>+IF(TablaProyecto[[#This Row],[Porcentaje de aumento salarial recibido (%)]]&lt;16%,"Bajo",IF(TablaProyecto[[#This Row],[Porcentaje de aumento salarial recibido (%)]]&lt;21%,"Medio","Alto"))</f>
        <v>Bajo</v>
      </c>
      <c r="AP485" s="3" t="str">
        <f>+IF(TablaProyecto[[#This Row],[TrainingTimesLastYear]]&lt;3,"Poca",IF(TablaProyecto[[#This Row],[TrainingTimesLastYear]]&lt;5,"Media","Mucha"))</f>
        <v>Media</v>
      </c>
      <c r="AQ485" s="3" t="str">
        <f>+IF(TablaProyecto[[#This Row],[TotalWorkingYears]]&lt;4,"Junior",IF(TablaProyecto[[#This Row],[TotalWorkingYears]]&lt;10,"Intermediate","Senior"))</f>
        <v>Intermediate</v>
      </c>
      <c r="AS485" t="str">
        <f>+IF(TablaProyecto[[#This Row],[Education]]&gt;5,"ERRONEO","")</f>
        <v/>
      </c>
      <c r="AT485" t="str">
        <f>IF(+COUNTIF(TablaProyecto[EmployeeNumber],TablaProyecto[[#This Row],[EmployeeNumber]])&gt;1,"ERRONEO"," ")</f>
        <v xml:space="preserve"> </v>
      </c>
      <c r="AU485" t="str">
        <f>+IF(TablaProyecto[[#This Row],[JobSatisfaction]]&gt;4,"ERRONEO"," ")</f>
        <v xml:space="preserve"> </v>
      </c>
      <c r="AV485" t="str">
        <f>+IF(TablaProyecto[[#This Row],[PerformanceRating]]&gt;4,"ERRONEO"," ")</f>
        <v xml:space="preserve"> </v>
      </c>
      <c r="AW485" t="str">
        <f>+IF(TablaProyecto[[#This Row],[RelationshipSatisfaction]]&gt;4,"ERRONEO"," ")</f>
        <v xml:space="preserve"> </v>
      </c>
      <c r="AX485" t="str">
        <f>+IF(TablaProyecto[[#This Row],[WorkLifeBalance]]&gt;4,"ERRONEO"," ")</f>
        <v xml:space="preserve"> </v>
      </c>
    </row>
    <row r="486" spans="1:50" x14ac:dyDescent="0.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  <c r="AJ486" s="3">
        <f>+TablaProyecto[[#This Row],[PercentSalaryHike]]/100</f>
        <v>0.22</v>
      </c>
      <c r="AK486" s="3" t="str">
        <f>+IF(TablaProyecto[[#This Row],[Age]]&gt;=61,"Baby boomers",IF(TablaProyecto[[#This Row],[Age]]&gt;=45,"Generacion X",IF(TablaProyecto[[#This Row],[Age]]&gt;=29,"Millennials","Generacion Z")))</f>
        <v>Millennials</v>
      </c>
      <c r="AL48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86" s="3" t="str">
        <f>+IF(TablaProyecto[[#This Row],[HourlyRate]]&lt;50,"Coste salarial bajo",IF(TablaProyecto[[#This Row],[HourlyRate]]&lt;75,"Coste salarial medio","Coste salarial alto"))</f>
        <v>Coste salarial medio</v>
      </c>
      <c r="AN486" s="3" t="str">
        <f>+IF(TablaProyecto[[#This Row],[DistanceFromHome]]&lt;10,"0-10 kms",IF(TablaProyecto[[#This Row],[DistanceFromHome]]&lt;20,"10-20 kms","20-30 kms"))</f>
        <v>0-10 kms</v>
      </c>
      <c r="AO486" s="3" t="str">
        <f>+IF(TablaProyecto[[#This Row],[Porcentaje de aumento salarial recibido (%)]]&lt;16%,"Bajo",IF(TablaProyecto[[#This Row],[Porcentaje de aumento salarial recibido (%)]]&lt;21%,"Medio","Alto"))</f>
        <v>Alto</v>
      </c>
      <c r="AP486" s="3" t="str">
        <f>+IF(TablaProyecto[[#This Row],[TrainingTimesLastYear]]&lt;3,"Poca",IF(TablaProyecto[[#This Row],[TrainingTimesLastYear]]&lt;5,"Media","Mucha"))</f>
        <v>Media</v>
      </c>
      <c r="AQ486" s="3" t="str">
        <f>+IF(TablaProyecto[[#This Row],[TotalWorkingYears]]&lt;4,"Junior",IF(TablaProyecto[[#This Row],[TotalWorkingYears]]&lt;10,"Intermediate","Senior"))</f>
        <v>Senior</v>
      </c>
      <c r="AS486" t="str">
        <f>+IF(TablaProyecto[[#This Row],[Education]]&gt;5,"ERRONEO","")</f>
        <v/>
      </c>
      <c r="AT486" t="str">
        <f>IF(+COUNTIF(TablaProyecto[EmployeeNumber],TablaProyecto[[#This Row],[EmployeeNumber]])&gt;1,"ERRONEO"," ")</f>
        <v xml:space="preserve"> </v>
      </c>
      <c r="AU486" t="str">
        <f>+IF(TablaProyecto[[#This Row],[JobSatisfaction]]&gt;4,"ERRONEO"," ")</f>
        <v xml:space="preserve"> </v>
      </c>
      <c r="AV486" t="str">
        <f>+IF(TablaProyecto[[#This Row],[PerformanceRating]]&gt;4,"ERRONEO"," ")</f>
        <v xml:space="preserve"> </v>
      </c>
      <c r="AW486" t="str">
        <f>+IF(TablaProyecto[[#This Row],[RelationshipSatisfaction]]&gt;4,"ERRONEO"," ")</f>
        <v xml:space="preserve"> </v>
      </c>
      <c r="AX486" t="str">
        <f>+IF(TablaProyecto[[#This Row],[WorkLifeBalance]]&gt;4,"ERRONEO"," ")</f>
        <v xml:space="preserve"> </v>
      </c>
    </row>
    <row r="487" spans="1:50" x14ac:dyDescent="0.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  <c r="AJ487" s="3">
        <f>+TablaProyecto[[#This Row],[PercentSalaryHike]]/100</f>
        <v>0.12</v>
      </c>
      <c r="AK487" s="3" t="str">
        <f>+IF(TablaProyecto[[#This Row],[Age]]&gt;=61,"Baby boomers",IF(TablaProyecto[[#This Row],[Age]]&gt;=45,"Generacion X",IF(TablaProyecto[[#This Row],[Age]]&gt;=29,"Millennials","Generacion Z")))</f>
        <v>Generacion Z</v>
      </c>
      <c r="AL48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87" s="3" t="str">
        <f>+IF(TablaProyecto[[#This Row],[HourlyRate]]&lt;50,"Coste salarial bajo",IF(TablaProyecto[[#This Row],[HourlyRate]]&lt;75,"Coste salarial medio","Coste salarial alto"))</f>
        <v>Coste salarial medio</v>
      </c>
      <c r="AN487" s="3" t="str">
        <f>+IF(TablaProyecto[[#This Row],[DistanceFromHome]]&lt;10,"0-10 kms",IF(TablaProyecto[[#This Row],[DistanceFromHome]]&lt;20,"10-20 kms","20-30 kms"))</f>
        <v>0-10 kms</v>
      </c>
      <c r="AO487" s="3" t="str">
        <f>+IF(TablaProyecto[[#This Row],[Porcentaje de aumento salarial recibido (%)]]&lt;16%,"Bajo",IF(TablaProyecto[[#This Row],[Porcentaje de aumento salarial recibido (%)]]&lt;21%,"Medio","Alto"))</f>
        <v>Bajo</v>
      </c>
      <c r="AP487" s="3" t="str">
        <f>+IF(TablaProyecto[[#This Row],[TrainingTimesLastYear]]&lt;3,"Poca",IF(TablaProyecto[[#This Row],[TrainingTimesLastYear]]&lt;5,"Media","Mucha"))</f>
        <v>Mucha</v>
      </c>
      <c r="AQ487" s="3" t="str">
        <f>+IF(TablaProyecto[[#This Row],[TotalWorkingYears]]&lt;4,"Junior",IF(TablaProyecto[[#This Row],[TotalWorkingYears]]&lt;10,"Intermediate","Senior"))</f>
        <v>Intermediate</v>
      </c>
      <c r="AS487" t="str">
        <f>+IF(TablaProyecto[[#This Row],[Education]]&gt;5,"ERRONEO","")</f>
        <v/>
      </c>
      <c r="AT487" t="str">
        <f>IF(+COUNTIF(TablaProyecto[EmployeeNumber],TablaProyecto[[#This Row],[EmployeeNumber]])&gt;1,"ERRONEO"," ")</f>
        <v xml:space="preserve"> </v>
      </c>
      <c r="AU487" t="str">
        <f>+IF(TablaProyecto[[#This Row],[JobSatisfaction]]&gt;4,"ERRONEO"," ")</f>
        <v xml:space="preserve"> </v>
      </c>
      <c r="AV487" t="str">
        <f>+IF(TablaProyecto[[#This Row],[PerformanceRating]]&gt;4,"ERRONEO"," ")</f>
        <v xml:space="preserve"> </v>
      </c>
      <c r="AW487" t="str">
        <f>+IF(TablaProyecto[[#This Row],[RelationshipSatisfaction]]&gt;4,"ERRONEO"," ")</f>
        <v xml:space="preserve"> </v>
      </c>
      <c r="AX487" t="str">
        <f>+IF(TablaProyecto[[#This Row],[WorkLifeBalance]]&gt;4,"ERRONEO"," ")</f>
        <v xml:space="preserve"> </v>
      </c>
    </row>
    <row r="488" spans="1:50" x14ac:dyDescent="0.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  <c r="AJ488" s="3">
        <f>+TablaProyecto[[#This Row],[PercentSalaryHike]]/100</f>
        <v>0.11</v>
      </c>
      <c r="AK488" s="3" t="str">
        <f>+IF(TablaProyecto[[#This Row],[Age]]&gt;=61,"Baby boomers",IF(TablaProyecto[[#This Row],[Age]]&gt;=45,"Generacion X",IF(TablaProyecto[[#This Row],[Age]]&gt;=29,"Millennials","Generacion Z")))</f>
        <v>Millennials</v>
      </c>
      <c r="AL48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88" s="3" t="str">
        <f>+IF(TablaProyecto[[#This Row],[HourlyRate]]&lt;50,"Coste salarial bajo",IF(TablaProyecto[[#This Row],[HourlyRate]]&lt;75,"Coste salarial medio","Coste salarial alto"))</f>
        <v>Coste salarial alto</v>
      </c>
      <c r="AN488" s="3" t="str">
        <f>+IF(TablaProyecto[[#This Row],[DistanceFromHome]]&lt;10,"0-10 kms",IF(TablaProyecto[[#This Row],[DistanceFromHome]]&lt;20,"10-20 kms","20-30 kms"))</f>
        <v>0-10 kms</v>
      </c>
      <c r="AO488" s="3" t="str">
        <f>+IF(TablaProyecto[[#This Row],[Porcentaje de aumento salarial recibido (%)]]&lt;16%,"Bajo",IF(TablaProyecto[[#This Row],[Porcentaje de aumento salarial recibido (%)]]&lt;21%,"Medio","Alto"))</f>
        <v>Bajo</v>
      </c>
      <c r="AP488" s="3" t="str">
        <f>+IF(TablaProyecto[[#This Row],[TrainingTimesLastYear]]&lt;3,"Poca",IF(TablaProyecto[[#This Row],[TrainingTimesLastYear]]&lt;5,"Media","Mucha"))</f>
        <v>Media</v>
      </c>
      <c r="AQ488" s="3" t="str">
        <f>+IF(TablaProyecto[[#This Row],[TotalWorkingYears]]&lt;4,"Junior",IF(TablaProyecto[[#This Row],[TotalWorkingYears]]&lt;10,"Intermediate","Senior"))</f>
        <v>Senior</v>
      </c>
      <c r="AS488" t="str">
        <f>+IF(TablaProyecto[[#This Row],[Education]]&gt;5,"ERRONEO","")</f>
        <v/>
      </c>
      <c r="AT488" t="str">
        <f>IF(+COUNTIF(TablaProyecto[EmployeeNumber],TablaProyecto[[#This Row],[EmployeeNumber]])&gt;1,"ERRONEO"," ")</f>
        <v xml:space="preserve"> </v>
      </c>
      <c r="AU488" t="str">
        <f>+IF(TablaProyecto[[#This Row],[JobSatisfaction]]&gt;4,"ERRONEO"," ")</f>
        <v xml:space="preserve"> </v>
      </c>
      <c r="AV488" t="str">
        <f>+IF(TablaProyecto[[#This Row],[PerformanceRating]]&gt;4,"ERRONEO"," ")</f>
        <v xml:space="preserve"> </v>
      </c>
      <c r="AW488" t="str">
        <f>+IF(TablaProyecto[[#This Row],[RelationshipSatisfaction]]&gt;4,"ERRONEO"," ")</f>
        <v xml:space="preserve"> </v>
      </c>
      <c r="AX488" t="str">
        <f>+IF(TablaProyecto[[#This Row],[WorkLifeBalance]]&gt;4,"ERRONEO"," ")</f>
        <v xml:space="preserve"> </v>
      </c>
    </row>
    <row r="489" spans="1:50" x14ac:dyDescent="0.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  <c r="AJ489" s="3">
        <f>+TablaProyecto[[#This Row],[PercentSalaryHike]]/100</f>
        <v>0.13</v>
      </c>
      <c r="AK489" s="3" t="str">
        <f>+IF(TablaProyecto[[#This Row],[Age]]&gt;=61,"Baby boomers",IF(TablaProyecto[[#This Row],[Age]]&gt;=45,"Generacion X",IF(TablaProyecto[[#This Row],[Age]]&gt;=29,"Millennials","Generacion Z")))</f>
        <v>Generacion Z</v>
      </c>
      <c r="AL48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489" s="3" t="str">
        <f>+IF(TablaProyecto[[#This Row],[HourlyRate]]&lt;50,"Coste salarial bajo",IF(TablaProyecto[[#This Row],[HourlyRate]]&lt;75,"Coste salarial medio","Coste salarial alto"))</f>
        <v>Coste salarial alto</v>
      </c>
      <c r="AN489" s="3" t="str">
        <f>+IF(TablaProyecto[[#This Row],[DistanceFromHome]]&lt;10,"0-10 kms",IF(TablaProyecto[[#This Row],[DistanceFromHome]]&lt;20,"10-20 kms","20-30 kms"))</f>
        <v>0-10 kms</v>
      </c>
      <c r="AO489" s="3" t="str">
        <f>+IF(TablaProyecto[[#This Row],[Porcentaje de aumento salarial recibido (%)]]&lt;16%,"Bajo",IF(TablaProyecto[[#This Row],[Porcentaje de aumento salarial recibido (%)]]&lt;21%,"Medio","Alto"))</f>
        <v>Bajo</v>
      </c>
      <c r="AP489" s="3" t="str">
        <f>+IF(TablaProyecto[[#This Row],[TrainingTimesLastYear]]&lt;3,"Poca",IF(TablaProyecto[[#This Row],[TrainingTimesLastYear]]&lt;5,"Media","Mucha"))</f>
        <v>Poca</v>
      </c>
      <c r="AQ489" s="3" t="str">
        <f>+IF(TablaProyecto[[#This Row],[TotalWorkingYears]]&lt;4,"Junior",IF(TablaProyecto[[#This Row],[TotalWorkingYears]]&lt;10,"Intermediate","Senior"))</f>
        <v>Junior</v>
      </c>
      <c r="AS489" t="str">
        <f>+IF(TablaProyecto[[#This Row],[Education]]&gt;5,"ERRONEO","")</f>
        <v/>
      </c>
      <c r="AT489" t="str">
        <f>IF(+COUNTIF(TablaProyecto[EmployeeNumber],TablaProyecto[[#This Row],[EmployeeNumber]])&gt;1,"ERRONEO"," ")</f>
        <v xml:space="preserve"> </v>
      </c>
      <c r="AU489" t="str">
        <f>+IF(TablaProyecto[[#This Row],[JobSatisfaction]]&gt;4,"ERRONEO"," ")</f>
        <v xml:space="preserve"> </v>
      </c>
      <c r="AV489" t="str">
        <f>+IF(TablaProyecto[[#This Row],[PerformanceRating]]&gt;4,"ERRONEO"," ")</f>
        <v xml:space="preserve"> </v>
      </c>
      <c r="AW489" t="str">
        <f>+IF(TablaProyecto[[#This Row],[RelationshipSatisfaction]]&gt;4,"ERRONEO"," ")</f>
        <v xml:space="preserve"> </v>
      </c>
      <c r="AX489" t="str">
        <f>+IF(TablaProyecto[[#This Row],[WorkLifeBalance]]&gt;4,"ERRONEO"," ")</f>
        <v xml:space="preserve"> </v>
      </c>
    </row>
    <row r="490" spans="1:50" x14ac:dyDescent="0.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  <c r="AJ490" s="3">
        <f>+TablaProyecto[[#This Row],[PercentSalaryHike]]/100</f>
        <v>0.13</v>
      </c>
      <c r="AK490" s="3" t="str">
        <f>+IF(TablaProyecto[[#This Row],[Age]]&gt;=61,"Baby boomers",IF(TablaProyecto[[#This Row],[Age]]&gt;=45,"Generacion X",IF(TablaProyecto[[#This Row],[Age]]&gt;=29,"Millennials","Generacion Z")))</f>
        <v>Millennials</v>
      </c>
      <c r="AL49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90" s="3" t="str">
        <f>+IF(TablaProyecto[[#This Row],[HourlyRate]]&lt;50,"Coste salarial bajo",IF(TablaProyecto[[#This Row],[HourlyRate]]&lt;75,"Coste salarial medio","Coste salarial alto"))</f>
        <v>Coste salarial alto</v>
      </c>
      <c r="AN490" s="3" t="str">
        <f>+IF(TablaProyecto[[#This Row],[DistanceFromHome]]&lt;10,"0-10 kms",IF(TablaProyecto[[#This Row],[DistanceFromHome]]&lt;20,"10-20 kms","20-30 kms"))</f>
        <v>0-10 kms</v>
      </c>
      <c r="AO490" s="3" t="str">
        <f>+IF(TablaProyecto[[#This Row],[Porcentaje de aumento salarial recibido (%)]]&lt;16%,"Bajo",IF(TablaProyecto[[#This Row],[Porcentaje de aumento salarial recibido (%)]]&lt;21%,"Medio","Alto"))</f>
        <v>Bajo</v>
      </c>
      <c r="AP490" s="3" t="str">
        <f>+IF(TablaProyecto[[#This Row],[TrainingTimesLastYear]]&lt;3,"Poca",IF(TablaProyecto[[#This Row],[TrainingTimesLastYear]]&lt;5,"Media","Mucha"))</f>
        <v>Media</v>
      </c>
      <c r="AQ490" s="3" t="str">
        <f>+IF(TablaProyecto[[#This Row],[TotalWorkingYears]]&lt;4,"Junior",IF(TablaProyecto[[#This Row],[TotalWorkingYears]]&lt;10,"Intermediate","Senior"))</f>
        <v>Senior</v>
      </c>
      <c r="AS490" t="str">
        <f>+IF(TablaProyecto[[#This Row],[Education]]&gt;5,"ERRONEO","")</f>
        <v/>
      </c>
      <c r="AT490" t="str">
        <f>IF(+COUNTIF(TablaProyecto[EmployeeNumber],TablaProyecto[[#This Row],[EmployeeNumber]])&gt;1,"ERRONEO"," ")</f>
        <v xml:space="preserve"> </v>
      </c>
      <c r="AU490" t="str">
        <f>+IF(TablaProyecto[[#This Row],[JobSatisfaction]]&gt;4,"ERRONEO"," ")</f>
        <v xml:space="preserve"> </v>
      </c>
      <c r="AV490" t="str">
        <f>+IF(TablaProyecto[[#This Row],[PerformanceRating]]&gt;4,"ERRONEO"," ")</f>
        <v xml:space="preserve"> </v>
      </c>
      <c r="AW490" t="str">
        <f>+IF(TablaProyecto[[#This Row],[RelationshipSatisfaction]]&gt;4,"ERRONEO"," ")</f>
        <v xml:space="preserve"> </v>
      </c>
      <c r="AX490" t="str">
        <f>+IF(TablaProyecto[[#This Row],[WorkLifeBalance]]&gt;4,"ERRONEO"," ")</f>
        <v xml:space="preserve"> </v>
      </c>
    </row>
    <row r="491" spans="1:50" x14ac:dyDescent="0.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  <c r="AJ491" s="3">
        <f>+TablaProyecto[[#This Row],[PercentSalaryHike]]/100</f>
        <v>0.14000000000000001</v>
      </c>
      <c r="AK491" s="3" t="str">
        <f>+IF(TablaProyecto[[#This Row],[Age]]&gt;=61,"Baby boomers",IF(TablaProyecto[[#This Row],[Age]]&gt;=45,"Generacion X",IF(TablaProyecto[[#This Row],[Age]]&gt;=29,"Millennials","Generacion Z")))</f>
        <v>Millennials</v>
      </c>
      <c r="AL49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491" s="3" t="str">
        <f>+IF(TablaProyecto[[#This Row],[HourlyRate]]&lt;50,"Coste salarial bajo",IF(TablaProyecto[[#This Row],[HourlyRate]]&lt;75,"Coste salarial medio","Coste salarial alto"))</f>
        <v>Coste salarial medio</v>
      </c>
      <c r="AN491" s="3" t="str">
        <f>+IF(TablaProyecto[[#This Row],[DistanceFromHome]]&lt;10,"0-10 kms",IF(TablaProyecto[[#This Row],[DistanceFromHome]]&lt;20,"10-20 kms","20-30 kms"))</f>
        <v>0-10 kms</v>
      </c>
      <c r="AO491" s="3" t="str">
        <f>+IF(TablaProyecto[[#This Row],[Porcentaje de aumento salarial recibido (%)]]&lt;16%,"Bajo",IF(TablaProyecto[[#This Row],[Porcentaje de aumento salarial recibido (%)]]&lt;21%,"Medio","Alto"))</f>
        <v>Bajo</v>
      </c>
      <c r="AP491" s="3" t="str">
        <f>+IF(TablaProyecto[[#This Row],[TrainingTimesLastYear]]&lt;3,"Poca",IF(TablaProyecto[[#This Row],[TrainingTimesLastYear]]&lt;5,"Media","Mucha"))</f>
        <v>Media</v>
      </c>
      <c r="AQ491" s="3" t="str">
        <f>+IF(TablaProyecto[[#This Row],[TotalWorkingYears]]&lt;4,"Junior",IF(TablaProyecto[[#This Row],[TotalWorkingYears]]&lt;10,"Intermediate","Senior"))</f>
        <v>Senior</v>
      </c>
      <c r="AS491" t="str">
        <f>+IF(TablaProyecto[[#This Row],[Education]]&gt;5,"ERRONEO","")</f>
        <v/>
      </c>
      <c r="AT491" t="str">
        <f>IF(+COUNTIF(TablaProyecto[EmployeeNumber],TablaProyecto[[#This Row],[EmployeeNumber]])&gt;1,"ERRONEO"," ")</f>
        <v xml:space="preserve"> </v>
      </c>
      <c r="AU491" t="str">
        <f>+IF(TablaProyecto[[#This Row],[JobSatisfaction]]&gt;4,"ERRONEO"," ")</f>
        <v xml:space="preserve"> </v>
      </c>
      <c r="AV491" t="str">
        <f>+IF(TablaProyecto[[#This Row],[PerformanceRating]]&gt;4,"ERRONEO"," ")</f>
        <v xml:space="preserve"> </v>
      </c>
      <c r="AW491" t="str">
        <f>+IF(TablaProyecto[[#This Row],[RelationshipSatisfaction]]&gt;4,"ERRONEO"," ")</f>
        <v xml:space="preserve"> </v>
      </c>
      <c r="AX491" t="str">
        <f>+IF(TablaProyecto[[#This Row],[WorkLifeBalance]]&gt;4,"ERRONEO"," ")</f>
        <v xml:space="preserve"> </v>
      </c>
    </row>
    <row r="492" spans="1:50" x14ac:dyDescent="0.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  <c r="AJ492" s="3">
        <f>+TablaProyecto[[#This Row],[PercentSalaryHike]]/100</f>
        <v>0.17</v>
      </c>
      <c r="AK492" s="3" t="str">
        <f>+IF(TablaProyecto[[#This Row],[Age]]&gt;=61,"Baby boomers",IF(TablaProyecto[[#This Row],[Age]]&gt;=45,"Generacion X",IF(TablaProyecto[[#This Row],[Age]]&gt;=29,"Millennials","Generacion Z")))</f>
        <v>Millennials</v>
      </c>
      <c r="AL49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492" s="3" t="str">
        <f>+IF(TablaProyecto[[#This Row],[HourlyRate]]&lt;50,"Coste salarial bajo",IF(TablaProyecto[[#This Row],[HourlyRate]]&lt;75,"Coste salarial medio","Coste salarial alto"))</f>
        <v>Coste salarial bajo</v>
      </c>
      <c r="AN492" s="3" t="str">
        <f>+IF(TablaProyecto[[#This Row],[DistanceFromHome]]&lt;10,"0-10 kms",IF(TablaProyecto[[#This Row],[DistanceFromHome]]&lt;20,"10-20 kms","20-30 kms"))</f>
        <v>0-10 kms</v>
      </c>
      <c r="AO492" s="3" t="str">
        <f>+IF(TablaProyecto[[#This Row],[Porcentaje de aumento salarial recibido (%)]]&lt;16%,"Bajo",IF(TablaProyecto[[#This Row],[Porcentaje de aumento salarial recibido (%)]]&lt;21%,"Medio","Alto"))</f>
        <v>Medio</v>
      </c>
      <c r="AP492" s="3" t="str">
        <f>+IF(TablaProyecto[[#This Row],[TrainingTimesLastYear]]&lt;3,"Poca",IF(TablaProyecto[[#This Row],[TrainingTimesLastYear]]&lt;5,"Media","Mucha"))</f>
        <v>Media</v>
      </c>
      <c r="AQ492" s="3" t="str">
        <f>+IF(TablaProyecto[[#This Row],[TotalWorkingYears]]&lt;4,"Junior",IF(TablaProyecto[[#This Row],[TotalWorkingYears]]&lt;10,"Intermediate","Senior"))</f>
        <v>Intermediate</v>
      </c>
      <c r="AS492" t="str">
        <f>+IF(TablaProyecto[[#This Row],[Education]]&gt;5,"ERRONEO","")</f>
        <v/>
      </c>
      <c r="AT492" t="str">
        <f>IF(+COUNTIF(TablaProyecto[EmployeeNumber],TablaProyecto[[#This Row],[EmployeeNumber]])&gt;1,"ERRONEO"," ")</f>
        <v xml:space="preserve"> </v>
      </c>
      <c r="AU492" t="str">
        <f>+IF(TablaProyecto[[#This Row],[JobSatisfaction]]&gt;4,"ERRONEO"," ")</f>
        <v xml:space="preserve"> </v>
      </c>
      <c r="AV492" t="str">
        <f>+IF(TablaProyecto[[#This Row],[PerformanceRating]]&gt;4,"ERRONEO"," ")</f>
        <v xml:space="preserve"> </v>
      </c>
      <c r="AW492" t="str">
        <f>+IF(TablaProyecto[[#This Row],[RelationshipSatisfaction]]&gt;4,"ERRONEO"," ")</f>
        <v xml:space="preserve"> </v>
      </c>
      <c r="AX492" t="str">
        <f>+IF(TablaProyecto[[#This Row],[WorkLifeBalance]]&gt;4,"ERRONEO"," ")</f>
        <v xml:space="preserve"> </v>
      </c>
    </row>
    <row r="493" spans="1:50" x14ac:dyDescent="0.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  <c r="AJ493" s="3">
        <f>+TablaProyecto[[#This Row],[PercentSalaryHike]]/100</f>
        <v>0.13</v>
      </c>
      <c r="AK493" s="3" t="str">
        <f>+IF(TablaProyecto[[#This Row],[Age]]&gt;=61,"Baby boomers",IF(TablaProyecto[[#This Row],[Age]]&gt;=45,"Generacion X",IF(TablaProyecto[[#This Row],[Age]]&gt;=29,"Millennials","Generacion Z")))</f>
        <v>Millennials</v>
      </c>
      <c r="AL49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93" s="3" t="str">
        <f>+IF(TablaProyecto[[#This Row],[HourlyRate]]&lt;50,"Coste salarial bajo",IF(TablaProyecto[[#This Row],[HourlyRate]]&lt;75,"Coste salarial medio","Coste salarial alto"))</f>
        <v>Coste salarial medio</v>
      </c>
      <c r="AN493" s="3" t="str">
        <f>+IF(TablaProyecto[[#This Row],[DistanceFromHome]]&lt;10,"0-10 kms",IF(TablaProyecto[[#This Row],[DistanceFromHome]]&lt;20,"10-20 kms","20-30 kms"))</f>
        <v>0-10 kms</v>
      </c>
      <c r="AO493" s="3" t="str">
        <f>+IF(TablaProyecto[[#This Row],[Porcentaje de aumento salarial recibido (%)]]&lt;16%,"Bajo",IF(TablaProyecto[[#This Row],[Porcentaje de aumento salarial recibido (%)]]&lt;21%,"Medio","Alto"))</f>
        <v>Bajo</v>
      </c>
      <c r="AP493" s="3" t="str">
        <f>+IF(TablaProyecto[[#This Row],[TrainingTimesLastYear]]&lt;3,"Poca",IF(TablaProyecto[[#This Row],[TrainingTimesLastYear]]&lt;5,"Media","Mucha"))</f>
        <v>Media</v>
      </c>
      <c r="AQ493" s="3" t="str">
        <f>+IF(TablaProyecto[[#This Row],[TotalWorkingYears]]&lt;4,"Junior",IF(TablaProyecto[[#This Row],[TotalWorkingYears]]&lt;10,"Intermediate","Senior"))</f>
        <v>Senior</v>
      </c>
      <c r="AS493" t="str">
        <f>+IF(TablaProyecto[[#This Row],[Education]]&gt;5,"ERRONEO","")</f>
        <v/>
      </c>
      <c r="AT493" t="str">
        <f>IF(+COUNTIF(TablaProyecto[EmployeeNumber],TablaProyecto[[#This Row],[EmployeeNumber]])&gt;1,"ERRONEO"," ")</f>
        <v xml:space="preserve"> </v>
      </c>
      <c r="AU493" t="str">
        <f>+IF(TablaProyecto[[#This Row],[JobSatisfaction]]&gt;4,"ERRONEO"," ")</f>
        <v xml:space="preserve"> </v>
      </c>
      <c r="AV493" t="str">
        <f>+IF(TablaProyecto[[#This Row],[PerformanceRating]]&gt;4,"ERRONEO"," ")</f>
        <v xml:space="preserve"> </v>
      </c>
      <c r="AW493" t="str">
        <f>+IF(TablaProyecto[[#This Row],[RelationshipSatisfaction]]&gt;4,"ERRONEO"," ")</f>
        <v xml:space="preserve"> </v>
      </c>
      <c r="AX493" t="str">
        <f>+IF(TablaProyecto[[#This Row],[WorkLifeBalance]]&gt;4,"ERRONEO"," ")</f>
        <v xml:space="preserve"> </v>
      </c>
    </row>
    <row r="494" spans="1:50" x14ac:dyDescent="0.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  <c r="AJ494" s="3">
        <f>+TablaProyecto[[#This Row],[PercentSalaryHike]]/100</f>
        <v>0.11</v>
      </c>
      <c r="AK494" s="3" t="str">
        <f>+IF(TablaProyecto[[#This Row],[Age]]&gt;=61,"Baby boomers",IF(TablaProyecto[[#This Row],[Age]]&gt;=45,"Generacion X",IF(TablaProyecto[[#This Row],[Age]]&gt;=29,"Millennials","Generacion Z")))</f>
        <v>Generacion X</v>
      </c>
      <c r="AL49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94" s="3" t="str">
        <f>+IF(TablaProyecto[[#This Row],[HourlyRate]]&lt;50,"Coste salarial bajo",IF(TablaProyecto[[#This Row],[HourlyRate]]&lt;75,"Coste salarial medio","Coste salarial alto"))</f>
        <v>Coste salarial bajo</v>
      </c>
      <c r="AN494" s="3" t="str">
        <f>+IF(TablaProyecto[[#This Row],[DistanceFromHome]]&lt;10,"0-10 kms",IF(TablaProyecto[[#This Row],[DistanceFromHome]]&lt;20,"10-20 kms","20-30 kms"))</f>
        <v>0-10 kms</v>
      </c>
      <c r="AO494" s="3" t="str">
        <f>+IF(TablaProyecto[[#This Row],[Porcentaje de aumento salarial recibido (%)]]&lt;16%,"Bajo",IF(TablaProyecto[[#This Row],[Porcentaje de aumento salarial recibido (%)]]&lt;21%,"Medio","Alto"))</f>
        <v>Bajo</v>
      </c>
      <c r="AP494" s="3" t="str">
        <f>+IF(TablaProyecto[[#This Row],[TrainingTimesLastYear]]&lt;3,"Poca",IF(TablaProyecto[[#This Row],[TrainingTimesLastYear]]&lt;5,"Media","Mucha"))</f>
        <v>Media</v>
      </c>
      <c r="AQ494" s="3" t="str">
        <f>+IF(TablaProyecto[[#This Row],[TotalWorkingYears]]&lt;4,"Junior",IF(TablaProyecto[[#This Row],[TotalWorkingYears]]&lt;10,"Intermediate","Senior"))</f>
        <v>Senior</v>
      </c>
      <c r="AS494" t="str">
        <f>+IF(TablaProyecto[[#This Row],[Education]]&gt;5,"ERRONEO","")</f>
        <v/>
      </c>
      <c r="AT494" t="str">
        <f>IF(+COUNTIF(TablaProyecto[EmployeeNumber],TablaProyecto[[#This Row],[EmployeeNumber]])&gt;1,"ERRONEO"," ")</f>
        <v xml:space="preserve"> </v>
      </c>
      <c r="AU494" t="str">
        <f>+IF(TablaProyecto[[#This Row],[JobSatisfaction]]&gt;4,"ERRONEO"," ")</f>
        <v xml:space="preserve"> </v>
      </c>
      <c r="AV494" t="str">
        <f>+IF(TablaProyecto[[#This Row],[PerformanceRating]]&gt;4,"ERRONEO"," ")</f>
        <v xml:space="preserve"> </v>
      </c>
      <c r="AW494" t="str">
        <f>+IF(TablaProyecto[[#This Row],[RelationshipSatisfaction]]&gt;4,"ERRONEO"," ")</f>
        <v xml:space="preserve"> </v>
      </c>
      <c r="AX494" t="str">
        <f>+IF(TablaProyecto[[#This Row],[WorkLifeBalance]]&gt;4,"ERRONEO"," ")</f>
        <v xml:space="preserve"> </v>
      </c>
    </row>
    <row r="495" spans="1:50" x14ac:dyDescent="0.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  <c r="AJ495" s="3">
        <f>+TablaProyecto[[#This Row],[PercentSalaryHike]]/100</f>
        <v>0.11</v>
      </c>
      <c r="AK495" s="3" t="str">
        <f>+IF(TablaProyecto[[#This Row],[Age]]&gt;=61,"Baby boomers",IF(TablaProyecto[[#This Row],[Age]]&gt;=45,"Generacion X",IF(TablaProyecto[[#This Row],[Age]]&gt;=29,"Millennials","Generacion Z")))</f>
        <v>Millennials</v>
      </c>
      <c r="AL49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95" s="3" t="str">
        <f>+IF(TablaProyecto[[#This Row],[HourlyRate]]&lt;50,"Coste salarial bajo",IF(TablaProyecto[[#This Row],[HourlyRate]]&lt;75,"Coste salarial medio","Coste salarial alto"))</f>
        <v>Coste salarial medio</v>
      </c>
      <c r="AN495" s="3" t="str">
        <f>+IF(TablaProyecto[[#This Row],[DistanceFromHome]]&lt;10,"0-10 kms",IF(TablaProyecto[[#This Row],[DistanceFromHome]]&lt;20,"10-20 kms","20-30 kms"))</f>
        <v>0-10 kms</v>
      </c>
      <c r="AO495" s="3" t="str">
        <f>+IF(TablaProyecto[[#This Row],[Porcentaje de aumento salarial recibido (%)]]&lt;16%,"Bajo",IF(TablaProyecto[[#This Row],[Porcentaje de aumento salarial recibido (%)]]&lt;21%,"Medio","Alto"))</f>
        <v>Bajo</v>
      </c>
      <c r="AP495" s="3" t="str">
        <f>+IF(TablaProyecto[[#This Row],[TrainingTimesLastYear]]&lt;3,"Poca",IF(TablaProyecto[[#This Row],[TrainingTimesLastYear]]&lt;5,"Media","Mucha"))</f>
        <v>Poca</v>
      </c>
      <c r="AQ495" s="3" t="str">
        <f>+IF(TablaProyecto[[#This Row],[TotalWorkingYears]]&lt;4,"Junior",IF(TablaProyecto[[#This Row],[TotalWorkingYears]]&lt;10,"Intermediate","Senior"))</f>
        <v>Senior</v>
      </c>
      <c r="AS495" t="str">
        <f>+IF(TablaProyecto[[#This Row],[Education]]&gt;5,"ERRONEO","")</f>
        <v/>
      </c>
      <c r="AT495" t="str">
        <f>IF(+COUNTIF(TablaProyecto[EmployeeNumber],TablaProyecto[[#This Row],[EmployeeNumber]])&gt;1,"ERRONEO"," ")</f>
        <v xml:space="preserve"> </v>
      </c>
      <c r="AU495" t="str">
        <f>+IF(TablaProyecto[[#This Row],[JobSatisfaction]]&gt;4,"ERRONEO"," ")</f>
        <v xml:space="preserve"> </v>
      </c>
      <c r="AV495" t="str">
        <f>+IF(TablaProyecto[[#This Row],[PerformanceRating]]&gt;4,"ERRONEO"," ")</f>
        <v xml:space="preserve"> </v>
      </c>
      <c r="AW495" t="str">
        <f>+IF(TablaProyecto[[#This Row],[RelationshipSatisfaction]]&gt;4,"ERRONEO"," ")</f>
        <v xml:space="preserve"> </v>
      </c>
      <c r="AX495" t="str">
        <f>+IF(TablaProyecto[[#This Row],[WorkLifeBalance]]&gt;4,"ERRONEO"," ")</f>
        <v xml:space="preserve"> </v>
      </c>
    </row>
    <row r="496" spans="1:50" x14ac:dyDescent="0.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  <c r="AJ496" s="3">
        <f>+TablaProyecto[[#This Row],[PercentSalaryHike]]/100</f>
        <v>0.18</v>
      </c>
      <c r="AK496" s="3" t="str">
        <f>+IF(TablaProyecto[[#This Row],[Age]]&gt;=61,"Baby boomers",IF(TablaProyecto[[#This Row],[Age]]&gt;=45,"Generacion X",IF(TablaProyecto[[#This Row],[Age]]&gt;=29,"Millennials","Generacion Z")))</f>
        <v>Millennials</v>
      </c>
      <c r="AL49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496" s="3" t="str">
        <f>+IF(TablaProyecto[[#This Row],[HourlyRate]]&lt;50,"Coste salarial bajo",IF(TablaProyecto[[#This Row],[HourlyRate]]&lt;75,"Coste salarial medio","Coste salarial alto"))</f>
        <v>Coste salarial bajo</v>
      </c>
      <c r="AN496" s="3" t="str">
        <f>+IF(TablaProyecto[[#This Row],[DistanceFromHome]]&lt;10,"0-10 kms",IF(TablaProyecto[[#This Row],[DistanceFromHome]]&lt;20,"10-20 kms","20-30 kms"))</f>
        <v>10-20 kms</v>
      </c>
      <c r="AO496" s="3" t="str">
        <f>+IF(TablaProyecto[[#This Row],[Porcentaje de aumento salarial recibido (%)]]&lt;16%,"Bajo",IF(TablaProyecto[[#This Row],[Porcentaje de aumento salarial recibido (%)]]&lt;21%,"Medio","Alto"))</f>
        <v>Medio</v>
      </c>
      <c r="AP496" s="3" t="str">
        <f>+IF(TablaProyecto[[#This Row],[TrainingTimesLastYear]]&lt;3,"Poca",IF(TablaProyecto[[#This Row],[TrainingTimesLastYear]]&lt;5,"Media","Mucha"))</f>
        <v>Media</v>
      </c>
      <c r="AQ496" s="3" t="str">
        <f>+IF(TablaProyecto[[#This Row],[TotalWorkingYears]]&lt;4,"Junior",IF(TablaProyecto[[#This Row],[TotalWorkingYears]]&lt;10,"Intermediate","Senior"))</f>
        <v>Intermediate</v>
      </c>
      <c r="AS496" t="str">
        <f>+IF(TablaProyecto[[#This Row],[Education]]&gt;5,"ERRONEO","")</f>
        <v/>
      </c>
      <c r="AT496" t="str">
        <f>IF(+COUNTIF(TablaProyecto[EmployeeNumber],TablaProyecto[[#This Row],[EmployeeNumber]])&gt;1,"ERRONEO"," ")</f>
        <v xml:space="preserve"> </v>
      </c>
      <c r="AU496" t="str">
        <f>+IF(TablaProyecto[[#This Row],[JobSatisfaction]]&gt;4,"ERRONEO"," ")</f>
        <v xml:space="preserve"> </v>
      </c>
      <c r="AV496" t="str">
        <f>+IF(TablaProyecto[[#This Row],[PerformanceRating]]&gt;4,"ERRONEO"," ")</f>
        <v xml:space="preserve"> </v>
      </c>
      <c r="AW496" t="str">
        <f>+IF(TablaProyecto[[#This Row],[RelationshipSatisfaction]]&gt;4,"ERRONEO"," ")</f>
        <v xml:space="preserve"> </v>
      </c>
      <c r="AX496" t="str">
        <f>+IF(TablaProyecto[[#This Row],[WorkLifeBalance]]&gt;4,"ERRONEO"," ")</f>
        <v xml:space="preserve"> </v>
      </c>
    </row>
    <row r="497" spans="1:50" x14ac:dyDescent="0.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  <c r="AJ497" s="3">
        <f>+TablaProyecto[[#This Row],[PercentSalaryHike]]/100</f>
        <v>0.11</v>
      </c>
      <c r="AK497" s="3" t="str">
        <f>+IF(TablaProyecto[[#This Row],[Age]]&gt;=61,"Baby boomers",IF(TablaProyecto[[#This Row],[Age]]&gt;=45,"Generacion X",IF(TablaProyecto[[#This Row],[Age]]&gt;=29,"Millennials","Generacion Z")))</f>
        <v>Generacion Z</v>
      </c>
      <c r="AL49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97" s="3" t="str">
        <f>+IF(TablaProyecto[[#This Row],[HourlyRate]]&lt;50,"Coste salarial bajo",IF(TablaProyecto[[#This Row],[HourlyRate]]&lt;75,"Coste salarial medio","Coste salarial alto"))</f>
        <v>Coste salarial alto</v>
      </c>
      <c r="AN497" s="3" t="str">
        <f>+IF(TablaProyecto[[#This Row],[DistanceFromHome]]&lt;10,"0-10 kms",IF(TablaProyecto[[#This Row],[DistanceFromHome]]&lt;20,"10-20 kms","20-30 kms"))</f>
        <v>0-10 kms</v>
      </c>
      <c r="AO497" s="3" t="str">
        <f>+IF(TablaProyecto[[#This Row],[Porcentaje de aumento salarial recibido (%)]]&lt;16%,"Bajo",IF(TablaProyecto[[#This Row],[Porcentaje de aumento salarial recibido (%)]]&lt;21%,"Medio","Alto"))</f>
        <v>Bajo</v>
      </c>
      <c r="AP497" s="3" t="str">
        <f>+IF(TablaProyecto[[#This Row],[TrainingTimesLastYear]]&lt;3,"Poca",IF(TablaProyecto[[#This Row],[TrainingTimesLastYear]]&lt;5,"Media","Mucha"))</f>
        <v>Media</v>
      </c>
      <c r="AQ497" s="3" t="str">
        <f>+IF(TablaProyecto[[#This Row],[TotalWorkingYears]]&lt;4,"Junior",IF(TablaProyecto[[#This Row],[TotalWorkingYears]]&lt;10,"Intermediate","Senior"))</f>
        <v>Intermediate</v>
      </c>
      <c r="AS497" t="str">
        <f>+IF(TablaProyecto[[#This Row],[Education]]&gt;5,"ERRONEO","")</f>
        <v/>
      </c>
      <c r="AT497" t="str">
        <f>IF(+COUNTIF(TablaProyecto[EmployeeNumber],TablaProyecto[[#This Row],[EmployeeNumber]])&gt;1,"ERRONEO"," ")</f>
        <v xml:space="preserve"> </v>
      </c>
      <c r="AU497" t="str">
        <f>+IF(TablaProyecto[[#This Row],[JobSatisfaction]]&gt;4,"ERRONEO"," ")</f>
        <v xml:space="preserve"> </v>
      </c>
      <c r="AV497" t="str">
        <f>+IF(TablaProyecto[[#This Row],[PerformanceRating]]&gt;4,"ERRONEO"," ")</f>
        <v xml:space="preserve"> </v>
      </c>
      <c r="AW497" t="str">
        <f>+IF(TablaProyecto[[#This Row],[RelationshipSatisfaction]]&gt;4,"ERRONEO"," ")</f>
        <v xml:space="preserve"> </v>
      </c>
      <c r="AX497" t="str">
        <f>+IF(TablaProyecto[[#This Row],[WorkLifeBalance]]&gt;4,"ERRONEO"," ")</f>
        <v xml:space="preserve"> </v>
      </c>
    </row>
    <row r="498" spans="1:50" x14ac:dyDescent="0.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  <c r="AJ498" s="3">
        <f>+TablaProyecto[[#This Row],[PercentSalaryHike]]/100</f>
        <v>0.11</v>
      </c>
      <c r="AK498" s="3" t="str">
        <f>+IF(TablaProyecto[[#This Row],[Age]]&gt;=61,"Baby boomers",IF(TablaProyecto[[#This Row],[Age]]&gt;=45,"Generacion X",IF(TablaProyecto[[#This Row],[Age]]&gt;=29,"Millennials","Generacion Z")))</f>
        <v>Generacion Z</v>
      </c>
      <c r="AL49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98" s="3" t="str">
        <f>+IF(TablaProyecto[[#This Row],[HourlyRate]]&lt;50,"Coste salarial bajo",IF(TablaProyecto[[#This Row],[HourlyRate]]&lt;75,"Coste salarial medio","Coste salarial alto"))</f>
        <v>Coste salarial bajo</v>
      </c>
      <c r="AN498" s="3" t="str">
        <f>+IF(TablaProyecto[[#This Row],[DistanceFromHome]]&lt;10,"0-10 kms",IF(TablaProyecto[[#This Row],[DistanceFromHome]]&lt;20,"10-20 kms","20-30 kms"))</f>
        <v>20-30 kms</v>
      </c>
      <c r="AO498" s="3" t="str">
        <f>+IF(TablaProyecto[[#This Row],[Porcentaje de aumento salarial recibido (%)]]&lt;16%,"Bajo",IF(TablaProyecto[[#This Row],[Porcentaje de aumento salarial recibido (%)]]&lt;21%,"Medio","Alto"))</f>
        <v>Bajo</v>
      </c>
      <c r="AP498" s="3" t="str">
        <f>+IF(TablaProyecto[[#This Row],[TrainingTimesLastYear]]&lt;3,"Poca",IF(TablaProyecto[[#This Row],[TrainingTimesLastYear]]&lt;5,"Media","Mucha"))</f>
        <v>Poca</v>
      </c>
      <c r="AQ498" s="3" t="str">
        <f>+IF(TablaProyecto[[#This Row],[TotalWorkingYears]]&lt;4,"Junior",IF(TablaProyecto[[#This Row],[TotalWorkingYears]]&lt;10,"Intermediate","Senior"))</f>
        <v>Junior</v>
      </c>
      <c r="AS498" t="str">
        <f>+IF(TablaProyecto[[#This Row],[Education]]&gt;5,"ERRONEO","")</f>
        <v/>
      </c>
      <c r="AT498" t="str">
        <f>IF(+COUNTIF(TablaProyecto[EmployeeNumber],TablaProyecto[[#This Row],[EmployeeNumber]])&gt;1,"ERRONEO"," ")</f>
        <v xml:space="preserve"> </v>
      </c>
      <c r="AU498" t="str">
        <f>+IF(TablaProyecto[[#This Row],[JobSatisfaction]]&gt;4,"ERRONEO"," ")</f>
        <v xml:space="preserve"> </v>
      </c>
      <c r="AV498" t="str">
        <f>+IF(TablaProyecto[[#This Row],[PerformanceRating]]&gt;4,"ERRONEO"," ")</f>
        <v xml:space="preserve"> </v>
      </c>
      <c r="AW498" t="str">
        <f>+IF(TablaProyecto[[#This Row],[RelationshipSatisfaction]]&gt;4,"ERRONEO"," ")</f>
        <v xml:space="preserve"> </v>
      </c>
      <c r="AX498" t="str">
        <f>+IF(TablaProyecto[[#This Row],[WorkLifeBalance]]&gt;4,"ERRONEO"," ")</f>
        <v xml:space="preserve"> </v>
      </c>
    </row>
    <row r="499" spans="1:50" x14ac:dyDescent="0.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  <c r="AJ499" s="3">
        <f>+TablaProyecto[[#This Row],[PercentSalaryHike]]/100</f>
        <v>0.12</v>
      </c>
      <c r="AK499" s="3" t="str">
        <f>+IF(TablaProyecto[[#This Row],[Age]]&gt;=61,"Baby boomers",IF(TablaProyecto[[#This Row],[Age]]&gt;=45,"Generacion X",IF(TablaProyecto[[#This Row],[Age]]&gt;=29,"Millennials","Generacion Z")))</f>
        <v>Millennials</v>
      </c>
      <c r="AL49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499" s="3" t="str">
        <f>+IF(TablaProyecto[[#This Row],[HourlyRate]]&lt;50,"Coste salarial bajo",IF(TablaProyecto[[#This Row],[HourlyRate]]&lt;75,"Coste salarial medio","Coste salarial alto"))</f>
        <v>Coste salarial bajo</v>
      </c>
      <c r="AN499" s="3" t="str">
        <f>+IF(TablaProyecto[[#This Row],[DistanceFromHome]]&lt;10,"0-10 kms",IF(TablaProyecto[[#This Row],[DistanceFromHome]]&lt;20,"10-20 kms","20-30 kms"))</f>
        <v>0-10 kms</v>
      </c>
      <c r="AO499" s="3" t="str">
        <f>+IF(TablaProyecto[[#This Row],[Porcentaje de aumento salarial recibido (%)]]&lt;16%,"Bajo",IF(TablaProyecto[[#This Row],[Porcentaje de aumento salarial recibido (%)]]&lt;21%,"Medio","Alto"))</f>
        <v>Bajo</v>
      </c>
      <c r="AP499" s="3" t="str">
        <f>+IF(TablaProyecto[[#This Row],[TrainingTimesLastYear]]&lt;3,"Poca",IF(TablaProyecto[[#This Row],[TrainingTimesLastYear]]&lt;5,"Media","Mucha"))</f>
        <v>Poca</v>
      </c>
      <c r="AQ499" s="3" t="str">
        <f>+IF(TablaProyecto[[#This Row],[TotalWorkingYears]]&lt;4,"Junior",IF(TablaProyecto[[#This Row],[TotalWorkingYears]]&lt;10,"Intermediate","Senior"))</f>
        <v>Senior</v>
      </c>
      <c r="AS499" t="str">
        <f>+IF(TablaProyecto[[#This Row],[Education]]&gt;5,"ERRONEO","")</f>
        <v/>
      </c>
      <c r="AT499" t="str">
        <f>IF(+COUNTIF(TablaProyecto[EmployeeNumber],TablaProyecto[[#This Row],[EmployeeNumber]])&gt;1,"ERRONEO"," ")</f>
        <v xml:space="preserve"> </v>
      </c>
      <c r="AU499" t="str">
        <f>+IF(TablaProyecto[[#This Row],[JobSatisfaction]]&gt;4,"ERRONEO"," ")</f>
        <v xml:space="preserve"> </v>
      </c>
      <c r="AV499" t="str">
        <f>+IF(TablaProyecto[[#This Row],[PerformanceRating]]&gt;4,"ERRONEO"," ")</f>
        <v xml:space="preserve"> </v>
      </c>
      <c r="AW499" t="str">
        <f>+IF(TablaProyecto[[#This Row],[RelationshipSatisfaction]]&gt;4,"ERRONEO"," ")</f>
        <v xml:space="preserve"> </v>
      </c>
      <c r="AX499" t="str">
        <f>+IF(TablaProyecto[[#This Row],[WorkLifeBalance]]&gt;4,"ERRONEO"," ")</f>
        <v xml:space="preserve"> </v>
      </c>
    </row>
    <row r="500" spans="1:50" x14ac:dyDescent="0.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  <c r="AJ500" s="3">
        <f>+TablaProyecto[[#This Row],[PercentSalaryHike]]/100</f>
        <v>0.2</v>
      </c>
      <c r="AK500" s="3" t="str">
        <f>+IF(TablaProyecto[[#This Row],[Age]]&gt;=61,"Baby boomers",IF(TablaProyecto[[#This Row],[Age]]&gt;=45,"Generacion X",IF(TablaProyecto[[#This Row],[Age]]&gt;=29,"Millennials","Generacion Z")))</f>
        <v>Generacion Z</v>
      </c>
      <c r="AL50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00" s="3" t="str">
        <f>+IF(TablaProyecto[[#This Row],[HourlyRate]]&lt;50,"Coste salarial bajo",IF(TablaProyecto[[#This Row],[HourlyRate]]&lt;75,"Coste salarial medio","Coste salarial alto"))</f>
        <v>Coste salarial medio</v>
      </c>
      <c r="AN500" s="3" t="str">
        <f>+IF(TablaProyecto[[#This Row],[DistanceFromHome]]&lt;10,"0-10 kms",IF(TablaProyecto[[#This Row],[DistanceFromHome]]&lt;20,"10-20 kms","20-30 kms"))</f>
        <v>0-10 kms</v>
      </c>
      <c r="AO500" s="3" t="str">
        <f>+IF(TablaProyecto[[#This Row],[Porcentaje de aumento salarial recibido (%)]]&lt;16%,"Bajo",IF(TablaProyecto[[#This Row],[Porcentaje de aumento salarial recibido (%)]]&lt;21%,"Medio","Alto"))</f>
        <v>Medio</v>
      </c>
      <c r="AP500" s="3" t="str">
        <f>+IF(TablaProyecto[[#This Row],[TrainingTimesLastYear]]&lt;3,"Poca",IF(TablaProyecto[[#This Row],[TrainingTimesLastYear]]&lt;5,"Media","Mucha"))</f>
        <v>Media</v>
      </c>
      <c r="AQ500" s="3" t="str">
        <f>+IF(TablaProyecto[[#This Row],[TotalWorkingYears]]&lt;4,"Junior",IF(TablaProyecto[[#This Row],[TotalWorkingYears]]&lt;10,"Intermediate","Senior"))</f>
        <v>Junior</v>
      </c>
      <c r="AS500" t="str">
        <f>+IF(TablaProyecto[[#This Row],[Education]]&gt;5,"ERRONEO","")</f>
        <v/>
      </c>
      <c r="AT500" t="str">
        <f>IF(+COUNTIF(TablaProyecto[EmployeeNumber],TablaProyecto[[#This Row],[EmployeeNumber]])&gt;1,"ERRONEO"," ")</f>
        <v xml:space="preserve"> </v>
      </c>
      <c r="AU500" t="str">
        <f>+IF(TablaProyecto[[#This Row],[JobSatisfaction]]&gt;4,"ERRONEO"," ")</f>
        <v xml:space="preserve"> </v>
      </c>
      <c r="AV500" t="str">
        <f>+IF(TablaProyecto[[#This Row],[PerformanceRating]]&gt;4,"ERRONEO"," ")</f>
        <v xml:space="preserve"> </v>
      </c>
      <c r="AW500" t="str">
        <f>+IF(TablaProyecto[[#This Row],[RelationshipSatisfaction]]&gt;4,"ERRONEO"," ")</f>
        <v xml:space="preserve"> </v>
      </c>
      <c r="AX500" t="str">
        <f>+IF(TablaProyecto[[#This Row],[WorkLifeBalance]]&gt;4,"ERRONEO"," ")</f>
        <v xml:space="preserve"> </v>
      </c>
    </row>
    <row r="501" spans="1:50" x14ac:dyDescent="0.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  <c r="AJ501" s="3">
        <f>+TablaProyecto[[#This Row],[PercentSalaryHike]]/100</f>
        <v>0.12</v>
      </c>
      <c r="AK501" s="3" t="str">
        <f>+IF(TablaProyecto[[#This Row],[Age]]&gt;=61,"Baby boomers",IF(TablaProyecto[[#This Row],[Age]]&gt;=45,"Generacion X",IF(TablaProyecto[[#This Row],[Age]]&gt;=29,"Millennials","Generacion Z")))</f>
        <v>Millennials</v>
      </c>
      <c r="AL50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01" s="3" t="str">
        <f>+IF(TablaProyecto[[#This Row],[HourlyRate]]&lt;50,"Coste salarial bajo",IF(TablaProyecto[[#This Row],[HourlyRate]]&lt;75,"Coste salarial medio","Coste salarial alto"))</f>
        <v>Coste salarial bajo</v>
      </c>
      <c r="AN501" s="3" t="str">
        <f>+IF(TablaProyecto[[#This Row],[DistanceFromHome]]&lt;10,"0-10 kms",IF(TablaProyecto[[#This Row],[DistanceFromHome]]&lt;20,"10-20 kms","20-30 kms"))</f>
        <v>0-10 kms</v>
      </c>
      <c r="AO501" s="3" t="str">
        <f>+IF(TablaProyecto[[#This Row],[Porcentaje de aumento salarial recibido (%)]]&lt;16%,"Bajo",IF(TablaProyecto[[#This Row],[Porcentaje de aumento salarial recibido (%)]]&lt;21%,"Medio","Alto"))</f>
        <v>Bajo</v>
      </c>
      <c r="AP501" s="3" t="str">
        <f>+IF(TablaProyecto[[#This Row],[TrainingTimesLastYear]]&lt;3,"Poca",IF(TablaProyecto[[#This Row],[TrainingTimesLastYear]]&lt;5,"Media","Mucha"))</f>
        <v>Media</v>
      </c>
      <c r="AQ501" s="3" t="str">
        <f>+IF(TablaProyecto[[#This Row],[TotalWorkingYears]]&lt;4,"Junior",IF(TablaProyecto[[#This Row],[TotalWorkingYears]]&lt;10,"Intermediate","Senior"))</f>
        <v>Intermediate</v>
      </c>
      <c r="AS501" t="str">
        <f>+IF(TablaProyecto[[#This Row],[Education]]&gt;5,"ERRONEO","")</f>
        <v/>
      </c>
      <c r="AT501" t="str">
        <f>IF(+COUNTIF(TablaProyecto[EmployeeNumber],TablaProyecto[[#This Row],[EmployeeNumber]])&gt;1,"ERRONEO"," ")</f>
        <v xml:space="preserve"> </v>
      </c>
      <c r="AU501" t="str">
        <f>+IF(TablaProyecto[[#This Row],[JobSatisfaction]]&gt;4,"ERRONEO"," ")</f>
        <v xml:space="preserve"> </v>
      </c>
      <c r="AV501" t="str">
        <f>+IF(TablaProyecto[[#This Row],[PerformanceRating]]&gt;4,"ERRONEO"," ")</f>
        <v xml:space="preserve"> </v>
      </c>
      <c r="AW501" t="str">
        <f>+IF(TablaProyecto[[#This Row],[RelationshipSatisfaction]]&gt;4,"ERRONEO"," ")</f>
        <v xml:space="preserve"> </v>
      </c>
      <c r="AX501" t="str">
        <f>+IF(TablaProyecto[[#This Row],[WorkLifeBalance]]&gt;4,"ERRONEO"," ")</f>
        <v xml:space="preserve"> </v>
      </c>
    </row>
    <row r="502" spans="1:50" x14ac:dyDescent="0.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  <c r="AJ502" s="3">
        <f>+TablaProyecto[[#This Row],[PercentSalaryHike]]/100</f>
        <v>0.12</v>
      </c>
      <c r="AK502" s="3" t="str">
        <f>+IF(TablaProyecto[[#This Row],[Age]]&gt;=61,"Baby boomers",IF(TablaProyecto[[#This Row],[Age]]&gt;=45,"Generacion X",IF(TablaProyecto[[#This Row],[Age]]&gt;=29,"Millennials","Generacion Z")))</f>
        <v>Millennials</v>
      </c>
      <c r="AL50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02" s="3" t="str">
        <f>+IF(TablaProyecto[[#This Row],[HourlyRate]]&lt;50,"Coste salarial bajo",IF(TablaProyecto[[#This Row],[HourlyRate]]&lt;75,"Coste salarial medio","Coste salarial alto"))</f>
        <v>Coste salarial alto</v>
      </c>
      <c r="AN502" s="3" t="str">
        <f>+IF(TablaProyecto[[#This Row],[DistanceFromHome]]&lt;10,"0-10 kms",IF(TablaProyecto[[#This Row],[DistanceFromHome]]&lt;20,"10-20 kms","20-30 kms"))</f>
        <v>0-10 kms</v>
      </c>
      <c r="AO502" s="3" t="str">
        <f>+IF(TablaProyecto[[#This Row],[Porcentaje de aumento salarial recibido (%)]]&lt;16%,"Bajo",IF(TablaProyecto[[#This Row],[Porcentaje de aumento salarial recibido (%)]]&lt;21%,"Medio","Alto"))</f>
        <v>Bajo</v>
      </c>
      <c r="AP502" s="3" t="str">
        <f>+IF(TablaProyecto[[#This Row],[TrainingTimesLastYear]]&lt;3,"Poca",IF(TablaProyecto[[#This Row],[TrainingTimesLastYear]]&lt;5,"Media","Mucha"))</f>
        <v>Poca</v>
      </c>
      <c r="AQ502" s="3" t="str">
        <f>+IF(TablaProyecto[[#This Row],[TotalWorkingYears]]&lt;4,"Junior",IF(TablaProyecto[[#This Row],[TotalWorkingYears]]&lt;10,"Intermediate","Senior"))</f>
        <v>Intermediate</v>
      </c>
      <c r="AS502" t="str">
        <f>+IF(TablaProyecto[[#This Row],[Education]]&gt;5,"ERRONEO","")</f>
        <v/>
      </c>
      <c r="AT502" t="str">
        <f>IF(+COUNTIF(TablaProyecto[EmployeeNumber],TablaProyecto[[#This Row],[EmployeeNumber]])&gt;1,"ERRONEO"," ")</f>
        <v xml:space="preserve"> </v>
      </c>
      <c r="AU502" t="str">
        <f>+IF(TablaProyecto[[#This Row],[JobSatisfaction]]&gt;4,"ERRONEO"," ")</f>
        <v xml:space="preserve"> </v>
      </c>
      <c r="AV502" t="str">
        <f>+IF(TablaProyecto[[#This Row],[PerformanceRating]]&gt;4,"ERRONEO"," ")</f>
        <v xml:space="preserve"> </v>
      </c>
      <c r="AW502" t="str">
        <f>+IF(TablaProyecto[[#This Row],[RelationshipSatisfaction]]&gt;4,"ERRONEO"," ")</f>
        <v xml:space="preserve"> </v>
      </c>
      <c r="AX502" t="str">
        <f>+IF(TablaProyecto[[#This Row],[WorkLifeBalance]]&gt;4,"ERRONEO"," ")</f>
        <v xml:space="preserve"> </v>
      </c>
    </row>
    <row r="503" spans="1:50" x14ac:dyDescent="0.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  <c r="AJ503" s="3">
        <f>+TablaProyecto[[#This Row],[PercentSalaryHike]]/100</f>
        <v>0.2</v>
      </c>
      <c r="AK503" s="3" t="str">
        <f>+IF(TablaProyecto[[#This Row],[Age]]&gt;=61,"Baby boomers",IF(TablaProyecto[[#This Row],[Age]]&gt;=45,"Generacion X",IF(TablaProyecto[[#This Row],[Age]]&gt;=29,"Millennials","Generacion Z")))</f>
        <v>Millennials</v>
      </c>
      <c r="AL50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503" s="3" t="str">
        <f>+IF(TablaProyecto[[#This Row],[HourlyRate]]&lt;50,"Coste salarial bajo",IF(TablaProyecto[[#This Row],[HourlyRate]]&lt;75,"Coste salarial medio","Coste salarial alto"))</f>
        <v>Coste salarial medio</v>
      </c>
      <c r="AN503" s="3" t="str">
        <f>+IF(TablaProyecto[[#This Row],[DistanceFromHome]]&lt;10,"0-10 kms",IF(TablaProyecto[[#This Row],[DistanceFromHome]]&lt;20,"10-20 kms","20-30 kms"))</f>
        <v>0-10 kms</v>
      </c>
      <c r="AO503" s="3" t="str">
        <f>+IF(TablaProyecto[[#This Row],[Porcentaje de aumento salarial recibido (%)]]&lt;16%,"Bajo",IF(TablaProyecto[[#This Row],[Porcentaje de aumento salarial recibido (%)]]&lt;21%,"Medio","Alto"))</f>
        <v>Medio</v>
      </c>
      <c r="AP503" s="3" t="str">
        <f>+IF(TablaProyecto[[#This Row],[TrainingTimesLastYear]]&lt;3,"Poca",IF(TablaProyecto[[#This Row],[TrainingTimesLastYear]]&lt;5,"Media","Mucha"))</f>
        <v>Poca</v>
      </c>
      <c r="AQ503" s="3" t="str">
        <f>+IF(TablaProyecto[[#This Row],[TotalWorkingYears]]&lt;4,"Junior",IF(TablaProyecto[[#This Row],[TotalWorkingYears]]&lt;10,"Intermediate","Senior"))</f>
        <v>Junior</v>
      </c>
      <c r="AS503" t="str">
        <f>+IF(TablaProyecto[[#This Row],[Education]]&gt;5,"ERRONEO","")</f>
        <v/>
      </c>
      <c r="AT503" t="str">
        <f>IF(+COUNTIF(TablaProyecto[EmployeeNumber],TablaProyecto[[#This Row],[EmployeeNumber]])&gt;1,"ERRONEO"," ")</f>
        <v xml:space="preserve"> </v>
      </c>
      <c r="AU503" t="str">
        <f>+IF(TablaProyecto[[#This Row],[JobSatisfaction]]&gt;4,"ERRONEO"," ")</f>
        <v xml:space="preserve"> </v>
      </c>
      <c r="AV503" t="str">
        <f>+IF(TablaProyecto[[#This Row],[PerformanceRating]]&gt;4,"ERRONEO"," ")</f>
        <v xml:space="preserve"> </v>
      </c>
      <c r="AW503" t="str">
        <f>+IF(TablaProyecto[[#This Row],[RelationshipSatisfaction]]&gt;4,"ERRONEO"," ")</f>
        <v xml:space="preserve"> </v>
      </c>
      <c r="AX503" t="str">
        <f>+IF(TablaProyecto[[#This Row],[WorkLifeBalance]]&gt;4,"ERRONEO"," ")</f>
        <v xml:space="preserve"> </v>
      </c>
    </row>
    <row r="504" spans="1:50" x14ac:dyDescent="0.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  <c r="AJ504" s="3">
        <f>+TablaProyecto[[#This Row],[PercentSalaryHike]]/100</f>
        <v>0.2</v>
      </c>
      <c r="AK504" s="3" t="str">
        <f>+IF(TablaProyecto[[#This Row],[Age]]&gt;=61,"Baby boomers",IF(TablaProyecto[[#This Row],[Age]]&gt;=45,"Generacion X",IF(TablaProyecto[[#This Row],[Age]]&gt;=29,"Millennials","Generacion Z")))</f>
        <v>Generacion X</v>
      </c>
      <c r="AL50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504" s="3" t="str">
        <f>+IF(TablaProyecto[[#This Row],[HourlyRate]]&lt;50,"Coste salarial bajo",IF(TablaProyecto[[#This Row],[HourlyRate]]&lt;75,"Coste salarial medio","Coste salarial alto"))</f>
        <v>Coste salarial bajo</v>
      </c>
      <c r="AN504" s="3" t="str">
        <f>+IF(TablaProyecto[[#This Row],[DistanceFromHome]]&lt;10,"0-10 kms",IF(TablaProyecto[[#This Row],[DistanceFromHome]]&lt;20,"10-20 kms","20-30 kms"))</f>
        <v>0-10 kms</v>
      </c>
      <c r="AO504" s="3" t="str">
        <f>+IF(TablaProyecto[[#This Row],[Porcentaje de aumento salarial recibido (%)]]&lt;16%,"Bajo",IF(TablaProyecto[[#This Row],[Porcentaje de aumento salarial recibido (%)]]&lt;21%,"Medio","Alto"))</f>
        <v>Medio</v>
      </c>
      <c r="AP504" s="3" t="str">
        <f>+IF(TablaProyecto[[#This Row],[TrainingTimesLastYear]]&lt;3,"Poca",IF(TablaProyecto[[#This Row],[TrainingTimesLastYear]]&lt;5,"Media","Mucha"))</f>
        <v>Poca</v>
      </c>
      <c r="AQ504" s="3" t="str">
        <f>+IF(TablaProyecto[[#This Row],[TotalWorkingYears]]&lt;4,"Junior",IF(TablaProyecto[[#This Row],[TotalWorkingYears]]&lt;10,"Intermediate","Senior"))</f>
        <v>Senior</v>
      </c>
      <c r="AS504" t="str">
        <f>+IF(TablaProyecto[[#This Row],[Education]]&gt;5,"ERRONEO","")</f>
        <v/>
      </c>
      <c r="AT504" t="str">
        <f>IF(+COUNTIF(TablaProyecto[EmployeeNumber],TablaProyecto[[#This Row],[EmployeeNumber]])&gt;1,"ERRONEO"," ")</f>
        <v xml:space="preserve"> </v>
      </c>
      <c r="AU504" t="str">
        <f>+IF(TablaProyecto[[#This Row],[JobSatisfaction]]&gt;4,"ERRONEO"," ")</f>
        <v xml:space="preserve"> </v>
      </c>
      <c r="AV504" t="str">
        <f>+IF(TablaProyecto[[#This Row],[PerformanceRating]]&gt;4,"ERRONEO"," ")</f>
        <v xml:space="preserve"> </v>
      </c>
      <c r="AW504" t="str">
        <f>+IF(TablaProyecto[[#This Row],[RelationshipSatisfaction]]&gt;4,"ERRONEO"," ")</f>
        <v xml:space="preserve"> </v>
      </c>
      <c r="AX504" t="str">
        <f>+IF(TablaProyecto[[#This Row],[WorkLifeBalance]]&gt;4,"ERRONEO"," ")</f>
        <v xml:space="preserve"> </v>
      </c>
    </row>
    <row r="505" spans="1:50" x14ac:dyDescent="0.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  <c r="AJ505" s="3">
        <f>+TablaProyecto[[#This Row],[PercentSalaryHike]]/100</f>
        <v>0.12</v>
      </c>
      <c r="AK505" s="3" t="str">
        <f>+IF(TablaProyecto[[#This Row],[Age]]&gt;=61,"Baby boomers",IF(TablaProyecto[[#This Row],[Age]]&gt;=45,"Generacion X",IF(TablaProyecto[[#This Row],[Age]]&gt;=29,"Millennials","Generacion Z")))</f>
        <v>Millennials</v>
      </c>
      <c r="AL50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05" s="3" t="str">
        <f>+IF(TablaProyecto[[#This Row],[HourlyRate]]&lt;50,"Coste salarial bajo",IF(TablaProyecto[[#This Row],[HourlyRate]]&lt;75,"Coste salarial medio","Coste salarial alto"))</f>
        <v>Coste salarial bajo</v>
      </c>
      <c r="AN505" s="3" t="str">
        <f>+IF(TablaProyecto[[#This Row],[DistanceFromHome]]&lt;10,"0-10 kms",IF(TablaProyecto[[#This Row],[DistanceFromHome]]&lt;20,"10-20 kms","20-30 kms"))</f>
        <v>0-10 kms</v>
      </c>
      <c r="AO505" s="3" t="str">
        <f>+IF(TablaProyecto[[#This Row],[Porcentaje de aumento salarial recibido (%)]]&lt;16%,"Bajo",IF(TablaProyecto[[#This Row],[Porcentaje de aumento salarial recibido (%)]]&lt;21%,"Medio","Alto"))</f>
        <v>Bajo</v>
      </c>
      <c r="AP505" s="3" t="str">
        <f>+IF(TablaProyecto[[#This Row],[TrainingTimesLastYear]]&lt;3,"Poca",IF(TablaProyecto[[#This Row],[TrainingTimesLastYear]]&lt;5,"Media","Mucha"))</f>
        <v>Media</v>
      </c>
      <c r="AQ505" s="3" t="str">
        <f>+IF(TablaProyecto[[#This Row],[TotalWorkingYears]]&lt;4,"Junior",IF(TablaProyecto[[#This Row],[TotalWorkingYears]]&lt;10,"Intermediate","Senior"))</f>
        <v>Senior</v>
      </c>
      <c r="AS505" t="str">
        <f>+IF(TablaProyecto[[#This Row],[Education]]&gt;5,"ERRONEO","")</f>
        <v/>
      </c>
      <c r="AT505" t="str">
        <f>IF(+COUNTIF(TablaProyecto[EmployeeNumber],TablaProyecto[[#This Row],[EmployeeNumber]])&gt;1,"ERRONEO"," ")</f>
        <v xml:space="preserve"> </v>
      </c>
      <c r="AU505" t="str">
        <f>+IF(TablaProyecto[[#This Row],[JobSatisfaction]]&gt;4,"ERRONEO"," ")</f>
        <v xml:space="preserve"> </v>
      </c>
      <c r="AV505" t="str">
        <f>+IF(TablaProyecto[[#This Row],[PerformanceRating]]&gt;4,"ERRONEO"," ")</f>
        <v xml:space="preserve"> </v>
      </c>
      <c r="AW505" t="str">
        <f>+IF(TablaProyecto[[#This Row],[RelationshipSatisfaction]]&gt;4,"ERRONEO"," ")</f>
        <v xml:space="preserve"> </v>
      </c>
      <c r="AX505" t="str">
        <f>+IF(TablaProyecto[[#This Row],[WorkLifeBalance]]&gt;4,"ERRONEO"," ")</f>
        <v xml:space="preserve"> </v>
      </c>
    </row>
    <row r="506" spans="1:50" x14ac:dyDescent="0.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  <c r="AJ506" s="3">
        <f>+TablaProyecto[[#This Row],[PercentSalaryHike]]/100</f>
        <v>0.14000000000000001</v>
      </c>
      <c r="AK506" s="3" t="str">
        <f>+IF(TablaProyecto[[#This Row],[Age]]&gt;=61,"Baby boomers",IF(TablaProyecto[[#This Row],[Age]]&gt;=45,"Generacion X",IF(TablaProyecto[[#This Row],[Age]]&gt;=29,"Millennials","Generacion Z")))</f>
        <v>Generacion X</v>
      </c>
      <c r="AL50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506" s="3" t="str">
        <f>+IF(TablaProyecto[[#This Row],[HourlyRate]]&lt;50,"Coste salarial bajo",IF(TablaProyecto[[#This Row],[HourlyRate]]&lt;75,"Coste salarial medio","Coste salarial alto"))</f>
        <v>Coste salarial alto</v>
      </c>
      <c r="AN506" s="3" t="str">
        <f>+IF(TablaProyecto[[#This Row],[DistanceFromHome]]&lt;10,"0-10 kms",IF(TablaProyecto[[#This Row],[DistanceFromHome]]&lt;20,"10-20 kms","20-30 kms"))</f>
        <v>20-30 kms</v>
      </c>
      <c r="AO506" s="3" t="str">
        <f>+IF(TablaProyecto[[#This Row],[Porcentaje de aumento salarial recibido (%)]]&lt;16%,"Bajo",IF(TablaProyecto[[#This Row],[Porcentaje de aumento salarial recibido (%)]]&lt;21%,"Medio","Alto"))</f>
        <v>Bajo</v>
      </c>
      <c r="AP506" s="3" t="str">
        <f>+IF(TablaProyecto[[#This Row],[TrainingTimesLastYear]]&lt;3,"Poca",IF(TablaProyecto[[#This Row],[TrainingTimesLastYear]]&lt;5,"Media","Mucha"))</f>
        <v>Media</v>
      </c>
      <c r="AQ506" s="3" t="str">
        <f>+IF(TablaProyecto[[#This Row],[TotalWorkingYears]]&lt;4,"Junior",IF(TablaProyecto[[#This Row],[TotalWorkingYears]]&lt;10,"Intermediate","Senior"))</f>
        <v>Intermediate</v>
      </c>
      <c r="AS506" t="str">
        <f>+IF(TablaProyecto[[#This Row],[Education]]&gt;5,"ERRONEO","")</f>
        <v/>
      </c>
      <c r="AT506" t="str">
        <f>IF(+COUNTIF(TablaProyecto[EmployeeNumber],TablaProyecto[[#This Row],[EmployeeNumber]])&gt;1,"ERRONEO"," ")</f>
        <v xml:space="preserve"> </v>
      </c>
      <c r="AU506" t="str">
        <f>+IF(TablaProyecto[[#This Row],[JobSatisfaction]]&gt;4,"ERRONEO"," ")</f>
        <v xml:space="preserve"> </v>
      </c>
      <c r="AV506" t="str">
        <f>+IF(TablaProyecto[[#This Row],[PerformanceRating]]&gt;4,"ERRONEO"," ")</f>
        <v xml:space="preserve"> </v>
      </c>
      <c r="AW506" t="str">
        <f>+IF(TablaProyecto[[#This Row],[RelationshipSatisfaction]]&gt;4,"ERRONEO"," ")</f>
        <v xml:space="preserve"> </v>
      </c>
      <c r="AX506" t="str">
        <f>+IF(TablaProyecto[[#This Row],[WorkLifeBalance]]&gt;4,"ERRONEO"," ")</f>
        <v xml:space="preserve"> </v>
      </c>
    </row>
    <row r="507" spans="1:50" x14ac:dyDescent="0.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  <c r="AJ507" s="3">
        <f>+TablaProyecto[[#This Row],[PercentSalaryHike]]/100</f>
        <v>0.13</v>
      </c>
      <c r="AK507" s="3" t="str">
        <f>+IF(TablaProyecto[[#This Row],[Age]]&gt;=61,"Baby boomers",IF(TablaProyecto[[#This Row],[Age]]&gt;=45,"Generacion X",IF(TablaProyecto[[#This Row],[Age]]&gt;=29,"Millennials","Generacion Z")))</f>
        <v>Generacion Z</v>
      </c>
      <c r="AL50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07" s="3" t="str">
        <f>+IF(TablaProyecto[[#This Row],[HourlyRate]]&lt;50,"Coste salarial bajo",IF(TablaProyecto[[#This Row],[HourlyRate]]&lt;75,"Coste salarial medio","Coste salarial alto"))</f>
        <v>Coste salarial medio</v>
      </c>
      <c r="AN507" s="3" t="str">
        <f>+IF(TablaProyecto[[#This Row],[DistanceFromHome]]&lt;10,"0-10 kms",IF(TablaProyecto[[#This Row],[DistanceFromHome]]&lt;20,"10-20 kms","20-30 kms"))</f>
        <v>0-10 kms</v>
      </c>
      <c r="AO507" s="3" t="str">
        <f>+IF(TablaProyecto[[#This Row],[Porcentaje de aumento salarial recibido (%)]]&lt;16%,"Bajo",IF(TablaProyecto[[#This Row],[Porcentaje de aumento salarial recibido (%)]]&lt;21%,"Medio","Alto"))</f>
        <v>Bajo</v>
      </c>
      <c r="AP507" s="3" t="str">
        <f>+IF(TablaProyecto[[#This Row],[TrainingTimesLastYear]]&lt;3,"Poca",IF(TablaProyecto[[#This Row],[TrainingTimesLastYear]]&lt;5,"Media","Mucha"))</f>
        <v>Poca</v>
      </c>
      <c r="AQ507" s="3" t="str">
        <f>+IF(TablaProyecto[[#This Row],[TotalWorkingYears]]&lt;4,"Junior",IF(TablaProyecto[[#This Row],[TotalWorkingYears]]&lt;10,"Intermediate","Senior"))</f>
        <v>Junior</v>
      </c>
      <c r="AS507" t="str">
        <f>+IF(TablaProyecto[[#This Row],[Education]]&gt;5,"ERRONEO","")</f>
        <v/>
      </c>
      <c r="AT507" t="str">
        <f>IF(+COUNTIF(TablaProyecto[EmployeeNumber],TablaProyecto[[#This Row],[EmployeeNumber]])&gt;1,"ERRONEO"," ")</f>
        <v xml:space="preserve"> </v>
      </c>
      <c r="AU507" t="str">
        <f>+IF(TablaProyecto[[#This Row],[JobSatisfaction]]&gt;4,"ERRONEO"," ")</f>
        <v xml:space="preserve"> </v>
      </c>
      <c r="AV507" t="str">
        <f>+IF(TablaProyecto[[#This Row],[PerformanceRating]]&gt;4,"ERRONEO"," ")</f>
        <v xml:space="preserve"> </v>
      </c>
      <c r="AW507" t="str">
        <f>+IF(TablaProyecto[[#This Row],[RelationshipSatisfaction]]&gt;4,"ERRONEO"," ")</f>
        <v xml:space="preserve"> </v>
      </c>
      <c r="AX507" t="str">
        <f>+IF(TablaProyecto[[#This Row],[WorkLifeBalance]]&gt;4,"ERRONEO"," ")</f>
        <v xml:space="preserve"> </v>
      </c>
    </row>
    <row r="508" spans="1:50" x14ac:dyDescent="0.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  <c r="AJ508" s="3">
        <f>+TablaProyecto[[#This Row],[PercentSalaryHike]]/100</f>
        <v>0.15</v>
      </c>
      <c r="AK508" s="3" t="str">
        <f>+IF(TablaProyecto[[#This Row],[Age]]&gt;=61,"Baby boomers",IF(TablaProyecto[[#This Row],[Age]]&gt;=45,"Generacion X",IF(TablaProyecto[[#This Row],[Age]]&gt;=29,"Millennials","Generacion Z")))</f>
        <v>Millennials</v>
      </c>
      <c r="AL50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08" s="3" t="str">
        <f>+IF(TablaProyecto[[#This Row],[HourlyRate]]&lt;50,"Coste salarial bajo",IF(TablaProyecto[[#This Row],[HourlyRate]]&lt;75,"Coste salarial medio","Coste salarial alto"))</f>
        <v>Coste salarial bajo</v>
      </c>
      <c r="AN508" s="3" t="str">
        <f>+IF(TablaProyecto[[#This Row],[DistanceFromHome]]&lt;10,"0-10 kms",IF(TablaProyecto[[#This Row],[DistanceFromHome]]&lt;20,"10-20 kms","20-30 kms"))</f>
        <v>0-10 kms</v>
      </c>
      <c r="AO508" s="3" t="str">
        <f>+IF(TablaProyecto[[#This Row],[Porcentaje de aumento salarial recibido (%)]]&lt;16%,"Bajo",IF(TablaProyecto[[#This Row],[Porcentaje de aumento salarial recibido (%)]]&lt;21%,"Medio","Alto"))</f>
        <v>Bajo</v>
      </c>
      <c r="AP508" s="3" t="str">
        <f>+IF(TablaProyecto[[#This Row],[TrainingTimesLastYear]]&lt;3,"Poca",IF(TablaProyecto[[#This Row],[TrainingTimesLastYear]]&lt;5,"Media","Mucha"))</f>
        <v>Poca</v>
      </c>
      <c r="AQ508" s="3" t="str">
        <f>+IF(TablaProyecto[[#This Row],[TotalWorkingYears]]&lt;4,"Junior",IF(TablaProyecto[[#This Row],[TotalWorkingYears]]&lt;10,"Intermediate","Senior"))</f>
        <v>Senior</v>
      </c>
      <c r="AS508" t="str">
        <f>+IF(TablaProyecto[[#This Row],[Education]]&gt;5,"ERRONEO","")</f>
        <v/>
      </c>
      <c r="AT508" t="str">
        <f>IF(+COUNTIF(TablaProyecto[EmployeeNumber],TablaProyecto[[#This Row],[EmployeeNumber]])&gt;1,"ERRONEO"," ")</f>
        <v xml:space="preserve"> </v>
      </c>
      <c r="AU508" t="str">
        <f>+IF(TablaProyecto[[#This Row],[JobSatisfaction]]&gt;4,"ERRONEO"," ")</f>
        <v xml:space="preserve"> </v>
      </c>
      <c r="AV508" t="str">
        <f>+IF(TablaProyecto[[#This Row],[PerformanceRating]]&gt;4,"ERRONEO"," ")</f>
        <v xml:space="preserve"> </v>
      </c>
      <c r="AW508" t="str">
        <f>+IF(TablaProyecto[[#This Row],[RelationshipSatisfaction]]&gt;4,"ERRONEO"," ")</f>
        <v xml:space="preserve"> </v>
      </c>
      <c r="AX508" t="str">
        <f>+IF(TablaProyecto[[#This Row],[WorkLifeBalance]]&gt;4,"ERRONEO"," ")</f>
        <v xml:space="preserve"> </v>
      </c>
    </row>
    <row r="509" spans="1:50" x14ac:dyDescent="0.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  <c r="AJ509" s="3">
        <f>+TablaProyecto[[#This Row],[PercentSalaryHike]]/100</f>
        <v>0.14000000000000001</v>
      </c>
      <c r="AK509" s="3" t="str">
        <f>+IF(TablaProyecto[[#This Row],[Age]]&gt;=61,"Baby boomers",IF(TablaProyecto[[#This Row],[Age]]&gt;=45,"Generacion X",IF(TablaProyecto[[#This Row],[Age]]&gt;=29,"Millennials","Generacion Z")))</f>
        <v>Millennials</v>
      </c>
      <c r="AL50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09" s="3" t="str">
        <f>+IF(TablaProyecto[[#This Row],[HourlyRate]]&lt;50,"Coste salarial bajo",IF(TablaProyecto[[#This Row],[HourlyRate]]&lt;75,"Coste salarial medio","Coste salarial alto"))</f>
        <v>Coste salarial medio</v>
      </c>
      <c r="AN509" s="3" t="str">
        <f>+IF(TablaProyecto[[#This Row],[DistanceFromHome]]&lt;10,"0-10 kms",IF(TablaProyecto[[#This Row],[DistanceFromHome]]&lt;20,"10-20 kms","20-30 kms"))</f>
        <v>0-10 kms</v>
      </c>
      <c r="AO509" s="3" t="str">
        <f>+IF(TablaProyecto[[#This Row],[Porcentaje de aumento salarial recibido (%)]]&lt;16%,"Bajo",IF(TablaProyecto[[#This Row],[Porcentaje de aumento salarial recibido (%)]]&lt;21%,"Medio","Alto"))</f>
        <v>Bajo</v>
      </c>
      <c r="AP509" s="3" t="str">
        <f>+IF(TablaProyecto[[#This Row],[TrainingTimesLastYear]]&lt;3,"Poca",IF(TablaProyecto[[#This Row],[TrainingTimesLastYear]]&lt;5,"Media","Mucha"))</f>
        <v>Mucha</v>
      </c>
      <c r="AQ509" s="3" t="str">
        <f>+IF(TablaProyecto[[#This Row],[TotalWorkingYears]]&lt;4,"Junior",IF(TablaProyecto[[#This Row],[TotalWorkingYears]]&lt;10,"Intermediate","Senior"))</f>
        <v>Intermediate</v>
      </c>
      <c r="AS509" t="str">
        <f>+IF(TablaProyecto[[#This Row],[Education]]&gt;5,"ERRONEO","")</f>
        <v/>
      </c>
      <c r="AT509" t="str">
        <f>IF(+COUNTIF(TablaProyecto[EmployeeNumber],TablaProyecto[[#This Row],[EmployeeNumber]])&gt;1,"ERRONEO"," ")</f>
        <v xml:space="preserve"> </v>
      </c>
      <c r="AU509" t="str">
        <f>+IF(TablaProyecto[[#This Row],[JobSatisfaction]]&gt;4,"ERRONEO"," ")</f>
        <v xml:space="preserve"> </v>
      </c>
      <c r="AV509" t="str">
        <f>+IF(TablaProyecto[[#This Row],[PerformanceRating]]&gt;4,"ERRONEO"," ")</f>
        <v xml:space="preserve"> </v>
      </c>
      <c r="AW509" t="str">
        <f>+IF(TablaProyecto[[#This Row],[RelationshipSatisfaction]]&gt;4,"ERRONEO"," ")</f>
        <v xml:space="preserve"> </v>
      </c>
      <c r="AX509" t="str">
        <f>+IF(TablaProyecto[[#This Row],[WorkLifeBalance]]&gt;4,"ERRONEO"," ")</f>
        <v xml:space="preserve"> </v>
      </c>
    </row>
    <row r="510" spans="1:50" x14ac:dyDescent="0.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  <c r="AJ510" s="3">
        <f>+TablaProyecto[[#This Row],[PercentSalaryHike]]/100</f>
        <v>0.13</v>
      </c>
      <c r="AK510" s="3" t="str">
        <f>+IF(TablaProyecto[[#This Row],[Age]]&gt;=61,"Baby boomers",IF(TablaProyecto[[#This Row],[Age]]&gt;=45,"Generacion X",IF(TablaProyecto[[#This Row],[Age]]&gt;=29,"Millennials","Generacion Z")))</f>
        <v>Millennials</v>
      </c>
      <c r="AL51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510" s="3" t="str">
        <f>+IF(TablaProyecto[[#This Row],[HourlyRate]]&lt;50,"Coste salarial bajo",IF(TablaProyecto[[#This Row],[HourlyRate]]&lt;75,"Coste salarial medio","Coste salarial alto"))</f>
        <v>Coste salarial alto</v>
      </c>
      <c r="AN510" s="3" t="str">
        <f>+IF(TablaProyecto[[#This Row],[DistanceFromHome]]&lt;10,"0-10 kms",IF(TablaProyecto[[#This Row],[DistanceFromHome]]&lt;20,"10-20 kms","20-30 kms"))</f>
        <v>0-10 kms</v>
      </c>
      <c r="AO510" s="3" t="str">
        <f>+IF(TablaProyecto[[#This Row],[Porcentaje de aumento salarial recibido (%)]]&lt;16%,"Bajo",IF(TablaProyecto[[#This Row],[Porcentaje de aumento salarial recibido (%)]]&lt;21%,"Medio","Alto"))</f>
        <v>Bajo</v>
      </c>
      <c r="AP510" s="3" t="str">
        <f>+IF(TablaProyecto[[#This Row],[TrainingTimesLastYear]]&lt;3,"Poca",IF(TablaProyecto[[#This Row],[TrainingTimesLastYear]]&lt;5,"Media","Mucha"))</f>
        <v>Media</v>
      </c>
      <c r="AQ510" s="3" t="str">
        <f>+IF(TablaProyecto[[#This Row],[TotalWorkingYears]]&lt;4,"Junior",IF(TablaProyecto[[#This Row],[TotalWorkingYears]]&lt;10,"Intermediate","Senior"))</f>
        <v>Senior</v>
      </c>
      <c r="AS510" t="str">
        <f>+IF(TablaProyecto[[#This Row],[Education]]&gt;5,"ERRONEO","")</f>
        <v/>
      </c>
      <c r="AT510" t="str">
        <f>IF(+COUNTIF(TablaProyecto[EmployeeNumber],TablaProyecto[[#This Row],[EmployeeNumber]])&gt;1,"ERRONEO"," ")</f>
        <v xml:space="preserve"> </v>
      </c>
      <c r="AU510" t="str">
        <f>+IF(TablaProyecto[[#This Row],[JobSatisfaction]]&gt;4,"ERRONEO"," ")</f>
        <v xml:space="preserve"> </v>
      </c>
      <c r="AV510" t="str">
        <f>+IF(TablaProyecto[[#This Row],[PerformanceRating]]&gt;4,"ERRONEO"," ")</f>
        <v xml:space="preserve"> </v>
      </c>
      <c r="AW510" t="str">
        <f>+IF(TablaProyecto[[#This Row],[RelationshipSatisfaction]]&gt;4,"ERRONEO"," ")</f>
        <v xml:space="preserve"> </v>
      </c>
      <c r="AX510" t="str">
        <f>+IF(TablaProyecto[[#This Row],[WorkLifeBalance]]&gt;4,"ERRONEO"," ")</f>
        <v xml:space="preserve"> </v>
      </c>
    </row>
    <row r="511" spans="1:50" x14ac:dyDescent="0.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  <c r="AJ511" s="3">
        <f>+TablaProyecto[[#This Row],[PercentSalaryHike]]/100</f>
        <v>0.23</v>
      </c>
      <c r="AK511" s="3" t="str">
        <f>+IF(TablaProyecto[[#This Row],[Age]]&gt;=61,"Baby boomers",IF(TablaProyecto[[#This Row],[Age]]&gt;=45,"Generacion X",IF(TablaProyecto[[#This Row],[Age]]&gt;=29,"Millennials","Generacion Z")))</f>
        <v>Millennials</v>
      </c>
      <c r="AL51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511" s="3" t="str">
        <f>+IF(TablaProyecto[[#This Row],[HourlyRate]]&lt;50,"Coste salarial bajo",IF(TablaProyecto[[#This Row],[HourlyRate]]&lt;75,"Coste salarial medio","Coste salarial alto"))</f>
        <v>Coste salarial bajo</v>
      </c>
      <c r="AN511" s="3" t="str">
        <f>+IF(TablaProyecto[[#This Row],[DistanceFromHome]]&lt;10,"0-10 kms",IF(TablaProyecto[[#This Row],[DistanceFromHome]]&lt;20,"10-20 kms","20-30 kms"))</f>
        <v>0-10 kms</v>
      </c>
      <c r="AO511" s="3" t="str">
        <f>+IF(TablaProyecto[[#This Row],[Porcentaje de aumento salarial recibido (%)]]&lt;16%,"Bajo",IF(TablaProyecto[[#This Row],[Porcentaje de aumento salarial recibido (%)]]&lt;21%,"Medio","Alto"))</f>
        <v>Alto</v>
      </c>
      <c r="AP511" s="3" t="str">
        <f>+IF(TablaProyecto[[#This Row],[TrainingTimesLastYear]]&lt;3,"Poca",IF(TablaProyecto[[#This Row],[TrainingTimesLastYear]]&lt;5,"Media","Mucha"))</f>
        <v>Poca</v>
      </c>
      <c r="AQ511" s="3" t="str">
        <f>+IF(TablaProyecto[[#This Row],[TotalWorkingYears]]&lt;4,"Junior",IF(TablaProyecto[[#This Row],[TotalWorkingYears]]&lt;10,"Intermediate","Senior"))</f>
        <v>Senior</v>
      </c>
      <c r="AS511" t="str">
        <f>+IF(TablaProyecto[[#This Row],[Education]]&gt;5,"ERRONEO","")</f>
        <v/>
      </c>
      <c r="AT511" t="str">
        <f>IF(+COUNTIF(TablaProyecto[EmployeeNumber],TablaProyecto[[#This Row],[EmployeeNumber]])&gt;1,"ERRONEO"," ")</f>
        <v xml:space="preserve"> </v>
      </c>
      <c r="AU511" t="str">
        <f>+IF(TablaProyecto[[#This Row],[JobSatisfaction]]&gt;4,"ERRONEO"," ")</f>
        <v xml:space="preserve"> </v>
      </c>
      <c r="AV511" t="str">
        <f>+IF(TablaProyecto[[#This Row],[PerformanceRating]]&gt;4,"ERRONEO"," ")</f>
        <v xml:space="preserve"> </v>
      </c>
      <c r="AW511" t="str">
        <f>+IF(TablaProyecto[[#This Row],[RelationshipSatisfaction]]&gt;4,"ERRONEO"," ")</f>
        <v xml:space="preserve"> </v>
      </c>
      <c r="AX511" t="str">
        <f>+IF(TablaProyecto[[#This Row],[WorkLifeBalance]]&gt;4,"ERRONEO"," ")</f>
        <v xml:space="preserve"> </v>
      </c>
    </row>
    <row r="512" spans="1:50" x14ac:dyDescent="0.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  <c r="AJ512" s="3">
        <f>+TablaProyecto[[#This Row],[PercentSalaryHike]]/100</f>
        <v>0.15</v>
      </c>
      <c r="AK512" s="3" t="str">
        <f>+IF(TablaProyecto[[#This Row],[Age]]&gt;=61,"Baby boomers",IF(TablaProyecto[[#This Row],[Age]]&gt;=45,"Generacion X",IF(TablaProyecto[[#This Row],[Age]]&gt;=29,"Millennials","Generacion Z")))</f>
        <v>Generacion X</v>
      </c>
      <c r="AL51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12" s="3" t="str">
        <f>+IF(TablaProyecto[[#This Row],[HourlyRate]]&lt;50,"Coste salarial bajo",IF(TablaProyecto[[#This Row],[HourlyRate]]&lt;75,"Coste salarial medio","Coste salarial alto"))</f>
        <v>Coste salarial alto</v>
      </c>
      <c r="AN512" s="3" t="str">
        <f>+IF(TablaProyecto[[#This Row],[DistanceFromHome]]&lt;10,"0-10 kms",IF(TablaProyecto[[#This Row],[DistanceFromHome]]&lt;20,"10-20 kms","20-30 kms"))</f>
        <v>10-20 kms</v>
      </c>
      <c r="AO512" s="3" t="str">
        <f>+IF(TablaProyecto[[#This Row],[Porcentaje de aumento salarial recibido (%)]]&lt;16%,"Bajo",IF(TablaProyecto[[#This Row],[Porcentaje de aumento salarial recibido (%)]]&lt;21%,"Medio","Alto"))</f>
        <v>Bajo</v>
      </c>
      <c r="AP512" s="3" t="str">
        <f>+IF(TablaProyecto[[#This Row],[TrainingTimesLastYear]]&lt;3,"Poca",IF(TablaProyecto[[#This Row],[TrainingTimesLastYear]]&lt;5,"Media","Mucha"))</f>
        <v>Poca</v>
      </c>
      <c r="AQ512" s="3" t="str">
        <f>+IF(TablaProyecto[[#This Row],[TotalWorkingYears]]&lt;4,"Junior",IF(TablaProyecto[[#This Row],[TotalWorkingYears]]&lt;10,"Intermediate","Senior"))</f>
        <v>Senior</v>
      </c>
      <c r="AS512" t="str">
        <f>+IF(TablaProyecto[[#This Row],[Education]]&gt;5,"ERRONEO","")</f>
        <v/>
      </c>
      <c r="AT512" t="str">
        <f>IF(+COUNTIF(TablaProyecto[EmployeeNumber],TablaProyecto[[#This Row],[EmployeeNumber]])&gt;1,"ERRONEO"," ")</f>
        <v xml:space="preserve"> </v>
      </c>
      <c r="AU512" t="str">
        <f>+IF(TablaProyecto[[#This Row],[JobSatisfaction]]&gt;4,"ERRONEO"," ")</f>
        <v xml:space="preserve"> </v>
      </c>
      <c r="AV512" t="str">
        <f>+IF(TablaProyecto[[#This Row],[PerformanceRating]]&gt;4,"ERRONEO"," ")</f>
        <v xml:space="preserve"> </v>
      </c>
      <c r="AW512" t="str">
        <f>+IF(TablaProyecto[[#This Row],[RelationshipSatisfaction]]&gt;4,"ERRONEO"," ")</f>
        <v xml:space="preserve"> </v>
      </c>
      <c r="AX512" t="str">
        <f>+IF(TablaProyecto[[#This Row],[WorkLifeBalance]]&gt;4,"ERRONEO"," ")</f>
        <v xml:space="preserve"> </v>
      </c>
    </row>
    <row r="513" spans="1:50" x14ac:dyDescent="0.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  <c r="AJ513" s="3">
        <f>+TablaProyecto[[#This Row],[PercentSalaryHike]]/100</f>
        <v>0.11</v>
      </c>
      <c r="AK513" s="3" t="str">
        <f>+IF(TablaProyecto[[#This Row],[Age]]&gt;=61,"Baby boomers",IF(TablaProyecto[[#This Row],[Age]]&gt;=45,"Generacion X",IF(TablaProyecto[[#This Row],[Age]]&gt;=29,"Millennials","Generacion Z")))</f>
        <v>Millennials</v>
      </c>
      <c r="AL51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13" s="3" t="str">
        <f>+IF(TablaProyecto[[#This Row],[HourlyRate]]&lt;50,"Coste salarial bajo",IF(TablaProyecto[[#This Row],[HourlyRate]]&lt;75,"Coste salarial medio","Coste salarial alto"))</f>
        <v>Coste salarial bajo</v>
      </c>
      <c r="AN513" s="3" t="str">
        <f>+IF(TablaProyecto[[#This Row],[DistanceFromHome]]&lt;10,"0-10 kms",IF(TablaProyecto[[#This Row],[DistanceFromHome]]&lt;20,"10-20 kms","20-30 kms"))</f>
        <v>0-10 kms</v>
      </c>
      <c r="AO513" s="3" t="str">
        <f>+IF(TablaProyecto[[#This Row],[Porcentaje de aumento salarial recibido (%)]]&lt;16%,"Bajo",IF(TablaProyecto[[#This Row],[Porcentaje de aumento salarial recibido (%)]]&lt;21%,"Medio","Alto"))</f>
        <v>Bajo</v>
      </c>
      <c r="AP513" s="3" t="str">
        <f>+IF(TablaProyecto[[#This Row],[TrainingTimesLastYear]]&lt;3,"Poca",IF(TablaProyecto[[#This Row],[TrainingTimesLastYear]]&lt;5,"Media","Mucha"))</f>
        <v>Poca</v>
      </c>
      <c r="AQ513" s="3" t="str">
        <f>+IF(TablaProyecto[[#This Row],[TotalWorkingYears]]&lt;4,"Junior",IF(TablaProyecto[[#This Row],[TotalWorkingYears]]&lt;10,"Intermediate","Senior"))</f>
        <v>Senior</v>
      </c>
      <c r="AS513" t="str">
        <f>+IF(TablaProyecto[[#This Row],[Education]]&gt;5,"ERRONEO","")</f>
        <v/>
      </c>
      <c r="AT513" t="str">
        <f>IF(+COUNTIF(TablaProyecto[EmployeeNumber],TablaProyecto[[#This Row],[EmployeeNumber]])&gt;1,"ERRONEO"," ")</f>
        <v xml:space="preserve"> </v>
      </c>
      <c r="AU513" t="str">
        <f>+IF(TablaProyecto[[#This Row],[JobSatisfaction]]&gt;4,"ERRONEO"," ")</f>
        <v xml:space="preserve"> </v>
      </c>
      <c r="AV513" t="str">
        <f>+IF(TablaProyecto[[#This Row],[PerformanceRating]]&gt;4,"ERRONEO"," ")</f>
        <v xml:space="preserve"> </v>
      </c>
      <c r="AW513" t="str">
        <f>+IF(TablaProyecto[[#This Row],[RelationshipSatisfaction]]&gt;4,"ERRONEO"," ")</f>
        <v xml:space="preserve"> </v>
      </c>
      <c r="AX513" t="str">
        <f>+IF(TablaProyecto[[#This Row],[WorkLifeBalance]]&gt;4,"ERRONEO"," ")</f>
        <v xml:space="preserve"> </v>
      </c>
    </row>
    <row r="514" spans="1:50" x14ac:dyDescent="0.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  <c r="AJ514" s="3">
        <f>+TablaProyecto[[#This Row],[PercentSalaryHike]]/100</f>
        <v>0.13</v>
      </c>
      <c r="AK514" s="3" t="str">
        <f>+IF(TablaProyecto[[#This Row],[Age]]&gt;=61,"Baby boomers",IF(TablaProyecto[[#This Row],[Age]]&gt;=45,"Generacion X",IF(TablaProyecto[[#This Row],[Age]]&gt;=29,"Millennials","Generacion Z")))</f>
        <v>Generacion Z</v>
      </c>
      <c r="AL51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14" s="3" t="str">
        <f>+IF(TablaProyecto[[#This Row],[HourlyRate]]&lt;50,"Coste salarial bajo",IF(TablaProyecto[[#This Row],[HourlyRate]]&lt;75,"Coste salarial medio","Coste salarial alto"))</f>
        <v>Coste salarial medio</v>
      </c>
      <c r="AN514" s="3" t="str">
        <f>+IF(TablaProyecto[[#This Row],[DistanceFromHome]]&lt;10,"0-10 kms",IF(TablaProyecto[[#This Row],[DistanceFromHome]]&lt;20,"10-20 kms","20-30 kms"))</f>
        <v>0-10 kms</v>
      </c>
      <c r="AO514" s="3" t="str">
        <f>+IF(TablaProyecto[[#This Row],[Porcentaje de aumento salarial recibido (%)]]&lt;16%,"Bajo",IF(TablaProyecto[[#This Row],[Porcentaje de aumento salarial recibido (%)]]&lt;21%,"Medio","Alto"))</f>
        <v>Bajo</v>
      </c>
      <c r="AP514" s="3" t="str">
        <f>+IF(TablaProyecto[[#This Row],[TrainingTimesLastYear]]&lt;3,"Poca",IF(TablaProyecto[[#This Row],[TrainingTimesLastYear]]&lt;5,"Media","Mucha"))</f>
        <v>Poca</v>
      </c>
      <c r="AQ514" s="3" t="str">
        <f>+IF(TablaProyecto[[#This Row],[TotalWorkingYears]]&lt;4,"Junior",IF(TablaProyecto[[#This Row],[TotalWorkingYears]]&lt;10,"Intermediate","Senior"))</f>
        <v>Intermediate</v>
      </c>
      <c r="AS514" t="str">
        <f>+IF(TablaProyecto[[#This Row],[Education]]&gt;5,"ERRONEO","")</f>
        <v/>
      </c>
      <c r="AT514" t="str">
        <f>IF(+COUNTIF(TablaProyecto[EmployeeNumber],TablaProyecto[[#This Row],[EmployeeNumber]])&gt;1,"ERRONEO"," ")</f>
        <v xml:space="preserve"> </v>
      </c>
      <c r="AU514" t="str">
        <f>+IF(TablaProyecto[[#This Row],[JobSatisfaction]]&gt;4,"ERRONEO"," ")</f>
        <v xml:space="preserve"> </v>
      </c>
      <c r="AV514" t="str">
        <f>+IF(TablaProyecto[[#This Row],[PerformanceRating]]&gt;4,"ERRONEO"," ")</f>
        <v xml:space="preserve"> </v>
      </c>
      <c r="AW514" t="str">
        <f>+IF(TablaProyecto[[#This Row],[RelationshipSatisfaction]]&gt;4,"ERRONEO"," ")</f>
        <v xml:space="preserve"> </v>
      </c>
      <c r="AX514" t="str">
        <f>+IF(TablaProyecto[[#This Row],[WorkLifeBalance]]&gt;4,"ERRONEO"," ")</f>
        <v xml:space="preserve"> </v>
      </c>
    </row>
    <row r="515" spans="1:50" x14ac:dyDescent="0.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  <c r="AJ515" s="3">
        <f>+TablaProyecto[[#This Row],[PercentSalaryHike]]/100</f>
        <v>0.11</v>
      </c>
      <c r="AK515" s="3" t="str">
        <f>+IF(TablaProyecto[[#This Row],[Age]]&gt;=61,"Baby boomers",IF(TablaProyecto[[#This Row],[Age]]&gt;=45,"Generacion X",IF(TablaProyecto[[#This Row],[Age]]&gt;=29,"Millennials","Generacion Z")))</f>
        <v>Generacion Z</v>
      </c>
      <c r="AL51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515" s="3" t="str">
        <f>+IF(TablaProyecto[[#This Row],[HourlyRate]]&lt;50,"Coste salarial bajo",IF(TablaProyecto[[#This Row],[HourlyRate]]&lt;75,"Coste salarial medio","Coste salarial alto"))</f>
        <v>Coste salarial bajo</v>
      </c>
      <c r="AN515" s="3" t="str">
        <f>+IF(TablaProyecto[[#This Row],[DistanceFromHome]]&lt;10,"0-10 kms",IF(TablaProyecto[[#This Row],[DistanceFromHome]]&lt;20,"10-20 kms","20-30 kms"))</f>
        <v>10-20 kms</v>
      </c>
      <c r="AO515" s="3" t="str">
        <f>+IF(TablaProyecto[[#This Row],[Porcentaje de aumento salarial recibido (%)]]&lt;16%,"Bajo",IF(TablaProyecto[[#This Row],[Porcentaje de aumento salarial recibido (%)]]&lt;21%,"Medio","Alto"))</f>
        <v>Bajo</v>
      </c>
      <c r="AP515" s="3" t="str">
        <f>+IF(TablaProyecto[[#This Row],[TrainingTimesLastYear]]&lt;3,"Poca",IF(TablaProyecto[[#This Row],[TrainingTimesLastYear]]&lt;5,"Media","Mucha"))</f>
        <v>Mucha</v>
      </c>
      <c r="AQ515" s="3" t="str">
        <f>+IF(TablaProyecto[[#This Row],[TotalWorkingYears]]&lt;4,"Junior",IF(TablaProyecto[[#This Row],[TotalWorkingYears]]&lt;10,"Intermediate","Senior"))</f>
        <v>Junior</v>
      </c>
      <c r="AS515" t="str">
        <f>+IF(TablaProyecto[[#This Row],[Education]]&gt;5,"ERRONEO","")</f>
        <v/>
      </c>
      <c r="AT515" t="str">
        <f>IF(+COUNTIF(TablaProyecto[EmployeeNumber],TablaProyecto[[#This Row],[EmployeeNumber]])&gt;1,"ERRONEO"," ")</f>
        <v xml:space="preserve"> </v>
      </c>
      <c r="AU515" t="str">
        <f>+IF(TablaProyecto[[#This Row],[JobSatisfaction]]&gt;4,"ERRONEO"," ")</f>
        <v xml:space="preserve"> </v>
      </c>
      <c r="AV515" t="str">
        <f>+IF(TablaProyecto[[#This Row],[PerformanceRating]]&gt;4,"ERRONEO"," ")</f>
        <v xml:space="preserve"> </v>
      </c>
      <c r="AW515" t="str">
        <f>+IF(TablaProyecto[[#This Row],[RelationshipSatisfaction]]&gt;4,"ERRONEO"," ")</f>
        <v xml:space="preserve"> </v>
      </c>
      <c r="AX515" t="str">
        <f>+IF(TablaProyecto[[#This Row],[WorkLifeBalance]]&gt;4,"ERRONEO"," ")</f>
        <v xml:space="preserve"> </v>
      </c>
    </row>
    <row r="516" spans="1:50" x14ac:dyDescent="0.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  <c r="AJ516" s="3">
        <f>+TablaProyecto[[#This Row],[PercentSalaryHike]]/100</f>
        <v>0.11</v>
      </c>
      <c r="AK516" s="3" t="str">
        <f>+IF(TablaProyecto[[#This Row],[Age]]&gt;=61,"Baby boomers",IF(TablaProyecto[[#This Row],[Age]]&gt;=45,"Generacion X",IF(TablaProyecto[[#This Row],[Age]]&gt;=29,"Millennials","Generacion Z")))</f>
        <v>Millennials</v>
      </c>
      <c r="AL51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16" s="3" t="str">
        <f>+IF(TablaProyecto[[#This Row],[HourlyRate]]&lt;50,"Coste salarial bajo",IF(TablaProyecto[[#This Row],[HourlyRate]]&lt;75,"Coste salarial medio","Coste salarial alto"))</f>
        <v>Coste salarial medio</v>
      </c>
      <c r="AN516" s="3" t="str">
        <f>+IF(TablaProyecto[[#This Row],[DistanceFromHome]]&lt;10,"0-10 kms",IF(TablaProyecto[[#This Row],[DistanceFromHome]]&lt;20,"10-20 kms","20-30 kms"))</f>
        <v>0-10 kms</v>
      </c>
      <c r="AO516" s="3" t="str">
        <f>+IF(TablaProyecto[[#This Row],[Porcentaje de aumento salarial recibido (%)]]&lt;16%,"Bajo",IF(TablaProyecto[[#This Row],[Porcentaje de aumento salarial recibido (%)]]&lt;21%,"Medio","Alto"))</f>
        <v>Bajo</v>
      </c>
      <c r="AP516" s="3" t="str">
        <f>+IF(TablaProyecto[[#This Row],[TrainingTimesLastYear]]&lt;3,"Poca",IF(TablaProyecto[[#This Row],[TrainingTimesLastYear]]&lt;5,"Media","Mucha"))</f>
        <v>Media</v>
      </c>
      <c r="AQ516" s="3" t="str">
        <f>+IF(TablaProyecto[[#This Row],[TotalWorkingYears]]&lt;4,"Junior",IF(TablaProyecto[[#This Row],[TotalWorkingYears]]&lt;10,"Intermediate","Senior"))</f>
        <v>Senior</v>
      </c>
      <c r="AS516" t="str">
        <f>+IF(TablaProyecto[[#This Row],[Education]]&gt;5,"ERRONEO","")</f>
        <v/>
      </c>
      <c r="AT516" t="str">
        <f>IF(+COUNTIF(TablaProyecto[EmployeeNumber],TablaProyecto[[#This Row],[EmployeeNumber]])&gt;1,"ERRONEO"," ")</f>
        <v xml:space="preserve"> </v>
      </c>
      <c r="AU516" t="str">
        <f>+IF(TablaProyecto[[#This Row],[JobSatisfaction]]&gt;4,"ERRONEO"," ")</f>
        <v xml:space="preserve"> </v>
      </c>
      <c r="AV516" t="str">
        <f>+IF(TablaProyecto[[#This Row],[PerformanceRating]]&gt;4,"ERRONEO"," ")</f>
        <v xml:space="preserve"> </v>
      </c>
      <c r="AW516" t="str">
        <f>+IF(TablaProyecto[[#This Row],[RelationshipSatisfaction]]&gt;4,"ERRONEO"," ")</f>
        <v xml:space="preserve"> </v>
      </c>
      <c r="AX516" t="str">
        <f>+IF(TablaProyecto[[#This Row],[WorkLifeBalance]]&gt;4,"ERRONEO"," ")</f>
        <v xml:space="preserve"> </v>
      </c>
    </row>
    <row r="517" spans="1:50" x14ac:dyDescent="0.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  <c r="AJ517" s="3">
        <f>+TablaProyecto[[#This Row],[PercentSalaryHike]]/100</f>
        <v>0.18</v>
      </c>
      <c r="AK517" s="3" t="str">
        <f>+IF(TablaProyecto[[#This Row],[Age]]&gt;=61,"Baby boomers",IF(TablaProyecto[[#This Row],[Age]]&gt;=45,"Generacion X",IF(TablaProyecto[[#This Row],[Age]]&gt;=29,"Millennials","Generacion Z")))</f>
        <v>Millennials</v>
      </c>
      <c r="AL51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517" s="3" t="str">
        <f>+IF(TablaProyecto[[#This Row],[HourlyRate]]&lt;50,"Coste salarial bajo",IF(TablaProyecto[[#This Row],[HourlyRate]]&lt;75,"Coste salarial medio","Coste salarial alto"))</f>
        <v>Coste salarial bajo</v>
      </c>
      <c r="AN517" s="3" t="str">
        <f>+IF(TablaProyecto[[#This Row],[DistanceFromHome]]&lt;10,"0-10 kms",IF(TablaProyecto[[#This Row],[DistanceFromHome]]&lt;20,"10-20 kms","20-30 kms"))</f>
        <v>0-10 kms</v>
      </c>
      <c r="AO517" s="3" t="str">
        <f>+IF(TablaProyecto[[#This Row],[Porcentaje de aumento salarial recibido (%)]]&lt;16%,"Bajo",IF(TablaProyecto[[#This Row],[Porcentaje de aumento salarial recibido (%)]]&lt;21%,"Medio","Alto"))</f>
        <v>Medio</v>
      </c>
      <c r="AP517" s="3" t="str">
        <f>+IF(TablaProyecto[[#This Row],[TrainingTimesLastYear]]&lt;3,"Poca",IF(TablaProyecto[[#This Row],[TrainingTimesLastYear]]&lt;5,"Media","Mucha"))</f>
        <v>Media</v>
      </c>
      <c r="AQ517" s="3" t="str">
        <f>+IF(TablaProyecto[[#This Row],[TotalWorkingYears]]&lt;4,"Junior",IF(TablaProyecto[[#This Row],[TotalWorkingYears]]&lt;10,"Intermediate","Senior"))</f>
        <v>Junior</v>
      </c>
      <c r="AS517" t="str">
        <f>+IF(TablaProyecto[[#This Row],[Education]]&gt;5,"ERRONEO","")</f>
        <v/>
      </c>
      <c r="AT517" t="str">
        <f>IF(+COUNTIF(TablaProyecto[EmployeeNumber],TablaProyecto[[#This Row],[EmployeeNumber]])&gt;1,"ERRONEO"," ")</f>
        <v xml:space="preserve"> </v>
      </c>
      <c r="AU517" t="str">
        <f>+IF(TablaProyecto[[#This Row],[JobSatisfaction]]&gt;4,"ERRONEO"," ")</f>
        <v xml:space="preserve"> </v>
      </c>
      <c r="AV517" t="str">
        <f>+IF(TablaProyecto[[#This Row],[PerformanceRating]]&gt;4,"ERRONEO"," ")</f>
        <v xml:space="preserve"> </v>
      </c>
      <c r="AW517" t="str">
        <f>+IF(TablaProyecto[[#This Row],[RelationshipSatisfaction]]&gt;4,"ERRONEO"," ")</f>
        <v xml:space="preserve"> </v>
      </c>
      <c r="AX517" t="str">
        <f>+IF(TablaProyecto[[#This Row],[WorkLifeBalance]]&gt;4,"ERRONEO"," ")</f>
        <v xml:space="preserve"> </v>
      </c>
    </row>
    <row r="518" spans="1:50" x14ac:dyDescent="0.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  <c r="AJ518" s="3">
        <f>+TablaProyecto[[#This Row],[PercentSalaryHike]]/100</f>
        <v>0.16</v>
      </c>
      <c r="AK518" s="3" t="str">
        <f>+IF(TablaProyecto[[#This Row],[Age]]&gt;=61,"Baby boomers",IF(TablaProyecto[[#This Row],[Age]]&gt;=45,"Generacion X",IF(TablaProyecto[[#This Row],[Age]]&gt;=29,"Millennials","Generacion Z")))</f>
        <v>Generacion Z</v>
      </c>
      <c r="AL51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18" s="3" t="str">
        <f>+IF(TablaProyecto[[#This Row],[HourlyRate]]&lt;50,"Coste salarial bajo",IF(TablaProyecto[[#This Row],[HourlyRate]]&lt;75,"Coste salarial medio","Coste salarial alto"))</f>
        <v>Coste salarial medio</v>
      </c>
      <c r="AN518" s="3" t="str">
        <f>+IF(TablaProyecto[[#This Row],[DistanceFromHome]]&lt;10,"0-10 kms",IF(TablaProyecto[[#This Row],[DistanceFromHome]]&lt;20,"10-20 kms","20-30 kms"))</f>
        <v>0-10 kms</v>
      </c>
      <c r="AO518" s="3" t="str">
        <f>+IF(TablaProyecto[[#This Row],[Porcentaje de aumento salarial recibido (%)]]&lt;16%,"Bajo",IF(TablaProyecto[[#This Row],[Porcentaje de aumento salarial recibido (%)]]&lt;21%,"Medio","Alto"))</f>
        <v>Medio</v>
      </c>
      <c r="AP518" s="3" t="str">
        <f>+IF(TablaProyecto[[#This Row],[TrainingTimesLastYear]]&lt;3,"Poca",IF(TablaProyecto[[#This Row],[TrainingTimesLastYear]]&lt;5,"Media","Mucha"))</f>
        <v>Media</v>
      </c>
      <c r="AQ518" s="3" t="str">
        <f>+IF(TablaProyecto[[#This Row],[TotalWorkingYears]]&lt;4,"Junior",IF(TablaProyecto[[#This Row],[TotalWorkingYears]]&lt;10,"Intermediate","Senior"))</f>
        <v>Intermediate</v>
      </c>
      <c r="AS518" t="str">
        <f>+IF(TablaProyecto[[#This Row],[Education]]&gt;5,"ERRONEO","")</f>
        <v/>
      </c>
      <c r="AT518" t="str">
        <f>IF(+COUNTIF(TablaProyecto[EmployeeNumber],TablaProyecto[[#This Row],[EmployeeNumber]])&gt;1,"ERRONEO"," ")</f>
        <v xml:space="preserve"> </v>
      </c>
      <c r="AU518" t="str">
        <f>+IF(TablaProyecto[[#This Row],[JobSatisfaction]]&gt;4,"ERRONEO"," ")</f>
        <v xml:space="preserve"> </v>
      </c>
      <c r="AV518" t="str">
        <f>+IF(TablaProyecto[[#This Row],[PerformanceRating]]&gt;4,"ERRONEO"," ")</f>
        <v xml:space="preserve"> </v>
      </c>
      <c r="AW518" t="str">
        <f>+IF(TablaProyecto[[#This Row],[RelationshipSatisfaction]]&gt;4,"ERRONEO"," ")</f>
        <v xml:space="preserve"> </v>
      </c>
      <c r="AX518" t="str">
        <f>+IF(TablaProyecto[[#This Row],[WorkLifeBalance]]&gt;4,"ERRONEO"," ")</f>
        <v xml:space="preserve"> </v>
      </c>
    </row>
    <row r="519" spans="1:50" x14ac:dyDescent="0.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  <c r="AJ519" s="3">
        <f>+TablaProyecto[[#This Row],[PercentSalaryHike]]/100</f>
        <v>0.22</v>
      </c>
      <c r="AK519" s="3" t="str">
        <f>+IF(TablaProyecto[[#This Row],[Age]]&gt;=61,"Baby boomers",IF(TablaProyecto[[#This Row],[Age]]&gt;=45,"Generacion X",IF(TablaProyecto[[#This Row],[Age]]&gt;=29,"Millennials","Generacion Z")))</f>
        <v>Generacion Z</v>
      </c>
      <c r="AL51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19" s="3" t="str">
        <f>+IF(TablaProyecto[[#This Row],[HourlyRate]]&lt;50,"Coste salarial bajo",IF(TablaProyecto[[#This Row],[HourlyRate]]&lt;75,"Coste salarial medio","Coste salarial alto"))</f>
        <v>Coste salarial medio</v>
      </c>
      <c r="AN519" s="3" t="str">
        <f>+IF(TablaProyecto[[#This Row],[DistanceFromHome]]&lt;10,"0-10 kms",IF(TablaProyecto[[#This Row],[DistanceFromHome]]&lt;20,"10-20 kms","20-30 kms"))</f>
        <v>0-10 kms</v>
      </c>
      <c r="AO519" s="3" t="str">
        <f>+IF(TablaProyecto[[#This Row],[Porcentaje de aumento salarial recibido (%)]]&lt;16%,"Bajo",IF(TablaProyecto[[#This Row],[Porcentaje de aumento salarial recibido (%)]]&lt;21%,"Medio","Alto"))</f>
        <v>Alto</v>
      </c>
      <c r="AP519" s="3" t="str">
        <f>+IF(TablaProyecto[[#This Row],[TrainingTimesLastYear]]&lt;3,"Poca",IF(TablaProyecto[[#This Row],[TrainingTimesLastYear]]&lt;5,"Media","Mucha"))</f>
        <v>Media</v>
      </c>
      <c r="AQ519" s="3" t="str">
        <f>+IF(TablaProyecto[[#This Row],[TotalWorkingYears]]&lt;4,"Junior",IF(TablaProyecto[[#This Row],[TotalWorkingYears]]&lt;10,"Intermediate","Senior"))</f>
        <v>Intermediate</v>
      </c>
      <c r="AS519" t="str">
        <f>+IF(TablaProyecto[[#This Row],[Education]]&gt;5,"ERRONEO","")</f>
        <v/>
      </c>
      <c r="AT519" t="str">
        <f>IF(+COUNTIF(TablaProyecto[EmployeeNumber],TablaProyecto[[#This Row],[EmployeeNumber]])&gt;1,"ERRONEO"," ")</f>
        <v xml:space="preserve"> </v>
      </c>
      <c r="AU519" t="str">
        <f>+IF(TablaProyecto[[#This Row],[JobSatisfaction]]&gt;4,"ERRONEO"," ")</f>
        <v xml:space="preserve"> </v>
      </c>
      <c r="AV519" t="str">
        <f>+IF(TablaProyecto[[#This Row],[PerformanceRating]]&gt;4,"ERRONEO"," ")</f>
        <v xml:space="preserve"> </v>
      </c>
      <c r="AW519" t="str">
        <f>+IF(TablaProyecto[[#This Row],[RelationshipSatisfaction]]&gt;4,"ERRONEO"," ")</f>
        <v xml:space="preserve"> </v>
      </c>
      <c r="AX519" t="str">
        <f>+IF(TablaProyecto[[#This Row],[WorkLifeBalance]]&gt;4,"ERRONEO"," ")</f>
        <v xml:space="preserve"> </v>
      </c>
    </row>
    <row r="520" spans="1:50" x14ac:dyDescent="0.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  <c r="AJ520" s="3">
        <f>+TablaProyecto[[#This Row],[PercentSalaryHike]]/100</f>
        <v>0.2</v>
      </c>
      <c r="AK520" s="3" t="str">
        <f>+IF(TablaProyecto[[#This Row],[Age]]&gt;=61,"Baby boomers",IF(TablaProyecto[[#This Row],[Age]]&gt;=45,"Generacion X",IF(TablaProyecto[[#This Row],[Age]]&gt;=29,"Millennials","Generacion Z")))</f>
        <v>Millennials</v>
      </c>
      <c r="AL52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20" s="3" t="str">
        <f>+IF(TablaProyecto[[#This Row],[HourlyRate]]&lt;50,"Coste salarial bajo",IF(TablaProyecto[[#This Row],[HourlyRate]]&lt;75,"Coste salarial medio","Coste salarial alto"))</f>
        <v>Coste salarial bajo</v>
      </c>
      <c r="AN520" s="3" t="str">
        <f>+IF(TablaProyecto[[#This Row],[DistanceFromHome]]&lt;10,"0-10 kms",IF(TablaProyecto[[#This Row],[DistanceFromHome]]&lt;20,"10-20 kms","20-30 kms"))</f>
        <v>0-10 kms</v>
      </c>
      <c r="AO520" s="3" t="str">
        <f>+IF(TablaProyecto[[#This Row],[Porcentaje de aumento salarial recibido (%)]]&lt;16%,"Bajo",IF(TablaProyecto[[#This Row],[Porcentaje de aumento salarial recibido (%)]]&lt;21%,"Medio","Alto"))</f>
        <v>Medio</v>
      </c>
      <c r="AP520" s="3" t="str">
        <f>+IF(TablaProyecto[[#This Row],[TrainingTimesLastYear]]&lt;3,"Poca",IF(TablaProyecto[[#This Row],[TrainingTimesLastYear]]&lt;5,"Media","Mucha"))</f>
        <v>Poca</v>
      </c>
      <c r="AQ520" s="3" t="str">
        <f>+IF(TablaProyecto[[#This Row],[TotalWorkingYears]]&lt;4,"Junior",IF(TablaProyecto[[#This Row],[TotalWorkingYears]]&lt;10,"Intermediate","Senior"))</f>
        <v>Intermediate</v>
      </c>
      <c r="AS520" t="str">
        <f>+IF(TablaProyecto[[#This Row],[Education]]&gt;5,"ERRONEO","")</f>
        <v/>
      </c>
      <c r="AT520" t="str">
        <f>IF(+COUNTIF(TablaProyecto[EmployeeNumber],TablaProyecto[[#This Row],[EmployeeNumber]])&gt;1,"ERRONEO"," ")</f>
        <v xml:space="preserve"> </v>
      </c>
      <c r="AU520" t="str">
        <f>+IF(TablaProyecto[[#This Row],[JobSatisfaction]]&gt;4,"ERRONEO"," ")</f>
        <v xml:space="preserve"> </v>
      </c>
      <c r="AV520" t="str">
        <f>+IF(TablaProyecto[[#This Row],[PerformanceRating]]&gt;4,"ERRONEO"," ")</f>
        <v xml:space="preserve"> </v>
      </c>
      <c r="AW520" t="str">
        <f>+IF(TablaProyecto[[#This Row],[RelationshipSatisfaction]]&gt;4,"ERRONEO"," ")</f>
        <v xml:space="preserve"> </v>
      </c>
      <c r="AX520" t="str">
        <f>+IF(TablaProyecto[[#This Row],[WorkLifeBalance]]&gt;4,"ERRONEO"," ")</f>
        <v xml:space="preserve"> </v>
      </c>
    </row>
    <row r="521" spans="1:50" x14ac:dyDescent="0.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  <c r="AJ521" s="3">
        <f>+TablaProyecto[[#This Row],[PercentSalaryHike]]/100</f>
        <v>0.18</v>
      </c>
      <c r="AK521" s="3" t="str">
        <f>+IF(TablaProyecto[[#This Row],[Age]]&gt;=61,"Baby boomers",IF(TablaProyecto[[#This Row],[Age]]&gt;=45,"Generacion X",IF(TablaProyecto[[#This Row],[Age]]&gt;=29,"Millennials","Generacion Z")))</f>
        <v>Millennials</v>
      </c>
      <c r="AL52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21" s="3" t="str">
        <f>+IF(TablaProyecto[[#This Row],[HourlyRate]]&lt;50,"Coste salarial bajo",IF(TablaProyecto[[#This Row],[HourlyRate]]&lt;75,"Coste salarial medio","Coste salarial alto"))</f>
        <v>Coste salarial alto</v>
      </c>
      <c r="AN521" s="3" t="str">
        <f>+IF(TablaProyecto[[#This Row],[DistanceFromHome]]&lt;10,"0-10 kms",IF(TablaProyecto[[#This Row],[DistanceFromHome]]&lt;20,"10-20 kms","20-30 kms"))</f>
        <v>0-10 kms</v>
      </c>
      <c r="AO521" s="3" t="str">
        <f>+IF(TablaProyecto[[#This Row],[Porcentaje de aumento salarial recibido (%)]]&lt;16%,"Bajo",IF(TablaProyecto[[#This Row],[Porcentaje de aumento salarial recibido (%)]]&lt;21%,"Medio","Alto"))</f>
        <v>Medio</v>
      </c>
      <c r="AP521" s="3" t="str">
        <f>+IF(TablaProyecto[[#This Row],[TrainingTimesLastYear]]&lt;3,"Poca",IF(TablaProyecto[[#This Row],[TrainingTimesLastYear]]&lt;5,"Media","Mucha"))</f>
        <v>Mucha</v>
      </c>
      <c r="AQ521" s="3" t="str">
        <f>+IF(TablaProyecto[[#This Row],[TotalWorkingYears]]&lt;4,"Junior",IF(TablaProyecto[[#This Row],[TotalWorkingYears]]&lt;10,"Intermediate","Senior"))</f>
        <v>Senior</v>
      </c>
      <c r="AS521" t="str">
        <f>+IF(TablaProyecto[[#This Row],[Education]]&gt;5,"ERRONEO","")</f>
        <v/>
      </c>
      <c r="AT521" t="str">
        <f>IF(+COUNTIF(TablaProyecto[EmployeeNumber],TablaProyecto[[#This Row],[EmployeeNumber]])&gt;1,"ERRONEO"," ")</f>
        <v xml:space="preserve"> </v>
      </c>
      <c r="AU521" t="str">
        <f>+IF(TablaProyecto[[#This Row],[JobSatisfaction]]&gt;4,"ERRONEO"," ")</f>
        <v xml:space="preserve"> </v>
      </c>
      <c r="AV521" t="str">
        <f>+IF(TablaProyecto[[#This Row],[PerformanceRating]]&gt;4,"ERRONEO"," ")</f>
        <v xml:space="preserve"> </v>
      </c>
      <c r="AW521" t="str">
        <f>+IF(TablaProyecto[[#This Row],[RelationshipSatisfaction]]&gt;4,"ERRONEO"," ")</f>
        <v xml:space="preserve"> </v>
      </c>
      <c r="AX521" t="str">
        <f>+IF(TablaProyecto[[#This Row],[WorkLifeBalance]]&gt;4,"ERRONEO"," ")</f>
        <v xml:space="preserve"> </v>
      </c>
    </row>
    <row r="522" spans="1:50" x14ac:dyDescent="0.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  <c r="AJ522" s="3">
        <f>+TablaProyecto[[#This Row],[PercentSalaryHike]]/100</f>
        <v>0.12</v>
      </c>
      <c r="AK522" s="3" t="str">
        <f>+IF(TablaProyecto[[#This Row],[Age]]&gt;=61,"Baby boomers",IF(TablaProyecto[[#This Row],[Age]]&gt;=45,"Generacion X",IF(TablaProyecto[[#This Row],[Age]]&gt;=29,"Millennials","Generacion Z")))</f>
        <v>Generacion X</v>
      </c>
      <c r="AL52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22" s="3" t="str">
        <f>+IF(TablaProyecto[[#This Row],[HourlyRate]]&lt;50,"Coste salarial bajo",IF(TablaProyecto[[#This Row],[HourlyRate]]&lt;75,"Coste salarial medio","Coste salarial alto"))</f>
        <v>Coste salarial medio</v>
      </c>
      <c r="AN522" s="3" t="str">
        <f>+IF(TablaProyecto[[#This Row],[DistanceFromHome]]&lt;10,"0-10 kms",IF(TablaProyecto[[#This Row],[DistanceFromHome]]&lt;20,"10-20 kms","20-30 kms"))</f>
        <v>0-10 kms</v>
      </c>
      <c r="AO522" s="3" t="str">
        <f>+IF(TablaProyecto[[#This Row],[Porcentaje de aumento salarial recibido (%)]]&lt;16%,"Bajo",IF(TablaProyecto[[#This Row],[Porcentaje de aumento salarial recibido (%)]]&lt;21%,"Medio","Alto"))</f>
        <v>Bajo</v>
      </c>
      <c r="AP522" s="3" t="str">
        <f>+IF(TablaProyecto[[#This Row],[TrainingTimesLastYear]]&lt;3,"Poca",IF(TablaProyecto[[#This Row],[TrainingTimesLastYear]]&lt;5,"Media","Mucha"))</f>
        <v>Media</v>
      </c>
      <c r="AQ522" s="3" t="str">
        <f>+IF(TablaProyecto[[#This Row],[TotalWorkingYears]]&lt;4,"Junior",IF(TablaProyecto[[#This Row],[TotalWorkingYears]]&lt;10,"Intermediate","Senior"))</f>
        <v>Senior</v>
      </c>
      <c r="AS522" t="str">
        <f>+IF(TablaProyecto[[#This Row],[Education]]&gt;5,"ERRONEO","")</f>
        <v/>
      </c>
      <c r="AT522" t="str">
        <f>IF(+COUNTIF(TablaProyecto[EmployeeNumber],TablaProyecto[[#This Row],[EmployeeNumber]])&gt;1,"ERRONEO"," ")</f>
        <v xml:space="preserve"> </v>
      </c>
      <c r="AU522" t="str">
        <f>+IF(TablaProyecto[[#This Row],[JobSatisfaction]]&gt;4,"ERRONEO"," ")</f>
        <v xml:space="preserve"> </v>
      </c>
      <c r="AV522" t="str">
        <f>+IF(TablaProyecto[[#This Row],[PerformanceRating]]&gt;4,"ERRONEO"," ")</f>
        <v xml:space="preserve"> </v>
      </c>
      <c r="AW522" t="str">
        <f>+IF(TablaProyecto[[#This Row],[RelationshipSatisfaction]]&gt;4,"ERRONEO"," ")</f>
        <v xml:space="preserve"> </v>
      </c>
      <c r="AX522" t="str">
        <f>+IF(TablaProyecto[[#This Row],[WorkLifeBalance]]&gt;4,"ERRONEO"," ")</f>
        <v xml:space="preserve"> </v>
      </c>
    </row>
    <row r="523" spans="1:50" x14ac:dyDescent="0.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  <c r="AJ523" s="3">
        <f>+TablaProyecto[[#This Row],[PercentSalaryHike]]/100</f>
        <v>0.2</v>
      </c>
      <c r="AK523" s="3" t="str">
        <f>+IF(TablaProyecto[[#This Row],[Age]]&gt;=61,"Baby boomers",IF(TablaProyecto[[#This Row],[Age]]&gt;=45,"Generacion X",IF(TablaProyecto[[#This Row],[Age]]&gt;=29,"Millennials","Generacion Z")))</f>
        <v>Generacion Z</v>
      </c>
      <c r="AL52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23" s="3" t="str">
        <f>+IF(TablaProyecto[[#This Row],[HourlyRate]]&lt;50,"Coste salarial bajo",IF(TablaProyecto[[#This Row],[HourlyRate]]&lt;75,"Coste salarial medio","Coste salarial alto"))</f>
        <v>Coste salarial medio</v>
      </c>
      <c r="AN523" s="3" t="str">
        <f>+IF(TablaProyecto[[#This Row],[DistanceFromHome]]&lt;10,"0-10 kms",IF(TablaProyecto[[#This Row],[DistanceFromHome]]&lt;20,"10-20 kms","20-30 kms"))</f>
        <v>0-10 kms</v>
      </c>
      <c r="AO523" s="3" t="str">
        <f>+IF(TablaProyecto[[#This Row],[Porcentaje de aumento salarial recibido (%)]]&lt;16%,"Bajo",IF(TablaProyecto[[#This Row],[Porcentaje de aumento salarial recibido (%)]]&lt;21%,"Medio","Alto"))</f>
        <v>Medio</v>
      </c>
      <c r="AP523" s="3" t="str">
        <f>+IF(TablaProyecto[[#This Row],[TrainingTimesLastYear]]&lt;3,"Poca",IF(TablaProyecto[[#This Row],[TrainingTimesLastYear]]&lt;5,"Media","Mucha"))</f>
        <v>Media</v>
      </c>
      <c r="AQ523" s="3" t="str">
        <f>+IF(TablaProyecto[[#This Row],[TotalWorkingYears]]&lt;4,"Junior",IF(TablaProyecto[[#This Row],[TotalWorkingYears]]&lt;10,"Intermediate","Senior"))</f>
        <v>Intermediate</v>
      </c>
      <c r="AS523" t="str">
        <f>+IF(TablaProyecto[[#This Row],[Education]]&gt;5,"ERRONEO","")</f>
        <v/>
      </c>
      <c r="AT523" t="str">
        <f>IF(+COUNTIF(TablaProyecto[EmployeeNumber],TablaProyecto[[#This Row],[EmployeeNumber]])&gt;1,"ERRONEO"," ")</f>
        <v xml:space="preserve"> </v>
      </c>
      <c r="AU523" t="str">
        <f>+IF(TablaProyecto[[#This Row],[JobSatisfaction]]&gt;4,"ERRONEO"," ")</f>
        <v xml:space="preserve"> </v>
      </c>
      <c r="AV523" t="str">
        <f>+IF(TablaProyecto[[#This Row],[PerformanceRating]]&gt;4,"ERRONEO"," ")</f>
        <v xml:space="preserve"> </v>
      </c>
      <c r="AW523" t="str">
        <f>+IF(TablaProyecto[[#This Row],[RelationshipSatisfaction]]&gt;4,"ERRONEO"," ")</f>
        <v xml:space="preserve"> </v>
      </c>
      <c r="AX523" t="str">
        <f>+IF(TablaProyecto[[#This Row],[WorkLifeBalance]]&gt;4,"ERRONEO"," ")</f>
        <v xml:space="preserve"> </v>
      </c>
    </row>
    <row r="524" spans="1:50" x14ac:dyDescent="0.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  <c r="AJ524" s="3">
        <f>+TablaProyecto[[#This Row],[PercentSalaryHike]]/100</f>
        <v>0.17</v>
      </c>
      <c r="AK524" s="3" t="str">
        <f>+IF(TablaProyecto[[#This Row],[Age]]&gt;=61,"Baby boomers",IF(TablaProyecto[[#This Row],[Age]]&gt;=45,"Generacion X",IF(TablaProyecto[[#This Row],[Age]]&gt;=29,"Millennials","Generacion Z")))</f>
        <v>Millennials</v>
      </c>
      <c r="AL52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524" s="3" t="str">
        <f>+IF(TablaProyecto[[#This Row],[HourlyRate]]&lt;50,"Coste salarial bajo",IF(TablaProyecto[[#This Row],[HourlyRate]]&lt;75,"Coste salarial medio","Coste salarial alto"))</f>
        <v>Coste salarial alto</v>
      </c>
      <c r="AN524" s="3" t="str">
        <f>+IF(TablaProyecto[[#This Row],[DistanceFromHome]]&lt;10,"0-10 kms",IF(TablaProyecto[[#This Row],[DistanceFromHome]]&lt;20,"10-20 kms","20-30 kms"))</f>
        <v>10-20 kms</v>
      </c>
      <c r="AO524" s="3" t="str">
        <f>+IF(TablaProyecto[[#This Row],[Porcentaje de aumento salarial recibido (%)]]&lt;16%,"Bajo",IF(TablaProyecto[[#This Row],[Porcentaje de aumento salarial recibido (%)]]&lt;21%,"Medio","Alto"))</f>
        <v>Medio</v>
      </c>
      <c r="AP524" s="3" t="str">
        <f>+IF(TablaProyecto[[#This Row],[TrainingTimesLastYear]]&lt;3,"Poca",IF(TablaProyecto[[#This Row],[TrainingTimesLastYear]]&lt;5,"Media","Mucha"))</f>
        <v>Poca</v>
      </c>
      <c r="AQ524" s="3" t="str">
        <f>+IF(TablaProyecto[[#This Row],[TotalWorkingYears]]&lt;4,"Junior",IF(TablaProyecto[[#This Row],[TotalWorkingYears]]&lt;10,"Intermediate","Senior"))</f>
        <v>Intermediate</v>
      </c>
      <c r="AS524" t="str">
        <f>+IF(TablaProyecto[[#This Row],[Education]]&gt;5,"ERRONEO","")</f>
        <v/>
      </c>
      <c r="AT524" t="str">
        <f>IF(+COUNTIF(TablaProyecto[EmployeeNumber],TablaProyecto[[#This Row],[EmployeeNumber]])&gt;1,"ERRONEO"," ")</f>
        <v xml:space="preserve"> </v>
      </c>
      <c r="AU524" t="str">
        <f>+IF(TablaProyecto[[#This Row],[JobSatisfaction]]&gt;4,"ERRONEO"," ")</f>
        <v xml:space="preserve"> </v>
      </c>
      <c r="AV524" t="str">
        <f>+IF(TablaProyecto[[#This Row],[PerformanceRating]]&gt;4,"ERRONEO"," ")</f>
        <v xml:space="preserve"> </v>
      </c>
      <c r="AW524" t="str">
        <f>+IF(TablaProyecto[[#This Row],[RelationshipSatisfaction]]&gt;4,"ERRONEO"," ")</f>
        <v xml:space="preserve"> </v>
      </c>
      <c r="AX524" t="str">
        <f>+IF(TablaProyecto[[#This Row],[WorkLifeBalance]]&gt;4,"ERRONEO"," ")</f>
        <v xml:space="preserve"> </v>
      </c>
    </row>
    <row r="525" spans="1:50" x14ac:dyDescent="0.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  <c r="AJ525" s="3">
        <f>+TablaProyecto[[#This Row],[PercentSalaryHike]]/100</f>
        <v>0.11</v>
      </c>
      <c r="AK525" s="3" t="str">
        <f>+IF(TablaProyecto[[#This Row],[Age]]&gt;=61,"Baby boomers",IF(TablaProyecto[[#This Row],[Age]]&gt;=45,"Generacion X",IF(TablaProyecto[[#This Row],[Age]]&gt;=29,"Millennials","Generacion Z")))</f>
        <v>Generacion X</v>
      </c>
      <c r="AL52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525" s="3" t="str">
        <f>+IF(TablaProyecto[[#This Row],[HourlyRate]]&lt;50,"Coste salarial bajo",IF(TablaProyecto[[#This Row],[HourlyRate]]&lt;75,"Coste salarial medio","Coste salarial alto"))</f>
        <v>Coste salarial medio</v>
      </c>
      <c r="AN525" s="3" t="str">
        <f>+IF(TablaProyecto[[#This Row],[DistanceFromHome]]&lt;10,"0-10 kms",IF(TablaProyecto[[#This Row],[DistanceFromHome]]&lt;20,"10-20 kms","20-30 kms"))</f>
        <v>20-30 kms</v>
      </c>
      <c r="AO525" s="3" t="str">
        <f>+IF(TablaProyecto[[#This Row],[Porcentaje de aumento salarial recibido (%)]]&lt;16%,"Bajo",IF(TablaProyecto[[#This Row],[Porcentaje de aumento salarial recibido (%)]]&lt;21%,"Medio","Alto"))</f>
        <v>Bajo</v>
      </c>
      <c r="AP525" s="3" t="str">
        <f>+IF(TablaProyecto[[#This Row],[TrainingTimesLastYear]]&lt;3,"Poca",IF(TablaProyecto[[#This Row],[TrainingTimesLastYear]]&lt;5,"Media","Mucha"))</f>
        <v>Media</v>
      </c>
      <c r="AQ525" s="3" t="str">
        <f>+IF(TablaProyecto[[#This Row],[TotalWorkingYears]]&lt;4,"Junior",IF(TablaProyecto[[#This Row],[TotalWorkingYears]]&lt;10,"Intermediate","Senior"))</f>
        <v>Senior</v>
      </c>
      <c r="AS525" t="str">
        <f>+IF(TablaProyecto[[#This Row],[Education]]&gt;5,"ERRONEO","")</f>
        <v/>
      </c>
      <c r="AT525" t="str">
        <f>IF(+COUNTIF(TablaProyecto[EmployeeNumber],TablaProyecto[[#This Row],[EmployeeNumber]])&gt;1,"ERRONEO"," ")</f>
        <v xml:space="preserve"> </v>
      </c>
      <c r="AU525" t="str">
        <f>+IF(TablaProyecto[[#This Row],[JobSatisfaction]]&gt;4,"ERRONEO"," ")</f>
        <v xml:space="preserve"> </v>
      </c>
      <c r="AV525" t="str">
        <f>+IF(TablaProyecto[[#This Row],[PerformanceRating]]&gt;4,"ERRONEO"," ")</f>
        <v xml:space="preserve"> </v>
      </c>
      <c r="AW525" t="str">
        <f>+IF(TablaProyecto[[#This Row],[RelationshipSatisfaction]]&gt;4,"ERRONEO"," ")</f>
        <v xml:space="preserve"> </v>
      </c>
      <c r="AX525" t="str">
        <f>+IF(TablaProyecto[[#This Row],[WorkLifeBalance]]&gt;4,"ERRONEO"," ")</f>
        <v xml:space="preserve"> </v>
      </c>
    </row>
    <row r="526" spans="1:50" x14ac:dyDescent="0.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  <c r="AJ526" s="3">
        <f>+TablaProyecto[[#This Row],[PercentSalaryHike]]/100</f>
        <v>0.14000000000000001</v>
      </c>
      <c r="AK526" s="3" t="str">
        <f>+IF(TablaProyecto[[#This Row],[Age]]&gt;=61,"Baby boomers",IF(TablaProyecto[[#This Row],[Age]]&gt;=45,"Generacion X",IF(TablaProyecto[[#This Row],[Age]]&gt;=29,"Millennials","Generacion Z")))</f>
        <v>Millennials</v>
      </c>
      <c r="AL52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26" s="3" t="str">
        <f>+IF(TablaProyecto[[#This Row],[HourlyRate]]&lt;50,"Coste salarial bajo",IF(TablaProyecto[[#This Row],[HourlyRate]]&lt;75,"Coste salarial medio","Coste salarial alto"))</f>
        <v>Coste salarial bajo</v>
      </c>
      <c r="AN526" s="3" t="str">
        <f>+IF(TablaProyecto[[#This Row],[DistanceFromHome]]&lt;10,"0-10 kms",IF(TablaProyecto[[#This Row],[DistanceFromHome]]&lt;20,"10-20 kms","20-30 kms"))</f>
        <v>0-10 kms</v>
      </c>
      <c r="AO526" s="3" t="str">
        <f>+IF(TablaProyecto[[#This Row],[Porcentaje de aumento salarial recibido (%)]]&lt;16%,"Bajo",IF(TablaProyecto[[#This Row],[Porcentaje de aumento salarial recibido (%)]]&lt;21%,"Medio","Alto"))</f>
        <v>Bajo</v>
      </c>
      <c r="AP526" s="3" t="str">
        <f>+IF(TablaProyecto[[#This Row],[TrainingTimesLastYear]]&lt;3,"Poca",IF(TablaProyecto[[#This Row],[TrainingTimesLastYear]]&lt;5,"Media","Mucha"))</f>
        <v>Media</v>
      </c>
      <c r="AQ526" s="3" t="str">
        <f>+IF(TablaProyecto[[#This Row],[TotalWorkingYears]]&lt;4,"Junior",IF(TablaProyecto[[#This Row],[TotalWorkingYears]]&lt;10,"Intermediate","Senior"))</f>
        <v>Intermediate</v>
      </c>
      <c r="AS526" t="str">
        <f>+IF(TablaProyecto[[#This Row],[Education]]&gt;5,"ERRONEO","")</f>
        <v/>
      </c>
      <c r="AT526" t="str">
        <f>IF(+COUNTIF(TablaProyecto[EmployeeNumber],TablaProyecto[[#This Row],[EmployeeNumber]])&gt;1,"ERRONEO"," ")</f>
        <v xml:space="preserve"> </v>
      </c>
      <c r="AU526" t="str">
        <f>+IF(TablaProyecto[[#This Row],[JobSatisfaction]]&gt;4,"ERRONEO"," ")</f>
        <v xml:space="preserve"> </v>
      </c>
      <c r="AV526" t="str">
        <f>+IF(TablaProyecto[[#This Row],[PerformanceRating]]&gt;4,"ERRONEO"," ")</f>
        <v xml:space="preserve"> </v>
      </c>
      <c r="AW526" t="str">
        <f>+IF(TablaProyecto[[#This Row],[RelationshipSatisfaction]]&gt;4,"ERRONEO"," ")</f>
        <v xml:space="preserve"> </v>
      </c>
      <c r="AX526" t="str">
        <f>+IF(TablaProyecto[[#This Row],[WorkLifeBalance]]&gt;4,"ERRONEO"," ")</f>
        <v xml:space="preserve"> </v>
      </c>
    </row>
    <row r="527" spans="1:50" x14ac:dyDescent="0.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  <c r="AJ527" s="3">
        <f>+TablaProyecto[[#This Row],[PercentSalaryHike]]/100</f>
        <v>0.14000000000000001</v>
      </c>
      <c r="AK527" s="3" t="str">
        <f>+IF(TablaProyecto[[#This Row],[Age]]&gt;=61,"Baby boomers",IF(TablaProyecto[[#This Row],[Age]]&gt;=45,"Generacion X",IF(TablaProyecto[[#This Row],[Age]]&gt;=29,"Millennials","Generacion Z")))</f>
        <v>Generacion Z</v>
      </c>
      <c r="AL52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27" s="3" t="str">
        <f>+IF(TablaProyecto[[#This Row],[HourlyRate]]&lt;50,"Coste salarial bajo",IF(TablaProyecto[[#This Row],[HourlyRate]]&lt;75,"Coste salarial medio","Coste salarial alto"))</f>
        <v>Coste salarial medio</v>
      </c>
      <c r="AN527" s="3" t="str">
        <f>+IF(TablaProyecto[[#This Row],[DistanceFromHome]]&lt;10,"0-10 kms",IF(TablaProyecto[[#This Row],[DistanceFromHome]]&lt;20,"10-20 kms","20-30 kms"))</f>
        <v>0-10 kms</v>
      </c>
      <c r="AO527" s="3" t="str">
        <f>+IF(TablaProyecto[[#This Row],[Porcentaje de aumento salarial recibido (%)]]&lt;16%,"Bajo",IF(TablaProyecto[[#This Row],[Porcentaje de aumento salarial recibido (%)]]&lt;21%,"Medio","Alto"))</f>
        <v>Bajo</v>
      </c>
      <c r="AP527" s="3" t="str">
        <f>+IF(TablaProyecto[[#This Row],[TrainingTimesLastYear]]&lt;3,"Poca",IF(TablaProyecto[[#This Row],[TrainingTimesLastYear]]&lt;5,"Media","Mucha"))</f>
        <v>Media</v>
      </c>
      <c r="AQ527" s="3" t="str">
        <f>+IF(TablaProyecto[[#This Row],[TotalWorkingYears]]&lt;4,"Junior",IF(TablaProyecto[[#This Row],[TotalWorkingYears]]&lt;10,"Intermediate","Senior"))</f>
        <v>Intermediate</v>
      </c>
      <c r="AS527" t="str">
        <f>+IF(TablaProyecto[[#This Row],[Education]]&gt;5,"ERRONEO","")</f>
        <v/>
      </c>
      <c r="AT527" t="str">
        <f>IF(+COUNTIF(TablaProyecto[EmployeeNumber],TablaProyecto[[#This Row],[EmployeeNumber]])&gt;1,"ERRONEO"," ")</f>
        <v xml:space="preserve"> </v>
      </c>
      <c r="AU527" t="str">
        <f>+IF(TablaProyecto[[#This Row],[JobSatisfaction]]&gt;4,"ERRONEO"," ")</f>
        <v xml:space="preserve"> </v>
      </c>
      <c r="AV527" t="str">
        <f>+IF(TablaProyecto[[#This Row],[PerformanceRating]]&gt;4,"ERRONEO"," ")</f>
        <v xml:space="preserve"> </v>
      </c>
      <c r="AW527" t="str">
        <f>+IF(TablaProyecto[[#This Row],[RelationshipSatisfaction]]&gt;4,"ERRONEO"," ")</f>
        <v xml:space="preserve"> </v>
      </c>
      <c r="AX527" t="str">
        <f>+IF(TablaProyecto[[#This Row],[WorkLifeBalance]]&gt;4,"ERRONEO"," ")</f>
        <v xml:space="preserve"> </v>
      </c>
    </row>
    <row r="528" spans="1:50" x14ac:dyDescent="0.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  <c r="AJ528" s="3">
        <f>+TablaProyecto[[#This Row],[PercentSalaryHike]]/100</f>
        <v>0.11</v>
      </c>
      <c r="AK528" s="3" t="str">
        <f>+IF(TablaProyecto[[#This Row],[Age]]&gt;=61,"Baby boomers",IF(TablaProyecto[[#This Row],[Age]]&gt;=45,"Generacion X",IF(TablaProyecto[[#This Row],[Age]]&gt;=29,"Millennials","Generacion Z")))</f>
        <v>Millennials</v>
      </c>
      <c r="AL52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528" s="3" t="str">
        <f>+IF(TablaProyecto[[#This Row],[HourlyRate]]&lt;50,"Coste salarial bajo",IF(TablaProyecto[[#This Row],[HourlyRate]]&lt;75,"Coste salarial medio","Coste salarial alto"))</f>
        <v>Coste salarial alto</v>
      </c>
      <c r="AN528" s="3" t="str">
        <f>+IF(TablaProyecto[[#This Row],[DistanceFromHome]]&lt;10,"0-10 kms",IF(TablaProyecto[[#This Row],[DistanceFromHome]]&lt;20,"10-20 kms","20-30 kms"))</f>
        <v>0-10 kms</v>
      </c>
      <c r="AO528" s="3" t="str">
        <f>+IF(TablaProyecto[[#This Row],[Porcentaje de aumento salarial recibido (%)]]&lt;16%,"Bajo",IF(TablaProyecto[[#This Row],[Porcentaje de aumento salarial recibido (%)]]&lt;21%,"Medio","Alto"))</f>
        <v>Bajo</v>
      </c>
      <c r="AP528" s="3" t="str">
        <f>+IF(TablaProyecto[[#This Row],[TrainingTimesLastYear]]&lt;3,"Poca",IF(TablaProyecto[[#This Row],[TrainingTimesLastYear]]&lt;5,"Media","Mucha"))</f>
        <v>Media</v>
      </c>
      <c r="AQ528" s="3" t="str">
        <f>+IF(TablaProyecto[[#This Row],[TotalWorkingYears]]&lt;4,"Junior",IF(TablaProyecto[[#This Row],[TotalWorkingYears]]&lt;10,"Intermediate","Senior"))</f>
        <v>Senior</v>
      </c>
      <c r="AS528" t="str">
        <f>+IF(TablaProyecto[[#This Row],[Education]]&gt;5,"ERRONEO","")</f>
        <v/>
      </c>
      <c r="AT528" t="str">
        <f>IF(+COUNTIF(TablaProyecto[EmployeeNumber],TablaProyecto[[#This Row],[EmployeeNumber]])&gt;1,"ERRONEO"," ")</f>
        <v xml:space="preserve"> </v>
      </c>
      <c r="AU528" t="str">
        <f>+IF(TablaProyecto[[#This Row],[JobSatisfaction]]&gt;4,"ERRONEO"," ")</f>
        <v xml:space="preserve"> </v>
      </c>
      <c r="AV528" t="str">
        <f>+IF(TablaProyecto[[#This Row],[PerformanceRating]]&gt;4,"ERRONEO"," ")</f>
        <v xml:space="preserve"> </v>
      </c>
      <c r="AW528" t="str">
        <f>+IF(TablaProyecto[[#This Row],[RelationshipSatisfaction]]&gt;4,"ERRONEO"," ")</f>
        <v xml:space="preserve"> </v>
      </c>
      <c r="AX528" t="str">
        <f>+IF(TablaProyecto[[#This Row],[WorkLifeBalance]]&gt;4,"ERRONEO"," ")</f>
        <v xml:space="preserve"> </v>
      </c>
    </row>
    <row r="529" spans="1:50" x14ac:dyDescent="0.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  <c r="AJ529" s="3">
        <f>+TablaProyecto[[#This Row],[PercentSalaryHike]]/100</f>
        <v>0.12</v>
      </c>
      <c r="AK529" s="3" t="str">
        <f>+IF(TablaProyecto[[#This Row],[Age]]&gt;=61,"Baby boomers",IF(TablaProyecto[[#This Row],[Age]]&gt;=45,"Generacion X",IF(TablaProyecto[[#This Row],[Age]]&gt;=29,"Millennials","Generacion Z")))</f>
        <v>Millennials</v>
      </c>
      <c r="AL52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29" s="3" t="str">
        <f>+IF(TablaProyecto[[#This Row],[HourlyRate]]&lt;50,"Coste salarial bajo",IF(TablaProyecto[[#This Row],[HourlyRate]]&lt;75,"Coste salarial medio","Coste salarial alto"))</f>
        <v>Coste salarial medio</v>
      </c>
      <c r="AN529" s="3" t="str">
        <f>+IF(TablaProyecto[[#This Row],[DistanceFromHome]]&lt;10,"0-10 kms",IF(TablaProyecto[[#This Row],[DistanceFromHome]]&lt;20,"10-20 kms","20-30 kms"))</f>
        <v>10-20 kms</v>
      </c>
      <c r="AO529" s="3" t="str">
        <f>+IF(TablaProyecto[[#This Row],[Porcentaje de aumento salarial recibido (%)]]&lt;16%,"Bajo",IF(TablaProyecto[[#This Row],[Porcentaje de aumento salarial recibido (%)]]&lt;21%,"Medio","Alto"))</f>
        <v>Bajo</v>
      </c>
      <c r="AP529" s="3" t="str">
        <f>+IF(TablaProyecto[[#This Row],[TrainingTimesLastYear]]&lt;3,"Poca",IF(TablaProyecto[[#This Row],[TrainingTimesLastYear]]&lt;5,"Media","Mucha"))</f>
        <v>Poca</v>
      </c>
      <c r="AQ529" s="3" t="str">
        <f>+IF(TablaProyecto[[#This Row],[TotalWorkingYears]]&lt;4,"Junior",IF(TablaProyecto[[#This Row],[TotalWorkingYears]]&lt;10,"Intermediate","Senior"))</f>
        <v>Senior</v>
      </c>
      <c r="AS529" t="str">
        <f>+IF(TablaProyecto[[#This Row],[Education]]&gt;5,"ERRONEO","")</f>
        <v/>
      </c>
      <c r="AT529" t="str">
        <f>IF(+COUNTIF(TablaProyecto[EmployeeNumber],TablaProyecto[[#This Row],[EmployeeNumber]])&gt;1,"ERRONEO"," ")</f>
        <v xml:space="preserve"> </v>
      </c>
      <c r="AU529" t="str">
        <f>+IF(TablaProyecto[[#This Row],[JobSatisfaction]]&gt;4,"ERRONEO"," ")</f>
        <v xml:space="preserve"> </v>
      </c>
      <c r="AV529" t="str">
        <f>+IF(TablaProyecto[[#This Row],[PerformanceRating]]&gt;4,"ERRONEO"," ")</f>
        <v xml:space="preserve"> </v>
      </c>
      <c r="AW529" t="str">
        <f>+IF(TablaProyecto[[#This Row],[RelationshipSatisfaction]]&gt;4,"ERRONEO"," ")</f>
        <v xml:space="preserve"> </v>
      </c>
      <c r="AX529" t="str">
        <f>+IF(TablaProyecto[[#This Row],[WorkLifeBalance]]&gt;4,"ERRONEO"," ")</f>
        <v xml:space="preserve"> </v>
      </c>
    </row>
    <row r="530" spans="1:50" x14ac:dyDescent="0.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  <c r="AJ530" s="3">
        <f>+TablaProyecto[[#This Row],[PercentSalaryHike]]/100</f>
        <v>0.14000000000000001</v>
      </c>
      <c r="AK530" s="3" t="str">
        <f>+IF(TablaProyecto[[#This Row],[Age]]&gt;=61,"Baby boomers",IF(TablaProyecto[[#This Row],[Age]]&gt;=45,"Generacion X",IF(TablaProyecto[[#This Row],[Age]]&gt;=29,"Millennials","Generacion Z")))</f>
        <v>Generacion X</v>
      </c>
      <c r="AL53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30" s="3" t="str">
        <f>+IF(TablaProyecto[[#This Row],[HourlyRate]]&lt;50,"Coste salarial bajo",IF(TablaProyecto[[#This Row],[HourlyRate]]&lt;75,"Coste salarial medio","Coste salarial alto"))</f>
        <v>Coste salarial medio</v>
      </c>
      <c r="AN530" s="3" t="str">
        <f>+IF(TablaProyecto[[#This Row],[DistanceFromHome]]&lt;10,"0-10 kms",IF(TablaProyecto[[#This Row],[DistanceFromHome]]&lt;20,"10-20 kms","20-30 kms"))</f>
        <v>0-10 kms</v>
      </c>
      <c r="AO530" s="3" t="str">
        <f>+IF(TablaProyecto[[#This Row],[Porcentaje de aumento salarial recibido (%)]]&lt;16%,"Bajo",IF(TablaProyecto[[#This Row],[Porcentaje de aumento salarial recibido (%)]]&lt;21%,"Medio","Alto"))</f>
        <v>Bajo</v>
      </c>
      <c r="AP530" s="3" t="str">
        <f>+IF(TablaProyecto[[#This Row],[TrainingTimesLastYear]]&lt;3,"Poca",IF(TablaProyecto[[#This Row],[TrainingTimesLastYear]]&lt;5,"Media","Mucha"))</f>
        <v>Media</v>
      </c>
      <c r="AQ530" s="3" t="str">
        <f>+IF(TablaProyecto[[#This Row],[TotalWorkingYears]]&lt;4,"Junior",IF(TablaProyecto[[#This Row],[TotalWorkingYears]]&lt;10,"Intermediate","Senior"))</f>
        <v>Senior</v>
      </c>
      <c r="AS530" t="str">
        <f>+IF(TablaProyecto[[#This Row],[Education]]&gt;5,"ERRONEO","")</f>
        <v/>
      </c>
      <c r="AT530" t="str">
        <f>IF(+COUNTIF(TablaProyecto[EmployeeNumber],TablaProyecto[[#This Row],[EmployeeNumber]])&gt;1,"ERRONEO"," ")</f>
        <v xml:space="preserve"> </v>
      </c>
      <c r="AU530" t="str">
        <f>+IF(TablaProyecto[[#This Row],[JobSatisfaction]]&gt;4,"ERRONEO"," ")</f>
        <v xml:space="preserve"> </v>
      </c>
      <c r="AV530" t="str">
        <f>+IF(TablaProyecto[[#This Row],[PerformanceRating]]&gt;4,"ERRONEO"," ")</f>
        <v xml:space="preserve"> </v>
      </c>
      <c r="AW530" t="str">
        <f>+IF(TablaProyecto[[#This Row],[RelationshipSatisfaction]]&gt;4,"ERRONEO"," ")</f>
        <v xml:space="preserve"> </v>
      </c>
      <c r="AX530" t="str">
        <f>+IF(TablaProyecto[[#This Row],[WorkLifeBalance]]&gt;4,"ERRONEO"," ")</f>
        <v xml:space="preserve"> </v>
      </c>
    </row>
    <row r="531" spans="1:50" x14ac:dyDescent="0.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  <c r="AJ531" s="3">
        <f>+TablaProyecto[[#This Row],[PercentSalaryHike]]/100</f>
        <v>0.13</v>
      </c>
      <c r="AK531" s="3" t="str">
        <f>+IF(TablaProyecto[[#This Row],[Age]]&gt;=61,"Baby boomers",IF(TablaProyecto[[#This Row],[Age]]&gt;=45,"Generacion X",IF(TablaProyecto[[#This Row],[Age]]&gt;=29,"Millennials","Generacion Z")))</f>
        <v>Millennials</v>
      </c>
      <c r="AL53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31" s="3" t="str">
        <f>+IF(TablaProyecto[[#This Row],[HourlyRate]]&lt;50,"Coste salarial bajo",IF(TablaProyecto[[#This Row],[HourlyRate]]&lt;75,"Coste salarial medio","Coste salarial alto"))</f>
        <v>Coste salarial bajo</v>
      </c>
      <c r="AN531" s="3" t="str">
        <f>+IF(TablaProyecto[[#This Row],[DistanceFromHome]]&lt;10,"0-10 kms",IF(TablaProyecto[[#This Row],[DistanceFromHome]]&lt;20,"10-20 kms","20-30 kms"))</f>
        <v>0-10 kms</v>
      </c>
      <c r="AO531" s="3" t="str">
        <f>+IF(TablaProyecto[[#This Row],[Porcentaje de aumento salarial recibido (%)]]&lt;16%,"Bajo",IF(TablaProyecto[[#This Row],[Porcentaje de aumento salarial recibido (%)]]&lt;21%,"Medio","Alto"))</f>
        <v>Bajo</v>
      </c>
      <c r="AP531" s="3" t="str">
        <f>+IF(TablaProyecto[[#This Row],[TrainingTimesLastYear]]&lt;3,"Poca",IF(TablaProyecto[[#This Row],[TrainingTimesLastYear]]&lt;5,"Media","Mucha"))</f>
        <v>Media</v>
      </c>
      <c r="AQ531" s="3" t="str">
        <f>+IF(TablaProyecto[[#This Row],[TotalWorkingYears]]&lt;4,"Junior",IF(TablaProyecto[[#This Row],[TotalWorkingYears]]&lt;10,"Intermediate","Senior"))</f>
        <v>Senior</v>
      </c>
      <c r="AS531" t="str">
        <f>+IF(TablaProyecto[[#This Row],[Education]]&gt;5,"ERRONEO","")</f>
        <v/>
      </c>
      <c r="AT531" t="str">
        <f>IF(+COUNTIF(TablaProyecto[EmployeeNumber],TablaProyecto[[#This Row],[EmployeeNumber]])&gt;1,"ERRONEO"," ")</f>
        <v xml:space="preserve"> </v>
      </c>
      <c r="AU531" t="str">
        <f>+IF(TablaProyecto[[#This Row],[JobSatisfaction]]&gt;4,"ERRONEO"," ")</f>
        <v xml:space="preserve"> </v>
      </c>
      <c r="AV531" t="str">
        <f>+IF(TablaProyecto[[#This Row],[PerformanceRating]]&gt;4,"ERRONEO"," ")</f>
        <v xml:space="preserve"> </v>
      </c>
      <c r="AW531" t="str">
        <f>+IF(TablaProyecto[[#This Row],[RelationshipSatisfaction]]&gt;4,"ERRONEO"," ")</f>
        <v xml:space="preserve"> </v>
      </c>
      <c r="AX531" t="str">
        <f>+IF(TablaProyecto[[#This Row],[WorkLifeBalance]]&gt;4,"ERRONEO"," ")</f>
        <v xml:space="preserve"> </v>
      </c>
    </row>
    <row r="532" spans="1:50" x14ac:dyDescent="0.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  <c r="AJ532" s="3">
        <f>+TablaProyecto[[#This Row],[PercentSalaryHike]]/100</f>
        <v>0.11</v>
      </c>
      <c r="AK532" s="3" t="str">
        <f>+IF(TablaProyecto[[#This Row],[Age]]&gt;=61,"Baby boomers",IF(TablaProyecto[[#This Row],[Age]]&gt;=45,"Generacion X",IF(TablaProyecto[[#This Row],[Age]]&gt;=29,"Millennials","Generacion Z")))</f>
        <v>Generacion Z</v>
      </c>
      <c r="AL53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32" s="3" t="str">
        <f>+IF(TablaProyecto[[#This Row],[HourlyRate]]&lt;50,"Coste salarial bajo",IF(TablaProyecto[[#This Row],[HourlyRate]]&lt;75,"Coste salarial medio","Coste salarial alto"))</f>
        <v>Coste salarial medio</v>
      </c>
      <c r="AN532" s="3" t="str">
        <f>+IF(TablaProyecto[[#This Row],[DistanceFromHome]]&lt;10,"0-10 kms",IF(TablaProyecto[[#This Row],[DistanceFromHome]]&lt;20,"10-20 kms","20-30 kms"))</f>
        <v>0-10 kms</v>
      </c>
      <c r="AO532" s="3" t="str">
        <f>+IF(TablaProyecto[[#This Row],[Porcentaje de aumento salarial recibido (%)]]&lt;16%,"Bajo",IF(TablaProyecto[[#This Row],[Porcentaje de aumento salarial recibido (%)]]&lt;21%,"Medio","Alto"))</f>
        <v>Bajo</v>
      </c>
      <c r="AP532" s="3" t="str">
        <f>+IF(TablaProyecto[[#This Row],[TrainingTimesLastYear]]&lt;3,"Poca",IF(TablaProyecto[[#This Row],[TrainingTimesLastYear]]&lt;5,"Media","Mucha"))</f>
        <v>Media</v>
      </c>
      <c r="AQ532" s="3" t="str">
        <f>+IF(TablaProyecto[[#This Row],[TotalWorkingYears]]&lt;4,"Junior",IF(TablaProyecto[[#This Row],[TotalWorkingYears]]&lt;10,"Intermediate","Senior"))</f>
        <v>Intermediate</v>
      </c>
      <c r="AS532" t="str">
        <f>+IF(TablaProyecto[[#This Row],[Education]]&gt;5,"ERRONEO","")</f>
        <v/>
      </c>
      <c r="AT532" t="str">
        <f>IF(+COUNTIF(TablaProyecto[EmployeeNumber],TablaProyecto[[#This Row],[EmployeeNumber]])&gt;1,"ERRONEO"," ")</f>
        <v xml:space="preserve"> </v>
      </c>
      <c r="AU532" t="str">
        <f>+IF(TablaProyecto[[#This Row],[JobSatisfaction]]&gt;4,"ERRONEO"," ")</f>
        <v xml:space="preserve"> </v>
      </c>
      <c r="AV532" t="str">
        <f>+IF(TablaProyecto[[#This Row],[PerformanceRating]]&gt;4,"ERRONEO"," ")</f>
        <v xml:space="preserve"> </v>
      </c>
      <c r="AW532" t="str">
        <f>+IF(TablaProyecto[[#This Row],[RelationshipSatisfaction]]&gt;4,"ERRONEO"," ")</f>
        <v xml:space="preserve"> </v>
      </c>
      <c r="AX532" t="str">
        <f>+IF(TablaProyecto[[#This Row],[WorkLifeBalance]]&gt;4,"ERRONEO"," ")</f>
        <v xml:space="preserve"> </v>
      </c>
    </row>
    <row r="533" spans="1:50" x14ac:dyDescent="0.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  <c r="AJ533" s="3">
        <f>+TablaProyecto[[#This Row],[PercentSalaryHike]]/100</f>
        <v>0.15</v>
      </c>
      <c r="AK533" s="3" t="str">
        <f>+IF(TablaProyecto[[#This Row],[Age]]&gt;=61,"Baby boomers",IF(TablaProyecto[[#This Row],[Age]]&gt;=45,"Generacion X",IF(TablaProyecto[[#This Row],[Age]]&gt;=29,"Millennials","Generacion Z")))</f>
        <v>Millennials</v>
      </c>
      <c r="AL53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33" s="3" t="str">
        <f>+IF(TablaProyecto[[#This Row],[HourlyRate]]&lt;50,"Coste salarial bajo",IF(TablaProyecto[[#This Row],[HourlyRate]]&lt;75,"Coste salarial medio","Coste salarial alto"))</f>
        <v>Coste salarial bajo</v>
      </c>
      <c r="AN533" s="3" t="str">
        <f>+IF(TablaProyecto[[#This Row],[DistanceFromHome]]&lt;10,"0-10 kms",IF(TablaProyecto[[#This Row],[DistanceFromHome]]&lt;20,"10-20 kms","20-30 kms"))</f>
        <v>0-10 kms</v>
      </c>
      <c r="AO533" s="3" t="str">
        <f>+IF(TablaProyecto[[#This Row],[Porcentaje de aumento salarial recibido (%)]]&lt;16%,"Bajo",IF(TablaProyecto[[#This Row],[Porcentaje de aumento salarial recibido (%)]]&lt;21%,"Medio","Alto"))</f>
        <v>Bajo</v>
      </c>
      <c r="AP533" s="3" t="str">
        <f>+IF(TablaProyecto[[#This Row],[TrainingTimesLastYear]]&lt;3,"Poca",IF(TablaProyecto[[#This Row],[TrainingTimesLastYear]]&lt;5,"Media","Mucha"))</f>
        <v>Mucha</v>
      </c>
      <c r="AQ533" s="3" t="str">
        <f>+IF(TablaProyecto[[#This Row],[TotalWorkingYears]]&lt;4,"Junior",IF(TablaProyecto[[#This Row],[TotalWorkingYears]]&lt;10,"Intermediate","Senior"))</f>
        <v>Senior</v>
      </c>
      <c r="AS533" t="str">
        <f>+IF(TablaProyecto[[#This Row],[Education]]&gt;5,"ERRONEO","")</f>
        <v/>
      </c>
      <c r="AT533" t="str">
        <f>IF(+COUNTIF(TablaProyecto[EmployeeNumber],TablaProyecto[[#This Row],[EmployeeNumber]])&gt;1,"ERRONEO"," ")</f>
        <v xml:space="preserve"> </v>
      </c>
      <c r="AU533" t="str">
        <f>+IF(TablaProyecto[[#This Row],[JobSatisfaction]]&gt;4,"ERRONEO"," ")</f>
        <v xml:space="preserve"> </v>
      </c>
      <c r="AV533" t="str">
        <f>+IF(TablaProyecto[[#This Row],[PerformanceRating]]&gt;4,"ERRONEO"," ")</f>
        <v xml:space="preserve"> </v>
      </c>
      <c r="AW533" t="str">
        <f>+IF(TablaProyecto[[#This Row],[RelationshipSatisfaction]]&gt;4,"ERRONEO"," ")</f>
        <v xml:space="preserve"> </v>
      </c>
      <c r="AX533" t="str">
        <f>+IF(TablaProyecto[[#This Row],[WorkLifeBalance]]&gt;4,"ERRONEO"," ")</f>
        <v xml:space="preserve"> </v>
      </c>
    </row>
    <row r="534" spans="1:50" x14ac:dyDescent="0.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  <c r="AJ534" s="3">
        <f>+TablaProyecto[[#This Row],[PercentSalaryHike]]/100</f>
        <v>0.12</v>
      </c>
      <c r="AK534" s="3" t="str">
        <f>+IF(TablaProyecto[[#This Row],[Age]]&gt;=61,"Baby boomers",IF(TablaProyecto[[#This Row],[Age]]&gt;=45,"Generacion X",IF(TablaProyecto[[#This Row],[Age]]&gt;=29,"Millennials","Generacion Z")))</f>
        <v>Generacion X</v>
      </c>
      <c r="AL53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34" s="3" t="str">
        <f>+IF(TablaProyecto[[#This Row],[HourlyRate]]&lt;50,"Coste salarial bajo",IF(TablaProyecto[[#This Row],[HourlyRate]]&lt;75,"Coste salarial medio","Coste salarial alto"))</f>
        <v>Coste salarial bajo</v>
      </c>
      <c r="AN534" s="3" t="str">
        <f>+IF(TablaProyecto[[#This Row],[DistanceFromHome]]&lt;10,"0-10 kms",IF(TablaProyecto[[#This Row],[DistanceFromHome]]&lt;20,"10-20 kms","20-30 kms"))</f>
        <v>10-20 kms</v>
      </c>
      <c r="AO534" s="3" t="str">
        <f>+IF(TablaProyecto[[#This Row],[Porcentaje de aumento salarial recibido (%)]]&lt;16%,"Bajo",IF(TablaProyecto[[#This Row],[Porcentaje de aumento salarial recibido (%)]]&lt;21%,"Medio","Alto"))</f>
        <v>Bajo</v>
      </c>
      <c r="AP534" s="3" t="str">
        <f>+IF(TablaProyecto[[#This Row],[TrainingTimesLastYear]]&lt;3,"Poca",IF(TablaProyecto[[#This Row],[TrainingTimesLastYear]]&lt;5,"Media","Mucha"))</f>
        <v>Poca</v>
      </c>
      <c r="AQ534" s="3" t="str">
        <f>+IF(TablaProyecto[[#This Row],[TotalWorkingYears]]&lt;4,"Junior",IF(TablaProyecto[[#This Row],[TotalWorkingYears]]&lt;10,"Intermediate","Senior"))</f>
        <v>Senior</v>
      </c>
      <c r="AS534" t="str">
        <f>+IF(TablaProyecto[[#This Row],[Education]]&gt;5,"ERRONEO","")</f>
        <v/>
      </c>
      <c r="AT534" t="str">
        <f>IF(+COUNTIF(TablaProyecto[EmployeeNumber],TablaProyecto[[#This Row],[EmployeeNumber]])&gt;1,"ERRONEO"," ")</f>
        <v xml:space="preserve"> </v>
      </c>
      <c r="AU534" t="str">
        <f>+IF(TablaProyecto[[#This Row],[JobSatisfaction]]&gt;4,"ERRONEO"," ")</f>
        <v xml:space="preserve"> </v>
      </c>
      <c r="AV534" t="str">
        <f>+IF(TablaProyecto[[#This Row],[PerformanceRating]]&gt;4,"ERRONEO"," ")</f>
        <v xml:space="preserve"> </v>
      </c>
      <c r="AW534" t="str">
        <f>+IF(TablaProyecto[[#This Row],[RelationshipSatisfaction]]&gt;4,"ERRONEO"," ")</f>
        <v xml:space="preserve"> </v>
      </c>
      <c r="AX534" t="str">
        <f>+IF(TablaProyecto[[#This Row],[WorkLifeBalance]]&gt;4,"ERRONEO"," ")</f>
        <v xml:space="preserve"> </v>
      </c>
    </row>
    <row r="535" spans="1:50" x14ac:dyDescent="0.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  <c r="AJ535" s="3">
        <f>+TablaProyecto[[#This Row],[PercentSalaryHike]]/100</f>
        <v>0.21</v>
      </c>
      <c r="AK535" s="3" t="str">
        <f>+IF(TablaProyecto[[#This Row],[Age]]&gt;=61,"Baby boomers",IF(TablaProyecto[[#This Row],[Age]]&gt;=45,"Generacion X",IF(TablaProyecto[[#This Row],[Age]]&gt;=29,"Millennials","Generacion Z")))</f>
        <v>Millennials</v>
      </c>
      <c r="AL53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535" s="3" t="str">
        <f>+IF(TablaProyecto[[#This Row],[HourlyRate]]&lt;50,"Coste salarial bajo",IF(TablaProyecto[[#This Row],[HourlyRate]]&lt;75,"Coste salarial medio","Coste salarial alto"))</f>
        <v>Coste salarial bajo</v>
      </c>
      <c r="AN535" s="3" t="str">
        <f>+IF(TablaProyecto[[#This Row],[DistanceFromHome]]&lt;10,"0-10 kms",IF(TablaProyecto[[#This Row],[DistanceFromHome]]&lt;20,"10-20 kms","20-30 kms"))</f>
        <v>0-10 kms</v>
      </c>
      <c r="AO535" s="3" t="str">
        <f>+IF(TablaProyecto[[#This Row],[Porcentaje de aumento salarial recibido (%)]]&lt;16%,"Bajo",IF(TablaProyecto[[#This Row],[Porcentaje de aumento salarial recibido (%)]]&lt;21%,"Medio","Alto"))</f>
        <v>Alto</v>
      </c>
      <c r="AP535" s="3" t="str">
        <f>+IF(TablaProyecto[[#This Row],[TrainingTimesLastYear]]&lt;3,"Poca",IF(TablaProyecto[[#This Row],[TrainingTimesLastYear]]&lt;5,"Media","Mucha"))</f>
        <v>Poca</v>
      </c>
      <c r="AQ535" s="3" t="str">
        <f>+IF(TablaProyecto[[#This Row],[TotalWorkingYears]]&lt;4,"Junior",IF(TablaProyecto[[#This Row],[TotalWorkingYears]]&lt;10,"Intermediate","Senior"))</f>
        <v>Senior</v>
      </c>
      <c r="AS535" t="str">
        <f>+IF(TablaProyecto[[#This Row],[Education]]&gt;5,"ERRONEO","")</f>
        <v/>
      </c>
      <c r="AT535" t="str">
        <f>IF(+COUNTIF(TablaProyecto[EmployeeNumber],TablaProyecto[[#This Row],[EmployeeNumber]])&gt;1,"ERRONEO"," ")</f>
        <v xml:space="preserve"> </v>
      </c>
      <c r="AU535" t="str">
        <f>+IF(TablaProyecto[[#This Row],[JobSatisfaction]]&gt;4,"ERRONEO"," ")</f>
        <v xml:space="preserve"> </v>
      </c>
      <c r="AV535" t="str">
        <f>+IF(TablaProyecto[[#This Row],[PerformanceRating]]&gt;4,"ERRONEO"," ")</f>
        <v xml:space="preserve"> </v>
      </c>
      <c r="AW535" t="str">
        <f>+IF(TablaProyecto[[#This Row],[RelationshipSatisfaction]]&gt;4,"ERRONEO"," ")</f>
        <v xml:space="preserve"> </v>
      </c>
      <c r="AX535" t="str">
        <f>+IF(TablaProyecto[[#This Row],[WorkLifeBalance]]&gt;4,"ERRONEO"," ")</f>
        <v xml:space="preserve"> </v>
      </c>
    </row>
    <row r="536" spans="1:50" x14ac:dyDescent="0.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  <c r="AJ536" s="3">
        <f>+TablaProyecto[[#This Row],[PercentSalaryHike]]/100</f>
        <v>0.19</v>
      </c>
      <c r="AK536" s="3" t="str">
        <f>+IF(TablaProyecto[[#This Row],[Age]]&gt;=61,"Baby boomers",IF(TablaProyecto[[#This Row],[Age]]&gt;=45,"Generacion X",IF(TablaProyecto[[#This Row],[Age]]&gt;=29,"Millennials","Generacion Z")))</f>
        <v>Generacion X</v>
      </c>
      <c r="AL53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36" s="3" t="str">
        <f>+IF(TablaProyecto[[#This Row],[HourlyRate]]&lt;50,"Coste salarial bajo",IF(TablaProyecto[[#This Row],[HourlyRate]]&lt;75,"Coste salarial medio","Coste salarial alto"))</f>
        <v>Coste salarial medio</v>
      </c>
      <c r="AN536" s="3" t="str">
        <f>+IF(TablaProyecto[[#This Row],[DistanceFromHome]]&lt;10,"0-10 kms",IF(TablaProyecto[[#This Row],[DistanceFromHome]]&lt;20,"10-20 kms","20-30 kms"))</f>
        <v>0-10 kms</v>
      </c>
      <c r="AO536" s="3" t="str">
        <f>+IF(TablaProyecto[[#This Row],[Porcentaje de aumento salarial recibido (%)]]&lt;16%,"Bajo",IF(TablaProyecto[[#This Row],[Porcentaje de aumento salarial recibido (%)]]&lt;21%,"Medio","Alto"))</f>
        <v>Medio</v>
      </c>
      <c r="AP536" s="3" t="str">
        <f>+IF(TablaProyecto[[#This Row],[TrainingTimesLastYear]]&lt;3,"Poca",IF(TablaProyecto[[#This Row],[TrainingTimesLastYear]]&lt;5,"Media","Mucha"))</f>
        <v>Media</v>
      </c>
      <c r="AQ536" s="3" t="str">
        <f>+IF(TablaProyecto[[#This Row],[TotalWorkingYears]]&lt;4,"Junior",IF(TablaProyecto[[#This Row],[TotalWorkingYears]]&lt;10,"Intermediate","Senior"))</f>
        <v>Senior</v>
      </c>
      <c r="AS536" t="str">
        <f>+IF(TablaProyecto[[#This Row],[Education]]&gt;5,"ERRONEO","")</f>
        <v/>
      </c>
      <c r="AT536" t="str">
        <f>IF(+COUNTIF(TablaProyecto[EmployeeNumber],TablaProyecto[[#This Row],[EmployeeNumber]])&gt;1,"ERRONEO"," ")</f>
        <v xml:space="preserve"> </v>
      </c>
      <c r="AU536" t="str">
        <f>+IF(TablaProyecto[[#This Row],[JobSatisfaction]]&gt;4,"ERRONEO"," ")</f>
        <v xml:space="preserve"> </v>
      </c>
      <c r="AV536" t="str">
        <f>+IF(TablaProyecto[[#This Row],[PerformanceRating]]&gt;4,"ERRONEO"," ")</f>
        <v xml:space="preserve"> </v>
      </c>
      <c r="AW536" t="str">
        <f>+IF(TablaProyecto[[#This Row],[RelationshipSatisfaction]]&gt;4,"ERRONEO"," ")</f>
        <v xml:space="preserve"> </v>
      </c>
      <c r="AX536" t="str">
        <f>+IF(TablaProyecto[[#This Row],[WorkLifeBalance]]&gt;4,"ERRONEO"," ")</f>
        <v xml:space="preserve"> </v>
      </c>
    </row>
    <row r="537" spans="1:50" x14ac:dyDescent="0.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  <c r="AJ537" s="3">
        <f>+TablaProyecto[[#This Row],[PercentSalaryHike]]/100</f>
        <v>0.15</v>
      </c>
      <c r="AK537" s="3" t="str">
        <f>+IF(TablaProyecto[[#This Row],[Age]]&gt;=61,"Baby boomers",IF(TablaProyecto[[#This Row],[Age]]&gt;=45,"Generacion X",IF(TablaProyecto[[#This Row],[Age]]&gt;=29,"Millennials","Generacion Z")))</f>
        <v>Millennials</v>
      </c>
      <c r="AL53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537" s="3" t="str">
        <f>+IF(TablaProyecto[[#This Row],[HourlyRate]]&lt;50,"Coste salarial bajo",IF(TablaProyecto[[#This Row],[HourlyRate]]&lt;75,"Coste salarial medio","Coste salarial alto"))</f>
        <v>Coste salarial medio</v>
      </c>
      <c r="AN537" s="3" t="str">
        <f>+IF(TablaProyecto[[#This Row],[DistanceFromHome]]&lt;10,"0-10 kms",IF(TablaProyecto[[#This Row],[DistanceFromHome]]&lt;20,"10-20 kms","20-30 kms"))</f>
        <v>10-20 kms</v>
      </c>
      <c r="AO537" s="3" t="str">
        <f>+IF(TablaProyecto[[#This Row],[Porcentaje de aumento salarial recibido (%)]]&lt;16%,"Bajo",IF(TablaProyecto[[#This Row],[Porcentaje de aumento salarial recibido (%)]]&lt;21%,"Medio","Alto"))</f>
        <v>Bajo</v>
      </c>
      <c r="AP537" s="3" t="str">
        <f>+IF(TablaProyecto[[#This Row],[TrainingTimesLastYear]]&lt;3,"Poca",IF(TablaProyecto[[#This Row],[TrainingTimesLastYear]]&lt;5,"Media","Mucha"))</f>
        <v>Poca</v>
      </c>
      <c r="AQ537" s="3" t="str">
        <f>+IF(TablaProyecto[[#This Row],[TotalWorkingYears]]&lt;4,"Junior",IF(TablaProyecto[[#This Row],[TotalWorkingYears]]&lt;10,"Intermediate","Senior"))</f>
        <v>Senior</v>
      </c>
      <c r="AS537" t="str">
        <f>+IF(TablaProyecto[[#This Row],[Education]]&gt;5,"ERRONEO","")</f>
        <v/>
      </c>
      <c r="AT537" t="str">
        <f>IF(+COUNTIF(TablaProyecto[EmployeeNumber],TablaProyecto[[#This Row],[EmployeeNumber]])&gt;1,"ERRONEO"," ")</f>
        <v xml:space="preserve"> </v>
      </c>
      <c r="AU537" t="str">
        <f>+IF(TablaProyecto[[#This Row],[JobSatisfaction]]&gt;4,"ERRONEO"," ")</f>
        <v xml:space="preserve"> </v>
      </c>
      <c r="AV537" t="str">
        <f>+IF(TablaProyecto[[#This Row],[PerformanceRating]]&gt;4,"ERRONEO"," ")</f>
        <v xml:space="preserve"> </v>
      </c>
      <c r="AW537" t="str">
        <f>+IF(TablaProyecto[[#This Row],[RelationshipSatisfaction]]&gt;4,"ERRONEO"," ")</f>
        <v xml:space="preserve"> </v>
      </c>
      <c r="AX537" t="str">
        <f>+IF(TablaProyecto[[#This Row],[WorkLifeBalance]]&gt;4,"ERRONEO"," ")</f>
        <v xml:space="preserve"> </v>
      </c>
    </row>
    <row r="538" spans="1:50" x14ac:dyDescent="0.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  <c r="AJ538" s="3">
        <f>+TablaProyecto[[#This Row],[PercentSalaryHike]]/100</f>
        <v>0.14000000000000001</v>
      </c>
      <c r="AK538" s="3" t="str">
        <f>+IF(TablaProyecto[[#This Row],[Age]]&gt;=61,"Baby boomers",IF(TablaProyecto[[#This Row],[Age]]&gt;=45,"Generacion X",IF(TablaProyecto[[#This Row],[Age]]&gt;=29,"Millennials","Generacion Z")))</f>
        <v>Generacion X</v>
      </c>
      <c r="AL53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38" s="3" t="str">
        <f>+IF(TablaProyecto[[#This Row],[HourlyRate]]&lt;50,"Coste salarial bajo",IF(TablaProyecto[[#This Row],[HourlyRate]]&lt;75,"Coste salarial medio","Coste salarial alto"))</f>
        <v>Coste salarial alto</v>
      </c>
      <c r="AN538" s="3" t="str">
        <f>+IF(TablaProyecto[[#This Row],[DistanceFromHome]]&lt;10,"0-10 kms",IF(TablaProyecto[[#This Row],[DistanceFromHome]]&lt;20,"10-20 kms","20-30 kms"))</f>
        <v>10-20 kms</v>
      </c>
      <c r="AO538" s="3" t="str">
        <f>+IF(TablaProyecto[[#This Row],[Porcentaje de aumento salarial recibido (%)]]&lt;16%,"Bajo",IF(TablaProyecto[[#This Row],[Porcentaje de aumento salarial recibido (%)]]&lt;21%,"Medio","Alto"))</f>
        <v>Bajo</v>
      </c>
      <c r="AP538" s="3" t="str">
        <f>+IF(TablaProyecto[[#This Row],[TrainingTimesLastYear]]&lt;3,"Poca",IF(TablaProyecto[[#This Row],[TrainingTimesLastYear]]&lt;5,"Media","Mucha"))</f>
        <v>Poca</v>
      </c>
      <c r="AQ538" s="3" t="str">
        <f>+IF(TablaProyecto[[#This Row],[TotalWorkingYears]]&lt;4,"Junior",IF(TablaProyecto[[#This Row],[TotalWorkingYears]]&lt;10,"Intermediate","Senior"))</f>
        <v>Senior</v>
      </c>
      <c r="AS538" t="str">
        <f>+IF(TablaProyecto[[#This Row],[Education]]&gt;5,"ERRONEO","")</f>
        <v/>
      </c>
      <c r="AT538" t="str">
        <f>IF(+COUNTIF(TablaProyecto[EmployeeNumber],TablaProyecto[[#This Row],[EmployeeNumber]])&gt;1,"ERRONEO"," ")</f>
        <v xml:space="preserve"> </v>
      </c>
      <c r="AU538" t="str">
        <f>+IF(TablaProyecto[[#This Row],[JobSatisfaction]]&gt;4,"ERRONEO"," ")</f>
        <v xml:space="preserve"> </v>
      </c>
      <c r="AV538" t="str">
        <f>+IF(TablaProyecto[[#This Row],[PerformanceRating]]&gt;4,"ERRONEO"," ")</f>
        <v xml:space="preserve"> </v>
      </c>
      <c r="AW538" t="str">
        <f>+IF(TablaProyecto[[#This Row],[RelationshipSatisfaction]]&gt;4,"ERRONEO"," ")</f>
        <v xml:space="preserve"> </v>
      </c>
      <c r="AX538" t="str">
        <f>+IF(TablaProyecto[[#This Row],[WorkLifeBalance]]&gt;4,"ERRONEO"," ")</f>
        <v xml:space="preserve"> </v>
      </c>
    </row>
    <row r="539" spans="1:50" x14ac:dyDescent="0.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  <c r="AJ539" s="3">
        <f>+TablaProyecto[[#This Row],[PercentSalaryHike]]/100</f>
        <v>0.21</v>
      </c>
      <c r="AK539" s="3" t="str">
        <f>+IF(TablaProyecto[[#This Row],[Age]]&gt;=61,"Baby boomers",IF(TablaProyecto[[#This Row],[Age]]&gt;=45,"Generacion X",IF(TablaProyecto[[#This Row],[Age]]&gt;=29,"Millennials","Generacion Z")))</f>
        <v>Generacion Z</v>
      </c>
      <c r="AL53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39" s="3" t="str">
        <f>+IF(TablaProyecto[[#This Row],[HourlyRate]]&lt;50,"Coste salarial bajo",IF(TablaProyecto[[#This Row],[HourlyRate]]&lt;75,"Coste salarial medio","Coste salarial alto"))</f>
        <v>Coste salarial bajo</v>
      </c>
      <c r="AN539" s="3" t="str">
        <f>+IF(TablaProyecto[[#This Row],[DistanceFromHome]]&lt;10,"0-10 kms",IF(TablaProyecto[[#This Row],[DistanceFromHome]]&lt;20,"10-20 kms","20-30 kms"))</f>
        <v>10-20 kms</v>
      </c>
      <c r="AO539" s="3" t="str">
        <f>+IF(TablaProyecto[[#This Row],[Porcentaje de aumento salarial recibido (%)]]&lt;16%,"Bajo",IF(TablaProyecto[[#This Row],[Porcentaje de aumento salarial recibido (%)]]&lt;21%,"Medio","Alto"))</f>
        <v>Alto</v>
      </c>
      <c r="AP539" s="3" t="str">
        <f>+IF(TablaProyecto[[#This Row],[TrainingTimesLastYear]]&lt;3,"Poca",IF(TablaProyecto[[#This Row],[TrainingTimesLastYear]]&lt;5,"Media","Mucha"))</f>
        <v>Media</v>
      </c>
      <c r="AQ539" s="3" t="str">
        <f>+IF(TablaProyecto[[#This Row],[TotalWorkingYears]]&lt;4,"Junior",IF(TablaProyecto[[#This Row],[TotalWorkingYears]]&lt;10,"Intermediate","Senior"))</f>
        <v>Intermediate</v>
      </c>
      <c r="AS539" t="str">
        <f>+IF(TablaProyecto[[#This Row],[Education]]&gt;5,"ERRONEO","")</f>
        <v/>
      </c>
      <c r="AT539" t="str">
        <f>IF(+COUNTIF(TablaProyecto[EmployeeNumber],TablaProyecto[[#This Row],[EmployeeNumber]])&gt;1,"ERRONEO"," ")</f>
        <v xml:space="preserve"> </v>
      </c>
      <c r="AU539" t="str">
        <f>+IF(TablaProyecto[[#This Row],[JobSatisfaction]]&gt;4,"ERRONEO"," ")</f>
        <v xml:space="preserve"> </v>
      </c>
      <c r="AV539" t="str">
        <f>+IF(TablaProyecto[[#This Row],[PerformanceRating]]&gt;4,"ERRONEO"," ")</f>
        <v xml:space="preserve"> </v>
      </c>
      <c r="AW539" t="str">
        <f>+IF(TablaProyecto[[#This Row],[RelationshipSatisfaction]]&gt;4,"ERRONEO"," ")</f>
        <v xml:space="preserve"> </v>
      </c>
      <c r="AX539" t="str">
        <f>+IF(TablaProyecto[[#This Row],[WorkLifeBalance]]&gt;4,"ERRONEO"," ")</f>
        <v xml:space="preserve"> </v>
      </c>
    </row>
    <row r="540" spans="1:50" x14ac:dyDescent="0.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  <c r="AJ540" s="3">
        <f>+TablaProyecto[[#This Row],[PercentSalaryHike]]/100</f>
        <v>0.12</v>
      </c>
      <c r="AK540" s="3" t="str">
        <f>+IF(TablaProyecto[[#This Row],[Age]]&gt;=61,"Baby boomers",IF(TablaProyecto[[#This Row],[Age]]&gt;=45,"Generacion X",IF(TablaProyecto[[#This Row],[Age]]&gt;=29,"Millennials","Generacion Z")))</f>
        <v>Millennials</v>
      </c>
      <c r="AL54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540" s="3" t="str">
        <f>+IF(TablaProyecto[[#This Row],[HourlyRate]]&lt;50,"Coste salarial bajo",IF(TablaProyecto[[#This Row],[HourlyRate]]&lt;75,"Coste salarial medio","Coste salarial alto"))</f>
        <v>Coste salarial medio</v>
      </c>
      <c r="AN540" s="3" t="str">
        <f>+IF(TablaProyecto[[#This Row],[DistanceFromHome]]&lt;10,"0-10 kms",IF(TablaProyecto[[#This Row],[DistanceFromHome]]&lt;20,"10-20 kms","20-30 kms"))</f>
        <v>0-10 kms</v>
      </c>
      <c r="AO540" s="3" t="str">
        <f>+IF(TablaProyecto[[#This Row],[Porcentaje de aumento salarial recibido (%)]]&lt;16%,"Bajo",IF(TablaProyecto[[#This Row],[Porcentaje de aumento salarial recibido (%)]]&lt;21%,"Medio","Alto"))</f>
        <v>Bajo</v>
      </c>
      <c r="AP540" s="3" t="str">
        <f>+IF(TablaProyecto[[#This Row],[TrainingTimesLastYear]]&lt;3,"Poca",IF(TablaProyecto[[#This Row],[TrainingTimesLastYear]]&lt;5,"Media","Mucha"))</f>
        <v>Media</v>
      </c>
      <c r="AQ540" s="3" t="str">
        <f>+IF(TablaProyecto[[#This Row],[TotalWorkingYears]]&lt;4,"Junior",IF(TablaProyecto[[#This Row],[TotalWorkingYears]]&lt;10,"Intermediate","Senior"))</f>
        <v>Senior</v>
      </c>
      <c r="AS540" t="str">
        <f>+IF(TablaProyecto[[#This Row],[Education]]&gt;5,"ERRONEO","")</f>
        <v/>
      </c>
      <c r="AT540" t="str">
        <f>IF(+COUNTIF(TablaProyecto[EmployeeNumber],TablaProyecto[[#This Row],[EmployeeNumber]])&gt;1,"ERRONEO"," ")</f>
        <v xml:space="preserve"> </v>
      </c>
      <c r="AU540" t="str">
        <f>+IF(TablaProyecto[[#This Row],[JobSatisfaction]]&gt;4,"ERRONEO"," ")</f>
        <v xml:space="preserve"> </v>
      </c>
      <c r="AV540" t="str">
        <f>+IF(TablaProyecto[[#This Row],[PerformanceRating]]&gt;4,"ERRONEO"," ")</f>
        <v xml:space="preserve"> </v>
      </c>
      <c r="AW540" t="str">
        <f>+IF(TablaProyecto[[#This Row],[RelationshipSatisfaction]]&gt;4,"ERRONEO"," ")</f>
        <v xml:space="preserve"> </v>
      </c>
      <c r="AX540" t="str">
        <f>+IF(TablaProyecto[[#This Row],[WorkLifeBalance]]&gt;4,"ERRONEO"," ")</f>
        <v xml:space="preserve"> </v>
      </c>
    </row>
    <row r="541" spans="1:50" x14ac:dyDescent="0.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  <c r="AJ541" s="3">
        <f>+TablaProyecto[[#This Row],[PercentSalaryHike]]/100</f>
        <v>0.15</v>
      </c>
      <c r="AK541" s="3" t="str">
        <f>+IF(TablaProyecto[[#This Row],[Age]]&gt;=61,"Baby boomers",IF(TablaProyecto[[#This Row],[Age]]&gt;=45,"Generacion X",IF(TablaProyecto[[#This Row],[Age]]&gt;=29,"Millennials","Generacion Z")))</f>
        <v>Generacion X</v>
      </c>
      <c r="AL54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41" s="3" t="str">
        <f>+IF(TablaProyecto[[#This Row],[HourlyRate]]&lt;50,"Coste salarial bajo",IF(TablaProyecto[[#This Row],[HourlyRate]]&lt;75,"Coste salarial medio","Coste salarial alto"))</f>
        <v>Coste salarial medio</v>
      </c>
      <c r="AN541" s="3" t="str">
        <f>+IF(TablaProyecto[[#This Row],[DistanceFromHome]]&lt;10,"0-10 kms",IF(TablaProyecto[[#This Row],[DistanceFromHome]]&lt;20,"10-20 kms","20-30 kms"))</f>
        <v>0-10 kms</v>
      </c>
      <c r="AO541" s="3" t="str">
        <f>+IF(TablaProyecto[[#This Row],[Porcentaje de aumento salarial recibido (%)]]&lt;16%,"Bajo",IF(TablaProyecto[[#This Row],[Porcentaje de aumento salarial recibido (%)]]&lt;21%,"Medio","Alto"))</f>
        <v>Bajo</v>
      </c>
      <c r="AP541" s="3" t="str">
        <f>+IF(TablaProyecto[[#This Row],[TrainingTimesLastYear]]&lt;3,"Poca",IF(TablaProyecto[[#This Row],[TrainingTimesLastYear]]&lt;5,"Media","Mucha"))</f>
        <v>Poca</v>
      </c>
      <c r="AQ541" s="3" t="str">
        <f>+IF(TablaProyecto[[#This Row],[TotalWorkingYears]]&lt;4,"Junior",IF(TablaProyecto[[#This Row],[TotalWorkingYears]]&lt;10,"Intermediate","Senior"))</f>
        <v>Intermediate</v>
      </c>
      <c r="AS541" t="str">
        <f>+IF(TablaProyecto[[#This Row],[Education]]&gt;5,"ERRONEO","")</f>
        <v/>
      </c>
      <c r="AT541" t="str">
        <f>IF(+COUNTIF(TablaProyecto[EmployeeNumber],TablaProyecto[[#This Row],[EmployeeNumber]])&gt;1,"ERRONEO"," ")</f>
        <v xml:space="preserve"> </v>
      </c>
      <c r="AU541" t="str">
        <f>+IF(TablaProyecto[[#This Row],[JobSatisfaction]]&gt;4,"ERRONEO"," ")</f>
        <v xml:space="preserve"> </v>
      </c>
      <c r="AV541" t="str">
        <f>+IF(TablaProyecto[[#This Row],[PerformanceRating]]&gt;4,"ERRONEO"," ")</f>
        <v xml:space="preserve"> </v>
      </c>
      <c r="AW541" t="str">
        <f>+IF(TablaProyecto[[#This Row],[RelationshipSatisfaction]]&gt;4,"ERRONEO"," ")</f>
        <v xml:space="preserve"> </v>
      </c>
      <c r="AX541" t="str">
        <f>+IF(TablaProyecto[[#This Row],[WorkLifeBalance]]&gt;4,"ERRONEO"," ")</f>
        <v xml:space="preserve"> </v>
      </c>
    </row>
    <row r="542" spans="1:50" x14ac:dyDescent="0.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  <c r="AJ542" s="3">
        <f>+TablaProyecto[[#This Row],[PercentSalaryHike]]/100</f>
        <v>0.13</v>
      </c>
      <c r="AK542" s="3" t="str">
        <f>+IF(TablaProyecto[[#This Row],[Age]]&gt;=61,"Baby boomers",IF(TablaProyecto[[#This Row],[Age]]&gt;=45,"Generacion X",IF(TablaProyecto[[#This Row],[Age]]&gt;=29,"Millennials","Generacion Z")))</f>
        <v>Generacion Z</v>
      </c>
      <c r="AL54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42" s="3" t="str">
        <f>+IF(TablaProyecto[[#This Row],[HourlyRate]]&lt;50,"Coste salarial bajo",IF(TablaProyecto[[#This Row],[HourlyRate]]&lt;75,"Coste salarial medio","Coste salarial alto"))</f>
        <v>Coste salarial medio</v>
      </c>
      <c r="AN542" s="3" t="str">
        <f>+IF(TablaProyecto[[#This Row],[DistanceFromHome]]&lt;10,"0-10 kms",IF(TablaProyecto[[#This Row],[DistanceFromHome]]&lt;20,"10-20 kms","20-30 kms"))</f>
        <v>0-10 kms</v>
      </c>
      <c r="AO542" s="3" t="str">
        <f>+IF(TablaProyecto[[#This Row],[Porcentaje de aumento salarial recibido (%)]]&lt;16%,"Bajo",IF(TablaProyecto[[#This Row],[Porcentaje de aumento salarial recibido (%)]]&lt;21%,"Medio","Alto"))</f>
        <v>Bajo</v>
      </c>
      <c r="AP542" s="3" t="str">
        <f>+IF(TablaProyecto[[#This Row],[TrainingTimesLastYear]]&lt;3,"Poca",IF(TablaProyecto[[#This Row],[TrainingTimesLastYear]]&lt;5,"Media","Mucha"))</f>
        <v>Media</v>
      </c>
      <c r="AQ542" s="3" t="str">
        <f>+IF(TablaProyecto[[#This Row],[TotalWorkingYears]]&lt;4,"Junior",IF(TablaProyecto[[#This Row],[TotalWorkingYears]]&lt;10,"Intermediate","Senior"))</f>
        <v>Senior</v>
      </c>
      <c r="AS542" t="str">
        <f>+IF(TablaProyecto[[#This Row],[Education]]&gt;5,"ERRONEO","")</f>
        <v/>
      </c>
      <c r="AT542" t="str">
        <f>IF(+COUNTIF(TablaProyecto[EmployeeNumber],TablaProyecto[[#This Row],[EmployeeNumber]])&gt;1,"ERRONEO"," ")</f>
        <v xml:space="preserve"> </v>
      </c>
      <c r="AU542" t="str">
        <f>+IF(TablaProyecto[[#This Row],[JobSatisfaction]]&gt;4,"ERRONEO"," ")</f>
        <v xml:space="preserve"> </v>
      </c>
      <c r="AV542" t="str">
        <f>+IF(TablaProyecto[[#This Row],[PerformanceRating]]&gt;4,"ERRONEO"," ")</f>
        <v xml:space="preserve"> </v>
      </c>
      <c r="AW542" t="str">
        <f>+IF(TablaProyecto[[#This Row],[RelationshipSatisfaction]]&gt;4,"ERRONEO"," ")</f>
        <v xml:space="preserve"> </v>
      </c>
      <c r="AX542" t="str">
        <f>+IF(TablaProyecto[[#This Row],[WorkLifeBalance]]&gt;4,"ERRONEO"," ")</f>
        <v xml:space="preserve"> </v>
      </c>
    </row>
    <row r="543" spans="1:50" x14ac:dyDescent="0.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  <c r="AJ543" s="3">
        <f>+TablaProyecto[[#This Row],[PercentSalaryHike]]/100</f>
        <v>0.14000000000000001</v>
      </c>
      <c r="AK543" s="3" t="str">
        <f>+IF(TablaProyecto[[#This Row],[Age]]&gt;=61,"Baby boomers",IF(TablaProyecto[[#This Row],[Age]]&gt;=45,"Generacion X",IF(TablaProyecto[[#This Row],[Age]]&gt;=29,"Millennials","Generacion Z")))</f>
        <v>Millennials</v>
      </c>
      <c r="AL54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43" s="3" t="str">
        <f>+IF(TablaProyecto[[#This Row],[HourlyRate]]&lt;50,"Coste salarial bajo",IF(TablaProyecto[[#This Row],[HourlyRate]]&lt;75,"Coste salarial medio","Coste salarial alto"))</f>
        <v>Coste salarial medio</v>
      </c>
      <c r="AN543" s="3" t="str">
        <f>+IF(TablaProyecto[[#This Row],[DistanceFromHome]]&lt;10,"0-10 kms",IF(TablaProyecto[[#This Row],[DistanceFromHome]]&lt;20,"10-20 kms","20-30 kms"))</f>
        <v>0-10 kms</v>
      </c>
      <c r="AO543" s="3" t="str">
        <f>+IF(TablaProyecto[[#This Row],[Porcentaje de aumento salarial recibido (%)]]&lt;16%,"Bajo",IF(TablaProyecto[[#This Row],[Porcentaje de aumento salarial recibido (%)]]&lt;21%,"Medio","Alto"))</f>
        <v>Bajo</v>
      </c>
      <c r="AP543" s="3" t="str">
        <f>+IF(TablaProyecto[[#This Row],[TrainingTimesLastYear]]&lt;3,"Poca",IF(TablaProyecto[[#This Row],[TrainingTimesLastYear]]&lt;5,"Media","Mucha"))</f>
        <v>Poca</v>
      </c>
      <c r="AQ543" s="3" t="str">
        <f>+IF(TablaProyecto[[#This Row],[TotalWorkingYears]]&lt;4,"Junior",IF(TablaProyecto[[#This Row],[TotalWorkingYears]]&lt;10,"Intermediate","Senior"))</f>
        <v>Senior</v>
      </c>
      <c r="AS543" t="str">
        <f>+IF(TablaProyecto[[#This Row],[Education]]&gt;5,"ERRONEO","")</f>
        <v/>
      </c>
      <c r="AT543" t="str">
        <f>IF(+COUNTIF(TablaProyecto[EmployeeNumber],TablaProyecto[[#This Row],[EmployeeNumber]])&gt;1,"ERRONEO"," ")</f>
        <v xml:space="preserve"> </v>
      </c>
      <c r="AU543" t="str">
        <f>+IF(TablaProyecto[[#This Row],[JobSatisfaction]]&gt;4,"ERRONEO"," ")</f>
        <v xml:space="preserve"> </v>
      </c>
      <c r="AV543" t="str">
        <f>+IF(TablaProyecto[[#This Row],[PerformanceRating]]&gt;4,"ERRONEO"," ")</f>
        <v xml:space="preserve"> </v>
      </c>
      <c r="AW543" t="str">
        <f>+IF(TablaProyecto[[#This Row],[RelationshipSatisfaction]]&gt;4,"ERRONEO"," ")</f>
        <v xml:space="preserve"> </v>
      </c>
      <c r="AX543" t="str">
        <f>+IF(TablaProyecto[[#This Row],[WorkLifeBalance]]&gt;4,"ERRONEO"," ")</f>
        <v xml:space="preserve"> </v>
      </c>
    </row>
    <row r="544" spans="1:50" x14ac:dyDescent="0.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  <c r="AJ544" s="3">
        <f>+TablaProyecto[[#This Row],[PercentSalaryHike]]/100</f>
        <v>0.14000000000000001</v>
      </c>
      <c r="AK544" s="3" t="str">
        <f>+IF(TablaProyecto[[#This Row],[Age]]&gt;=61,"Baby boomers",IF(TablaProyecto[[#This Row],[Age]]&gt;=45,"Generacion X",IF(TablaProyecto[[#This Row],[Age]]&gt;=29,"Millennials","Generacion Z")))</f>
        <v>Millennials</v>
      </c>
      <c r="AL54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544" s="3" t="str">
        <f>+IF(TablaProyecto[[#This Row],[HourlyRate]]&lt;50,"Coste salarial bajo",IF(TablaProyecto[[#This Row],[HourlyRate]]&lt;75,"Coste salarial medio","Coste salarial alto"))</f>
        <v>Coste salarial alto</v>
      </c>
      <c r="AN544" s="3" t="str">
        <f>+IF(TablaProyecto[[#This Row],[DistanceFromHome]]&lt;10,"0-10 kms",IF(TablaProyecto[[#This Row],[DistanceFromHome]]&lt;20,"10-20 kms","20-30 kms"))</f>
        <v>0-10 kms</v>
      </c>
      <c r="AO544" s="3" t="str">
        <f>+IF(TablaProyecto[[#This Row],[Porcentaje de aumento salarial recibido (%)]]&lt;16%,"Bajo",IF(TablaProyecto[[#This Row],[Porcentaje de aumento salarial recibido (%)]]&lt;21%,"Medio","Alto"))</f>
        <v>Bajo</v>
      </c>
      <c r="AP544" s="3" t="str">
        <f>+IF(TablaProyecto[[#This Row],[TrainingTimesLastYear]]&lt;3,"Poca",IF(TablaProyecto[[#This Row],[TrainingTimesLastYear]]&lt;5,"Media","Mucha"))</f>
        <v>Media</v>
      </c>
      <c r="AQ544" s="3" t="str">
        <f>+IF(TablaProyecto[[#This Row],[TotalWorkingYears]]&lt;4,"Junior",IF(TablaProyecto[[#This Row],[TotalWorkingYears]]&lt;10,"Intermediate","Senior"))</f>
        <v>Senior</v>
      </c>
      <c r="AS544" t="str">
        <f>+IF(TablaProyecto[[#This Row],[Education]]&gt;5,"ERRONEO","")</f>
        <v/>
      </c>
      <c r="AT544" t="str">
        <f>IF(+COUNTIF(TablaProyecto[EmployeeNumber],TablaProyecto[[#This Row],[EmployeeNumber]])&gt;1,"ERRONEO"," ")</f>
        <v xml:space="preserve"> </v>
      </c>
      <c r="AU544" t="str">
        <f>+IF(TablaProyecto[[#This Row],[JobSatisfaction]]&gt;4,"ERRONEO"," ")</f>
        <v xml:space="preserve"> </v>
      </c>
      <c r="AV544" t="str">
        <f>+IF(TablaProyecto[[#This Row],[PerformanceRating]]&gt;4,"ERRONEO"," ")</f>
        <v xml:space="preserve"> </v>
      </c>
      <c r="AW544" t="str">
        <f>+IF(TablaProyecto[[#This Row],[RelationshipSatisfaction]]&gt;4,"ERRONEO"," ")</f>
        <v xml:space="preserve"> </v>
      </c>
      <c r="AX544" t="str">
        <f>+IF(TablaProyecto[[#This Row],[WorkLifeBalance]]&gt;4,"ERRONEO"," ")</f>
        <v xml:space="preserve"> </v>
      </c>
    </row>
    <row r="545" spans="1:50" x14ac:dyDescent="0.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  <c r="AJ545" s="3">
        <f>+TablaProyecto[[#This Row],[PercentSalaryHike]]/100</f>
        <v>0.14000000000000001</v>
      </c>
      <c r="AK545" s="3" t="str">
        <f>+IF(TablaProyecto[[#This Row],[Age]]&gt;=61,"Baby boomers",IF(TablaProyecto[[#This Row],[Age]]&gt;=45,"Generacion X",IF(TablaProyecto[[#This Row],[Age]]&gt;=29,"Millennials","Generacion Z")))</f>
        <v>Millennials</v>
      </c>
      <c r="AL54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45" s="3" t="str">
        <f>+IF(TablaProyecto[[#This Row],[HourlyRate]]&lt;50,"Coste salarial bajo",IF(TablaProyecto[[#This Row],[HourlyRate]]&lt;75,"Coste salarial medio","Coste salarial alto"))</f>
        <v>Coste salarial bajo</v>
      </c>
      <c r="AN545" s="3" t="str">
        <f>+IF(TablaProyecto[[#This Row],[DistanceFromHome]]&lt;10,"0-10 kms",IF(TablaProyecto[[#This Row],[DistanceFromHome]]&lt;20,"10-20 kms","20-30 kms"))</f>
        <v>20-30 kms</v>
      </c>
      <c r="AO545" s="3" t="str">
        <f>+IF(TablaProyecto[[#This Row],[Porcentaje de aumento salarial recibido (%)]]&lt;16%,"Bajo",IF(TablaProyecto[[#This Row],[Porcentaje de aumento salarial recibido (%)]]&lt;21%,"Medio","Alto"))</f>
        <v>Bajo</v>
      </c>
      <c r="AP545" s="3" t="str">
        <f>+IF(TablaProyecto[[#This Row],[TrainingTimesLastYear]]&lt;3,"Poca",IF(TablaProyecto[[#This Row],[TrainingTimesLastYear]]&lt;5,"Media","Mucha"))</f>
        <v>Mucha</v>
      </c>
      <c r="AQ545" s="3" t="str">
        <f>+IF(TablaProyecto[[#This Row],[TotalWorkingYears]]&lt;4,"Junior",IF(TablaProyecto[[#This Row],[TotalWorkingYears]]&lt;10,"Intermediate","Senior"))</f>
        <v>Intermediate</v>
      </c>
      <c r="AS545" t="str">
        <f>+IF(TablaProyecto[[#This Row],[Education]]&gt;5,"ERRONEO","")</f>
        <v/>
      </c>
      <c r="AT545" t="str">
        <f>IF(+COUNTIF(TablaProyecto[EmployeeNumber],TablaProyecto[[#This Row],[EmployeeNumber]])&gt;1,"ERRONEO"," ")</f>
        <v xml:space="preserve"> </v>
      </c>
      <c r="AU545" t="str">
        <f>+IF(TablaProyecto[[#This Row],[JobSatisfaction]]&gt;4,"ERRONEO"," ")</f>
        <v xml:space="preserve"> </v>
      </c>
      <c r="AV545" t="str">
        <f>+IF(TablaProyecto[[#This Row],[PerformanceRating]]&gt;4,"ERRONEO"," ")</f>
        <v xml:space="preserve"> </v>
      </c>
      <c r="AW545" t="str">
        <f>+IF(TablaProyecto[[#This Row],[RelationshipSatisfaction]]&gt;4,"ERRONEO"," ")</f>
        <v xml:space="preserve"> </v>
      </c>
      <c r="AX545" t="str">
        <f>+IF(TablaProyecto[[#This Row],[WorkLifeBalance]]&gt;4,"ERRONEO"," ")</f>
        <v xml:space="preserve"> </v>
      </c>
    </row>
    <row r="546" spans="1:50" x14ac:dyDescent="0.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  <c r="AJ546" s="3">
        <f>+TablaProyecto[[#This Row],[PercentSalaryHike]]/100</f>
        <v>0.12</v>
      </c>
      <c r="AK546" s="3" t="str">
        <f>+IF(TablaProyecto[[#This Row],[Age]]&gt;=61,"Baby boomers",IF(TablaProyecto[[#This Row],[Age]]&gt;=45,"Generacion X",IF(TablaProyecto[[#This Row],[Age]]&gt;=29,"Millennials","Generacion Z")))</f>
        <v>Generacion X</v>
      </c>
      <c r="AL54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546" s="3" t="str">
        <f>+IF(TablaProyecto[[#This Row],[HourlyRate]]&lt;50,"Coste salarial bajo",IF(TablaProyecto[[#This Row],[HourlyRate]]&lt;75,"Coste salarial medio","Coste salarial alto"))</f>
        <v>Coste salarial bajo</v>
      </c>
      <c r="AN546" s="3" t="str">
        <f>+IF(TablaProyecto[[#This Row],[DistanceFromHome]]&lt;10,"0-10 kms",IF(TablaProyecto[[#This Row],[DistanceFromHome]]&lt;20,"10-20 kms","20-30 kms"))</f>
        <v>0-10 kms</v>
      </c>
      <c r="AO546" s="3" t="str">
        <f>+IF(TablaProyecto[[#This Row],[Porcentaje de aumento salarial recibido (%)]]&lt;16%,"Bajo",IF(TablaProyecto[[#This Row],[Porcentaje de aumento salarial recibido (%)]]&lt;21%,"Medio","Alto"))</f>
        <v>Bajo</v>
      </c>
      <c r="AP546" s="3" t="str">
        <f>+IF(TablaProyecto[[#This Row],[TrainingTimesLastYear]]&lt;3,"Poca",IF(TablaProyecto[[#This Row],[TrainingTimesLastYear]]&lt;5,"Media","Mucha"))</f>
        <v>Poca</v>
      </c>
      <c r="AQ546" s="3" t="str">
        <f>+IF(TablaProyecto[[#This Row],[TotalWorkingYears]]&lt;4,"Junior",IF(TablaProyecto[[#This Row],[TotalWorkingYears]]&lt;10,"Intermediate","Senior"))</f>
        <v>Senior</v>
      </c>
      <c r="AS546" t="str">
        <f>+IF(TablaProyecto[[#This Row],[Education]]&gt;5,"ERRONEO","")</f>
        <v/>
      </c>
      <c r="AT546" t="str">
        <f>IF(+COUNTIF(TablaProyecto[EmployeeNumber],TablaProyecto[[#This Row],[EmployeeNumber]])&gt;1,"ERRONEO"," ")</f>
        <v xml:space="preserve"> </v>
      </c>
      <c r="AU546" t="str">
        <f>+IF(TablaProyecto[[#This Row],[JobSatisfaction]]&gt;4,"ERRONEO"," ")</f>
        <v xml:space="preserve"> </v>
      </c>
      <c r="AV546" t="str">
        <f>+IF(TablaProyecto[[#This Row],[PerformanceRating]]&gt;4,"ERRONEO"," ")</f>
        <v xml:space="preserve"> </v>
      </c>
      <c r="AW546" t="str">
        <f>+IF(TablaProyecto[[#This Row],[RelationshipSatisfaction]]&gt;4,"ERRONEO"," ")</f>
        <v xml:space="preserve"> </v>
      </c>
      <c r="AX546" t="str">
        <f>+IF(TablaProyecto[[#This Row],[WorkLifeBalance]]&gt;4,"ERRONEO"," ")</f>
        <v xml:space="preserve"> </v>
      </c>
    </row>
    <row r="547" spans="1:50" x14ac:dyDescent="0.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  <c r="AJ547" s="3">
        <f>+TablaProyecto[[#This Row],[PercentSalaryHike]]/100</f>
        <v>0.23</v>
      </c>
      <c r="AK547" s="3" t="str">
        <f>+IF(TablaProyecto[[#This Row],[Age]]&gt;=61,"Baby boomers",IF(TablaProyecto[[#This Row],[Age]]&gt;=45,"Generacion X",IF(TablaProyecto[[#This Row],[Age]]&gt;=29,"Millennials","Generacion Z")))</f>
        <v>Millennials</v>
      </c>
      <c r="AL54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47" s="3" t="str">
        <f>+IF(TablaProyecto[[#This Row],[HourlyRate]]&lt;50,"Coste salarial bajo",IF(TablaProyecto[[#This Row],[HourlyRate]]&lt;75,"Coste salarial medio","Coste salarial alto"))</f>
        <v>Coste salarial alto</v>
      </c>
      <c r="AN547" s="3" t="str">
        <f>+IF(TablaProyecto[[#This Row],[DistanceFromHome]]&lt;10,"0-10 kms",IF(TablaProyecto[[#This Row],[DistanceFromHome]]&lt;20,"10-20 kms","20-30 kms"))</f>
        <v>20-30 kms</v>
      </c>
      <c r="AO547" s="3" t="str">
        <f>+IF(TablaProyecto[[#This Row],[Porcentaje de aumento salarial recibido (%)]]&lt;16%,"Bajo",IF(TablaProyecto[[#This Row],[Porcentaje de aumento salarial recibido (%)]]&lt;21%,"Medio","Alto"))</f>
        <v>Alto</v>
      </c>
      <c r="AP547" s="3" t="str">
        <f>+IF(TablaProyecto[[#This Row],[TrainingTimesLastYear]]&lt;3,"Poca",IF(TablaProyecto[[#This Row],[TrainingTimesLastYear]]&lt;5,"Media","Mucha"))</f>
        <v>Poca</v>
      </c>
      <c r="AQ547" s="3" t="str">
        <f>+IF(TablaProyecto[[#This Row],[TotalWorkingYears]]&lt;4,"Junior",IF(TablaProyecto[[#This Row],[TotalWorkingYears]]&lt;10,"Intermediate","Senior"))</f>
        <v>Senior</v>
      </c>
      <c r="AS547" t="str">
        <f>+IF(TablaProyecto[[#This Row],[Education]]&gt;5,"ERRONEO","")</f>
        <v/>
      </c>
      <c r="AT547" t="str">
        <f>IF(+COUNTIF(TablaProyecto[EmployeeNumber],TablaProyecto[[#This Row],[EmployeeNumber]])&gt;1,"ERRONEO"," ")</f>
        <v xml:space="preserve"> </v>
      </c>
      <c r="AU547" t="str">
        <f>+IF(TablaProyecto[[#This Row],[JobSatisfaction]]&gt;4,"ERRONEO"," ")</f>
        <v xml:space="preserve"> </v>
      </c>
      <c r="AV547" t="str">
        <f>+IF(TablaProyecto[[#This Row],[PerformanceRating]]&gt;4,"ERRONEO"," ")</f>
        <v xml:space="preserve"> </v>
      </c>
      <c r="AW547" t="str">
        <f>+IF(TablaProyecto[[#This Row],[RelationshipSatisfaction]]&gt;4,"ERRONEO"," ")</f>
        <v xml:space="preserve"> </v>
      </c>
      <c r="AX547" t="str">
        <f>+IF(TablaProyecto[[#This Row],[WorkLifeBalance]]&gt;4,"ERRONEO"," ")</f>
        <v xml:space="preserve"> </v>
      </c>
    </row>
    <row r="548" spans="1:50" x14ac:dyDescent="0.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  <c r="AJ548" s="3">
        <f>+TablaProyecto[[#This Row],[PercentSalaryHike]]/100</f>
        <v>0.11</v>
      </c>
      <c r="AK548" s="3" t="str">
        <f>+IF(TablaProyecto[[#This Row],[Age]]&gt;=61,"Baby boomers",IF(TablaProyecto[[#This Row],[Age]]&gt;=45,"Generacion X",IF(TablaProyecto[[#This Row],[Age]]&gt;=29,"Millennials","Generacion Z")))</f>
        <v>Millennials</v>
      </c>
      <c r="AL54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548" s="3" t="str">
        <f>+IF(TablaProyecto[[#This Row],[HourlyRate]]&lt;50,"Coste salarial bajo",IF(TablaProyecto[[#This Row],[HourlyRate]]&lt;75,"Coste salarial medio","Coste salarial alto"))</f>
        <v>Coste salarial alto</v>
      </c>
      <c r="AN548" s="3" t="str">
        <f>+IF(TablaProyecto[[#This Row],[DistanceFromHome]]&lt;10,"0-10 kms",IF(TablaProyecto[[#This Row],[DistanceFromHome]]&lt;20,"10-20 kms","20-30 kms"))</f>
        <v>10-20 kms</v>
      </c>
      <c r="AO548" s="3" t="str">
        <f>+IF(TablaProyecto[[#This Row],[Porcentaje de aumento salarial recibido (%)]]&lt;16%,"Bajo",IF(TablaProyecto[[#This Row],[Porcentaje de aumento salarial recibido (%)]]&lt;21%,"Medio","Alto"))</f>
        <v>Bajo</v>
      </c>
      <c r="AP548" s="3" t="str">
        <f>+IF(TablaProyecto[[#This Row],[TrainingTimesLastYear]]&lt;3,"Poca",IF(TablaProyecto[[#This Row],[TrainingTimesLastYear]]&lt;5,"Media","Mucha"))</f>
        <v>Mucha</v>
      </c>
      <c r="AQ548" s="3" t="str">
        <f>+IF(TablaProyecto[[#This Row],[TotalWorkingYears]]&lt;4,"Junior",IF(TablaProyecto[[#This Row],[TotalWorkingYears]]&lt;10,"Intermediate","Senior"))</f>
        <v>Junior</v>
      </c>
      <c r="AS548" t="str">
        <f>+IF(TablaProyecto[[#This Row],[Education]]&gt;5,"ERRONEO","")</f>
        <v/>
      </c>
      <c r="AT548" t="str">
        <f>IF(+COUNTIF(TablaProyecto[EmployeeNumber],TablaProyecto[[#This Row],[EmployeeNumber]])&gt;1,"ERRONEO"," ")</f>
        <v xml:space="preserve"> </v>
      </c>
      <c r="AU548" t="str">
        <f>+IF(TablaProyecto[[#This Row],[JobSatisfaction]]&gt;4,"ERRONEO"," ")</f>
        <v xml:space="preserve"> </v>
      </c>
      <c r="AV548" t="str">
        <f>+IF(TablaProyecto[[#This Row],[PerformanceRating]]&gt;4,"ERRONEO"," ")</f>
        <v xml:space="preserve"> </v>
      </c>
      <c r="AW548" t="str">
        <f>+IF(TablaProyecto[[#This Row],[RelationshipSatisfaction]]&gt;4,"ERRONEO"," ")</f>
        <v xml:space="preserve"> </v>
      </c>
      <c r="AX548" t="str">
        <f>+IF(TablaProyecto[[#This Row],[WorkLifeBalance]]&gt;4,"ERRONEO"," ")</f>
        <v xml:space="preserve"> </v>
      </c>
    </row>
    <row r="549" spans="1:50" x14ac:dyDescent="0.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  <c r="AJ549" s="3">
        <f>+TablaProyecto[[#This Row],[PercentSalaryHike]]/100</f>
        <v>0.12</v>
      </c>
      <c r="AK549" s="3" t="str">
        <f>+IF(TablaProyecto[[#This Row],[Age]]&gt;=61,"Baby boomers",IF(TablaProyecto[[#This Row],[Age]]&gt;=45,"Generacion X",IF(TablaProyecto[[#This Row],[Age]]&gt;=29,"Millennials","Generacion Z")))</f>
        <v>Millennials</v>
      </c>
      <c r="AL54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49" s="3" t="str">
        <f>+IF(TablaProyecto[[#This Row],[HourlyRate]]&lt;50,"Coste salarial bajo",IF(TablaProyecto[[#This Row],[HourlyRate]]&lt;75,"Coste salarial medio","Coste salarial alto"))</f>
        <v>Coste salarial medio</v>
      </c>
      <c r="AN549" s="3" t="str">
        <f>+IF(TablaProyecto[[#This Row],[DistanceFromHome]]&lt;10,"0-10 kms",IF(TablaProyecto[[#This Row],[DistanceFromHome]]&lt;20,"10-20 kms","20-30 kms"))</f>
        <v>10-20 kms</v>
      </c>
      <c r="AO549" s="3" t="str">
        <f>+IF(TablaProyecto[[#This Row],[Porcentaje de aumento salarial recibido (%)]]&lt;16%,"Bajo",IF(TablaProyecto[[#This Row],[Porcentaje de aumento salarial recibido (%)]]&lt;21%,"Medio","Alto"))</f>
        <v>Bajo</v>
      </c>
      <c r="AP549" s="3" t="str">
        <f>+IF(TablaProyecto[[#This Row],[TrainingTimesLastYear]]&lt;3,"Poca",IF(TablaProyecto[[#This Row],[TrainingTimesLastYear]]&lt;5,"Media","Mucha"))</f>
        <v>Poca</v>
      </c>
      <c r="AQ549" s="3" t="str">
        <f>+IF(TablaProyecto[[#This Row],[TotalWorkingYears]]&lt;4,"Junior",IF(TablaProyecto[[#This Row],[TotalWorkingYears]]&lt;10,"Intermediate","Senior"))</f>
        <v>Intermediate</v>
      </c>
      <c r="AS549" t="str">
        <f>+IF(TablaProyecto[[#This Row],[Education]]&gt;5,"ERRONEO","")</f>
        <v/>
      </c>
      <c r="AT549" t="str">
        <f>IF(+COUNTIF(TablaProyecto[EmployeeNumber],TablaProyecto[[#This Row],[EmployeeNumber]])&gt;1,"ERRONEO"," ")</f>
        <v xml:space="preserve"> </v>
      </c>
      <c r="AU549" t="str">
        <f>+IF(TablaProyecto[[#This Row],[JobSatisfaction]]&gt;4,"ERRONEO"," ")</f>
        <v xml:space="preserve"> </v>
      </c>
      <c r="AV549" t="str">
        <f>+IF(TablaProyecto[[#This Row],[PerformanceRating]]&gt;4,"ERRONEO"," ")</f>
        <v xml:space="preserve"> </v>
      </c>
      <c r="AW549" t="str">
        <f>+IF(TablaProyecto[[#This Row],[RelationshipSatisfaction]]&gt;4,"ERRONEO"," ")</f>
        <v xml:space="preserve"> </v>
      </c>
      <c r="AX549" t="str">
        <f>+IF(TablaProyecto[[#This Row],[WorkLifeBalance]]&gt;4,"ERRONEO"," ")</f>
        <v xml:space="preserve"> </v>
      </c>
    </row>
    <row r="550" spans="1:50" x14ac:dyDescent="0.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  <c r="AJ550" s="3">
        <f>+TablaProyecto[[#This Row],[PercentSalaryHike]]/100</f>
        <v>0.18</v>
      </c>
      <c r="AK550" s="3" t="str">
        <f>+IF(TablaProyecto[[#This Row],[Age]]&gt;=61,"Baby boomers",IF(TablaProyecto[[#This Row],[Age]]&gt;=45,"Generacion X",IF(TablaProyecto[[#This Row],[Age]]&gt;=29,"Millennials","Generacion Z")))</f>
        <v>Millennials</v>
      </c>
      <c r="AL55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50" s="3" t="str">
        <f>+IF(TablaProyecto[[#This Row],[HourlyRate]]&lt;50,"Coste salarial bajo",IF(TablaProyecto[[#This Row],[HourlyRate]]&lt;75,"Coste salarial medio","Coste salarial alto"))</f>
        <v>Coste salarial bajo</v>
      </c>
      <c r="AN550" s="3" t="str">
        <f>+IF(TablaProyecto[[#This Row],[DistanceFromHome]]&lt;10,"0-10 kms",IF(TablaProyecto[[#This Row],[DistanceFromHome]]&lt;20,"10-20 kms","20-30 kms"))</f>
        <v>10-20 kms</v>
      </c>
      <c r="AO550" s="3" t="str">
        <f>+IF(TablaProyecto[[#This Row],[Porcentaje de aumento salarial recibido (%)]]&lt;16%,"Bajo",IF(TablaProyecto[[#This Row],[Porcentaje de aumento salarial recibido (%)]]&lt;21%,"Medio","Alto"))</f>
        <v>Medio</v>
      </c>
      <c r="AP550" s="3" t="str">
        <f>+IF(TablaProyecto[[#This Row],[TrainingTimesLastYear]]&lt;3,"Poca",IF(TablaProyecto[[#This Row],[TrainingTimesLastYear]]&lt;5,"Media","Mucha"))</f>
        <v>Mucha</v>
      </c>
      <c r="AQ550" s="3" t="str">
        <f>+IF(TablaProyecto[[#This Row],[TotalWorkingYears]]&lt;4,"Junior",IF(TablaProyecto[[#This Row],[TotalWorkingYears]]&lt;10,"Intermediate","Senior"))</f>
        <v>Intermediate</v>
      </c>
      <c r="AS550" t="str">
        <f>+IF(TablaProyecto[[#This Row],[Education]]&gt;5,"ERRONEO","")</f>
        <v/>
      </c>
      <c r="AT550" t="str">
        <f>IF(+COUNTIF(TablaProyecto[EmployeeNumber],TablaProyecto[[#This Row],[EmployeeNumber]])&gt;1,"ERRONEO"," ")</f>
        <v xml:space="preserve"> </v>
      </c>
      <c r="AU550" t="str">
        <f>+IF(TablaProyecto[[#This Row],[JobSatisfaction]]&gt;4,"ERRONEO"," ")</f>
        <v xml:space="preserve"> </v>
      </c>
      <c r="AV550" t="str">
        <f>+IF(TablaProyecto[[#This Row],[PerformanceRating]]&gt;4,"ERRONEO"," ")</f>
        <v xml:space="preserve"> </v>
      </c>
      <c r="AW550" t="str">
        <f>+IF(TablaProyecto[[#This Row],[RelationshipSatisfaction]]&gt;4,"ERRONEO"," ")</f>
        <v xml:space="preserve"> </v>
      </c>
      <c r="AX550" t="str">
        <f>+IF(TablaProyecto[[#This Row],[WorkLifeBalance]]&gt;4,"ERRONEO"," ")</f>
        <v xml:space="preserve"> </v>
      </c>
    </row>
    <row r="551" spans="1:50" x14ac:dyDescent="0.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  <c r="AJ551" s="3">
        <f>+TablaProyecto[[#This Row],[PercentSalaryHike]]/100</f>
        <v>0.11</v>
      </c>
      <c r="AK551" s="3" t="str">
        <f>+IF(TablaProyecto[[#This Row],[Age]]&gt;=61,"Baby boomers",IF(TablaProyecto[[#This Row],[Age]]&gt;=45,"Generacion X",IF(TablaProyecto[[#This Row],[Age]]&gt;=29,"Millennials","Generacion Z")))</f>
        <v>Millennials</v>
      </c>
      <c r="AL55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51" s="3" t="str">
        <f>+IF(TablaProyecto[[#This Row],[HourlyRate]]&lt;50,"Coste salarial bajo",IF(TablaProyecto[[#This Row],[HourlyRate]]&lt;75,"Coste salarial medio","Coste salarial alto"))</f>
        <v>Coste salarial alto</v>
      </c>
      <c r="AN551" s="3" t="str">
        <f>+IF(TablaProyecto[[#This Row],[DistanceFromHome]]&lt;10,"0-10 kms",IF(TablaProyecto[[#This Row],[DistanceFromHome]]&lt;20,"10-20 kms","20-30 kms"))</f>
        <v>0-10 kms</v>
      </c>
      <c r="AO551" s="3" t="str">
        <f>+IF(TablaProyecto[[#This Row],[Porcentaje de aumento salarial recibido (%)]]&lt;16%,"Bajo",IF(TablaProyecto[[#This Row],[Porcentaje de aumento salarial recibido (%)]]&lt;21%,"Medio","Alto"))</f>
        <v>Bajo</v>
      </c>
      <c r="AP551" s="3" t="str">
        <f>+IF(TablaProyecto[[#This Row],[TrainingTimesLastYear]]&lt;3,"Poca",IF(TablaProyecto[[#This Row],[TrainingTimesLastYear]]&lt;5,"Media","Mucha"))</f>
        <v>Poca</v>
      </c>
      <c r="AQ551" s="3" t="str">
        <f>+IF(TablaProyecto[[#This Row],[TotalWorkingYears]]&lt;4,"Junior",IF(TablaProyecto[[#This Row],[TotalWorkingYears]]&lt;10,"Intermediate","Senior"))</f>
        <v>Senior</v>
      </c>
      <c r="AS551" t="str">
        <f>+IF(TablaProyecto[[#This Row],[Education]]&gt;5,"ERRONEO","")</f>
        <v/>
      </c>
      <c r="AT551" t="str">
        <f>IF(+COUNTIF(TablaProyecto[EmployeeNumber],TablaProyecto[[#This Row],[EmployeeNumber]])&gt;1,"ERRONEO"," ")</f>
        <v xml:space="preserve"> </v>
      </c>
      <c r="AU551" t="str">
        <f>+IF(TablaProyecto[[#This Row],[JobSatisfaction]]&gt;4,"ERRONEO"," ")</f>
        <v xml:space="preserve"> </v>
      </c>
      <c r="AV551" t="str">
        <f>+IF(TablaProyecto[[#This Row],[PerformanceRating]]&gt;4,"ERRONEO"," ")</f>
        <v xml:space="preserve"> </v>
      </c>
      <c r="AW551" t="str">
        <f>+IF(TablaProyecto[[#This Row],[RelationshipSatisfaction]]&gt;4,"ERRONEO"," ")</f>
        <v xml:space="preserve"> </v>
      </c>
      <c r="AX551" t="str">
        <f>+IF(TablaProyecto[[#This Row],[WorkLifeBalance]]&gt;4,"ERRONEO"," ")</f>
        <v xml:space="preserve"> </v>
      </c>
    </row>
    <row r="552" spans="1:50" x14ac:dyDescent="0.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  <c r="AJ552" s="3">
        <f>+TablaProyecto[[#This Row],[PercentSalaryHike]]/100</f>
        <v>0.14000000000000001</v>
      </c>
      <c r="AK552" s="3" t="str">
        <f>+IF(TablaProyecto[[#This Row],[Age]]&gt;=61,"Baby boomers",IF(TablaProyecto[[#This Row],[Age]]&gt;=45,"Generacion X",IF(TablaProyecto[[#This Row],[Age]]&gt;=29,"Millennials","Generacion Z")))</f>
        <v>Generacion Z</v>
      </c>
      <c r="AL55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52" s="3" t="str">
        <f>+IF(TablaProyecto[[#This Row],[HourlyRate]]&lt;50,"Coste salarial bajo",IF(TablaProyecto[[#This Row],[HourlyRate]]&lt;75,"Coste salarial medio","Coste salarial alto"))</f>
        <v>Coste salarial bajo</v>
      </c>
      <c r="AN552" s="3" t="str">
        <f>+IF(TablaProyecto[[#This Row],[DistanceFromHome]]&lt;10,"0-10 kms",IF(TablaProyecto[[#This Row],[DistanceFromHome]]&lt;20,"10-20 kms","20-30 kms"))</f>
        <v>0-10 kms</v>
      </c>
      <c r="AO552" s="3" t="str">
        <f>+IF(TablaProyecto[[#This Row],[Porcentaje de aumento salarial recibido (%)]]&lt;16%,"Bajo",IF(TablaProyecto[[#This Row],[Porcentaje de aumento salarial recibido (%)]]&lt;21%,"Medio","Alto"))</f>
        <v>Bajo</v>
      </c>
      <c r="AP552" s="3" t="str">
        <f>+IF(TablaProyecto[[#This Row],[TrainingTimesLastYear]]&lt;3,"Poca",IF(TablaProyecto[[#This Row],[TrainingTimesLastYear]]&lt;5,"Media","Mucha"))</f>
        <v>Poca</v>
      </c>
      <c r="AQ552" s="3" t="str">
        <f>+IF(TablaProyecto[[#This Row],[TotalWorkingYears]]&lt;4,"Junior",IF(TablaProyecto[[#This Row],[TotalWorkingYears]]&lt;10,"Intermediate","Senior"))</f>
        <v>Intermediate</v>
      </c>
      <c r="AS552" t="str">
        <f>+IF(TablaProyecto[[#This Row],[Education]]&gt;5,"ERRONEO","")</f>
        <v/>
      </c>
      <c r="AT552" t="str">
        <f>IF(+COUNTIF(TablaProyecto[EmployeeNumber],TablaProyecto[[#This Row],[EmployeeNumber]])&gt;1,"ERRONEO"," ")</f>
        <v xml:space="preserve"> </v>
      </c>
      <c r="AU552" t="str">
        <f>+IF(TablaProyecto[[#This Row],[JobSatisfaction]]&gt;4,"ERRONEO"," ")</f>
        <v xml:space="preserve"> </v>
      </c>
      <c r="AV552" t="str">
        <f>+IF(TablaProyecto[[#This Row],[PerformanceRating]]&gt;4,"ERRONEO"," ")</f>
        <v xml:space="preserve"> </v>
      </c>
      <c r="AW552" t="str">
        <f>+IF(TablaProyecto[[#This Row],[RelationshipSatisfaction]]&gt;4,"ERRONEO"," ")</f>
        <v xml:space="preserve"> </v>
      </c>
      <c r="AX552" t="str">
        <f>+IF(TablaProyecto[[#This Row],[WorkLifeBalance]]&gt;4,"ERRONEO"," ")</f>
        <v xml:space="preserve"> </v>
      </c>
    </row>
    <row r="553" spans="1:50" x14ac:dyDescent="0.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  <c r="AJ553" s="3">
        <f>+TablaProyecto[[#This Row],[PercentSalaryHike]]/100</f>
        <v>0.15</v>
      </c>
      <c r="AK553" s="3" t="str">
        <f>+IF(TablaProyecto[[#This Row],[Age]]&gt;=61,"Baby boomers",IF(TablaProyecto[[#This Row],[Age]]&gt;=45,"Generacion X",IF(TablaProyecto[[#This Row],[Age]]&gt;=29,"Millennials","Generacion Z")))</f>
        <v>Millennials</v>
      </c>
      <c r="AL55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53" s="3" t="str">
        <f>+IF(TablaProyecto[[#This Row],[HourlyRate]]&lt;50,"Coste salarial bajo",IF(TablaProyecto[[#This Row],[HourlyRate]]&lt;75,"Coste salarial medio","Coste salarial alto"))</f>
        <v>Coste salarial bajo</v>
      </c>
      <c r="AN553" s="3" t="str">
        <f>+IF(TablaProyecto[[#This Row],[DistanceFromHome]]&lt;10,"0-10 kms",IF(TablaProyecto[[#This Row],[DistanceFromHome]]&lt;20,"10-20 kms","20-30 kms"))</f>
        <v>0-10 kms</v>
      </c>
      <c r="AO553" s="3" t="str">
        <f>+IF(TablaProyecto[[#This Row],[Porcentaje de aumento salarial recibido (%)]]&lt;16%,"Bajo",IF(TablaProyecto[[#This Row],[Porcentaje de aumento salarial recibido (%)]]&lt;21%,"Medio","Alto"))</f>
        <v>Bajo</v>
      </c>
      <c r="AP553" s="3" t="str">
        <f>+IF(TablaProyecto[[#This Row],[TrainingTimesLastYear]]&lt;3,"Poca",IF(TablaProyecto[[#This Row],[TrainingTimesLastYear]]&lt;5,"Media","Mucha"))</f>
        <v>Media</v>
      </c>
      <c r="AQ553" s="3" t="str">
        <f>+IF(TablaProyecto[[#This Row],[TotalWorkingYears]]&lt;4,"Junior",IF(TablaProyecto[[#This Row],[TotalWorkingYears]]&lt;10,"Intermediate","Senior"))</f>
        <v>Senior</v>
      </c>
      <c r="AS553" t="str">
        <f>+IF(TablaProyecto[[#This Row],[Education]]&gt;5,"ERRONEO","")</f>
        <v/>
      </c>
      <c r="AT553" t="str">
        <f>IF(+COUNTIF(TablaProyecto[EmployeeNumber],TablaProyecto[[#This Row],[EmployeeNumber]])&gt;1,"ERRONEO"," ")</f>
        <v xml:space="preserve"> </v>
      </c>
      <c r="AU553" t="str">
        <f>+IF(TablaProyecto[[#This Row],[JobSatisfaction]]&gt;4,"ERRONEO"," ")</f>
        <v xml:space="preserve"> </v>
      </c>
      <c r="AV553" t="str">
        <f>+IF(TablaProyecto[[#This Row],[PerformanceRating]]&gt;4,"ERRONEO"," ")</f>
        <v xml:space="preserve"> </v>
      </c>
      <c r="AW553" t="str">
        <f>+IF(TablaProyecto[[#This Row],[RelationshipSatisfaction]]&gt;4,"ERRONEO"," ")</f>
        <v xml:space="preserve"> </v>
      </c>
      <c r="AX553" t="str">
        <f>+IF(TablaProyecto[[#This Row],[WorkLifeBalance]]&gt;4,"ERRONEO"," ")</f>
        <v xml:space="preserve"> </v>
      </c>
    </row>
    <row r="554" spans="1:50" x14ac:dyDescent="0.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  <c r="AJ554" s="3">
        <f>+TablaProyecto[[#This Row],[PercentSalaryHike]]/100</f>
        <v>0.11</v>
      </c>
      <c r="AK554" s="3" t="str">
        <f>+IF(TablaProyecto[[#This Row],[Age]]&gt;=61,"Baby boomers",IF(TablaProyecto[[#This Row],[Age]]&gt;=45,"Generacion X",IF(TablaProyecto[[#This Row],[Age]]&gt;=29,"Millennials","Generacion Z")))</f>
        <v>Generacion X</v>
      </c>
      <c r="AL55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54" s="3" t="str">
        <f>+IF(TablaProyecto[[#This Row],[HourlyRate]]&lt;50,"Coste salarial bajo",IF(TablaProyecto[[#This Row],[HourlyRate]]&lt;75,"Coste salarial medio","Coste salarial alto"))</f>
        <v>Coste salarial alto</v>
      </c>
      <c r="AN554" s="3" t="str">
        <f>+IF(TablaProyecto[[#This Row],[DistanceFromHome]]&lt;10,"0-10 kms",IF(TablaProyecto[[#This Row],[DistanceFromHome]]&lt;20,"10-20 kms","20-30 kms"))</f>
        <v>0-10 kms</v>
      </c>
      <c r="AO554" s="3" t="str">
        <f>+IF(TablaProyecto[[#This Row],[Porcentaje de aumento salarial recibido (%)]]&lt;16%,"Bajo",IF(TablaProyecto[[#This Row],[Porcentaje de aumento salarial recibido (%)]]&lt;21%,"Medio","Alto"))</f>
        <v>Bajo</v>
      </c>
      <c r="AP554" s="3" t="str">
        <f>+IF(TablaProyecto[[#This Row],[TrainingTimesLastYear]]&lt;3,"Poca",IF(TablaProyecto[[#This Row],[TrainingTimesLastYear]]&lt;5,"Media","Mucha"))</f>
        <v>Poca</v>
      </c>
      <c r="AQ554" s="3" t="str">
        <f>+IF(TablaProyecto[[#This Row],[TotalWorkingYears]]&lt;4,"Junior",IF(TablaProyecto[[#This Row],[TotalWorkingYears]]&lt;10,"Intermediate","Senior"))</f>
        <v>Senior</v>
      </c>
      <c r="AS554" t="str">
        <f>+IF(TablaProyecto[[#This Row],[Education]]&gt;5,"ERRONEO","")</f>
        <v/>
      </c>
      <c r="AT554" t="str">
        <f>IF(+COUNTIF(TablaProyecto[EmployeeNumber],TablaProyecto[[#This Row],[EmployeeNumber]])&gt;1,"ERRONEO"," ")</f>
        <v xml:space="preserve"> </v>
      </c>
      <c r="AU554" t="str">
        <f>+IF(TablaProyecto[[#This Row],[JobSatisfaction]]&gt;4,"ERRONEO"," ")</f>
        <v xml:space="preserve"> </v>
      </c>
      <c r="AV554" t="str">
        <f>+IF(TablaProyecto[[#This Row],[PerformanceRating]]&gt;4,"ERRONEO"," ")</f>
        <v xml:space="preserve"> </v>
      </c>
      <c r="AW554" t="str">
        <f>+IF(TablaProyecto[[#This Row],[RelationshipSatisfaction]]&gt;4,"ERRONEO"," ")</f>
        <v xml:space="preserve"> </v>
      </c>
      <c r="AX554" t="str">
        <f>+IF(TablaProyecto[[#This Row],[WorkLifeBalance]]&gt;4,"ERRONEO"," ")</f>
        <v xml:space="preserve"> </v>
      </c>
    </row>
    <row r="555" spans="1:50" x14ac:dyDescent="0.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  <c r="AJ555" s="3">
        <f>+TablaProyecto[[#This Row],[PercentSalaryHike]]/100</f>
        <v>0.2</v>
      </c>
      <c r="AK555" s="3" t="str">
        <f>+IF(TablaProyecto[[#This Row],[Age]]&gt;=61,"Baby boomers",IF(TablaProyecto[[#This Row],[Age]]&gt;=45,"Generacion X",IF(TablaProyecto[[#This Row],[Age]]&gt;=29,"Millennials","Generacion Z")))</f>
        <v>Millennials</v>
      </c>
      <c r="AL55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55" s="3" t="str">
        <f>+IF(TablaProyecto[[#This Row],[HourlyRate]]&lt;50,"Coste salarial bajo",IF(TablaProyecto[[#This Row],[HourlyRate]]&lt;75,"Coste salarial medio","Coste salarial alto"))</f>
        <v>Coste salarial alto</v>
      </c>
      <c r="AN555" s="3" t="str">
        <f>+IF(TablaProyecto[[#This Row],[DistanceFromHome]]&lt;10,"0-10 kms",IF(TablaProyecto[[#This Row],[DistanceFromHome]]&lt;20,"10-20 kms","20-30 kms"))</f>
        <v>0-10 kms</v>
      </c>
      <c r="AO555" s="3" t="str">
        <f>+IF(TablaProyecto[[#This Row],[Porcentaje de aumento salarial recibido (%)]]&lt;16%,"Bajo",IF(TablaProyecto[[#This Row],[Porcentaje de aumento salarial recibido (%)]]&lt;21%,"Medio","Alto"))</f>
        <v>Medio</v>
      </c>
      <c r="AP555" s="3" t="str">
        <f>+IF(TablaProyecto[[#This Row],[TrainingTimesLastYear]]&lt;3,"Poca",IF(TablaProyecto[[#This Row],[TrainingTimesLastYear]]&lt;5,"Media","Mucha"))</f>
        <v>Poca</v>
      </c>
      <c r="AQ555" s="3" t="str">
        <f>+IF(TablaProyecto[[#This Row],[TotalWorkingYears]]&lt;4,"Junior",IF(TablaProyecto[[#This Row],[TotalWorkingYears]]&lt;10,"Intermediate","Senior"))</f>
        <v>Intermediate</v>
      </c>
      <c r="AS555" t="str">
        <f>+IF(TablaProyecto[[#This Row],[Education]]&gt;5,"ERRONEO","")</f>
        <v/>
      </c>
      <c r="AT555" t="str">
        <f>IF(+COUNTIF(TablaProyecto[EmployeeNumber],TablaProyecto[[#This Row],[EmployeeNumber]])&gt;1,"ERRONEO"," ")</f>
        <v xml:space="preserve"> </v>
      </c>
      <c r="AU555" t="str">
        <f>+IF(TablaProyecto[[#This Row],[JobSatisfaction]]&gt;4,"ERRONEO"," ")</f>
        <v xml:space="preserve"> </v>
      </c>
      <c r="AV555" t="str">
        <f>+IF(TablaProyecto[[#This Row],[PerformanceRating]]&gt;4,"ERRONEO"," ")</f>
        <v xml:space="preserve"> </v>
      </c>
      <c r="AW555" t="str">
        <f>+IF(TablaProyecto[[#This Row],[RelationshipSatisfaction]]&gt;4,"ERRONEO"," ")</f>
        <v xml:space="preserve"> </v>
      </c>
      <c r="AX555" t="str">
        <f>+IF(TablaProyecto[[#This Row],[WorkLifeBalance]]&gt;4,"ERRONEO"," ")</f>
        <v xml:space="preserve"> </v>
      </c>
    </row>
    <row r="556" spans="1:50" x14ac:dyDescent="0.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  <c r="AJ556" s="3">
        <f>+TablaProyecto[[#This Row],[PercentSalaryHike]]/100</f>
        <v>0.19</v>
      </c>
      <c r="AK556" s="3" t="str">
        <f>+IF(TablaProyecto[[#This Row],[Age]]&gt;=61,"Baby boomers",IF(TablaProyecto[[#This Row],[Age]]&gt;=45,"Generacion X",IF(TablaProyecto[[#This Row],[Age]]&gt;=29,"Millennials","Generacion Z")))</f>
        <v>Generacion Z</v>
      </c>
      <c r="AL55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56" s="3" t="str">
        <f>+IF(TablaProyecto[[#This Row],[HourlyRate]]&lt;50,"Coste salarial bajo",IF(TablaProyecto[[#This Row],[HourlyRate]]&lt;75,"Coste salarial medio","Coste salarial alto"))</f>
        <v>Coste salarial medio</v>
      </c>
      <c r="AN556" s="3" t="str">
        <f>+IF(TablaProyecto[[#This Row],[DistanceFromHome]]&lt;10,"0-10 kms",IF(TablaProyecto[[#This Row],[DistanceFromHome]]&lt;20,"10-20 kms","20-30 kms"))</f>
        <v>0-10 kms</v>
      </c>
      <c r="AO556" s="3" t="str">
        <f>+IF(TablaProyecto[[#This Row],[Porcentaje de aumento salarial recibido (%)]]&lt;16%,"Bajo",IF(TablaProyecto[[#This Row],[Porcentaje de aumento salarial recibido (%)]]&lt;21%,"Medio","Alto"))</f>
        <v>Medio</v>
      </c>
      <c r="AP556" s="3" t="str">
        <f>+IF(TablaProyecto[[#This Row],[TrainingTimesLastYear]]&lt;3,"Poca",IF(TablaProyecto[[#This Row],[TrainingTimesLastYear]]&lt;5,"Media","Mucha"))</f>
        <v>Poca</v>
      </c>
      <c r="AQ556" s="3" t="str">
        <f>+IF(TablaProyecto[[#This Row],[TotalWorkingYears]]&lt;4,"Junior",IF(TablaProyecto[[#This Row],[TotalWorkingYears]]&lt;10,"Intermediate","Senior"))</f>
        <v>Intermediate</v>
      </c>
      <c r="AS556" t="str">
        <f>+IF(TablaProyecto[[#This Row],[Education]]&gt;5,"ERRONEO","")</f>
        <v/>
      </c>
      <c r="AT556" t="str">
        <f>IF(+COUNTIF(TablaProyecto[EmployeeNumber],TablaProyecto[[#This Row],[EmployeeNumber]])&gt;1,"ERRONEO"," ")</f>
        <v xml:space="preserve"> </v>
      </c>
      <c r="AU556" t="str">
        <f>+IF(TablaProyecto[[#This Row],[JobSatisfaction]]&gt;4,"ERRONEO"," ")</f>
        <v xml:space="preserve"> </v>
      </c>
      <c r="AV556" t="str">
        <f>+IF(TablaProyecto[[#This Row],[PerformanceRating]]&gt;4,"ERRONEO"," ")</f>
        <v xml:space="preserve"> </v>
      </c>
      <c r="AW556" t="str">
        <f>+IF(TablaProyecto[[#This Row],[RelationshipSatisfaction]]&gt;4,"ERRONEO"," ")</f>
        <v xml:space="preserve"> </v>
      </c>
      <c r="AX556" t="str">
        <f>+IF(TablaProyecto[[#This Row],[WorkLifeBalance]]&gt;4,"ERRONEO"," ")</f>
        <v xml:space="preserve"> </v>
      </c>
    </row>
    <row r="557" spans="1:50" x14ac:dyDescent="0.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  <c r="AJ557" s="3">
        <f>+TablaProyecto[[#This Row],[PercentSalaryHike]]/100</f>
        <v>0.14000000000000001</v>
      </c>
      <c r="AK557" s="3" t="str">
        <f>+IF(TablaProyecto[[#This Row],[Age]]&gt;=61,"Baby boomers",IF(TablaProyecto[[#This Row],[Age]]&gt;=45,"Generacion X",IF(TablaProyecto[[#This Row],[Age]]&gt;=29,"Millennials","Generacion Z")))</f>
        <v>Millennials</v>
      </c>
      <c r="AL55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57" s="3" t="str">
        <f>+IF(TablaProyecto[[#This Row],[HourlyRate]]&lt;50,"Coste salarial bajo",IF(TablaProyecto[[#This Row],[HourlyRate]]&lt;75,"Coste salarial medio","Coste salarial alto"))</f>
        <v>Coste salarial alto</v>
      </c>
      <c r="AN557" s="3" t="str">
        <f>+IF(TablaProyecto[[#This Row],[DistanceFromHome]]&lt;10,"0-10 kms",IF(TablaProyecto[[#This Row],[DistanceFromHome]]&lt;20,"10-20 kms","20-30 kms"))</f>
        <v>10-20 kms</v>
      </c>
      <c r="AO557" s="3" t="str">
        <f>+IF(TablaProyecto[[#This Row],[Porcentaje de aumento salarial recibido (%)]]&lt;16%,"Bajo",IF(TablaProyecto[[#This Row],[Porcentaje de aumento salarial recibido (%)]]&lt;21%,"Medio","Alto"))</f>
        <v>Bajo</v>
      </c>
      <c r="AP557" s="3" t="str">
        <f>+IF(TablaProyecto[[#This Row],[TrainingTimesLastYear]]&lt;3,"Poca",IF(TablaProyecto[[#This Row],[TrainingTimesLastYear]]&lt;5,"Media","Mucha"))</f>
        <v>Poca</v>
      </c>
      <c r="AQ557" s="3" t="str">
        <f>+IF(TablaProyecto[[#This Row],[TotalWorkingYears]]&lt;4,"Junior",IF(TablaProyecto[[#This Row],[TotalWorkingYears]]&lt;10,"Intermediate","Senior"))</f>
        <v>Junior</v>
      </c>
      <c r="AS557" t="str">
        <f>+IF(TablaProyecto[[#This Row],[Education]]&gt;5,"ERRONEO","")</f>
        <v/>
      </c>
      <c r="AT557" t="str">
        <f>IF(+COUNTIF(TablaProyecto[EmployeeNumber],TablaProyecto[[#This Row],[EmployeeNumber]])&gt;1,"ERRONEO"," ")</f>
        <v xml:space="preserve"> </v>
      </c>
      <c r="AU557" t="str">
        <f>+IF(TablaProyecto[[#This Row],[JobSatisfaction]]&gt;4,"ERRONEO"," ")</f>
        <v xml:space="preserve"> </v>
      </c>
      <c r="AV557" t="str">
        <f>+IF(TablaProyecto[[#This Row],[PerformanceRating]]&gt;4,"ERRONEO"," ")</f>
        <v xml:space="preserve"> </v>
      </c>
      <c r="AW557" t="str">
        <f>+IF(TablaProyecto[[#This Row],[RelationshipSatisfaction]]&gt;4,"ERRONEO"," ")</f>
        <v xml:space="preserve"> </v>
      </c>
      <c r="AX557" t="str">
        <f>+IF(TablaProyecto[[#This Row],[WorkLifeBalance]]&gt;4,"ERRONEO"," ")</f>
        <v xml:space="preserve"> </v>
      </c>
    </row>
    <row r="558" spans="1:50" x14ac:dyDescent="0.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  <c r="AJ558" s="3">
        <f>+TablaProyecto[[#This Row],[PercentSalaryHike]]/100</f>
        <v>0.17</v>
      </c>
      <c r="AK558" s="3" t="str">
        <f>+IF(TablaProyecto[[#This Row],[Age]]&gt;=61,"Baby boomers",IF(TablaProyecto[[#This Row],[Age]]&gt;=45,"Generacion X",IF(TablaProyecto[[#This Row],[Age]]&gt;=29,"Millennials","Generacion Z")))</f>
        <v>Generacion X</v>
      </c>
      <c r="AL55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58" s="3" t="str">
        <f>+IF(TablaProyecto[[#This Row],[HourlyRate]]&lt;50,"Coste salarial bajo",IF(TablaProyecto[[#This Row],[HourlyRate]]&lt;75,"Coste salarial medio","Coste salarial alto"))</f>
        <v>Coste salarial alto</v>
      </c>
      <c r="AN558" s="3" t="str">
        <f>+IF(TablaProyecto[[#This Row],[DistanceFromHome]]&lt;10,"0-10 kms",IF(TablaProyecto[[#This Row],[DistanceFromHome]]&lt;20,"10-20 kms","20-30 kms"))</f>
        <v>0-10 kms</v>
      </c>
      <c r="AO558" s="3" t="str">
        <f>+IF(TablaProyecto[[#This Row],[Porcentaje de aumento salarial recibido (%)]]&lt;16%,"Bajo",IF(TablaProyecto[[#This Row],[Porcentaje de aumento salarial recibido (%)]]&lt;21%,"Medio","Alto"))</f>
        <v>Medio</v>
      </c>
      <c r="AP558" s="3" t="str">
        <f>+IF(TablaProyecto[[#This Row],[TrainingTimesLastYear]]&lt;3,"Poca",IF(TablaProyecto[[#This Row],[TrainingTimesLastYear]]&lt;5,"Media","Mucha"))</f>
        <v>Media</v>
      </c>
      <c r="AQ558" s="3" t="str">
        <f>+IF(TablaProyecto[[#This Row],[TotalWorkingYears]]&lt;4,"Junior",IF(TablaProyecto[[#This Row],[TotalWorkingYears]]&lt;10,"Intermediate","Senior"))</f>
        <v>Senior</v>
      </c>
      <c r="AS558" t="str">
        <f>+IF(TablaProyecto[[#This Row],[Education]]&gt;5,"ERRONEO","")</f>
        <v/>
      </c>
      <c r="AT558" t="str">
        <f>IF(+COUNTIF(TablaProyecto[EmployeeNumber],TablaProyecto[[#This Row],[EmployeeNumber]])&gt;1,"ERRONEO"," ")</f>
        <v xml:space="preserve"> </v>
      </c>
      <c r="AU558" t="str">
        <f>+IF(TablaProyecto[[#This Row],[JobSatisfaction]]&gt;4,"ERRONEO"," ")</f>
        <v xml:space="preserve"> </v>
      </c>
      <c r="AV558" t="str">
        <f>+IF(TablaProyecto[[#This Row],[PerformanceRating]]&gt;4,"ERRONEO"," ")</f>
        <v xml:space="preserve"> </v>
      </c>
      <c r="AW558" t="str">
        <f>+IF(TablaProyecto[[#This Row],[RelationshipSatisfaction]]&gt;4,"ERRONEO"," ")</f>
        <v xml:space="preserve"> </v>
      </c>
      <c r="AX558" t="str">
        <f>+IF(TablaProyecto[[#This Row],[WorkLifeBalance]]&gt;4,"ERRONEO"," ")</f>
        <v xml:space="preserve"> </v>
      </c>
    </row>
    <row r="559" spans="1:50" x14ac:dyDescent="0.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  <c r="AJ559" s="3">
        <f>+TablaProyecto[[#This Row],[PercentSalaryHike]]/100</f>
        <v>0.11</v>
      </c>
      <c r="AK559" s="3" t="str">
        <f>+IF(TablaProyecto[[#This Row],[Age]]&gt;=61,"Baby boomers",IF(TablaProyecto[[#This Row],[Age]]&gt;=45,"Generacion X",IF(TablaProyecto[[#This Row],[Age]]&gt;=29,"Millennials","Generacion Z")))</f>
        <v>Millennials</v>
      </c>
      <c r="AL55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559" s="3" t="str">
        <f>+IF(TablaProyecto[[#This Row],[HourlyRate]]&lt;50,"Coste salarial bajo",IF(TablaProyecto[[#This Row],[HourlyRate]]&lt;75,"Coste salarial medio","Coste salarial alto"))</f>
        <v>Coste salarial medio</v>
      </c>
      <c r="AN559" s="3" t="str">
        <f>+IF(TablaProyecto[[#This Row],[DistanceFromHome]]&lt;10,"0-10 kms",IF(TablaProyecto[[#This Row],[DistanceFromHome]]&lt;20,"10-20 kms","20-30 kms"))</f>
        <v>0-10 kms</v>
      </c>
      <c r="AO559" s="3" t="str">
        <f>+IF(TablaProyecto[[#This Row],[Porcentaje de aumento salarial recibido (%)]]&lt;16%,"Bajo",IF(TablaProyecto[[#This Row],[Porcentaje de aumento salarial recibido (%)]]&lt;21%,"Medio","Alto"))</f>
        <v>Bajo</v>
      </c>
      <c r="AP559" s="3" t="str">
        <f>+IF(TablaProyecto[[#This Row],[TrainingTimesLastYear]]&lt;3,"Poca",IF(TablaProyecto[[#This Row],[TrainingTimesLastYear]]&lt;5,"Media","Mucha"))</f>
        <v>Poca</v>
      </c>
      <c r="AQ559" s="3" t="str">
        <f>+IF(TablaProyecto[[#This Row],[TotalWorkingYears]]&lt;4,"Junior",IF(TablaProyecto[[#This Row],[TotalWorkingYears]]&lt;10,"Intermediate","Senior"))</f>
        <v>Senior</v>
      </c>
      <c r="AS559" t="str">
        <f>+IF(TablaProyecto[[#This Row],[Education]]&gt;5,"ERRONEO","")</f>
        <v/>
      </c>
      <c r="AT559" t="str">
        <f>IF(+COUNTIF(TablaProyecto[EmployeeNumber],TablaProyecto[[#This Row],[EmployeeNumber]])&gt;1,"ERRONEO"," ")</f>
        <v xml:space="preserve"> </v>
      </c>
      <c r="AU559" t="str">
        <f>+IF(TablaProyecto[[#This Row],[JobSatisfaction]]&gt;4,"ERRONEO"," ")</f>
        <v xml:space="preserve"> </v>
      </c>
      <c r="AV559" t="str">
        <f>+IF(TablaProyecto[[#This Row],[PerformanceRating]]&gt;4,"ERRONEO"," ")</f>
        <v xml:space="preserve"> </v>
      </c>
      <c r="AW559" t="str">
        <f>+IF(TablaProyecto[[#This Row],[RelationshipSatisfaction]]&gt;4,"ERRONEO"," ")</f>
        <v xml:space="preserve"> </v>
      </c>
      <c r="AX559" t="str">
        <f>+IF(TablaProyecto[[#This Row],[WorkLifeBalance]]&gt;4,"ERRONEO"," ")</f>
        <v xml:space="preserve"> </v>
      </c>
    </row>
    <row r="560" spans="1:50" x14ac:dyDescent="0.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  <c r="AJ560" s="3">
        <f>+TablaProyecto[[#This Row],[PercentSalaryHike]]/100</f>
        <v>0.15</v>
      </c>
      <c r="AK560" s="3" t="str">
        <f>+IF(TablaProyecto[[#This Row],[Age]]&gt;=61,"Baby boomers",IF(TablaProyecto[[#This Row],[Age]]&gt;=45,"Generacion X",IF(TablaProyecto[[#This Row],[Age]]&gt;=29,"Millennials","Generacion Z")))</f>
        <v>Millennials</v>
      </c>
      <c r="AL56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60" s="3" t="str">
        <f>+IF(TablaProyecto[[#This Row],[HourlyRate]]&lt;50,"Coste salarial bajo",IF(TablaProyecto[[#This Row],[HourlyRate]]&lt;75,"Coste salarial medio","Coste salarial alto"))</f>
        <v>Coste salarial alto</v>
      </c>
      <c r="AN560" s="3" t="str">
        <f>+IF(TablaProyecto[[#This Row],[DistanceFromHome]]&lt;10,"0-10 kms",IF(TablaProyecto[[#This Row],[DistanceFromHome]]&lt;20,"10-20 kms","20-30 kms"))</f>
        <v>20-30 kms</v>
      </c>
      <c r="AO560" s="3" t="str">
        <f>+IF(TablaProyecto[[#This Row],[Porcentaje de aumento salarial recibido (%)]]&lt;16%,"Bajo",IF(TablaProyecto[[#This Row],[Porcentaje de aumento salarial recibido (%)]]&lt;21%,"Medio","Alto"))</f>
        <v>Bajo</v>
      </c>
      <c r="AP560" s="3" t="str">
        <f>+IF(TablaProyecto[[#This Row],[TrainingTimesLastYear]]&lt;3,"Poca",IF(TablaProyecto[[#This Row],[TrainingTimesLastYear]]&lt;5,"Media","Mucha"))</f>
        <v>Poca</v>
      </c>
      <c r="AQ560" s="3" t="str">
        <f>+IF(TablaProyecto[[#This Row],[TotalWorkingYears]]&lt;4,"Junior",IF(TablaProyecto[[#This Row],[TotalWorkingYears]]&lt;10,"Intermediate","Senior"))</f>
        <v>Senior</v>
      </c>
      <c r="AS560" t="str">
        <f>+IF(TablaProyecto[[#This Row],[Education]]&gt;5,"ERRONEO","")</f>
        <v/>
      </c>
      <c r="AT560" t="str">
        <f>IF(+COUNTIF(TablaProyecto[EmployeeNumber],TablaProyecto[[#This Row],[EmployeeNumber]])&gt;1,"ERRONEO"," ")</f>
        <v xml:space="preserve"> </v>
      </c>
      <c r="AU560" t="str">
        <f>+IF(TablaProyecto[[#This Row],[JobSatisfaction]]&gt;4,"ERRONEO"," ")</f>
        <v xml:space="preserve"> </v>
      </c>
      <c r="AV560" t="str">
        <f>+IF(TablaProyecto[[#This Row],[PerformanceRating]]&gt;4,"ERRONEO"," ")</f>
        <v xml:space="preserve"> </v>
      </c>
      <c r="AW560" t="str">
        <f>+IF(TablaProyecto[[#This Row],[RelationshipSatisfaction]]&gt;4,"ERRONEO"," ")</f>
        <v xml:space="preserve"> </v>
      </c>
      <c r="AX560" t="str">
        <f>+IF(TablaProyecto[[#This Row],[WorkLifeBalance]]&gt;4,"ERRONEO"," ")</f>
        <v xml:space="preserve"> </v>
      </c>
    </row>
    <row r="561" spans="1:50" x14ac:dyDescent="0.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  <c r="AJ561" s="3">
        <f>+TablaProyecto[[#This Row],[PercentSalaryHike]]/100</f>
        <v>0.13</v>
      </c>
      <c r="AK561" s="3" t="str">
        <f>+IF(TablaProyecto[[#This Row],[Age]]&gt;=61,"Baby boomers",IF(TablaProyecto[[#This Row],[Age]]&gt;=45,"Generacion X",IF(TablaProyecto[[#This Row],[Age]]&gt;=29,"Millennials","Generacion Z")))</f>
        <v>Millennials</v>
      </c>
      <c r="AL56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561" s="3" t="str">
        <f>+IF(TablaProyecto[[#This Row],[HourlyRate]]&lt;50,"Coste salarial bajo",IF(TablaProyecto[[#This Row],[HourlyRate]]&lt;75,"Coste salarial medio","Coste salarial alto"))</f>
        <v>Coste salarial alto</v>
      </c>
      <c r="AN561" s="3" t="str">
        <f>+IF(TablaProyecto[[#This Row],[DistanceFromHome]]&lt;10,"0-10 kms",IF(TablaProyecto[[#This Row],[DistanceFromHome]]&lt;20,"10-20 kms","20-30 kms"))</f>
        <v>0-10 kms</v>
      </c>
      <c r="AO561" s="3" t="str">
        <f>+IF(TablaProyecto[[#This Row],[Porcentaje de aumento salarial recibido (%)]]&lt;16%,"Bajo",IF(TablaProyecto[[#This Row],[Porcentaje de aumento salarial recibido (%)]]&lt;21%,"Medio","Alto"))</f>
        <v>Bajo</v>
      </c>
      <c r="AP561" s="3" t="str">
        <f>+IF(TablaProyecto[[#This Row],[TrainingTimesLastYear]]&lt;3,"Poca",IF(TablaProyecto[[#This Row],[TrainingTimesLastYear]]&lt;5,"Media","Mucha"))</f>
        <v>Poca</v>
      </c>
      <c r="AQ561" s="3" t="str">
        <f>+IF(TablaProyecto[[#This Row],[TotalWorkingYears]]&lt;4,"Junior",IF(TablaProyecto[[#This Row],[TotalWorkingYears]]&lt;10,"Intermediate","Senior"))</f>
        <v>Intermediate</v>
      </c>
      <c r="AS561" t="str">
        <f>+IF(TablaProyecto[[#This Row],[Education]]&gt;5,"ERRONEO","")</f>
        <v/>
      </c>
      <c r="AT561" t="str">
        <f>IF(+COUNTIF(TablaProyecto[EmployeeNumber],TablaProyecto[[#This Row],[EmployeeNumber]])&gt;1,"ERRONEO"," ")</f>
        <v xml:space="preserve"> </v>
      </c>
      <c r="AU561" t="str">
        <f>+IF(TablaProyecto[[#This Row],[JobSatisfaction]]&gt;4,"ERRONEO"," ")</f>
        <v xml:space="preserve"> </v>
      </c>
      <c r="AV561" t="str">
        <f>+IF(TablaProyecto[[#This Row],[PerformanceRating]]&gt;4,"ERRONEO"," ")</f>
        <v xml:space="preserve"> </v>
      </c>
      <c r="AW561" t="str">
        <f>+IF(TablaProyecto[[#This Row],[RelationshipSatisfaction]]&gt;4,"ERRONEO"," ")</f>
        <v xml:space="preserve"> </v>
      </c>
      <c r="AX561" t="str">
        <f>+IF(TablaProyecto[[#This Row],[WorkLifeBalance]]&gt;4,"ERRONEO"," ")</f>
        <v xml:space="preserve"> </v>
      </c>
    </row>
    <row r="562" spans="1:50" x14ac:dyDescent="0.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  <c r="AJ562" s="3">
        <f>+TablaProyecto[[#This Row],[PercentSalaryHike]]/100</f>
        <v>0.14000000000000001</v>
      </c>
      <c r="AK562" s="3" t="str">
        <f>+IF(TablaProyecto[[#This Row],[Age]]&gt;=61,"Baby boomers",IF(TablaProyecto[[#This Row],[Age]]&gt;=45,"Generacion X",IF(TablaProyecto[[#This Row],[Age]]&gt;=29,"Millennials","Generacion Z")))</f>
        <v>Millennials</v>
      </c>
      <c r="AL56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562" s="3" t="str">
        <f>+IF(TablaProyecto[[#This Row],[HourlyRate]]&lt;50,"Coste salarial bajo",IF(TablaProyecto[[#This Row],[HourlyRate]]&lt;75,"Coste salarial medio","Coste salarial alto"))</f>
        <v>Coste salarial bajo</v>
      </c>
      <c r="AN562" s="3" t="str">
        <f>+IF(TablaProyecto[[#This Row],[DistanceFromHome]]&lt;10,"0-10 kms",IF(TablaProyecto[[#This Row],[DistanceFromHome]]&lt;20,"10-20 kms","20-30 kms"))</f>
        <v>0-10 kms</v>
      </c>
      <c r="AO562" s="3" t="str">
        <f>+IF(TablaProyecto[[#This Row],[Porcentaje de aumento salarial recibido (%)]]&lt;16%,"Bajo",IF(TablaProyecto[[#This Row],[Porcentaje de aumento salarial recibido (%)]]&lt;21%,"Medio","Alto"))</f>
        <v>Bajo</v>
      </c>
      <c r="AP562" s="3" t="str">
        <f>+IF(TablaProyecto[[#This Row],[TrainingTimesLastYear]]&lt;3,"Poca",IF(TablaProyecto[[#This Row],[TrainingTimesLastYear]]&lt;5,"Media","Mucha"))</f>
        <v>Media</v>
      </c>
      <c r="AQ562" s="3" t="str">
        <f>+IF(TablaProyecto[[#This Row],[TotalWorkingYears]]&lt;4,"Junior",IF(TablaProyecto[[#This Row],[TotalWorkingYears]]&lt;10,"Intermediate","Senior"))</f>
        <v>Intermediate</v>
      </c>
      <c r="AS562" t="str">
        <f>+IF(TablaProyecto[[#This Row],[Education]]&gt;5,"ERRONEO","")</f>
        <v/>
      </c>
      <c r="AT562" t="str">
        <f>IF(+COUNTIF(TablaProyecto[EmployeeNumber],TablaProyecto[[#This Row],[EmployeeNumber]])&gt;1,"ERRONEO"," ")</f>
        <v xml:space="preserve"> </v>
      </c>
      <c r="AU562" t="str">
        <f>+IF(TablaProyecto[[#This Row],[JobSatisfaction]]&gt;4,"ERRONEO"," ")</f>
        <v xml:space="preserve"> </v>
      </c>
      <c r="AV562" t="str">
        <f>+IF(TablaProyecto[[#This Row],[PerformanceRating]]&gt;4,"ERRONEO"," ")</f>
        <v xml:space="preserve"> </v>
      </c>
      <c r="AW562" t="str">
        <f>+IF(TablaProyecto[[#This Row],[RelationshipSatisfaction]]&gt;4,"ERRONEO"," ")</f>
        <v xml:space="preserve"> </v>
      </c>
      <c r="AX562" t="str">
        <f>+IF(TablaProyecto[[#This Row],[WorkLifeBalance]]&gt;4,"ERRONEO"," ")</f>
        <v xml:space="preserve"> </v>
      </c>
    </row>
    <row r="563" spans="1:50" x14ac:dyDescent="0.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  <c r="AJ563" s="3">
        <f>+TablaProyecto[[#This Row],[PercentSalaryHike]]/100</f>
        <v>0.11</v>
      </c>
      <c r="AK563" s="3" t="str">
        <f>+IF(TablaProyecto[[#This Row],[Age]]&gt;=61,"Baby boomers",IF(TablaProyecto[[#This Row],[Age]]&gt;=45,"Generacion X",IF(TablaProyecto[[#This Row],[Age]]&gt;=29,"Millennials","Generacion Z")))</f>
        <v>Generacion X</v>
      </c>
      <c r="AL56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563" s="3" t="str">
        <f>+IF(TablaProyecto[[#This Row],[HourlyRate]]&lt;50,"Coste salarial bajo",IF(TablaProyecto[[#This Row],[HourlyRate]]&lt;75,"Coste salarial medio","Coste salarial alto"))</f>
        <v>Coste salarial bajo</v>
      </c>
      <c r="AN563" s="3" t="str">
        <f>+IF(TablaProyecto[[#This Row],[DistanceFromHome]]&lt;10,"0-10 kms",IF(TablaProyecto[[#This Row],[DistanceFromHome]]&lt;20,"10-20 kms","20-30 kms"))</f>
        <v>0-10 kms</v>
      </c>
      <c r="AO563" s="3" t="str">
        <f>+IF(TablaProyecto[[#This Row],[Porcentaje de aumento salarial recibido (%)]]&lt;16%,"Bajo",IF(TablaProyecto[[#This Row],[Porcentaje de aumento salarial recibido (%)]]&lt;21%,"Medio","Alto"))</f>
        <v>Bajo</v>
      </c>
      <c r="AP563" s="3" t="str">
        <f>+IF(TablaProyecto[[#This Row],[TrainingTimesLastYear]]&lt;3,"Poca",IF(TablaProyecto[[#This Row],[TrainingTimesLastYear]]&lt;5,"Media","Mucha"))</f>
        <v>Media</v>
      </c>
      <c r="AQ563" s="3" t="str">
        <f>+IF(TablaProyecto[[#This Row],[TotalWorkingYears]]&lt;4,"Junior",IF(TablaProyecto[[#This Row],[TotalWorkingYears]]&lt;10,"Intermediate","Senior"))</f>
        <v>Senior</v>
      </c>
      <c r="AS563" t="str">
        <f>+IF(TablaProyecto[[#This Row],[Education]]&gt;5,"ERRONEO","")</f>
        <v/>
      </c>
      <c r="AT563" t="str">
        <f>IF(+COUNTIF(TablaProyecto[EmployeeNumber],TablaProyecto[[#This Row],[EmployeeNumber]])&gt;1,"ERRONEO"," ")</f>
        <v xml:space="preserve"> </v>
      </c>
      <c r="AU563" t="str">
        <f>+IF(TablaProyecto[[#This Row],[JobSatisfaction]]&gt;4,"ERRONEO"," ")</f>
        <v xml:space="preserve"> </v>
      </c>
      <c r="AV563" t="str">
        <f>+IF(TablaProyecto[[#This Row],[PerformanceRating]]&gt;4,"ERRONEO"," ")</f>
        <v xml:space="preserve"> </v>
      </c>
      <c r="AW563" t="str">
        <f>+IF(TablaProyecto[[#This Row],[RelationshipSatisfaction]]&gt;4,"ERRONEO"," ")</f>
        <v xml:space="preserve"> </v>
      </c>
      <c r="AX563" t="str">
        <f>+IF(TablaProyecto[[#This Row],[WorkLifeBalance]]&gt;4,"ERRONEO"," ")</f>
        <v xml:space="preserve"> </v>
      </c>
    </row>
    <row r="564" spans="1:50" x14ac:dyDescent="0.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  <c r="AJ564" s="3">
        <f>+TablaProyecto[[#This Row],[PercentSalaryHike]]/100</f>
        <v>0.13</v>
      </c>
      <c r="AK564" s="3" t="str">
        <f>+IF(TablaProyecto[[#This Row],[Age]]&gt;=61,"Baby boomers",IF(TablaProyecto[[#This Row],[Age]]&gt;=45,"Generacion X",IF(TablaProyecto[[#This Row],[Age]]&gt;=29,"Millennials","Generacion Z")))</f>
        <v>Millennials</v>
      </c>
      <c r="AL56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64" s="3" t="str">
        <f>+IF(TablaProyecto[[#This Row],[HourlyRate]]&lt;50,"Coste salarial bajo",IF(TablaProyecto[[#This Row],[HourlyRate]]&lt;75,"Coste salarial medio","Coste salarial alto"))</f>
        <v>Coste salarial medio</v>
      </c>
      <c r="AN564" s="3" t="str">
        <f>+IF(TablaProyecto[[#This Row],[DistanceFromHome]]&lt;10,"0-10 kms",IF(TablaProyecto[[#This Row],[DistanceFromHome]]&lt;20,"10-20 kms","20-30 kms"))</f>
        <v>0-10 kms</v>
      </c>
      <c r="AO564" s="3" t="str">
        <f>+IF(TablaProyecto[[#This Row],[Porcentaje de aumento salarial recibido (%)]]&lt;16%,"Bajo",IF(TablaProyecto[[#This Row],[Porcentaje de aumento salarial recibido (%)]]&lt;21%,"Medio","Alto"))</f>
        <v>Bajo</v>
      </c>
      <c r="AP564" s="3" t="str">
        <f>+IF(TablaProyecto[[#This Row],[TrainingTimesLastYear]]&lt;3,"Poca",IF(TablaProyecto[[#This Row],[TrainingTimesLastYear]]&lt;5,"Media","Mucha"))</f>
        <v>Poca</v>
      </c>
      <c r="AQ564" s="3" t="str">
        <f>+IF(TablaProyecto[[#This Row],[TotalWorkingYears]]&lt;4,"Junior",IF(TablaProyecto[[#This Row],[TotalWorkingYears]]&lt;10,"Intermediate","Senior"))</f>
        <v>Senior</v>
      </c>
      <c r="AS564" t="str">
        <f>+IF(TablaProyecto[[#This Row],[Education]]&gt;5,"ERRONEO","")</f>
        <v/>
      </c>
      <c r="AT564" t="str">
        <f>IF(+COUNTIF(TablaProyecto[EmployeeNumber],TablaProyecto[[#This Row],[EmployeeNumber]])&gt;1,"ERRONEO"," ")</f>
        <v xml:space="preserve"> </v>
      </c>
      <c r="AU564" t="str">
        <f>+IF(TablaProyecto[[#This Row],[JobSatisfaction]]&gt;4,"ERRONEO"," ")</f>
        <v xml:space="preserve"> </v>
      </c>
      <c r="AV564" t="str">
        <f>+IF(TablaProyecto[[#This Row],[PerformanceRating]]&gt;4,"ERRONEO"," ")</f>
        <v xml:space="preserve"> </v>
      </c>
      <c r="AW564" t="str">
        <f>+IF(TablaProyecto[[#This Row],[RelationshipSatisfaction]]&gt;4,"ERRONEO"," ")</f>
        <v xml:space="preserve"> </v>
      </c>
      <c r="AX564" t="str">
        <f>+IF(TablaProyecto[[#This Row],[WorkLifeBalance]]&gt;4,"ERRONEO"," ")</f>
        <v xml:space="preserve"> </v>
      </c>
    </row>
    <row r="565" spans="1:50" x14ac:dyDescent="0.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  <c r="AJ565" s="3">
        <f>+TablaProyecto[[#This Row],[PercentSalaryHike]]/100</f>
        <v>0.23</v>
      </c>
      <c r="AK565" s="3" t="str">
        <f>+IF(TablaProyecto[[#This Row],[Age]]&gt;=61,"Baby boomers",IF(TablaProyecto[[#This Row],[Age]]&gt;=45,"Generacion X",IF(TablaProyecto[[#This Row],[Age]]&gt;=29,"Millennials","Generacion Z")))</f>
        <v>Generacion Z</v>
      </c>
      <c r="AL56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65" s="3" t="str">
        <f>+IF(TablaProyecto[[#This Row],[HourlyRate]]&lt;50,"Coste salarial bajo",IF(TablaProyecto[[#This Row],[HourlyRate]]&lt;75,"Coste salarial medio","Coste salarial alto"))</f>
        <v>Coste salarial bajo</v>
      </c>
      <c r="AN565" s="3" t="str">
        <f>+IF(TablaProyecto[[#This Row],[DistanceFromHome]]&lt;10,"0-10 kms",IF(TablaProyecto[[#This Row],[DistanceFromHome]]&lt;20,"10-20 kms","20-30 kms"))</f>
        <v>20-30 kms</v>
      </c>
      <c r="AO565" s="3" t="str">
        <f>+IF(TablaProyecto[[#This Row],[Porcentaje de aumento salarial recibido (%)]]&lt;16%,"Bajo",IF(TablaProyecto[[#This Row],[Porcentaje de aumento salarial recibido (%)]]&lt;21%,"Medio","Alto"))</f>
        <v>Alto</v>
      </c>
      <c r="AP565" s="3" t="str">
        <f>+IF(TablaProyecto[[#This Row],[TrainingTimesLastYear]]&lt;3,"Poca",IF(TablaProyecto[[#This Row],[TrainingTimesLastYear]]&lt;5,"Media","Mucha"))</f>
        <v>Mucha</v>
      </c>
      <c r="AQ565" s="3" t="str">
        <f>+IF(TablaProyecto[[#This Row],[TotalWorkingYears]]&lt;4,"Junior",IF(TablaProyecto[[#This Row],[TotalWorkingYears]]&lt;10,"Intermediate","Senior"))</f>
        <v>Intermediate</v>
      </c>
      <c r="AS565" t="str">
        <f>+IF(TablaProyecto[[#This Row],[Education]]&gt;5,"ERRONEO","")</f>
        <v/>
      </c>
      <c r="AT565" t="str">
        <f>IF(+COUNTIF(TablaProyecto[EmployeeNumber],TablaProyecto[[#This Row],[EmployeeNumber]])&gt;1,"ERRONEO"," ")</f>
        <v xml:space="preserve"> </v>
      </c>
      <c r="AU565" t="str">
        <f>+IF(TablaProyecto[[#This Row],[JobSatisfaction]]&gt;4,"ERRONEO"," ")</f>
        <v xml:space="preserve"> </v>
      </c>
      <c r="AV565" t="str">
        <f>+IF(TablaProyecto[[#This Row],[PerformanceRating]]&gt;4,"ERRONEO"," ")</f>
        <v xml:space="preserve"> </v>
      </c>
      <c r="AW565" t="str">
        <f>+IF(TablaProyecto[[#This Row],[RelationshipSatisfaction]]&gt;4,"ERRONEO"," ")</f>
        <v xml:space="preserve"> </v>
      </c>
      <c r="AX565" t="str">
        <f>+IF(TablaProyecto[[#This Row],[WorkLifeBalance]]&gt;4,"ERRONEO"," ")</f>
        <v xml:space="preserve"> </v>
      </c>
    </row>
    <row r="566" spans="1:50" x14ac:dyDescent="0.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  <c r="AJ566" s="3">
        <f>+TablaProyecto[[#This Row],[PercentSalaryHike]]/100</f>
        <v>0.13</v>
      </c>
      <c r="AK566" s="3" t="str">
        <f>+IF(TablaProyecto[[#This Row],[Age]]&gt;=61,"Baby boomers",IF(TablaProyecto[[#This Row],[Age]]&gt;=45,"Generacion X",IF(TablaProyecto[[#This Row],[Age]]&gt;=29,"Millennials","Generacion Z")))</f>
        <v>Generacion X</v>
      </c>
      <c r="AL56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66" s="3" t="str">
        <f>+IF(TablaProyecto[[#This Row],[HourlyRate]]&lt;50,"Coste salarial bajo",IF(TablaProyecto[[#This Row],[HourlyRate]]&lt;75,"Coste salarial medio","Coste salarial alto"))</f>
        <v>Coste salarial bajo</v>
      </c>
      <c r="AN566" s="3" t="str">
        <f>+IF(TablaProyecto[[#This Row],[DistanceFromHome]]&lt;10,"0-10 kms",IF(TablaProyecto[[#This Row],[DistanceFromHome]]&lt;20,"10-20 kms","20-30 kms"))</f>
        <v>0-10 kms</v>
      </c>
      <c r="AO566" s="3" t="str">
        <f>+IF(TablaProyecto[[#This Row],[Porcentaje de aumento salarial recibido (%)]]&lt;16%,"Bajo",IF(TablaProyecto[[#This Row],[Porcentaje de aumento salarial recibido (%)]]&lt;21%,"Medio","Alto"))</f>
        <v>Bajo</v>
      </c>
      <c r="AP566" s="3" t="str">
        <f>+IF(TablaProyecto[[#This Row],[TrainingTimesLastYear]]&lt;3,"Poca",IF(TablaProyecto[[#This Row],[TrainingTimesLastYear]]&lt;5,"Media","Mucha"))</f>
        <v>Media</v>
      </c>
      <c r="AQ566" s="3" t="str">
        <f>+IF(TablaProyecto[[#This Row],[TotalWorkingYears]]&lt;4,"Junior",IF(TablaProyecto[[#This Row],[TotalWorkingYears]]&lt;10,"Intermediate","Senior"))</f>
        <v>Intermediate</v>
      </c>
      <c r="AS566" t="str">
        <f>+IF(TablaProyecto[[#This Row],[Education]]&gt;5,"ERRONEO","")</f>
        <v/>
      </c>
      <c r="AT566" t="str">
        <f>IF(+COUNTIF(TablaProyecto[EmployeeNumber],TablaProyecto[[#This Row],[EmployeeNumber]])&gt;1,"ERRONEO"," ")</f>
        <v xml:space="preserve"> </v>
      </c>
      <c r="AU566" t="str">
        <f>+IF(TablaProyecto[[#This Row],[JobSatisfaction]]&gt;4,"ERRONEO"," ")</f>
        <v xml:space="preserve"> </v>
      </c>
      <c r="AV566" t="str">
        <f>+IF(TablaProyecto[[#This Row],[PerformanceRating]]&gt;4,"ERRONEO"," ")</f>
        <v xml:space="preserve"> </v>
      </c>
      <c r="AW566" t="str">
        <f>+IF(TablaProyecto[[#This Row],[RelationshipSatisfaction]]&gt;4,"ERRONEO"," ")</f>
        <v xml:space="preserve"> </v>
      </c>
      <c r="AX566" t="str">
        <f>+IF(TablaProyecto[[#This Row],[WorkLifeBalance]]&gt;4,"ERRONEO"," ")</f>
        <v xml:space="preserve"> </v>
      </c>
    </row>
    <row r="567" spans="1:50" x14ac:dyDescent="0.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  <c r="AJ567" s="3">
        <f>+TablaProyecto[[#This Row],[PercentSalaryHike]]/100</f>
        <v>0.18</v>
      </c>
      <c r="AK567" s="3" t="str">
        <f>+IF(TablaProyecto[[#This Row],[Age]]&gt;=61,"Baby boomers",IF(TablaProyecto[[#This Row],[Age]]&gt;=45,"Generacion X",IF(TablaProyecto[[#This Row],[Age]]&gt;=29,"Millennials","Generacion Z")))</f>
        <v>Generacion Z</v>
      </c>
      <c r="AL56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67" s="3" t="str">
        <f>+IF(TablaProyecto[[#This Row],[HourlyRate]]&lt;50,"Coste salarial bajo",IF(TablaProyecto[[#This Row],[HourlyRate]]&lt;75,"Coste salarial medio","Coste salarial alto"))</f>
        <v>Coste salarial alto</v>
      </c>
      <c r="AN567" s="3" t="str">
        <f>+IF(TablaProyecto[[#This Row],[DistanceFromHome]]&lt;10,"0-10 kms",IF(TablaProyecto[[#This Row],[DistanceFromHome]]&lt;20,"10-20 kms","20-30 kms"))</f>
        <v>10-20 kms</v>
      </c>
      <c r="AO567" s="3" t="str">
        <f>+IF(TablaProyecto[[#This Row],[Porcentaje de aumento salarial recibido (%)]]&lt;16%,"Bajo",IF(TablaProyecto[[#This Row],[Porcentaje de aumento salarial recibido (%)]]&lt;21%,"Medio","Alto"))</f>
        <v>Medio</v>
      </c>
      <c r="AP567" s="3" t="str">
        <f>+IF(TablaProyecto[[#This Row],[TrainingTimesLastYear]]&lt;3,"Poca",IF(TablaProyecto[[#This Row],[TrainingTimesLastYear]]&lt;5,"Media","Mucha"))</f>
        <v>Media</v>
      </c>
      <c r="AQ567" s="3" t="str">
        <f>+IF(TablaProyecto[[#This Row],[TotalWorkingYears]]&lt;4,"Junior",IF(TablaProyecto[[#This Row],[TotalWorkingYears]]&lt;10,"Intermediate","Senior"))</f>
        <v>Junior</v>
      </c>
      <c r="AS567" t="str">
        <f>+IF(TablaProyecto[[#This Row],[Education]]&gt;5,"ERRONEO","")</f>
        <v/>
      </c>
      <c r="AT567" t="str">
        <f>IF(+COUNTIF(TablaProyecto[EmployeeNumber],TablaProyecto[[#This Row],[EmployeeNumber]])&gt;1,"ERRONEO"," ")</f>
        <v xml:space="preserve"> </v>
      </c>
      <c r="AU567" t="str">
        <f>+IF(TablaProyecto[[#This Row],[JobSatisfaction]]&gt;4,"ERRONEO"," ")</f>
        <v xml:space="preserve"> </v>
      </c>
      <c r="AV567" t="str">
        <f>+IF(TablaProyecto[[#This Row],[PerformanceRating]]&gt;4,"ERRONEO"," ")</f>
        <v xml:space="preserve"> </v>
      </c>
      <c r="AW567" t="str">
        <f>+IF(TablaProyecto[[#This Row],[RelationshipSatisfaction]]&gt;4,"ERRONEO"," ")</f>
        <v xml:space="preserve"> </v>
      </c>
      <c r="AX567" t="str">
        <f>+IF(TablaProyecto[[#This Row],[WorkLifeBalance]]&gt;4,"ERRONEO"," ")</f>
        <v xml:space="preserve"> </v>
      </c>
    </row>
    <row r="568" spans="1:50" x14ac:dyDescent="0.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  <c r="AJ568" s="3">
        <f>+TablaProyecto[[#This Row],[PercentSalaryHike]]/100</f>
        <v>0.12</v>
      </c>
      <c r="AK568" s="3" t="str">
        <f>+IF(TablaProyecto[[#This Row],[Age]]&gt;=61,"Baby boomers",IF(TablaProyecto[[#This Row],[Age]]&gt;=45,"Generacion X",IF(TablaProyecto[[#This Row],[Age]]&gt;=29,"Millennials","Generacion Z")))</f>
        <v>Generacion X</v>
      </c>
      <c r="AL56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68" s="3" t="str">
        <f>+IF(TablaProyecto[[#This Row],[HourlyRate]]&lt;50,"Coste salarial bajo",IF(TablaProyecto[[#This Row],[HourlyRate]]&lt;75,"Coste salarial medio","Coste salarial alto"))</f>
        <v>Coste salarial alto</v>
      </c>
      <c r="AN568" s="3" t="str">
        <f>+IF(TablaProyecto[[#This Row],[DistanceFromHome]]&lt;10,"0-10 kms",IF(TablaProyecto[[#This Row],[DistanceFromHome]]&lt;20,"10-20 kms","20-30 kms"))</f>
        <v>20-30 kms</v>
      </c>
      <c r="AO568" s="3" t="str">
        <f>+IF(TablaProyecto[[#This Row],[Porcentaje de aumento salarial recibido (%)]]&lt;16%,"Bajo",IF(TablaProyecto[[#This Row],[Porcentaje de aumento salarial recibido (%)]]&lt;21%,"Medio","Alto"))</f>
        <v>Bajo</v>
      </c>
      <c r="AP568" s="3" t="str">
        <f>+IF(TablaProyecto[[#This Row],[TrainingTimesLastYear]]&lt;3,"Poca",IF(TablaProyecto[[#This Row],[TrainingTimesLastYear]]&lt;5,"Media","Mucha"))</f>
        <v>Poca</v>
      </c>
      <c r="AQ568" s="3" t="str">
        <f>+IF(TablaProyecto[[#This Row],[TotalWorkingYears]]&lt;4,"Junior",IF(TablaProyecto[[#This Row],[TotalWorkingYears]]&lt;10,"Intermediate","Senior"))</f>
        <v>Intermediate</v>
      </c>
      <c r="AS568" t="str">
        <f>+IF(TablaProyecto[[#This Row],[Education]]&gt;5,"ERRONEO","")</f>
        <v/>
      </c>
      <c r="AT568" t="str">
        <f>IF(+COUNTIF(TablaProyecto[EmployeeNumber],TablaProyecto[[#This Row],[EmployeeNumber]])&gt;1,"ERRONEO"," ")</f>
        <v xml:space="preserve"> </v>
      </c>
      <c r="AU568" t="str">
        <f>+IF(TablaProyecto[[#This Row],[JobSatisfaction]]&gt;4,"ERRONEO"," ")</f>
        <v xml:space="preserve"> </v>
      </c>
      <c r="AV568" t="str">
        <f>+IF(TablaProyecto[[#This Row],[PerformanceRating]]&gt;4,"ERRONEO"," ")</f>
        <v xml:space="preserve"> </v>
      </c>
      <c r="AW568" t="str">
        <f>+IF(TablaProyecto[[#This Row],[RelationshipSatisfaction]]&gt;4,"ERRONEO"," ")</f>
        <v xml:space="preserve"> </v>
      </c>
      <c r="AX568" t="str">
        <f>+IF(TablaProyecto[[#This Row],[WorkLifeBalance]]&gt;4,"ERRONEO"," ")</f>
        <v xml:space="preserve"> </v>
      </c>
    </row>
    <row r="569" spans="1:50" x14ac:dyDescent="0.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  <c r="AJ569" s="3">
        <f>+TablaProyecto[[#This Row],[PercentSalaryHike]]/100</f>
        <v>0.22</v>
      </c>
      <c r="AK569" s="3" t="str">
        <f>+IF(TablaProyecto[[#This Row],[Age]]&gt;=61,"Baby boomers",IF(TablaProyecto[[#This Row],[Age]]&gt;=45,"Generacion X",IF(TablaProyecto[[#This Row],[Age]]&gt;=29,"Millennials","Generacion Z")))</f>
        <v>Millennials</v>
      </c>
      <c r="AL56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69" s="3" t="str">
        <f>+IF(TablaProyecto[[#This Row],[HourlyRate]]&lt;50,"Coste salarial bajo",IF(TablaProyecto[[#This Row],[HourlyRate]]&lt;75,"Coste salarial medio","Coste salarial alto"))</f>
        <v>Coste salarial medio</v>
      </c>
      <c r="AN569" s="3" t="str">
        <f>+IF(TablaProyecto[[#This Row],[DistanceFromHome]]&lt;10,"0-10 kms",IF(TablaProyecto[[#This Row],[DistanceFromHome]]&lt;20,"10-20 kms","20-30 kms"))</f>
        <v>0-10 kms</v>
      </c>
      <c r="AO569" s="3" t="str">
        <f>+IF(TablaProyecto[[#This Row],[Porcentaje de aumento salarial recibido (%)]]&lt;16%,"Bajo",IF(TablaProyecto[[#This Row],[Porcentaje de aumento salarial recibido (%)]]&lt;21%,"Medio","Alto"))</f>
        <v>Alto</v>
      </c>
      <c r="AP569" s="3" t="str">
        <f>+IF(TablaProyecto[[#This Row],[TrainingTimesLastYear]]&lt;3,"Poca",IF(TablaProyecto[[#This Row],[TrainingTimesLastYear]]&lt;5,"Media","Mucha"))</f>
        <v>Mucha</v>
      </c>
      <c r="AQ569" s="3" t="str">
        <f>+IF(TablaProyecto[[#This Row],[TotalWorkingYears]]&lt;4,"Junior",IF(TablaProyecto[[#This Row],[TotalWorkingYears]]&lt;10,"Intermediate","Senior"))</f>
        <v>Intermediate</v>
      </c>
      <c r="AS569" t="str">
        <f>+IF(TablaProyecto[[#This Row],[Education]]&gt;5,"ERRONEO","")</f>
        <v/>
      </c>
      <c r="AT569" t="str">
        <f>IF(+COUNTIF(TablaProyecto[EmployeeNumber],TablaProyecto[[#This Row],[EmployeeNumber]])&gt;1,"ERRONEO"," ")</f>
        <v xml:space="preserve"> </v>
      </c>
      <c r="AU569" t="str">
        <f>+IF(TablaProyecto[[#This Row],[JobSatisfaction]]&gt;4,"ERRONEO"," ")</f>
        <v xml:space="preserve"> </v>
      </c>
      <c r="AV569" t="str">
        <f>+IF(TablaProyecto[[#This Row],[PerformanceRating]]&gt;4,"ERRONEO"," ")</f>
        <v xml:space="preserve"> </v>
      </c>
      <c r="AW569" t="str">
        <f>+IF(TablaProyecto[[#This Row],[RelationshipSatisfaction]]&gt;4,"ERRONEO"," ")</f>
        <v xml:space="preserve"> </v>
      </c>
      <c r="AX569" t="str">
        <f>+IF(TablaProyecto[[#This Row],[WorkLifeBalance]]&gt;4,"ERRONEO"," ")</f>
        <v xml:space="preserve"> </v>
      </c>
    </row>
    <row r="570" spans="1:50" x14ac:dyDescent="0.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  <c r="AJ570" s="3">
        <f>+TablaProyecto[[#This Row],[PercentSalaryHike]]/100</f>
        <v>0.13</v>
      </c>
      <c r="AK570" s="3" t="str">
        <f>+IF(TablaProyecto[[#This Row],[Age]]&gt;=61,"Baby boomers",IF(TablaProyecto[[#This Row],[Age]]&gt;=45,"Generacion X",IF(TablaProyecto[[#This Row],[Age]]&gt;=29,"Millennials","Generacion Z")))</f>
        <v>Generacion X</v>
      </c>
      <c r="AL57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70" s="3" t="str">
        <f>+IF(TablaProyecto[[#This Row],[HourlyRate]]&lt;50,"Coste salarial bajo",IF(TablaProyecto[[#This Row],[HourlyRate]]&lt;75,"Coste salarial medio","Coste salarial alto"))</f>
        <v>Coste salarial alto</v>
      </c>
      <c r="AN570" s="3" t="str">
        <f>+IF(TablaProyecto[[#This Row],[DistanceFromHome]]&lt;10,"0-10 kms",IF(TablaProyecto[[#This Row],[DistanceFromHome]]&lt;20,"10-20 kms","20-30 kms"))</f>
        <v>0-10 kms</v>
      </c>
      <c r="AO570" s="3" t="str">
        <f>+IF(TablaProyecto[[#This Row],[Porcentaje de aumento salarial recibido (%)]]&lt;16%,"Bajo",IF(TablaProyecto[[#This Row],[Porcentaje de aumento salarial recibido (%)]]&lt;21%,"Medio","Alto"))</f>
        <v>Bajo</v>
      </c>
      <c r="AP570" s="3" t="str">
        <f>+IF(TablaProyecto[[#This Row],[TrainingTimesLastYear]]&lt;3,"Poca",IF(TablaProyecto[[#This Row],[TrainingTimesLastYear]]&lt;5,"Media","Mucha"))</f>
        <v>Poca</v>
      </c>
      <c r="AQ570" s="3" t="str">
        <f>+IF(TablaProyecto[[#This Row],[TotalWorkingYears]]&lt;4,"Junior",IF(TablaProyecto[[#This Row],[TotalWorkingYears]]&lt;10,"Intermediate","Senior"))</f>
        <v>Senior</v>
      </c>
      <c r="AS570" t="str">
        <f>+IF(TablaProyecto[[#This Row],[Education]]&gt;5,"ERRONEO","")</f>
        <v/>
      </c>
      <c r="AT570" t="str">
        <f>IF(+COUNTIF(TablaProyecto[EmployeeNumber],TablaProyecto[[#This Row],[EmployeeNumber]])&gt;1,"ERRONEO"," ")</f>
        <v xml:space="preserve"> </v>
      </c>
      <c r="AU570" t="str">
        <f>+IF(TablaProyecto[[#This Row],[JobSatisfaction]]&gt;4,"ERRONEO"," ")</f>
        <v xml:space="preserve"> </v>
      </c>
      <c r="AV570" t="str">
        <f>+IF(TablaProyecto[[#This Row],[PerformanceRating]]&gt;4,"ERRONEO"," ")</f>
        <v xml:space="preserve"> </v>
      </c>
      <c r="AW570" t="str">
        <f>+IF(TablaProyecto[[#This Row],[RelationshipSatisfaction]]&gt;4,"ERRONEO"," ")</f>
        <v xml:space="preserve"> </v>
      </c>
      <c r="AX570" t="str">
        <f>+IF(TablaProyecto[[#This Row],[WorkLifeBalance]]&gt;4,"ERRONEO"," ")</f>
        <v xml:space="preserve"> </v>
      </c>
    </row>
    <row r="571" spans="1:50" x14ac:dyDescent="0.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  <c r="AJ571" s="3">
        <f>+TablaProyecto[[#This Row],[PercentSalaryHike]]/100</f>
        <v>0.15</v>
      </c>
      <c r="AK571" s="3" t="str">
        <f>+IF(TablaProyecto[[#This Row],[Age]]&gt;=61,"Baby boomers",IF(TablaProyecto[[#This Row],[Age]]&gt;=45,"Generacion X",IF(TablaProyecto[[#This Row],[Age]]&gt;=29,"Millennials","Generacion Z")))</f>
        <v>Millennials</v>
      </c>
      <c r="AL57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71" s="3" t="str">
        <f>+IF(TablaProyecto[[#This Row],[HourlyRate]]&lt;50,"Coste salarial bajo",IF(TablaProyecto[[#This Row],[HourlyRate]]&lt;75,"Coste salarial medio","Coste salarial alto"))</f>
        <v>Coste salarial alto</v>
      </c>
      <c r="AN571" s="3" t="str">
        <f>+IF(TablaProyecto[[#This Row],[DistanceFromHome]]&lt;10,"0-10 kms",IF(TablaProyecto[[#This Row],[DistanceFromHome]]&lt;20,"10-20 kms","20-30 kms"))</f>
        <v>0-10 kms</v>
      </c>
      <c r="AO571" s="3" t="str">
        <f>+IF(TablaProyecto[[#This Row],[Porcentaje de aumento salarial recibido (%)]]&lt;16%,"Bajo",IF(TablaProyecto[[#This Row],[Porcentaje de aumento salarial recibido (%)]]&lt;21%,"Medio","Alto"))</f>
        <v>Bajo</v>
      </c>
      <c r="AP571" s="3" t="str">
        <f>+IF(TablaProyecto[[#This Row],[TrainingTimesLastYear]]&lt;3,"Poca",IF(TablaProyecto[[#This Row],[TrainingTimesLastYear]]&lt;5,"Media","Mucha"))</f>
        <v>Poca</v>
      </c>
      <c r="AQ571" s="3" t="str">
        <f>+IF(TablaProyecto[[#This Row],[TotalWorkingYears]]&lt;4,"Junior",IF(TablaProyecto[[#This Row],[TotalWorkingYears]]&lt;10,"Intermediate","Senior"))</f>
        <v>Senior</v>
      </c>
      <c r="AS571" t="str">
        <f>+IF(TablaProyecto[[#This Row],[Education]]&gt;5,"ERRONEO","")</f>
        <v/>
      </c>
      <c r="AT571" t="str">
        <f>IF(+COUNTIF(TablaProyecto[EmployeeNumber],TablaProyecto[[#This Row],[EmployeeNumber]])&gt;1,"ERRONEO"," ")</f>
        <v xml:space="preserve"> </v>
      </c>
      <c r="AU571" t="str">
        <f>+IF(TablaProyecto[[#This Row],[JobSatisfaction]]&gt;4,"ERRONEO"," ")</f>
        <v xml:space="preserve"> </v>
      </c>
      <c r="AV571" t="str">
        <f>+IF(TablaProyecto[[#This Row],[PerformanceRating]]&gt;4,"ERRONEO"," ")</f>
        <v xml:space="preserve"> </v>
      </c>
      <c r="AW571" t="str">
        <f>+IF(TablaProyecto[[#This Row],[RelationshipSatisfaction]]&gt;4,"ERRONEO"," ")</f>
        <v xml:space="preserve"> </v>
      </c>
      <c r="AX571" t="str">
        <f>+IF(TablaProyecto[[#This Row],[WorkLifeBalance]]&gt;4,"ERRONEO"," ")</f>
        <v xml:space="preserve"> </v>
      </c>
    </row>
    <row r="572" spans="1:50" x14ac:dyDescent="0.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  <c r="AJ572" s="3">
        <f>+TablaProyecto[[#This Row],[PercentSalaryHike]]/100</f>
        <v>0.18</v>
      </c>
      <c r="AK572" s="3" t="str">
        <f>+IF(TablaProyecto[[#This Row],[Age]]&gt;=61,"Baby boomers",IF(TablaProyecto[[#This Row],[Age]]&gt;=45,"Generacion X",IF(TablaProyecto[[#This Row],[Age]]&gt;=29,"Millennials","Generacion Z")))</f>
        <v>Generacion X</v>
      </c>
      <c r="AL57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72" s="3" t="str">
        <f>+IF(TablaProyecto[[#This Row],[HourlyRate]]&lt;50,"Coste salarial bajo",IF(TablaProyecto[[#This Row],[HourlyRate]]&lt;75,"Coste salarial medio","Coste salarial alto"))</f>
        <v>Coste salarial bajo</v>
      </c>
      <c r="AN572" s="3" t="str">
        <f>+IF(TablaProyecto[[#This Row],[DistanceFromHome]]&lt;10,"0-10 kms",IF(TablaProyecto[[#This Row],[DistanceFromHome]]&lt;20,"10-20 kms","20-30 kms"))</f>
        <v>10-20 kms</v>
      </c>
      <c r="AO572" s="3" t="str">
        <f>+IF(TablaProyecto[[#This Row],[Porcentaje de aumento salarial recibido (%)]]&lt;16%,"Bajo",IF(TablaProyecto[[#This Row],[Porcentaje de aumento salarial recibido (%)]]&lt;21%,"Medio","Alto"))</f>
        <v>Medio</v>
      </c>
      <c r="AP572" s="3" t="str">
        <f>+IF(TablaProyecto[[#This Row],[TrainingTimesLastYear]]&lt;3,"Poca",IF(TablaProyecto[[#This Row],[TrainingTimesLastYear]]&lt;5,"Media","Mucha"))</f>
        <v>Media</v>
      </c>
      <c r="AQ572" s="3" t="str">
        <f>+IF(TablaProyecto[[#This Row],[TotalWorkingYears]]&lt;4,"Junior",IF(TablaProyecto[[#This Row],[TotalWorkingYears]]&lt;10,"Intermediate","Senior"))</f>
        <v>Intermediate</v>
      </c>
      <c r="AS572" t="str">
        <f>+IF(TablaProyecto[[#This Row],[Education]]&gt;5,"ERRONEO","")</f>
        <v/>
      </c>
      <c r="AT572" t="str">
        <f>IF(+COUNTIF(TablaProyecto[EmployeeNumber],TablaProyecto[[#This Row],[EmployeeNumber]])&gt;1,"ERRONEO"," ")</f>
        <v xml:space="preserve"> </v>
      </c>
      <c r="AU572" t="str">
        <f>+IF(TablaProyecto[[#This Row],[JobSatisfaction]]&gt;4,"ERRONEO"," ")</f>
        <v xml:space="preserve"> </v>
      </c>
      <c r="AV572" t="str">
        <f>+IF(TablaProyecto[[#This Row],[PerformanceRating]]&gt;4,"ERRONEO"," ")</f>
        <v xml:space="preserve"> </v>
      </c>
      <c r="AW572" t="str">
        <f>+IF(TablaProyecto[[#This Row],[RelationshipSatisfaction]]&gt;4,"ERRONEO"," ")</f>
        <v xml:space="preserve"> </v>
      </c>
      <c r="AX572" t="str">
        <f>+IF(TablaProyecto[[#This Row],[WorkLifeBalance]]&gt;4,"ERRONEO"," ")</f>
        <v xml:space="preserve"> </v>
      </c>
    </row>
    <row r="573" spans="1:50" x14ac:dyDescent="0.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  <c r="AJ573" s="3">
        <f>+TablaProyecto[[#This Row],[PercentSalaryHike]]/100</f>
        <v>0.14000000000000001</v>
      </c>
      <c r="AK573" s="3" t="str">
        <f>+IF(TablaProyecto[[#This Row],[Age]]&gt;=61,"Baby boomers",IF(TablaProyecto[[#This Row],[Age]]&gt;=45,"Generacion X",IF(TablaProyecto[[#This Row],[Age]]&gt;=29,"Millennials","Generacion Z")))</f>
        <v>Generacion Z</v>
      </c>
      <c r="AL57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73" s="3" t="str">
        <f>+IF(TablaProyecto[[#This Row],[HourlyRate]]&lt;50,"Coste salarial bajo",IF(TablaProyecto[[#This Row],[HourlyRate]]&lt;75,"Coste salarial medio","Coste salarial alto"))</f>
        <v>Coste salarial medio</v>
      </c>
      <c r="AN573" s="3" t="str">
        <f>+IF(TablaProyecto[[#This Row],[DistanceFromHome]]&lt;10,"0-10 kms",IF(TablaProyecto[[#This Row],[DistanceFromHome]]&lt;20,"10-20 kms","20-30 kms"))</f>
        <v>0-10 kms</v>
      </c>
      <c r="AO573" s="3" t="str">
        <f>+IF(TablaProyecto[[#This Row],[Porcentaje de aumento salarial recibido (%)]]&lt;16%,"Bajo",IF(TablaProyecto[[#This Row],[Porcentaje de aumento salarial recibido (%)]]&lt;21%,"Medio","Alto"))</f>
        <v>Bajo</v>
      </c>
      <c r="AP573" s="3" t="str">
        <f>+IF(TablaProyecto[[#This Row],[TrainingTimesLastYear]]&lt;3,"Poca",IF(TablaProyecto[[#This Row],[TrainingTimesLastYear]]&lt;5,"Media","Mucha"))</f>
        <v>Poca</v>
      </c>
      <c r="AQ573" s="3" t="str">
        <f>+IF(TablaProyecto[[#This Row],[TotalWorkingYears]]&lt;4,"Junior",IF(TablaProyecto[[#This Row],[TotalWorkingYears]]&lt;10,"Intermediate","Senior"))</f>
        <v>Intermediate</v>
      </c>
      <c r="AS573" t="str">
        <f>+IF(TablaProyecto[[#This Row],[Education]]&gt;5,"ERRONEO","")</f>
        <v/>
      </c>
      <c r="AT573" t="str">
        <f>IF(+COUNTIF(TablaProyecto[EmployeeNumber],TablaProyecto[[#This Row],[EmployeeNumber]])&gt;1,"ERRONEO"," ")</f>
        <v xml:space="preserve"> </v>
      </c>
      <c r="AU573" t="str">
        <f>+IF(TablaProyecto[[#This Row],[JobSatisfaction]]&gt;4,"ERRONEO"," ")</f>
        <v xml:space="preserve"> </v>
      </c>
      <c r="AV573" t="str">
        <f>+IF(TablaProyecto[[#This Row],[PerformanceRating]]&gt;4,"ERRONEO"," ")</f>
        <v xml:space="preserve"> </v>
      </c>
      <c r="AW573" t="str">
        <f>+IF(TablaProyecto[[#This Row],[RelationshipSatisfaction]]&gt;4,"ERRONEO"," ")</f>
        <v xml:space="preserve"> </v>
      </c>
      <c r="AX573" t="str">
        <f>+IF(TablaProyecto[[#This Row],[WorkLifeBalance]]&gt;4,"ERRONEO"," ")</f>
        <v xml:space="preserve"> </v>
      </c>
    </row>
    <row r="574" spans="1:50" x14ac:dyDescent="0.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  <c r="AJ574" s="3">
        <f>+TablaProyecto[[#This Row],[PercentSalaryHike]]/100</f>
        <v>0.12</v>
      </c>
      <c r="AK574" s="3" t="str">
        <f>+IF(TablaProyecto[[#This Row],[Age]]&gt;=61,"Baby boomers",IF(TablaProyecto[[#This Row],[Age]]&gt;=45,"Generacion X",IF(TablaProyecto[[#This Row],[Age]]&gt;=29,"Millennials","Generacion Z")))</f>
        <v>Millennials</v>
      </c>
      <c r="AL57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74" s="3" t="str">
        <f>+IF(TablaProyecto[[#This Row],[HourlyRate]]&lt;50,"Coste salarial bajo",IF(TablaProyecto[[#This Row],[HourlyRate]]&lt;75,"Coste salarial medio","Coste salarial alto"))</f>
        <v>Coste salarial medio</v>
      </c>
      <c r="AN574" s="3" t="str">
        <f>+IF(TablaProyecto[[#This Row],[DistanceFromHome]]&lt;10,"0-10 kms",IF(TablaProyecto[[#This Row],[DistanceFromHome]]&lt;20,"10-20 kms","20-30 kms"))</f>
        <v>20-30 kms</v>
      </c>
      <c r="AO574" s="3" t="str">
        <f>+IF(TablaProyecto[[#This Row],[Porcentaje de aumento salarial recibido (%)]]&lt;16%,"Bajo",IF(TablaProyecto[[#This Row],[Porcentaje de aumento salarial recibido (%)]]&lt;21%,"Medio","Alto"))</f>
        <v>Bajo</v>
      </c>
      <c r="AP574" s="3" t="str">
        <f>+IF(TablaProyecto[[#This Row],[TrainingTimesLastYear]]&lt;3,"Poca",IF(TablaProyecto[[#This Row],[TrainingTimesLastYear]]&lt;5,"Media","Mucha"))</f>
        <v>Media</v>
      </c>
      <c r="AQ574" s="3" t="str">
        <f>+IF(TablaProyecto[[#This Row],[TotalWorkingYears]]&lt;4,"Junior",IF(TablaProyecto[[#This Row],[TotalWorkingYears]]&lt;10,"Intermediate","Senior"))</f>
        <v>Senior</v>
      </c>
      <c r="AS574" t="str">
        <f>+IF(TablaProyecto[[#This Row],[Education]]&gt;5,"ERRONEO","")</f>
        <v/>
      </c>
      <c r="AT574" t="str">
        <f>IF(+COUNTIF(TablaProyecto[EmployeeNumber],TablaProyecto[[#This Row],[EmployeeNumber]])&gt;1,"ERRONEO"," ")</f>
        <v xml:space="preserve"> </v>
      </c>
      <c r="AU574" t="str">
        <f>+IF(TablaProyecto[[#This Row],[JobSatisfaction]]&gt;4,"ERRONEO"," ")</f>
        <v xml:space="preserve"> </v>
      </c>
      <c r="AV574" t="str">
        <f>+IF(TablaProyecto[[#This Row],[PerformanceRating]]&gt;4,"ERRONEO"," ")</f>
        <v xml:space="preserve"> </v>
      </c>
      <c r="AW574" t="str">
        <f>+IF(TablaProyecto[[#This Row],[RelationshipSatisfaction]]&gt;4,"ERRONEO"," ")</f>
        <v xml:space="preserve"> </v>
      </c>
      <c r="AX574" t="str">
        <f>+IF(TablaProyecto[[#This Row],[WorkLifeBalance]]&gt;4,"ERRONEO"," ")</f>
        <v xml:space="preserve"> </v>
      </c>
    </row>
    <row r="575" spans="1:50" x14ac:dyDescent="0.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  <c r="AJ575" s="3">
        <f>+TablaProyecto[[#This Row],[PercentSalaryHike]]/100</f>
        <v>0.17</v>
      </c>
      <c r="AK575" s="3" t="str">
        <f>+IF(TablaProyecto[[#This Row],[Age]]&gt;=61,"Baby boomers",IF(TablaProyecto[[#This Row],[Age]]&gt;=45,"Generacion X",IF(TablaProyecto[[#This Row],[Age]]&gt;=29,"Millennials","Generacion Z")))</f>
        <v>Generacion Z</v>
      </c>
      <c r="AL57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75" s="3" t="str">
        <f>+IF(TablaProyecto[[#This Row],[HourlyRate]]&lt;50,"Coste salarial bajo",IF(TablaProyecto[[#This Row],[HourlyRate]]&lt;75,"Coste salarial medio","Coste salarial alto"))</f>
        <v>Coste salarial bajo</v>
      </c>
      <c r="AN575" s="3" t="str">
        <f>+IF(TablaProyecto[[#This Row],[DistanceFromHome]]&lt;10,"0-10 kms",IF(TablaProyecto[[#This Row],[DistanceFromHome]]&lt;20,"10-20 kms","20-30 kms"))</f>
        <v>0-10 kms</v>
      </c>
      <c r="AO575" s="3" t="str">
        <f>+IF(TablaProyecto[[#This Row],[Porcentaje de aumento salarial recibido (%)]]&lt;16%,"Bajo",IF(TablaProyecto[[#This Row],[Porcentaje de aumento salarial recibido (%)]]&lt;21%,"Medio","Alto"))</f>
        <v>Medio</v>
      </c>
      <c r="AP575" s="3" t="str">
        <f>+IF(TablaProyecto[[#This Row],[TrainingTimesLastYear]]&lt;3,"Poca",IF(TablaProyecto[[#This Row],[TrainingTimesLastYear]]&lt;5,"Media","Mucha"))</f>
        <v>Poca</v>
      </c>
      <c r="AQ575" s="3" t="str">
        <f>+IF(TablaProyecto[[#This Row],[TotalWorkingYears]]&lt;4,"Junior",IF(TablaProyecto[[#This Row],[TotalWorkingYears]]&lt;10,"Intermediate","Senior"))</f>
        <v>Intermediate</v>
      </c>
      <c r="AS575" t="str">
        <f>+IF(TablaProyecto[[#This Row],[Education]]&gt;5,"ERRONEO","")</f>
        <v/>
      </c>
      <c r="AT575" t="str">
        <f>IF(+COUNTIF(TablaProyecto[EmployeeNumber],TablaProyecto[[#This Row],[EmployeeNumber]])&gt;1,"ERRONEO"," ")</f>
        <v xml:space="preserve"> </v>
      </c>
      <c r="AU575" t="str">
        <f>+IF(TablaProyecto[[#This Row],[JobSatisfaction]]&gt;4,"ERRONEO"," ")</f>
        <v xml:space="preserve"> </v>
      </c>
      <c r="AV575" t="str">
        <f>+IF(TablaProyecto[[#This Row],[PerformanceRating]]&gt;4,"ERRONEO"," ")</f>
        <v xml:space="preserve"> </v>
      </c>
      <c r="AW575" t="str">
        <f>+IF(TablaProyecto[[#This Row],[RelationshipSatisfaction]]&gt;4,"ERRONEO"," ")</f>
        <v xml:space="preserve"> </v>
      </c>
      <c r="AX575" t="str">
        <f>+IF(TablaProyecto[[#This Row],[WorkLifeBalance]]&gt;4,"ERRONEO"," ")</f>
        <v xml:space="preserve"> </v>
      </c>
    </row>
    <row r="576" spans="1:50" x14ac:dyDescent="0.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  <c r="AJ576" s="3">
        <f>+TablaProyecto[[#This Row],[PercentSalaryHike]]/100</f>
        <v>0.16</v>
      </c>
      <c r="AK576" s="3" t="str">
        <f>+IF(TablaProyecto[[#This Row],[Age]]&gt;=61,"Baby boomers",IF(TablaProyecto[[#This Row],[Age]]&gt;=45,"Generacion X",IF(TablaProyecto[[#This Row],[Age]]&gt;=29,"Millennials","Generacion Z")))</f>
        <v>Millennials</v>
      </c>
      <c r="AL57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76" s="3" t="str">
        <f>+IF(TablaProyecto[[#This Row],[HourlyRate]]&lt;50,"Coste salarial bajo",IF(TablaProyecto[[#This Row],[HourlyRate]]&lt;75,"Coste salarial medio","Coste salarial alto"))</f>
        <v>Coste salarial medio</v>
      </c>
      <c r="AN576" s="3" t="str">
        <f>+IF(TablaProyecto[[#This Row],[DistanceFromHome]]&lt;10,"0-10 kms",IF(TablaProyecto[[#This Row],[DistanceFromHome]]&lt;20,"10-20 kms","20-30 kms"))</f>
        <v>0-10 kms</v>
      </c>
      <c r="AO576" s="3" t="str">
        <f>+IF(TablaProyecto[[#This Row],[Porcentaje de aumento salarial recibido (%)]]&lt;16%,"Bajo",IF(TablaProyecto[[#This Row],[Porcentaje de aumento salarial recibido (%)]]&lt;21%,"Medio","Alto"))</f>
        <v>Medio</v>
      </c>
      <c r="AP576" s="3" t="str">
        <f>+IF(TablaProyecto[[#This Row],[TrainingTimesLastYear]]&lt;3,"Poca",IF(TablaProyecto[[#This Row],[TrainingTimesLastYear]]&lt;5,"Media","Mucha"))</f>
        <v>Poca</v>
      </c>
      <c r="AQ576" s="3" t="str">
        <f>+IF(TablaProyecto[[#This Row],[TotalWorkingYears]]&lt;4,"Junior",IF(TablaProyecto[[#This Row],[TotalWorkingYears]]&lt;10,"Intermediate","Senior"))</f>
        <v>Senior</v>
      </c>
      <c r="AS576" t="str">
        <f>+IF(TablaProyecto[[#This Row],[Education]]&gt;5,"ERRONEO","")</f>
        <v/>
      </c>
      <c r="AT576" t="str">
        <f>IF(+COUNTIF(TablaProyecto[EmployeeNumber],TablaProyecto[[#This Row],[EmployeeNumber]])&gt;1,"ERRONEO"," ")</f>
        <v xml:space="preserve"> </v>
      </c>
      <c r="AU576" t="str">
        <f>+IF(TablaProyecto[[#This Row],[JobSatisfaction]]&gt;4,"ERRONEO"," ")</f>
        <v xml:space="preserve"> </v>
      </c>
      <c r="AV576" t="str">
        <f>+IF(TablaProyecto[[#This Row],[PerformanceRating]]&gt;4,"ERRONEO"," ")</f>
        <v xml:space="preserve"> </v>
      </c>
      <c r="AW576" t="str">
        <f>+IF(TablaProyecto[[#This Row],[RelationshipSatisfaction]]&gt;4,"ERRONEO"," ")</f>
        <v xml:space="preserve"> </v>
      </c>
      <c r="AX576" t="str">
        <f>+IF(TablaProyecto[[#This Row],[WorkLifeBalance]]&gt;4,"ERRONEO"," ")</f>
        <v xml:space="preserve"> </v>
      </c>
    </row>
    <row r="577" spans="1:50" x14ac:dyDescent="0.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  <c r="AJ577" s="3">
        <f>+TablaProyecto[[#This Row],[PercentSalaryHike]]/100</f>
        <v>0.11</v>
      </c>
      <c r="AK577" s="3" t="str">
        <f>+IF(TablaProyecto[[#This Row],[Age]]&gt;=61,"Baby boomers",IF(TablaProyecto[[#This Row],[Age]]&gt;=45,"Generacion X",IF(TablaProyecto[[#This Row],[Age]]&gt;=29,"Millennials","Generacion Z")))</f>
        <v>Generacion X</v>
      </c>
      <c r="AL57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77" s="3" t="str">
        <f>+IF(TablaProyecto[[#This Row],[HourlyRate]]&lt;50,"Coste salarial bajo",IF(TablaProyecto[[#This Row],[HourlyRate]]&lt;75,"Coste salarial medio","Coste salarial alto"))</f>
        <v>Coste salarial alto</v>
      </c>
      <c r="AN577" s="3" t="str">
        <f>+IF(TablaProyecto[[#This Row],[DistanceFromHome]]&lt;10,"0-10 kms",IF(TablaProyecto[[#This Row],[DistanceFromHome]]&lt;20,"10-20 kms","20-30 kms"))</f>
        <v>10-20 kms</v>
      </c>
      <c r="AO577" s="3" t="str">
        <f>+IF(TablaProyecto[[#This Row],[Porcentaje de aumento salarial recibido (%)]]&lt;16%,"Bajo",IF(TablaProyecto[[#This Row],[Porcentaje de aumento salarial recibido (%)]]&lt;21%,"Medio","Alto"))</f>
        <v>Bajo</v>
      </c>
      <c r="AP577" s="3" t="str">
        <f>+IF(TablaProyecto[[#This Row],[TrainingTimesLastYear]]&lt;3,"Poca",IF(TablaProyecto[[#This Row],[TrainingTimesLastYear]]&lt;5,"Media","Mucha"))</f>
        <v>Media</v>
      </c>
      <c r="AQ577" s="3" t="str">
        <f>+IF(TablaProyecto[[#This Row],[TotalWorkingYears]]&lt;4,"Junior",IF(TablaProyecto[[#This Row],[TotalWorkingYears]]&lt;10,"Intermediate","Senior"))</f>
        <v>Intermediate</v>
      </c>
      <c r="AS577" t="str">
        <f>+IF(TablaProyecto[[#This Row],[Education]]&gt;5,"ERRONEO","")</f>
        <v/>
      </c>
      <c r="AT577" t="str">
        <f>IF(+COUNTIF(TablaProyecto[EmployeeNumber],TablaProyecto[[#This Row],[EmployeeNumber]])&gt;1,"ERRONEO"," ")</f>
        <v xml:space="preserve"> </v>
      </c>
      <c r="AU577" t="str">
        <f>+IF(TablaProyecto[[#This Row],[JobSatisfaction]]&gt;4,"ERRONEO"," ")</f>
        <v xml:space="preserve"> </v>
      </c>
      <c r="AV577" t="str">
        <f>+IF(TablaProyecto[[#This Row],[PerformanceRating]]&gt;4,"ERRONEO"," ")</f>
        <v xml:space="preserve"> </v>
      </c>
      <c r="AW577" t="str">
        <f>+IF(TablaProyecto[[#This Row],[RelationshipSatisfaction]]&gt;4,"ERRONEO"," ")</f>
        <v xml:space="preserve"> </v>
      </c>
      <c r="AX577" t="str">
        <f>+IF(TablaProyecto[[#This Row],[WorkLifeBalance]]&gt;4,"ERRONEO"," ")</f>
        <v xml:space="preserve"> </v>
      </c>
    </row>
    <row r="578" spans="1:50" x14ac:dyDescent="0.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  <c r="AJ578" s="3">
        <f>+TablaProyecto[[#This Row],[PercentSalaryHike]]/100</f>
        <v>0.19</v>
      </c>
      <c r="AK578" s="3" t="str">
        <f>+IF(TablaProyecto[[#This Row],[Age]]&gt;=61,"Baby boomers",IF(TablaProyecto[[#This Row],[Age]]&gt;=45,"Generacion X",IF(TablaProyecto[[#This Row],[Age]]&gt;=29,"Millennials","Generacion Z")))</f>
        <v>Generacion Z</v>
      </c>
      <c r="AL57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78" s="3" t="str">
        <f>+IF(TablaProyecto[[#This Row],[HourlyRate]]&lt;50,"Coste salarial bajo",IF(TablaProyecto[[#This Row],[HourlyRate]]&lt;75,"Coste salarial medio","Coste salarial alto"))</f>
        <v>Coste salarial alto</v>
      </c>
      <c r="AN578" s="3" t="str">
        <f>+IF(TablaProyecto[[#This Row],[DistanceFromHome]]&lt;10,"0-10 kms",IF(TablaProyecto[[#This Row],[DistanceFromHome]]&lt;20,"10-20 kms","20-30 kms"))</f>
        <v>0-10 kms</v>
      </c>
      <c r="AO578" s="3" t="str">
        <f>+IF(TablaProyecto[[#This Row],[Porcentaje de aumento salarial recibido (%)]]&lt;16%,"Bajo",IF(TablaProyecto[[#This Row],[Porcentaje de aumento salarial recibido (%)]]&lt;21%,"Medio","Alto"))</f>
        <v>Medio</v>
      </c>
      <c r="AP578" s="3" t="str">
        <f>+IF(TablaProyecto[[#This Row],[TrainingTimesLastYear]]&lt;3,"Poca",IF(TablaProyecto[[#This Row],[TrainingTimesLastYear]]&lt;5,"Media","Mucha"))</f>
        <v>Media</v>
      </c>
      <c r="AQ578" s="3" t="str">
        <f>+IF(TablaProyecto[[#This Row],[TotalWorkingYears]]&lt;4,"Junior",IF(TablaProyecto[[#This Row],[TotalWorkingYears]]&lt;10,"Intermediate","Senior"))</f>
        <v>Intermediate</v>
      </c>
      <c r="AS578" t="str">
        <f>+IF(TablaProyecto[[#This Row],[Education]]&gt;5,"ERRONEO","")</f>
        <v/>
      </c>
      <c r="AT578" t="str">
        <f>IF(+COUNTIF(TablaProyecto[EmployeeNumber],TablaProyecto[[#This Row],[EmployeeNumber]])&gt;1,"ERRONEO"," ")</f>
        <v xml:space="preserve"> </v>
      </c>
      <c r="AU578" t="str">
        <f>+IF(TablaProyecto[[#This Row],[JobSatisfaction]]&gt;4,"ERRONEO"," ")</f>
        <v xml:space="preserve"> </v>
      </c>
      <c r="AV578" t="str">
        <f>+IF(TablaProyecto[[#This Row],[PerformanceRating]]&gt;4,"ERRONEO"," ")</f>
        <v xml:space="preserve"> </v>
      </c>
      <c r="AW578" t="str">
        <f>+IF(TablaProyecto[[#This Row],[RelationshipSatisfaction]]&gt;4,"ERRONEO"," ")</f>
        <v xml:space="preserve"> </v>
      </c>
      <c r="AX578" t="str">
        <f>+IF(TablaProyecto[[#This Row],[WorkLifeBalance]]&gt;4,"ERRONEO"," ")</f>
        <v xml:space="preserve"> </v>
      </c>
    </row>
    <row r="579" spans="1:50" x14ac:dyDescent="0.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  <c r="AJ579" s="3">
        <f>+TablaProyecto[[#This Row],[PercentSalaryHike]]/100</f>
        <v>0.13</v>
      </c>
      <c r="AK579" s="3" t="str">
        <f>+IF(TablaProyecto[[#This Row],[Age]]&gt;=61,"Baby boomers",IF(TablaProyecto[[#This Row],[Age]]&gt;=45,"Generacion X",IF(TablaProyecto[[#This Row],[Age]]&gt;=29,"Millennials","Generacion Z")))</f>
        <v>Millennials</v>
      </c>
      <c r="AL57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79" s="3" t="str">
        <f>+IF(TablaProyecto[[#This Row],[HourlyRate]]&lt;50,"Coste salarial bajo",IF(TablaProyecto[[#This Row],[HourlyRate]]&lt;75,"Coste salarial medio","Coste salarial alto"))</f>
        <v>Coste salarial alto</v>
      </c>
      <c r="AN579" s="3" t="str">
        <f>+IF(TablaProyecto[[#This Row],[DistanceFromHome]]&lt;10,"0-10 kms",IF(TablaProyecto[[#This Row],[DistanceFromHome]]&lt;20,"10-20 kms","20-30 kms"))</f>
        <v>10-20 kms</v>
      </c>
      <c r="AO579" s="3" t="str">
        <f>+IF(TablaProyecto[[#This Row],[Porcentaje de aumento salarial recibido (%)]]&lt;16%,"Bajo",IF(TablaProyecto[[#This Row],[Porcentaje de aumento salarial recibido (%)]]&lt;21%,"Medio","Alto"))</f>
        <v>Bajo</v>
      </c>
      <c r="AP579" s="3" t="str">
        <f>+IF(TablaProyecto[[#This Row],[TrainingTimesLastYear]]&lt;3,"Poca",IF(TablaProyecto[[#This Row],[TrainingTimesLastYear]]&lt;5,"Media","Mucha"))</f>
        <v>Media</v>
      </c>
      <c r="AQ579" s="3" t="str">
        <f>+IF(TablaProyecto[[#This Row],[TotalWorkingYears]]&lt;4,"Junior",IF(TablaProyecto[[#This Row],[TotalWorkingYears]]&lt;10,"Intermediate","Senior"))</f>
        <v>Intermediate</v>
      </c>
      <c r="AS579" t="str">
        <f>+IF(TablaProyecto[[#This Row],[Education]]&gt;5,"ERRONEO","")</f>
        <v/>
      </c>
      <c r="AT579" t="str">
        <f>IF(+COUNTIF(TablaProyecto[EmployeeNumber],TablaProyecto[[#This Row],[EmployeeNumber]])&gt;1,"ERRONEO"," ")</f>
        <v xml:space="preserve"> </v>
      </c>
      <c r="AU579" t="str">
        <f>+IF(TablaProyecto[[#This Row],[JobSatisfaction]]&gt;4,"ERRONEO"," ")</f>
        <v xml:space="preserve"> </v>
      </c>
      <c r="AV579" t="str">
        <f>+IF(TablaProyecto[[#This Row],[PerformanceRating]]&gt;4,"ERRONEO"," ")</f>
        <v xml:space="preserve"> </v>
      </c>
      <c r="AW579" t="str">
        <f>+IF(TablaProyecto[[#This Row],[RelationshipSatisfaction]]&gt;4,"ERRONEO"," ")</f>
        <v xml:space="preserve"> </v>
      </c>
      <c r="AX579" t="str">
        <f>+IF(TablaProyecto[[#This Row],[WorkLifeBalance]]&gt;4,"ERRONEO"," ")</f>
        <v xml:space="preserve"> </v>
      </c>
    </row>
    <row r="580" spans="1:50" x14ac:dyDescent="0.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  <c r="AJ580" s="3">
        <f>+TablaProyecto[[#This Row],[PercentSalaryHike]]/100</f>
        <v>0.12</v>
      </c>
      <c r="AK580" s="3" t="str">
        <f>+IF(TablaProyecto[[#This Row],[Age]]&gt;=61,"Baby boomers",IF(TablaProyecto[[#This Row],[Age]]&gt;=45,"Generacion X",IF(TablaProyecto[[#This Row],[Age]]&gt;=29,"Millennials","Generacion Z")))</f>
        <v>Millennials</v>
      </c>
      <c r="AL58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580" s="3" t="str">
        <f>+IF(TablaProyecto[[#This Row],[HourlyRate]]&lt;50,"Coste salarial bajo",IF(TablaProyecto[[#This Row],[HourlyRate]]&lt;75,"Coste salarial medio","Coste salarial alto"))</f>
        <v>Coste salarial alto</v>
      </c>
      <c r="AN580" s="3" t="str">
        <f>+IF(TablaProyecto[[#This Row],[DistanceFromHome]]&lt;10,"0-10 kms",IF(TablaProyecto[[#This Row],[DistanceFromHome]]&lt;20,"10-20 kms","20-30 kms"))</f>
        <v>0-10 kms</v>
      </c>
      <c r="AO580" s="3" t="str">
        <f>+IF(TablaProyecto[[#This Row],[Porcentaje de aumento salarial recibido (%)]]&lt;16%,"Bajo",IF(TablaProyecto[[#This Row],[Porcentaje de aumento salarial recibido (%)]]&lt;21%,"Medio","Alto"))</f>
        <v>Bajo</v>
      </c>
      <c r="AP580" s="3" t="str">
        <f>+IF(TablaProyecto[[#This Row],[TrainingTimesLastYear]]&lt;3,"Poca",IF(TablaProyecto[[#This Row],[TrainingTimesLastYear]]&lt;5,"Media","Mucha"))</f>
        <v>Poca</v>
      </c>
      <c r="AQ580" s="3" t="str">
        <f>+IF(TablaProyecto[[#This Row],[TotalWorkingYears]]&lt;4,"Junior",IF(TablaProyecto[[#This Row],[TotalWorkingYears]]&lt;10,"Intermediate","Senior"))</f>
        <v>Senior</v>
      </c>
      <c r="AS580" t="str">
        <f>+IF(TablaProyecto[[#This Row],[Education]]&gt;5,"ERRONEO","")</f>
        <v/>
      </c>
      <c r="AT580" t="str">
        <f>IF(+COUNTIF(TablaProyecto[EmployeeNumber],TablaProyecto[[#This Row],[EmployeeNumber]])&gt;1,"ERRONEO"," ")</f>
        <v xml:space="preserve"> </v>
      </c>
      <c r="AU580" t="str">
        <f>+IF(TablaProyecto[[#This Row],[JobSatisfaction]]&gt;4,"ERRONEO"," ")</f>
        <v xml:space="preserve"> </v>
      </c>
      <c r="AV580" t="str">
        <f>+IF(TablaProyecto[[#This Row],[PerformanceRating]]&gt;4,"ERRONEO"," ")</f>
        <v xml:space="preserve"> </v>
      </c>
      <c r="AW580" t="str">
        <f>+IF(TablaProyecto[[#This Row],[RelationshipSatisfaction]]&gt;4,"ERRONEO"," ")</f>
        <v xml:space="preserve"> </v>
      </c>
      <c r="AX580" t="str">
        <f>+IF(TablaProyecto[[#This Row],[WorkLifeBalance]]&gt;4,"ERRONEO"," ")</f>
        <v xml:space="preserve"> </v>
      </c>
    </row>
    <row r="581" spans="1:50" x14ac:dyDescent="0.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  <c r="AJ581" s="3">
        <f>+TablaProyecto[[#This Row],[PercentSalaryHike]]/100</f>
        <v>0.11</v>
      </c>
      <c r="AK581" s="3" t="str">
        <f>+IF(TablaProyecto[[#This Row],[Age]]&gt;=61,"Baby boomers",IF(TablaProyecto[[#This Row],[Age]]&gt;=45,"Generacion X",IF(TablaProyecto[[#This Row],[Age]]&gt;=29,"Millennials","Generacion Z")))</f>
        <v>Millennials</v>
      </c>
      <c r="AL58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81" s="3" t="str">
        <f>+IF(TablaProyecto[[#This Row],[HourlyRate]]&lt;50,"Coste salarial bajo",IF(TablaProyecto[[#This Row],[HourlyRate]]&lt;75,"Coste salarial medio","Coste salarial alto"))</f>
        <v>Coste salarial alto</v>
      </c>
      <c r="AN581" s="3" t="str">
        <f>+IF(TablaProyecto[[#This Row],[DistanceFromHome]]&lt;10,"0-10 kms",IF(TablaProyecto[[#This Row],[DistanceFromHome]]&lt;20,"10-20 kms","20-30 kms"))</f>
        <v>0-10 kms</v>
      </c>
      <c r="AO581" s="3" t="str">
        <f>+IF(TablaProyecto[[#This Row],[Porcentaje de aumento salarial recibido (%)]]&lt;16%,"Bajo",IF(TablaProyecto[[#This Row],[Porcentaje de aumento salarial recibido (%)]]&lt;21%,"Medio","Alto"))</f>
        <v>Bajo</v>
      </c>
      <c r="AP581" s="3" t="str">
        <f>+IF(TablaProyecto[[#This Row],[TrainingTimesLastYear]]&lt;3,"Poca",IF(TablaProyecto[[#This Row],[TrainingTimesLastYear]]&lt;5,"Media","Mucha"))</f>
        <v>Media</v>
      </c>
      <c r="AQ581" s="3" t="str">
        <f>+IF(TablaProyecto[[#This Row],[TotalWorkingYears]]&lt;4,"Junior",IF(TablaProyecto[[#This Row],[TotalWorkingYears]]&lt;10,"Intermediate","Senior"))</f>
        <v>Intermediate</v>
      </c>
      <c r="AS581" t="str">
        <f>+IF(TablaProyecto[[#This Row],[Education]]&gt;5,"ERRONEO","")</f>
        <v/>
      </c>
      <c r="AT581" t="str">
        <f>IF(+COUNTIF(TablaProyecto[EmployeeNumber],TablaProyecto[[#This Row],[EmployeeNumber]])&gt;1,"ERRONEO"," ")</f>
        <v xml:space="preserve"> </v>
      </c>
      <c r="AU581" t="str">
        <f>+IF(TablaProyecto[[#This Row],[JobSatisfaction]]&gt;4,"ERRONEO"," ")</f>
        <v xml:space="preserve"> </v>
      </c>
      <c r="AV581" t="str">
        <f>+IF(TablaProyecto[[#This Row],[PerformanceRating]]&gt;4,"ERRONEO"," ")</f>
        <v xml:space="preserve"> </v>
      </c>
      <c r="AW581" t="str">
        <f>+IF(TablaProyecto[[#This Row],[RelationshipSatisfaction]]&gt;4,"ERRONEO"," ")</f>
        <v xml:space="preserve"> </v>
      </c>
      <c r="AX581" t="str">
        <f>+IF(TablaProyecto[[#This Row],[WorkLifeBalance]]&gt;4,"ERRONEO"," ")</f>
        <v xml:space="preserve"> </v>
      </c>
    </row>
    <row r="582" spans="1:50" x14ac:dyDescent="0.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  <c r="AJ582" s="3">
        <f>+TablaProyecto[[#This Row],[PercentSalaryHike]]/100</f>
        <v>0.16</v>
      </c>
      <c r="AK582" s="3" t="str">
        <f>+IF(TablaProyecto[[#This Row],[Age]]&gt;=61,"Baby boomers",IF(TablaProyecto[[#This Row],[Age]]&gt;=45,"Generacion X",IF(TablaProyecto[[#This Row],[Age]]&gt;=29,"Millennials","Generacion Z")))</f>
        <v>Millennials</v>
      </c>
      <c r="AL58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82" s="3" t="str">
        <f>+IF(TablaProyecto[[#This Row],[HourlyRate]]&lt;50,"Coste salarial bajo",IF(TablaProyecto[[#This Row],[HourlyRate]]&lt;75,"Coste salarial medio","Coste salarial alto"))</f>
        <v>Coste salarial medio</v>
      </c>
      <c r="AN582" s="3" t="str">
        <f>+IF(TablaProyecto[[#This Row],[DistanceFromHome]]&lt;10,"0-10 kms",IF(TablaProyecto[[#This Row],[DistanceFromHome]]&lt;20,"10-20 kms","20-30 kms"))</f>
        <v>0-10 kms</v>
      </c>
      <c r="AO582" s="3" t="str">
        <f>+IF(TablaProyecto[[#This Row],[Porcentaje de aumento salarial recibido (%)]]&lt;16%,"Bajo",IF(TablaProyecto[[#This Row],[Porcentaje de aumento salarial recibido (%)]]&lt;21%,"Medio","Alto"))</f>
        <v>Medio</v>
      </c>
      <c r="AP582" s="3" t="str">
        <f>+IF(TablaProyecto[[#This Row],[TrainingTimesLastYear]]&lt;3,"Poca",IF(TablaProyecto[[#This Row],[TrainingTimesLastYear]]&lt;5,"Media","Mucha"))</f>
        <v>Poca</v>
      </c>
      <c r="AQ582" s="3" t="str">
        <f>+IF(TablaProyecto[[#This Row],[TotalWorkingYears]]&lt;4,"Junior",IF(TablaProyecto[[#This Row],[TotalWorkingYears]]&lt;10,"Intermediate","Senior"))</f>
        <v>Junior</v>
      </c>
      <c r="AS582" t="str">
        <f>+IF(TablaProyecto[[#This Row],[Education]]&gt;5,"ERRONEO","")</f>
        <v/>
      </c>
      <c r="AT582" t="str">
        <f>IF(+COUNTIF(TablaProyecto[EmployeeNumber],TablaProyecto[[#This Row],[EmployeeNumber]])&gt;1,"ERRONEO"," ")</f>
        <v xml:space="preserve"> </v>
      </c>
      <c r="AU582" t="str">
        <f>+IF(TablaProyecto[[#This Row],[JobSatisfaction]]&gt;4,"ERRONEO"," ")</f>
        <v xml:space="preserve"> </v>
      </c>
      <c r="AV582" t="str">
        <f>+IF(TablaProyecto[[#This Row],[PerformanceRating]]&gt;4,"ERRONEO"," ")</f>
        <v xml:space="preserve"> </v>
      </c>
      <c r="AW582" t="str">
        <f>+IF(TablaProyecto[[#This Row],[RelationshipSatisfaction]]&gt;4,"ERRONEO"," ")</f>
        <v xml:space="preserve"> </v>
      </c>
      <c r="AX582" t="str">
        <f>+IF(TablaProyecto[[#This Row],[WorkLifeBalance]]&gt;4,"ERRONEO"," ")</f>
        <v xml:space="preserve"> </v>
      </c>
    </row>
    <row r="583" spans="1:50" x14ac:dyDescent="0.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  <c r="AJ583" s="3">
        <f>+TablaProyecto[[#This Row],[PercentSalaryHike]]/100</f>
        <v>0.21</v>
      </c>
      <c r="AK583" s="3" t="str">
        <f>+IF(TablaProyecto[[#This Row],[Age]]&gt;=61,"Baby boomers",IF(TablaProyecto[[#This Row],[Age]]&gt;=45,"Generacion X",IF(TablaProyecto[[#This Row],[Age]]&gt;=29,"Millennials","Generacion Z")))</f>
        <v>Millennials</v>
      </c>
      <c r="AL58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83" s="3" t="str">
        <f>+IF(TablaProyecto[[#This Row],[HourlyRate]]&lt;50,"Coste salarial bajo",IF(TablaProyecto[[#This Row],[HourlyRate]]&lt;75,"Coste salarial medio","Coste salarial alto"))</f>
        <v>Coste salarial bajo</v>
      </c>
      <c r="AN583" s="3" t="str">
        <f>+IF(TablaProyecto[[#This Row],[DistanceFromHome]]&lt;10,"0-10 kms",IF(TablaProyecto[[#This Row],[DistanceFromHome]]&lt;20,"10-20 kms","20-30 kms"))</f>
        <v>0-10 kms</v>
      </c>
      <c r="AO583" s="3" t="str">
        <f>+IF(TablaProyecto[[#This Row],[Porcentaje de aumento salarial recibido (%)]]&lt;16%,"Bajo",IF(TablaProyecto[[#This Row],[Porcentaje de aumento salarial recibido (%)]]&lt;21%,"Medio","Alto"))</f>
        <v>Alto</v>
      </c>
      <c r="AP583" s="3" t="str">
        <f>+IF(TablaProyecto[[#This Row],[TrainingTimesLastYear]]&lt;3,"Poca",IF(TablaProyecto[[#This Row],[TrainingTimesLastYear]]&lt;5,"Media","Mucha"))</f>
        <v>Poca</v>
      </c>
      <c r="AQ583" s="3" t="str">
        <f>+IF(TablaProyecto[[#This Row],[TotalWorkingYears]]&lt;4,"Junior",IF(TablaProyecto[[#This Row],[TotalWorkingYears]]&lt;10,"Intermediate","Senior"))</f>
        <v>Intermediate</v>
      </c>
      <c r="AS583" t="str">
        <f>+IF(TablaProyecto[[#This Row],[Education]]&gt;5,"ERRONEO","")</f>
        <v/>
      </c>
      <c r="AT583" t="str">
        <f>IF(+COUNTIF(TablaProyecto[EmployeeNumber],TablaProyecto[[#This Row],[EmployeeNumber]])&gt;1,"ERRONEO"," ")</f>
        <v xml:space="preserve"> </v>
      </c>
      <c r="AU583" t="str">
        <f>+IF(TablaProyecto[[#This Row],[JobSatisfaction]]&gt;4,"ERRONEO"," ")</f>
        <v xml:space="preserve"> </v>
      </c>
      <c r="AV583" t="str">
        <f>+IF(TablaProyecto[[#This Row],[PerformanceRating]]&gt;4,"ERRONEO"," ")</f>
        <v xml:space="preserve"> </v>
      </c>
      <c r="AW583" t="str">
        <f>+IF(TablaProyecto[[#This Row],[RelationshipSatisfaction]]&gt;4,"ERRONEO"," ")</f>
        <v xml:space="preserve"> </v>
      </c>
      <c r="AX583" t="str">
        <f>+IF(TablaProyecto[[#This Row],[WorkLifeBalance]]&gt;4,"ERRONEO"," ")</f>
        <v xml:space="preserve"> </v>
      </c>
    </row>
    <row r="584" spans="1:50" x14ac:dyDescent="0.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  <c r="AJ584" s="3">
        <f>+TablaProyecto[[#This Row],[PercentSalaryHike]]/100</f>
        <v>0.24</v>
      </c>
      <c r="AK584" s="3" t="str">
        <f>+IF(TablaProyecto[[#This Row],[Age]]&gt;=61,"Baby boomers",IF(TablaProyecto[[#This Row],[Age]]&gt;=45,"Generacion X",IF(TablaProyecto[[#This Row],[Age]]&gt;=29,"Millennials","Generacion Z")))</f>
        <v>Millennials</v>
      </c>
      <c r="AL58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84" s="3" t="str">
        <f>+IF(TablaProyecto[[#This Row],[HourlyRate]]&lt;50,"Coste salarial bajo",IF(TablaProyecto[[#This Row],[HourlyRate]]&lt;75,"Coste salarial medio","Coste salarial alto"))</f>
        <v>Coste salarial bajo</v>
      </c>
      <c r="AN584" s="3" t="str">
        <f>+IF(TablaProyecto[[#This Row],[DistanceFromHome]]&lt;10,"0-10 kms",IF(TablaProyecto[[#This Row],[DistanceFromHome]]&lt;20,"10-20 kms","20-30 kms"))</f>
        <v>0-10 kms</v>
      </c>
      <c r="AO584" s="3" t="str">
        <f>+IF(TablaProyecto[[#This Row],[Porcentaje de aumento salarial recibido (%)]]&lt;16%,"Bajo",IF(TablaProyecto[[#This Row],[Porcentaje de aumento salarial recibido (%)]]&lt;21%,"Medio","Alto"))</f>
        <v>Alto</v>
      </c>
      <c r="AP584" s="3" t="str">
        <f>+IF(TablaProyecto[[#This Row],[TrainingTimesLastYear]]&lt;3,"Poca",IF(TablaProyecto[[#This Row],[TrainingTimesLastYear]]&lt;5,"Media","Mucha"))</f>
        <v>Poca</v>
      </c>
      <c r="AQ584" s="3" t="str">
        <f>+IF(TablaProyecto[[#This Row],[TotalWorkingYears]]&lt;4,"Junior",IF(TablaProyecto[[#This Row],[TotalWorkingYears]]&lt;10,"Intermediate","Senior"))</f>
        <v>Intermediate</v>
      </c>
      <c r="AS584" t="str">
        <f>+IF(TablaProyecto[[#This Row],[Education]]&gt;5,"ERRONEO","")</f>
        <v/>
      </c>
      <c r="AT584" t="str">
        <f>IF(+COUNTIF(TablaProyecto[EmployeeNumber],TablaProyecto[[#This Row],[EmployeeNumber]])&gt;1,"ERRONEO"," ")</f>
        <v xml:space="preserve"> </v>
      </c>
      <c r="AU584" t="str">
        <f>+IF(TablaProyecto[[#This Row],[JobSatisfaction]]&gt;4,"ERRONEO"," ")</f>
        <v xml:space="preserve"> </v>
      </c>
      <c r="AV584" t="str">
        <f>+IF(TablaProyecto[[#This Row],[PerformanceRating]]&gt;4,"ERRONEO"," ")</f>
        <v xml:space="preserve"> </v>
      </c>
      <c r="AW584" t="str">
        <f>+IF(TablaProyecto[[#This Row],[RelationshipSatisfaction]]&gt;4,"ERRONEO"," ")</f>
        <v xml:space="preserve"> </v>
      </c>
      <c r="AX584" t="str">
        <f>+IF(TablaProyecto[[#This Row],[WorkLifeBalance]]&gt;4,"ERRONEO"," ")</f>
        <v xml:space="preserve"> </v>
      </c>
    </row>
    <row r="585" spans="1:50" x14ac:dyDescent="0.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  <c r="AJ585" s="3">
        <f>+TablaProyecto[[#This Row],[PercentSalaryHike]]/100</f>
        <v>0.17</v>
      </c>
      <c r="AK585" s="3" t="str">
        <f>+IF(TablaProyecto[[#This Row],[Age]]&gt;=61,"Baby boomers",IF(TablaProyecto[[#This Row],[Age]]&gt;=45,"Generacion X",IF(TablaProyecto[[#This Row],[Age]]&gt;=29,"Millennials","Generacion Z")))</f>
        <v>Millennials</v>
      </c>
      <c r="AL58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85" s="3" t="str">
        <f>+IF(TablaProyecto[[#This Row],[HourlyRate]]&lt;50,"Coste salarial bajo",IF(TablaProyecto[[#This Row],[HourlyRate]]&lt;75,"Coste salarial medio","Coste salarial alto"))</f>
        <v>Coste salarial alto</v>
      </c>
      <c r="AN585" s="3" t="str">
        <f>+IF(TablaProyecto[[#This Row],[DistanceFromHome]]&lt;10,"0-10 kms",IF(TablaProyecto[[#This Row],[DistanceFromHome]]&lt;20,"10-20 kms","20-30 kms"))</f>
        <v>0-10 kms</v>
      </c>
      <c r="AO585" s="3" t="str">
        <f>+IF(TablaProyecto[[#This Row],[Porcentaje de aumento salarial recibido (%)]]&lt;16%,"Bajo",IF(TablaProyecto[[#This Row],[Porcentaje de aumento salarial recibido (%)]]&lt;21%,"Medio","Alto"))</f>
        <v>Medio</v>
      </c>
      <c r="AP585" s="3" t="str">
        <f>+IF(TablaProyecto[[#This Row],[TrainingTimesLastYear]]&lt;3,"Poca",IF(TablaProyecto[[#This Row],[TrainingTimesLastYear]]&lt;5,"Media","Mucha"))</f>
        <v>Poca</v>
      </c>
      <c r="AQ585" s="3" t="str">
        <f>+IF(TablaProyecto[[#This Row],[TotalWorkingYears]]&lt;4,"Junior",IF(TablaProyecto[[#This Row],[TotalWorkingYears]]&lt;10,"Intermediate","Senior"))</f>
        <v>Intermediate</v>
      </c>
      <c r="AS585" t="str">
        <f>+IF(TablaProyecto[[#This Row],[Education]]&gt;5,"ERRONEO","")</f>
        <v/>
      </c>
      <c r="AT585" t="str">
        <f>IF(+COUNTIF(TablaProyecto[EmployeeNumber],TablaProyecto[[#This Row],[EmployeeNumber]])&gt;1,"ERRONEO"," ")</f>
        <v xml:space="preserve"> </v>
      </c>
      <c r="AU585" t="str">
        <f>+IF(TablaProyecto[[#This Row],[JobSatisfaction]]&gt;4,"ERRONEO"," ")</f>
        <v xml:space="preserve"> </v>
      </c>
      <c r="AV585" t="str">
        <f>+IF(TablaProyecto[[#This Row],[PerformanceRating]]&gt;4,"ERRONEO"," ")</f>
        <v xml:space="preserve"> </v>
      </c>
      <c r="AW585" t="str">
        <f>+IF(TablaProyecto[[#This Row],[RelationshipSatisfaction]]&gt;4,"ERRONEO"," ")</f>
        <v xml:space="preserve"> </v>
      </c>
      <c r="AX585" t="str">
        <f>+IF(TablaProyecto[[#This Row],[WorkLifeBalance]]&gt;4,"ERRONEO"," ")</f>
        <v xml:space="preserve"> </v>
      </c>
    </row>
    <row r="586" spans="1:50" x14ac:dyDescent="0.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  <c r="AJ586" s="3">
        <f>+TablaProyecto[[#This Row],[PercentSalaryHike]]/100</f>
        <v>0.13</v>
      </c>
      <c r="AK586" s="3" t="str">
        <f>+IF(TablaProyecto[[#This Row],[Age]]&gt;=61,"Baby boomers",IF(TablaProyecto[[#This Row],[Age]]&gt;=45,"Generacion X",IF(TablaProyecto[[#This Row],[Age]]&gt;=29,"Millennials","Generacion Z")))</f>
        <v>Millennials</v>
      </c>
      <c r="AL58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586" s="3" t="str">
        <f>+IF(TablaProyecto[[#This Row],[HourlyRate]]&lt;50,"Coste salarial bajo",IF(TablaProyecto[[#This Row],[HourlyRate]]&lt;75,"Coste salarial medio","Coste salarial alto"))</f>
        <v>Coste salarial medio</v>
      </c>
      <c r="AN586" s="3" t="str">
        <f>+IF(TablaProyecto[[#This Row],[DistanceFromHome]]&lt;10,"0-10 kms",IF(TablaProyecto[[#This Row],[DistanceFromHome]]&lt;20,"10-20 kms","20-30 kms"))</f>
        <v>0-10 kms</v>
      </c>
      <c r="AO586" s="3" t="str">
        <f>+IF(TablaProyecto[[#This Row],[Porcentaje de aumento salarial recibido (%)]]&lt;16%,"Bajo",IF(TablaProyecto[[#This Row],[Porcentaje de aumento salarial recibido (%)]]&lt;21%,"Medio","Alto"))</f>
        <v>Bajo</v>
      </c>
      <c r="AP586" s="3" t="str">
        <f>+IF(TablaProyecto[[#This Row],[TrainingTimesLastYear]]&lt;3,"Poca",IF(TablaProyecto[[#This Row],[TrainingTimesLastYear]]&lt;5,"Media","Mucha"))</f>
        <v>Media</v>
      </c>
      <c r="AQ586" s="3" t="str">
        <f>+IF(TablaProyecto[[#This Row],[TotalWorkingYears]]&lt;4,"Junior",IF(TablaProyecto[[#This Row],[TotalWorkingYears]]&lt;10,"Intermediate","Senior"))</f>
        <v>Senior</v>
      </c>
      <c r="AS586" t="str">
        <f>+IF(TablaProyecto[[#This Row],[Education]]&gt;5,"ERRONEO","")</f>
        <v/>
      </c>
      <c r="AT586" t="str">
        <f>IF(+COUNTIF(TablaProyecto[EmployeeNumber],TablaProyecto[[#This Row],[EmployeeNumber]])&gt;1,"ERRONEO"," ")</f>
        <v xml:space="preserve"> </v>
      </c>
      <c r="AU586" t="str">
        <f>+IF(TablaProyecto[[#This Row],[JobSatisfaction]]&gt;4,"ERRONEO"," ")</f>
        <v xml:space="preserve"> </v>
      </c>
      <c r="AV586" t="str">
        <f>+IF(TablaProyecto[[#This Row],[PerformanceRating]]&gt;4,"ERRONEO"," ")</f>
        <v xml:space="preserve"> </v>
      </c>
      <c r="AW586" t="str">
        <f>+IF(TablaProyecto[[#This Row],[RelationshipSatisfaction]]&gt;4,"ERRONEO"," ")</f>
        <v xml:space="preserve"> </v>
      </c>
      <c r="AX586" t="str">
        <f>+IF(TablaProyecto[[#This Row],[WorkLifeBalance]]&gt;4,"ERRONEO"," ")</f>
        <v xml:space="preserve"> </v>
      </c>
    </row>
    <row r="587" spans="1:50" x14ac:dyDescent="0.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  <c r="AJ587" s="3">
        <f>+TablaProyecto[[#This Row],[PercentSalaryHike]]/100</f>
        <v>0.21</v>
      </c>
      <c r="AK587" s="3" t="str">
        <f>+IF(TablaProyecto[[#This Row],[Age]]&gt;=61,"Baby boomers",IF(TablaProyecto[[#This Row],[Age]]&gt;=45,"Generacion X",IF(TablaProyecto[[#This Row],[Age]]&gt;=29,"Millennials","Generacion Z")))</f>
        <v>Generacion Z</v>
      </c>
      <c r="AL58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587" s="3" t="str">
        <f>+IF(TablaProyecto[[#This Row],[HourlyRate]]&lt;50,"Coste salarial bajo",IF(TablaProyecto[[#This Row],[HourlyRate]]&lt;75,"Coste salarial medio","Coste salarial alto"))</f>
        <v>Coste salarial medio</v>
      </c>
      <c r="AN587" s="3" t="str">
        <f>+IF(TablaProyecto[[#This Row],[DistanceFromHome]]&lt;10,"0-10 kms",IF(TablaProyecto[[#This Row],[DistanceFromHome]]&lt;20,"10-20 kms","20-30 kms"))</f>
        <v>0-10 kms</v>
      </c>
      <c r="AO587" s="3" t="str">
        <f>+IF(TablaProyecto[[#This Row],[Porcentaje de aumento salarial recibido (%)]]&lt;16%,"Bajo",IF(TablaProyecto[[#This Row],[Porcentaje de aumento salarial recibido (%)]]&lt;21%,"Medio","Alto"))</f>
        <v>Alto</v>
      </c>
      <c r="AP587" s="3" t="str">
        <f>+IF(TablaProyecto[[#This Row],[TrainingTimesLastYear]]&lt;3,"Poca",IF(TablaProyecto[[#This Row],[TrainingTimesLastYear]]&lt;5,"Media","Mucha"))</f>
        <v>Poca</v>
      </c>
      <c r="AQ587" s="3" t="str">
        <f>+IF(TablaProyecto[[#This Row],[TotalWorkingYears]]&lt;4,"Junior",IF(TablaProyecto[[#This Row],[TotalWorkingYears]]&lt;10,"Intermediate","Senior"))</f>
        <v>Junior</v>
      </c>
      <c r="AS587" t="str">
        <f>+IF(TablaProyecto[[#This Row],[Education]]&gt;5,"ERRONEO","")</f>
        <v/>
      </c>
      <c r="AT587" t="str">
        <f>IF(+COUNTIF(TablaProyecto[EmployeeNumber],TablaProyecto[[#This Row],[EmployeeNumber]])&gt;1,"ERRONEO"," ")</f>
        <v xml:space="preserve"> </v>
      </c>
      <c r="AU587" t="str">
        <f>+IF(TablaProyecto[[#This Row],[JobSatisfaction]]&gt;4,"ERRONEO"," ")</f>
        <v xml:space="preserve"> </v>
      </c>
      <c r="AV587" t="str">
        <f>+IF(TablaProyecto[[#This Row],[PerformanceRating]]&gt;4,"ERRONEO"," ")</f>
        <v xml:space="preserve"> </v>
      </c>
      <c r="AW587" t="str">
        <f>+IF(TablaProyecto[[#This Row],[RelationshipSatisfaction]]&gt;4,"ERRONEO"," ")</f>
        <v xml:space="preserve"> </v>
      </c>
      <c r="AX587" t="str">
        <f>+IF(TablaProyecto[[#This Row],[WorkLifeBalance]]&gt;4,"ERRONEO"," ")</f>
        <v xml:space="preserve"> </v>
      </c>
    </row>
    <row r="588" spans="1:50" x14ac:dyDescent="0.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  <c r="AJ588" s="3">
        <f>+TablaProyecto[[#This Row],[PercentSalaryHike]]/100</f>
        <v>0.11</v>
      </c>
      <c r="AK588" s="3" t="str">
        <f>+IF(TablaProyecto[[#This Row],[Age]]&gt;=61,"Baby boomers",IF(TablaProyecto[[#This Row],[Age]]&gt;=45,"Generacion X",IF(TablaProyecto[[#This Row],[Age]]&gt;=29,"Millennials","Generacion Z")))</f>
        <v>Generacion Z</v>
      </c>
      <c r="AL58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588" s="3" t="str">
        <f>+IF(TablaProyecto[[#This Row],[HourlyRate]]&lt;50,"Coste salarial bajo",IF(TablaProyecto[[#This Row],[HourlyRate]]&lt;75,"Coste salarial medio","Coste salarial alto"))</f>
        <v>Coste salarial medio</v>
      </c>
      <c r="AN588" s="3" t="str">
        <f>+IF(TablaProyecto[[#This Row],[DistanceFromHome]]&lt;10,"0-10 kms",IF(TablaProyecto[[#This Row],[DistanceFromHome]]&lt;20,"10-20 kms","20-30 kms"))</f>
        <v>0-10 kms</v>
      </c>
      <c r="AO588" s="3" t="str">
        <f>+IF(TablaProyecto[[#This Row],[Porcentaje de aumento salarial recibido (%)]]&lt;16%,"Bajo",IF(TablaProyecto[[#This Row],[Porcentaje de aumento salarial recibido (%)]]&lt;21%,"Medio","Alto"))</f>
        <v>Bajo</v>
      </c>
      <c r="AP588" s="3" t="str">
        <f>+IF(TablaProyecto[[#This Row],[TrainingTimesLastYear]]&lt;3,"Poca",IF(TablaProyecto[[#This Row],[TrainingTimesLastYear]]&lt;5,"Media","Mucha"))</f>
        <v>Media</v>
      </c>
      <c r="AQ588" s="3" t="str">
        <f>+IF(TablaProyecto[[#This Row],[TotalWorkingYears]]&lt;4,"Junior",IF(TablaProyecto[[#This Row],[TotalWorkingYears]]&lt;10,"Intermediate","Senior"))</f>
        <v>Junior</v>
      </c>
      <c r="AS588" t="str">
        <f>+IF(TablaProyecto[[#This Row],[Education]]&gt;5,"ERRONEO","")</f>
        <v/>
      </c>
      <c r="AT588" t="str">
        <f>IF(+COUNTIF(TablaProyecto[EmployeeNumber],TablaProyecto[[#This Row],[EmployeeNumber]])&gt;1,"ERRONEO"," ")</f>
        <v xml:space="preserve"> </v>
      </c>
      <c r="AU588" t="str">
        <f>+IF(TablaProyecto[[#This Row],[JobSatisfaction]]&gt;4,"ERRONEO"," ")</f>
        <v xml:space="preserve"> </v>
      </c>
      <c r="AV588" t="str">
        <f>+IF(TablaProyecto[[#This Row],[PerformanceRating]]&gt;4,"ERRONEO"," ")</f>
        <v xml:space="preserve"> </v>
      </c>
      <c r="AW588" t="str">
        <f>+IF(TablaProyecto[[#This Row],[RelationshipSatisfaction]]&gt;4,"ERRONEO"," ")</f>
        <v xml:space="preserve"> </v>
      </c>
      <c r="AX588" t="str">
        <f>+IF(TablaProyecto[[#This Row],[WorkLifeBalance]]&gt;4,"ERRONEO"," ")</f>
        <v xml:space="preserve"> </v>
      </c>
    </row>
    <row r="589" spans="1:50" x14ac:dyDescent="0.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  <c r="AJ589" s="3">
        <f>+TablaProyecto[[#This Row],[PercentSalaryHike]]/100</f>
        <v>0.2</v>
      </c>
      <c r="AK589" s="3" t="str">
        <f>+IF(TablaProyecto[[#This Row],[Age]]&gt;=61,"Baby boomers",IF(TablaProyecto[[#This Row],[Age]]&gt;=45,"Generacion X",IF(TablaProyecto[[#This Row],[Age]]&gt;=29,"Millennials","Generacion Z")))</f>
        <v>Generacion X</v>
      </c>
      <c r="AL58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89" s="3" t="str">
        <f>+IF(TablaProyecto[[#This Row],[HourlyRate]]&lt;50,"Coste salarial bajo",IF(TablaProyecto[[#This Row],[HourlyRate]]&lt;75,"Coste salarial medio","Coste salarial alto"))</f>
        <v>Coste salarial alto</v>
      </c>
      <c r="AN589" s="3" t="str">
        <f>+IF(TablaProyecto[[#This Row],[DistanceFromHome]]&lt;10,"0-10 kms",IF(TablaProyecto[[#This Row],[DistanceFromHome]]&lt;20,"10-20 kms","20-30 kms"))</f>
        <v>10-20 kms</v>
      </c>
      <c r="AO589" s="3" t="str">
        <f>+IF(TablaProyecto[[#This Row],[Porcentaje de aumento salarial recibido (%)]]&lt;16%,"Bajo",IF(TablaProyecto[[#This Row],[Porcentaje de aumento salarial recibido (%)]]&lt;21%,"Medio","Alto"))</f>
        <v>Medio</v>
      </c>
      <c r="AP589" s="3" t="str">
        <f>+IF(TablaProyecto[[#This Row],[TrainingTimesLastYear]]&lt;3,"Poca",IF(TablaProyecto[[#This Row],[TrainingTimesLastYear]]&lt;5,"Media","Mucha"))</f>
        <v>Media</v>
      </c>
      <c r="AQ589" s="3" t="str">
        <f>+IF(TablaProyecto[[#This Row],[TotalWorkingYears]]&lt;4,"Junior",IF(TablaProyecto[[#This Row],[TotalWorkingYears]]&lt;10,"Intermediate","Senior"))</f>
        <v>Intermediate</v>
      </c>
      <c r="AS589" t="str">
        <f>+IF(TablaProyecto[[#This Row],[Education]]&gt;5,"ERRONEO","")</f>
        <v/>
      </c>
      <c r="AT589" t="str">
        <f>IF(+COUNTIF(TablaProyecto[EmployeeNumber],TablaProyecto[[#This Row],[EmployeeNumber]])&gt;1,"ERRONEO"," ")</f>
        <v xml:space="preserve"> </v>
      </c>
      <c r="AU589" t="str">
        <f>+IF(TablaProyecto[[#This Row],[JobSatisfaction]]&gt;4,"ERRONEO"," ")</f>
        <v xml:space="preserve"> </v>
      </c>
      <c r="AV589" t="str">
        <f>+IF(TablaProyecto[[#This Row],[PerformanceRating]]&gt;4,"ERRONEO"," ")</f>
        <v xml:space="preserve"> </v>
      </c>
      <c r="AW589" t="str">
        <f>+IF(TablaProyecto[[#This Row],[RelationshipSatisfaction]]&gt;4,"ERRONEO"," ")</f>
        <v xml:space="preserve"> </v>
      </c>
      <c r="AX589" t="str">
        <f>+IF(TablaProyecto[[#This Row],[WorkLifeBalance]]&gt;4,"ERRONEO"," ")</f>
        <v xml:space="preserve"> </v>
      </c>
    </row>
    <row r="590" spans="1:50" x14ac:dyDescent="0.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  <c r="AJ590" s="3">
        <f>+TablaProyecto[[#This Row],[PercentSalaryHike]]/100</f>
        <v>0.16</v>
      </c>
      <c r="AK590" s="3" t="str">
        <f>+IF(TablaProyecto[[#This Row],[Age]]&gt;=61,"Baby boomers",IF(TablaProyecto[[#This Row],[Age]]&gt;=45,"Generacion X",IF(TablaProyecto[[#This Row],[Age]]&gt;=29,"Millennials","Generacion Z")))</f>
        <v>Generacion X</v>
      </c>
      <c r="AL59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90" s="3" t="str">
        <f>+IF(TablaProyecto[[#This Row],[HourlyRate]]&lt;50,"Coste salarial bajo",IF(TablaProyecto[[#This Row],[HourlyRate]]&lt;75,"Coste salarial medio","Coste salarial alto"))</f>
        <v>Coste salarial medio</v>
      </c>
      <c r="AN590" s="3" t="str">
        <f>+IF(TablaProyecto[[#This Row],[DistanceFromHome]]&lt;10,"0-10 kms",IF(TablaProyecto[[#This Row],[DistanceFromHome]]&lt;20,"10-20 kms","20-30 kms"))</f>
        <v>0-10 kms</v>
      </c>
      <c r="AO590" s="3" t="str">
        <f>+IF(TablaProyecto[[#This Row],[Porcentaje de aumento salarial recibido (%)]]&lt;16%,"Bajo",IF(TablaProyecto[[#This Row],[Porcentaje de aumento salarial recibido (%)]]&lt;21%,"Medio","Alto"))</f>
        <v>Medio</v>
      </c>
      <c r="AP590" s="3" t="str">
        <f>+IF(TablaProyecto[[#This Row],[TrainingTimesLastYear]]&lt;3,"Poca",IF(TablaProyecto[[#This Row],[TrainingTimesLastYear]]&lt;5,"Media","Mucha"))</f>
        <v>Media</v>
      </c>
      <c r="AQ590" s="3" t="str">
        <f>+IF(TablaProyecto[[#This Row],[TotalWorkingYears]]&lt;4,"Junior",IF(TablaProyecto[[#This Row],[TotalWorkingYears]]&lt;10,"Intermediate","Senior"))</f>
        <v>Senior</v>
      </c>
      <c r="AS590" t="str">
        <f>+IF(TablaProyecto[[#This Row],[Education]]&gt;5,"ERRONEO","")</f>
        <v/>
      </c>
      <c r="AT590" t="str">
        <f>IF(+COUNTIF(TablaProyecto[EmployeeNumber],TablaProyecto[[#This Row],[EmployeeNumber]])&gt;1,"ERRONEO"," ")</f>
        <v xml:space="preserve"> </v>
      </c>
      <c r="AU590" t="str">
        <f>+IF(TablaProyecto[[#This Row],[JobSatisfaction]]&gt;4,"ERRONEO"," ")</f>
        <v xml:space="preserve"> </v>
      </c>
      <c r="AV590" t="str">
        <f>+IF(TablaProyecto[[#This Row],[PerformanceRating]]&gt;4,"ERRONEO"," ")</f>
        <v xml:space="preserve"> </v>
      </c>
      <c r="AW590" t="str">
        <f>+IF(TablaProyecto[[#This Row],[RelationshipSatisfaction]]&gt;4,"ERRONEO"," ")</f>
        <v xml:space="preserve"> </v>
      </c>
      <c r="AX590" t="str">
        <f>+IF(TablaProyecto[[#This Row],[WorkLifeBalance]]&gt;4,"ERRONEO"," ")</f>
        <v xml:space="preserve"> </v>
      </c>
    </row>
    <row r="591" spans="1:50" x14ac:dyDescent="0.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  <c r="AJ591" s="3">
        <f>+TablaProyecto[[#This Row],[PercentSalaryHike]]/100</f>
        <v>0.11</v>
      </c>
      <c r="AK591" s="3" t="str">
        <f>+IF(TablaProyecto[[#This Row],[Age]]&gt;=61,"Baby boomers",IF(TablaProyecto[[#This Row],[Age]]&gt;=45,"Generacion X",IF(TablaProyecto[[#This Row],[Age]]&gt;=29,"Millennials","Generacion Z")))</f>
        <v>Millennials</v>
      </c>
      <c r="AL59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591" s="3" t="str">
        <f>+IF(TablaProyecto[[#This Row],[HourlyRate]]&lt;50,"Coste salarial bajo",IF(TablaProyecto[[#This Row],[HourlyRate]]&lt;75,"Coste salarial medio","Coste salarial alto"))</f>
        <v>Coste salarial bajo</v>
      </c>
      <c r="AN591" s="3" t="str">
        <f>+IF(TablaProyecto[[#This Row],[DistanceFromHome]]&lt;10,"0-10 kms",IF(TablaProyecto[[#This Row],[DistanceFromHome]]&lt;20,"10-20 kms","20-30 kms"))</f>
        <v>0-10 kms</v>
      </c>
      <c r="AO591" s="3" t="str">
        <f>+IF(TablaProyecto[[#This Row],[Porcentaje de aumento salarial recibido (%)]]&lt;16%,"Bajo",IF(TablaProyecto[[#This Row],[Porcentaje de aumento salarial recibido (%)]]&lt;21%,"Medio","Alto"))</f>
        <v>Bajo</v>
      </c>
      <c r="AP591" s="3" t="str">
        <f>+IF(TablaProyecto[[#This Row],[TrainingTimesLastYear]]&lt;3,"Poca",IF(TablaProyecto[[#This Row],[TrainingTimesLastYear]]&lt;5,"Media","Mucha"))</f>
        <v>Poca</v>
      </c>
      <c r="AQ591" s="3" t="str">
        <f>+IF(TablaProyecto[[#This Row],[TotalWorkingYears]]&lt;4,"Junior",IF(TablaProyecto[[#This Row],[TotalWorkingYears]]&lt;10,"Intermediate","Senior"))</f>
        <v>Junior</v>
      </c>
      <c r="AS591" t="str">
        <f>+IF(TablaProyecto[[#This Row],[Education]]&gt;5,"ERRONEO","")</f>
        <v/>
      </c>
      <c r="AT591" t="str">
        <f>IF(+COUNTIF(TablaProyecto[EmployeeNumber],TablaProyecto[[#This Row],[EmployeeNumber]])&gt;1,"ERRONEO"," ")</f>
        <v xml:space="preserve"> </v>
      </c>
      <c r="AU591" t="str">
        <f>+IF(TablaProyecto[[#This Row],[JobSatisfaction]]&gt;4,"ERRONEO"," ")</f>
        <v xml:space="preserve"> </v>
      </c>
      <c r="AV591" t="str">
        <f>+IF(TablaProyecto[[#This Row],[PerformanceRating]]&gt;4,"ERRONEO"," ")</f>
        <v xml:space="preserve"> </v>
      </c>
      <c r="AW591" t="str">
        <f>+IF(TablaProyecto[[#This Row],[RelationshipSatisfaction]]&gt;4,"ERRONEO"," ")</f>
        <v xml:space="preserve"> </v>
      </c>
      <c r="AX591" t="str">
        <f>+IF(TablaProyecto[[#This Row],[WorkLifeBalance]]&gt;4,"ERRONEO"," ")</f>
        <v xml:space="preserve"> </v>
      </c>
    </row>
    <row r="592" spans="1:50" x14ac:dyDescent="0.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  <c r="AJ592" s="3">
        <f>+TablaProyecto[[#This Row],[PercentSalaryHike]]/100</f>
        <v>0.11</v>
      </c>
      <c r="AK592" s="3" t="str">
        <f>+IF(TablaProyecto[[#This Row],[Age]]&gt;=61,"Baby boomers",IF(TablaProyecto[[#This Row],[Age]]&gt;=45,"Generacion X",IF(TablaProyecto[[#This Row],[Age]]&gt;=29,"Millennials","Generacion Z")))</f>
        <v>Millennials</v>
      </c>
      <c r="AL59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592" s="3" t="str">
        <f>+IF(TablaProyecto[[#This Row],[HourlyRate]]&lt;50,"Coste salarial bajo",IF(TablaProyecto[[#This Row],[HourlyRate]]&lt;75,"Coste salarial medio","Coste salarial alto"))</f>
        <v>Coste salarial bajo</v>
      </c>
      <c r="AN592" s="3" t="str">
        <f>+IF(TablaProyecto[[#This Row],[DistanceFromHome]]&lt;10,"0-10 kms",IF(TablaProyecto[[#This Row],[DistanceFromHome]]&lt;20,"10-20 kms","20-30 kms"))</f>
        <v>0-10 kms</v>
      </c>
      <c r="AO592" s="3" t="str">
        <f>+IF(TablaProyecto[[#This Row],[Porcentaje de aumento salarial recibido (%)]]&lt;16%,"Bajo",IF(TablaProyecto[[#This Row],[Porcentaje de aumento salarial recibido (%)]]&lt;21%,"Medio","Alto"))</f>
        <v>Bajo</v>
      </c>
      <c r="AP592" s="3" t="str">
        <f>+IF(TablaProyecto[[#This Row],[TrainingTimesLastYear]]&lt;3,"Poca",IF(TablaProyecto[[#This Row],[TrainingTimesLastYear]]&lt;5,"Media","Mucha"))</f>
        <v>Media</v>
      </c>
      <c r="AQ592" s="3" t="str">
        <f>+IF(TablaProyecto[[#This Row],[TotalWorkingYears]]&lt;4,"Junior",IF(TablaProyecto[[#This Row],[TotalWorkingYears]]&lt;10,"Intermediate","Senior"))</f>
        <v>Senior</v>
      </c>
      <c r="AS592" t="str">
        <f>+IF(TablaProyecto[[#This Row],[Education]]&gt;5,"ERRONEO","")</f>
        <v/>
      </c>
      <c r="AT592" t="str">
        <f>IF(+COUNTIF(TablaProyecto[EmployeeNumber],TablaProyecto[[#This Row],[EmployeeNumber]])&gt;1,"ERRONEO"," ")</f>
        <v xml:space="preserve"> </v>
      </c>
      <c r="AU592" t="str">
        <f>+IF(TablaProyecto[[#This Row],[JobSatisfaction]]&gt;4,"ERRONEO"," ")</f>
        <v xml:space="preserve"> </v>
      </c>
      <c r="AV592" t="str">
        <f>+IF(TablaProyecto[[#This Row],[PerformanceRating]]&gt;4,"ERRONEO"," ")</f>
        <v xml:space="preserve"> </v>
      </c>
      <c r="AW592" t="str">
        <f>+IF(TablaProyecto[[#This Row],[RelationshipSatisfaction]]&gt;4,"ERRONEO"," ")</f>
        <v xml:space="preserve"> </v>
      </c>
      <c r="AX592" t="str">
        <f>+IF(TablaProyecto[[#This Row],[WorkLifeBalance]]&gt;4,"ERRONEO"," ")</f>
        <v xml:space="preserve"> </v>
      </c>
    </row>
    <row r="593" spans="1:50" x14ac:dyDescent="0.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  <c r="AJ593" s="3">
        <f>+TablaProyecto[[#This Row],[PercentSalaryHike]]/100</f>
        <v>0.15</v>
      </c>
      <c r="AK593" s="3" t="str">
        <f>+IF(TablaProyecto[[#This Row],[Age]]&gt;=61,"Baby boomers",IF(TablaProyecto[[#This Row],[Age]]&gt;=45,"Generacion X",IF(TablaProyecto[[#This Row],[Age]]&gt;=29,"Millennials","Generacion Z")))</f>
        <v>Millennials</v>
      </c>
      <c r="AL59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93" s="3" t="str">
        <f>+IF(TablaProyecto[[#This Row],[HourlyRate]]&lt;50,"Coste salarial bajo",IF(TablaProyecto[[#This Row],[HourlyRate]]&lt;75,"Coste salarial medio","Coste salarial alto"))</f>
        <v>Coste salarial medio</v>
      </c>
      <c r="AN593" s="3" t="str">
        <f>+IF(TablaProyecto[[#This Row],[DistanceFromHome]]&lt;10,"0-10 kms",IF(TablaProyecto[[#This Row],[DistanceFromHome]]&lt;20,"10-20 kms","20-30 kms"))</f>
        <v>10-20 kms</v>
      </c>
      <c r="AO593" s="3" t="str">
        <f>+IF(TablaProyecto[[#This Row],[Porcentaje de aumento salarial recibido (%)]]&lt;16%,"Bajo",IF(TablaProyecto[[#This Row],[Porcentaje de aumento salarial recibido (%)]]&lt;21%,"Medio","Alto"))</f>
        <v>Bajo</v>
      </c>
      <c r="AP593" s="3" t="str">
        <f>+IF(TablaProyecto[[#This Row],[TrainingTimesLastYear]]&lt;3,"Poca",IF(TablaProyecto[[#This Row],[TrainingTimesLastYear]]&lt;5,"Media","Mucha"))</f>
        <v>Media</v>
      </c>
      <c r="AQ593" s="3" t="str">
        <f>+IF(TablaProyecto[[#This Row],[TotalWorkingYears]]&lt;4,"Junior",IF(TablaProyecto[[#This Row],[TotalWorkingYears]]&lt;10,"Intermediate","Senior"))</f>
        <v>Intermediate</v>
      </c>
      <c r="AS593" t="str">
        <f>+IF(TablaProyecto[[#This Row],[Education]]&gt;5,"ERRONEO","")</f>
        <v/>
      </c>
      <c r="AT593" t="str">
        <f>IF(+COUNTIF(TablaProyecto[EmployeeNumber],TablaProyecto[[#This Row],[EmployeeNumber]])&gt;1,"ERRONEO"," ")</f>
        <v xml:space="preserve"> </v>
      </c>
      <c r="AU593" t="str">
        <f>+IF(TablaProyecto[[#This Row],[JobSatisfaction]]&gt;4,"ERRONEO"," ")</f>
        <v xml:space="preserve"> </v>
      </c>
      <c r="AV593" t="str">
        <f>+IF(TablaProyecto[[#This Row],[PerformanceRating]]&gt;4,"ERRONEO"," ")</f>
        <v xml:space="preserve"> </v>
      </c>
      <c r="AW593" t="str">
        <f>+IF(TablaProyecto[[#This Row],[RelationshipSatisfaction]]&gt;4,"ERRONEO"," ")</f>
        <v xml:space="preserve"> </v>
      </c>
      <c r="AX593" t="str">
        <f>+IF(TablaProyecto[[#This Row],[WorkLifeBalance]]&gt;4,"ERRONEO"," ")</f>
        <v xml:space="preserve"> </v>
      </c>
    </row>
    <row r="594" spans="1:50" x14ac:dyDescent="0.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  <c r="AJ594" s="3">
        <f>+TablaProyecto[[#This Row],[PercentSalaryHike]]/100</f>
        <v>0.11</v>
      </c>
      <c r="AK594" s="3" t="str">
        <f>+IF(TablaProyecto[[#This Row],[Age]]&gt;=61,"Baby boomers",IF(TablaProyecto[[#This Row],[Age]]&gt;=45,"Generacion X",IF(TablaProyecto[[#This Row],[Age]]&gt;=29,"Millennials","Generacion Z")))</f>
        <v>Generacion X</v>
      </c>
      <c r="AL59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594" s="3" t="str">
        <f>+IF(TablaProyecto[[#This Row],[HourlyRate]]&lt;50,"Coste salarial bajo",IF(TablaProyecto[[#This Row],[HourlyRate]]&lt;75,"Coste salarial medio","Coste salarial alto"))</f>
        <v>Coste salarial bajo</v>
      </c>
      <c r="AN594" s="3" t="str">
        <f>+IF(TablaProyecto[[#This Row],[DistanceFromHome]]&lt;10,"0-10 kms",IF(TablaProyecto[[#This Row],[DistanceFromHome]]&lt;20,"10-20 kms","20-30 kms"))</f>
        <v>0-10 kms</v>
      </c>
      <c r="AO594" s="3" t="str">
        <f>+IF(TablaProyecto[[#This Row],[Porcentaje de aumento salarial recibido (%)]]&lt;16%,"Bajo",IF(TablaProyecto[[#This Row],[Porcentaje de aumento salarial recibido (%)]]&lt;21%,"Medio","Alto"))</f>
        <v>Bajo</v>
      </c>
      <c r="AP594" s="3" t="str">
        <f>+IF(TablaProyecto[[#This Row],[TrainingTimesLastYear]]&lt;3,"Poca",IF(TablaProyecto[[#This Row],[TrainingTimesLastYear]]&lt;5,"Media","Mucha"))</f>
        <v>Media</v>
      </c>
      <c r="AQ594" s="3" t="str">
        <f>+IF(TablaProyecto[[#This Row],[TotalWorkingYears]]&lt;4,"Junior",IF(TablaProyecto[[#This Row],[TotalWorkingYears]]&lt;10,"Intermediate","Senior"))</f>
        <v>Senior</v>
      </c>
      <c r="AS594" t="str">
        <f>+IF(TablaProyecto[[#This Row],[Education]]&gt;5,"ERRONEO","")</f>
        <v/>
      </c>
      <c r="AT594" t="str">
        <f>IF(+COUNTIF(TablaProyecto[EmployeeNumber],TablaProyecto[[#This Row],[EmployeeNumber]])&gt;1,"ERRONEO"," ")</f>
        <v xml:space="preserve"> </v>
      </c>
      <c r="AU594" t="str">
        <f>+IF(TablaProyecto[[#This Row],[JobSatisfaction]]&gt;4,"ERRONEO"," ")</f>
        <v xml:space="preserve"> </v>
      </c>
      <c r="AV594" t="str">
        <f>+IF(TablaProyecto[[#This Row],[PerformanceRating]]&gt;4,"ERRONEO"," ")</f>
        <v xml:space="preserve"> </v>
      </c>
      <c r="AW594" t="str">
        <f>+IF(TablaProyecto[[#This Row],[RelationshipSatisfaction]]&gt;4,"ERRONEO"," ")</f>
        <v xml:space="preserve"> </v>
      </c>
      <c r="AX594" t="str">
        <f>+IF(TablaProyecto[[#This Row],[WorkLifeBalance]]&gt;4,"ERRONEO"," ")</f>
        <v xml:space="preserve"> </v>
      </c>
    </row>
    <row r="595" spans="1:50" x14ac:dyDescent="0.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  <c r="AJ595" s="3">
        <f>+TablaProyecto[[#This Row],[PercentSalaryHike]]/100</f>
        <v>0.15</v>
      </c>
      <c r="AK595" s="3" t="str">
        <f>+IF(TablaProyecto[[#This Row],[Age]]&gt;=61,"Baby boomers",IF(TablaProyecto[[#This Row],[Age]]&gt;=45,"Generacion X",IF(TablaProyecto[[#This Row],[Age]]&gt;=29,"Millennials","Generacion Z")))</f>
        <v>Millennials</v>
      </c>
      <c r="AL59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95" s="3" t="str">
        <f>+IF(TablaProyecto[[#This Row],[HourlyRate]]&lt;50,"Coste salarial bajo",IF(TablaProyecto[[#This Row],[HourlyRate]]&lt;75,"Coste salarial medio","Coste salarial alto"))</f>
        <v>Coste salarial bajo</v>
      </c>
      <c r="AN595" s="3" t="str">
        <f>+IF(TablaProyecto[[#This Row],[DistanceFromHome]]&lt;10,"0-10 kms",IF(TablaProyecto[[#This Row],[DistanceFromHome]]&lt;20,"10-20 kms","20-30 kms"))</f>
        <v>0-10 kms</v>
      </c>
      <c r="AO595" s="3" t="str">
        <f>+IF(TablaProyecto[[#This Row],[Porcentaje de aumento salarial recibido (%)]]&lt;16%,"Bajo",IF(TablaProyecto[[#This Row],[Porcentaje de aumento salarial recibido (%)]]&lt;21%,"Medio","Alto"))</f>
        <v>Bajo</v>
      </c>
      <c r="AP595" s="3" t="str">
        <f>+IF(TablaProyecto[[#This Row],[TrainingTimesLastYear]]&lt;3,"Poca",IF(TablaProyecto[[#This Row],[TrainingTimesLastYear]]&lt;5,"Media","Mucha"))</f>
        <v>Poca</v>
      </c>
      <c r="AQ595" s="3" t="str">
        <f>+IF(TablaProyecto[[#This Row],[TotalWorkingYears]]&lt;4,"Junior",IF(TablaProyecto[[#This Row],[TotalWorkingYears]]&lt;10,"Intermediate","Senior"))</f>
        <v>Senior</v>
      </c>
      <c r="AS595" t="str">
        <f>+IF(TablaProyecto[[#This Row],[Education]]&gt;5,"ERRONEO","")</f>
        <v/>
      </c>
      <c r="AT595" t="str">
        <f>IF(+COUNTIF(TablaProyecto[EmployeeNumber],TablaProyecto[[#This Row],[EmployeeNumber]])&gt;1,"ERRONEO"," ")</f>
        <v xml:space="preserve"> </v>
      </c>
      <c r="AU595" t="str">
        <f>+IF(TablaProyecto[[#This Row],[JobSatisfaction]]&gt;4,"ERRONEO"," ")</f>
        <v xml:space="preserve"> </v>
      </c>
      <c r="AV595" t="str">
        <f>+IF(TablaProyecto[[#This Row],[PerformanceRating]]&gt;4,"ERRONEO"," ")</f>
        <v xml:space="preserve"> </v>
      </c>
      <c r="AW595" t="str">
        <f>+IF(TablaProyecto[[#This Row],[RelationshipSatisfaction]]&gt;4,"ERRONEO"," ")</f>
        <v xml:space="preserve"> </v>
      </c>
      <c r="AX595" t="str">
        <f>+IF(TablaProyecto[[#This Row],[WorkLifeBalance]]&gt;4,"ERRONEO"," ")</f>
        <v xml:space="preserve"> </v>
      </c>
    </row>
    <row r="596" spans="1:50" x14ac:dyDescent="0.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  <c r="AJ596" s="3">
        <f>+TablaProyecto[[#This Row],[PercentSalaryHike]]/100</f>
        <v>0.24</v>
      </c>
      <c r="AK596" s="3" t="str">
        <f>+IF(TablaProyecto[[#This Row],[Age]]&gt;=61,"Baby boomers",IF(TablaProyecto[[#This Row],[Age]]&gt;=45,"Generacion X",IF(TablaProyecto[[#This Row],[Age]]&gt;=29,"Millennials","Generacion Z")))</f>
        <v>Millennials</v>
      </c>
      <c r="AL59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596" s="3" t="str">
        <f>+IF(TablaProyecto[[#This Row],[HourlyRate]]&lt;50,"Coste salarial bajo",IF(TablaProyecto[[#This Row],[HourlyRate]]&lt;75,"Coste salarial medio","Coste salarial alto"))</f>
        <v>Coste salarial alto</v>
      </c>
      <c r="AN596" s="3" t="str">
        <f>+IF(TablaProyecto[[#This Row],[DistanceFromHome]]&lt;10,"0-10 kms",IF(TablaProyecto[[#This Row],[DistanceFromHome]]&lt;20,"10-20 kms","20-30 kms"))</f>
        <v>20-30 kms</v>
      </c>
      <c r="AO596" s="3" t="str">
        <f>+IF(TablaProyecto[[#This Row],[Porcentaje de aumento salarial recibido (%)]]&lt;16%,"Bajo",IF(TablaProyecto[[#This Row],[Porcentaje de aumento salarial recibido (%)]]&lt;21%,"Medio","Alto"))</f>
        <v>Alto</v>
      </c>
      <c r="AP596" s="3" t="str">
        <f>+IF(TablaProyecto[[#This Row],[TrainingTimesLastYear]]&lt;3,"Poca",IF(TablaProyecto[[#This Row],[TrainingTimesLastYear]]&lt;5,"Media","Mucha"))</f>
        <v>Media</v>
      </c>
      <c r="AQ596" s="3" t="str">
        <f>+IF(TablaProyecto[[#This Row],[TotalWorkingYears]]&lt;4,"Junior",IF(TablaProyecto[[#This Row],[TotalWorkingYears]]&lt;10,"Intermediate","Senior"))</f>
        <v>Senior</v>
      </c>
      <c r="AS596" t="str">
        <f>+IF(TablaProyecto[[#This Row],[Education]]&gt;5,"ERRONEO","")</f>
        <v/>
      </c>
      <c r="AT596" t="str">
        <f>IF(+COUNTIF(TablaProyecto[EmployeeNumber],TablaProyecto[[#This Row],[EmployeeNumber]])&gt;1,"ERRONEO"," ")</f>
        <v xml:space="preserve"> </v>
      </c>
      <c r="AU596" t="str">
        <f>+IF(TablaProyecto[[#This Row],[JobSatisfaction]]&gt;4,"ERRONEO"," ")</f>
        <v xml:space="preserve"> </v>
      </c>
      <c r="AV596" t="str">
        <f>+IF(TablaProyecto[[#This Row],[PerformanceRating]]&gt;4,"ERRONEO"," ")</f>
        <v xml:space="preserve"> </v>
      </c>
      <c r="AW596" t="str">
        <f>+IF(TablaProyecto[[#This Row],[RelationshipSatisfaction]]&gt;4,"ERRONEO"," ")</f>
        <v xml:space="preserve"> </v>
      </c>
      <c r="AX596" t="str">
        <f>+IF(TablaProyecto[[#This Row],[WorkLifeBalance]]&gt;4,"ERRONEO"," ")</f>
        <v xml:space="preserve"> </v>
      </c>
    </row>
    <row r="597" spans="1:50" x14ac:dyDescent="0.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  <c r="AJ597" s="3">
        <f>+TablaProyecto[[#This Row],[PercentSalaryHike]]/100</f>
        <v>0.12</v>
      </c>
      <c r="AK597" s="3" t="str">
        <f>+IF(TablaProyecto[[#This Row],[Age]]&gt;=61,"Baby boomers",IF(TablaProyecto[[#This Row],[Age]]&gt;=45,"Generacion X",IF(TablaProyecto[[#This Row],[Age]]&gt;=29,"Millennials","Generacion Z")))</f>
        <v>Generacion X</v>
      </c>
      <c r="AL59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597" s="3" t="str">
        <f>+IF(TablaProyecto[[#This Row],[HourlyRate]]&lt;50,"Coste salarial bajo",IF(TablaProyecto[[#This Row],[HourlyRate]]&lt;75,"Coste salarial medio","Coste salarial alto"))</f>
        <v>Coste salarial bajo</v>
      </c>
      <c r="AN597" s="3" t="str">
        <f>+IF(TablaProyecto[[#This Row],[DistanceFromHome]]&lt;10,"0-10 kms",IF(TablaProyecto[[#This Row],[DistanceFromHome]]&lt;20,"10-20 kms","20-30 kms"))</f>
        <v>0-10 kms</v>
      </c>
      <c r="AO597" s="3" t="str">
        <f>+IF(TablaProyecto[[#This Row],[Porcentaje de aumento salarial recibido (%)]]&lt;16%,"Bajo",IF(TablaProyecto[[#This Row],[Porcentaje de aumento salarial recibido (%)]]&lt;21%,"Medio","Alto"))</f>
        <v>Bajo</v>
      </c>
      <c r="AP597" s="3" t="str">
        <f>+IF(TablaProyecto[[#This Row],[TrainingTimesLastYear]]&lt;3,"Poca",IF(TablaProyecto[[#This Row],[TrainingTimesLastYear]]&lt;5,"Media","Mucha"))</f>
        <v>Poca</v>
      </c>
      <c r="AQ597" s="3" t="str">
        <f>+IF(TablaProyecto[[#This Row],[TotalWorkingYears]]&lt;4,"Junior",IF(TablaProyecto[[#This Row],[TotalWorkingYears]]&lt;10,"Intermediate","Senior"))</f>
        <v>Senior</v>
      </c>
      <c r="AS597" t="str">
        <f>+IF(TablaProyecto[[#This Row],[Education]]&gt;5,"ERRONEO","")</f>
        <v/>
      </c>
      <c r="AT597" t="str">
        <f>IF(+COUNTIF(TablaProyecto[EmployeeNumber],TablaProyecto[[#This Row],[EmployeeNumber]])&gt;1,"ERRONEO"," ")</f>
        <v xml:space="preserve"> </v>
      </c>
      <c r="AU597" t="str">
        <f>+IF(TablaProyecto[[#This Row],[JobSatisfaction]]&gt;4,"ERRONEO"," ")</f>
        <v xml:space="preserve"> </v>
      </c>
      <c r="AV597" t="str">
        <f>+IF(TablaProyecto[[#This Row],[PerformanceRating]]&gt;4,"ERRONEO"," ")</f>
        <v xml:space="preserve"> </v>
      </c>
      <c r="AW597" t="str">
        <f>+IF(TablaProyecto[[#This Row],[RelationshipSatisfaction]]&gt;4,"ERRONEO"," ")</f>
        <v xml:space="preserve"> </v>
      </c>
      <c r="AX597" t="str">
        <f>+IF(TablaProyecto[[#This Row],[WorkLifeBalance]]&gt;4,"ERRONEO"," ")</f>
        <v xml:space="preserve"> </v>
      </c>
    </row>
    <row r="598" spans="1:50" x14ac:dyDescent="0.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  <c r="AJ598" s="3">
        <f>+TablaProyecto[[#This Row],[PercentSalaryHike]]/100</f>
        <v>0.13</v>
      </c>
      <c r="AK598" s="3" t="str">
        <f>+IF(TablaProyecto[[#This Row],[Age]]&gt;=61,"Baby boomers",IF(TablaProyecto[[#This Row],[Age]]&gt;=45,"Generacion X",IF(TablaProyecto[[#This Row],[Age]]&gt;=29,"Millennials","Generacion Z")))</f>
        <v>Millennials</v>
      </c>
      <c r="AL59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98" s="3" t="str">
        <f>+IF(TablaProyecto[[#This Row],[HourlyRate]]&lt;50,"Coste salarial bajo",IF(TablaProyecto[[#This Row],[HourlyRate]]&lt;75,"Coste salarial medio","Coste salarial alto"))</f>
        <v>Coste salarial bajo</v>
      </c>
      <c r="AN598" s="3" t="str">
        <f>+IF(TablaProyecto[[#This Row],[DistanceFromHome]]&lt;10,"0-10 kms",IF(TablaProyecto[[#This Row],[DistanceFromHome]]&lt;20,"10-20 kms","20-30 kms"))</f>
        <v>0-10 kms</v>
      </c>
      <c r="AO598" s="3" t="str">
        <f>+IF(TablaProyecto[[#This Row],[Porcentaje de aumento salarial recibido (%)]]&lt;16%,"Bajo",IF(TablaProyecto[[#This Row],[Porcentaje de aumento salarial recibido (%)]]&lt;21%,"Medio","Alto"))</f>
        <v>Bajo</v>
      </c>
      <c r="AP598" s="3" t="str">
        <f>+IF(TablaProyecto[[#This Row],[TrainingTimesLastYear]]&lt;3,"Poca",IF(TablaProyecto[[#This Row],[TrainingTimesLastYear]]&lt;5,"Media","Mucha"))</f>
        <v>Poca</v>
      </c>
      <c r="AQ598" s="3" t="str">
        <f>+IF(TablaProyecto[[#This Row],[TotalWorkingYears]]&lt;4,"Junior",IF(TablaProyecto[[#This Row],[TotalWorkingYears]]&lt;10,"Intermediate","Senior"))</f>
        <v>Intermediate</v>
      </c>
      <c r="AS598" t="str">
        <f>+IF(TablaProyecto[[#This Row],[Education]]&gt;5,"ERRONEO","")</f>
        <v/>
      </c>
      <c r="AT598" t="str">
        <f>IF(+COUNTIF(TablaProyecto[EmployeeNumber],TablaProyecto[[#This Row],[EmployeeNumber]])&gt;1,"ERRONEO"," ")</f>
        <v xml:space="preserve"> </v>
      </c>
      <c r="AU598" t="str">
        <f>+IF(TablaProyecto[[#This Row],[JobSatisfaction]]&gt;4,"ERRONEO"," ")</f>
        <v xml:space="preserve"> </v>
      </c>
      <c r="AV598" t="str">
        <f>+IF(TablaProyecto[[#This Row],[PerformanceRating]]&gt;4,"ERRONEO"," ")</f>
        <v xml:space="preserve"> </v>
      </c>
      <c r="AW598" t="str">
        <f>+IF(TablaProyecto[[#This Row],[RelationshipSatisfaction]]&gt;4,"ERRONEO"," ")</f>
        <v xml:space="preserve"> </v>
      </c>
      <c r="AX598" t="str">
        <f>+IF(TablaProyecto[[#This Row],[WorkLifeBalance]]&gt;4,"ERRONEO"," ")</f>
        <v xml:space="preserve"> </v>
      </c>
    </row>
    <row r="599" spans="1:50" x14ac:dyDescent="0.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  <c r="AJ599" s="3">
        <f>+TablaProyecto[[#This Row],[PercentSalaryHike]]/100</f>
        <v>0.13</v>
      </c>
      <c r="AK599" s="3" t="str">
        <f>+IF(TablaProyecto[[#This Row],[Age]]&gt;=61,"Baby boomers",IF(TablaProyecto[[#This Row],[Age]]&gt;=45,"Generacion X",IF(TablaProyecto[[#This Row],[Age]]&gt;=29,"Millennials","Generacion Z")))</f>
        <v>Millennials</v>
      </c>
      <c r="AL59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599" s="3" t="str">
        <f>+IF(TablaProyecto[[#This Row],[HourlyRate]]&lt;50,"Coste salarial bajo",IF(TablaProyecto[[#This Row],[HourlyRate]]&lt;75,"Coste salarial medio","Coste salarial alto"))</f>
        <v>Coste salarial bajo</v>
      </c>
      <c r="AN599" s="3" t="str">
        <f>+IF(TablaProyecto[[#This Row],[DistanceFromHome]]&lt;10,"0-10 kms",IF(TablaProyecto[[#This Row],[DistanceFromHome]]&lt;20,"10-20 kms","20-30 kms"))</f>
        <v>0-10 kms</v>
      </c>
      <c r="AO599" s="3" t="str">
        <f>+IF(TablaProyecto[[#This Row],[Porcentaje de aumento salarial recibido (%)]]&lt;16%,"Bajo",IF(TablaProyecto[[#This Row],[Porcentaje de aumento salarial recibido (%)]]&lt;21%,"Medio","Alto"))</f>
        <v>Bajo</v>
      </c>
      <c r="AP599" s="3" t="str">
        <f>+IF(TablaProyecto[[#This Row],[TrainingTimesLastYear]]&lt;3,"Poca",IF(TablaProyecto[[#This Row],[TrainingTimesLastYear]]&lt;5,"Media","Mucha"))</f>
        <v>Media</v>
      </c>
      <c r="AQ599" s="3" t="str">
        <f>+IF(TablaProyecto[[#This Row],[TotalWorkingYears]]&lt;4,"Junior",IF(TablaProyecto[[#This Row],[TotalWorkingYears]]&lt;10,"Intermediate","Senior"))</f>
        <v>Intermediate</v>
      </c>
      <c r="AS599" t="str">
        <f>+IF(TablaProyecto[[#This Row],[Education]]&gt;5,"ERRONEO","")</f>
        <v/>
      </c>
      <c r="AT599" t="str">
        <f>IF(+COUNTIF(TablaProyecto[EmployeeNumber],TablaProyecto[[#This Row],[EmployeeNumber]])&gt;1,"ERRONEO"," ")</f>
        <v xml:space="preserve"> </v>
      </c>
      <c r="AU599" t="str">
        <f>+IF(TablaProyecto[[#This Row],[JobSatisfaction]]&gt;4,"ERRONEO"," ")</f>
        <v xml:space="preserve"> </v>
      </c>
      <c r="AV599" t="str">
        <f>+IF(TablaProyecto[[#This Row],[PerformanceRating]]&gt;4,"ERRONEO"," ")</f>
        <v xml:space="preserve"> </v>
      </c>
      <c r="AW599" t="str">
        <f>+IF(TablaProyecto[[#This Row],[RelationshipSatisfaction]]&gt;4,"ERRONEO"," ")</f>
        <v xml:space="preserve"> </v>
      </c>
      <c r="AX599" t="str">
        <f>+IF(TablaProyecto[[#This Row],[WorkLifeBalance]]&gt;4,"ERRONEO"," ")</f>
        <v xml:space="preserve"> </v>
      </c>
    </row>
    <row r="600" spans="1:50" x14ac:dyDescent="0.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  <c r="AJ600" s="3">
        <f>+TablaProyecto[[#This Row],[PercentSalaryHike]]/100</f>
        <v>0.17</v>
      </c>
      <c r="AK600" s="3" t="str">
        <f>+IF(TablaProyecto[[#This Row],[Age]]&gt;=61,"Baby boomers",IF(TablaProyecto[[#This Row],[Age]]&gt;=45,"Generacion X",IF(TablaProyecto[[#This Row],[Age]]&gt;=29,"Millennials","Generacion Z")))</f>
        <v>Generacion Z</v>
      </c>
      <c r="AL60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00" s="3" t="str">
        <f>+IF(TablaProyecto[[#This Row],[HourlyRate]]&lt;50,"Coste salarial bajo",IF(TablaProyecto[[#This Row],[HourlyRate]]&lt;75,"Coste salarial medio","Coste salarial alto"))</f>
        <v>Coste salarial bajo</v>
      </c>
      <c r="AN600" s="3" t="str">
        <f>+IF(TablaProyecto[[#This Row],[DistanceFromHome]]&lt;10,"0-10 kms",IF(TablaProyecto[[#This Row],[DistanceFromHome]]&lt;20,"10-20 kms","20-30 kms"))</f>
        <v>0-10 kms</v>
      </c>
      <c r="AO600" s="3" t="str">
        <f>+IF(TablaProyecto[[#This Row],[Porcentaje de aumento salarial recibido (%)]]&lt;16%,"Bajo",IF(TablaProyecto[[#This Row],[Porcentaje de aumento salarial recibido (%)]]&lt;21%,"Medio","Alto"))</f>
        <v>Medio</v>
      </c>
      <c r="AP600" s="3" t="str">
        <f>+IF(TablaProyecto[[#This Row],[TrainingTimesLastYear]]&lt;3,"Poca",IF(TablaProyecto[[#This Row],[TrainingTimesLastYear]]&lt;5,"Media","Mucha"))</f>
        <v>Media</v>
      </c>
      <c r="AQ600" s="3" t="str">
        <f>+IF(TablaProyecto[[#This Row],[TotalWorkingYears]]&lt;4,"Junior",IF(TablaProyecto[[#This Row],[TotalWorkingYears]]&lt;10,"Intermediate","Senior"))</f>
        <v>Intermediate</v>
      </c>
      <c r="AS600" t="str">
        <f>+IF(TablaProyecto[[#This Row],[Education]]&gt;5,"ERRONEO","")</f>
        <v/>
      </c>
      <c r="AT600" t="str">
        <f>IF(+COUNTIF(TablaProyecto[EmployeeNumber],TablaProyecto[[#This Row],[EmployeeNumber]])&gt;1,"ERRONEO"," ")</f>
        <v xml:space="preserve"> </v>
      </c>
      <c r="AU600" t="str">
        <f>+IF(TablaProyecto[[#This Row],[JobSatisfaction]]&gt;4,"ERRONEO"," ")</f>
        <v xml:space="preserve"> </v>
      </c>
      <c r="AV600" t="str">
        <f>+IF(TablaProyecto[[#This Row],[PerformanceRating]]&gt;4,"ERRONEO"," ")</f>
        <v xml:space="preserve"> </v>
      </c>
      <c r="AW600" t="str">
        <f>+IF(TablaProyecto[[#This Row],[RelationshipSatisfaction]]&gt;4,"ERRONEO"," ")</f>
        <v xml:space="preserve"> </v>
      </c>
      <c r="AX600" t="str">
        <f>+IF(TablaProyecto[[#This Row],[WorkLifeBalance]]&gt;4,"ERRONEO"," ")</f>
        <v xml:space="preserve"> </v>
      </c>
    </row>
    <row r="601" spans="1:50" x14ac:dyDescent="0.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  <c r="AJ601" s="3">
        <f>+TablaProyecto[[#This Row],[PercentSalaryHike]]/100</f>
        <v>0.13</v>
      </c>
      <c r="AK601" s="3" t="str">
        <f>+IF(TablaProyecto[[#This Row],[Age]]&gt;=61,"Baby boomers",IF(TablaProyecto[[#This Row],[Age]]&gt;=45,"Generacion X",IF(TablaProyecto[[#This Row],[Age]]&gt;=29,"Millennials","Generacion Z")))</f>
        <v>Millennials</v>
      </c>
      <c r="AL60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01" s="3" t="str">
        <f>+IF(TablaProyecto[[#This Row],[HourlyRate]]&lt;50,"Coste salarial bajo",IF(TablaProyecto[[#This Row],[HourlyRate]]&lt;75,"Coste salarial medio","Coste salarial alto"))</f>
        <v>Coste salarial bajo</v>
      </c>
      <c r="AN601" s="3" t="str">
        <f>+IF(TablaProyecto[[#This Row],[DistanceFromHome]]&lt;10,"0-10 kms",IF(TablaProyecto[[#This Row],[DistanceFromHome]]&lt;20,"10-20 kms","20-30 kms"))</f>
        <v>10-20 kms</v>
      </c>
      <c r="AO601" s="3" t="str">
        <f>+IF(TablaProyecto[[#This Row],[Porcentaje de aumento salarial recibido (%)]]&lt;16%,"Bajo",IF(TablaProyecto[[#This Row],[Porcentaje de aumento salarial recibido (%)]]&lt;21%,"Medio","Alto"))</f>
        <v>Bajo</v>
      </c>
      <c r="AP601" s="3" t="str">
        <f>+IF(TablaProyecto[[#This Row],[TrainingTimesLastYear]]&lt;3,"Poca",IF(TablaProyecto[[#This Row],[TrainingTimesLastYear]]&lt;5,"Media","Mucha"))</f>
        <v>Poca</v>
      </c>
      <c r="AQ601" s="3" t="str">
        <f>+IF(TablaProyecto[[#This Row],[TotalWorkingYears]]&lt;4,"Junior",IF(TablaProyecto[[#This Row],[TotalWorkingYears]]&lt;10,"Intermediate","Senior"))</f>
        <v>Intermediate</v>
      </c>
      <c r="AS601" t="str">
        <f>+IF(TablaProyecto[[#This Row],[Education]]&gt;5,"ERRONEO","")</f>
        <v/>
      </c>
      <c r="AT601" t="str">
        <f>IF(+COUNTIF(TablaProyecto[EmployeeNumber],TablaProyecto[[#This Row],[EmployeeNumber]])&gt;1,"ERRONEO"," ")</f>
        <v xml:space="preserve"> </v>
      </c>
      <c r="AU601" t="str">
        <f>+IF(TablaProyecto[[#This Row],[JobSatisfaction]]&gt;4,"ERRONEO"," ")</f>
        <v xml:space="preserve"> </v>
      </c>
      <c r="AV601" t="str">
        <f>+IF(TablaProyecto[[#This Row],[PerformanceRating]]&gt;4,"ERRONEO"," ")</f>
        <v xml:space="preserve"> </v>
      </c>
      <c r="AW601" t="str">
        <f>+IF(TablaProyecto[[#This Row],[RelationshipSatisfaction]]&gt;4,"ERRONEO"," ")</f>
        <v xml:space="preserve"> </v>
      </c>
      <c r="AX601" t="str">
        <f>+IF(TablaProyecto[[#This Row],[WorkLifeBalance]]&gt;4,"ERRONEO"," ")</f>
        <v xml:space="preserve"> </v>
      </c>
    </row>
    <row r="602" spans="1:50" x14ac:dyDescent="0.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  <c r="AJ602" s="3">
        <f>+TablaProyecto[[#This Row],[PercentSalaryHike]]/100</f>
        <v>0.12</v>
      </c>
      <c r="AK602" s="3" t="str">
        <f>+IF(TablaProyecto[[#This Row],[Age]]&gt;=61,"Baby boomers",IF(TablaProyecto[[#This Row],[Age]]&gt;=45,"Generacion X",IF(TablaProyecto[[#This Row],[Age]]&gt;=29,"Millennials","Generacion Z")))</f>
        <v>Millennials</v>
      </c>
      <c r="AL60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602" s="3" t="str">
        <f>+IF(TablaProyecto[[#This Row],[HourlyRate]]&lt;50,"Coste salarial bajo",IF(TablaProyecto[[#This Row],[HourlyRate]]&lt;75,"Coste salarial medio","Coste salarial alto"))</f>
        <v>Coste salarial alto</v>
      </c>
      <c r="AN602" s="3" t="str">
        <f>+IF(TablaProyecto[[#This Row],[DistanceFromHome]]&lt;10,"0-10 kms",IF(TablaProyecto[[#This Row],[DistanceFromHome]]&lt;20,"10-20 kms","20-30 kms"))</f>
        <v>0-10 kms</v>
      </c>
      <c r="AO602" s="3" t="str">
        <f>+IF(TablaProyecto[[#This Row],[Porcentaje de aumento salarial recibido (%)]]&lt;16%,"Bajo",IF(TablaProyecto[[#This Row],[Porcentaje de aumento salarial recibido (%)]]&lt;21%,"Medio","Alto"))</f>
        <v>Bajo</v>
      </c>
      <c r="AP602" s="3" t="str">
        <f>+IF(TablaProyecto[[#This Row],[TrainingTimesLastYear]]&lt;3,"Poca",IF(TablaProyecto[[#This Row],[TrainingTimesLastYear]]&lt;5,"Media","Mucha"))</f>
        <v>Media</v>
      </c>
      <c r="AQ602" s="3" t="str">
        <f>+IF(TablaProyecto[[#This Row],[TotalWorkingYears]]&lt;4,"Junior",IF(TablaProyecto[[#This Row],[TotalWorkingYears]]&lt;10,"Intermediate","Senior"))</f>
        <v>Senior</v>
      </c>
      <c r="AS602" t="str">
        <f>+IF(TablaProyecto[[#This Row],[Education]]&gt;5,"ERRONEO","")</f>
        <v/>
      </c>
      <c r="AT602" t="str">
        <f>IF(+COUNTIF(TablaProyecto[EmployeeNumber],TablaProyecto[[#This Row],[EmployeeNumber]])&gt;1,"ERRONEO"," ")</f>
        <v xml:space="preserve"> </v>
      </c>
      <c r="AU602" t="str">
        <f>+IF(TablaProyecto[[#This Row],[JobSatisfaction]]&gt;4,"ERRONEO"," ")</f>
        <v xml:space="preserve"> </v>
      </c>
      <c r="AV602" t="str">
        <f>+IF(TablaProyecto[[#This Row],[PerformanceRating]]&gt;4,"ERRONEO"," ")</f>
        <v xml:space="preserve"> </v>
      </c>
      <c r="AW602" t="str">
        <f>+IF(TablaProyecto[[#This Row],[RelationshipSatisfaction]]&gt;4,"ERRONEO"," ")</f>
        <v xml:space="preserve"> </v>
      </c>
      <c r="AX602" t="str">
        <f>+IF(TablaProyecto[[#This Row],[WorkLifeBalance]]&gt;4,"ERRONEO"," ")</f>
        <v xml:space="preserve"> </v>
      </c>
    </row>
    <row r="603" spans="1:50" x14ac:dyDescent="0.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  <c r="AJ603" s="3">
        <f>+TablaProyecto[[#This Row],[PercentSalaryHike]]/100</f>
        <v>0.14000000000000001</v>
      </c>
      <c r="AK603" s="3" t="str">
        <f>+IF(TablaProyecto[[#This Row],[Age]]&gt;=61,"Baby boomers",IF(TablaProyecto[[#This Row],[Age]]&gt;=45,"Generacion X",IF(TablaProyecto[[#This Row],[Age]]&gt;=29,"Millennials","Generacion Z")))</f>
        <v>Millennials</v>
      </c>
      <c r="AL60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603" s="3" t="str">
        <f>+IF(TablaProyecto[[#This Row],[HourlyRate]]&lt;50,"Coste salarial bajo",IF(TablaProyecto[[#This Row],[HourlyRate]]&lt;75,"Coste salarial medio","Coste salarial alto"))</f>
        <v>Coste salarial medio</v>
      </c>
      <c r="AN603" s="3" t="str">
        <f>+IF(TablaProyecto[[#This Row],[DistanceFromHome]]&lt;10,"0-10 kms",IF(TablaProyecto[[#This Row],[DistanceFromHome]]&lt;20,"10-20 kms","20-30 kms"))</f>
        <v>10-20 kms</v>
      </c>
      <c r="AO603" s="3" t="str">
        <f>+IF(TablaProyecto[[#This Row],[Porcentaje de aumento salarial recibido (%)]]&lt;16%,"Bajo",IF(TablaProyecto[[#This Row],[Porcentaje de aumento salarial recibido (%)]]&lt;21%,"Medio","Alto"))</f>
        <v>Bajo</v>
      </c>
      <c r="AP603" s="3" t="str">
        <f>+IF(TablaProyecto[[#This Row],[TrainingTimesLastYear]]&lt;3,"Poca",IF(TablaProyecto[[#This Row],[TrainingTimesLastYear]]&lt;5,"Media","Mucha"))</f>
        <v>Mucha</v>
      </c>
      <c r="AQ603" s="3" t="str">
        <f>+IF(TablaProyecto[[#This Row],[TotalWorkingYears]]&lt;4,"Junior",IF(TablaProyecto[[#This Row],[TotalWorkingYears]]&lt;10,"Intermediate","Senior"))</f>
        <v>Senior</v>
      </c>
      <c r="AS603" t="str">
        <f>+IF(TablaProyecto[[#This Row],[Education]]&gt;5,"ERRONEO","")</f>
        <v/>
      </c>
      <c r="AT603" t="str">
        <f>IF(+COUNTIF(TablaProyecto[EmployeeNumber],TablaProyecto[[#This Row],[EmployeeNumber]])&gt;1,"ERRONEO"," ")</f>
        <v xml:space="preserve"> </v>
      </c>
      <c r="AU603" t="str">
        <f>+IF(TablaProyecto[[#This Row],[JobSatisfaction]]&gt;4,"ERRONEO"," ")</f>
        <v xml:space="preserve"> </v>
      </c>
      <c r="AV603" t="str">
        <f>+IF(TablaProyecto[[#This Row],[PerformanceRating]]&gt;4,"ERRONEO"," ")</f>
        <v xml:space="preserve"> </v>
      </c>
      <c r="AW603" t="str">
        <f>+IF(TablaProyecto[[#This Row],[RelationshipSatisfaction]]&gt;4,"ERRONEO"," ")</f>
        <v xml:space="preserve"> </v>
      </c>
      <c r="AX603" t="str">
        <f>+IF(TablaProyecto[[#This Row],[WorkLifeBalance]]&gt;4,"ERRONEO"," ")</f>
        <v xml:space="preserve"> </v>
      </c>
    </row>
    <row r="604" spans="1:50" x14ac:dyDescent="0.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  <c r="AJ604" s="3">
        <f>+TablaProyecto[[#This Row],[PercentSalaryHike]]/100</f>
        <v>0.24</v>
      </c>
      <c r="AK604" s="3" t="str">
        <f>+IF(TablaProyecto[[#This Row],[Age]]&gt;=61,"Baby boomers",IF(TablaProyecto[[#This Row],[Age]]&gt;=45,"Generacion X",IF(TablaProyecto[[#This Row],[Age]]&gt;=29,"Millennials","Generacion Z")))</f>
        <v>Millennials</v>
      </c>
      <c r="AL60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604" s="3" t="str">
        <f>+IF(TablaProyecto[[#This Row],[HourlyRate]]&lt;50,"Coste salarial bajo",IF(TablaProyecto[[#This Row],[HourlyRate]]&lt;75,"Coste salarial medio","Coste salarial alto"))</f>
        <v>Coste salarial medio</v>
      </c>
      <c r="AN604" s="3" t="str">
        <f>+IF(TablaProyecto[[#This Row],[DistanceFromHome]]&lt;10,"0-10 kms",IF(TablaProyecto[[#This Row],[DistanceFromHome]]&lt;20,"10-20 kms","20-30 kms"))</f>
        <v>0-10 kms</v>
      </c>
      <c r="AO604" s="3" t="str">
        <f>+IF(TablaProyecto[[#This Row],[Porcentaje de aumento salarial recibido (%)]]&lt;16%,"Bajo",IF(TablaProyecto[[#This Row],[Porcentaje de aumento salarial recibido (%)]]&lt;21%,"Medio","Alto"))</f>
        <v>Alto</v>
      </c>
      <c r="AP604" s="3" t="str">
        <f>+IF(TablaProyecto[[#This Row],[TrainingTimesLastYear]]&lt;3,"Poca",IF(TablaProyecto[[#This Row],[TrainingTimesLastYear]]&lt;5,"Media","Mucha"))</f>
        <v>Media</v>
      </c>
      <c r="AQ604" s="3" t="str">
        <f>+IF(TablaProyecto[[#This Row],[TotalWorkingYears]]&lt;4,"Junior",IF(TablaProyecto[[#This Row],[TotalWorkingYears]]&lt;10,"Intermediate","Senior"))</f>
        <v>Senior</v>
      </c>
      <c r="AS604" t="str">
        <f>+IF(TablaProyecto[[#This Row],[Education]]&gt;5,"ERRONEO","")</f>
        <v/>
      </c>
      <c r="AT604" t="str">
        <f>IF(+COUNTIF(TablaProyecto[EmployeeNumber],TablaProyecto[[#This Row],[EmployeeNumber]])&gt;1,"ERRONEO"," ")</f>
        <v xml:space="preserve"> </v>
      </c>
      <c r="AU604" t="str">
        <f>+IF(TablaProyecto[[#This Row],[JobSatisfaction]]&gt;4,"ERRONEO"," ")</f>
        <v xml:space="preserve"> </v>
      </c>
      <c r="AV604" t="str">
        <f>+IF(TablaProyecto[[#This Row],[PerformanceRating]]&gt;4,"ERRONEO"," ")</f>
        <v xml:space="preserve"> </v>
      </c>
      <c r="AW604" t="str">
        <f>+IF(TablaProyecto[[#This Row],[RelationshipSatisfaction]]&gt;4,"ERRONEO"," ")</f>
        <v xml:space="preserve"> </v>
      </c>
      <c r="AX604" t="str">
        <f>+IF(TablaProyecto[[#This Row],[WorkLifeBalance]]&gt;4,"ERRONEO"," ")</f>
        <v xml:space="preserve"> </v>
      </c>
    </row>
    <row r="605" spans="1:50" x14ac:dyDescent="0.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  <c r="AJ605" s="3">
        <f>+TablaProyecto[[#This Row],[PercentSalaryHike]]/100</f>
        <v>0.14000000000000001</v>
      </c>
      <c r="AK605" s="3" t="str">
        <f>+IF(TablaProyecto[[#This Row],[Age]]&gt;=61,"Baby boomers",IF(TablaProyecto[[#This Row],[Age]]&gt;=45,"Generacion X",IF(TablaProyecto[[#This Row],[Age]]&gt;=29,"Millennials","Generacion Z")))</f>
        <v>Generacion X</v>
      </c>
      <c r="AL60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605" s="3" t="str">
        <f>+IF(TablaProyecto[[#This Row],[HourlyRate]]&lt;50,"Coste salarial bajo",IF(TablaProyecto[[#This Row],[HourlyRate]]&lt;75,"Coste salarial medio","Coste salarial alto"))</f>
        <v>Coste salarial alto</v>
      </c>
      <c r="AN605" s="3" t="str">
        <f>+IF(TablaProyecto[[#This Row],[DistanceFromHome]]&lt;10,"0-10 kms",IF(TablaProyecto[[#This Row],[DistanceFromHome]]&lt;20,"10-20 kms","20-30 kms"))</f>
        <v>0-10 kms</v>
      </c>
      <c r="AO605" s="3" t="str">
        <f>+IF(TablaProyecto[[#This Row],[Porcentaje de aumento salarial recibido (%)]]&lt;16%,"Bajo",IF(TablaProyecto[[#This Row],[Porcentaje de aumento salarial recibido (%)]]&lt;21%,"Medio","Alto"))</f>
        <v>Bajo</v>
      </c>
      <c r="AP605" s="3" t="str">
        <f>+IF(TablaProyecto[[#This Row],[TrainingTimesLastYear]]&lt;3,"Poca",IF(TablaProyecto[[#This Row],[TrainingTimesLastYear]]&lt;5,"Media","Mucha"))</f>
        <v>Media</v>
      </c>
      <c r="AQ605" s="3" t="str">
        <f>+IF(TablaProyecto[[#This Row],[TotalWorkingYears]]&lt;4,"Junior",IF(TablaProyecto[[#This Row],[TotalWorkingYears]]&lt;10,"Intermediate","Senior"))</f>
        <v>Junior</v>
      </c>
      <c r="AS605" t="str">
        <f>+IF(TablaProyecto[[#This Row],[Education]]&gt;5,"ERRONEO","")</f>
        <v/>
      </c>
      <c r="AT605" t="str">
        <f>IF(+COUNTIF(TablaProyecto[EmployeeNumber],TablaProyecto[[#This Row],[EmployeeNumber]])&gt;1,"ERRONEO"," ")</f>
        <v xml:space="preserve"> </v>
      </c>
      <c r="AU605" t="str">
        <f>+IF(TablaProyecto[[#This Row],[JobSatisfaction]]&gt;4,"ERRONEO"," ")</f>
        <v xml:space="preserve"> </v>
      </c>
      <c r="AV605" t="str">
        <f>+IF(TablaProyecto[[#This Row],[PerformanceRating]]&gt;4,"ERRONEO"," ")</f>
        <v xml:space="preserve"> </v>
      </c>
      <c r="AW605" t="str">
        <f>+IF(TablaProyecto[[#This Row],[RelationshipSatisfaction]]&gt;4,"ERRONEO"," ")</f>
        <v xml:space="preserve"> </v>
      </c>
      <c r="AX605" t="str">
        <f>+IF(TablaProyecto[[#This Row],[WorkLifeBalance]]&gt;4,"ERRONEO"," ")</f>
        <v xml:space="preserve"> </v>
      </c>
    </row>
    <row r="606" spans="1:50" x14ac:dyDescent="0.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  <c r="AJ606" s="3">
        <f>+TablaProyecto[[#This Row],[PercentSalaryHike]]/100</f>
        <v>0.13</v>
      </c>
      <c r="AK606" s="3" t="str">
        <f>+IF(TablaProyecto[[#This Row],[Age]]&gt;=61,"Baby boomers",IF(TablaProyecto[[#This Row],[Age]]&gt;=45,"Generacion X",IF(TablaProyecto[[#This Row],[Age]]&gt;=29,"Millennials","Generacion Z")))</f>
        <v>Millennials</v>
      </c>
      <c r="AL60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06" s="3" t="str">
        <f>+IF(TablaProyecto[[#This Row],[HourlyRate]]&lt;50,"Coste salarial bajo",IF(TablaProyecto[[#This Row],[HourlyRate]]&lt;75,"Coste salarial medio","Coste salarial alto"))</f>
        <v>Coste salarial alto</v>
      </c>
      <c r="AN606" s="3" t="str">
        <f>+IF(TablaProyecto[[#This Row],[DistanceFromHome]]&lt;10,"0-10 kms",IF(TablaProyecto[[#This Row],[DistanceFromHome]]&lt;20,"10-20 kms","20-30 kms"))</f>
        <v>20-30 kms</v>
      </c>
      <c r="AO606" s="3" t="str">
        <f>+IF(TablaProyecto[[#This Row],[Porcentaje de aumento salarial recibido (%)]]&lt;16%,"Bajo",IF(TablaProyecto[[#This Row],[Porcentaje de aumento salarial recibido (%)]]&lt;21%,"Medio","Alto"))</f>
        <v>Bajo</v>
      </c>
      <c r="AP606" s="3" t="str">
        <f>+IF(TablaProyecto[[#This Row],[TrainingTimesLastYear]]&lt;3,"Poca",IF(TablaProyecto[[#This Row],[TrainingTimesLastYear]]&lt;5,"Media","Mucha"))</f>
        <v>Media</v>
      </c>
      <c r="AQ606" s="3" t="str">
        <f>+IF(TablaProyecto[[#This Row],[TotalWorkingYears]]&lt;4,"Junior",IF(TablaProyecto[[#This Row],[TotalWorkingYears]]&lt;10,"Intermediate","Senior"))</f>
        <v>Senior</v>
      </c>
      <c r="AS606" t="str">
        <f>+IF(TablaProyecto[[#This Row],[Education]]&gt;5,"ERRONEO","")</f>
        <v/>
      </c>
      <c r="AT606" t="str">
        <f>IF(+COUNTIF(TablaProyecto[EmployeeNumber],TablaProyecto[[#This Row],[EmployeeNumber]])&gt;1,"ERRONEO"," ")</f>
        <v xml:space="preserve"> </v>
      </c>
      <c r="AU606" t="str">
        <f>+IF(TablaProyecto[[#This Row],[JobSatisfaction]]&gt;4,"ERRONEO"," ")</f>
        <v xml:space="preserve"> </v>
      </c>
      <c r="AV606" t="str">
        <f>+IF(TablaProyecto[[#This Row],[PerformanceRating]]&gt;4,"ERRONEO"," ")</f>
        <v xml:space="preserve"> </v>
      </c>
      <c r="AW606" t="str">
        <f>+IF(TablaProyecto[[#This Row],[RelationshipSatisfaction]]&gt;4,"ERRONEO"," ")</f>
        <v xml:space="preserve"> </v>
      </c>
      <c r="AX606" t="str">
        <f>+IF(TablaProyecto[[#This Row],[WorkLifeBalance]]&gt;4,"ERRONEO"," ")</f>
        <v xml:space="preserve"> </v>
      </c>
    </row>
    <row r="607" spans="1:50" x14ac:dyDescent="0.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  <c r="AJ607" s="3">
        <f>+TablaProyecto[[#This Row],[PercentSalaryHike]]/100</f>
        <v>0.15</v>
      </c>
      <c r="AK607" s="3" t="str">
        <f>+IF(TablaProyecto[[#This Row],[Age]]&gt;=61,"Baby boomers",IF(TablaProyecto[[#This Row],[Age]]&gt;=45,"Generacion X",IF(TablaProyecto[[#This Row],[Age]]&gt;=29,"Millennials","Generacion Z")))</f>
        <v>Millennials</v>
      </c>
      <c r="AL60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07" s="3" t="str">
        <f>+IF(TablaProyecto[[#This Row],[HourlyRate]]&lt;50,"Coste salarial bajo",IF(TablaProyecto[[#This Row],[HourlyRate]]&lt;75,"Coste salarial medio","Coste salarial alto"))</f>
        <v>Coste salarial bajo</v>
      </c>
      <c r="AN607" s="3" t="str">
        <f>+IF(TablaProyecto[[#This Row],[DistanceFromHome]]&lt;10,"0-10 kms",IF(TablaProyecto[[#This Row],[DistanceFromHome]]&lt;20,"10-20 kms","20-30 kms"))</f>
        <v>10-20 kms</v>
      </c>
      <c r="AO607" s="3" t="str">
        <f>+IF(TablaProyecto[[#This Row],[Porcentaje de aumento salarial recibido (%)]]&lt;16%,"Bajo",IF(TablaProyecto[[#This Row],[Porcentaje de aumento salarial recibido (%)]]&lt;21%,"Medio","Alto"))</f>
        <v>Bajo</v>
      </c>
      <c r="AP607" s="3" t="str">
        <f>+IF(TablaProyecto[[#This Row],[TrainingTimesLastYear]]&lt;3,"Poca",IF(TablaProyecto[[#This Row],[TrainingTimesLastYear]]&lt;5,"Media","Mucha"))</f>
        <v>Media</v>
      </c>
      <c r="AQ607" s="3" t="str">
        <f>+IF(TablaProyecto[[#This Row],[TotalWorkingYears]]&lt;4,"Junior",IF(TablaProyecto[[#This Row],[TotalWorkingYears]]&lt;10,"Intermediate","Senior"))</f>
        <v>Senior</v>
      </c>
      <c r="AS607" t="str">
        <f>+IF(TablaProyecto[[#This Row],[Education]]&gt;5,"ERRONEO","")</f>
        <v/>
      </c>
      <c r="AT607" t="str">
        <f>IF(+COUNTIF(TablaProyecto[EmployeeNumber],TablaProyecto[[#This Row],[EmployeeNumber]])&gt;1,"ERRONEO"," ")</f>
        <v xml:space="preserve"> </v>
      </c>
      <c r="AU607" t="str">
        <f>+IF(TablaProyecto[[#This Row],[JobSatisfaction]]&gt;4,"ERRONEO"," ")</f>
        <v xml:space="preserve"> </v>
      </c>
      <c r="AV607" t="str">
        <f>+IF(TablaProyecto[[#This Row],[PerformanceRating]]&gt;4,"ERRONEO"," ")</f>
        <v xml:space="preserve"> </v>
      </c>
      <c r="AW607" t="str">
        <f>+IF(TablaProyecto[[#This Row],[RelationshipSatisfaction]]&gt;4,"ERRONEO"," ")</f>
        <v xml:space="preserve"> </v>
      </c>
      <c r="AX607" t="str">
        <f>+IF(TablaProyecto[[#This Row],[WorkLifeBalance]]&gt;4,"ERRONEO"," ")</f>
        <v xml:space="preserve"> </v>
      </c>
    </row>
    <row r="608" spans="1:50" x14ac:dyDescent="0.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  <c r="AJ608" s="3">
        <f>+TablaProyecto[[#This Row],[PercentSalaryHike]]/100</f>
        <v>0.16</v>
      </c>
      <c r="AK608" s="3" t="str">
        <f>+IF(TablaProyecto[[#This Row],[Age]]&gt;=61,"Baby boomers",IF(TablaProyecto[[#This Row],[Age]]&gt;=45,"Generacion X",IF(TablaProyecto[[#This Row],[Age]]&gt;=29,"Millennials","Generacion Z")))</f>
        <v>Millennials</v>
      </c>
      <c r="AL60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08" s="3" t="str">
        <f>+IF(TablaProyecto[[#This Row],[HourlyRate]]&lt;50,"Coste salarial bajo",IF(TablaProyecto[[#This Row],[HourlyRate]]&lt;75,"Coste salarial medio","Coste salarial alto"))</f>
        <v>Coste salarial alto</v>
      </c>
      <c r="AN608" s="3" t="str">
        <f>+IF(TablaProyecto[[#This Row],[DistanceFromHome]]&lt;10,"0-10 kms",IF(TablaProyecto[[#This Row],[DistanceFromHome]]&lt;20,"10-20 kms","20-30 kms"))</f>
        <v>10-20 kms</v>
      </c>
      <c r="AO608" s="3" t="str">
        <f>+IF(TablaProyecto[[#This Row],[Porcentaje de aumento salarial recibido (%)]]&lt;16%,"Bajo",IF(TablaProyecto[[#This Row],[Porcentaje de aumento salarial recibido (%)]]&lt;21%,"Medio","Alto"))</f>
        <v>Medio</v>
      </c>
      <c r="AP608" s="3" t="str">
        <f>+IF(TablaProyecto[[#This Row],[TrainingTimesLastYear]]&lt;3,"Poca",IF(TablaProyecto[[#This Row],[TrainingTimesLastYear]]&lt;5,"Media","Mucha"))</f>
        <v>Media</v>
      </c>
      <c r="AQ608" s="3" t="str">
        <f>+IF(TablaProyecto[[#This Row],[TotalWorkingYears]]&lt;4,"Junior",IF(TablaProyecto[[#This Row],[TotalWorkingYears]]&lt;10,"Intermediate","Senior"))</f>
        <v>Intermediate</v>
      </c>
      <c r="AS608" t="str">
        <f>+IF(TablaProyecto[[#This Row],[Education]]&gt;5,"ERRONEO","")</f>
        <v/>
      </c>
      <c r="AT608" t="str">
        <f>IF(+COUNTIF(TablaProyecto[EmployeeNumber],TablaProyecto[[#This Row],[EmployeeNumber]])&gt;1,"ERRONEO"," ")</f>
        <v xml:space="preserve"> </v>
      </c>
      <c r="AU608" t="str">
        <f>+IF(TablaProyecto[[#This Row],[JobSatisfaction]]&gt;4,"ERRONEO"," ")</f>
        <v xml:space="preserve"> </v>
      </c>
      <c r="AV608" t="str">
        <f>+IF(TablaProyecto[[#This Row],[PerformanceRating]]&gt;4,"ERRONEO"," ")</f>
        <v xml:space="preserve"> </v>
      </c>
      <c r="AW608" t="str">
        <f>+IF(TablaProyecto[[#This Row],[RelationshipSatisfaction]]&gt;4,"ERRONEO"," ")</f>
        <v xml:space="preserve"> </v>
      </c>
      <c r="AX608" t="str">
        <f>+IF(TablaProyecto[[#This Row],[WorkLifeBalance]]&gt;4,"ERRONEO"," ")</f>
        <v xml:space="preserve"> </v>
      </c>
    </row>
    <row r="609" spans="1:50" x14ac:dyDescent="0.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  <c r="AJ609" s="3">
        <f>+TablaProyecto[[#This Row],[PercentSalaryHike]]/100</f>
        <v>0.18</v>
      </c>
      <c r="AK609" s="3" t="str">
        <f>+IF(TablaProyecto[[#This Row],[Age]]&gt;=61,"Baby boomers",IF(TablaProyecto[[#This Row],[Age]]&gt;=45,"Generacion X",IF(TablaProyecto[[#This Row],[Age]]&gt;=29,"Millennials","Generacion Z")))</f>
        <v>Generacion X</v>
      </c>
      <c r="AL60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09" s="3" t="str">
        <f>+IF(TablaProyecto[[#This Row],[HourlyRate]]&lt;50,"Coste salarial bajo",IF(TablaProyecto[[#This Row],[HourlyRate]]&lt;75,"Coste salarial medio","Coste salarial alto"))</f>
        <v>Coste salarial bajo</v>
      </c>
      <c r="AN609" s="3" t="str">
        <f>+IF(TablaProyecto[[#This Row],[DistanceFromHome]]&lt;10,"0-10 kms",IF(TablaProyecto[[#This Row],[DistanceFromHome]]&lt;20,"10-20 kms","20-30 kms"))</f>
        <v>10-20 kms</v>
      </c>
      <c r="AO609" s="3" t="str">
        <f>+IF(TablaProyecto[[#This Row],[Porcentaje de aumento salarial recibido (%)]]&lt;16%,"Bajo",IF(TablaProyecto[[#This Row],[Porcentaje de aumento salarial recibido (%)]]&lt;21%,"Medio","Alto"))</f>
        <v>Medio</v>
      </c>
      <c r="AP609" s="3" t="str">
        <f>+IF(TablaProyecto[[#This Row],[TrainingTimesLastYear]]&lt;3,"Poca",IF(TablaProyecto[[#This Row],[TrainingTimesLastYear]]&lt;5,"Media","Mucha"))</f>
        <v>Media</v>
      </c>
      <c r="AQ609" s="3" t="str">
        <f>+IF(TablaProyecto[[#This Row],[TotalWorkingYears]]&lt;4,"Junior",IF(TablaProyecto[[#This Row],[TotalWorkingYears]]&lt;10,"Intermediate","Senior"))</f>
        <v>Intermediate</v>
      </c>
      <c r="AS609" t="str">
        <f>+IF(TablaProyecto[[#This Row],[Education]]&gt;5,"ERRONEO","")</f>
        <v/>
      </c>
      <c r="AT609" t="str">
        <f>IF(+COUNTIF(TablaProyecto[EmployeeNumber],TablaProyecto[[#This Row],[EmployeeNumber]])&gt;1,"ERRONEO"," ")</f>
        <v xml:space="preserve"> </v>
      </c>
      <c r="AU609" t="str">
        <f>+IF(TablaProyecto[[#This Row],[JobSatisfaction]]&gt;4,"ERRONEO"," ")</f>
        <v xml:space="preserve"> </v>
      </c>
      <c r="AV609" t="str">
        <f>+IF(TablaProyecto[[#This Row],[PerformanceRating]]&gt;4,"ERRONEO"," ")</f>
        <v xml:space="preserve"> </v>
      </c>
      <c r="AW609" t="str">
        <f>+IF(TablaProyecto[[#This Row],[RelationshipSatisfaction]]&gt;4,"ERRONEO"," ")</f>
        <v xml:space="preserve"> </v>
      </c>
      <c r="AX609" t="str">
        <f>+IF(TablaProyecto[[#This Row],[WorkLifeBalance]]&gt;4,"ERRONEO"," ")</f>
        <v xml:space="preserve"> </v>
      </c>
    </row>
    <row r="610" spans="1:50" x14ac:dyDescent="0.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  <c r="AJ610" s="3">
        <f>+TablaProyecto[[#This Row],[PercentSalaryHike]]/100</f>
        <v>0.16</v>
      </c>
      <c r="AK610" s="3" t="str">
        <f>+IF(TablaProyecto[[#This Row],[Age]]&gt;=61,"Baby boomers",IF(TablaProyecto[[#This Row],[Age]]&gt;=45,"Generacion X",IF(TablaProyecto[[#This Row],[Age]]&gt;=29,"Millennials","Generacion Z")))</f>
        <v>Generacion X</v>
      </c>
      <c r="AL61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10" s="3" t="str">
        <f>+IF(TablaProyecto[[#This Row],[HourlyRate]]&lt;50,"Coste salarial bajo",IF(TablaProyecto[[#This Row],[HourlyRate]]&lt;75,"Coste salarial medio","Coste salarial alto"))</f>
        <v>Coste salarial bajo</v>
      </c>
      <c r="AN610" s="3" t="str">
        <f>+IF(TablaProyecto[[#This Row],[DistanceFromHome]]&lt;10,"0-10 kms",IF(TablaProyecto[[#This Row],[DistanceFromHome]]&lt;20,"10-20 kms","20-30 kms"))</f>
        <v>0-10 kms</v>
      </c>
      <c r="AO610" s="3" t="str">
        <f>+IF(TablaProyecto[[#This Row],[Porcentaje de aumento salarial recibido (%)]]&lt;16%,"Bajo",IF(TablaProyecto[[#This Row],[Porcentaje de aumento salarial recibido (%)]]&lt;21%,"Medio","Alto"))</f>
        <v>Medio</v>
      </c>
      <c r="AP610" s="3" t="str">
        <f>+IF(TablaProyecto[[#This Row],[TrainingTimesLastYear]]&lt;3,"Poca",IF(TablaProyecto[[#This Row],[TrainingTimesLastYear]]&lt;5,"Media","Mucha"))</f>
        <v>Media</v>
      </c>
      <c r="AQ610" s="3" t="str">
        <f>+IF(TablaProyecto[[#This Row],[TotalWorkingYears]]&lt;4,"Junior",IF(TablaProyecto[[#This Row],[TotalWorkingYears]]&lt;10,"Intermediate","Senior"))</f>
        <v>Senior</v>
      </c>
      <c r="AS610" t="str">
        <f>+IF(TablaProyecto[[#This Row],[Education]]&gt;5,"ERRONEO","")</f>
        <v/>
      </c>
      <c r="AT610" t="str">
        <f>IF(+COUNTIF(TablaProyecto[EmployeeNumber],TablaProyecto[[#This Row],[EmployeeNumber]])&gt;1,"ERRONEO"," ")</f>
        <v xml:space="preserve"> </v>
      </c>
      <c r="AU610" t="str">
        <f>+IF(TablaProyecto[[#This Row],[JobSatisfaction]]&gt;4,"ERRONEO"," ")</f>
        <v xml:space="preserve"> </v>
      </c>
      <c r="AV610" t="str">
        <f>+IF(TablaProyecto[[#This Row],[PerformanceRating]]&gt;4,"ERRONEO"," ")</f>
        <v xml:space="preserve"> </v>
      </c>
      <c r="AW610" t="str">
        <f>+IF(TablaProyecto[[#This Row],[RelationshipSatisfaction]]&gt;4,"ERRONEO"," ")</f>
        <v xml:space="preserve"> </v>
      </c>
      <c r="AX610" t="str">
        <f>+IF(TablaProyecto[[#This Row],[WorkLifeBalance]]&gt;4,"ERRONEO"," ")</f>
        <v xml:space="preserve"> </v>
      </c>
    </row>
    <row r="611" spans="1:50" x14ac:dyDescent="0.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  <c r="AJ611" s="3">
        <f>+TablaProyecto[[#This Row],[PercentSalaryHike]]/100</f>
        <v>0.24</v>
      </c>
      <c r="AK611" s="3" t="str">
        <f>+IF(TablaProyecto[[#This Row],[Age]]&gt;=61,"Baby boomers",IF(TablaProyecto[[#This Row],[Age]]&gt;=45,"Generacion X",IF(TablaProyecto[[#This Row],[Age]]&gt;=29,"Millennials","Generacion Z")))</f>
        <v>Millennials</v>
      </c>
      <c r="AL61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11" s="3" t="str">
        <f>+IF(TablaProyecto[[#This Row],[HourlyRate]]&lt;50,"Coste salarial bajo",IF(TablaProyecto[[#This Row],[HourlyRate]]&lt;75,"Coste salarial medio","Coste salarial alto"))</f>
        <v>Coste salarial alto</v>
      </c>
      <c r="AN611" s="3" t="str">
        <f>+IF(TablaProyecto[[#This Row],[DistanceFromHome]]&lt;10,"0-10 kms",IF(TablaProyecto[[#This Row],[DistanceFromHome]]&lt;20,"10-20 kms","20-30 kms"))</f>
        <v>10-20 kms</v>
      </c>
      <c r="AO611" s="3" t="str">
        <f>+IF(TablaProyecto[[#This Row],[Porcentaje de aumento salarial recibido (%)]]&lt;16%,"Bajo",IF(TablaProyecto[[#This Row],[Porcentaje de aumento salarial recibido (%)]]&lt;21%,"Medio","Alto"))</f>
        <v>Alto</v>
      </c>
      <c r="AP611" s="3" t="str">
        <f>+IF(TablaProyecto[[#This Row],[TrainingTimesLastYear]]&lt;3,"Poca",IF(TablaProyecto[[#This Row],[TrainingTimesLastYear]]&lt;5,"Media","Mucha"))</f>
        <v>Media</v>
      </c>
      <c r="AQ611" s="3" t="str">
        <f>+IF(TablaProyecto[[#This Row],[TotalWorkingYears]]&lt;4,"Junior",IF(TablaProyecto[[#This Row],[TotalWorkingYears]]&lt;10,"Intermediate","Senior"))</f>
        <v>Senior</v>
      </c>
      <c r="AS611" t="str">
        <f>+IF(TablaProyecto[[#This Row],[Education]]&gt;5,"ERRONEO","")</f>
        <v/>
      </c>
      <c r="AT611" t="str">
        <f>IF(+COUNTIF(TablaProyecto[EmployeeNumber],TablaProyecto[[#This Row],[EmployeeNumber]])&gt;1,"ERRONEO"," ")</f>
        <v xml:space="preserve"> </v>
      </c>
      <c r="AU611" t="str">
        <f>+IF(TablaProyecto[[#This Row],[JobSatisfaction]]&gt;4,"ERRONEO"," ")</f>
        <v xml:space="preserve"> </v>
      </c>
      <c r="AV611" t="str">
        <f>+IF(TablaProyecto[[#This Row],[PerformanceRating]]&gt;4,"ERRONEO"," ")</f>
        <v xml:space="preserve"> </v>
      </c>
      <c r="AW611" t="str">
        <f>+IF(TablaProyecto[[#This Row],[RelationshipSatisfaction]]&gt;4,"ERRONEO"," ")</f>
        <v xml:space="preserve"> </v>
      </c>
      <c r="AX611" t="str">
        <f>+IF(TablaProyecto[[#This Row],[WorkLifeBalance]]&gt;4,"ERRONEO"," ")</f>
        <v xml:space="preserve"> </v>
      </c>
    </row>
    <row r="612" spans="1:50" x14ac:dyDescent="0.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  <c r="AJ612" s="3">
        <f>+TablaProyecto[[#This Row],[PercentSalaryHike]]/100</f>
        <v>0.16</v>
      </c>
      <c r="AK612" s="3" t="str">
        <f>+IF(TablaProyecto[[#This Row],[Age]]&gt;=61,"Baby boomers",IF(TablaProyecto[[#This Row],[Age]]&gt;=45,"Generacion X",IF(TablaProyecto[[#This Row],[Age]]&gt;=29,"Millennials","Generacion Z")))</f>
        <v>Generacion Z</v>
      </c>
      <c r="AL61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12" s="3" t="str">
        <f>+IF(TablaProyecto[[#This Row],[HourlyRate]]&lt;50,"Coste salarial bajo",IF(TablaProyecto[[#This Row],[HourlyRate]]&lt;75,"Coste salarial medio","Coste salarial alto"))</f>
        <v>Coste salarial bajo</v>
      </c>
      <c r="AN612" s="3" t="str">
        <f>+IF(TablaProyecto[[#This Row],[DistanceFromHome]]&lt;10,"0-10 kms",IF(TablaProyecto[[#This Row],[DistanceFromHome]]&lt;20,"10-20 kms","20-30 kms"))</f>
        <v>0-10 kms</v>
      </c>
      <c r="AO612" s="3" t="str">
        <f>+IF(TablaProyecto[[#This Row],[Porcentaje de aumento salarial recibido (%)]]&lt;16%,"Bajo",IF(TablaProyecto[[#This Row],[Porcentaje de aumento salarial recibido (%)]]&lt;21%,"Medio","Alto"))</f>
        <v>Medio</v>
      </c>
      <c r="AP612" s="3" t="str">
        <f>+IF(TablaProyecto[[#This Row],[TrainingTimesLastYear]]&lt;3,"Poca",IF(TablaProyecto[[#This Row],[TrainingTimesLastYear]]&lt;5,"Media","Mucha"))</f>
        <v>Media</v>
      </c>
      <c r="AQ612" s="3" t="str">
        <f>+IF(TablaProyecto[[#This Row],[TotalWorkingYears]]&lt;4,"Junior",IF(TablaProyecto[[#This Row],[TotalWorkingYears]]&lt;10,"Intermediate","Senior"))</f>
        <v>Intermediate</v>
      </c>
      <c r="AS612" t="str">
        <f>+IF(TablaProyecto[[#This Row],[Education]]&gt;5,"ERRONEO","")</f>
        <v/>
      </c>
      <c r="AT612" t="str">
        <f>IF(+COUNTIF(TablaProyecto[EmployeeNumber],TablaProyecto[[#This Row],[EmployeeNumber]])&gt;1,"ERRONEO"," ")</f>
        <v xml:space="preserve"> </v>
      </c>
      <c r="AU612" t="str">
        <f>+IF(TablaProyecto[[#This Row],[JobSatisfaction]]&gt;4,"ERRONEO"," ")</f>
        <v xml:space="preserve"> </v>
      </c>
      <c r="AV612" t="str">
        <f>+IF(TablaProyecto[[#This Row],[PerformanceRating]]&gt;4,"ERRONEO"," ")</f>
        <v xml:space="preserve"> </v>
      </c>
      <c r="AW612" t="str">
        <f>+IF(TablaProyecto[[#This Row],[RelationshipSatisfaction]]&gt;4,"ERRONEO"," ")</f>
        <v xml:space="preserve"> </v>
      </c>
      <c r="AX612" t="str">
        <f>+IF(TablaProyecto[[#This Row],[WorkLifeBalance]]&gt;4,"ERRONEO"," ")</f>
        <v xml:space="preserve"> </v>
      </c>
    </row>
    <row r="613" spans="1:50" x14ac:dyDescent="0.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  <c r="AJ613" s="3">
        <f>+TablaProyecto[[#This Row],[PercentSalaryHike]]/100</f>
        <v>0.21</v>
      </c>
      <c r="AK613" s="3" t="str">
        <f>+IF(TablaProyecto[[#This Row],[Age]]&gt;=61,"Baby boomers",IF(TablaProyecto[[#This Row],[Age]]&gt;=45,"Generacion X",IF(TablaProyecto[[#This Row],[Age]]&gt;=29,"Millennials","Generacion Z")))</f>
        <v>Millennials</v>
      </c>
      <c r="AL61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13" s="3" t="str">
        <f>+IF(TablaProyecto[[#This Row],[HourlyRate]]&lt;50,"Coste salarial bajo",IF(TablaProyecto[[#This Row],[HourlyRate]]&lt;75,"Coste salarial medio","Coste salarial alto"))</f>
        <v>Coste salarial medio</v>
      </c>
      <c r="AN613" s="3" t="str">
        <f>+IF(TablaProyecto[[#This Row],[DistanceFromHome]]&lt;10,"0-10 kms",IF(TablaProyecto[[#This Row],[DistanceFromHome]]&lt;20,"10-20 kms","20-30 kms"))</f>
        <v>0-10 kms</v>
      </c>
      <c r="AO613" s="3" t="str">
        <f>+IF(TablaProyecto[[#This Row],[Porcentaje de aumento salarial recibido (%)]]&lt;16%,"Bajo",IF(TablaProyecto[[#This Row],[Porcentaje de aumento salarial recibido (%)]]&lt;21%,"Medio","Alto"))</f>
        <v>Alto</v>
      </c>
      <c r="AP613" s="3" t="str">
        <f>+IF(TablaProyecto[[#This Row],[TrainingTimesLastYear]]&lt;3,"Poca",IF(TablaProyecto[[#This Row],[TrainingTimesLastYear]]&lt;5,"Media","Mucha"))</f>
        <v>Media</v>
      </c>
      <c r="AQ613" s="3" t="str">
        <f>+IF(TablaProyecto[[#This Row],[TotalWorkingYears]]&lt;4,"Junior",IF(TablaProyecto[[#This Row],[TotalWorkingYears]]&lt;10,"Intermediate","Senior"))</f>
        <v>Senior</v>
      </c>
      <c r="AS613" t="str">
        <f>+IF(TablaProyecto[[#This Row],[Education]]&gt;5,"ERRONEO","")</f>
        <v/>
      </c>
      <c r="AT613" t="str">
        <f>IF(+COUNTIF(TablaProyecto[EmployeeNumber],TablaProyecto[[#This Row],[EmployeeNumber]])&gt;1,"ERRONEO"," ")</f>
        <v xml:space="preserve"> </v>
      </c>
      <c r="AU613" t="str">
        <f>+IF(TablaProyecto[[#This Row],[JobSatisfaction]]&gt;4,"ERRONEO"," ")</f>
        <v xml:space="preserve"> </v>
      </c>
      <c r="AV613" t="str">
        <f>+IF(TablaProyecto[[#This Row],[PerformanceRating]]&gt;4,"ERRONEO"," ")</f>
        <v xml:space="preserve"> </v>
      </c>
      <c r="AW613" t="str">
        <f>+IF(TablaProyecto[[#This Row],[RelationshipSatisfaction]]&gt;4,"ERRONEO"," ")</f>
        <v xml:space="preserve"> </v>
      </c>
      <c r="AX613" t="str">
        <f>+IF(TablaProyecto[[#This Row],[WorkLifeBalance]]&gt;4,"ERRONEO"," ")</f>
        <v xml:space="preserve"> </v>
      </c>
    </row>
    <row r="614" spans="1:50" x14ac:dyDescent="0.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  <c r="AJ614" s="3">
        <f>+TablaProyecto[[#This Row],[PercentSalaryHike]]/100</f>
        <v>0.2</v>
      </c>
      <c r="AK614" s="3" t="str">
        <f>+IF(TablaProyecto[[#This Row],[Age]]&gt;=61,"Baby boomers",IF(TablaProyecto[[#This Row],[Age]]&gt;=45,"Generacion X",IF(TablaProyecto[[#This Row],[Age]]&gt;=29,"Millennials","Generacion Z")))</f>
        <v>Generacion Z</v>
      </c>
      <c r="AL61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14" s="3" t="str">
        <f>+IF(TablaProyecto[[#This Row],[HourlyRate]]&lt;50,"Coste salarial bajo",IF(TablaProyecto[[#This Row],[HourlyRate]]&lt;75,"Coste salarial medio","Coste salarial alto"))</f>
        <v>Coste salarial alto</v>
      </c>
      <c r="AN614" s="3" t="str">
        <f>+IF(TablaProyecto[[#This Row],[DistanceFromHome]]&lt;10,"0-10 kms",IF(TablaProyecto[[#This Row],[DistanceFromHome]]&lt;20,"10-20 kms","20-30 kms"))</f>
        <v>0-10 kms</v>
      </c>
      <c r="AO614" s="3" t="str">
        <f>+IF(TablaProyecto[[#This Row],[Porcentaje de aumento salarial recibido (%)]]&lt;16%,"Bajo",IF(TablaProyecto[[#This Row],[Porcentaje de aumento salarial recibido (%)]]&lt;21%,"Medio","Alto"))</f>
        <v>Medio</v>
      </c>
      <c r="AP614" s="3" t="str">
        <f>+IF(TablaProyecto[[#This Row],[TrainingTimesLastYear]]&lt;3,"Poca",IF(TablaProyecto[[#This Row],[TrainingTimesLastYear]]&lt;5,"Media","Mucha"))</f>
        <v>Poca</v>
      </c>
      <c r="AQ614" s="3" t="str">
        <f>+IF(TablaProyecto[[#This Row],[TotalWorkingYears]]&lt;4,"Junior",IF(TablaProyecto[[#This Row],[TotalWorkingYears]]&lt;10,"Intermediate","Senior"))</f>
        <v>Intermediate</v>
      </c>
      <c r="AS614" t="str">
        <f>+IF(TablaProyecto[[#This Row],[Education]]&gt;5,"ERRONEO","")</f>
        <v/>
      </c>
      <c r="AT614" t="str">
        <f>IF(+COUNTIF(TablaProyecto[EmployeeNumber],TablaProyecto[[#This Row],[EmployeeNumber]])&gt;1,"ERRONEO"," ")</f>
        <v xml:space="preserve"> </v>
      </c>
      <c r="AU614" t="str">
        <f>+IF(TablaProyecto[[#This Row],[JobSatisfaction]]&gt;4,"ERRONEO"," ")</f>
        <v xml:space="preserve"> </v>
      </c>
      <c r="AV614" t="str">
        <f>+IF(TablaProyecto[[#This Row],[PerformanceRating]]&gt;4,"ERRONEO"," ")</f>
        <v xml:space="preserve"> </v>
      </c>
      <c r="AW614" t="str">
        <f>+IF(TablaProyecto[[#This Row],[RelationshipSatisfaction]]&gt;4,"ERRONEO"," ")</f>
        <v xml:space="preserve"> </v>
      </c>
      <c r="AX614" t="str">
        <f>+IF(TablaProyecto[[#This Row],[WorkLifeBalance]]&gt;4,"ERRONEO"," ")</f>
        <v xml:space="preserve"> </v>
      </c>
    </row>
    <row r="615" spans="1:50" x14ac:dyDescent="0.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  <c r="AJ615" s="3">
        <f>+TablaProyecto[[#This Row],[PercentSalaryHike]]/100</f>
        <v>0.19</v>
      </c>
      <c r="AK615" s="3" t="str">
        <f>+IF(TablaProyecto[[#This Row],[Age]]&gt;=61,"Baby boomers",IF(TablaProyecto[[#This Row],[Age]]&gt;=45,"Generacion X",IF(TablaProyecto[[#This Row],[Age]]&gt;=29,"Millennials","Generacion Z")))</f>
        <v>Millennials</v>
      </c>
      <c r="AL61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15" s="3" t="str">
        <f>+IF(TablaProyecto[[#This Row],[HourlyRate]]&lt;50,"Coste salarial bajo",IF(TablaProyecto[[#This Row],[HourlyRate]]&lt;75,"Coste salarial medio","Coste salarial alto"))</f>
        <v>Coste salarial alto</v>
      </c>
      <c r="AN615" s="3" t="str">
        <f>+IF(TablaProyecto[[#This Row],[DistanceFromHome]]&lt;10,"0-10 kms",IF(TablaProyecto[[#This Row],[DistanceFromHome]]&lt;20,"10-20 kms","20-30 kms"))</f>
        <v>0-10 kms</v>
      </c>
      <c r="AO615" s="3" t="str">
        <f>+IF(TablaProyecto[[#This Row],[Porcentaje de aumento salarial recibido (%)]]&lt;16%,"Bajo",IF(TablaProyecto[[#This Row],[Porcentaje de aumento salarial recibido (%)]]&lt;21%,"Medio","Alto"))</f>
        <v>Medio</v>
      </c>
      <c r="AP615" s="3" t="str">
        <f>+IF(TablaProyecto[[#This Row],[TrainingTimesLastYear]]&lt;3,"Poca",IF(TablaProyecto[[#This Row],[TrainingTimesLastYear]]&lt;5,"Media","Mucha"))</f>
        <v>Poca</v>
      </c>
      <c r="AQ615" s="3" t="str">
        <f>+IF(TablaProyecto[[#This Row],[TotalWorkingYears]]&lt;4,"Junior",IF(TablaProyecto[[#This Row],[TotalWorkingYears]]&lt;10,"Intermediate","Senior"))</f>
        <v>Intermediate</v>
      </c>
      <c r="AS615" t="str">
        <f>+IF(TablaProyecto[[#This Row],[Education]]&gt;5,"ERRONEO","")</f>
        <v/>
      </c>
      <c r="AT615" t="str">
        <f>IF(+COUNTIF(TablaProyecto[EmployeeNumber],TablaProyecto[[#This Row],[EmployeeNumber]])&gt;1,"ERRONEO"," ")</f>
        <v xml:space="preserve"> </v>
      </c>
      <c r="AU615" t="str">
        <f>+IF(TablaProyecto[[#This Row],[JobSatisfaction]]&gt;4,"ERRONEO"," ")</f>
        <v xml:space="preserve"> </v>
      </c>
      <c r="AV615" t="str">
        <f>+IF(TablaProyecto[[#This Row],[PerformanceRating]]&gt;4,"ERRONEO"," ")</f>
        <v xml:space="preserve"> </v>
      </c>
      <c r="AW615" t="str">
        <f>+IF(TablaProyecto[[#This Row],[RelationshipSatisfaction]]&gt;4,"ERRONEO"," ")</f>
        <v xml:space="preserve"> </v>
      </c>
      <c r="AX615" t="str">
        <f>+IF(TablaProyecto[[#This Row],[WorkLifeBalance]]&gt;4,"ERRONEO"," ")</f>
        <v xml:space="preserve"> </v>
      </c>
    </row>
    <row r="616" spans="1:50" x14ac:dyDescent="0.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  <c r="AJ616" s="3">
        <f>+TablaProyecto[[#This Row],[PercentSalaryHike]]/100</f>
        <v>0.14000000000000001</v>
      </c>
      <c r="AK616" s="3" t="str">
        <f>+IF(TablaProyecto[[#This Row],[Age]]&gt;=61,"Baby boomers",IF(TablaProyecto[[#This Row],[Age]]&gt;=45,"Generacion X",IF(TablaProyecto[[#This Row],[Age]]&gt;=29,"Millennials","Generacion Z")))</f>
        <v>Generacion Z</v>
      </c>
      <c r="AL61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16" s="3" t="str">
        <f>+IF(TablaProyecto[[#This Row],[HourlyRate]]&lt;50,"Coste salarial bajo",IF(TablaProyecto[[#This Row],[HourlyRate]]&lt;75,"Coste salarial medio","Coste salarial alto"))</f>
        <v>Coste salarial alto</v>
      </c>
      <c r="AN616" s="3" t="str">
        <f>+IF(TablaProyecto[[#This Row],[DistanceFromHome]]&lt;10,"0-10 kms",IF(TablaProyecto[[#This Row],[DistanceFromHome]]&lt;20,"10-20 kms","20-30 kms"))</f>
        <v>0-10 kms</v>
      </c>
      <c r="AO616" s="3" t="str">
        <f>+IF(TablaProyecto[[#This Row],[Porcentaje de aumento salarial recibido (%)]]&lt;16%,"Bajo",IF(TablaProyecto[[#This Row],[Porcentaje de aumento salarial recibido (%)]]&lt;21%,"Medio","Alto"))</f>
        <v>Bajo</v>
      </c>
      <c r="AP616" s="3" t="str">
        <f>+IF(TablaProyecto[[#This Row],[TrainingTimesLastYear]]&lt;3,"Poca",IF(TablaProyecto[[#This Row],[TrainingTimesLastYear]]&lt;5,"Media","Mucha"))</f>
        <v>Poca</v>
      </c>
      <c r="AQ616" s="3" t="str">
        <f>+IF(TablaProyecto[[#This Row],[TotalWorkingYears]]&lt;4,"Junior",IF(TablaProyecto[[#This Row],[TotalWorkingYears]]&lt;10,"Intermediate","Senior"))</f>
        <v>Intermediate</v>
      </c>
      <c r="AS616" t="str">
        <f>+IF(TablaProyecto[[#This Row],[Education]]&gt;5,"ERRONEO","")</f>
        <v/>
      </c>
      <c r="AT616" t="str">
        <f>IF(+COUNTIF(TablaProyecto[EmployeeNumber],TablaProyecto[[#This Row],[EmployeeNumber]])&gt;1,"ERRONEO"," ")</f>
        <v xml:space="preserve"> </v>
      </c>
      <c r="AU616" t="str">
        <f>+IF(TablaProyecto[[#This Row],[JobSatisfaction]]&gt;4,"ERRONEO"," ")</f>
        <v xml:space="preserve"> </v>
      </c>
      <c r="AV616" t="str">
        <f>+IF(TablaProyecto[[#This Row],[PerformanceRating]]&gt;4,"ERRONEO"," ")</f>
        <v xml:space="preserve"> </v>
      </c>
      <c r="AW616" t="str">
        <f>+IF(TablaProyecto[[#This Row],[RelationshipSatisfaction]]&gt;4,"ERRONEO"," ")</f>
        <v xml:space="preserve"> </v>
      </c>
      <c r="AX616" t="str">
        <f>+IF(TablaProyecto[[#This Row],[WorkLifeBalance]]&gt;4,"ERRONEO"," ")</f>
        <v xml:space="preserve"> </v>
      </c>
    </row>
    <row r="617" spans="1:50" x14ac:dyDescent="0.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  <c r="AJ617" s="3">
        <f>+TablaProyecto[[#This Row],[PercentSalaryHike]]/100</f>
        <v>0.11</v>
      </c>
      <c r="AK617" s="3" t="str">
        <f>+IF(TablaProyecto[[#This Row],[Age]]&gt;=61,"Baby boomers",IF(TablaProyecto[[#This Row],[Age]]&gt;=45,"Generacion X",IF(TablaProyecto[[#This Row],[Age]]&gt;=29,"Millennials","Generacion Z")))</f>
        <v>Generacion Z</v>
      </c>
      <c r="AL61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617" s="3" t="str">
        <f>+IF(TablaProyecto[[#This Row],[HourlyRate]]&lt;50,"Coste salarial bajo",IF(TablaProyecto[[#This Row],[HourlyRate]]&lt;75,"Coste salarial medio","Coste salarial alto"))</f>
        <v>Coste salarial medio</v>
      </c>
      <c r="AN617" s="3" t="str">
        <f>+IF(TablaProyecto[[#This Row],[DistanceFromHome]]&lt;10,"0-10 kms",IF(TablaProyecto[[#This Row],[DistanceFromHome]]&lt;20,"10-20 kms","20-30 kms"))</f>
        <v>0-10 kms</v>
      </c>
      <c r="AO617" s="3" t="str">
        <f>+IF(TablaProyecto[[#This Row],[Porcentaje de aumento salarial recibido (%)]]&lt;16%,"Bajo",IF(TablaProyecto[[#This Row],[Porcentaje de aumento salarial recibido (%)]]&lt;21%,"Medio","Alto"))</f>
        <v>Bajo</v>
      </c>
      <c r="AP617" s="3" t="str">
        <f>+IF(TablaProyecto[[#This Row],[TrainingTimesLastYear]]&lt;3,"Poca",IF(TablaProyecto[[#This Row],[TrainingTimesLastYear]]&lt;5,"Media","Mucha"))</f>
        <v>Mucha</v>
      </c>
      <c r="AQ617" s="3" t="str">
        <f>+IF(TablaProyecto[[#This Row],[TotalWorkingYears]]&lt;4,"Junior",IF(TablaProyecto[[#This Row],[TotalWorkingYears]]&lt;10,"Intermediate","Senior"))</f>
        <v>Junior</v>
      </c>
      <c r="AS617" t="str">
        <f>+IF(TablaProyecto[[#This Row],[Education]]&gt;5,"ERRONEO","")</f>
        <v/>
      </c>
      <c r="AT617" t="str">
        <f>IF(+COUNTIF(TablaProyecto[EmployeeNumber],TablaProyecto[[#This Row],[EmployeeNumber]])&gt;1,"ERRONEO"," ")</f>
        <v xml:space="preserve"> </v>
      </c>
      <c r="AU617" t="str">
        <f>+IF(TablaProyecto[[#This Row],[JobSatisfaction]]&gt;4,"ERRONEO"," ")</f>
        <v xml:space="preserve"> </v>
      </c>
      <c r="AV617" t="str">
        <f>+IF(TablaProyecto[[#This Row],[PerformanceRating]]&gt;4,"ERRONEO"," ")</f>
        <v xml:space="preserve"> </v>
      </c>
      <c r="AW617" t="str">
        <f>+IF(TablaProyecto[[#This Row],[RelationshipSatisfaction]]&gt;4,"ERRONEO"," ")</f>
        <v xml:space="preserve"> </v>
      </c>
      <c r="AX617" t="str">
        <f>+IF(TablaProyecto[[#This Row],[WorkLifeBalance]]&gt;4,"ERRONEO"," ")</f>
        <v xml:space="preserve"> </v>
      </c>
    </row>
    <row r="618" spans="1:50" x14ac:dyDescent="0.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  <c r="AJ618" s="3">
        <f>+TablaProyecto[[#This Row],[PercentSalaryHike]]/100</f>
        <v>0.14000000000000001</v>
      </c>
      <c r="AK618" s="3" t="str">
        <f>+IF(TablaProyecto[[#This Row],[Age]]&gt;=61,"Baby boomers",IF(TablaProyecto[[#This Row],[Age]]&gt;=45,"Generacion X",IF(TablaProyecto[[#This Row],[Age]]&gt;=29,"Millennials","Generacion Z")))</f>
        <v>Generacion X</v>
      </c>
      <c r="AL61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618" s="3" t="str">
        <f>+IF(TablaProyecto[[#This Row],[HourlyRate]]&lt;50,"Coste salarial bajo",IF(TablaProyecto[[#This Row],[HourlyRate]]&lt;75,"Coste salarial medio","Coste salarial alto"))</f>
        <v>Coste salarial medio</v>
      </c>
      <c r="AN618" s="3" t="str">
        <f>+IF(TablaProyecto[[#This Row],[DistanceFromHome]]&lt;10,"0-10 kms",IF(TablaProyecto[[#This Row],[DistanceFromHome]]&lt;20,"10-20 kms","20-30 kms"))</f>
        <v>20-30 kms</v>
      </c>
      <c r="AO618" s="3" t="str">
        <f>+IF(TablaProyecto[[#This Row],[Porcentaje de aumento salarial recibido (%)]]&lt;16%,"Bajo",IF(TablaProyecto[[#This Row],[Porcentaje de aumento salarial recibido (%)]]&lt;21%,"Medio","Alto"))</f>
        <v>Bajo</v>
      </c>
      <c r="AP618" s="3" t="str">
        <f>+IF(TablaProyecto[[#This Row],[TrainingTimesLastYear]]&lt;3,"Poca",IF(TablaProyecto[[#This Row],[TrainingTimesLastYear]]&lt;5,"Media","Mucha"))</f>
        <v>Poca</v>
      </c>
      <c r="AQ618" s="3" t="str">
        <f>+IF(TablaProyecto[[#This Row],[TotalWorkingYears]]&lt;4,"Junior",IF(TablaProyecto[[#This Row],[TotalWorkingYears]]&lt;10,"Intermediate","Senior"))</f>
        <v>Senior</v>
      </c>
      <c r="AS618" t="str">
        <f>+IF(TablaProyecto[[#This Row],[Education]]&gt;5,"ERRONEO","")</f>
        <v/>
      </c>
      <c r="AT618" t="str">
        <f>IF(+COUNTIF(TablaProyecto[EmployeeNumber],TablaProyecto[[#This Row],[EmployeeNumber]])&gt;1,"ERRONEO"," ")</f>
        <v xml:space="preserve"> </v>
      </c>
      <c r="AU618" t="str">
        <f>+IF(TablaProyecto[[#This Row],[JobSatisfaction]]&gt;4,"ERRONEO"," ")</f>
        <v xml:space="preserve"> </v>
      </c>
      <c r="AV618" t="str">
        <f>+IF(TablaProyecto[[#This Row],[PerformanceRating]]&gt;4,"ERRONEO"," ")</f>
        <v xml:space="preserve"> </v>
      </c>
      <c r="AW618" t="str">
        <f>+IF(TablaProyecto[[#This Row],[RelationshipSatisfaction]]&gt;4,"ERRONEO"," ")</f>
        <v xml:space="preserve"> </v>
      </c>
      <c r="AX618" t="str">
        <f>+IF(TablaProyecto[[#This Row],[WorkLifeBalance]]&gt;4,"ERRONEO"," ")</f>
        <v xml:space="preserve"> </v>
      </c>
    </row>
    <row r="619" spans="1:50" x14ac:dyDescent="0.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  <c r="AJ619" s="3">
        <f>+TablaProyecto[[#This Row],[PercentSalaryHike]]/100</f>
        <v>0.12</v>
      </c>
      <c r="AK619" s="3" t="str">
        <f>+IF(TablaProyecto[[#This Row],[Age]]&gt;=61,"Baby boomers",IF(TablaProyecto[[#This Row],[Age]]&gt;=45,"Generacion X",IF(TablaProyecto[[#This Row],[Age]]&gt;=29,"Millennials","Generacion Z")))</f>
        <v>Millennials</v>
      </c>
      <c r="AL61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19" s="3" t="str">
        <f>+IF(TablaProyecto[[#This Row],[HourlyRate]]&lt;50,"Coste salarial bajo",IF(TablaProyecto[[#This Row],[HourlyRate]]&lt;75,"Coste salarial medio","Coste salarial alto"))</f>
        <v>Coste salarial medio</v>
      </c>
      <c r="AN619" s="3" t="str">
        <f>+IF(TablaProyecto[[#This Row],[DistanceFromHome]]&lt;10,"0-10 kms",IF(TablaProyecto[[#This Row],[DistanceFromHome]]&lt;20,"10-20 kms","20-30 kms"))</f>
        <v>0-10 kms</v>
      </c>
      <c r="AO619" s="3" t="str">
        <f>+IF(TablaProyecto[[#This Row],[Porcentaje de aumento salarial recibido (%)]]&lt;16%,"Bajo",IF(TablaProyecto[[#This Row],[Porcentaje de aumento salarial recibido (%)]]&lt;21%,"Medio","Alto"))</f>
        <v>Bajo</v>
      </c>
      <c r="AP619" s="3" t="str">
        <f>+IF(TablaProyecto[[#This Row],[TrainingTimesLastYear]]&lt;3,"Poca",IF(TablaProyecto[[#This Row],[TrainingTimesLastYear]]&lt;5,"Media","Mucha"))</f>
        <v>Poca</v>
      </c>
      <c r="AQ619" s="3" t="str">
        <f>+IF(TablaProyecto[[#This Row],[TotalWorkingYears]]&lt;4,"Junior",IF(TablaProyecto[[#This Row],[TotalWorkingYears]]&lt;10,"Intermediate","Senior"))</f>
        <v>Senior</v>
      </c>
      <c r="AS619" t="str">
        <f>+IF(TablaProyecto[[#This Row],[Education]]&gt;5,"ERRONEO","")</f>
        <v/>
      </c>
      <c r="AT619" t="str">
        <f>IF(+COUNTIF(TablaProyecto[EmployeeNumber],TablaProyecto[[#This Row],[EmployeeNumber]])&gt;1,"ERRONEO"," ")</f>
        <v xml:space="preserve"> </v>
      </c>
      <c r="AU619" t="str">
        <f>+IF(TablaProyecto[[#This Row],[JobSatisfaction]]&gt;4,"ERRONEO"," ")</f>
        <v xml:space="preserve"> </v>
      </c>
      <c r="AV619" t="str">
        <f>+IF(TablaProyecto[[#This Row],[PerformanceRating]]&gt;4,"ERRONEO"," ")</f>
        <v xml:space="preserve"> </v>
      </c>
      <c r="AW619" t="str">
        <f>+IF(TablaProyecto[[#This Row],[RelationshipSatisfaction]]&gt;4,"ERRONEO"," ")</f>
        <v xml:space="preserve"> </v>
      </c>
      <c r="AX619" t="str">
        <f>+IF(TablaProyecto[[#This Row],[WorkLifeBalance]]&gt;4,"ERRONEO"," ")</f>
        <v xml:space="preserve"> </v>
      </c>
    </row>
    <row r="620" spans="1:50" x14ac:dyDescent="0.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  <c r="AJ620" s="3">
        <f>+TablaProyecto[[#This Row],[PercentSalaryHike]]/100</f>
        <v>0.13</v>
      </c>
      <c r="AK620" s="3" t="str">
        <f>+IF(TablaProyecto[[#This Row],[Age]]&gt;=61,"Baby boomers",IF(TablaProyecto[[#This Row],[Age]]&gt;=45,"Generacion X",IF(TablaProyecto[[#This Row],[Age]]&gt;=29,"Millennials","Generacion Z")))</f>
        <v>Generacion Z</v>
      </c>
      <c r="AL62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20" s="3" t="str">
        <f>+IF(TablaProyecto[[#This Row],[HourlyRate]]&lt;50,"Coste salarial bajo",IF(TablaProyecto[[#This Row],[HourlyRate]]&lt;75,"Coste salarial medio","Coste salarial alto"))</f>
        <v>Coste salarial medio</v>
      </c>
      <c r="AN620" s="3" t="str">
        <f>+IF(TablaProyecto[[#This Row],[DistanceFromHome]]&lt;10,"0-10 kms",IF(TablaProyecto[[#This Row],[DistanceFromHome]]&lt;20,"10-20 kms","20-30 kms"))</f>
        <v>0-10 kms</v>
      </c>
      <c r="AO620" s="3" t="str">
        <f>+IF(TablaProyecto[[#This Row],[Porcentaje de aumento salarial recibido (%)]]&lt;16%,"Bajo",IF(TablaProyecto[[#This Row],[Porcentaje de aumento salarial recibido (%)]]&lt;21%,"Medio","Alto"))</f>
        <v>Bajo</v>
      </c>
      <c r="AP620" s="3" t="str">
        <f>+IF(TablaProyecto[[#This Row],[TrainingTimesLastYear]]&lt;3,"Poca",IF(TablaProyecto[[#This Row],[TrainingTimesLastYear]]&lt;5,"Media","Mucha"))</f>
        <v>Media</v>
      </c>
      <c r="AQ620" s="3" t="str">
        <f>+IF(TablaProyecto[[#This Row],[TotalWorkingYears]]&lt;4,"Junior",IF(TablaProyecto[[#This Row],[TotalWorkingYears]]&lt;10,"Intermediate","Senior"))</f>
        <v>Intermediate</v>
      </c>
      <c r="AS620" t="str">
        <f>+IF(TablaProyecto[[#This Row],[Education]]&gt;5,"ERRONEO","")</f>
        <v/>
      </c>
      <c r="AT620" t="str">
        <f>IF(+COUNTIF(TablaProyecto[EmployeeNumber],TablaProyecto[[#This Row],[EmployeeNumber]])&gt;1,"ERRONEO"," ")</f>
        <v xml:space="preserve"> </v>
      </c>
      <c r="AU620" t="str">
        <f>+IF(TablaProyecto[[#This Row],[JobSatisfaction]]&gt;4,"ERRONEO"," ")</f>
        <v xml:space="preserve"> </v>
      </c>
      <c r="AV620" t="str">
        <f>+IF(TablaProyecto[[#This Row],[PerformanceRating]]&gt;4,"ERRONEO"," ")</f>
        <v xml:space="preserve"> </v>
      </c>
      <c r="AW620" t="str">
        <f>+IF(TablaProyecto[[#This Row],[RelationshipSatisfaction]]&gt;4,"ERRONEO"," ")</f>
        <v xml:space="preserve"> </v>
      </c>
      <c r="AX620" t="str">
        <f>+IF(TablaProyecto[[#This Row],[WorkLifeBalance]]&gt;4,"ERRONEO"," ")</f>
        <v xml:space="preserve"> </v>
      </c>
    </row>
    <row r="621" spans="1:50" x14ac:dyDescent="0.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  <c r="AJ621" s="3">
        <f>+TablaProyecto[[#This Row],[PercentSalaryHike]]/100</f>
        <v>0.22</v>
      </c>
      <c r="AK621" s="3" t="str">
        <f>+IF(TablaProyecto[[#This Row],[Age]]&gt;=61,"Baby boomers",IF(TablaProyecto[[#This Row],[Age]]&gt;=45,"Generacion X",IF(TablaProyecto[[#This Row],[Age]]&gt;=29,"Millennials","Generacion Z")))</f>
        <v>Millennials</v>
      </c>
      <c r="AL62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21" s="3" t="str">
        <f>+IF(TablaProyecto[[#This Row],[HourlyRate]]&lt;50,"Coste salarial bajo",IF(TablaProyecto[[#This Row],[HourlyRate]]&lt;75,"Coste salarial medio","Coste salarial alto"))</f>
        <v>Coste salarial bajo</v>
      </c>
      <c r="AN621" s="3" t="str">
        <f>+IF(TablaProyecto[[#This Row],[DistanceFromHome]]&lt;10,"0-10 kms",IF(TablaProyecto[[#This Row],[DistanceFromHome]]&lt;20,"10-20 kms","20-30 kms"))</f>
        <v>0-10 kms</v>
      </c>
      <c r="AO621" s="3" t="str">
        <f>+IF(TablaProyecto[[#This Row],[Porcentaje de aumento salarial recibido (%)]]&lt;16%,"Bajo",IF(TablaProyecto[[#This Row],[Porcentaje de aumento salarial recibido (%)]]&lt;21%,"Medio","Alto"))</f>
        <v>Alto</v>
      </c>
      <c r="AP621" s="3" t="str">
        <f>+IF(TablaProyecto[[#This Row],[TrainingTimesLastYear]]&lt;3,"Poca",IF(TablaProyecto[[#This Row],[TrainingTimesLastYear]]&lt;5,"Media","Mucha"))</f>
        <v>Mucha</v>
      </c>
      <c r="AQ621" s="3" t="str">
        <f>+IF(TablaProyecto[[#This Row],[TotalWorkingYears]]&lt;4,"Junior",IF(TablaProyecto[[#This Row],[TotalWorkingYears]]&lt;10,"Intermediate","Senior"))</f>
        <v>Intermediate</v>
      </c>
      <c r="AS621" t="str">
        <f>+IF(TablaProyecto[[#This Row],[Education]]&gt;5,"ERRONEO","")</f>
        <v/>
      </c>
      <c r="AT621" t="str">
        <f>IF(+COUNTIF(TablaProyecto[EmployeeNumber],TablaProyecto[[#This Row],[EmployeeNumber]])&gt;1,"ERRONEO"," ")</f>
        <v xml:space="preserve"> </v>
      </c>
      <c r="AU621" t="str">
        <f>+IF(TablaProyecto[[#This Row],[JobSatisfaction]]&gt;4,"ERRONEO"," ")</f>
        <v xml:space="preserve"> </v>
      </c>
      <c r="AV621" t="str">
        <f>+IF(TablaProyecto[[#This Row],[PerformanceRating]]&gt;4,"ERRONEO"," ")</f>
        <v xml:space="preserve"> </v>
      </c>
      <c r="AW621" t="str">
        <f>+IF(TablaProyecto[[#This Row],[RelationshipSatisfaction]]&gt;4,"ERRONEO"," ")</f>
        <v xml:space="preserve"> </v>
      </c>
      <c r="AX621" t="str">
        <f>+IF(TablaProyecto[[#This Row],[WorkLifeBalance]]&gt;4,"ERRONEO"," ")</f>
        <v xml:space="preserve"> </v>
      </c>
    </row>
    <row r="622" spans="1:50" x14ac:dyDescent="0.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  <c r="AJ622" s="3">
        <f>+TablaProyecto[[#This Row],[PercentSalaryHike]]/100</f>
        <v>0.11</v>
      </c>
      <c r="AK622" s="3" t="str">
        <f>+IF(TablaProyecto[[#This Row],[Age]]&gt;=61,"Baby boomers",IF(TablaProyecto[[#This Row],[Age]]&gt;=45,"Generacion X",IF(TablaProyecto[[#This Row],[Age]]&gt;=29,"Millennials","Generacion Z")))</f>
        <v>Millennials</v>
      </c>
      <c r="AL62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22" s="3" t="str">
        <f>+IF(TablaProyecto[[#This Row],[HourlyRate]]&lt;50,"Coste salarial bajo",IF(TablaProyecto[[#This Row],[HourlyRate]]&lt;75,"Coste salarial medio","Coste salarial alto"))</f>
        <v>Coste salarial medio</v>
      </c>
      <c r="AN622" s="3" t="str">
        <f>+IF(TablaProyecto[[#This Row],[DistanceFromHome]]&lt;10,"0-10 kms",IF(TablaProyecto[[#This Row],[DistanceFromHome]]&lt;20,"10-20 kms","20-30 kms"))</f>
        <v>20-30 kms</v>
      </c>
      <c r="AO622" s="3" t="str">
        <f>+IF(TablaProyecto[[#This Row],[Porcentaje de aumento salarial recibido (%)]]&lt;16%,"Bajo",IF(TablaProyecto[[#This Row],[Porcentaje de aumento salarial recibido (%)]]&lt;21%,"Medio","Alto"))</f>
        <v>Bajo</v>
      </c>
      <c r="AP622" s="3" t="str">
        <f>+IF(TablaProyecto[[#This Row],[TrainingTimesLastYear]]&lt;3,"Poca",IF(TablaProyecto[[#This Row],[TrainingTimesLastYear]]&lt;5,"Media","Mucha"))</f>
        <v>Media</v>
      </c>
      <c r="AQ622" s="3" t="str">
        <f>+IF(TablaProyecto[[#This Row],[TotalWorkingYears]]&lt;4,"Junior",IF(TablaProyecto[[#This Row],[TotalWorkingYears]]&lt;10,"Intermediate","Senior"))</f>
        <v>Intermediate</v>
      </c>
      <c r="AS622" t="str">
        <f>+IF(TablaProyecto[[#This Row],[Education]]&gt;5,"ERRONEO","")</f>
        <v/>
      </c>
      <c r="AT622" t="str">
        <f>IF(+COUNTIF(TablaProyecto[EmployeeNumber],TablaProyecto[[#This Row],[EmployeeNumber]])&gt;1,"ERRONEO"," ")</f>
        <v xml:space="preserve"> </v>
      </c>
      <c r="AU622" t="str">
        <f>+IF(TablaProyecto[[#This Row],[JobSatisfaction]]&gt;4,"ERRONEO"," ")</f>
        <v xml:space="preserve"> </v>
      </c>
      <c r="AV622" t="str">
        <f>+IF(TablaProyecto[[#This Row],[PerformanceRating]]&gt;4,"ERRONEO"," ")</f>
        <v xml:space="preserve"> </v>
      </c>
      <c r="AW622" t="str">
        <f>+IF(TablaProyecto[[#This Row],[RelationshipSatisfaction]]&gt;4,"ERRONEO"," ")</f>
        <v xml:space="preserve"> </v>
      </c>
      <c r="AX622" t="str">
        <f>+IF(TablaProyecto[[#This Row],[WorkLifeBalance]]&gt;4,"ERRONEO"," ")</f>
        <v xml:space="preserve"> </v>
      </c>
    </row>
    <row r="623" spans="1:50" x14ac:dyDescent="0.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  <c r="AJ623" s="3">
        <f>+TablaProyecto[[#This Row],[PercentSalaryHike]]/100</f>
        <v>0.14000000000000001</v>
      </c>
      <c r="AK623" s="3" t="str">
        <f>+IF(TablaProyecto[[#This Row],[Age]]&gt;=61,"Baby boomers",IF(TablaProyecto[[#This Row],[Age]]&gt;=45,"Generacion X",IF(TablaProyecto[[#This Row],[Age]]&gt;=29,"Millennials","Generacion Z")))</f>
        <v>Millennials</v>
      </c>
      <c r="AL62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623" s="3" t="str">
        <f>+IF(TablaProyecto[[#This Row],[HourlyRate]]&lt;50,"Coste salarial bajo",IF(TablaProyecto[[#This Row],[HourlyRate]]&lt;75,"Coste salarial medio","Coste salarial alto"))</f>
        <v>Coste salarial medio</v>
      </c>
      <c r="AN623" s="3" t="str">
        <f>+IF(TablaProyecto[[#This Row],[DistanceFromHome]]&lt;10,"0-10 kms",IF(TablaProyecto[[#This Row],[DistanceFromHome]]&lt;20,"10-20 kms","20-30 kms"))</f>
        <v>0-10 kms</v>
      </c>
      <c r="AO623" s="3" t="str">
        <f>+IF(TablaProyecto[[#This Row],[Porcentaje de aumento salarial recibido (%)]]&lt;16%,"Bajo",IF(TablaProyecto[[#This Row],[Porcentaje de aumento salarial recibido (%)]]&lt;21%,"Medio","Alto"))</f>
        <v>Bajo</v>
      </c>
      <c r="AP623" s="3" t="str">
        <f>+IF(TablaProyecto[[#This Row],[TrainingTimesLastYear]]&lt;3,"Poca",IF(TablaProyecto[[#This Row],[TrainingTimesLastYear]]&lt;5,"Media","Mucha"))</f>
        <v>Poca</v>
      </c>
      <c r="AQ623" s="3" t="str">
        <f>+IF(TablaProyecto[[#This Row],[TotalWorkingYears]]&lt;4,"Junior",IF(TablaProyecto[[#This Row],[TotalWorkingYears]]&lt;10,"Intermediate","Senior"))</f>
        <v>Senior</v>
      </c>
      <c r="AS623" t="str">
        <f>+IF(TablaProyecto[[#This Row],[Education]]&gt;5,"ERRONEO","")</f>
        <v/>
      </c>
      <c r="AT623" t="str">
        <f>IF(+COUNTIF(TablaProyecto[EmployeeNumber],TablaProyecto[[#This Row],[EmployeeNumber]])&gt;1,"ERRONEO"," ")</f>
        <v xml:space="preserve"> </v>
      </c>
      <c r="AU623" t="str">
        <f>+IF(TablaProyecto[[#This Row],[JobSatisfaction]]&gt;4,"ERRONEO"," ")</f>
        <v xml:space="preserve"> </v>
      </c>
      <c r="AV623" t="str">
        <f>+IF(TablaProyecto[[#This Row],[PerformanceRating]]&gt;4,"ERRONEO"," ")</f>
        <v xml:space="preserve"> </v>
      </c>
      <c r="AW623" t="str">
        <f>+IF(TablaProyecto[[#This Row],[RelationshipSatisfaction]]&gt;4,"ERRONEO"," ")</f>
        <v xml:space="preserve"> </v>
      </c>
      <c r="AX623" t="str">
        <f>+IF(TablaProyecto[[#This Row],[WorkLifeBalance]]&gt;4,"ERRONEO"," ")</f>
        <v xml:space="preserve"> </v>
      </c>
    </row>
    <row r="624" spans="1:50" x14ac:dyDescent="0.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  <c r="AJ624" s="3">
        <f>+TablaProyecto[[#This Row],[PercentSalaryHike]]/100</f>
        <v>0.11</v>
      </c>
      <c r="AK624" s="3" t="str">
        <f>+IF(TablaProyecto[[#This Row],[Age]]&gt;=61,"Baby boomers",IF(TablaProyecto[[#This Row],[Age]]&gt;=45,"Generacion X",IF(TablaProyecto[[#This Row],[Age]]&gt;=29,"Millennials","Generacion Z")))</f>
        <v>Millennials</v>
      </c>
      <c r="AL62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24" s="3" t="str">
        <f>+IF(TablaProyecto[[#This Row],[HourlyRate]]&lt;50,"Coste salarial bajo",IF(TablaProyecto[[#This Row],[HourlyRate]]&lt;75,"Coste salarial medio","Coste salarial alto"))</f>
        <v>Coste salarial medio</v>
      </c>
      <c r="AN624" s="3" t="str">
        <f>+IF(TablaProyecto[[#This Row],[DistanceFromHome]]&lt;10,"0-10 kms",IF(TablaProyecto[[#This Row],[DistanceFromHome]]&lt;20,"10-20 kms","20-30 kms"))</f>
        <v>10-20 kms</v>
      </c>
      <c r="AO624" s="3" t="str">
        <f>+IF(TablaProyecto[[#This Row],[Porcentaje de aumento salarial recibido (%)]]&lt;16%,"Bajo",IF(TablaProyecto[[#This Row],[Porcentaje de aumento salarial recibido (%)]]&lt;21%,"Medio","Alto"))</f>
        <v>Bajo</v>
      </c>
      <c r="AP624" s="3" t="str">
        <f>+IF(TablaProyecto[[#This Row],[TrainingTimesLastYear]]&lt;3,"Poca",IF(TablaProyecto[[#This Row],[TrainingTimesLastYear]]&lt;5,"Media","Mucha"))</f>
        <v>Media</v>
      </c>
      <c r="AQ624" s="3" t="str">
        <f>+IF(TablaProyecto[[#This Row],[TotalWorkingYears]]&lt;4,"Junior",IF(TablaProyecto[[#This Row],[TotalWorkingYears]]&lt;10,"Intermediate","Senior"))</f>
        <v>Intermediate</v>
      </c>
      <c r="AS624" t="str">
        <f>+IF(TablaProyecto[[#This Row],[Education]]&gt;5,"ERRONEO","")</f>
        <v/>
      </c>
      <c r="AT624" t="str">
        <f>IF(+COUNTIF(TablaProyecto[EmployeeNumber],TablaProyecto[[#This Row],[EmployeeNumber]])&gt;1,"ERRONEO"," ")</f>
        <v xml:space="preserve"> </v>
      </c>
      <c r="AU624" t="str">
        <f>+IF(TablaProyecto[[#This Row],[JobSatisfaction]]&gt;4,"ERRONEO"," ")</f>
        <v xml:space="preserve"> </v>
      </c>
      <c r="AV624" t="str">
        <f>+IF(TablaProyecto[[#This Row],[PerformanceRating]]&gt;4,"ERRONEO"," ")</f>
        <v xml:space="preserve"> </v>
      </c>
      <c r="AW624" t="str">
        <f>+IF(TablaProyecto[[#This Row],[RelationshipSatisfaction]]&gt;4,"ERRONEO"," ")</f>
        <v xml:space="preserve"> </v>
      </c>
      <c r="AX624" t="str">
        <f>+IF(TablaProyecto[[#This Row],[WorkLifeBalance]]&gt;4,"ERRONEO"," ")</f>
        <v xml:space="preserve"> </v>
      </c>
    </row>
    <row r="625" spans="1:50" x14ac:dyDescent="0.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  <c r="AJ625" s="3">
        <f>+TablaProyecto[[#This Row],[PercentSalaryHike]]/100</f>
        <v>0.12</v>
      </c>
      <c r="AK625" s="3" t="str">
        <f>+IF(TablaProyecto[[#This Row],[Age]]&gt;=61,"Baby boomers",IF(TablaProyecto[[#This Row],[Age]]&gt;=45,"Generacion X",IF(TablaProyecto[[#This Row],[Age]]&gt;=29,"Millennials","Generacion Z")))</f>
        <v>Millennials</v>
      </c>
      <c r="AL62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25" s="3" t="str">
        <f>+IF(TablaProyecto[[#This Row],[HourlyRate]]&lt;50,"Coste salarial bajo",IF(TablaProyecto[[#This Row],[HourlyRate]]&lt;75,"Coste salarial medio","Coste salarial alto"))</f>
        <v>Coste salarial alto</v>
      </c>
      <c r="AN625" s="3" t="str">
        <f>+IF(TablaProyecto[[#This Row],[DistanceFromHome]]&lt;10,"0-10 kms",IF(TablaProyecto[[#This Row],[DistanceFromHome]]&lt;20,"10-20 kms","20-30 kms"))</f>
        <v>0-10 kms</v>
      </c>
      <c r="AO625" s="3" t="str">
        <f>+IF(TablaProyecto[[#This Row],[Porcentaje de aumento salarial recibido (%)]]&lt;16%,"Bajo",IF(TablaProyecto[[#This Row],[Porcentaje de aumento salarial recibido (%)]]&lt;21%,"Medio","Alto"))</f>
        <v>Bajo</v>
      </c>
      <c r="AP625" s="3" t="str">
        <f>+IF(TablaProyecto[[#This Row],[TrainingTimesLastYear]]&lt;3,"Poca",IF(TablaProyecto[[#This Row],[TrainingTimesLastYear]]&lt;5,"Media","Mucha"))</f>
        <v>Media</v>
      </c>
      <c r="AQ625" s="3" t="str">
        <f>+IF(TablaProyecto[[#This Row],[TotalWorkingYears]]&lt;4,"Junior",IF(TablaProyecto[[#This Row],[TotalWorkingYears]]&lt;10,"Intermediate","Senior"))</f>
        <v>Senior</v>
      </c>
      <c r="AS625" t="str">
        <f>+IF(TablaProyecto[[#This Row],[Education]]&gt;5,"ERRONEO","")</f>
        <v/>
      </c>
      <c r="AT625" t="str">
        <f>IF(+COUNTIF(TablaProyecto[EmployeeNumber],TablaProyecto[[#This Row],[EmployeeNumber]])&gt;1,"ERRONEO"," ")</f>
        <v xml:space="preserve"> </v>
      </c>
      <c r="AU625" t="str">
        <f>+IF(TablaProyecto[[#This Row],[JobSatisfaction]]&gt;4,"ERRONEO"," ")</f>
        <v xml:space="preserve"> </v>
      </c>
      <c r="AV625" t="str">
        <f>+IF(TablaProyecto[[#This Row],[PerformanceRating]]&gt;4,"ERRONEO"," ")</f>
        <v xml:space="preserve"> </v>
      </c>
      <c r="AW625" t="str">
        <f>+IF(TablaProyecto[[#This Row],[RelationshipSatisfaction]]&gt;4,"ERRONEO"," ")</f>
        <v xml:space="preserve"> </v>
      </c>
      <c r="AX625" t="str">
        <f>+IF(TablaProyecto[[#This Row],[WorkLifeBalance]]&gt;4,"ERRONEO"," ")</f>
        <v xml:space="preserve"> </v>
      </c>
    </row>
    <row r="626" spans="1:50" x14ac:dyDescent="0.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  <c r="AJ626" s="3">
        <f>+TablaProyecto[[#This Row],[PercentSalaryHike]]/100</f>
        <v>0.18</v>
      </c>
      <c r="AK626" s="3" t="str">
        <f>+IF(TablaProyecto[[#This Row],[Age]]&gt;=61,"Baby boomers",IF(TablaProyecto[[#This Row],[Age]]&gt;=45,"Generacion X",IF(TablaProyecto[[#This Row],[Age]]&gt;=29,"Millennials","Generacion Z")))</f>
        <v>Generacion X</v>
      </c>
      <c r="AL62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26" s="3" t="str">
        <f>+IF(TablaProyecto[[#This Row],[HourlyRate]]&lt;50,"Coste salarial bajo",IF(TablaProyecto[[#This Row],[HourlyRate]]&lt;75,"Coste salarial medio","Coste salarial alto"))</f>
        <v>Coste salarial alto</v>
      </c>
      <c r="AN626" s="3" t="str">
        <f>+IF(TablaProyecto[[#This Row],[DistanceFromHome]]&lt;10,"0-10 kms",IF(TablaProyecto[[#This Row],[DistanceFromHome]]&lt;20,"10-20 kms","20-30 kms"))</f>
        <v>0-10 kms</v>
      </c>
      <c r="AO626" s="3" t="str">
        <f>+IF(TablaProyecto[[#This Row],[Porcentaje de aumento salarial recibido (%)]]&lt;16%,"Bajo",IF(TablaProyecto[[#This Row],[Porcentaje de aumento salarial recibido (%)]]&lt;21%,"Medio","Alto"))</f>
        <v>Medio</v>
      </c>
      <c r="AP626" s="3" t="str">
        <f>+IF(TablaProyecto[[#This Row],[TrainingTimesLastYear]]&lt;3,"Poca",IF(TablaProyecto[[#This Row],[TrainingTimesLastYear]]&lt;5,"Media","Mucha"))</f>
        <v>Media</v>
      </c>
      <c r="AQ626" s="3" t="str">
        <f>+IF(TablaProyecto[[#This Row],[TotalWorkingYears]]&lt;4,"Junior",IF(TablaProyecto[[#This Row],[TotalWorkingYears]]&lt;10,"Intermediate","Senior"))</f>
        <v>Senior</v>
      </c>
      <c r="AS626" t="str">
        <f>+IF(TablaProyecto[[#This Row],[Education]]&gt;5,"ERRONEO","")</f>
        <v/>
      </c>
      <c r="AT626" t="str">
        <f>IF(+COUNTIF(TablaProyecto[EmployeeNumber],TablaProyecto[[#This Row],[EmployeeNumber]])&gt;1,"ERRONEO"," ")</f>
        <v xml:space="preserve"> </v>
      </c>
      <c r="AU626" t="str">
        <f>+IF(TablaProyecto[[#This Row],[JobSatisfaction]]&gt;4,"ERRONEO"," ")</f>
        <v xml:space="preserve"> </v>
      </c>
      <c r="AV626" t="str">
        <f>+IF(TablaProyecto[[#This Row],[PerformanceRating]]&gt;4,"ERRONEO"," ")</f>
        <v xml:space="preserve"> </v>
      </c>
      <c r="AW626" t="str">
        <f>+IF(TablaProyecto[[#This Row],[RelationshipSatisfaction]]&gt;4,"ERRONEO"," ")</f>
        <v xml:space="preserve"> </v>
      </c>
      <c r="AX626" t="str">
        <f>+IF(TablaProyecto[[#This Row],[WorkLifeBalance]]&gt;4,"ERRONEO"," ")</f>
        <v xml:space="preserve"> </v>
      </c>
    </row>
    <row r="627" spans="1:50" x14ac:dyDescent="0.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  <c r="AJ627" s="3">
        <f>+TablaProyecto[[#This Row],[PercentSalaryHike]]/100</f>
        <v>0.12</v>
      </c>
      <c r="AK627" s="3" t="str">
        <f>+IF(TablaProyecto[[#This Row],[Age]]&gt;=61,"Baby boomers",IF(TablaProyecto[[#This Row],[Age]]&gt;=45,"Generacion X",IF(TablaProyecto[[#This Row],[Age]]&gt;=29,"Millennials","Generacion Z")))</f>
        <v>Generacion X</v>
      </c>
      <c r="AL62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27" s="3" t="str">
        <f>+IF(TablaProyecto[[#This Row],[HourlyRate]]&lt;50,"Coste salarial bajo",IF(TablaProyecto[[#This Row],[HourlyRate]]&lt;75,"Coste salarial medio","Coste salarial alto"))</f>
        <v>Coste salarial medio</v>
      </c>
      <c r="AN627" s="3" t="str">
        <f>+IF(TablaProyecto[[#This Row],[DistanceFromHome]]&lt;10,"0-10 kms",IF(TablaProyecto[[#This Row],[DistanceFromHome]]&lt;20,"10-20 kms","20-30 kms"))</f>
        <v>0-10 kms</v>
      </c>
      <c r="AO627" s="3" t="str">
        <f>+IF(TablaProyecto[[#This Row],[Porcentaje de aumento salarial recibido (%)]]&lt;16%,"Bajo",IF(TablaProyecto[[#This Row],[Porcentaje de aumento salarial recibido (%)]]&lt;21%,"Medio","Alto"))</f>
        <v>Bajo</v>
      </c>
      <c r="AP627" s="3" t="str">
        <f>+IF(TablaProyecto[[#This Row],[TrainingTimesLastYear]]&lt;3,"Poca",IF(TablaProyecto[[#This Row],[TrainingTimesLastYear]]&lt;5,"Media","Mucha"))</f>
        <v>Poca</v>
      </c>
      <c r="AQ627" s="3" t="str">
        <f>+IF(TablaProyecto[[#This Row],[TotalWorkingYears]]&lt;4,"Junior",IF(TablaProyecto[[#This Row],[TotalWorkingYears]]&lt;10,"Intermediate","Senior"))</f>
        <v>Senior</v>
      </c>
      <c r="AS627" t="str">
        <f>+IF(TablaProyecto[[#This Row],[Education]]&gt;5,"ERRONEO","")</f>
        <v/>
      </c>
      <c r="AT627" t="str">
        <f>IF(+COUNTIF(TablaProyecto[EmployeeNumber],TablaProyecto[[#This Row],[EmployeeNumber]])&gt;1,"ERRONEO"," ")</f>
        <v xml:space="preserve"> </v>
      </c>
      <c r="AU627" t="str">
        <f>+IF(TablaProyecto[[#This Row],[JobSatisfaction]]&gt;4,"ERRONEO"," ")</f>
        <v xml:space="preserve"> </v>
      </c>
      <c r="AV627" t="str">
        <f>+IF(TablaProyecto[[#This Row],[PerformanceRating]]&gt;4,"ERRONEO"," ")</f>
        <v xml:space="preserve"> </v>
      </c>
      <c r="AW627" t="str">
        <f>+IF(TablaProyecto[[#This Row],[RelationshipSatisfaction]]&gt;4,"ERRONEO"," ")</f>
        <v xml:space="preserve"> </v>
      </c>
      <c r="AX627" t="str">
        <f>+IF(TablaProyecto[[#This Row],[WorkLifeBalance]]&gt;4,"ERRONEO"," ")</f>
        <v xml:space="preserve"> </v>
      </c>
    </row>
    <row r="628" spans="1:50" x14ac:dyDescent="0.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  <c r="AJ628" s="3">
        <f>+TablaProyecto[[#This Row],[PercentSalaryHike]]/100</f>
        <v>0.12</v>
      </c>
      <c r="AK628" s="3" t="str">
        <f>+IF(TablaProyecto[[#This Row],[Age]]&gt;=61,"Baby boomers",IF(TablaProyecto[[#This Row],[Age]]&gt;=45,"Generacion X",IF(TablaProyecto[[#This Row],[Age]]&gt;=29,"Millennials","Generacion Z")))</f>
        <v>Millennials</v>
      </c>
      <c r="AL62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28" s="3" t="str">
        <f>+IF(TablaProyecto[[#This Row],[HourlyRate]]&lt;50,"Coste salarial bajo",IF(TablaProyecto[[#This Row],[HourlyRate]]&lt;75,"Coste salarial medio","Coste salarial alto"))</f>
        <v>Coste salarial alto</v>
      </c>
      <c r="AN628" s="3" t="str">
        <f>+IF(TablaProyecto[[#This Row],[DistanceFromHome]]&lt;10,"0-10 kms",IF(TablaProyecto[[#This Row],[DistanceFromHome]]&lt;20,"10-20 kms","20-30 kms"))</f>
        <v>0-10 kms</v>
      </c>
      <c r="AO628" s="3" t="str">
        <f>+IF(TablaProyecto[[#This Row],[Porcentaje de aumento salarial recibido (%)]]&lt;16%,"Bajo",IF(TablaProyecto[[#This Row],[Porcentaje de aumento salarial recibido (%)]]&lt;21%,"Medio","Alto"))</f>
        <v>Bajo</v>
      </c>
      <c r="AP628" s="3" t="str">
        <f>+IF(TablaProyecto[[#This Row],[TrainingTimesLastYear]]&lt;3,"Poca",IF(TablaProyecto[[#This Row],[TrainingTimesLastYear]]&lt;5,"Media","Mucha"))</f>
        <v>Media</v>
      </c>
      <c r="AQ628" s="3" t="str">
        <f>+IF(TablaProyecto[[#This Row],[TotalWorkingYears]]&lt;4,"Junior",IF(TablaProyecto[[#This Row],[TotalWorkingYears]]&lt;10,"Intermediate","Senior"))</f>
        <v>Intermediate</v>
      </c>
      <c r="AS628" t="str">
        <f>+IF(TablaProyecto[[#This Row],[Education]]&gt;5,"ERRONEO","")</f>
        <v/>
      </c>
      <c r="AT628" t="str">
        <f>IF(+COUNTIF(TablaProyecto[EmployeeNumber],TablaProyecto[[#This Row],[EmployeeNumber]])&gt;1,"ERRONEO"," ")</f>
        <v xml:space="preserve"> </v>
      </c>
      <c r="AU628" t="str">
        <f>+IF(TablaProyecto[[#This Row],[JobSatisfaction]]&gt;4,"ERRONEO"," ")</f>
        <v xml:space="preserve"> </v>
      </c>
      <c r="AV628" t="str">
        <f>+IF(TablaProyecto[[#This Row],[PerformanceRating]]&gt;4,"ERRONEO"," ")</f>
        <v xml:space="preserve"> </v>
      </c>
      <c r="AW628" t="str">
        <f>+IF(TablaProyecto[[#This Row],[RelationshipSatisfaction]]&gt;4,"ERRONEO"," ")</f>
        <v xml:space="preserve"> </v>
      </c>
      <c r="AX628" t="str">
        <f>+IF(TablaProyecto[[#This Row],[WorkLifeBalance]]&gt;4,"ERRONEO"," ")</f>
        <v xml:space="preserve"> </v>
      </c>
    </row>
    <row r="629" spans="1:50" x14ac:dyDescent="0.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  <c r="AJ629" s="3">
        <f>+TablaProyecto[[#This Row],[PercentSalaryHike]]/100</f>
        <v>0.22</v>
      </c>
      <c r="AK629" s="3" t="str">
        <f>+IF(TablaProyecto[[#This Row],[Age]]&gt;=61,"Baby boomers",IF(TablaProyecto[[#This Row],[Age]]&gt;=45,"Generacion X",IF(TablaProyecto[[#This Row],[Age]]&gt;=29,"Millennials","Generacion Z")))</f>
        <v>Generacion X</v>
      </c>
      <c r="AL62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29" s="3" t="str">
        <f>+IF(TablaProyecto[[#This Row],[HourlyRate]]&lt;50,"Coste salarial bajo",IF(TablaProyecto[[#This Row],[HourlyRate]]&lt;75,"Coste salarial medio","Coste salarial alto"))</f>
        <v>Coste salarial alto</v>
      </c>
      <c r="AN629" s="3" t="str">
        <f>+IF(TablaProyecto[[#This Row],[DistanceFromHome]]&lt;10,"0-10 kms",IF(TablaProyecto[[#This Row],[DistanceFromHome]]&lt;20,"10-20 kms","20-30 kms"))</f>
        <v>20-30 kms</v>
      </c>
      <c r="AO629" s="3" t="str">
        <f>+IF(TablaProyecto[[#This Row],[Porcentaje de aumento salarial recibido (%)]]&lt;16%,"Bajo",IF(TablaProyecto[[#This Row],[Porcentaje de aumento salarial recibido (%)]]&lt;21%,"Medio","Alto"))</f>
        <v>Alto</v>
      </c>
      <c r="AP629" s="3" t="str">
        <f>+IF(TablaProyecto[[#This Row],[TrainingTimesLastYear]]&lt;3,"Poca",IF(TablaProyecto[[#This Row],[TrainingTimesLastYear]]&lt;5,"Media","Mucha"))</f>
        <v>Media</v>
      </c>
      <c r="AQ629" s="3" t="str">
        <f>+IF(TablaProyecto[[#This Row],[TotalWorkingYears]]&lt;4,"Junior",IF(TablaProyecto[[#This Row],[TotalWorkingYears]]&lt;10,"Intermediate","Senior"))</f>
        <v>Senior</v>
      </c>
      <c r="AS629" t="str">
        <f>+IF(TablaProyecto[[#This Row],[Education]]&gt;5,"ERRONEO","")</f>
        <v/>
      </c>
      <c r="AT629" t="str">
        <f>IF(+COUNTIF(TablaProyecto[EmployeeNumber],TablaProyecto[[#This Row],[EmployeeNumber]])&gt;1,"ERRONEO"," ")</f>
        <v xml:space="preserve"> </v>
      </c>
      <c r="AU629" t="str">
        <f>+IF(TablaProyecto[[#This Row],[JobSatisfaction]]&gt;4,"ERRONEO"," ")</f>
        <v xml:space="preserve"> </v>
      </c>
      <c r="AV629" t="str">
        <f>+IF(TablaProyecto[[#This Row],[PerformanceRating]]&gt;4,"ERRONEO"," ")</f>
        <v xml:space="preserve"> </v>
      </c>
      <c r="AW629" t="str">
        <f>+IF(TablaProyecto[[#This Row],[RelationshipSatisfaction]]&gt;4,"ERRONEO"," ")</f>
        <v xml:space="preserve"> </v>
      </c>
      <c r="AX629" t="str">
        <f>+IF(TablaProyecto[[#This Row],[WorkLifeBalance]]&gt;4,"ERRONEO"," ")</f>
        <v xml:space="preserve"> </v>
      </c>
    </row>
    <row r="630" spans="1:50" x14ac:dyDescent="0.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  <c r="AJ630" s="3">
        <f>+TablaProyecto[[#This Row],[PercentSalaryHike]]/100</f>
        <v>0.19</v>
      </c>
      <c r="AK630" s="3" t="str">
        <f>+IF(TablaProyecto[[#This Row],[Age]]&gt;=61,"Baby boomers",IF(TablaProyecto[[#This Row],[Age]]&gt;=45,"Generacion X",IF(TablaProyecto[[#This Row],[Age]]&gt;=29,"Millennials","Generacion Z")))</f>
        <v>Millennials</v>
      </c>
      <c r="AL63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630" s="3" t="str">
        <f>+IF(TablaProyecto[[#This Row],[HourlyRate]]&lt;50,"Coste salarial bajo",IF(TablaProyecto[[#This Row],[HourlyRate]]&lt;75,"Coste salarial medio","Coste salarial alto"))</f>
        <v>Coste salarial medio</v>
      </c>
      <c r="AN630" s="3" t="str">
        <f>+IF(TablaProyecto[[#This Row],[DistanceFromHome]]&lt;10,"0-10 kms",IF(TablaProyecto[[#This Row],[DistanceFromHome]]&lt;20,"10-20 kms","20-30 kms"))</f>
        <v>10-20 kms</v>
      </c>
      <c r="AO630" s="3" t="str">
        <f>+IF(TablaProyecto[[#This Row],[Porcentaje de aumento salarial recibido (%)]]&lt;16%,"Bajo",IF(TablaProyecto[[#This Row],[Porcentaje de aumento salarial recibido (%)]]&lt;21%,"Medio","Alto"))</f>
        <v>Medio</v>
      </c>
      <c r="AP630" s="3" t="str">
        <f>+IF(TablaProyecto[[#This Row],[TrainingTimesLastYear]]&lt;3,"Poca",IF(TablaProyecto[[#This Row],[TrainingTimesLastYear]]&lt;5,"Media","Mucha"))</f>
        <v>Poca</v>
      </c>
      <c r="AQ630" s="3" t="str">
        <f>+IF(TablaProyecto[[#This Row],[TotalWorkingYears]]&lt;4,"Junior",IF(TablaProyecto[[#This Row],[TotalWorkingYears]]&lt;10,"Intermediate","Senior"))</f>
        <v>Intermediate</v>
      </c>
      <c r="AS630" t="str">
        <f>+IF(TablaProyecto[[#This Row],[Education]]&gt;5,"ERRONEO","")</f>
        <v/>
      </c>
      <c r="AT630" t="str">
        <f>IF(+COUNTIF(TablaProyecto[EmployeeNumber],TablaProyecto[[#This Row],[EmployeeNumber]])&gt;1,"ERRONEO"," ")</f>
        <v xml:space="preserve"> </v>
      </c>
      <c r="AU630" t="str">
        <f>+IF(TablaProyecto[[#This Row],[JobSatisfaction]]&gt;4,"ERRONEO"," ")</f>
        <v xml:space="preserve"> </v>
      </c>
      <c r="AV630" t="str">
        <f>+IF(TablaProyecto[[#This Row],[PerformanceRating]]&gt;4,"ERRONEO"," ")</f>
        <v xml:space="preserve"> </v>
      </c>
      <c r="AW630" t="str">
        <f>+IF(TablaProyecto[[#This Row],[RelationshipSatisfaction]]&gt;4,"ERRONEO"," ")</f>
        <v xml:space="preserve"> </v>
      </c>
      <c r="AX630" t="str">
        <f>+IF(TablaProyecto[[#This Row],[WorkLifeBalance]]&gt;4,"ERRONEO"," ")</f>
        <v xml:space="preserve"> </v>
      </c>
    </row>
    <row r="631" spans="1:50" x14ac:dyDescent="0.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  <c r="AJ631" s="3">
        <f>+TablaProyecto[[#This Row],[PercentSalaryHike]]/100</f>
        <v>0.13</v>
      </c>
      <c r="AK631" s="3" t="str">
        <f>+IF(TablaProyecto[[#This Row],[Age]]&gt;=61,"Baby boomers",IF(TablaProyecto[[#This Row],[Age]]&gt;=45,"Generacion X",IF(TablaProyecto[[#This Row],[Age]]&gt;=29,"Millennials","Generacion Z")))</f>
        <v>Generacion Z</v>
      </c>
      <c r="AL63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31" s="3" t="str">
        <f>+IF(TablaProyecto[[#This Row],[HourlyRate]]&lt;50,"Coste salarial bajo",IF(TablaProyecto[[#This Row],[HourlyRate]]&lt;75,"Coste salarial medio","Coste salarial alto"))</f>
        <v>Coste salarial medio</v>
      </c>
      <c r="AN631" s="3" t="str">
        <f>+IF(TablaProyecto[[#This Row],[DistanceFromHome]]&lt;10,"0-10 kms",IF(TablaProyecto[[#This Row],[DistanceFromHome]]&lt;20,"10-20 kms","20-30 kms"))</f>
        <v>0-10 kms</v>
      </c>
      <c r="AO631" s="3" t="str">
        <f>+IF(TablaProyecto[[#This Row],[Porcentaje de aumento salarial recibido (%)]]&lt;16%,"Bajo",IF(TablaProyecto[[#This Row],[Porcentaje de aumento salarial recibido (%)]]&lt;21%,"Medio","Alto"))</f>
        <v>Bajo</v>
      </c>
      <c r="AP631" s="3" t="str">
        <f>+IF(TablaProyecto[[#This Row],[TrainingTimesLastYear]]&lt;3,"Poca",IF(TablaProyecto[[#This Row],[TrainingTimesLastYear]]&lt;5,"Media","Mucha"))</f>
        <v>Mucha</v>
      </c>
      <c r="AQ631" s="3" t="str">
        <f>+IF(TablaProyecto[[#This Row],[TotalWorkingYears]]&lt;4,"Junior",IF(TablaProyecto[[#This Row],[TotalWorkingYears]]&lt;10,"Intermediate","Senior"))</f>
        <v>Intermediate</v>
      </c>
      <c r="AS631" t="str">
        <f>+IF(TablaProyecto[[#This Row],[Education]]&gt;5,"ERRONEO","")</f>
        <v/>
      </c>
      <c r="AT631" t="str">
        <f>IF(+COUNTIF(TablaProyecto[EmployeeNumber],TablaProyecto[[#This Row],[EmployeeNumber]])&gt;1,"ERRONEO"," ")</f>
        <v xml:space="preserve"> </v>
      </c>
      <c r="AU631" t="str">
        <f>+IF(TablaProyecto[[#This Row],[JobSatisfaction]]&gt;4,"ERRONEO"," ")</f>
        <v xml:space="preserve"> </v>
      </c>
      <c r="AV631" t="str">
        <f>+IF(TablaProyecto[[#This Row],[PerformanceRating]]&gt;4,"ERRONEO"," ")</f>
        <v xml:space="preserve"> </v>
      </c>
      <c r="AW631" t="str">
        <f>+IF(TablaProyecto[[#This Row],[RelationshipSatisfaction]]&gt;4,"ERRONEO"," ")</f>
        <v xml:space="preserve"> </v>
      </c>
      <c r="AX631" t="str">
        <f>+IF(TablaProyecto[[#This Row],[WorkLifeBalance]]&gt;4,"ERRONEO"," ")</f>
        <v xml:space="preserve"> </v>
      </c>
    </row>
    <row r="632" spans="1:50" x14ac:dyDescent="0.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  <c r="AJ632" s="3">
        <f>+TablaProyecto[[#This Row],[PercentSalaryHike]]/100</f>
        <v>0.22</v>
      </c>
      <c r="AK632" s="3" t="str">
        <f>+IF(TablaProyecto[[#This Row],[Age]]&gt;=61,"Baby boomers",IF(TablaProyecto[[#This Row],[Age]]&gt;=45,"Generacion X",IF(TablaProyecto[[#This Row],[Age]]&gt;=29,"Millennials","Generacion Z")))</f>
        <v>Generacion Z</v>
      </c>
      <c r="AL63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32" s="3" t="str">
        <f>+IF(TablaProyecto[[#This Row],[HourlyRate]]&lt;50,"Coste salarial bajo",IF(TablaProyecto[[#This Row],[HourlyRate]]&lt;75,"Coste salarial medio","Coste salarial alto"))</f>
        <v>Coste salarial bajo</v>
      </c>
      <c r="AN632" s="3" t="str">
        <f>+IF(TablaProyecto[[#This Row],[DistanceFromHome]]&lt;10,"0-10 kms",IF(TablaProyecto[[#This Row],[DistanceFromHome]]&lt;20,"10-20 kms","20-30 kms"))</f>
        <v>0-10 kms</v>
      </c>
      <c r="AO632" s="3" t="str">
        <f>+IF(TablaProyecto[[#This Row],[Porcentaje de aumento salarial recibido (%)]]&lt;16%,"Bajo",IF(TablaProyecto[[#This Row],[Porcentaje de aumento salarial recibido (%)]]&lt;21%,"Medio","Alto"))</f>
        <v>Alto</v>
      </c>
      <c r="AP632" s="3" t="str">
        <f>+IF(TablaProyecto[[#This Row],[TrainingTimesLastYear]]&lt;3,"Poca",IF(TablaProyecto[[#This Row],[TrainingTimesLastYear]]&lt;5,"Media","Mucha"))</f>
        <v>Poca</v>
      </c>
      <c r="AQ632" s="3" t="str">
        <f>+IF(TablaProyecto[[#This Row],[TotalWorkingYears]]&lt;4,"Junior",IF(TablaProyecto[[#This Row],[TotalWorkingYears]]&lt;10,"Intermediate","Senior"))</f>
        <v>Intermediate</v>
      </c>
      <c r="AS632" t="str">
        <f>+IF(TablaProyecto[[#This Row],[Education]]&gt;5,"ERRONEO","")</f>
        <v/>
      </c>
      <c r="AT632" t="str">
        <f>IF(+COUNTIF(TablaProyecto[EmployeeNumber],TablaProyecto[[#This Row],[EmployeeNumber]])&gt;1,"ERRONEO"," ")</f>
        <v xml:space="preserve"> </v>
      </c>
      <c r="AU632" t="str">
        <f>+IF(TablaProyecto[[#This Row],[JobSatisfaction]]&gt;4,"ERRONEO"," ")</f>
        <v xml:space="preserve"> </v>
      </c>
      <c r="AV632" t="str">
        <f>+IF(TablaProyecto[[#This Row],[PerformanceRating]]&gt;4,"ERRONEO"," ")</f>
        <v xml:space="preserve"> </v>
      </c>
      <c r="AW632" t="str">
        <f>+IF(TablaProyecto[[#This Row],[RelationshipSatisfaction]]&gt;4,"ERRONEO"," ")</f>
        <v xml:space="preserve"> </v>
      </c>
      <c r="AX632" t="str">
        <f>+IF(TablaProyecto[[#This Row],[WorkLifeBalance]]&gt;4,"ERRONEO"," ")</f>
        <v xml:space="preserve"> </v>
      </c>
    </row>
    <row r="633" spans="1:50" x14ac:dyDescent="0.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  <c r="AJ633" s="3">
        <f>+TablaProyecto[[#This Row],[PercentSalaryHike]]/100</f>
        <v>0.24</v>
      </c>
      <c r="AK633" s="3" t="str">
        <f>+IF(TablaProyecto[[#This Row],[Age]]&gt;=61,"Baby boomers",IF(TablaProyecto[[#This Row],[Age]]&gt;=45,"Generacion X",IF(TablaProyecto[[#This Row],[Age]]&gt;=29,"Millennials","Generacion Z")))</f>
        <v>Millennials</v>
      </c>
      <c r="AL63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33" s="3" t="str">
        <f>+IF(TablaProyecto[[#This Row],[HourlyRate]]&lt;50,"Coste salarial bajo",IF(TablaProyecto[[#This Row],[HourlyRate]]&lt;75,"Coste salarial medio","Coste salarial alto"))</f>
        <v>Coste salarial medio</v>
      </c>
      <c r="AN633" s="3" t="str">
        <f>+IF(TablaProyecto[[#This Row],[DistanceFromHome]]&lt;10,"0-10 kms",IF(TablaProyecto[[#This Row],[DistanceFromHome]]&lt;20,"10-20 kms","20-30 kms"))</f>
        <v>0-10 kms</v>
      </c>
      <c r="AO633" s="3" t="str">
        <f>+IF(TablaProyecto[[#This Row],[Porcentaje de aumento salarial recibido (%)]]&lt;16%,"Bajo",IF(TablaProyecto[[#This Row],[Porcentaje de aumento salarial recibido (%)]]&lt;21%,"Medio","Alto"))</f>
        <v>Alto</v>
      </c>
      <c r="AP633" s="3" t="str">
        <f>+IF(TablaProyecto[[#This Row],[TrainingTimesLastYear]]&lt;3,"Poca",IF(TablaProyecto[[#This Row],[TrainingTimesLastYear]]&lt;5,"Media","Mucha"))</f>
        <v>Poca</v>
      </c>
      <c r="AQ633" s="3" t="str">
        <f>+IF(TablaProyecto[[#This Row],[TotalWorkingYears]]&lt;4,"Junior",IF(TablaProyecto[[#This Row],[TotalWorkingYears]]&lt;10,"Intermediate","Senior"))</f>
        <v>Senior</v>
      </c>
      <c r="AS633" t="str">
        <f>+IF(TablaProyecto[[#This Row],[Education]]&gt;5,"ERRONEO","")</f>
        <v/>
      </c>
      <c r="AT633" t="str">
        <f>IF(+COUNTIF(TablaProyecto[EmployeeNumber],TablaProyecto[[#This Row],[EmployeeNumber]])&gt;1,"ERRONEO"," ")</f>
        <v xml:space="preserve"> </v>
      </c>
      <c r="AU633" t="str">
        <f>+IF(TablaProyecto[[#This Row],[JobSatisfaction]]&gt;4,"ERRONEO"," ")</f>
        <v xml:space="preserve"> </v>
      </c>
      <c r="AV633" t="str">
        <f>+IF(TablaProyecto[[#This Row],[PerformanceRating]]&gt;4,"ERRONEO"," ")</f>
        <v xml:space="preserve"> </v>
      </c>
      <c r="AW633" t="str">
        <f>+IF(TablaProyecto[[#This Row],[RelationshipSatisfaction]]&gt;4,"ERRONEO"," ")</f>
        <v xml:space="preserve"> </v>
      </c>
      <c r="AX633" t="str">
        <f>+IF(TablaProyecto[[#This Row],[WorkLifeBalance]]&gt;4,"ERRONEO"," ")</f>
        <v xml:space="preserve"> </v>
      </c>
    </row>
    <row r="634" spans="1:50" x14ac:dyDescent="0.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  <c r="AJ634" s="3">
        <f>+TablaProyecto[[#This Row],[PercentSalaryHike]]/100</f>
        <v>0.14000000000000001</v>
      </c>
      <c r="AK634" s="3" t="str">
        <f>+IF(TablaProyecto[[#This Row],[Age]]&gt;=61,"Baby boomers",IF(TablaProyecto[[#This Row],[Age]]&gt;=45,"Generacion X",IF(TablaProyecto[[#This Row],[Age]]&gt;=29,"Millennials","Generacion Z")))</f>
        <v>Millennials</v>
      </c>
      <c r="AL63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34" s="3" t="str">
        <f>+IF(TablaProyecto[[#This Row],[HourlyRate]]&lt;50,"Coste salarial bajo",IF(TablaProyecto[[#This Row],[HourlyRate]]&lt;75,"Coste salarial medio","Coste salarial alto"))</f>
        <v>Coste salarial bajo</v>
      </c>
      <c r="AN634" s="3" t="str">
        <f>+IF(TablaProyecto[[#This Row],[DistanceFromHome]]&lt;10,"0-10 kms",IF(TablaProyecto[[#This Row],[DistanceFromHome]]&lt;20,"10-20 kms","20-30 kms"))</f>
        <v>0-10 kms</v>
      </c>
      <c r="AO634" s="3" t="str">
        <f>+IF(TablaProyecto[[#This Row],[Porcentaje de aumento salarial recibido (%)]]&lt;16%,"Bajo",IF(TablaProyecto[[#This Row],[Porcentaje de aumento salarial recibido (%)]]&lt;21%,"Medio","Alto"))</f>
        <v>Bajo</v>
      </c>
      <c r="AP634" s="3" t="str">
        <f>+IF(TablaProyecto[[#This Row],[TrainingTimesLastYear]]&lt;3,"Poca",IF(TablaProyecto[[#This Row],[TrainingTimesLastYear]]&lt;5,"Media","Mucha"))</f>
        <v>Poca</v>
      </c>
      <c r="AQ634" s="3" t="str">
        <f>+IF(TablaProyecto[[#This Row],[TotalWorkingYears]]&lt;4,"Junior",IF(TablaProyecto[[#This Row],[TotalWorkingYears]]&lt;10,"Intermediate","Senior"))</f>
        <v>Intermediate</v>
      </c>
      <c r="AS634" t="str">
        <f>+IF(TablaProyecto[[#This Row],[Education]]&gt;5,"ERRONEO","")</f>
        <v/>
      </c>
      <c r="AT634" t="str">
        <f>IF(+COUNTIF(TablaProyecto[EmployeeNumber],TablaProyecto[[#This Row],[EmployeeNumber]])&gt;1,"ERRONEO"," ")</f>
        <v xml:space="preserve"> </v>
      </c>
      <c r="AU634" t="str">
        <f>+IF(TablaProyecto[[#This Row],[JobSatisfaction]]&gt;4,"ERRONEO"," ")</f>
        <v xml:space="preserve"> </v>
      </c>
      <c r="AV634" t="str">
        <f>+IF(TablaProyecto[[#This Row],[PerformanceRating]]&gt;4,"ERRONEO"," ")</f>
        <v xml:space="preserve"> </v>
      </c>
      <c r="AW634" t="str">
        <f>+IF(TablaProyecto[[#This Row],[RelationshipSatisfaction]]&gt;4,"ERRONEO"," ")</f>
        <v xml:space="preserve"> </v>
      </c>
      <c r="AX634" t="str">
        <f>+IF(TablaProyecto[[#This Row],[WorkLifeBalance]]&gt;4,"ERRONEO"," ")</f>
        <v xml:space="preserve"> </v>
      </c>
    </row>
    <row r="635" spans="1:50" x14ac:dyDescent="0.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  <c r="AJ635" s="3">
        <f>+TablaProyecto[[#This Row],[PercentSalaryHike]]/100</f>
        <v>0.21</v>
      </c>
      <c r="AK635" s="3" t="str">
        <f>+IF(TablaProyecto[[#This Row],[Age]]&gt;=61,"Baby boomers",IF(TablaProyecto[[#This Row],[Age]]&gt;=45,"Generacion X",IF(TablaProyecto[[#This Row],[Age]]&gt;=29,"Millennials","Generacion Z")))</f>
        <v>Millennials</v>
      </c>
      <c r="AL63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35" s="3" t="str">
        <f>+IF(TablaProyecto[[#This Row],[HourlyRate]]&lt;50,"Coste salarial bajo",IF(TablaProyecto[[#This Row],[HourlyRate]]&lt;75,"Coste salarial medio","Coste salarial alto"))</f>
        <v>Coste salarial alto</v>
      </c>
      <c r="AN635" s="3" t="str">
        <f>+IF(TablaProyecto[[#This Row],[DistanceFromHome]]&lt;10,"0-10 kms",IF(TablaProyecto[[#This Row],[DistanceFromHome]]&lt;20,"10-20 kms","20-30 kms"))</f>
        <v>0-10 kms</v>
      </c>
      <c r="AO635" s="3" t="str">
        <f>+IF(TablaProyecto[[#This Row],[Porcentaje de aumento salarial recibido (%)]]&lt;16%,"Bajo",IF(TablaProyecto[[#This Row],[Porcentaje de aumento salarial recibido (%)]]&lt;21%,"Medio","Alto"))</f>
        <v>Alto</v>
      </c>
      <c r="AP635" s="3" t="str">
        <f>+IF(TablaProyecto[[#This Row],[TrainingTimesLastYear]]&lt;3,"Poca",IF(TablaProyecto[[#This Row],[TrainingTimesLastYear]]&lt;5,"Media","Mucha"))</f>
        <v>Media</v>
      </c>
      <c r="AQ635" s="3" t="str">
        <f>+IF(TablaProyecto[[#This Row],[TotalWorkingYears]]&lt;4,"Junior",IF(TablaProyecto[[#This Row],[TotalWorkingYears]]&lt;10,"Intermediate","Senior"))</f>
        <v>Intermediate</v>
      </c>
      <c r="AS635" t="str">
        <f>+IF(TablaProyecto[[#This Row],[Education]]&gt;5,"ERRONEO","")</f>
        <v/>
      </c>
      <c r="AT635" t="str">
        <f>IF(+COUNTIF(TablaProyecto[EmployeeNumber],TablaProyecto[[#This Row],[EmployeeNumber]])&gt;1,"ERRONEO"," ")</f>
        <v xml:space="preserve"> </v>
      </c>
      <c r="AU635" t="str">
        <f>+IF(TablaProyecto[[#This Row],[JobSatisfaction]]&gt;4,"ERRONEO"," ")</f>
        <v xml:space="preserve"> </v>
      </c>
      <c r="AV635" t="str">
        <f>+IF(TablaProyecto[[#This Row],[PerformanceRating]]&gt;4,"ERRONEO"," ")</f>
        <v xml:space="preserve"> </v>
      </c>
      <c r="AW635" t="str">
        <f>+IF(TablaProyecto[[#This Row],[RelationshipSatisfaction]]&gt;4,"ERRONEO"," ")</f>
        <v xml:space="preserve"> </v>
      </c>
      <c r="AX635" t="str">
        <f>+IF(TablaProyecto[[#This Row],[WorkLifeBalance]]&gt;4,"ERRONEO"," ")</f>
        <v xml:space="preserve"> </v>
      </c>
    </row>
    <row r="636" spans="1:50" x14ac:dyDescent="0.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  <c r="AJ636" s="3">
        <f>+TablaProyecto[[#This Row],[PercentSalaryHike]]/100</f>
        <v>0.18</v>
      </c>
      <c r="AK636" s="3" t="str">
        <f>+IF(TablaProyecto[[#This Row],[Age]]&gt;=61,"Baby boomers",IF(TablaProyecto[[#This Row],[Age]]&gt;=45,"Generacion X",IF(TablaProyecto[[#This Row],[Age]]&gt;=29,"Millennials","Generacion Z")))</f>
        <v>Generacion Z</v>
      </c>
      <c r="AL63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36" s="3" t="str">
        <f>+IF(TablaProyecto[[#This Row],[HourlyRate]]&lt;50,"Coste salarial bajo",IF(TablaProyecto[[#This Row],[HourlyRate]]&lt;75,"Coste salarial medio","Coste salarial alto"))</f>
        <v>Coste salarial alto</v>
      </c>
      <c r="AN636" s="3" t="str">
        <f>+IF(TablaProyecto[[#This Row],[DistanceFromHome]]&lt;10,"0-10 kms",IF(TablaProyecto[[#This Row],[DistanceFromHome]]&lt;20,"10-20 kms","20-30 kms"))</f>
        <v>0-10 kms</v>
      </c>
      <c r="AO636" s="3" t="str">
        <f>+IF(TablaProyecto[[#This Row],[Porcentaje de aumento salarial recibido (%)]]&lt;16%,"Bajo",IF(TablaProyecto[[#This Row],[Porcentaje de aumento salarial recibido (%)]]&lt;21%,"Medio","Alto"))</f>
        <v>Medio</v>
      </c>
      <c r="AP636" s="3" t="str">
        <f>+IF(TablaProyecto[[#This Row],[TrainingTimesLastYear]]&lt;3,"Poca",IF(TablaProyecto[[#This Row],[TrainingTimesLastYear]]&lt;5,"Media","Mucha"))</f>
        <v>Media</v>
      </c>
      <c r="AQ636" s="3" t="str">
        <f>+IF(TablaProyecto[[#This Row],[TotalWorkingYears]]&lt;4,"Junior",IF(TablaProyecto[[#This Row],[TotalWorkingYears]]&lt;10,"Intermediate","Senior"))</f>
        <v>Intermediate</v>
      </c>
      <c r="AS636" t="str">
        <f>+IF(TablaProyecto[[#This Row],[Education]]&gt;5,"ERRONEO","")</f>
        <v/>
      </c>
      <c r="AT636" t="str">
        <f>IF(+COUNTIF(TablaProyecto[EmployeeNumber],TablaProyecto[[#This Row],[EmployeeNumber]])&gt;1,"ERRONEO"," ")</f>
        <v xml:space="preserve"> </v>
      </c>
      <c r="AU636" t="str">
        <f>+IF(TablaProyecto[[#This Row],[JobSatisfaction]]&gt;4,"ERRONEO"," ")</f>
        <v xml:space="preserve"> </v>
      </c>
      <c r="AV636" t="str">
        <f>+IF(TablaProyecto[[#This Row],[PerformanceRating]]&gt;4,"ERRONEO"," ")</f>
        <v xml:space="preserve"> </v>
      </c>
      <c r="AW636" t="str">
        <f>+IF(TablaProyecto[[#This Row],[RelationshipSatisfaction]]&gt;4,"ERRONEO"," ")</f>
        <v xml:space="preserve"> </v>
      </c>
      <c r="AX636" t="str">
        <f>+IF(TablaProyecto[[#This Row],[WorkLifeBalance]]&gt;4,"ERRONEO"," ")</f>
        <v xml:space="preserve"> </v>
      </c>
    </row>
    <row r="637" spans="1:50" x14ac:dyDescent="0.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  <c r="AJ637" s="3">
        <f>+TablaProyecto[[#This Row],[PercentSalaryHike]]/100</f>
        <v>0.2</v>
      </c>
      <c r="AK637" s="3" t="str">
        <f>+IF(TablaProyecto[[#This Row],[Age]]&gt;=61,"Baby boomers",IF(TablaProyecto[[#This Row],[Age]]&gt;=45,"Generacion X",IF(TablaProyecto[[#This Row],[Age]]&gt;=29,"Millennials","Generacion Z")))</f>
        <v>Millennials</v>
      </c>
      <c r="AL63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637" s="3" t="str">
        <f>+IF(TablaProyecto[[#This Row],[HourlyRate]]&lt;50,"Coste salarial bajo",IF(TablaProyecto[[#This Row],[HourlyRate]]&lt;75,"Coste salarial medio","Coste salarial alto"))</f>
        <v>Coste salarial medio</v>
      </c>
      <c r="AN637" s="3" t="str">
        <f>+IF(TablaProyecto[[#This Row],[DistanceFromHome]]&lt;10,"0-10 kms",IF(TablaProyecto[[#This Row],[DistanceFromHome]]&lt;20,"10-20 kms","20-30 kms"))</f>
        <v>0-10 kms</v>
      </c>
      <c r="AO637" s="3" t="str">
        <f>+IF(TablaProyecto[[#This Row],[Porcentaje de aumento salarial recibido (%)]]&lt;16%,"Bajo",IF(TablaProyecto[[#This Row],[Porcentaje de aumento salarial recibido (%)]]&lt;21%,"Medio","Alto"))</f>
        <v>Medio</v>
      </c>
      <c r="AP637" s="3" t="str">
        <f>+IF(TablaProyecto[[#This Row],[TrainingTimesLastYear]]&lt;3,"Poca",IF(TablaProyecto[[#This Row],[TrainingTimesLastYear]]&lt;5,"Media","Mucha"))</f>
        <v>Poca</v>
      </c>
      <c r="AQ637" s="3" t="str">
        <f>+IF(TablaProyecto[[#This Row],[TotalWorkingYears]]&lt;4,"Junior",IF(TablaProyecto[[#This Row],[TotalWorkingYears]]&lt;10,"Intermediate","Senior"))</f>
        <v>Senior</v>
      </c>
      <c r="AS637" t="str">
        <f>+IF(TablaProyecto[[#This Row],[Education]]&gt;5,"ERRONEO","")</f>
        <v/>
      </c>
      <c r="AT637" t="str">
        <f>IF(+COUNTIF(TablaProyecto[EmployeeNumber],TablaProyecto[[#This Row],[EmployeeNumber]])&gt;1,"ERRONEO"," ")</f>
        <v xml:space="preserve"> </v>
      </c>
      <c r="AU637" t="str">
        <f>+IF(TablaProyecto[[#This Row],[JobSatisfaction]]&gt;4,"ERRONEO"," ")</f>
        <v xml:space="preserve"> </v>
      </c>
      <c r="AV637" t="str">
        <f>+IF(TablaProyecto[[#This Row],[PerformanceRating]]&gt;4,"ERRONEO"," ")</f>
        <v xml:space="preserve"> </v>
      </c>
      <c r="AW637" t="str">
        <f>+IF(TablaProyecto[[#This Row],[RelationshipSatisfaction]]&gt;4,"ERRONEO"," ")</f>
        <v xml:space="preserve"> </v>
      </c>
      <c r="AX637" t="str">
        <f>+IF(TablaProyecto[[#This Row],[WorkLifeBalance]]&gt;4,"ERRONEO"," ")</f>
        <v xml:space="preserve"> </v>
      </c>
    </row>
    <row r="638" spans="1:50" x14ac:dyDescent="0.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  <c r="AJ638" s="3">
        <f>+TablaProyecto[[#This Row],[PercentSalaryHike]]/100</f>
        <v>0.19</v>
      </c>
      <c r="AK638" s="3" t="str">
        <f>+IF(TablaProyecto[[#This Row],[Age]]&gt;=61,"Baby boomers",IF(TablaProyecto[[#This Row],[Age]]&gt;=45,"Generacion X",IF(TablaProyecto[[#This Row],[Age]]&gt;=29,"Millennials","Generacion Z")))</f>
        <v>Millennials</v>
      </c>
      <c r="AL63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38" s="3" t="str">
        <f>+IF(TablaProyecto[[#This Row],[HourlyRate]]&lt;50,"Coste salarial bajo",IF(TablaProyecto[[#This Row],[HourlyRate]]&lt;75,"Coste salarial medio","Coste salarial alto"))</f>
        <v>Coste salarial alto</v>
      </c>
      <c r="AN638" s="3" t="str">
        <f>+IF(TablaProyecto[[#This Row],[DistanceFromHome]]&lt;10,"0-10 kms",IF(TablaProyecto[[#This Row],[DistanceFromHome]]&lt;20,"10-20 kms","20-30 kms"))</f>
        <v>20-30 kms</v>
      </c>
      <c r="AO638" s="3" t="str">
        <f>+IF(TablaProyecto[[#This Row],[Porcentaje de aumento salarial recibido (%)]]&lt;16%,"Bajo",IF(TablaProyecto[[#This Row],[Porcentaje de aumento salarial recibido (%)]]&lt;21%,"Medio","Alto"))</f>
        <v>Medio</v>
      </c>
      <c r="AP638" s="3" t="str">
        <f>+IF(TablaProyecto[[#This Row],[TrainingTimesLastYear]]&lt;3,"Poca",IF(TablaProyecto[[#This Row],[TrainingTimesLastYear]]&lt;5,"Media","Mucha"))</f>
        <v>Media</v>
      </c>
      <c r="AQ638" s="3" t="str">
        <f>+IF(TablaProyecto[[#This Row],[TotalWorkingYears]]&lt;4,"Junior",IF(TablaProyecto[[#This Row],[TotalWorkingYears]]&lt;10,"Intermediate","Senior"))</f>
        <v>Senior</v>
      </c>
      <c r="AS638" t="str">
        <f>+IF(TablaProyecto[[#This Row],[Education]]&gt;5,"ERRONEO","")</f>
        <v/>
      </c>
      <c r="AT638" t="str">
        <f>IF(+COUNTIF(TablaProyecto[EmployeeNumber],TablaProyecto[[#This Row],[EmployeeNumber]])&gt;1,"ERRONEO"," ")</f>
        <v xml:space="preserve"> </v>
      </c>
      <c r="AU638" t="str">
        <f>+IF(TablaProyecto[[#This Row],[JobSatisfaction]]&gt;4,"ERRONEO"," ")</f>
        <v xml:space="preserve"> </v>
      </c>
      <c r="AV638" t="str">
        <f>+IF(TablaProyecto[[#This Row],[PerformanceRating]]&gt;4,"ERRONEO"," ")</f>
        <v xml:space="preserve"> </v>
      </c>
      <c r="AW638" t="str">
        <f>+IF(TablaProyecto[[#This Row],[RelationshipSatisfaction]]&gt;4,"ERRONEO"," ")</f>
        <v xml:space="preserve"> </v>
      </c>
      <c r="AX638" t="str">
        <f>+IF(TablaProyecto[[#This Row],[WorkLifeBalance]]&gt;4,"ERRONEO"," ")</f>
        <v xml:space="preserve"> </v>
      </c>
    </row>
    <row r="639" spans="1:50" x14ac:dyDescent="0.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  <c r="AJ639" s="3">
        <f>+TablaProyecto[[#This Row],[PercentSalaryHike]]/100</f>
        <v>0.12</v>
      </c>
      <c r="AK639" s="3" t="str">
        <f>+IF(TablaProyecto[[#This Row],[Age]]&gt;=61,"Baby boomers",IF(TablaProyecto[[#This Row],[Age]]&gt;=45,"Generacion X",IF(TablaProyecto[[#This Row],[Age]]&gt;=29,"Millennials","Generacion Z")))</f>
        <v>Millennials</v>
      </c>
      <c r="AL63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39" s="3" t="str">
        <f>+IF(TablaProyecto[[#This Row],[HourlyRate]]&lt;50,"Coste salarial bajo",IF(TablaProyecto[[#This Row],[HourlyRate]]&lt;75,"Coste salarial medio","Coste salarial alto"))</f>
        <v>Coste salarial medio</v>
      </c>
      <c r="AN639" s="3" t="str">
        <f>+IF(TablaProyecto[[#This Row],[DistanceFromHome]]&lt;10,"0-10 kms",IF(TablaProyecto[[#This Row],[DistanceFromHome]]&lt;20,"10-20 kms","20-30 kms"))</f>
        <v>0-10 kms</v>
      </c>
      <c r="AO639" s="3" t="str">
        <f>+IF(TablaProyecto[[#This Row],[Porcentaje de aumento salarial recibido (%)]]&lt;16%,"Bajo",IF(TablaProyecto[[#This Row],[Porcentaje de aumento salarial recibido (%)]]&lt;21%,"Medio","Alto"))</f>
        <v>Bajo</v>
      </c>
      <c r="AP639" s="3" t="str">
        <f>+IF(TablaProyecto[[#This Row],[TrainingTimesLastYear]]&lt;3,"Poca",IF(TablaProyecto[[#This Row],[TrainingTimesLastYear]]&lt;5,"Media","Mucha"))</f>
        <v>Poca</v>
      </c>
      <c r="AQ639" s="3" t="str">
        <f>+IF(TablaProyecto[[#This Row],[TotalWorkingYears]]&lt;4,"Junior",IF(TablaProyecto[[#This Row],[TotalWorkingYears]]&lt;10,"Intermediate","Senior"))</f>
        <v>Intermediate</v>
      </c>
      <c r="AS639" t="str">
        <f>+IF(TablaProyecto[[#This Row],[Education]]&gt;5,"ERRONEO","")</f>
        <v/>
      </c>
      <c r="AT639" t="str">
        <f>IF(+COUNTIF(TablaProyecto[EmployeeNumber],TablaProyecto[[#This Row],[EmployeeNumber]])&gt;1,"ERRONEO"," ")</f>
        <v xml:space="preserve"> </v>
      </c>
      <c r="AU639" t="str">
        <f>+IF(TablaProyecto[[#This Row],[JobSatisfaction]]&gt;4,"ERRONEO"," ")</f>
        <v xml:space="preserve"> </v>
      </c>
      <c r="AV639" t="str">
        <f>+IF(TablaProyecto[[#This Row],[PerformanceRating]]&gt;4,"ERRONEO"," ")</f>
        <v xml:space="preserve"> </v>
      </c>
      <c r="AW639" t="str">
        <f>+IF(TablaProyecto[[#This Row],[RelationshipSatisfaction]]&gt;4,"ERRONEO"," ")</f>
        <v xml:space="preserve"> </v>
      </c>
      <c r="AX639" t="str">
        <f>+IF(TablaProyecto[[#This Row],[WorkLifeBalance]]&gt;4,"ERRONEO"," ")</f>
        <v xml:space="preserve"> </v>
      </c>
    </row>
    <row r="640" spans="1:50" x14ac:dyDescent="0.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  <c r="AJ640" s="3">
        <f>+TablaProyecto[[#This Row],[PercentSalaryHike]]/100</f>
        <v>0.12</v>
      </c>
      <c r="AK640" s="3" t="str">
        <f>+IF(TablaProyecto[[#This Row],[Age]]&gt;=61,"Baby boomers",IF(TablaProyecto[[#This Row],[Age]]&gt;=45,"Generacion X",IF(TablaProyecto[[#This Row],[Age]]&gt;=29,"Millennials","Generacion Z")))</f>
        <v>Generacion Z</v>
      </c>
      <c r="AL64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40" s="3" t="str">
        <f>+IF(TablaProyecto[[#This Row],[HourlyRate]]&lt;50,"Coste salarial bajo",IF(TablaProyecto[[#This Row],[HourlyRate]]&lt;75,"Coste salarial medio","Coste salarial alto"))</f>
        <v>Coste salarial alto</v>
      </c>
      <c r="AN640" s="3" t="str">
        <f>+IF(TablaProyecto[[#This Row],[DistanceFromHome]]&lt;10,"0-10 kms",IF(TablaProyecto[[#This Row],[DistanceFromHome]]&lt;20,"10-20 kms","20-30 kms"))</f>
        <v>0-10 kms</v>
      </c>
      <c r="AO640" s="3" t="str">
        <f>+IF(TablaProyecto[[#This Row],[Porcentaje de aumento salarial recibido (%)]]&lt;16%,"Bajo",IF(TablaProyecto[[#This Row],[Porcentaje de aumento salarial recibido (%)]]&lt;21%,"Medio","Alto"))</f>
        <v>Bajo</v>
      </c>
      <c r="AP640" s="3" t="str">
        <f>+IF(TablaProyecto[[#This Row],[TrainingTimesLastYear]]&lt;3,"Poca",IF(TablaProyecto[[#This Row],[TrainingTimesLastYear]]&lt;5,"Media","Mucha"))</f>
        <v>Poca</v>
      </c>
      <c r="AQ640" s="3" t="str">
        <f>+IF(TablaProyecto[[#This Row],[TotalWorkingYears]]&lt;4,"Junior",IF(TablaProyecto[[#This Row],[TotalWorkingYears]]&lt;10,"Intermediate","Senior"))</f>
        <v>Intermediate</v>
      </c>
      <c r="AS640" t="str">
        <f>+IF(TablaProyecto[[#This Row],[Education]]&gt;5,"ERRONEO","")</f>
        <v/>
      </c>
      <c r="AT640" t="str">
        <f>IF(+COUNTIF(TablaProyecto[EmployeeNumber],TablaProyecto[[#This Row],[EmployeeNumber]])&gt;1,"ERRONEO"," ")</f>
        <v xml:space="preserve"> </v>
      </c>
      <c r="AU640" t="str">
        <f>+IF(TablaProyecto[[#This Row],[JobSatisfaction]]&gt;4,"ERRONEO"," ")</f>
        <v xml:space="preserve"> </v>
      </c>
      <c r="AV640" t="str">
        <f>+IF(TablaProyecto[[#This Row],[PerformanceRating]]&gt;4,"ERRONEO"," ")</f>
        <v xml:space="preserve"> </v>
      </c>
      <c r="AW640" t="str">
        <f>+IF(TablaProyecto[[#This Row],[RelationshipSatisfaction]]&gt;4,"ERRONEO"," ")</f>
        <v xml:space="preserve"> </v>
      </c>
      <c r="AX640" t="str">
        <f>+IF(TablaProyecto[[#This Row],[WorkLifeBalance]]&gt;4,"ERRONEO"," ")</f>
        <v xml:space="preserve"> </v>
      </c>
    </row>
    <row r="641" spans="1:50" x14ac:dyDescent="0.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  <c r="AJ641" s="3">
        <f>+TablaProyecto[[#This Row],[PercentSalaryHike]]/100</f>
        <v>0.16</v>
      </c>
      <c r="AK641" s="3" t="str">
        <f>+IF(TablaProyecto[[#This Row],[Age]]&gt;=61,"Baby boomers",IF(TablaProyecto[[#This Row],[Age]]&gt;=45,"Generacion X",IF(TablaProyecto[[#This Row],[Age]]&gt;=29,"Millennials","Generacion Z")))</f>
        <v>Generacion X</v>
      </c>
      <c r="AL64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41" s="3" t="str">
        <f>+IF(TablaProyecto[[#This Row],[HourlyRate]]&lt;50,"Coste salarial bajo",IF(TablaProyecto[[#This Row],[HourlyRate]]&lt;75,"Coste salarial medio","Coste salarial alto"))</f>
        <v>Coste salarial bajo</v>
      </c>
      <c r="AN641" s="3" t="str">
        <f>+IF(TablaProyecto[[#This Row],[DistanceFromHome]]&lt;10,"0-10 kms",IF(TablaProyecto[[#This Row],[DistanceFromHome]]&lt;20,"10-20 kms","20-30 kms"))</f>
        <v>0-10 kms</v>
      </c>
      <c r="AO641" s="3" t="str">
        <f>+IF(TablaProyecto[[#This Row],[Porcentaje de aumento salarial recibido (%)]]&lt;16%,"Bajo",IF(TablaProyecto[[#This Row],[Porcentaje de aumento salarial recibido (%)]]&lt;21%,"Medio","Alto"))</f>
        <v>Medio</v>
      </c>
      <c r="AP641" s="3" t="str">
        <f>+IF(TablaProyecto[[#This Row],[TrainingTimesLastYear]]&lt;3,"Poca",IF(TablaProyecto[[#This Row],[TrainingTimesLastYear]]&lt;5,"Media","Mucha"))</f>
        <v>Poca</v>
      </c>
      <c r="AQ641" s="3" t="str">
        <f>+IF(TablaProyecto[[#This Row],[TotalWorkingYears]]&lt;4,"Junior",IF(TablaProyecto[[#This Row],[TotalWorkingYears]]&lt;10,"Intermediate","Senior"))</f>
        <v>Intermediate</v>
      </c>
      <c r="AS641" t="str">
        <f>+IF(TablaProyecto[[#This Row],[Education]]&gt;5,"ERRONEO","")</f>
        <v/>
      </c>
      <c r="AT641" t="str">
        <f>IF(+COUNTIF(TablaProyecto[EmployeeNumber],TablaProyecto[[#This Row],[EmployeeNumber]])&gt;1,"ERRONEO"," ")</f>
        <v xml:space="preserve"> </v>
      </c>
      <c r="AU641" t="str">
        <f>+IF(TablaProyecto[[#This Row],[JobSatisfaction]]&gt;4,"ERRONEO"," ")</f>
        <v xml:space="preserve"> </v>
      </c>
      <c r="AV641" t="str">
        <f>+IF(TablaProyecto[[#This Row],[PerformanceRating]]&gt;4,"ERRONEO"," ")</f>
        <v xml:space="preserve"> </v>
      </c>
      <c r="AW641" t="str">
        <f>+IF(TablaProyecto[[#This Row],[RelationshipSatisfaction]]&gt;4,"ERRONEO"," ")</f>
        <v xml:space="preserve"> </v>
      </c>
      <c r="AX641" t="str">
        <f>+IF(TablaProyecto[[#This Row],[WorkLifeBalance]]&gt;4,"ERRONEO"," ")</f>
        <v xml:space="preserve"> </v>
      </c>
    </row>
    <row r="642" spans="1:50" x14ac:dyDescent="0.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  <c r="AJ642" s="3">
        <f>+TablaProyecto[[#This Row],[PercentSalaryHike]]/100</f>
        <v>0.17</v>
      </c>
      <c r="AK642" s="3" t="str">
        <f>+IF(TablaProyecto[[#This Row],[Age]]&gt;=61,"Baby boomers",IF(TablaProyecto[[#This Row],[Age]]&gt;=45,"Generacion X",IF(TablaProyecto[[#This Row],[Age]]&gt;=29,"Millennials","Generacion Z")))</f>
        <v>Generacion Z</v>
      </c>
      <c r="AL64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42" s="3" t="str">
        <f>+IF(TablaProyecto[[#This Row],[HourlyRate]]&lt;50,"Coste salarial bajo",IF(TablaProyecto[[#This Row],[HourlyRate]]&lt;75,"Coste salarial medio","Coste salarial alto"))</f>
        <v>Coste salarial bajo</v>
      </c>
      <c r="AN642" s="3" t="str">
        <f>+IF(TablaProyecto[[#This Row],[DistanceFromHome]]&lt;10,"0-10 kms",IF(TablaProyecto[[#This Row],[DistanceFromHome]]&lt;20,"10-20 kms","20-30 kms"))</f>
        <v>0-10 kms</v>
      </c>
      <c r="AO642" s="3" t="str">
        <f>+IF(TablaProyecto[[#This Row],[Porcentaje de aumento salarial recibido (%)]]&lt;16%,"Bajo",IF(TablaProyecto[[#This Row],[Porcentaje de aumento salarial recibido (%)]]&lt;21%,"Medio","Alto"))</f>
        <v>Medio</v>
      </c>
      <c r="AP642" s="3" t="str">
        <f>+IF(TablaProyecto[[#This Row],[TrainingTimesLastYear]]&lt;3,"Poca",IF(TablaProyecto[[#This Row],[TrainingTimesLastYear]]&lt;5,"Media","Mucha"))</f>
        <v>Poca</v>
      </c>
      <c r="AQ642" s="3" t="str">
        <f>+IF(TablaProyecto[[#This Row],[TotalWorkingYears]]&lt;4,"Junior",IF(TablaProyecto[[#This Row],[TotalWorkingYears]]&lt;10,"Intermediate","Senior"))</f>
        <v>Intermediate</v>
      </c>
      <c r="AS642" t="str">
        <f>+IF(TablaProyecto[[#This Row],[Education]]&gt;5,"ERRONEO","")</f>
        <v/>
      </c>
      <c r="AT642" t="str">
        <f>IF(+COUNTIF(TablaProyecto[EmployeeNumber],TablaProyecto[[#This Row],[EmployeeNumber]])&gt;1,"ERRONEO"," ")</f>
        <v xml:space="preserve"> </v>
      </c>
      <c r="AU642" t="str">
        <f>+IF(TablaProyecto[[#This Row],[JobSatisfaction]]&gt;4,"ERRONEO"," ")</f>
        <v xml:space="preserve"> </v>
      </c>
      <c r="AV642" t="str">
        <f>+IF(TablaProyecto[[#This Row],[PerformanceRating]]&gt;4,"ERRONEO"," ")</f>
        <v xml:space="preserve"> </v>
      </c>
      <c r="AW642" t="str">
        <f>+IF(TablaProyecto[[#This Row],[RelationshipSatisfaction]]&gt;4,"ERRONEO"," ")</f>
        <v xml:space="preserve"> </v>
      </c>
      <c r="AX642" t="str">
        <f>+IF(TablaProyecto[[#This Row],[WorkLifeBalance]]&gt;4,"ERRONEO"," ")</f>
        <v xml:space="preserve"> </v>
      </c>
    </row>
    <row r="643" spans="1:50" x14ac:dyDescent="0.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  <c r="AJ643" s="3">
        <f>+TablaProyecto[[#This Row],[PercentSalaryHike]]/100</f>
        <v>0.14000000000000001</v>
      </c>
      <c r="AK643" s="3" t="str">
        <f>+IF(TablaProyecto[[#This Row],[Age]]&gt;=61,"Baby boomers",IF(TablaProyecto[[#This Row],[Age]]&gt;=45,"Generacion X",IF(TablaProyecto[[#This Row],[Age]]&gt;=29,"Millennials","Generacion Z")))</f>
        <v>Millennials</v>
      </c>
      <c r="AL64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43" s="3" t="str">
        <f>+IF(TablaProyecto[[#This Row],[HourlyRate]]&lt;50,"Coste salarial bajo",IF(TablaProyecto[[#This Row],[HourlyRate]]&lt;75,"Coste salarial medio","Coste salarial alto"))</f>
        <v>Coste salarial bajo</v>
      </c>
      <c r="AN643" s="3" t="str">
        <f>+IF(TablaProyecto[[#This Row],[DistanceFromHome]]&lt;10,"0-10 kms",IF(TablaProyecto[[#This Row],[DistanceFromHome]]&lt;20,"10-20 kms","20-30 kms"))</f>
        <v>0-10 kms</v>
      </c>
      <c r="AO643" s="3" t="str">
        <f>+IF(TablaProyecto[[#This Row],[Porcentaje de aumento salarial recibido (%)]]&lt;16%,"Bajo",IF(TablaProyecto[[#This Row],[Porcentaje de aumento salarial recibido (%)]]&lt;21%,"Medio","Alto"))</f>
        <v>Bajo</v>
      </c>
      <c r="AP643" s="3" t="str">
        <f>+IF(TablaProyecto[[#This Row],[TrainingTimesLastYear]]&lt;3,"Poca",IF(TablaProyecto[[#This Row],[TrainingTimesLastYear]]&lt;5,"Media","Mucha"))</f>
        <v>Media</v>
      </c>
      <c r="AQ643" s="3" t="str">
        <f>+IF(TablaProyecto[[#This Row],[TotalWorkingYears]]&lt;4,"Junior",IF(TablaProyecto[[#This Row],[TotalWorkingYears]]&lt;10,"Intermediate","Senior"))</f>
        <v>Senior</v>
      </c>
      <c r="AS643" t="str">
        <f>+IF(TablaProyecto[[#This Row],[Education]]&gt;5,"ERRONEO","")</f>
        <v/>
      </c>
      <c r="AT643" t="str">
        <f>IF(+COUNTIF(TablaProyecto[EmployeeNumber],TablaProyecto[[#This Row],[EmployeeNumber]])&gt;1,"ERRONEO"," ")</f>
        <v xml:space="preserve"> </v>
      </c>
      <c r="AU643" t="str">
        <f>+IF(TablaProyecto[[#This Row],[JobSatisfaction]]&gt;4,"ERRONEO"," ")</f>
        <v xml:space="preserve"> </v>
      </c>
      <c r="AV643" t="str">
        <f>+IF(TablaProyecto[[#This Row],[PerformanceRating]]&gt;4,"ERRONEO"," ")</f>
        <v xml:space="preserve"> </v>
      </c>
      <c r="AW643" t="str">
        <f>+IF(TablaProyecto[[#This Row],[RelationshipSatisfaction]]&gt;4,"ERRONEO"," ")</f>
        <v xml:space="preserve"> </v>
      </c>
      <c r="AX643" t="str">
        <f>+IF(TablaProyecto[[#This Row],[WorkLifeBalance]]&gt;4,"ERRONEO"," ")</f>
        <v xml:space="preserve"> </v>
      </c>
    </row>
    <row r="644" spans="1:50" x14ac:dyDescent="0.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  <c r="AJ644" s="3">
        <f>+TablaProyecto[[#This Row],[PercentSalaryHike]]/100</f>
        <v>0.19</v>
      </c>
      <c r="AK644" s="3" t="str">
        <f>+IF(TablaProyecto[[#This Row],[Age]]&gt;=61,"Baby boomers",IF(TablaProyecto[[#This Row],[Age]]&gt;=45,"Generacion X",IF(TablaProyecto[[#This Row],[Age]]&gt;=29,"Millennials","Generacion Z")))</f>
        <v>Millennials</v>
      </c>
      <c r="AL64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44" s="3" t="str">
        <f>+IF(TablaProyecto[[#This Row],[HourlyRate]]&lt;50,"Coste salarial bajo",IF(TablaProyecto[[#This Row],[HourlyRate]]&lt;75,"Coste salarial medio","Coste salarial alto"))</f>
        <v>Coste salarial alto</v>
      </c>
      <c r="AN644" s="3" t="str">
        <f>+IF(TablaProyecto[[#This Row],[DistanceFromHome]]&lt;10,"0-10 kms",IF(TablaProyecto[[#This Row],[DistanceFromHome]]&lt;20,"10-20 kms","20-30 kms"))</f>
        <v>0-10 kms</v>
      </c>
      <c r="AO644" s="3" t="str">
        <f>+IF(TablaProyecto[[#This Row],[Porcentaje de aumento salarial recibido (%)]]&lt;16%,"Bajo",IF(TablaProyecto[[#This Row],[Porcentaje de aumento salarial recibido (%)]]&lt;21%,"Medio","Alto"))</f>
        <v>Medio</v>
      </c>
      <c r="AP644" s="3" t="str">
        <f>+IF(TablaProyecto[[#This Row],[TrainingTimesLastYear]]&lt;3,"Poca",IF(TablaProyecto[[#This Row],[TrainingTimesLastYear]]&lt;5,"Media","Mucha"))</f>
        <v>Media</v>
      </c>
      <c r="AQ644" s="3" t="str">
        <f>+IF(TablaProyecto[[#This Row],[TotalWorkingYears]]&lt;4,"Junior",IF(TablaProyecto[[#This Row],[TotalWorkingYears]]&lt;10,"Intermediate","Senior"))</f>
        <v>Junior</v>
      </c>
      <c r="AS644" t="str">
        <f>+IF(TablaProyecto[[#This Row],[Education]]&gt;5,"ERRONEO","")</f>
        <v/>
      </c>
      <c r="AT644" t="str">
        <f>IF(+COUNTIF(TablaProyecto[EmployeeNumber],TablaProyecto[[#This Row],[EmployeeNumber]])&gt;1,"ERRONEO"," ")</f>
        <v xml:space="preserve"> </v>
      </c>
      <c r="AU644" t="str">
        <f>+IF(TablaProyecto[[#This Row],[JobSatisfaction]]&gt;4,"ERRONEO"," ")</f>
        <v xml:space="preserve"> </v>
      </c>
      <c r="AV644" t="str">
        <f>+IF(TablaProyecto[[#This Row],[PerformanceRating]]&gt;4,"ERRONEO"," ")</f>
        <v xml:space="preserve"> </v>
      </c>
      <c r="AW644" t="str">
        <f>+IF(TablaProyecto[[#This Row],[RelationshipSatisfaction]]&gt;4,"ERRONEO"," ")</f>
        <v xml:space="preserve"> </v>
      </c>
      <c r="AX644" t="str">
        <f>+IF(TablaProyecto[[#This Row],[WorkLifeBalance]]&gt;4,"ERRONEO"," ")</f>
        <v xml:space="preserve"> </v>
      </c>
    </row>
    <row r="645" spans="1:50" x14ac:dyDescent="0.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  <c r="AJ645" s="3">
        <f>+TablaProyecto[[#This Row],[PercentSalaryHike]]/100</f>
        <v>0.13</v>
      </c>
      <c r="AK645" s="3" t="str">
        <f>+IF(TablaProyecto[[#This Row],[Age]]&gt;=61,"Baby boomers",IF(TablaProyecto[[#This Row],[Age]]&gt;=45,"Generacion X",IF(TablaProyecto[[#This Row],[Age]]&gt;=29,"Millennials","Generacion Z")))</f>
        <v>Millennials</v>
      </c>
      <c r="AL64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45" s="3" t="str">
        <f>+IF(TablaProyecto[[#This Row],[HourlyRate]]&lt;50,"Coste salarial bajo",IF(TablaProyecto[[#This Row],[HourlyRate]]&lt;75,"Coste salarial medio","Coste salarial alto"))</f>
        <v>Coste salarial alto</v>
      </c>
      <c r="AN645" s="3" t="str">
        <f>+IF(TablaProyecto[[#This Row],[DistanceFromHome]]&lt;10,"0-10 kms",IF(TablaProyecto[[#This Row],[DistanceFromHome]]&lt;20,"10-20 kms","20-30 kms"))</f>
        <v>0-10 kms</v>
      </c>
      <c r="AO645" s="3" t="str">
        <f>+IF(TablaProyecto[[#This Row],[Porcentaje de aumento salarial recibido (%)]]&lt;16%,"Bajo",IF(TablaProyecto[[#This Row],[Porcentaje de aumento salarial recibido (%)]]&lt;21%,"Medio","Alto"))</f>
        <v>Bajo</v>
      </c>
      <c r="AP645" s="3" t="str">
        <f>+IF(TablaProyecto[[#This Row],[TrainingTimesLastYear]]&lt;3,"Poca",IF(TablaProyecto[[#This Row],[TrainingTimesLastYear]]&lt;5,"Media","Mucha"))</f>
        <v>Poca</v>
      </c>
      <c r="AQ645" s="3" t="str">
        <f>+IF(TablaProyecto[[#This Row],[TotalWorkingYears]]&lt;4,"Junior",IF(TablaProyecto[[#This Row],[TotalWorkingYears]]&lt;10,"Intermediate","Senior"))</f>
        <v>Senior</v>
      </c>
      <c r="AS645" t="str">
        <f>+IF(TablaProyecto[[#This Row],[Education]]&gt;5,"ERRONEO","")</f>
        <v/>
      </c>
      <c r="AT645" t="str">
        <f>IF(+COUNTIF(TablaProyecto[EmployeeNumber],TablaProyecto[[#This Row],[EmployeeNumber]])&gt;1,"ERRONEO"," ")</f>
        <v xml:space="preserve"> </v>
      </c>
      <c r="AU645" t="str">
        <f>+IF(TablaProyecto[[#This Row],[JobSatisfaction]]&gt;4,"ERRONEO"," ")</f>
        <v xml:space="preserve"> </v>
      </c>
      <c r="AV645" t="str">
        <f>+IF(TablaProyecto[[#This Row],[PerformanceRating]]&gt;4,"ERRONEO"," ")</f>
        <v xml:space="preserve"> </v>
      </c>
      <c r="AW645" t="str">
        <f>+IF(TablaProyecto[[#This Row],[RelationshipSatisfaction]]&gt;4,"ERRONEO"," ")</f>
        <v xml:space="preserve"> </v>
      </c>
      <c r="AX645" t="str">
        <f>+IF(TablaProyecto[[#This Row],[WorkLifeBalance]]&gt;4,"ERRONEO"," ")</f>
        <v xml:space="preserve"> </v>
      </c>
    </row>
    <row r="646" spans="1:50" x14ac:dyDescent="0.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  <c r="AJ646" s="3">
        <f>+TablaProyecto[[#This Row],[PercentSalaryHike]]/100</f>
        <v>0.19</v>
      </c>
      <c r="AK646" s="3" t="str">
        <f>+IF(TablaProyecto[[#This Row],[Age]]&gt;=61,"Baby boomers",IF(TablaProyecto[[#This Row],[Age]]&gt;=45,"Generacion X",IF(TablaProyecto[[#This Row],[Age]]&gt;=29,"Millennials","Generacion Z")))</f>
        <v>Millennials</v>
      </c>
      <c r="AL64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46" s="3" t="str">
        <f>+IF(TablaProyecto[[#This Row],[HourlyRate]]&lt;50,"Coste salarial bajo",IF(TablaProyecto[[#This Row],[HourlyRate]]&lt;75,"Coste salarial medio","Coste salarial alto"))</f>
        <v>Coste salarial bajo</v>
      </c>
      <c r="AN646" s="3" t="str">
        <f>+IF(TablaProyecto[[#This Row],[DistanceFromHome]]&lt;10,"0-10 kms",IF(TablaProyecto[[#This Row],[DistanceFromHome]]&lt;20,"10-20 kms","20-30 kms"))</f>
        <v>10-20 kms</v>
      </c>
      <c r="AO646" s="3" t="str">
        <f>+IF(TablaProyecto[[#This Row],[Porcentaje de aumento salarial recibido (%)]]&lt;16%,"Bajo",IF(TablaProyecto[[#This Row],[Porcentaje de aumento salarial recibido (%)]]&lt;21%,"Medio","Alto"))</f>
        <v>Medio</v>
      </c>
      <c r="AP646" s="3" t="str">
        <f>+IF(TablaProyecto[[#This Row],[TrainingTimesLastYear]]&lt;3,"Poca",IF(TablaProyecto[[#This Row],[TrainingTimesLastYear]]&lt;5,"Media","Mucha"))</f>
        <v>Poca</v>
      </c>
      <c r="AQ646" s="3" t="str">
        <f>+IF(TablaProyecto[[#This Row],[TotalWorkingYears]]&lt;4,"Junior",IF(TablaProyecto[[#This Row],[TotalWorkingYears]]&lt;10,"Intermediate","Senior"))</f>
        <v>Intermediate</v>
      </c>
      <c r="AS646" t="str">
        <f>+IF(TablaProyecto[[#This Row],[Education]]&gt;5,"ERRONEO","")</f>
        <v/>
      </c>
      <c r="AT646" t="str">
        <f>IF(+COUNTIF(TablaProyecto[EmployeeNumber],TablaProyecto[[#This Row],[EmployeeNumber]])&gt;1,"ERRONEO"," ")</f>
        <v xml:space="preserve"> </v>
      </c>
      <c r="AU646" t="str">
        <f>+IF(TablaProyecto[[#This Row],[JobSatisfaction]]&gt;4,"ERRONEO"," ")</f>
        <v xml:space="preserve"> </v>
      </c>
      <c r="AV646" t="str">
        <f>+IF(TablaProyecto[[#This Row],[PerformanceRating]]&gt;4,"ERRONEO"," ")</f>
        <v xml:space="preserve"> </v>
      </c>
      <c r="AW646" t="str">
        <f>+IF(TablaProyecto[[#This Row],[RelationshipSatisfaction]]&gt;4,"ERRONEO"," ")</f>
        <v xml:space="preserve"> </v>
      </c>
      <c r="AX646" t="str">
        <f>+IF(TablaProyecto[[#This Row],[WorkLifeBalance]]&gt;4,"ERRONEO"," ")</f>
        <v xml:space="preserve"> </v>
      </c>
    </row>
    <row r="647" spans="1:50" x14ac:dyDescent="0.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  <c r="AJ647" s="3">
        <f>+TablaProyecto[[#This Row],[PercentSalaryHike]]/100</f>
        <v>0.19</v>
      </c>
      <c r="AK647" s="3" t="str">
        <f>+IF(TablaProyecto[[#This Row],[Age]]&gt;=61,"Baby boomers",IF(TablaProyecto[[#This Row],[Age]]&gt;=45,"Generacion X",IF(TablaProyecto[[#This Row],[Age]]&gt;=29,"Millennials","Generacion Z")))</f>
        <v>Millennials</v>
      </c>
      <c r="AL64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47" s="3" t="str">
        <f>+IF(TablaProyecto[[#This Row],[HourlyRate]]&lt;50,"Coste salarial bajo",IF(TablaProyecto[[#This Row],[HourlyRate]]&lt;75,"Coste salarial medio","Coste salarial alto"))</f>
        <v>Coste salarial bajo</v>
      </c>
      <c r="AN647" s="3" t="str">
        <f>+IF(TablaProyecto[[#This Row],[DistanceFromHome]]&lt;10,"0-10 kms",IF(TablaProyecto[[#This Row],[DistanceFromHome]]&lt;20,"10-20 kms","20-30 kms"))</f>
        <v>0-10 kms</v>
      </c>
      <c r="AO647" s="3" t="str">
        <f>+IF(TablaProyecto[[#This Row],[Porcentaje de aumento salarial recibido (%)]]&lt;16%,"Bajo",IF(TablaProyecto[[#This Row],[Porcentaje de aumento salarial recibido (%)]]&lt;21%,"Medio","Alto"))</f>
        <v>Medio</v>
      </c>
      <c r="AP647" s="3" t="str">
        <f>+IF(TablaProyecto[[#This Row],[TrainingTimesLastYear]]&lt;3,"Poca",IF(TablaProyecto[[#This Row],[TrainingTimesLastYear]]&lt;5,"Media","Mucha"))</f>
        <v>Media</v>
      </c>
      <c r="AQ647" s="3" t="str">
        <f>+IF(TablaProyecto[[#This Row],[TotalWorkingYears]]&lt;4,"Junior",IF(TablaProyecto[[#This Row],[TotalWorkingYears]]&lt;10,"Intermediate","Senior"))</f>
        <v>Intermediate</v>
      </c>
      <c r="AS647" t="str">
        <f>+IF(TablaProyecto[[#This Row],[Education]]&gt;5,"ERRONEO","")</f>
        <v/>
      </c>
      <c r="AT647" t="str">
        <f>IF(+COUNTIF(TablaProyecto[EmployeeNumber],TablaProyecto[[#This Row],[EmployeeNumber]])&gt;1,"ERRONEO"," ")</f>
        <v xml:space="preserve"> </v>
      </c>
      <c r="AU647" t="str">
        <f>+IF(TablaProyecto[[#This Row],[JobSatisfaction]]&gt;4,"ERRONEO"," ")</f>
        <v xml:space="preserve"> </v>
      </c>
      <c r="AV647" t="str">
        <f>+IF(TablaProyecto[[#This Row],[PerformanceRating]]&gt;4,"ERRONEO"," ")</f>
        <v xml:space="preserve"> </v>
      </c>
      <c r="AW647" t="str">
        <f>+IF(TablaProyecto[[#This Row],[RelationshipSatisfaction]]&gt;4,"ERRONEO"," ")</f>
        <v xml:space="preserve"> </v>
      </c>
      <c r="AX647" t="str">
        <f>+IF(TablaProyecto[[#This Row],[WorkLifeBalance]]&gt;4,"ERRONEO"," ")</f>
        <v xml:space="preserve"> </v>
      </c>
    </row>
    <row r="648" spans="1:50" x14ac:dyDescent="0.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  <c r="AJ648" s="3">
        <f>+TablaProyecto[[#This Row],[PercentSalaryHike]]/100</f>
        <v>0.14000000000000001</v>
      </c>
      <c r="AK648" s="3" t="str">
        <f>+IF(TablaProyecto[[#This Row],[Age]]&gt;=61,"Baby boomers",IF(TablaProyecto[[#This Row],[Age]]&gt;=45,"Generacion X",IF(TablaProyecto[[#This Row],[Age]]&gt;=29,"Millennials","Generacion Z")))</f>
        <v>Generacion X</v>
      </c>
      <c r="AL64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48" s="3" t="str">
        <f>+IF(TablaProyecto[[#This Row],[HourlyRate]]&lt;50,"Coste salarial bajo",IF(TablaProyecto[[#This Row],[HourlyRate]]&lt;75,"Coste salarial medio","Coste salarial alto"))</f>
        <v>Coste salarial medio</v>
      </c>
      <c r="AN648" s="3" t="str">
        <f>+IF(TablaProyecto[[#This Row],[DistanceFromHome]]&lt;10,"0-10 kms",IF(TablaProyecto[[#This Row],[DistanceFromHome]]&lt;20,"10-20 kms","20-30 kms"))</f>
        <v>0-10 kms</v>
      </c>
      <c r="AO648" s="3" t="str">
        <f>+IF(TablaProyecto[[#This Row],[Porcentaje de aumento salarial recibido (%)]]&lt;16%,"Bajo",IF(TablaProyecto[[#This Row],[Porcentaje de aumento salarial recibido (%)]]&lt;21%,"Medio","Alto"))</f>
        <v>Bajo</v>
      </c>
      <c r="AP648" s="3" t="str">
        <f>+IF(TablaProyecto[[#This Row],[TrainingTimesLastYear]]&lt;3,"Poca",IF(TablaProyecto[[#This Row],[TrainingTimesLastYear]]&lt;5,"Media","Mucha"))</f>
        <v>Media</v>
      </c>
      <c r="AQ648" s="3" t="str">
        <f>+IF(TablaProyecto[[#This Row],[TotalWorkingYears]]&lt;4,"Junior",IF(TablaProyecto[[#This Row],[TotalWorkingYears]]&lt;10,"Intermediate","Senior"))</f>
        <v>Senior</v>
      </c>
      <c r="AS648" t="str">
        <f>+IF(TablaProyecto[[#This Row],[Education]]&gt;5,"ERRONEO","")</f>
        <v/>
      </c>
      <c r="AT648" t="str">
        <f>IF(+COUNTIF(TablaProyecto[EmployeeNumber],TablaProyecto[[#This Row],[EmployeeNumber]])&gt;1,"ERRONEO"," ")</f>
        <v xml:space="preserve"> </v>
      </c>
      <c r="AU648" t="str">
        <f>+IF(TablaProyecto[[#This Row],[JobSatisfaction]]&gt;4,"ERRONEO"," ")</f>
        <v xml:space="preserve"> </v>
      </c>
      <c r="AV648" t="str">
        <f>+IF(TablaProyecto[[#This Row],[PerformanceRating]]&gt;4,"ERRONEO"," ")</f>
        <v xml:space="preserve"> </v>
      </c>
      <c r="AW648" t="str">
        <f>+IF(TablaProyecto[[#This Row],[RelationshipSatisfaction]]&gt;4,"ERRONEO"," ")</f>
        <v xml:space="preserve"> </v>
      </c>
      <c r="AX648" t="str">
        <f>+IF(TablaProyecto[[#This Row],[WorkLifeBalance]]&gt;4,"ERRONEO"," ")</f>
        <v xml:space="preserve"> </v>
      </c>
    </row>
    <row r="649" spans="1:50" x14ac:dyDescent="0.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  <c r="AJ649" s="3">
        <f>+TablaProyecto[[#This Row],[PercentSalaryHike]]/100</f>
        <v>0.16</v>
      </c>
      <c r="AK649" s="3" t="str">
        <f>+IF(TablaProyecto[[#This Row],[Age]]&gt;=61,"Baby boomers",IF(TablaProyecto[[#This Row],[Age]]&gt;=45,"Generacion X",IF(TablaProyecto[[#This Row],[Age]]&gt;=29,"Millennials","Generacion Z")))</f>
        <v>Millennials</v>
      </c>
      <c r="AL64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649" s="3" t="str">
        <f>+IF(TablaProyecto[[#This Row],[HourlyRate]]&lt;50,"Coste salarial bajo",IF(TablaProyecto[[#This Row],[HourlyRate]]&lt;75,"Coste salarial medio","Coste salarial alto"))</f>
        <v>Coste salarial alto</v>
      </c>
      <c r="AN649" s="3" t="str">
        <f>+IF(TablaProyecto[[#This Row],[DistanceFromHome]]&lt;10,"0-10 kms",IF(TablaProyecto[[#This Row],[DistanceFromHome]]&lt;20,"10-20 kms","20-30 kms"))</f>
        <v>20-30 kms</v>
      </c>
      <c r="AO649" s="3" t="str">
        <f>+IF(TablaProyecto[[#This Row],[Porcentaje de aumento salarial recibido (%)]]&lt;16%,"Bajo",IF(TablaProyecto[[#This Row],[Porcentaje de aumento salarial recibido (%)]]&lt;21%,"Medio","Alto"))</f>
        <v>Medio</v>
      </c>
      <c r="AP649" s="3" t="str">
        <f>+IF(TablaProyecto[[#This Row],[TrainingTimesLastYear]]&lt;3,"Poca",IF(TablaProyecto[[#This Row],[TrainingTimesLastYear]]&lt;5,"Media","Mucha"))</f>
        <v>Poca</v>
      </c>
      <c r="AQ649" s="3" t="str">
        <f>+IF(TablaProyecto[[#This Row],[TotalWorkingYears]]&lt;4,"Junior",IF(TablaProyecto[[#This Row],[TotalWorkingYears]]&lt;10,"Intermediate","Senior"))</f>
        <v>Senior</v>
      </c>
      <c r="AS649" t="str">
        <f>+IF(TablaProyecto[[#This Row],[Education]]&gt;5,"ERRONEO","")</f>
        <v/>
      </c>
      <c r="AT649" t="str">
        <f>IF(+COUNTIF(TablaProyecto[EmployeeNumber],TablaProyecto[[#This Row],[EmployeeNumber]])&gt;1,"ERRONEO"," ")</f>
        <v xml:space="preserve"> </v>
      </c>
      <c r="AU649" t="str">
        <f>+IF(TablaProyecto[[#This Row],[JobSatisfaction]]&gt;4,"ERRONEO"," ")</f>
        <v xml:space="preserve"> </v>
      </c>
      <c r="AV649" t="str">
        <f>+IF(TablaProyecto[[#This Row],[PerformanceRating]]&gt;4,"ERRONEO"," ")</f>
        <v xml:space="preserve"> </v>
      </c>
      <c r="AW649" t="str">
        <f>+IF(TablaProyecto[[#This Row],[RelationshipSatisfaction]]&gt;4,"ERRONEO"," ")</f>
        <v xml:space="preserve"> </v>
      </c>
      <c r="AX649" t="str">
        <f>+IF(TablaProyecto[[#This Row],[WorkLifeBalance]]&gt;4,"ERRONEO"," ")</f>
        <v xml:space="preserve"> </v>
      </c>
    </row>
    <row r="650" spans="1:50" x14ac:dyDescent="0.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  <c r="AJ650" s="3">
        <f>+TablaProyecto[[#This Row],[PercentSalaryHike]]/100</f>
        <v>0.15</v>
      </c>
      <c r="AK650" s="3" t="str">
        <f>+IF(TablaProyecto[[#This Row],[Age]]&gt;=61,"Baby boomers",IF(TablaProyecto[[#This Row],[Age]]&gt;=45,"Generacion X",IF(TablaProyecto[[#This Row],[Age]]&gt;=29,"Millennials","Generacion Z")))</f>
        <v>Millennials</v>
      </c>
      <c r="AL65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50" s="3" t="str">
        <f>+IF(TablaProyecto[[#This Row],[HourlyRate]]&lt;50,"Coste salarial bajo",IF(TablaProyecto[[#This Row],[HourlyRate]]&lt;75,"Coste salarial medio","Coste salarial alto"))</f>
        <v>Coste salarial medio</v>
      </c>
      <c r="AN650" s="3" t="str">
        <f>+IF(TablaProyecto[[#This Row],[DistanceFromHome]]&lt;10,"0-10 kms",IF(TablaProyecto[[#This Row],[DistanceFromHome]]&lt;20,"10-20 kms","20-30 kms"))</f>
        <v>20-30 kms</v>
      </c>
      <c r="AO650" s="3" t="str">
        <f>+IF(TablaProyecto[[#This Row],[Porcentaje de aumento salarial recibido (%)]]&lt;16%,"Bajo",IF(TablaProyecto[[#This Row],[Porcentaje de aumento salarial recibido (%)]]&lt;21%,"Medio","Alto"))</f>
        <v>Bajo</v>
      </c>
      <c r="AP650" s="3" t="str">
        <f>+IF(TablaProyecto[[#This Row],[TrainingTimesLastYear]]&lt;3,"Poca",IF(TablaProyecto[[#This Row],[TrainingTimesLastYear]]&lt;5,"Media","Mucha"))</f>
        <v>Media</v>
      </c>
      <c r="AQ650" s="3" t="str">
        <f>+IF(TablaProyecto[[#This Row],[TotalWorkingYears]]&lt;4,"Junior",IF(TablaProyecto[[#This Row],[TotalWorkingYears]]&lt;10,"Intermediate","Senior"))</f>
        <v>Senior</v>
      </c>
      <c r="AS650" t="str">
        <f>+IF(TablaProyecto[[#This Row],[Education]]&gt;5,"ERRONEO","")</f>
        <v/>
      </c>
      <c r="AT650" t="str">
        <f>IF(+COUNTIF(TablaProyecto[EmployeeNumber],TablaProyecto[[#This Row],[EmployeeNumber]])&gt;1,"ERRONEO"," ")</f>
        <v xml:space="preserve"> </v>
      </c>
      <c r="AU650" t="str">
        <f>+IF(TablaProyecto[[#This Row],[JobSatisfaction]]&gt;4,"ERRONEO"," ")</f>
        <v xml:space="preserve"> </v>
      </c>
      <c r="AV650" t="str">
        <f>+IF(TablaProyecto[[#This Row],[PerformanceRating]]&gt;4,"ERRONEO"," ")</f>
        <v xml:space="preserve"> </v>
      </c>
      <c r="AW650" t="str">
        <f>+IF(TablaProyecto[[#This Row],[RelationshipSatisfaction]]&gt;4,"ERRONEO"," ")</f>
        <v xml:space="preserve"> </v>
      </c>
      <c r="AX650" t="str">
        <f>+IF(TablaProyecto[[#This Row],[WorkLifeBalance]]&gt;4,"ERRONEO"," ")</f>
        <v xml:space="preserve"> </v>
      </c>
    </row>
    <row r="651" spans="1:50" x14ac:dyDescent="0.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  <c r="AJ651" s="3">
        <f>+TablaProyecto[[#This Row],[PercentSalaryHike]]/100</f>
        <v>0.18</v>
      </c>
      <c r="AK651" s="3" t="str">
        <f>+IF(TablaProyecto[[#This Row],[Age]]&gt;=61,"Baby boomers",IF(TablaProyecto[[#This Row],[Age]]&gt;=45,"Generacion X",IF(TablaProyecto[[#This Row],[Age]]&gt;=29,"Millennials","Generacion Z")))</f>
        <v>Generacion X</v>
      </c>
      <c r="AL65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651" s="3" t="str">
        <f>+IF(TablaProyecto[[#This Row],[HourlyRate]]&lt;50,"Coste salarial bajo",IF(TablaProyecto[[#This Row],[HourlyRate]]&lt;75,"Coste salarial medio","Coste salarial alto"))</f>
        <v>Coste salarial medio</v>
      </c>
      <c r="AN651" s="3" t="str">
        <f>+IF(TablaProyecto[[#This Row],[DistanceFromHome]]&lt;10,"0-10 kms",IF(TablaProyecto[[#This Row],[DistanceFromHome]]&lt;20,"10-20 kms","20-30 kms"))</f>
        <v>20-30 kms</v>
      </c>
      <c r="AO651" s="3" t="str">
        <f>+IF(TablaProyecto[[#This Row],[Porcentaje de aumento salarial recibido (%)]]&lt;16%,"Bajo",IF(TablaProyecto[[#This Row],[Porcentaje de aumento salarial recibido (%)]]&lt;21%,"Medio","Alto"))</f>
        <v>Medio</v>
      </c>
      <c r="AP651" s="3" t="str">
        <f>+IF(TablaProyecto[[#This Row],[TrainingTimesLastYear]]&lt;3,"Poca",IF(TablaProyecto[[#This Row],[TrainingTimesLastYear]]&lt;5,"Media","Mucha"))</f>
        <v>Poca</v>
      </c>
      <c r="AQ651" s="3" t="str">
        <f>+IF(TablaProyecto[[#This Row],[TotalWorkingYears]]&lt;4,"Junior",IF(TablaProyecto[[#This Row],[TotalWorkingYears]]&lt;10,"Intermediate","Senior"))</f>
        <v>Senior</v>
      </c>
      <c r="AS651" t="str">
        <f>+IF(TablaProyecto[[#This Row],[Education]]&gt;5,"ERRONEO","")</f>
        <v/>
      </c>
      <c r="AT651" t="str">
        <f>IF(+COUNTIF(TablaProyecto[EmployeeNumber],TablaProyecto[[#This Row],[EmployeeNumber]])&gt;1,"ERRONEO"," ")</f>
        <v xml:space="preserve"> </v>
      </c>
      <c r="AU651" t="str">
        <f>+IF(TablaProyecto[[#This Row],[JobSatisfaction]]&gt;4,"ERRONEO"," ")</f>
        <v xml:space="preserve"> </v>
      </c>
      <c r="AV651" t="str">
        <f>+IF(TablaProyecto[[#This Row],[PerformanceRating]]&gt;4,"ERRONEO"," ")</f>
        <v xml:space="preserve"> </v>
      </c>
      <c r="AW651" t="str">
        <f>+IF(TablaProyecto[[#This Row],[RelationshipSatisfaction]]&gt;4,"ERRONEO"," ")</f>
        <v xml:space="preserve"> </v>
      </c>
      <c r="AX651" t="str">
        <f>+IF(TablaProyecto[[#This Row],[WorkLifeBalance]]&gt;4,"ERRONEO"," ")</f>
        <v xml:space="preserve"> </v>
      </c>
    </row>
    <row r="652" spans="1:50" x14ac:dyDescent="0.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  <c r="AJ652" s="3">
        <f>+TablaProyecto[[#This Row],[PercentSalaryHike]]/100</f>
        <v>0.13</v>
      </c>
      <c r="AK652" s="3" t="str">
        <f>+IF(TablaProyecto[[#This Row],[Age]]&gt;=61,"Baby boomers",IF(TablaProyecto[[#This Row],[Age]]&gt;=45,"Generacion X",IF(TablaProyecto[[#This Row],[Age]]&gt;=29,"Millennials","Generacion Z")))</f>
        <v>Millennials</v>
      </c>
      <c r="AL65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52" s="3" t="str">
        <f>+IF(TablaProyecto[[#This Row],[HourlyRate]]&lt;50,"Coste salarial bajo",IF(TablaProyecto[[#This Row],[HourlyRate]]&lt;75,"Coste salarial medio","Coste salarial alto"))</f>
        <v>Coste salarial bajo</v>
      </c>
      <c r="AN652" s="3" t="str">
        <f>+IF(TablaProyecto[[#This Row],[DistanceFromHome]]&lt;10,"0-10 kms",IF(TablaProyecto[[#This Row],[DistanceFromHome]]&lt;20,"10-20 kms","20-30 kms"))</f>
        <v>0-10 kms</v>
      </c>
      <c r="AO652" s="3" t="str">
        <f>+IF(TablaProyecto[[#This Row],[Porcentaje de aumento salarial recibido (%)]]&lt;16%,"Bajo",IF(TablaProyecto[[#This Row],[Porcentaje de aumento salarial recibido (%)]]&lt;21%,"Medio","Alto"))</f>
        <v>Bajo</v>
      </c>
      <c r="AP652" s="3" t="str">
        <f>+IF(TablaProyecto[[#This Row],[TrainingTimesLastYear]]&lt;3,"Poca",IF(TablaProyecto[[#This Row],[TrainingTimesLastYear]]&lt;5,"Media","Mucha"))</f>
        <v>Poca</v>
      </c>
      <c r="AQ652" s="3" t="str">
        <f>+IF(TablaProyecto[[#This Row],[TotalWorkingYears]]&lt;4,"Junior",IF(TablaProyecto[[#This Row],[TotalWorkingYears]]&lt;10,"Intermediate","Senior"))</f>
        <v>Senior</v>
      </c>
      <c r="AS652" t="str">
        <f>+IF(TablaProyecto[[#This Row],[Education]]&gt;5,"ERRONEO","")</f>
        <v/>
      </c>
      <c r="AT652" t="str">
        <f>IF(+COUNTIF(TablaProyecto[EmployeeNumber],TablaProyecto[[#This Row],[EmployeeNumber]])&gt;1,"ERRONEO"," ")</f>
        <v xml:space="preserve"> </v>
      </c>
      <c r="AU652" t="str">
        <f>+IF(TablaProyecto[[#This Row],[JobSatisfaction]]&gt;4,"ERRONEO"," ")</f>
        <v xml:space="preserve"> </v>
      </c>
      <c r="AV652" t="str">
        <f>+IF(TablaProyecto[[#This Row],[PerformanceRating]]&gt;4,"ERRONEO"," ")</f>
        <v xml:space="preserve"> </v>
      </c>
      <c r="AW652" t="str">
        <f>+IF(TablaProyecto[[#This Row],[RelationshipSatisfaction]]&gt;4,"ERRONEO"," ")</f>
        <v xml:space="preserve"> </v>
      </c>
      <c r="AX652" t="str">
        <f>+IF(TablaProyecto[[#This Row],[WorkLifeBalance]]&gt;4,"ERRONEO"," ")</f>
        <v xml:space="preserve"> </v>
      </c>
    </row>
    <row r="653" spans="1:50" x14ac:dyDescent="0.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  <c r="AJ653" s="3">
        <f>+TablaProyecto[[#This Row],[PercentSalaryHike]]/100</f>
        <v>0.22</v>
      </c>
      <c r="AK653" s="3" t="str">
        <f>+IF(TablaProyecto[[#This Row],[Age]]&gt;=61,"Baby boomers",IF(TablaProyecto[[#This Row],[Age]]&gt;=45,"Generacion X",IF(TablaProyecto[[#This Row],[Age]]&gt;=29,"Millennials","Generacion Z")))</f>
        <v>Generacion X</v>
      </c>
      <c r="AL65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53" s="3" t="str">
        <f>+IF(TablaProyecto[[#This Row],[HourlyRate]]&lt;50,"Coste salarial bajo",IF(TablaProyecto[[#This Row],[HourlyRate]]&lt;75,"Coste salarial medio","Coste salarial alto"))</f>
        <v>Coste salarial bajo</v>
      </c>
      <c r="AN653" s="3" t="str">
        <f>+IF(TablaProyecto[[#This Row],[DistanceFromHome]]&lt;10,"0-10 kms",IF(TablaProyecto[[#This Row],[DistanceFromHome]]&lt;20,"10-20 kms","20-30 kms"))</f>
        <v>0-10 kms</v>
      </c>
      <c r="AO653" s="3" t="str">
        <f>+IF(TablaProyecto[[#This Row],[Porcentaje de aumento salarial recibido (%)]]&lt;16%,"Bajo",IF(TablaProyecto[[#This Row],[Porcentaje de aumento salarial recibido (%)]]&lt;21%,"Medio","Alto"))</f>
        <v>Alto</v>
      </c>
      <c r="AP653" s="3" t="str">
        <f>+IF(TablaProyecto[[#This Row],[TrainingTimesLastYear]]&lt;3,"Poca",IF(TablaProyecto[[#This Row],[TrainingTimesLastYear]]&lt;5,"Media","Mucha"))</f>
        <v>Poca</v>
      </c>
      <c r="AQ653" s="3" t="str">
        <f>+IF(TablaProyecto[[#This Row],[TotalWorkingYears]]&lt;4,"Junior",IF(TablaProyecto[[#This Row],[TotalWorkingYears]]&lt;10,"Intermediate","Senior"))</f>
        <v>Intermediate</v>
      </c>
      <c r="AS653" t="str">
        <f>+IF(TablaProyecto[[#This Row],[Education]]&gt;5,"ERRONEO","")</f>
        <v/>
      </c>
      <c r="AT653" t="str">
        <f>IF(+COUNTIF(TablaProyecto[EmployeeNumber],TablaProyecto[[#This Row],[EmployeeNumber]])&gt;1,"ERRONEO"," ")</f>
        <v xml:space="preserve"> </v>
      </c>
      <c r="AU653" t="str">
        <f>+IF(TablaProyecto[[#This Row],[JobSatisfaction]]&gt;4,"ERRONEO"," ")</f>
        <v xml:space="preserve"> </v>
      </c>
      <c r="AV653" t="str">
        <f>+IF(TablaProyecto[[#This Row],[PerformanceRating]]&gt;4,"ERRONEO"," ")</f>
        <v xml:space="preserve"> </v>
      </c>
      <c r="AW653" t="str">
        <f>+IF(TablaProyecto[[#This Row],[RelationshipSatisfaction]]&gt;4,"ERRONEO"," ")</f>
        <v xml:space="preserve"> </v>
      </c>
      <c r="AX653" t="str">
        <f>+IF(TablaProyecto[[#This Row],[WorkLifeBalance]]&gt;4,"ERRONEO"," ")</f>
        <v xml:space="preserve"> </v>
      </c>
    </row>
    <row r="654" spans="1:50" x14ac:dyDescent="0.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  <c r="AJ654" s="3">
        <f>+TablaProyecto[[#This Row],[PercentSalaryHike]]/100</f>
        <v>0.13</v>
      </c>
      <c r="AK654" s="3" t="str">
        <f>+IF(TablaProyecto[[#This Row],[Age]]&gt;=61,"Baby boomers",IF(TablaProyecto[[#This Row],[Age]]&gt;=45,"Generacion X",IF(TablaProyecto[[#This Row],[Age]]&gt;=29,"Millennials","Generacion Z")))</f>
        <v>Millennials</v>
      </c>
      <c r="AL65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54" s="3" t="str">
        <f>+IF(TablaProyecto[[#This Row],[HourlyRate]]&lt;50,"Coste salarial bajo",IF(TablaProyecto[[#This Row],[HourlyRate]]&lt;75,"Coste salarial medio","Coste salarial alto"))</f>
        <v>Coste salarial bajo</v>
      </c>
      <c r="AN654" s="3" t="str">
        <f>+IF(TablaProyecto[[#This Row],[DistanceFromHome]]&lt;10,"0-10 kms",IF(TablaProyecto[[#This Row],[DistanceFromHome]]&lt;20,"10-20 kms","20-30 kms"))</f>
        <v>10-20 kms</v>
      </c>
      <c r="AO654" s="3" t="str">
        <f>+IF(TablaProyecto[[#This Row],[Porcentaje de aumento salarial recibido (%)]]&lt;16%,"Bajo",IF(TablaProyecto[[#This Row],[Porcentaje de aumento salarial recibido (%)]]&lt;21%,"Medio","Alto"))</f>
        <v>Bajo</v>
      </c>
      <c r="AP654" s="3" t="str">
        <f>+IF(TablaProyecto[[#This Row],[TrainingTimesLastYear]]&lt;3,"Poca",IF(TablaProyecto[[#This Row],[TrainingTimesLastYear]]&lt;5,"Media","Mucha"))</f>
        <v>Poca</v>
      </c>
      <c r="AQ654" s="3" t="str">
        <f>+IF(TablaProyecto[[#This Row],[TotalWorkingYears]]&lt;4,"Junior",IF(TablaProyecto[[#This Row],[TotalWorkingYears]]&lt;10,"Intermediate","Senior"))</f>
        <v>Senior</v>
      </c>
      <c r="AS654" t="str">
        <f>+IF(TablaProyecto[[#This Row],[Education]]&gt;5,"ERRONEO","")</f>
        <v/>
      </c>
      <c r="AT654" t="str">
        <f>IF(+COUNTIF(TablaProyecto[EmployeeNumber],TablaProyecto[[#This Row],[EmployeeNumber]])&gt;1,"ERRONEO"," ")</f>
        <v xml:space="preserve"> </v>
      </c>
      <c r="AU654" t="str">
        <f>+IF(TablaProyecto[[#This Row],[JobSatisfaction]]&gt;4,"ERRONEO"," ")</f>
        <v xml:space="preserve"> </v>
      </c>
      <c r="AV654" t="str">
        <f>+IF(TablaProyecto[[#This Row],[PerformanceRating]]&gt;4,"ERRONEO"," ")</f>
        <v xml:space="preserve"> </v>
      </c>
      <c r="AW654" t="str">
        <f>+IF(TablaProyecto[[#This Row],[RelationshipSatisfaction]]&gt;4,"ERRONEO"," ")</f>
        <v xml:space="preserve"> </v>
      </c>
      <c r="AX654" t="str">
        <f>+IF(TablaProyecto[[#This Row],[WorkLifeBalance]]&gt;4,"ERRONEO"," ")</f>
        <v xml:space="preserve"> </v>
      </c>
    </row>
    <row r="655" spans="1:50" x14ac:dyDescent="0.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  <c r="AJ655" s="3">
        <f>+TablaProyecto[[#This Row],[PercentSalaryHike]]/100</f>
        <v>0.11</v>
      </c>
      <c r="AK655" s="3" t="str">
        <f>+IF(TablaProyecto[[#This Row],[Age]]&gt;=61,"Baby boomers",IF(TablaProyecto[[#This Row],[Age]]&gt;=45,"Generacion X",IF(TablaProyecto[[#This Row],[Age]]&gt;=29,"Millennials","Generacion Z")))</f>
        <v>Generacion X</v>
      </c>
      <c r="AL65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655" s="3" t="str">
        <f>+IF(TablaProyecto[[#This Row],[HourlyRate]]&lt;50,"Coste salarial bajo",IF(TablaProyecto[[#This Row],[HourlyRate]]&lt;75,"Coste salarial medio","Coste salarial alto"))</f>
        <v>Coste salarial alto</v>
      </c>
      <c r="AN655" s="3" t="str">
        <f>+IF(TablaProyecto[[#This Row],[DistanceFromHome]]&lt;10,"0-10 kms",IF(TablaProyecto[[#This Row],[DistanceFromHome]]&lt;20,"10-20 kms","20-30 kms"))</f>
        <v>0-10 kms</v>
      </c>
      <c r="AO655" s="3" t="str">
        <f>+IF(TablaProyecto[[#This Row],[Porcentaje de aumento salarial recibido (%)]]&lt;16%,"Bajo",IF(TablaProyecto[[#This Row],[Porcentaje de aumento salarial recibido (%)]]&lt;21%,"Medio","Alto"))</f>
        <v>Bajo</v>
      </c>
      <c r="AP655" s="3" t="str">
        <f>+IF(TablaProyecto[[#This Row],[TrainingTimesLastYear]]&lt;3,"Poca",IF(TablaProyecto[[#This Row],[TrainingTimesLastYear]]&lt;5,"Media","Mucha"))</f>
        <v>Media</v>
      </c>
      <c r="AQ655" s="3" t="str">
        <f>+IF(TablaProyecto[[#This Row],[TotalWorkingYears]]&lt;4,"Junior",IF(TablaProyecto[[#This Row],[TotalWorkingYears]]&lt;10,"Intermediate","Senior"))</f>
        <v>Senior</v>
      </c>
      <c r="AS655" t="str">
        <f>+IF(TablaProyecto[[#This Row],[Education]]&gt;5,"ERRONEO","")</f>
        <v/>
      </c>
      <c r="AT655" t="str">
        <f>IF(+COUNTIF(TablaProyecto[EmployeeNumber],TablaProyecto[[#This Row],[EmployeeNumber]])&gt;1,"ERRONEO"," ")</f>
        <v xml:space="preserve"> </v>
      </c>
      <c r="AU655" t="str">
        <f>+IF(TablaProyecto[[#This Row],[JobSatisfaction]]&gt;4,"ERRONEO"," ")</f>
        <v xml:space="preserve"> </v>
      </c>
      <c r="AV655" t="str">
        <f>+IF(TablaProyecto[[#This Row],[PerformanceRating]]&gt;4,"ERRONEO"," ")</f>
        <v xml:space="preserve"> </v>
      </c>
      <c r="AW655" t="str">
        <f>+IF(TablaProyecto[[#This Row],[RelationshipSatisfaction]]&gt;4,"ERRONEO"," ")</f>
        <v xml:space="preserve"> </v>
      </c>
      <c r="AX655" t="str">
        <f>+IF(TablaProyecto[[#This Row],[WorkLifeBalance]]&gt;4,"ERRONEO"," ")</f>
        <v xml:space="preserve"> </v>
      </c>
    </row>
    <row r="656" spans="1:50" x14ac:dyDescent="0.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  <c r="AJ656" s="3">
        <f>+TablaProyecto[[#This Row],[PercentSalaryHike]]/100</f>
        <v>0.11</v>
      </c>
      <c r="AK656" s="3" t="str">
        <f>+IF(TablaProyecto[[#This Row],[Age]]&gt;=61,"Baby boomers",IF(TablaProyecto[[#This Row],[Age]]&gt;=45,"Generacion X",IF(TablaProyecto[[#This Row],[Age]]&gt;=29,"Millennials","Generacion Z")))</f>
        <v>Millennials</v>
      </c>
      <c r="AL65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56" s="3" t="str">
        <f>+IF(TablaProyecto[[#This Row],[HourlyRate]]&lt;50,"Coste salarial bajo",IF(TablaProyecto[[#This Row],[HourlyRate]]&lt;75,"Coste salarial medio","Coste salarial alto"))</f>
        <v>Coste salarial bajo</v>
      </c>
      <c r="AN656" s="3" t="str">
        <f>+IF(TablaProyecto[[#This Row],[DistanceFromHome]]&lt;10,"0-10 kms",IF(TablaProyecto[[#This Row],[DistanceFromHome]]&lt;20,"10-20 kms","20-30 kms"))</f>
        <v>0-10 kms</v>
      </c>
      <c r="AO656" s="3" t="str">
        <f>+IF(TablaProyecto[[#This Row],[Porcentaje de aumento salarial recibido (%)]]&lt;16%,"Bajo",IF(TablaProyecto[[#This Row],[Porcentaje de aumento salarial recibido (%)]]&lt;21%,"Medio","Alto"))</f>
        <v>Bajo</v>
      </c>
      <c r="AP656" s="3" t="str">
        <f>+IF(TablaProyecto[[#This Row],[TrainingTimesLastYear]]&lt;3,"Poca",IF(TablaProyecto[[#This Row],[TrainingTimesLastYear]]&lt;5,"Media","Mucha"))</f>
        <v>Poca</v>
      </c>
      <c r="AQ656" s="3" t="str">
        <f>+IF(TablaProyecto[[#This Row],[TotalWorkingYears]]&lt;4,"Junior",IF(TablaProyecto[[#This Row],[TotalWorkingYears]]&lt;10,"Intermediate","Senior"))</f>
        <v>Senior</v>
      </c>
      <c r="AS656" t="str">
        <f>+IF(TablaProyecto[[#This Row],[Education]]&gt;5,"ERRONEO","")</f>
        <v/>
      </c>
      <c r="AT656" t="str">
        <f>IF(+COUNTIF(TablaProyecto[EmployeeNumber],TablaProyecto[[#This Row],[EmployeeNumber]])&gt;1,"ERRONEO"," ")</f>
        <v xml:space="preserve"> </v>
      </c>
      <c r="AU656" t="str">
        <f>+IF(TablaProyecto[[#This Row],[JobSatisfaction]]&gt;4,"ERRONEO"," ")</f>
        <v xml:space="preserve"> </v>
      </c>
      <c r="AV656" t="str">
        <f>+IF(TablaProyecto[[#This Row],[PerformanceRating]]&gt;4,"ERRONEO"," ")</f>
        <v xml:space="preserve"> </v>
      </c>
      <c r="AW656" t="str">
        <f>+IF(TablaProyecto[[#This Row],[RelationshipSatisfaction]]&gt;4,"ERRONEO"," ")</f>
        <v xml:space="preserve"> </v>
      </c>
      <c r="AX656" t="str">
        <f>+IF(TablaProyecto[[#This Row],[WorkLifeBalance]]&gt;4,"ERRONEO"," ")</f>
        <v xml:space="preserve"> </v>
      </c>
    </row>
    <row r="657" spans="1:50" x14ac:dyDescent="0.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  <c r="AJ657" s="3">
        <f>+TablaProyecto[[#This Row],[PercentSalaryHike]]/100</f>
        <v>0.11</v>
      </c>
      <c r="AK657" s="3" t="str">
        <f>+IF(TablaProyecto[[#This Row],[Age]]&gt;=61,"Baby boomers",IF(TablaProyecto[[#This Row],[Age]]&gt;=45,"Generacion X",IF(TablaProyecto[[#This Row],[Age]]&gt;=29,"Millennials","Generacion Z")))</f>
        <v>Millennials</v>
      </c>
      <c r="AL65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57" s="3" t="str">
        <f>+IF(TablaProyecto[[#This Row],[HourlyRate]]&lt;50,"Coste salarial bajo",IF(TablaProyecto[[#This Row],[HourlyRate]]&lt;75,"Coste salarial medio","Coste salarial alto"))</f>
        <v>Coste salarial medio</v>
      </c>
      <c r="AN657" s="3" t="str">
        <f>+IF(TablaProyecto[[#This Row],[DistanceFromHome]]&lt;10,"0-10 kms",IF(TablaProyecto[[#This Row],[DistanceFromHome]]&lt;20,"10-20 kms","20-30 kms"))</f>
        <v>0-10 kms</v>
      </c>
      <c r="AO657" s="3" t="str">
        <f>+IF(TablaProyecto[[#This Row],[Porcentaje de aumento salarial recibido (%)]]&lt;16%,"Bajo",IF(TablaProyecto[[#This Row],[Porcentaje de aumento salarial recibido (%)]]&lt;21%,"Medio","Alto"))</f>
        <v>Bajo</v>
      </c>
      <c r="AP657" s="3" t="str">
        <f>+IF(TablaProyecto[[#This Row],[TrainingTimesLastYear]]&lt;3,"Poca",IF(TablaProyecto[[#This Row],[TrainingTimesLastYear]]&lt;5,"Media","Mucha"))</f>
        <v>Media</v>
      </c>
      <c r="AQ657" s="3" t="str">
        <f>+IF(TablaProyecto[[#This Row],[TotalWorkingYears]]&lt;4,"Junior",IF(TablaProyecto[[#This Row],[TotalWorkingYears]]&lt;10,"Intermediate","Senior"))</f>
        <v>Intermediate</v>
      </c>
      <c r="AS657" t="str">
        <f>+IF(TablaProyecto[[#This Row],[Education]]&gt;5,"ERRONEO","")</f>
        <v/>
      </c>
      <c r="AT657" t="str">
        <f>IF(+COUNTIF(TablaProyecto[EmployeeNumber],TablaProyecto[[#This Row],[EmployeeNumber]])&gt;1,"ERRONEO"," ")</f>
        <v xml:space="preserve"> </v>
      </c>
      <c r="AU657" t="str">
        <f>+IF(TablaProyecto[[#This Row],[JobSatisfaction]]&gt;4,"ERRONEO"," ")</f>
        <v xml:space="preserve"> </v>
      </c>
      <c r="AV657" t="str">
        <f>+IF(TablaProyecto[[#This Row],[PerformanceRating]]&gt;4,"ERRONEO"," ")</f>
        <v xml:space="preserve"> </v>
      </c>
      <c r="AW657" t="str">
        <f>+IF(TablaProyecto[[#This Row],[RelationshipSatisfaction]]&gt;4,"ERRONEO"," ")</f>
        <v xml:space="preserve"> </v>
      </c>
      <c r="AX657" t="str">
        <f>+IF(TablaProyecto[[#This Row],[WorkLifeBalance]]&gt;4,"ERRONEO"," ")</f>
        <v xml:space="preserve"> </v>
      </c>
    </row>
    <row r="658" spans="1:50" x14ac:dyDescent="0.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  <c r="AJ658" s="3">
        <f>+TablaProyecto[[#This Row],[PercentSalaryHike]]/100</f>
        <v>0.24</v>
      </c>
      <c r="AK658" s="3" t="str">
        <f>+IF(TablaProyecto[[#This Row],[Age]]&gt;=61,"Baby boomers",IF(TablaProyecto[[#This Row],[Age]]&gt;=45,"Generacion X",IF(TablaProyecto[[#This Row],[Age]]&gt;=29,"Millennials","Generacion Z")))</f>
        <v>Millennials</v>
      </c>
      <c r="AL65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658" s="3" t="str">
        <f>+IF(TablaProyecto[[#This Row],[HourlyRate]]&lt;50,"Coste salarial bajo",IF(TablaProyecto[[#This Row],[HourlyRate]]&lt;75,"Coste salarial medio","Coste salarial alto"))</f>
        <v>Coste salarial alto</v>
      </c>
      <c r="AN658" s="3" t="str">
        <f>+IF(TablaProyecto[[#This Row],[DistanceFromHome]]&lt;10,"0-10 kms",IF(TablaProyecto[[#This Row],[DistanceFromHome]]&lt;20,"10-20 kms","20-30 kms"))</f>
        <v>20-30 kms</v>
      </c>
      <c r="AO658" s="3" t="str">
        <f>+IF(TablaProyecto[[#This Row],[Porcentaje de aumento salarial recibido (%)]]&lt;16%,"Bajo",IF(TablaProyecto[[#This Row],[Porcentaje de aumento salarial recibido (%)]]&lt;21%,"Medio","Alto"))</f>
        <v>Alto</v>
      </c>
      <c r="AP658" s="3" t="str">
        <f>+IF(TablaProyecto[[#This Row],[TrainingTimesLastYear]]&lt;3,"Poca",IF(TablaProyecto[[#This Row],[TrainingTimesLastYear]]&lt;5,"Media","Mucha"))</f>
        <v>Poca</v>
      </c>
      <c r="AQ658" s="3" t="str">
        <f>+IF(TablaProyecto[[#This Row],[TotalWorkingYears]]&lt;4,"Junior",IF(TablaProyecto[[#This Row],[TotalWorkingYears]]&lt;10,"Intermediate","Senior"))</f>
        <v>Junior</v>
      </c>
      <c r="AS658" t="str">
        <f>+IF(TablaProyecto[[#This Row],[Education]]&gt;5,"ERRONEO","")</f>
        <v/>
      </c>
      <c r="AT658" t="str">
        <f>IF(+COUNTIF(TablaProyecto[EmployeeNumber],TablaProyecto[[#This Row],[EmployeeNumber]])&gt;1,"ERRONEO"," ")</f>
        <v xml:space="preserve"> </v>
      </c>
      <c r="AU658" t="str">
        <f>+IF(TablaProyecto[[#This Row],[JobSatisfaction]]&gt;4,"ERRONEO"," ")</f>
        <v xml:space="preserve"> </v>
      </c>
      <c r="AV658" t="str">
        <f>+IF(TablaProyecto[[#This Row],[PerformanceRating]]&gt;4,"ERRONEO"," ")</f>
        <v xml:space="preserve"> </v>
      </c>
      <c r="AW658" t="str">
        <f>+IF(TablaProyecto[[#This Row],[RelationshipSatisfaction]]&gt;4,"ERRONEO"," ")</f>
        <v xml:space="preserve"> </v>
      </c>
      <c r="AX658" t="str">
        <f>+IF(TablaProyecto[[#This Row],[WorkLifeBalance]]&gt;4,"ERRONEO"," ")</f>
        <v xml:space="preserve"> </v>
      </c>
    </row>
    <row r="659" spans="1:50" x14ac:dyDescent="0.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  <c r="AJ659" s="3">
        <f>+TablaProyecto[[#This Row],[PercentSalaryHike]]/100</f>
        <v>0.14000000000000001</v>
      </c>
      <c r="AK659" s="3" t="str">
        <f>+IF(TablaProyecto[[#This Row],[Age]]&gt;=61,"Baby boomers",IF(TablaProyecto[[#This Row],[Age]]&gt;=45,"Generacion X",IF(TablaProyecto[[#This Row],[Age]]&gt;=29,"Millennials","Generacion Z")))</f>
        <v>Millennials</v>
      </c>
      <c r="AL65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59" s="3" t="str">
        <f>+IF(TablaProyecto[[#This Row],[HourlyRate]]&lt;50,"Coste salarial bajo",IF(TablaProyecto[[#This Row],[HourlyRate]]&lt;75,"Coste salarial medio","Coste salarial alto"))</f>
        <v>Coste salarial medio</v>
      </c>
      <c r="AN659" s="3" t="str">
        <f>+IF(TablaProyecto[[#This Row],[DistanceFromHome]]&lt;10,"0-10 kms",IF(TablaProyecto[[#This Row],[DistanceFromHome]]&lt;20,"10-20 kms","20-30 kms"))</f>
        <v>0-10 kms</v>
      </c>
      <c r="AO659" s="3" t="str">
        <f>+IF(TablaProyecto[[#This Row],[Porcentaje de aumento salarial recibido (%)]]&lt;16%,"Bajo",IF(TablaProyecto[[#This Row],[Porcentaje de aumento salarial recibido (%)]]&lt;21%,"Medio","Alto"))</f>
        <v>Bajo</v>
      </c>
      <c r="AP659" s="3" t="str">
        <f>+IF(TablaProyecto[[#This Row],[TrainingTimesLastYear]]&lt;3,"Poca",IF(TablaProyecto[[#This Row],[TrainingTimesLastYear]]&lt;5,"Media","Mucha"))</f>
        <v>Mucha</v>
      </c>
      <c r="AQ659" s="3" t="str">
        <f>+IF(TablaProyecto[[#This Row],[TotalWorkingYears]]&lt;4,"Junior",IF(TablaProyecto[[#This Row],[TotalWorkingYears]]&lt;10,"Intermediate","Senior"))</f>
        <v>Intermediate</v>
      </c>
      <c r="AS659" t="str">
        <f>+IF(TablaProyecto[[#This Row],[Education]]&gt;5,"ERRONEO","")</f>
        <v/>
      </c>
      <c r="AT659" t="str">
        <f>IF(+COUNTIF(TablaProyecto[EmployeeNumber],TablaProyecto[[#This Row],[EmployeeNumber]])&gt;1,"ERRONEO"," ")</f>
        <v xml:space="preserve"> </v>
      </c>
      <c r="AU659" t="str">
        <f>+IF(TablaProyecto[[#This Row],[JobSatisfaction]]&gt;4,"ERRONEO"," ")</f>
        <v xml:space="preserve"> </v>
      </c>
      <c r="AV659" t="str">
        <f>+IF(TablaProyecto[[#This Row],[PerformanceRating]]&gt;4,"ERRONEO"," ")</f>
        <v xml:space="preserve"> </v>
      </c>
      <c r="AW659" t="str">
        <f>+IF(TablaProyecto[[#This Row],[RelationshipSatisfaction]]&gt;4,"ERRONEO"," ")</f>
        <v xml:space="preserve"> </v>
      </c>
      <c r="AX659" t="str">
        <f>+IF(TablaProyecto[[#This Row],[WorkLifeBalance]]&gt;4,"ERRONEO"," ")</f>
        <v xml:space="preserve"> </v>
      </c>
    </row>
    <row r="660" spans="1:50" x14ac:dyDescent="0.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  <c r="AJ660" s="3">
        <f>+TablaProyecto[[#This Row],[PercentSalaryHike]]/100</f>
        <v>0.13</v>
      </c>
      <c r="AK660" s="3" t="str">
        <f>+IF(TablaProyecto[[#This Row],[Age]]&gt;=61,"Baby boomers",IF(TablaProyecto[[#This Row],[Age]]&gt;=45,"Generacion X",IF(TablaProyecto[[#This Row],[Age]]&gt;=29,"Millennials","Generacion Z")))</f>
        <v>Millennials</v>
      </c>
      <c r="AL66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60" s="3" t="str">
        <f>+IF(TablaProyecto[[#This Row],[HourlyRate]]&lt;50,"Coste salarial bajo",IF(TablaProyecto[[#This Row],[HourlyRate]]&lt;75,"Coste salarial medio","Coste salarial alto"))</f>
        <v>Coste salarial medio</v>
      </c>
      <c r="AN660" s="3" t="str">
        <f>+IF(TablaProyecto[[#This Row],[DistanceFromHome]]&lt;10,"0-10 kms",IF(TablaProyecto[[#This Row],[DistanceFromHome]]&lt;20,"10-20 kms","20-30 kms"))</f>
        <v>0-10 kms</v>
      </c>
      <c r="AO660" s="3" t="str">
        <f>+IF(TablaProyecto[[#This Row],[Porcentaje de aumento salarial recibido (%)]]&lt;16%,"Bajo",IF(TablaProyecto[[#This Row],[Porcentaje de aumento salarial recibido (%)]]&lt;21%,"Medio","Alto"))</f>
        <v>Bajo</v>
      </c>
      <c r="AP660" s="3" t="str">
        <f>+IF(TablaProyecto[[#This Row],[TrainingTimesLastYear]]&lt;3,"Poca",IF(TablaProyecto[[#This Row],[TrainingTimesLastYear]]&lt;5,"Media","Mucha"))</f>
        <v>Poca</v>
      </c>
      <c r="AQ660" s="3" t="str">
        <f>+IF(TablaProyecto[[#This Row],[TotalWorkingYears]]&lt;4,"Junior",IF(TablaProyecto[[#This Row],[TotalWorkingYears]]&lt;10,"Intermediate","Senior"))</f>
        <v>Intermediate</v>
      </c>
      <c r="AS660" t="str">
        <f>+IF(TablaProyecto[[#This Row],[Education]]&gt;5,"ERRONEO","")</f>
        <v/>
      </c>
      <c r="AT660" t="str">
        <f>IF(+COUNTIF(TablaProyecto[EmployeeNumber],TablaProyecto[[#This Row],[EmployeeNumber]])&gt;1,"ERRONEO"," ")</f>
        <v xml:space="preserve"> </v>
      </c>
      <c r="AU660" t="str">
        <f>+IF(TablaProyecto[[#This Row],[JobSatisfaction]]&gt;4,"ERRONEO"," ")</f>
        <v xml:space="preserve"> </v>
      </c>
      <c r="AV660" t="str">
        <f>+IF(TablaProyecto[[#This Row],[PerformanceRating]]&gt;4,"ERRONEO"," ")</f>
        <v xml:space="preserve"> </v>
      </c>
      <c r="AW660" t="str">
        <f>+IF(TablaProyecto[[#This Row],[RelationshipSatisfaction]]&gt;4,"ERRONEO"," ")</f>
        <v xml:space="preserve"> </v>
      </c>
      <c r="AX660" t="str">
        <f>+IF(TablaProyecto[[#This Row],[WorkLifeBalance]]&gt;4,"ERRONEO"," ")</f>
        <v xml:space="preserve"> </v>
      </c>
    </row>
    <row r="661" spans="1:50" x14ac:dyDescent="0.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  <c r="AJ661" s="3">
        <f>+TablaProyecto[[#This Row],[PercentSalaryHike]]/100</f>
        <v>0.14000000000000001</v>
      </c>
      <c r="AK661" s="3" t="str">
        <f>+IF(TablaProyecto[[#This Row],[Age]]&gt;=61,"Baby boomers",IF(TablaProyecto[[#This Row],[Age]]&gt;=45,"Generacion X",IF(TablaProyecto[[#This Row],[Age]]&gt;=29,"Millennials","Generacion Z")))</f>
        <v>Generacion Z</v>
      </c>
      <c r="AL66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61" s="3" t="str">
        <f>+IF(TablaProyecto[[#This Row],[HourlyRate]]&lt;50,"Coste salarial bajo",IF(TablaProyecto[[#This Row],[HourlyRate]]&lt;75,"Coste salarial medio","Coste salarial alto"))</f>
        <v>Coste salarial alto</v>
      </c>
      <c r="AN661" s="3" t="str">
        <f>+IF(TablaProyecto[[#This Row],[DistanceFromHome]]&lt;10,"0-10 kms",IF(TablaProyecto[[#This Row],[DistanceFromHome]]&lt;20,"10-20 kms","20-30 kms"))</f>
        <v>0-10 kms</v>
      </c>
      <c r="AO661" s="3" t="str">
        <f>+IF(TablaProyecto[[#This Row],[Porcentaje de aumento salarial recibido (%)]]&lt;16%,"Bajo",IF(TablaProyecto[[#This Row],[Porcentaje de aumento salarial recibido (%)]]&lt;21%,"Medio","Alto"))</f>
        <v>Bajo</v>
      </c>
      <c r="AP661" s="3" t="str">
        <f>+IF(TablaProyecto[[#This Row],[TrainingTimesLastYear]]&lt;3,"Poca",IF(TablaProyecto[[#This Row],[TrainingTimesLastYear]]&lt;5,"Media","Mucha"))</f>
        <v>Media</v>
      </c>
      <c r="AQ661" s="3" t="str">
        <f>+IF(TablaProyecto[[#This Row],[TotalWorkingYears]]&lt;4,"Junior",IF(TablaProyecto[[#This Row],[TotalWorkingYears]]&lt;10,"Intermediate","Senior"))</f>
        <v>Intermediate</v>
      </c>
      <c r="AS661" t="str">
        <f>+IF(TablaProyecto[[#This Row],[Education]]&gt;5,"ERRONEO","")</f>
        <v/>
      </c>
      <c r="AT661" t="str">
        <f>IF(+COUNTIF(TablaProyecto[EmployeeNumber],TablaProyecto[[#This Row],[EmployeeNumber]])&gt;1,"ERRONEO"," ")</f>
        <v xml:space="preserve"> </v>
      </c>
      <c r="AU661" t="str">
        <f>+IF(TablaProyecto[[#This Row],[JobSatisfaction]]&gt;4,"ERRONEO"," ")</f>
        <v xml:space="preserve"> </v>
      </c>
      <c r="AV661" t="str">
        <f>+IF(TablaProyecto[[#This Row],[PerformanceRating]]&gt;4,"ERRONEO"," ")</f>
        <v xml:space="preserve"> </v>
      </c>
      <c r="AW661" t="str">
        <f>+IF(TablaProyecto[[#This Row],[RelationshipSatisfaction]]&gt;4,"ERRONEO"," ")</f>
        <v xml:space="preserve"> </v>
      </c>
      <c r="AX661" t="str">
        <f>+IF(TablaProyecto[[#This Row],[WorkLifeBalance]]&gt;4,"ERRONEO"," ")</f>
        <v xml:space="preserve"> </v>
      </c>
    </row>
    <row r="662" spans="1:50" x14ac:dyDescent="0.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  <c r="AJ662" s="3">
        <f>+TablaProyecto[[#This Row],[PercentSalaryHike]]/100</f>
        <v>0.14000000000000001</v>
      </c>
      <c r="AK662" s="3" t="str">
        <f>+IF(TablaProyecto[[#This Row],[Age]]&gt;=61,"Baby boomers",IF(TablaProyecto[[#This Row],[Age]]&gt;=45,"Generacion X",IF(TablaProyecto[[#This Row],[Age]]&gt;=29,"Millennials","Generacion Z")))</f>
        <v>Generacion X</v>
      </c>
      <c r="AL66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662" s="3" t="str">
        <f>+IF(TablaProyecto[[#This Row],[HourlyRate]]&lt;50,"Coste salarial bajo",IF(TablaProyecto[[#This Row],[HourlyRate]]&lt;75,"Coste salarial medio","Coste salarial alto"))</f>
        <v>Coste salarial medio</v>
      </c>
      <c r="AN662" s="3" t="str">
        <f>+IF(TablaProyecto[[#This Row],[DistanceFromHome]]&lt;10,"0-10 kms",IF(TablaProyecto[[#This Row],[DistanceFromHome]]&lt;20,"10-20 kms","20-30 kms"))</f>
        <v>0-10 kms</v>
      </c>
      <c r="AO662" s="3" t="str">
        <f>+IF(TablaProyecto[[#This Row],[Porcentaje de aumento salarial recibido (%)]]&lt;16%,"Bajo",IF(TablaProyecto[[#This Row],[Porcentaje de aumento salarial recibido (%)]]&lt;21%,"Medio","Alto"))</f>
        <v>Bajo</v>
      </c>
      <c r="AP662" s="3" t="str">
        <f>+IF(TablaProyecto[[#This Row],[TrainingTimesLastYear]]&lt;3,"Poca",IF(TablaProyecto[[#This Row],[TrainingTimesLastYear]]&lt;5,"Media","Mucha"))</f>
        <v>Media</v>
      </c>
      <c r="AQ662" s="3" t="str">
        <f>+IF(TablaProyecto[[#This Row],[TotalWorkingYears]]&lt;4,"Junior",IF(TablaProyecto[[#This Row],[TotalWorkingYears]]&lt;10,"Intermediate","Senior"))</f>
        <v>Junior</v>
      </c>
      <c r="AS662" t="str">
        <f>+IF(TablaProyecto[[#This Row],[Education]]&gt;5,"ERRONEO","")</f>
        <v/>
      </c>
      <c r="AT662" t="str">
        <f>IF(+COUNTIF(TablaProyecto[EmployeeNumber],TablaProyecto[[#This Row],[EmployeeNumber]])&gt;1,"ERRONEO"," ")</f>
        <v xml:space="preserve"> </v>
      </c>
      <c r="AU662" t="str">
        <f>+IF(TablaProyecto[[#This Row],[JobSatisfaction]]&gt;4,"ERRONEO"," ")</f>
        <v xml:space="preserve"> </v>
      </c>
      <c r="AV662" t="str">
        <f>+IF(TablaProyecto[[#This Row],[PerformanceRating]]&gt;4,"ERRONEO"," ")</f>
        <v xml:space="preserve"> </v>
      </c>
      <c r="AW662" t="str">
        <f>+IF(TablaProyecto[[#This Row],[RelationshipSatisfaction]]&gt;4,"ERRONEO"," ")</f>
        <v xml:space="preserve"> </v>
      </c>
      <c r="AX662" t="str">
        <f>+IF(TablaProyecto[[#This Row],[WorkLifeBalance]]&gt;4,"ERRONEO"," ")</f>
        <v xml:space="preserve"> </v>
      </c>
    </row>
    <row r="663" spans="1:50" x14ac:dyDescent="0.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  <c r="AJ663" s="3">
        <f>+TablaProyecto[[#This Row],[PercentSalaryHike]]/100</f>
        <v>0.21</v>
      </c>
      <c r="AK663" s="3" t="str">
        <f>+IF(TablaProyecto[[#This Row],[Age]]&gt;=61,"Baby boomers",IF(TablaProyecto[[#This Row],[Age]]&gt;=45,"Generacion X",IF(TablaProyecto[[#This Row],[Age]]&gt;=29,"Millennials","Generacion Z")))</f>
        <v>Millennials</v>
      </c>
      <c r="AL66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663" s="3" t="str">
        <f>+IF(TablaProyecto[[#This Row],[HourlyRate]]&lt;50,"Coste salarial bajo",IF(TablaProyecto[[#This Row],[HourlyRate]]&lt;75,"Coste salarial medio","Coste salarial alto"))</f>
        <v>Coste salarial medio</v>
      </c>
      <c r="AN663" s="3" t="str">
        <f>+IF(TablaProyecto[[#This Row],[DistanceFromHome]]&lt;10,"0-10 kms",IF(TablaProyecto[[#This Row],[DistanceFromHome]]&lt;20,"10-20 kms","20-30 kms"))</f>
        <v>0-10 kms</v>
      </c>
      <c r="AO663" s="3" t="str">
        <f>+IF(TablaProyecto[[#This Row],[Porcentaje de aumento salarial recibido (%)]]&lt;16%,"Bajo",IF(TablaProyecto[[#This Row],[Porcentaje de aumento salarial recibido (%)]]&lt;21%,"Medio","Alto"))</f>
        <v>Alto</v>
      </c>
      <c r="AP663" s="3" t="str">
        <f>+IF(TablaProyecto[[#This Row],[TrainingTimesLastYear]]&lt;3,"Poca",IF(TablaProyecto[[#This Row],[TrainingTimesLastYear]]&lt;5,"Media","Mucha"))</f>
        <v>Poca</v>
      </c>
      <c r="AQ663" s="3" t="str">
        <f>+IF(TablaProyecto[[#This Row],[TotalWorkingYears]]&lt;4,"Junior",IF(TablaProyecto[[#This Row],[TotalWorkingYears]]&lt;10,"Intermediate","Senior"))</f>
        <v>Intermediate</v>
      </c>
      <c r="AS663" t="str">
        <f>+IF(TablaProyecto[[#This Row],[Education]]&gt;5,"ERRONEO","")</f>
        <v/>
      </c>
      <c r="AT663" t="str">
        <f>IF(+COUNTIF(TablaProyecto[EmployeeNumber],TablaProyecto[[#This Row],[EmployeeNumber]])&gt;1,"ERRONEO"," ")</f>
        <v xml:space="preserve"> </v>
      </c>
      <c r="AU663" t="str">
        <f>+IF(TablaProyecto[[#This Row],[JobSatisfaction]]&gt;4,"ERRONEO"," ")</f>
        <v xml:space="preserve"> </v>
      </c>
      <c r="AV663" t="str">
        <f>+IF(TablaProyecto[[#This Row],[PerformanceRating]]&gt;4,"ERRONEO"," ")</f>
        <v xml:space="preserve"> </v>
      </c>
      <c r="AW663" t="str">
        <f>+IF(TablaProyecto[[#This Row],[RelationshipSatisfaction]]&gt;4,"ERRONEO"," ")</f>
        <v xml:space="preserve"> </v>
      </c>
      <c r="AX663" t="str">
        <f>+IF(TablaProyecto[[#This Row],[WorkLifeBalance]]&gt;4,"ERRONEO"," ")</f>
        <v xml:space="preserve"> </v>
      </c>
    </row>
    <row r="664" spans="1:50" x14ac:dyDescent="0.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  <c r="AJ664" s="3">
        <f>+TablaProyecto[[#This Row],[PercentSalaryHike]]/100</f>
        <v>0.13</v>
      </c>
      <c r="AK664" s="3" t="str">
        <f>+IF(TablaProyecto[[#This Row],[Age]]&gt;=61,"Baby boomers",IF(TablaProyecto[[#This Row],[Age]]&gt;=45,"Generacion X",IF(TablaProyecto[[#This Row],[Age]]&gt;=29,"Millennials","Generacion Z")))</f>
        <v>Generacion Z</v>
      </c>
      <c r="AL66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64" s="3" t="str">
        <f>+IF(TablaProyecto[[#This Row],[HourlyRate]]&lt;50,"Coste salarial bajo",IF(TablaProyecto[[#This Row],[HourlyRate]]&lt;75,"Coste salarial medio","Coste salarial alto"))</f>
        <v>Coste salarial bajo</v>
      </c>
      <c r="AN664" s="3" t="str">
        <f>+IF(TablaProyecto[[#This Row],[DistanceFromHome]]&lt;10,"0-10 kms",IF(TablaProyecto[[#This Row],[DistanceFromHome]]&lt;20,"10-20 kms","20-30 kms"))</f>
        <v>0-10 kms</v>
      </c>
      <c r="AO664" s="3" t="str">
        <f>+IF(TablaProyecto[[#This Row],[Porcentaje de aumento salarial recibido (%)]]&lt;16%,"Bajo",IF(TablaProyecto[[#This Row],[Porcentaje de aumento salarial recibido (%)]]&lt;21%,"Medio","Alto"))</f>
        <v>Bajo</v>
      </c>
      <c r="AP664" s="3" t="str">
        <f>+IF(TablaProyecto[[#This Row],[TrainingTimesLastYear]]&lt;3,"Poca",IF(TablaProyecto[[#This Row],[TrainingTimesLastYear]]&lt;5,"Media","Mucha"))</f>
        <v>Media</v>
      </c>
      <c r="AQ664" s="3" t="str">
        <f>+IF(TablaProyecto[[#This Row],[TotalWorkingYears]]&lt;4,"Junior",IF(TablaProyecto[[#This Row],[TotalWorkingYears]]&lt;10,"Intermediate","Senior"))</f>
        <v>Junior</v>
      </c>
      <c r="AS664" t="str">
        <f>+IF(TablaProyecto[[#This Row],[Education]]&gt;5,"ERRONEO","")</f>
        <v/>
      </c>
      <c r="AT664" t="str">
        <f>IF(+COUNTIF(TablaProyecto[EmployeeNumber],TablaProyecto[[#This Row],[EmployeeNumber]])&gt;1,"ERRONEO"," ")</f>
        <v xml:space="preserve"> </v>
      </c>
      <c r="AU664" t="str">
        <f>+IF(TablaProyecto[[#This Row],[JobSatisfaction]]&gt;4,"ERRONEO"," ")</f>
        <v xml:space="preserve"> </v>
      </c>
      <c r="AV664" t="str">
        <f>+IF(TablaProyecto[[#This Row],[PerformanceRating]]&gt;4,"ERRONEO"," ")</f>
        <v xml:space="preserve"> </v>
      </c>
      <c r="AW664" t="str">
        <f>+IF(TablaProyecto[[#This Row],[RelationshipSatisfaction]]&gt;4,"ERRONEO"," ")</f>
        <v xml:space="preserve"> </v>
      </c>
      <c r="AX664" t="str">
        <f>+IF(TablaProyecto[[#This Row],[WorkLifeBalance]]&gt;4,"ERRONEO"," ")</f>
        <v xml:space="preserve"> </v>
      </c>
    </row>
    <row r="665" spans="1:50" x14ac:dyDescent="0.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  <c r="AJ665" s="3">
        <f>+TablaProyecto[[#This Row],[PercentSalaryHike]]/100</f>
        <v>0.19</v>
      </c>
      <c r="AK665" s="3" t="str">
        <f>+IF(TablaProyecto[[#This Row],[Age]]&gt;=61,"Baby boomers",IF(TablaProyecto[[#This Row],[Age]]&gt;=45,"Generacion X",IF(TablaProyecto[[#This Row],[Age]]&gt;=29,"Millennials","Generacion Z")))</f>
        <v>Generacion Z</v>
      </c>
      <c r="AL66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665" s="3" t="str">
        <f>+IF(TablaProyecto[[#This Row],[HourlyRate]]&lt;50,"Coste salarial bajo",IF(TablaProyecto[[#This Row],[HourlyRate]]&lt;75,"Coste salarial medio","Coste salarial alto"))</f>
        <v>Coste salarial medio</v>
      </c>
      <c r="AN665" s="3" t="str">
        <f>+IF(TablaProyecto[[#This Row],[DistanceFromHome]]&lt;10,"0-10 kms",IF(TablaProyecto[[#This Row],[DistanceFromHome]]&lt;20,"10-20 kms","20-30 kms"))</f>
        <v>10-20 kms</v>
      </c>
      <c r="AO665" s="3" t="str">
        <f>+IF(TablaProyecto[[#This Row],[Porcentaje de aumento salarial recibido (%)]]&lt;16%,"Bajo",IF(TablaProyecto[[#This Row],[Porcentaje de aumento salarial recibido (%)]]&lt;21%,"Medio","Alto"))</f>
        <v>Medio</v>
      </c>
      <c r="AP665" s="3" t="str">
        <f>+IF(TablaProyecto[[#This Row],[TrainingTimesLastYear]]&lt;3,"Poca",IF(TablaProyecto[[#This Row],[TrainingTimesLastYear]]&lt;5,"Media","Mucha"))</f>
        <v>Media</v>
      </c>
      <c r="AQ665" s="3" t="str">
        <f>+IF(TablaProyecto[[#This Row],[TotalWorkingYears]]&lt;4,"Junior",IF(TablaProyecto[[#This Row],[TotalWorkingYears]]&lt;10,"Intermediate","Senior"))</f>
        <v>Junior</v>
      </c>
      <c r="AS665" t="str">
        <f>+IF(TablaProyecto[[#This Row],[Education]]&gt;5,"ERRONEO","")</f>
        <v/>
      </c>
      <c r="AT665" t="str">
        <f>IF(+COUNTIF(TablaProyecto[EmployeeNumber],TablaProyecto[[#This Row],[EmployeeNumber]])&gt;1,"ERRONEO"," ")</f>
        <v xml:space="preserve"> </v>
      </c>
      <c r="AU665" t="str">
        <f>+IF(TablaProyecto[[#This Row],[JobSatisfaction]]&gt;4,"ERRONEO"," ")</f>
        <v xml:space="preserve"> </v>
      </c>
      <c r="AV665" t="str">
        <f>+IF(TablaProyecto[[#This Row],[PerformanceRating]]&gt;4,"ERRONEO"," ")</f>
        <v xml:space="preserve"> </v>
      </c>
      <c r="AW665" t="str">
        <f>+IF(TablaProyecto[[#This Row],[RelationshipSatisfaction]]&gt;4,"ERRONEO"," ")</f>
        <v xml:space="preserve"> </v>
      </c>
      <c r="AX665" t="str">
        <f>+IF(TablaProyecto[[#This Row],[WorkLifeBalance]]&gt;4,"ERRONEO"," ")</f>
        <v xml:space="preserve"> </v>
      </c>
    </row>
    <row r="666" spans="1:50" x14ac:dyDescent="0.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  <c r="AJ666" s="3">
        <f>+TablaProyecto[[#This Row],[PercentSalaryHike]]/100</f>
        <v>0.17</v>
      </c>
      <c r="AK666" s="3" t="str">
        <f>+IF(TablaProyecto[[#This Row],[Age]]&gt;=61,"Baby boomers",IF(TablaProyecto[[#This Row],[Age]]&gt;=45,"Generacion X",IF(TablaProyecto[[#This Row],[Age]]&gt;=29,"Millennials","Generacion Z")))</f>
        <v>Millennials</v>
      </c>
      <c r="AL66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666" s="3" t="str">
        <f>+IF(TablaProyecto[[#This Row],[HourlyRate]]&lt;50,"Coste salarial bajo",IF(TablaProyecto[[#This Row],[HourlyRate]]&lt;75,"Coste salarial medio","Coste salarial alto"))</f>
        <v>Coste salarial medio</v>
      </c>
      <c r="AN666" s="3" t="str">
        <f>+IF(TablaProyecto[[#This Row],[DistanceFromHome]]&lt;10,"0-10 kms",IF(TablaProyecto[[#This Row],[DistanceFromHome]]&lt;20,"10-20 kms","20-30 kms"))</f>
        <v>10-20 kms</v>
      </c>
      <c r="AO666" s="3" t="str">
        <f>+IF(TablaProyecto[[#This Row],[Porcentaje de aumento salarial recibido (%)]]&lt;16%,"Bajo",IF(TablaProyecto[[#This Row],[Porcentaje de aumento salarial recibido (%)]]&lt;21%,"Medio","Alto"))</f>
        <v>Medio</v>
      </c>
      <c r="AP666" s="3" t="str">
        <f>+IF(TablaProyecto[[#This Row],[TrainingTimesLastYear]]&lt;3,"Poca",IF(TablaProyecto[[#This Row],[TrainingTimesLastYear]]&lt;5,"Media","Mucha"))</f>
        <v>Poca</v>
      </c>
      <c r="AQ666" s="3" t="str">
        <f>+IF(TablaProyecto[[#This Row],[TotalWorkingYears]]&lt;4,"Junior",IF(TablaProyecto[[#This Row],[TotalWorkingYears]]&lt;10,"Intermediate","Senior"))</f>
        <v>Senior</v>
      </c>
      <c r="AS666" t="str">
        <f>+IF(TablaProyecto[[#This Row],[Education]]&gt;5,"ERRONEO","")</f>
        <v/>
      </c>
      <c r="AT666" t="str">
        <f>IF(+COUNTIF(TablaProyecto[EmployeeNumber],TablaProyecto[[#This Row],[EmployeeNumber]])&gt;1,"ERRONEO"," ")</f>
        <v xml:space="preserve"> </v>
      </c>
      <c r="AU666" t="str">
        <f>+IF(TablaProyecto[[#This Row],[JobSatisfaction]]&gt;4,"ERRONEO"," ")</f>
        <v xml:space="preserve"> </v>
      </c>
      <c r="AV666" t="str">
        <f>+IF(TablaProyecto[[#This Row],[PerformanceRating]]&gt;4,"ERRONEO"," ")</f>
        <v xml:space="preserve"> </v>
      </c>
      <c r="AW666" t="str">
        <f>+IF(TablaProyecto[[#This Row],[RelationshipSatisfaction]]&gt;4,"ERRONEO"," ")</f>
        <v xml:space="preserve"> </v>
      </c>
      <c r="AX666" t="str">
        <f>+IF(TablaProyecto[[#This Row],[WorkLifeBalance]]&gt;4,"ERRONEO"," ")</f>
        <v xml:space="preserve"> </v>
      </c>
    </row>
    <row r="667" spans="1:50" x14ac:dyDescent="0.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  <c r="AJ667" s="3">
        <f>+TablaProyecto[[#This Row],[PercentSalaryHike]]/100</f>
        <v>0.18</v>
      </c>
      <c r="AK667" s="3" t="str">
        <f>+IF(TablaProyecto[[#This Row],[Age]]&gt;=61,"Baby boomers",IF(TablaProyecto[[#This Row],[Age]]&gt;=45,"Generacion X",IF(TablaProyecto[[#This Row],[Age]]&gt;=29,"Millennials","Generacion Z")))</f>
        <v>Generacion X</v>
      </c>
      <c r="AL66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67" s="3" t="str">
        <f>+IF(TablaProyecto[[#This Row],[HourlyRate]]&lt;50,"Coste salarial bajo",IF(TablaProyecto[[#This Row],[HourlyRate]]&lt;75,"Coste salarial medio","Coste salarial alto"))</f>
        <v>Coste salarial medio</v>
      </c>
      <c r="AN667" s="3" t="str">
        <f>+IF(TablaProyecto[[#This Row],[DistanceFromHome]]&lt;10,"0-10 kms",IF(TablaProyecto[[#This Row],[DistanceFromHome]]&lt;20,"10-20 kms","20-30 kms"))</f>
        <v>0-10 kms</v>
      </c>
      <c r="AO667" s="3" t="str">
        <f>+IF(TablaProyecto[[#This Row],[Porcentaje de aumento salarial recibido (%)]]&lt;16%,"Bajo",IF(TablaProyecto[[#This Row],[Porcentaje de aumento salarial recibido (%)]]&lt;21%,"Medio","Alto"))</f>
        <v>Medio</v>
      </c>
      <c r="AP667" s="3" t="str">
        <f>+IF(TablaProyecto[[#This Row],[TrainingTimesLastYear]]&lt;3,"Poca",IF(TablaProyecto[[#This Row],[TrainingTimesLastYear]]&lt;5,"Media","Mucha"))</f>
        <v>Media</v>
      </c>
      <c r="AQ667" s="3" t="str">
        <f>+IF(TablaProyecto[[#This Row],[TotalWorkingYears]]&lt;4,"Junior",IF(TablaProyecto[[#This Row],[TotalWorkingYears]]&lt;10,"Intermediate","Senior"))</f>
        <v>Junior</v>
      </c>
      <c r="AS667" t="str">
        <f>+IF(TablaProyecto[[#This Row],[Education]]&gt;5,"ERRONEO","")</f>
        <v/>
      </c>
      <c r="AT667" t="str">
        <f>IF(+COUNTIF(TablaProyecto[EmployeeNumber],TablaProyecto[[#This Row],[EmployeeNumber]])&gt;1,"ERRONEO"," ")</f>
        <v xml:space="preserve"> </v>
      </c>
      <c r="AU667" t="str">
        <f>+IF(TablaProyecto[[#This Row],[JobSatisfaction]]&gt;4,"ERRONEO"," ")</f>
        <v xml:space="preserve"> </v>
      </c>
      <c r="AV667" t="str">
        <f>+IF(TablaProyecto[[#This Row],[PerformanceRating]]&gt;4,"ERRONEO"," ")</f>
        <v xml:space="preserve"> </v>
      </c>
      <c r="AW667" t="str">
        <f>+IF(TablaProyecto[[#This Row],[RelationshipSatisfaction]]&gt;4,"ERRONEO"," ")</f>
        <v xml:space="preserve"> </v>
      </c>
      <c r="AX667" t="str">
        <f>+IF(TablaProyecto[[#This Row],[WorkLifeBalance]]&gt;4,"ERRONEO"," ")</f>
        <v xml:space="preserve"> </v>
      </c>
    </row>
    <row r="668" spans="1:50" x14ac:dyDescent="0.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  <c r="AJ668" s="3">
        <f>+TablaProyecto[[#This Row],[PercentSalaryHike]]/100</f>
        <v>0.19</v>
      </c>
      <c r="AK668" s="3" t="str">
        <f>+IF(TablaProyecto[[#This Row],[Age]]&gt;=61,"Baby boomers",IF(TablaProyecto[[#This Row],[Age]]&gt;=45,"Generacion X",IF(TablaProyecto[[#This Row],[Age]]&gt;=29,"Millennials","Generacion Z")))</f>
        <v>Generacion Z</v>
      </c>
      <c r="AL66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68" s="3" t="str">
        <f>+IF(TablaProyecto[[#This Row],[HourlyRate]]&lt;50,"Coste salarial bajo",IF(TablaProyecto[[#This Row],[HourlyRate]]&lt;75,"Coste salarial medio","Coste salarial alto"))</f>
        <v>Coste salarial bajo</v>
      </c>
      <c r="AN668" s="3" t="str">
        <f>+IF(TablaProyecto[[#This Row],[DistanceFromHome]]&lt;10,"0-10 kms",IF(TablaProyecto[[#This Row],[DistanceFromHome]]&lt;20,"10-20 kms","20-30 kms"))</f>
        <v>0-10 kms</v>
      </c>
      <c r="AO668" s="3" t="str">
        <f>+IF(TablaProyecto[[#This Row],[Porcentaje de aumento salarial recibido (%)]]&lt;16%,"Bajo",IF(TablaProyecto[[#This Row],[Porcentaje de aumento salarial recibido (%)]]&lt;21%,"Medio","Alto"))</f>
        <v>Medio</v>
      </c>
      <c r="AP668" s="3" t="str">
        <f>+IF(TablaProyecto[[#This Row],[TrainingTimesLastYear]]&lt;3,"Poca",IF(TablaProyecto[[#This Row],[TrainingTimesLastYear]]&lt;5,"Media","Mucha"))</f>
        <v>Media</v>
      </c>
      <c r="AQ668" s="3" t="str">
        <f>+IF(TablaProyecto[[#This Row],[TotalWorkingYears]]&lt;4,"Junior",IF(TablaProyecto[[#This Row],[TotalWorkingYears]]&lt;10,"Intermediate","Senior"))</f>
        <v>Intermediate</v>
      </c>
      <c r="AS668" t="str">
        <f>+IF(TablaProyecto[[#This Row],[Education]]&gt;5,"ERRONEO","")</f>
        <v/>
      </c>
      <c r="AT668" t="str">
        <f>IF(+COUNTIF(TablaProyecto[EmployeeNumber],TablaProyecto[[#This Row],[EmployeeNumber]])&gt;1,"ERRONEO"," ")</f>
        <v xml:space="preserve"> </v>
      </c>
      <c r="AU668" t="str">
        <f>+IF(TablaProyecto[[#This Row],[JobSatisfaction]]&gt;4,"ERRONEO"," ")</f>
        <v xml:space="preserve"> </v>
      </c>
      <c r="AV668" t="str">
        <f>+IF(TablaProyecto[[#This Row],[PerformanceRating]]&gt;4,"ERRONEO"," ")</f>
        <v xml:space="preserve"> </v>
      </c>
      <c r="AW668" t="str">
        <f>+IF(TablaProyecto[[#This Row],[RelationshipSatisfaction]]&gt;4,"ERRONEO"," ")</f>
        <v xml:space="preserve"> </v>
      </c>
      <c r="AX668" t="str">
        <f>+IF(TablaProyecto[[#This Row],[WorkLifeBalance]]&gt;4,"ERRONEO"," ")</f>
        <v xml:space="preserve"> </v>
      </c>
    </row>
    <row r="669" spans="1:50" x14ac:dyDescent="0.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  <c r="AJ669" s="3">
        <f>+TablaProyecto[[#This Row],[PercentSalaryHike]]/100</f>
        <v>0.13</v>
      </c>
      <c r="AK669" s="3" t="str">
        <f>+IF(TablaProyecto[[#This Row],[Age]]&gt;=61,"Baby boomers",IF(TablaProyecto[[#This Row],[Age]]&gt;=45,"Generacion X",IF(TablaProyecto[[#This Row],[Age]]&gt;=29,"Millennials","Generacion Z")))</f>
        <v>Millennials</v>
      </c>
      <c r="AL66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69" s="3" t="str">
        <f>+IF(TablaProyecto[[#This Row],[HourlyRate]]&lt;50,"Coste salarial bajo",IF(TablaProyecto[[#This Row],[HourlyRate]]&lt;75,"Coste salarial medio","Coste salarial alto"))</f>
        <v>Coste salarial medio</v>
      </c>
      <c r="AN669" s="3" t="str">
        <f>+IF(TablaProyecto[[#This Row],[DistanceFromHome]]&lt;10,"0-10 kms",IF(TablaProyecto[[#This Row],[DistanceFromHome]]&lt;20,"10-20 kms","20-30 kms"))</f>
        <v>0-10 kms</v>
      </c>
      <c r="AO669" s="3" t="str">
        <f>+IF(TablaProyecto[[#This Row],[Porcentaje de aumento salarial recibido (%)]]&lt;16%,"Bajo",IF(TablaProyecto[[#This Row],[Porcentaje de aumento salarial recibido (%)]]&lt;21%,"Medio","Alto"))</f>
        <v>Bajo</v>
      </c>
      <c r="AP669" s="3" t="str">
        <f>+IF(TablaProyecto[[#This Row],[TrainingTimesLastYear]]&lt;3,"Poca",IF(TablaProyecto[[#This Row],[TrainingTimesLastYear]]&lt;5,"Media","Mucha"))</f>
        <v>Poca</v>
      </c>
      <c r="AQ669" s="3" t="str">
        <f>+IF(TablaProyecto[[#This Row],[TotalWorkingYears]]&lt;4,"Junior",IF(TablaProyecto[[#This Row],[TotalWorkingYears]]&lt;10,"Intermediate","Senior"))</f>
        <v>Senior</v>
      </c>
      <c r="AS669" t="str">
        <f>+IF(TablaProyecto[[#This Row],[Education]]&gt;5,"ERRONEO","")</f>
        <v/>
      </c>
      <c r="AT669" t="str">
        <f>IF(+COUNTIF(TablaProyecto[EmployeeNumber],TablaProyecto[[#This Row],[EmployeeNumber]])&gt;1,"ERRONEO"," ")</f>
        <v xml:space="preserve"> </v>
      </c>
      <c r="AU669" t="str">
        <f>+IF(TablaProyecto[[#This Row],[JobSatisfaction]]&gt;4,"ERRONEO"," ")</f>
        <v xml:space="preserve"> </v>
      </c>
      <c r="AV669" t="str">
        <f>+IF(TablaProyecto[[#This Row],[PerformanceRating]]&gt;4,"ERRONEO"," ")</f>
        <v xml:space="preserve"> </v>
      </c>
      <c r="AW669" t="str">
        <f>+IF(TablaProyecto[[#This Row],[RelationshipSatisfaction]]&gt;4,"ERRONEO"," ")</f>
        <v xml:space="preserve"> </v>
      </c>
      <c r="AX669" t="str">
        <f>+IF(TablaProyecto[[#This Row],[WorkLifeBalance]]&gt;4,"ERRONEO"," ")</f>
        <v xml:space="preserve"> </v>
      </c>
    </row>
    <row r="670" spans="1:50" x14ac:dyDescent="0.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  <c r="AJ670" s="3">
        <f>+TablaProyecto[[#This Row],[PercentSalaryHike]]/100</f>
        <v>0.18</v>
      </c>
      <c r="AK670" s="3" t="str">
        <f>+IF(TablaProyecto[[#This Row],[Age]]&gt;=61,"Baby boomers",IF(TablaProyecto[[#This Row],[Age]]&gt;=45,"Generacion X",IF(TablaProyecto[[#This Row],[Age]]&gt;=29,"Millennials","Generacion Z")))</f>
        <v>Generacion Z</v>
      </c>
      <c r="AL67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70" s="3" t="str">
        <f>+IF(TablaProyecto[[#This Row],[HourlyRate]]&lt;50,"Coste salarial bajo",IF(TablaProyecto[[#This Row],[HourlyRate]]&lt;75,"Coste salarial medio","Coste salarial alto"))</f>
        <v>Coste salarial alto</v>
      </c>
      <c r="AN670" s="3" t="str">
        <f>+IF(TablaProyecto[[#This Row],[DistanceFromHome]]&lt;10,"0-10 kms",IF(TablaProyecto[[#This Row],[DistanceFromHome]]&lt;20,"10-20 kms","20-30 kms"))</f>
        <v>0-10 kms</v>
      </c>
      <c r="AO670" s="3" t="str">
        <f>+IF(TablaProyecto[[#This Row],[Porcentaje de aumento salarial recibido (%)]]&lt;16%,"Bajo",IF(TablaProyecto[[#This Row],[Porcentaje de aumento salarial recibido (%)]]&lt;21%,"Medio","Alto"))</f>
        <v>Medio</v>
      </c>
      <c r="AP670" s="3" t="str">
        <f>+IF(TablaProyecto[[#This Row],[TrainingTimesLastYear]]&lt;3,"Poca",IF(TablaProyecto[[#This Row],[TrainingTimesLastYear]]&lt;5,"Media","Mucha"))</f>
        <v>Poca</v>
      </c>
      <c r="AQ670" s="3" t="str">
        <f>+IF(TablaProyecto[[#This Row],[TotalWorkingYears]]&lt;4,"Junior",IF(TablaProyecto[[#This Row],[TotalWorkingYears]]&lt;10,"Intermediate","Senior"))</f>
        <v>Intermediate</v>
      </c>
      <c r="AS670" t="str">
        <f>+IF(TablaProyecto[[#This Row],[Education]]&gt;5,"ERRONEO","")</f>
        <v/>
      </c>
      <c r="AT670" t="str">
        <f>IF(+COUNTIF(TablaProyecto[EmployeeNumber],TablaProyecto[[#This Row],[EmployeeNumber]])&gt;1,"ERRONEO"," ")</f>
        <v xml:space="preserve"> </v>
      </c>
      <c r="AU670" t="str">
        <f>+IF(TablaProyecto[[#This Row],[JobSatisfaction]]&gt;4,"ERRONEO"," ")</f>
        <v xml:space="preserve"> </v>
      </c>
      <c r="AV670" t="str">
        <f>+IF(TablaProyecto[[#This Row],[PerformanceRating]]&gt;4,"ERRONEO"," ")</f>
        <v xml:space="preserve"> </v>
      </c>
      <c r="AW670" t="str">
        <f>+IF(TablaProyecto[[#This Row],[RelationshipSatisfaction]]&gt;4,"ERRONEO"," ")</f>
        <v xml:space="preserve"> </v>
      </c>
      <c r="AX670" t="str">
        <f>+IF(TablaProyecto[[#This Row],[WorkLifeBalance]]&gt;4,"ERRONEO"," ")</f>
        <v xml:space="preserve"> </v>
      </c>
    </row>
    <row r="671" spans="1:50" x14ac:dyDescent="0.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  <c r="AJ671" s="3">
        <f>+TablaProyecto[[#This Row],[PercentSalaryHike]]/100</f>
        <v>0.21</v>
      </c>
      <c r="AK671" s="3" t="str">
        <f>+IF(TablaProyecto[[#This Row],[Age]]&gt;=61,"Baby boomers",IF(TablaProyecto[[#This Row],[Age]]&gt;=45,"Generacion X",IF(TablaProyecto[[#This Row],[Age]]&gt;=29,"Millennials","Generacion Z")))</f>
        <v>Millennials</v>
      </c>
      <c r="AL67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71" s="3" t="str">
        <f>+IF(TablaProyecto[[#This Row],[HourlyRate]]&lt;50,"Coste salarial bajo",IF(TablaProyecto[[#This Row],[HourlyRate]]&lt;75,"Coste salarial medio","Coste salarial alto"))</f>
        <v>Coste salarial medio</v>
      </c>
      <c r="AN671" s="3" t="str">
        <f>+IF(TablaProyecto[[#This Row],[DistanceFromHome]]&lt;10,"0-10 kms",IF(TablaProyecto[[#This Row],[DistanceFromHome]]&lt;20,"10-20 kms","20-30 kms"))</f>
        <v>0-10 kms</v>
      </c>
      <c r="AO671" s="3" t="str">
        <f>+IF(TablaProyecto[[#This Row],[Porcentaje de aumento salarial recibido (%)]]&lt;16%,"Bajo",IF(TablaProyecto[[#This Row],[Porcentaje de aumento salarial recibido (%)]]&lt;21%,"Medio","Alto"))</f>
        <v>Alto</v>
      </c>
      <c r="AP671" s="3" t="str">
        <f>+IF(TablaProyecto[[#This Row],[TrainingTimesLastYear]]&lt;3,"Poca",IF(TablaProyecto[[#This Row],[TrainingTimesLastYear]]&lt;5,"Media","Mucha"))</f>
        <v>Poca</v>
      </c>
      <c r="AQ671" s="3" t="str">
        <f>+IF(TablaProyecto[[#This Row],[TotalWorkingYears]]&lt;4,"Junior",IF(TablaProyecto[[#This Row],[TotalWorkingYears]]&lt;10,"Intermediate","Senior"))</f>
        <v>Intermediate</v>
      </c>
      <c r="AS671" t="str">
        <f>+IF(TablaProyecto[[#This Row],[Education]]&gt;5,"ERRONEO","")</f>
        <v/>
      </c>
      <c r="AT671" t="str">
        <f>IF(+COUNTIF(TablaProyecto[EmployeeNumber],TablaProyecto[[#This Row],[EmployeeNumber]])&gt;1,"ERRONEO"," ")</f>
        <v xml:space="preserve"> </v>
      </c>
      <c r="AU671" t="str">
        <f>+IF(TablaProyecto[[#This Row],[JobSatisfaction]]&gt;4,"ERRONEO"," ")</f>
        <v xml:space="preserve"> </v>
      </c>
      <c r="AV671" t="str">
        <f>+IF(TablaProyecto[[#This Row],[PerformanceRating]]&gt;4,"ERRONEO"," ")</f>
        <v xml:space="preserve"> </v>
      </c>
      <c r="AW671" t="str">
        <f>+IF(TablaProyecto[[#This Row],[RelationshipSatisfaction]]&gt;4,"ERRONEO"," ")</f>
        <v xml:space="preserve"> </v>
      </c>
      <c r="AX671" t="str">
        <f>+IF(TablaProyecto[[#This Row],[WorkLifeBalance]]&gt;4,"ERRONEO"," ")</f>
        <v xml:space="preserve"> </v>
      </c>
    </row>
    <row r="672" spans="1:50" x14ac:dyDescent="0.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  <c r="AJ672" s="3">
        <f>+TablaProyecto[[#This Row],[PercentSalaryHike]]/100</f>
        <v>0.19</v>
      </c>
      <c r="AK672" s="3" t="str">
        <f>+IF(TablaProyecto[[#This Row],[Age]]&gt;=61,"Baby boomers",IF(TablaProyecto[[#This Row],[Age]]&gt;=45,"Generacion X",IF(TablaProyecto[[#This Row],[Age]]&gt;=29,"Millennials","Generacion Z")))</f>
        <v>Generacion Z</v>
      </c>
      <c r="AL67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672" s="3" t="str">
        <f>+IF(TablaProyecto[[#This Row],[HourlyRate]]&lt;50,"Coste salarial bajo",IF(TablaProyecto[[#This Row],[HourlyRate]]&lt;75,"Coste salarial medio","Coste salarial alto"))</f>
        <v>Coste salarial alto</v>
      </c>
      <c r="AN672" s="3" t="str">
        <f>+IF(TablaProyecto[[#This Row],[DistanceFromHome]]&lt;10,"0-10 kms",IF(TablaProyecto[[#This Row],[DistanceFromHome]]&lt;20,"10-20 kms","20-30 kms"))</f>
        <v>0-10 kms</v>
      </c>
      <c r="AO672" s="3" t="str">
        <f>+IF(TablaProyecto[[#This Row],[Porcentaje de aumento salarial recibido (%)]]&lt;16%,"Bajo",IF(TablaProyecto[[#This Row],[Porcentaje de aumento salarial recibido (%)]]&lt;21%,"Medio","Alto"))</f>
        <v>Medio</v>
      </c>
      <c r="AP672" s="3" t="str">
        <f>+IF(TablaProyecto[[#This Row],[TrainingTimesLastYear]]&lt;3,"Poca",IF(TablaProyecto[[#This Row],[TrainingTimesLastYear]]&lt;5,"Media","Mucha"))</f>
        <v>Poca</v>
      </c>
      <c r="AQ672" s="3" t="str">
        <f>+IF(TablaProyecto[[#This Row],[TotalWorkingYears]]&lt;4,"Junior",IF(TablaProyecto[[#This Row],[TotalWorkingYears]]&lt;10,"Intermediate","Senior"))</f>
        <v>Junior</v>
      </c>
      <c r="AS672" t="str">
        <f>+IF(TablaProyecto[[#This Row],[Education]]&gt;5,"ERRONEO","")</f>
        <v/>
      </c>
      <c r="AT672" t="str">
        <f>IF(+COUNTIF(TablaProyecto[EmployeeNumber],TablaProyecto[[#This Row],[EmployeeNumber]])&gt;1,"ERRONEO"," ")</f>
        <v xml:space="preserve"> </v>
      </c>
      <c r="AU672" t="str">
        <f>+IF(TablaProyecto[[#This Row],[JobSatisfaction]]&gt;4,"ERRONEO"," ")</f>
        <v xml:space="preserve"> </v>
      </c>
      <c r="AV672" t="str">
        <f>+IF(TablaProyecto[[#This Row],[PerformanceRating]]&gt;4,"ERRONEO"," ")</f>
        <v xml:space="preserve"> </v>
      </c>
      <c r="AW672" t="str">
        <f>+IF(TablaProyecto[[#This Row],[RelationshipSatisfaction]]&gt;4,"ERRONEO"," ")</f>
        <v xml:space="preserve"> </v>
      </c>
      <c r="AX672" t="str">
        <f>+IF(TablaProyecto[[#This Row],[WorkLifeBalance]]&gt;4,"ERRONEO"," ")</f>
        <v xml:space="preserve"> </v>
      </c>
    </row>
    <row r="673" spans="1:50" x14ac:dyDescent="0.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  <c r="AJ673" s="3">
        <f>+TablaProyecto[[#This Row],[PercentSalaryHike]]/100</f>
        <v>0.14000000000000001</v>
      </c>
      <c r="AK673" s="3" t="str">
        <f>+IF(TablaProyecto[[#This Row],[Age]]&gt;=61,"Baby boomers",IF(TablaProyecto[[#This Row],[Age]]&gt;=45,"Generacion X",IF(TablaProyecto[[#This Row],[Age]]&gt;=29,"Millennials","Generacion Z")))</f>
        <v>Millennials</v>
      </c>
      <c r="AL67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673" s="3" t="str">
        <f>+IF(TablaProyecto[[#This Row],[HourlyRate]]&lt;50,"Coste salarial bajo",IF(TablaProyecto[[#This Row],[HourlyRate]]&lt;75,"Coste salarial medio","Coste salarial alto"))</f>
        <v>Coste salarial alto</v>
      </c>
      <c r="AN673" s="3" t="str">
        <f>+IF(TablaProyecto[[#This Row],[DistanceFromHome]]&lt;10,"0-10 kms",IF(TablaProyecto[[#This Row],[DistanceFromHome]]&lt;20,"10-20 kms","20-30 kms"))</f>
        <v>10-20 kms</v>
      </c>
      <c r="AO673" s="3" t="str">
        <f>+IF(TablaProyecto[[#This Row],[Porcentaje de aumento salarial recibido (%)]]&lt;16%,"Bajo",IF(TablaProyecto[[#This Row],[Porcentaje de aumento salarial recibido (%)]]&lt;21%,"Medio","Alto"))</f>
        <v>Bajo</v>
      </c>
      <c r="AP673" s="3" t="str">
        <f>+IF(TablaProyecto[[#This Row],[TrainingTimesLastYear]]&lt;3,"Poca",IF(TablaProyecto[[#This Row],[TrainingTimesLastYear]]&lt;5,"Media","Mucha"))</f>
        <v>Media</v>
      </c>
      <c r="AQ673" s="3" t="str">
        <f>+IF(TablaProyecto[[#This Row],[TotalWorkingYears]]&lt;4,"Junior",IF(TablaProyecto[[#This Row],[TotalWorkingYears]]&lt;10,"Intermediate","Senior"))</f>
        <v>Junior</v>
      </c>
      <c r="AS673" t="str">
        <f>+IF(TablaProyecto[[#This Row],[Education]]&gt;5,"ERRONEO","")</f>
        <v/>
      </c>
      <c r="AT673" t="str">
        <f>IF(+COUNTIF(TablaProyecto[EmployeeNumber],TablaProyecto[[#This Row],[EmployeeNumber]])&gt;1,"ERRONEO"," ")</f>
        <v xml:space="preserve"> </v>
      </c>
      <c r="AU673" t="str">
        <f>+IF(TablaProyecto[[#This Row],[JobSatisfaction]]&gt;4,"ERRONEO"," ")</f>
        <v xml:space="preserve"> </v>
      </c>
      <c r="AV673" t="str">
        <f>+IF(TablaProyecto[[#This Row],[PerformanceRating]]&gt;4,"ERRONEO"," ")</f>
        <v xml:space="preserve"> </v>
      </c>
      <c r="AW673" t="str">
        <f>+IF(TablaProyecto[[#This Row],[RelationshipSatisfaction]]&gt;4,"ERRONEO"," ")</f>
        <v xml:space="preserve"> </v>
      </c>
      <c r="AX673" t="str">
        <f>+IF(TablaProyecto[[#This Row],[WorkLifeBalance]]&gt;4,"ERRONEO"," ")</f>
        <v xml:space="preserve"> </v>
      </c>
    </row>
    <row r="674" spans="1:50" x14ac:dyDescent="0.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  <c r="AJ674" s="3">
        <f>+TablaProyecto[[#This Row],[PercentSalaryHike]]/100</f>
        <v>0.17</v>
      </c>
      <c r="AK674" s="3" t="str">
        <f>+IF(TablaProyecto[[#This Row],[Age]]&gt;=61,"Baby boomers",IF(TablaProyecto[[#This Row],[Age]]&gt;=45,"Generacion X",IF(TablaProyecto[[#This Row],[Age]]&gt;=29,"Millennials","Generacion Z")))</f>
        <v>Millennials</v>
      </c>
      <c r="AL67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74" s="3" t="str">
        <f>+IF(TablaProyecto[[#This Row],[HourlyRate]]&lt;50,"Coste salarial bajo",IF(TablaProyecto[[#This Row],[HourlyRate]]&lt;75,"Coste salarial medio","Coste salarial alto"))</f>
        <v>Coste salarial medio</v>
      </c>
      <c r="AN674" s="3" t="str">
        <f>+IF(TablaProyecto[[#This Row],[DistanceFromHome]]&lt;10,"0-10 kms",IF(TablaProyecto[[#This Row],[DistanceFromHome]]&lt;20,"10-20 kms","20-30 kms"))</f>
        <v>10-20 kms</v>
      </c>
      <c r="AO674" s="3" t="str">
        <f>+IF(TablaProyecto[[#This Row],[Porcentaje de aumento salarial recibido (%)]]&lt;16%,"Bajo",IF(TablaProyecto[[#This Row],[Porcentaje de aumento salarial recibido (%)]]&lt;21%,"Medio","Alto"))</f>
        <v>Medio</v>
      </c>
      <c r="AP674" s="3" t="str">
        <f>+IF(TablaProyecto[[#This Row],[TrainingTimesLastYear]]&lt;3,"Poca",IF(TablaProyecto[[#This Row],[TrainingTimesLastYear]]&lt;5,"Media","Mucha"))</f>
        <v>Mucha</v>
      </c>
      <c r="AQ674" s="3" t="str">
        <f>+IF(TablaProyecto[[#This Row],[TotalWorkingYears]]&lt;4,"Junior",IF(TablaProyecto[[#This Row],[TotalWorkingYears]]&lt;10,"Intermediate","Senior"))</f>
        <v>Senior</v>
      </c>
      <c r="AS674" t="str">
        <f>+IF(TablaProyecto[[#This Row],[Education]]&gt;5,"ERRONEO","")</f>
        <v/>
      </c>
      <c r="AT674" t="str">
        <f>IF(+COUNTIF(TablaProyecto[EmployeeNumber],TablaProyecto[[#This Row],[EmployeeNumber]])&gt;1,"ERRONEO"," ")</f>
        <v xml:space="preserve"> </v>
      </c>
      <c r="AU674" t="str">
        <f>+IF(TablaProyecto[[#This Row],[JobSatisfaction]]&gt;4,"ERRONEO"," ")</f>
        <v xml:space="preserve"> </v>
      </c>
      <c r="AV674" t="str">
        <f>+IF(TablaProyecto[[#This Row],[PerformanceRating]]&gt;4,"ERRONEO"," ")</f>
        <v xml:space="preserve"> </v>
      </c>
      <c r="AW674" t="str">
        <f>+IF(TablaProyecto[[#This Row],[RelationshipSatisfaction]]&gt;4,"ERRONEO"," ")</f>
        <v xml:space="preserve"> </v>
      </c>
      <c r="AX674" t="str">
        <f>+IF(TablaProyecto[[#This Row],[WorkLifeBalance]]&gt;4,"ERRONEO"," ")</f>
        <v xml:space="preserve"> </v>
      </c>
    </row>
    <row r="675" spans="1:50" x14ac:dyDescent="0.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  <c r="AJ675" s="3">
        <f>+TablaProyecto[[#This Row],[PercentSalaryHike]]/100</f>
        <v>0.11</v>
      </c>
      <c r="AK675" s="3" t="str">
        <f>+IF(TablaProyecto[[#This Row],[Age]]&gt;=61,"Baby boomers",IF(TablaProyecto[[#This Row],[Age]]&gt;=45,"Generacion X",IF(TablaProyecto[[#This Row],[Age]]&gt;=29,"Millennials","Generacion Z")))</f>
        <v>Millennials</v>
      </c>
      <c r="AL67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75" s="3" t="str">
        <f>+IF(TablaProyecto[[#This Row],[HourlyRate]]&lt;50,"Coste salarial bajo",IF(TablaProyecto[[#This Row],[HourlyRate]]&lt;75,"Coste salarial medio","Coste salarial alto"))</f>
        <v>Coste salarial alto</v>
      </c>
      <c r="AN675" s="3" t="str">
        <f>+IF(TablaProyecto[[#This Row],[DistanceFromHome]]&lt;10,"0-10 kms",IF(TablaProyecto[[#This Row],[DistanceFromHome]]&lt;20,"10-20 kms","20-30 kms"))</f>
        <v>0-10 kms</v>
      </c>
      <c r="AO675" s="3" t="str">
        <f>+IF(TablaProyecto[[#This Row],[Porcentaje de aumento salarial recibido (%)]]&lt;16%,"Bajo",IF(TablaProyecto[[#This Row],[Porcentaje de aumento salarial recibido (%)]]&lt;21%,"Medio","Alto"))</f>
        <v>Bajo</v>
      </c>
      <c r="AP675" s="3" t="str">
        <f>+IF(TablaProyecto[[#This Row],[TrainingTimesLastYear]]&lt;3,"Poca",IF(TablaProyecto[[#This Row],[TrainingTimesLastYear]]&lt;5,"Media","Mucha"))</f>
        <v>Poca</v>
      </c>
      <c r="AQ675" s="3" t="str">
        <f>+IF(TablaProyecto[[#This Row],[TotalWorkingYears]]&lt;4,"Junior",IF(TablaProyecto[[#This Row],[TotalWorkingYears]]&lt;10,"Intermediate","Senior"))</f>
        <v>Intermediate</v>
      </c>
      <c r="AS675" t="str">
        <f>+IF(TablaProyecto[[#This Row],[Education]]&gt;5,"ERRONEO","")</f>
        <v/>
      </c>
      <c r="AT675" t="str">
        <f>IF(+COUNTIF(TablaProyecto[EmployeeNumber],TablaProyecto[[#This Row],[EmployeeNumber]])&gt;1,"ERRONEO"," ")</f>
        <v xml:space="preserve"> </v>
      </c>
      <c r="AU675" t="str">
        <f>+IF(TablaProyecto[[#This Row],[JobSatisfaction]]&gt;4,"ERRONEO"," ")</f>
        <v xml:space="preserve"> </v>
      </c>
      <c r="AV675" t="str">
        <f>+IF(TablaProyecto[[#This Row],[PerformanceRating]]&gt;4,"ERRONEO"," ")</f>
        <v xml:space="preserve"> </v>
      </c>
      <c r="AW675" t="str">
        <f>+IF(TablaProyecto[[#This Row],[RelationshipSatisfaction]]&gt;4,"ERRONEO"," ")</f>
        <v xml:space="preserve"> </v>
      </c>
      <c r="AX675" t="str">
        <f>+IF(TablaProyecto[[#This Row],[WorkLifeBalance]]&gt;4,"ERRONEO"," ")</f>
        <v xml:space="preserve"> </v>
      </c>
    </row>
    <row r="676" spans="1:50" x14ac:dyDescent="0.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  <c r="AJ676" s="3">
        <f>+TablaProyecto[[#This Row],[PercentSalaryHike]]/100</f>
        <v>0.13</v>
      </c>
      <c r="AK676" s="3" t="str">
        <f>+IF(TablaProyecto[[#This Row],[Age]]&gt;=61,"Baby boomers",IF(TablaProyecto[[#This Row],[Age]]&gt;=45,"Generacion X",IF(TablaProyecto[[#This Row],[Age]]&gt;=29,"Millennials","Generacion Z")))</f>
        <v>Generacion X</v>
      </c>
      <c r="AL67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76" s="3" t="str">
        <f>+IF(TablaProyecto[[#This Row],[HourlyRate]]&lt;50,"Coste salarial bajo",IF(TablaProyecto[[#This Row],[HourlyRate]]&lt;75,"Coste salarial medio","Coste salarial alto"))</f>
        <v>Coste salarial bajo</v>
      </c>
      <c r="AN676" s="3" t="str">
        <f>+IF(TablaProyecto[[#This Row],[DistanceFromHome]]&lt;10,"0-10 kms",IF(TablaProyecto[[#This Row],[DistanceFromHome]]&lt;20,"10-20 kms","20-30 kms"))</f>
        <v>0-10 kms</v>
      </c>
      <c r="AO676" s="3" t="str">
        <f>+IF(TablaProyecto[[#This Row],[Porcentaje de aumento salarial recibido (%)]]&lt;16%,"Bajo",IF(TablaProyecto[[#This Row],[Porcentaje de aumento salarial recibido (%)]]&lt;21%,"Medio","Alto"))</f>
        <v>Bajo</v>
      </c>
      <c r="AP676" s="3" t="str">
        <f>+IF(TablaProyecto[[#This Row],[TrainingTimesLastYear]]&lt;3,"Poca",IF(TablaProyecto[[#This Row],[TrainingTimesLastYear]]&lt;5,"Media","Mucha"))</f>
        <v>Media</v>
      </c>
      <c r="AQ676" s="3" t="str">
        <f>+IF(TablaProyecto[[#This Row],[TotalWorkingYears]]&lt;4,"Junior",IF(TablaProyecto[[#This Row],[TotalWorkingYears]]&lt;10,"Intermediate","Senior"))</f>
        <v>Senior</v>
      </c>
      <c r="AS676" t="str">
        <f>+IF(TablaProyecto[[#This Row],[Education]]&gt;5,"ERRONEO","")</f>
        <v/>
      </c>
      <c r="AT676" t="str">
        <f>IF(+COUNTIF(TablaProyecto[EmployeeNumber],TablaProyecto[[#This Row],[EmployeeNumber]])&gt;1,"ERRONEO"," ")</f>
        <v xml:space="preserve"> </v>
      </c>
      <c r="AU676" t="str">
        <f>+IF(TablaProyecto[[#This Row],[JobSatisfaction]]&gt;4,"ERRONEO"," ")</f>
        <v xml:space="preserve"> </v>
      </c>
      <c r="AV676" t="str">
        <f>+IF(TablaProyecto[[#This Row],[PerformanceRating]]&gt;4,"ERRONEO"," ")</f>
        <v xml:space="preserve"> </v>
      </c>
      <c r="AW676" t="str">
        <f>+IF(TablaProyecto[[#This Row],[RelationshipSatisfaction]]&gt;4,"ERRONEO"," ")</f>
        <v xml:space="preserve"> </v>
      </c>
      <c r="AX676" t="str">
        <f>+IF(TablaProyecto[[#This Row],[WorkLifeBalance]]&gt;4,"ERRONEO"," ")</f>
        <v xml:space="preserve"> </v>
      </c>
    </row>
    <row r="677" spans="1:50" x14ac:dyDescent="0.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  <c r="AJ677" s="3">
        <f>+TablaProyecto[[#This Row],[PercentSalaryHike]]/100</f>
        <v>0.15</v>
      </c>
      <c r="AK677" s="3" t="str">
        <f>+IF(TablaProyecto[[#This Row],[Age]]&gt;=61,"Baby boomers",IF(TablaProyecto[[#This Row],[Age]]&gt;=45,"Generacion X",IF(TablaProyecto[[#This Row],[Age]]&gt;=29,"Millennials","Generacion Z")))</f>
        <v>Millennials</v>
      </c>
      <c r="AL67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77" s="3" t="str">
        <f>+IF(TablaProyecto[[#This Row],[HourlyRate]]&lt;50,"Coste salarial bajo",IF(TablaProyecto[[#This Row],[HourlyRate]]&lt;75,"Coste salarial medio","Coste salarial alto"))</f>
        <v>Coste salarial bajo</v>
      </c>
      <c r="AN677" s="3" t="str">
        <f>+IF(TablaProyecto[[#This Row],[DistanceFromHome]]&lt;10,"0-10 kms",IF(TablaProyecto[[#This Row],[DistanceFromHome]]&lt;20,"10-20 kms","20-30 kms"))</f>
        <v>0-10 kms</v>
      </c>
      <c r="AO677" s="3" t="str">
        <f>+IF(TablaProyecto[[#This Row],[Porcentaje de aumento salarial recibido (%)]]&lt;16%,"Bajo",IF(TablaProyecto[[#This Row],[Porcentaje de aumento salarial recibido (%)]]&lt;21%,"Medio","Alto"))</f>
        <v>Bajo</v>
      </c>
      <c r="AP677" s="3" t="str">
        <f>+IF(TablaProyecto[[#This Row],[TrainingTimesLastYear]]&lt;3,"Poca",IF(TablaProyecto[[#This Row],[TrainingTimesLastYear]]&lt;5,"Media","Mucha"))</f>
        <v>Poca</v>
      </c>
      <c r="AQ677" s="3" t="str">
        <f>+IF(TablaProyecto[[#This Row],[TotalWorkingYears]]&lt;4,"Junior",IF(TablaProyecto[[#This Row],[TotalWorkingYears]]&lt;10,"Intermediate","Senior"))</f>
        <v>Senior</v>
      </c>
      <c r="AS677" t="str">
        <f>+IF(TablaProyecto[[#This Row],[Education]]&gt;5,"ERRONEO","")</f>
        <v/>
      </c>
      <c r="AT677" t="str">
        <f>IF(+COUNTIF(TablaProyecto[EmployeeNumber],TablaProyecto[[#This Row],[EmployeeNumber]])&gt;1,"ERRONEO"," ")</f>
        <v xml:space="preserve"> </v>
      </c>
      <c r="AU677" t="str">
        <f>+IF(TablaProyecto[[#This Row],[JobSatisfaction]]&gt;4,"ERRONEO"," ")</f>
        <v xml:space="preserve"> </v>
      </c>
      <c r="AV677" t="str">
        <f>+IF(TablaProyecto[[#This Row],[PerformanceRating]]&gt;4,"ERRONEO"," ")</f>
        <v xml:space="preserve"> </v>
      </c>
      <c r="AW677" t="str">
        <f>+IF(TablaProyecto[[#This Row],[RelationshipSatisfaction]]&gt;4,"ERRONEO"," ")</f>
        <v xml:space="preserve"> </v>
      </c>
      <c r="AX677" t="str">
        <f>+IF(TablaProyecto[[#This Row],[WorkLifeBalance]]&gt;4,"ERRONEO"," ")</f>
        <v xml:space="preserve"> </v>
      </c>
    </row>
    <row r="678" spans="1:50" x14ac:dyDescent="0.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  <c r="AJ678" s="3">
        <f>+TablaProyecto[[#This Row],[PercentSalaryHike]]/100</f>
        <v>0.25</v>
      </c>
      <c r="AK678" s="3" t="str">
        <f>+IF(TablaProyecto[[#This Row],[Age]]&gt;=61,"Baby boomers",IF(TablaProyecto[[#This Row],[Age]]&gt;=45,"Generacion X",IF(TablaProyecto[[#This Row],[Age]]&gt;=29,"Millennials","Generacion Z")))</f>
        <v>Millennials</v>
      </c>
      <c r="AL67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78" s="3" t="str">
        <f>+IF(TablaProyecto[[#This Row],[HourlyRate]]&lt;50,"Coste salarial bajo",IF(TablaProyecto[[#This Row],[HourlyRate]]&lt;75,"Coste salarial medio","Coste salarial alto"))</f>
        <v>Coste salarial medio</v>
      </c>
      <c r="AN678" s="3" t="str">
        <f>+IF(TablaProyecto[[#This Row],[DistanceFromHome]]&lt;10,"0-10 kms",IF(TablaProyecto[[#This Row],[DistanceFromHome]]&lt;20,"10-20 kms","20-30 kms"))</f>
        <v>20-30 kms</v>
      </c>
      <c r="AO678" s="3" t="str">
        <f>+IF(TablaProyecto[[#This Row],[Porcentaje de aumento salarial recibido (%)]]&lt;16%,"Bajo",IF(TablaProyecto[[#This Row],[Porcentaje de aumento salarial recibido (%)]]&lt;21%,"Medio","Alto"))</f>
        <v>Alto</v>
      </c>
      <c r="AP678" s="3" t="str">
        <f>+IF(TablaProyecto[[#This Row],[TrainingTimesLastYear]]&lt;3,"Poca",IF(TablaProyecto[[#This Row],[TrainingTimesLastYear]]&lt;5,"Media","Mucha"))</f>
        <v>Poca</v>
      </c>
      <c r="AQ678" s="3" t="str">
        <f>+IF(TablaProyecto[[#This Row],[TotalWorkingYears]]&lt;4,"Junior",IF(TablaProyecto[[#This Row],[TotalWorkingYears]]&lt;10,"Intermediate","Senior"))</f>
        <v>Senior</v>
      </c>
      <c r="AS678" t="str">
        <f>+IF(TablaProyecto[[#This Row],[Education]]&gt;5,"ERRONEO","")</f>
        <v/>
      </c>
      <c r="AT678" t="str">
        <f>IF(+COUNTIF(TablaProyecto[EmployeeNumber],TablaProyecto[[#This Row],[EmployeeNumber]])&gt;1,"ERRONEO"," ")</f>
        <v xml:space="preserve"> </v>
      </c>
      <c r="AU678" t="str">
        <f>+IF(TablaProyecto[[#This Row],[JobSatisfaction]]&gt;4,"ERRONEO"," ")</f>
        <v xml:space="preserve"> </v>
      </c>
      <c r="AV678" t="str">
        <f>+IF(TablaProyecto[[#This Row],[PerformanceRating]]&gt;4,"ERRONEO"," ")</f>
        <v xml:space="preserve"> </v>
      </c>
      <c r="AW678" t="str">
        <f>+IF(TablaProyecto[[#This Row],[RelationshipSatisfaction]]&gt;4,"ERRONEO"," ")</f>
        <v xml:space="preserve"> </v>
      </c>
      <c r="AX678" t="str">
        <f>+IF(TablaProyecto[[#This Row],[WorkLifeBalance]]&gt;4,"ERRONEO"," ")</f>
        <v xml:space="preserve"> </v>
      </c>
    </row>
    <row r="679" spans="1:50" x14ac:dyDescent="0.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  <c r="AJ679" s="3">
        <f>+TablaProyecto[[#This Row],[PercentSalaryHike]]/100</f>
        <v>0.11</v>
      </c>
      <c r="AK679" s="3" t="str">
        <f>+IF(TablaProyecto[[#This Row],[Age]]&gt;=61,"Baby boomers",IF(TablaProyecto[[#This Row],[Age]]&gt;=45,"Generacion X",IF(TablaProyecto[[#This Row],[Age]]&gt;=29,"Millennials","Generacion Z")))</f>
        <v>Generacion X</v>
      </c>
      <c r="AL67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679" s="3" t="str">
        <f>+IF(TablaProyecto[[#This Row],[HourlyRate]]&lt;50,"Coste salarial bajo",IF(TablaProyecto[[#This Row],[HourlyRate]]&lt;75,"Coste salarial medio","Coste salarial alto"))</f>
        <v>Coste salarial medio</v>
      </c>
      <c r="AN679" s="3" t="str">
        <f>+IF(TablaProyecto[[#This Row],[DistanceFromHome]]&lt;10,"0-10 kms",IF(TablaProyecto[[#This Row],[DistanceFromHome]]&lt;20,"10-20 kms","20-30 kms"))</f>
        <v>0-10 kms</v>
      </c>
      <c r="AO679" s="3" t="str">
        <f>+IF(TablaProyecto[[#This Row],[Porcentaje de aumento salarial recibido (%)]]&lt;16%,"Bajo",IF(TablaProyecto[[#This Row],[Porcentaje de aumento salarial recibido (%)]]&lt;21%,"Medio","Alto"))</f>
        <v>Bajo</v>
      </c>
      <c r="AP679" s="3" t="str">
        <f>+IF(TablaProyecto[[#This Row],[TrainingTimesLastYear]]&lt;3,"Poca",IF(TablaProyecto[[#This Row],[TrainingTimesLastYear]]&lt;5,"Media","Mucha"))</f>
        <v>Media</v>
      </c>
      <c r="AQ679" s="3" t="str">
        <f>+IF(TablaProyecto[[#This Row],[TotalWorkingYears]]&lt;4,"Junior",IF(TablaProyecto[[#This Row],[TotalWorkingYears]]&lt;10,"Intermediate","Senior"))</f>
        <v>Senior</v>
      </c>
      <c r="AS679" t="str">
        <f>+IF(TablaProyecto[[#This Row],[Education]]&gt;5,"ERRONEO","")</f>
        <v/>
      </c>
      <c r="AT679" t="str">
        <f>IF(+COUNTIF(TablaProyecto[EmployeeNumber],TablaProyecto[[#This Row],[EmployeeNumber]])&gt;1,"ERRONEO"," ")</f>
        <v xml:space="preserve"> </v>
      </c>
      <c r="AU679" t="str">
        <f>+IF(TablaProyecto[[#This Row],[JobSatisfaction]]&gt;4,"ERRONEO"," ")</f>
        <v xml:space="preserve"> </v>
      </c>
      <c r="AV679" t="str">
        <f>+IF(TablaProyecto[[#This Row],[PerformanceRating]]&gt;4,"ERRONEO"," ")</f>
        <v xml:space="preserve"> </v>
      </c>
      <c r="AW679" t="str">
        <f>+IF(TablaProyecto[[#This Row],[RelationshipSatisfaction]]&gt;4,"ERRONEO"," ")</f>
        <v xml:space="preserve"> </v>
      </c>
      <c r="AX679" t="str">
        <f>+IF(TablaProyecto[[#This Row],[WorkLifeBalance]]&gt;4,"ERRONEO"," ")</f>
        <v xml:space="preserve"> </v>
      </c>
    </row>
    <row r="680" spans="1:50" x14ac:dyDescent="0.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  <c r="AJ680" s="3">
        <f>+TablaProyecto[[#This Row],[PercentSalaryHike]]/100</f>
        <v>0.17</v>
      </c>
      <c r="AK680" s="3" t="str">
        <f>+IF(TablaProyecto[[#This Row],[Age]]&gt;=61,"Baby boomers",IF(TablaProyecto[[#This Row],[Age]]&gt;=45,"Generacion X",IF(TablaProyecto[[#This Row],[Age]]&gt;=29,"Millennials","Generacion Z")))</f>
        <v>Generacion X</v>
      </c>
      <c r="AL68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680" s="3" t="str">
        <f>+IF(TablaProyecto[[#This Row],[HourlyRate]]&lt;50,"Coste salarial bajo",IF(TablaProyecto[[#This Row],[HourlyRate]]&lt;75,"Coste salarial medio","Coste salarial alto"))</f>
        <v>Coste salarial medio</v>
      </c>
      <c r="AN680" s="3" t="str">
        <f>+IF(TablaProyecto[[#This Row],[DistanceFromHome]]&lt;10,"0-10 kms",IF(TablaProyecto[[#This Row],[DistanceFromHome]]&lt;20,"10-20 kms","20-30 kms"))</f>
        <v>20-30 kms</v>
      </c>
      <c r="AO680" s="3" t="str">
        <f>+IF(TablaProyecto[[#This Row],[Porcentaje de aumento salarial recibido (%)]]&lt;16%,"Bajo",IF(TablaProyecto[[#This Row],[Porcentaje de aumento salarial recibido (%)]]&lt;21%,"Medio","Alto"))</f>
        <v>Medio</v>
      </c>
      <c r="AP680" s="3" t="str">
        <f>+IF(TablaProyecto[[#This Row],[TrainingTimesLastYear]]&lt;3,"Poca",IF(TablaProyecto[[#This Row],[TrainingTimesLastYear]]&lt;5,"Media","Mucha"))</f>
        <v>Poca</v>
      </c>
      <c r="AQ680" s="3" t="str">
        <f>+IF(TablaProyecto[[#This Row],[TotalWorkingYears]]&lt;4,"Junior",IF(TablaProyecto[[#This Row],[TotalWorkingYears]]&lt;10,"Intermediate","Senior"))</f>
        <v>Senior</v>
      </c>
      <c r="AS680" t="str">
        <f>+IF(TablaProyecto[[#This Row],[Education]]&gt;5,"ERRONEO","")</f>
        <v/>
      </c>
      <c r="AT680" t="str">
        <f>IF(+COUNTIF(TablaProyecto[EmployeeNumber],TablaProyecto[[#This Row],[EmployeeNumber]])&gt;1,"ERRONEO"," ")</f>
        <v xml:space="preserve"> </v>
      </c>
      <c r="AU680" t="str">
        <f>+IF(TablaProyecto[[#This Row],[JobSatisfaction]]&gt;4,"ERRONEO"," ")</f>
        <v xml:space="preserve"> </v>
      </c>
      <c r="AV680" t="str">
        <f>+IF(TablaProyecto[[#This Row],[PerformanceRating]]&gt;4,"ERRONEO"," ")</f>
        <v xml:space="preserve"> </v>
      </c>
      <c r="AW680" t="str">
        <f>+IF(TablaProyecto[[#This Row],[RelationshipSatisfaction]]&gt;4,"ERRONEO"," ")</f>
        <v xml:space="preserve"> </v>
      </c>
      <c r="AX680" t="str">
        <f>+IF(TablaProyecto[[#This Row],[WorkLifeBalance]]&gt;4,"ERRONEO"," ")</f>
        <v xml:space="preserve"> </v>
      </c>
    </row>
    <row r="681" spans="1:50" x14ac:dyDescent="0.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  <c r="AJ681" s="3">
        <f>+TablaProyecto[[#This Row],[PercentSalaryHike]]/100</f>
        <v>0.13</v>
      </c>
      <c r="AK681" s="3" t="str">
        <f>+IF(TablaProyecto[[#This Row],[Age]]&gt;=61,"Baby boomers",IF(TablaProyecto[[#This Row],[Age]]&gt;=45,"Generacion X",IF(TablaProyecto[[#This Row],[Age]]&gt;=29,"Millennials","Generacion Z")))</f>
        <v>Millennials</v>
      </c>
      <c r="AL68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81" s="3" t="str">
        <f>+IF(TablaProyecto[[#This Row],[HourlyRate]]&lt;50,"Coste salarial bajo",IF(TablaProyecto[[#This Row],[HourlyRate]]&lt;75,"Coste salarial medio","Coste salarial alto"))</f>
        <v>Coste salarial bajo</v>
      </c>
      <c r="AN681" s="3" t="str">
        <f>+IF(TablaProyecto[[#This Row],[DistanceFromHome]]&lt;10,"0-10 kms",IF(TablaProyecto[[#This Row],[DistanceFromHome]]&lt;20,"10-20 kms","20-30 kms"))</f>
        <v>20-30 kms</v>
      </c>
      <c r="AO681" s="3" t="str">
        <f>+IF(TablaProyecto[[#This Row],[Porcentaje de aumento salarial recibido (%)]]&lt;16%,"Bajo",IF(TablaProyecto[[#This Row],[Porcentaje de aumento salarial recibido (%)]]&lt;21%,"Medio","Alto"))</f>
        <v>Bajo</v>
      </c>
      <c r="AP681" s="3" t="str">
        <f>+IF(TablaProyecto[[#This Row],[TrainingTimesLastYear]]&lt;3,"Poca",IF(TablaProyecto[[#This Row],[TrainingTimesLastYear]]&lt;5,"Media","Mucha"))</f>
        <v>Poca</v>
      </c>
      <c r="AQ681" s="3" t="str">
        <f>+IF(TablaProyecto[[#This Row],[TotalWorkingYears]]&lt;4,"Junior",IF(TablaProyecto[[#This Row],[TotalWorkingYears]]&lt;10,"Intermediate","Senior"))</f>
        <v>Intermediate</v>
      </c>
      <c r="AS681" t="str">
        <f>+IF(TablaProyecto[[#This Row],[Education]]&gt;5,"ERRONEO","")</f>
        <v/>
      </c>
      <c r="AT681" t="str">
        <f>IF(+COUNTIF(TablaProyecto[EmployeeNumber],TablaProyecto[[#This Row],[EmployeeNumber]])&gt;1,"ERRONEO"," ")</f>
        <v xml:space="preserve"> </v>
      </c>
      <c r="AU681" t="str">
        <f>+IF(TablaProyecto[[#This Row],[JobSatisfaction]]&gt;4,"ERRONEO"," ")</f>
        <v xml:space="preserve"> </v>
      </c>
      <c r="AV681" t="str">
        <f>+IF(TablaProyecto[[#This Row],[PerformanceRating]]&gt;4,"ERRONEO"," ")</f>
        <v xml:space="preserve"> </v>
      </c>
      <c r="AW681" t="str">
        <f>+IF(TablaProyecto[[#This Row],[RelationshipSatisfaction]]&gt;4,"ERRONEO"," ")</f>
        <v xml:space="preserve"> </v>
      </c>
      <c r="AX681" t="str">
        <f>+IF(TablaProyecto[[#This Row],[WorkLifeBalance]]&gt;4,"ERRONEO"," ")</f>
        <v xml:space="preserve"> </v>
      </c>
    </row>
    <row r="682" spans="1:50" x14ac:dyDescent="0.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  <c r="AJ682" s="3">
        <f>+TablaProyecto[[#This Row],[PercentSalaryHike]]/100</f>
        <v>0.18</v>
      </c>
      <c r="AK682" s="3" t="str">
        <f>+IF(TablaProyecto[[#This Row],[Age]]&gt;=61,"Baby boomers",IF(TablaProyecto[[#This Row],[Age]]&gt;=45,"Generacion X",IF(TablaProyecto[[#This Row],[Age]]&gt;=29,"Millennials","Generacion Z")))</f>
        <v>Millennials</v>
      </c>
      <c r="AL68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82" s="3" t="str">
        <f>+IF(TablaProyecto[[#This Row],[HourlyRate]]&lt;50,"Coste salarial bajo",IF(TablaProyecto[[#This Row],[HourlyRate]]&lt;75,"Coste salarial medio","Coste salarial alto"))</f>
        <v>Coste salarial medio</v>
      </c>
      <c r="AN682" s="3" t="str">
        <f>+IF(TablaProyecto[[#This Row],[DistanceFromHome]]&lt;10,"0-10 kms",IF(TablaProyecto[[#This Row],[DistanceFromHome]]&lt;20,"10-20 kms","20-30 kms"))</f>
        <v>0-10 kms</v>
      </c>
      <c r="AO682" s="3" t="str">
        <f>+IF(TablaProyecto[[#This Row],[Porcentaje de aumento salarial recibido (%)]]&lt;16%,"Bajo",IF(TablaProyecto[[#This Row],[Porcentaje de aumento salarial recibido (%)]]&lt;21%,"Medio","Alto"))</f>
        <v>Medio</v>
      </c>
      <c r="AP682" s="3" t="str">
        <f>+IF(TablaProyecto[[#This Row],[TrainingTimesLastYear]]&lt;3,"Poca",IF(TablaProyecto[[#This Row],[TrainingTimesLastYear]]&lt;5,"Media","Mucha"))</f>
        <v>Mucha</v>
      </c>
      <c r="AQ682" s="3" t="str">
        <f>+IF(TablaProyecto[[#This Row],[TotalWorkingYears]]&lt;4,"Junior",IF(TablaProyecto[[#This Row],[TotalWorkingYears]]&lt;10,"Intermediate","Senior"))</f>
        <v>Intermediate</v>
      </c>
      <c r="AS682" t="str">
        <f>+IF(TablaProyecto[[#This Row],[Education]]&gt;5,"ERRONEO","")</f>
        <v/>
      </c>
      <c r="AT682" t="str">
        <f>IF(+COUNTIF(TablaProyecto[EmployeeNumber],TablaProyecto[[#This Row],[EmployeeNumber]])&gt;1,"ERRONEO"," ")</f>
        <v xml:space="preserve"> </v>
      </c>
      <c r="AU682" t="str">
        <f>+IF(TablaProyecto[[#This Row],[JobSatisfaction]]&gt;4,"ERRONEO"," ")</f>
        <v xml:space="preserve"> </v>
      </c>
      <c r="AV682" t="str">
        <f>+IF(TablaProyecto[[#This Row],[PerformanceRating]]&gt;4,"ERRONEO"," ")</f>
        <v xml:space="preserve"> </v>
      </c>
      <c r="AW682" t="str">
        <f>+IF(TablaProyecto[[#This Row],[RelationshipSatisfaction]]&gt;4,"ERRONEO"," ")</f>
        <v xml:space="preserve"> </v>
      </c>
      <c r="AX682" t="str">
        <f>+IF(TablaProyecto[[#This Row],[WorkLifeBalance]]&gt;4,"ERRONEO"," ")</f>
        <v xml:space="preserve"> </v>
      </c>
    </row>
    <row r="683" spans="1:50" x14ac:dyDescent="0.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  <c r="AJ683" s="3">
        <f>+TablaProyecto[[#This Row],[PercentSalaryHike]]/100</f>
        <v>0.13</v>
      </c>
      <c r="AK683" s="3" t="str">
        <f>+IF(TablaProyecto[[#This Row],[Age]]&gt;=61,"Baby boomers",IF(TablaProyecto[[#This Row],[Age]]&gt;=45,"Generacion X",IF(TablaProyecto[[#This Row],[Age]]&gt;=29,"Millennials","Generacion Z")))</f>
        <v>Millennials</v>
      </c>
      <c r="AL68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683" s="3" t="str">
        <f>+IF(TablaProyecto[[#This Row],[HourlyRate]]&lt;50,"Coste salarial bajo",IF(TablaProyecto[[#This Row],[HourlyRate]]&lt;75,"Coste salarial medio","Coste salarial alto"))</f>
        <v>Coste salarial alto</v>
      </c>
      <c r="AN683" s="3" t="str">
        <f>+IF(TablaProyecto[[#This Row],[DistanceFromHome]]&lt;10,"0-10 kms",IF(TablaProyecto[[#This Row],[DistanceFromHome]]&lt;20,"10-20 kms","20-30 kms"))</f>
        <v>0-10 kms</v>
      </c>
      <c r="AO683" s="3" t="str">
        <f>+IF(TablaProyecto[[#This Row],[Porcentaje de aumento salarial recibido (%)]]&lt;16%,"Bajo",IF(TablaProyecto[[#This Row],[Porcentaje de aumento salarial recibido (%)]]&lt;21%,"Medio","Alto"))</f>
        <v>Bajo</v>
      </c>
      <c r="AP683" s="3" t="str">
        <f>+IF(TablaProyecto[[#This Row],[TrainingTimesLastYear]]&lt;3,"Poca",IF(TablaProyecto[[#This Row],[TrainingTimesLastYear]]&lt;5,"Media","Mucha"))</f>
        <v>Media</v>
      </c>
      <c r="AQ683" s="3" t="str">
        <f>+IF(TablaProyecto[[#This Row],[TotalWorkingYears]]&lt;4,"Junior",IF(TablaProyecto[[#This Row],[TotalWorkingYears]]&lt;10,"Intermediate","Senior"))</f>
        <v>Senior</v>
      </c>
      <c r="AS683" t="str">
        <f>+IF(TablaProyecto[[#This Row],[Education]]&gt;5,"ERRONEO","")</f>
        <v/>
      </c>
      <c r="AT683" t="str">
        <f>IF(+COUNTIF(TablaProyecto[EmployeeNumber],TablaProyecto[[#This Row],[EmployeeNumber]])&gt;1,"ERRONEO"," ")</f>
        <v xml:space="preserve"> </v>
      </c>
      <c r="AU683" t="str">
        <f>+IF(TablaProyecto[[#This Row],[JobSatisfaction]]&gt;4,"ERRONEO"," ")</f>
        <v xml:space="preserve"> </v>
      </c>
      <c r="AV683" t="str">
        <f>+IF(TablaProyecto[[#This Row],[PerformanceRating]]&gt;4,"ERRONEO"," ")</f>
        <v xml:space="preserve"> </v>
      </c>
      <c r="AW683" t="str">
        <f>+IF(TablaProyecto[[#This Row],[RelationshipSatisfaction]]&gt;4,"ERRONEO"," ")</f>
        <v xml:space="preserve"> </v>
      </c>
      <c r="AX683" t="str">
        <f>+IF(TablaProyecto[[#This Row],[WorkLifeBalance]]&gt;4,"ERRONEO"," ")</f>
        <v xml:space="preserve"> </v>
      </c>
    </row>
    <row r="684" spans="1:50" x14ac:dyDescent="0.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  <c r="AJ684" s="3">
        <f>+TablaProyecto[[#This Row],[PercentSalaryHike]]/100</f>
        <v>0.2</v>
      </c>
      <c r="AK684" s="3" t="str">
        <f>+IF(TablaProyecto[[#This Row],[Age]]&gt;=61,"Baby boomers",IF(TablaProyecto[[#This Row],[Age]]&gt;=45,"Generacion X",IF(TablaProyecto[[#This Row],[Age]]&gt;=29,"Millennials","Generacion Z")))</f>
        <v>Millennials</v>
      </c>
      <c r="AL68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84" s="3" t="str">
        <f>+IF(TablaProyecto[[#This Row],[HourlyRate]]&lt;50,"Coste salarial bajo",IF(TablaProyecto[[#This Row],[HourlyRate]]&lt;75,"Coste salarial medio","Coste salarial alto"))</f>
        <v>Coste salarial medio</v>
      </c>
      <c r="AN684" s="3" t="str">
        <f>+IF(TablaProyecto[[#This Row],[DistanceFromHome]]&lt;10,"0-10 kms",IF(TablaProyecto[[#This Row],[DistanceFromHome]]&lt;20,"10-20 kms","20-30 kms"))</f>
        <v>0-10 kms</v>
      </c>
      <c r="AO684" s="3" t="str">
        <f>+IF(TablaProyecto[[#This Row],[Porcentaje de aumento salarial recibido (%)]]&lt;16%,"Bajo",IF(TablaProyecto[[#This Row],[Porcentaje de aumento salarial recibido (%)]]&lt;21%,"Medio","Alto"))</f>
        <v>Medio</v>
      </c>
      <c r="AP684" s="3" t="str">
        <f>+IF(TablaProyecto[[#This Row],[TrainingTimesLastYear]]&lt;3,"Poca",IF(TablaProyecto[[#This Row],[TrainingTimesLastYear]]&lt;5,"Media","Mucha"))</f>
        <v>Media</v>
      </c>
      <c r="AQ684" s="3" t="str">
        <f>+IF(TablaProyecto[[#This Row],[TotalWorkingYears]]&lt;4,"Junior",IF(TablaProyecto[[#This Row],[TotalWorkingYears]]&lt;10,"Intermediate","Senior"))</f>
        <v>Intermediate</v>
      </c>
      <c r="AS684" t="str">
        <f>+IF(TablaProyecto[[#This Row],[Education]]&gt;5,"ERRONEO","")</f>
        <v/>
      </c>
      <c r="AT684" t="str">
        <f>IF(+COUNTIF(TablaProyecto[EmployeeNumber],TablaProyecto[[#This Row],[EmployeeNumber]])&gt;1,"ERRONEO"," ")</f>
        <v xml:space="preserve"> </v>
      </c>
      <c r="AU684" t="str">
        <f>+IF(TablaProyecto[[#This Row],[JobSatisfaction]]&gt;4,"ERRONEO"," ")</f>
        <v xml:space="preserve"> </v>
      </c>
      <c r="AV684" t="str">
        <f>+IF(TablaProyecto[[#This Row],[PerformanceRating]]&gt;4,"ERRONEO"," ")</f>
        <v xml:space="preserve"> </v>
      </c>
      <c r="AW684" t="str">
        <f>+IF(TablaProyecto[[#This Row],[RelationshipSatisfaction]]&gt;4,"ERRONEO"," ")</f>
        <v xml:space="preserve"> </v>
      </c>
      <c r="AX684" t="str">
        <f>+IF(TablaProyecto[[#This Row],[WorkLifeBalance]]&gt;4,"ERRONEO"," ")</f>
        <v xml:space="preserve"> </v>
      </c>
    </row>
    <row r="685" spans="1:50" x14ac:dyDescent="0.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  <c r="AJ685" s="3">
        <f>+TablaProyecto[[#This Row],[PercentSalaryHike]]/100</f>
        <v>0.18</v>
      </c>
      <c r="AK685" s="3" t="str">
        <f>+IF(TablaProyecto[[#This Row],[Age]]&gt;=61,"Baby boomers",IF(TablaProyecto[[#This Row],[Age]]&gt;=45,"Generacion X",IF(TablaProyecto[[#This Row],[Age]]&gt;=29,"Millennials","Generacion Z")))</f>
        <v>Generacion Z</v>
      </c>
      <c r="AL68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685" s="3" t="str">
        <f>+IF(TablaProyecto[[#This Row],[HourlyRate]]&lt;50,"Coste salarial bajo",IF(TablaProyecto[[#This Row],[HourlyRate]]&lt;75,"Coste salarial medio","Coste salarial alto"))</f>
        <v>Coste salarial bajo</v>
      </c>
      <c r="AN685" s="3" t="str">
        <f>+IF(TablaProyecto[[#This Row],[DistanceFromHome]]&lt;10,"0-10 kms",IF(TablaProyecto[[#This Row],[DistanceFromHome]]&lt;20,"10-20 kms","20-30 kms"))</f>
        <v>10-20 kms</v>
      </c>
      <c r="AO685" s="3" t="str">
        <f>+IF(TablaProyecto[[#This Row],[Porcentaje de aumento salarial recibido (%)]]&lt;16%,"Bajo",IF(TablaProyecto[[#This Row],[Porcentaje de aumento salarial recibido (%)]]&lt;21%,"Medio","Alto"))</f>
        <v>Medio</v>
      </c>
      <c r="AP685" s="3" t="str">
        <f>+IF(TablaProyecto[[#This Row],[TrainingTimesLastYear]]&lt;3,"Poca",IF(TablaProyecto[[#This Row],[TrainingTimesLastYear]]&lt;5,"Media","Mucha"))</f>
        <v>Poca</v>
      </c>
      <c r="AQ685" s="3" t="str">
        <f>+IF(TablaProyecto[[#This Row],[TotalWorkingYears]]&lt;4,"Junior",IF(TablaProyecto[[#This Row],[TotalWorkingYears]]&lt;10,"Intermediate","Senior"))</f>
        <v>Junior</v>
      </c>
      <c r="AS685" t="str">
        <f>+IF(TablaProyecto[[#This Row],[Education]]&gt;5,"ERRONEO","")</f>
        <v/>
      </c>
      <c r="AT685" t="str">
        <f>IF(+COUNTIF(TablaProyecto[EmployeeNumber],TablaProyecto[[#This Row],[EmployeeNumber]])&gt;1,"ERRONEO"," ")</f>
        <v xml:space="preserve"> </v>
      </c>
      <c r="AU685" t="str">
        <f>+IF(TablaProyecto[[#This Row],[JobSatisfaction]]&gt;4,"ERRONEO"," ")</f>
        <v xml:space="preserve"> </v>
      </c>
      <c r="AV685" t="str">
        <f>+IF(TablaProyecto[[#This Row],[PerformanceRating]]&gt;4,"ERRONEO"," ")</f>
        <v xml:space="preserve"> </v>
      </c>
      <c r="AW685" t="str">
        <f>+IF(TablaProyecto[[#This Row],[RelationshipSatisfaction]]&gt;4,"ERRONEO"," ")</f>
        <v xml:space="preserve"> </v>
      </c>
      <c r="AX685" t="str">
        <f>+IF(TablaProyecto[[#This Row],[WorkLifeBalance]]&gt;4,"ERRONEO"," ")</f>
        <v xml:space="preserve"> </v>
      </c>
    </row>
    <row r="686" spans="1:50" x14ac:dyDescent="0.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  <c r="AJ686" s="3">
        <f>+TablaProyecto[[#This Row],[PercentSalaryHike]]/100</f>
        <v>0.12</v>
      </c>
      <c r="AK686" s="3" t="str">
        <f>+IF(TablaProyecto[[#This Row],[Age]]&gt;=61,"Baby boomers",IF(TablaProyecto[[#This Row],[Age]]&gt;=45,"Generacion X",IF(TablaProyecto[[#This Row],[Age]]&gt;=29,"Millennials","Generacion Z")))</f>
        <v>Millennials</v>
      </c>
      <c r="AL68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686" s="3" t="str">
        <f>+IF(TablaProyecto[[#This Row],[HourlyRate]]&lt;50,"Coste salarial bajo",IF(TablaProyecto[[#This Row],[HourlyRate]]&lt;75,"Coste salarial medio","Coste salarial alto"))</f>
        <v>Coste salarial medio</v>
      </c>
      <c r="AN686" s="3" t="str">
        <f>+IF(TablaProyecto[[#This Row],[DistanceFromHome]]&lt;10,"0-10 kms",IF(TablaProyecto[[#This Row],[DistanceFromHome]]&lt;20,"10-20 kms","20-30 kms"))</f>
        <v>10-20 kms</v>
      </c>
      <c r="AO686" s="3" t="str">
        <f>+IF(TablaProyecto[[#This Row],[Porcentaje de aumento salarial recibido (%)]]&lt;16%,"Bajo",IF(TablaProyecto[[#This Row],[Porcentaje de aumento salarial recibido (%)]]&lt;21%,"Medio","Alto"))</f>
        <v>Bajo</v>
      </c>
      <c r="AP686" s="3" t="str">
        <f>+IF(TablaProyecto[[#This Row],[TrainingTimesLastYear]]&lt;3,"Poca",IF(TablaProyecto[[#This Row],[TrainingTimesLastYear]]&lt;5,"Media","Mucha"))</f>
        <v>Poca</v>
      </c>
      <c r="AQ686" s="3" t="str">
        <f>+IF(TablaProyecto[[#This Row],[TotalWorkingYears]]&lt;4,"Junior",IF(TablaProyecto[[#This Row],[TotalWorkingYears]]&lt;10,"Intermediate","Senior"))</f>
        <v>Senior</v>
      </c>
      <c r="AS686" t="str">
        <f>+IF(TablaProyecto[[#This Row],[Education]]&gt;5,"ERRONEO","")</f>
        <v/>
      </c>
      <c r="AT686" t="str">
        <f>IF(+COUNTIF(TablaProyecto[EmployeeNumber],TablaProyecto[[#This Row],[EmployeeNumber]])&gt;1,"ERRONEO"," ")</f>
        <v xml:space="preserve"> </v>
      </c>
      <c r="AU686" t="str">
        <f>+IF(TablaProyecto[[#This Row],[JobSatisfaction]]&gt;4,"ERRONEO"," ")</f>
        <v xml:space="preserve"> </v>
      </c>
      <c r="AV686" t="str">
        <f>+IF(TablaProyecto[[#This Row],[PerformanceRating]]&gt;4,"ERRONEO"," ")</f>
        <v xml:space="preserve"> </v>
      </c>
      <c r="AW686" t="str">
        <f>+IF(TablaProyecto[[#This Row],[RelationshipSatisfaction]]&gt;4,"ERRONEO"," ")</f>
        <v xml:space="preserve"> </v>
      </c>
      <c r="AX686" t="str">
        <f>+IF(TablaProyecto[[#This Row],[WorkLifeBalance]]&gt;4,"ERRONEO"," ")</f>
        <v xml:space="preserve"> </v>
      </c>
    </row>
    <row r="687" spans="1:50" x14ac:dyDescent="0.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  <c r="AJ687" s="3">
        <f>+TablaProyecto[[#This Row],[PercentSalaryHike]]/100</f>
        <v>0.12</v>
      </c>
      <c r="AK687" s="3" t="str">
        <f>+IF(TablaProyecto[[#This Row],[Age]]&gt;=61,"Baby boomers",IF(TablaProyecto[[#This Row],[Age]]&gt;=45,"Generacion X",IF(TablaProyecto[[#This Row],[Age]]&gt;=29,"Millennials","Generacion Z")))</f>
        <v>Generacion Z</v>
      </c>
      <c r="AL68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87" s="3" t="str">
        <f>+IF(TablaProyecto[[#This Row],[HourlyRate]]&lt;50,"Coste salarial bajo",IF(TablaProyecto[[#This Row],[HourlyRate]]&lt;75,"Coste salarial medio","Coste salarial alto"))</f>
        <v>Coste salarial medio</v>
      </c>
      <c r="AN687" s="3" t="str">
        <f>+IF(TablaProyecto[[#This Row],[DistanceFromHome]]&lt;10,"0-10 kms",IF(TablaProyecto[[#This Row],[DistanceFromHome]]&lt;20,"10-20 kms","20-30 kms"))</f>
        <v>0-10 kms</v>
      </c>
      <c r="AO687" s="3" t="str">
        <f>+IF(TablaProyecto[[#This Row],[Porcentaje de aumento salarial recibido (%)]]&lt;16%,"Bajo",IF(TablaProyecto[[#This Row],[Porcentaje de aumento salarial recibido (%)]]&lt;21%,"Medio","Alto"))</f>
        <v>Bajo</v>
      </c>
      <c r="AP687" s="3" t="str">
        <f>+IF(TablaProyecto[[#This Row],[TrainingTimesLastYear]]&lt;3,"Poca",IF(TablaProyecto[[#This Row],[TrainingTimesLastYear]]&lt;5,"Media","Mucha"))</f>
        <v>Poca</v>
      </c>
      <c r="AQ687" s="3" t="str">
        <f>+IF(TablaProyecto[[#This Row],[TotalWorkingYears]]&lt;4,"Junior",IF(TablaProyecto[[#This Row],[TotalWorkingYears]]&lt;10,"Intermediate","Senior"))</f>
        <v>Intermediate</v>
      </c>
      <c r="AS687" t="str">
        <f>+IF(TablaProyecto[[#This Row],[Education]]&gt;5,"ERRONEO","")</f>
        <v/>
      </c>
      <c r="AT687" t="str">
        <f>IF(+COUNTIF(TablaProyecto[EmployeeNumber],TablaProyecto[[#This Row],[EmployeeNumber]])&gt;1,"ERRONEO"," ")</f>
        <v xml:space="preserve"> </v>
      </c>
      <c r="AU687" t="str">
        <f>+IF(TablaProyecto[[#This Row],[JobSatisfaction]]&gt;4,"ERRONEO"," ")</f>
        <v xml:space="preserve"> </v>
      </c>
      <c r="AV687" t="str">
        <f>+IF(TablaProyecto[[#This Row],[PerformanceRating]]&gt;4,"ERRONEO"," ")</f>
        <v xml:space="preserve"> </v>
      </c>
      <c r="AW687" t="str">
        <f>+IF(TablaProyecto[[#This Row],[RelationshipSatisfaction]]&gt;4,"ERRONEO"," ")</f>
        <v xml:space="preserve"> </v>
      </c>
      <c r="AX687" t="str">
        <f>+IF(TablaProyecto[[#This Row],[WorkLifeBalance]]&gt;4,"ERRONEO"," ")</f>
        <v xml:space="preserve"> </v>
      </c>
    </row>
    <row r="688" spans="1:50" x14ac:dyDescent="0.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  <c r="AJ688" s="3">
        <f>+TablaProyecto[[#This Row],[PercentSalaryHike]]/100</f>
        <v>0.13</v>
      </c>
      <c r="AK688" s="3" t="str">
        <f>+IF(TablaProyecto[[#This Row],[Age]]&gt;=61,"Baby boomers",IF(TablaProyecto[[#This Row],[Age]]&gt;=45,"Generacion X",IF(TablaProyecto[[#This Row],[Age]]&gt;=29,"Millennials","Generacion Z")))</f>
        <v>Millennials</v>
      </c>
      <c r="AL68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688" s="3" t="str">
        <f>+IF(TablaProyecto[[#This Row],[HourlyRate]]&lt;50,"Coste salarial bajo",IF(TablaProyecto[[#This Row],[HourlyRate]]&lt;75,"Coste salarial medio","Coste salarial alto"))</f>
        <v>Coste salarial medio</v>
      </c>
      <c r="AN688" s="3" t="str">
        <f>+IF(TablaProyecto[[#This Row],[DistanceFromHome]]&lt;10,"0-10 kms",IF(TablaProyecto[[#This Row],[DistanceFromHome]]&lt;20,"10-20 kms","20-30 kms"))</f>
        <v>0-10 kms</v>
      </c>
      <c r="AO688" s="3" t="str">
        <f>+IF(TablaProyecto[[#This Row],[Porcentaje de aumento salarial recibido (%)]]&lt;16%,"Bajo",IF(TablaProyecto[[#This Row],[Porcentaje de aumento salarial recibido (%)]]&lt;21%,"Medio","Alto"))</f>
        <v>Bajo</v>
      </c>
      <c r="AP688" s="3" t="str">
        <f>+IF(TablaProyecto[[#This Row],[TrainingTimesLastYear]]&lt;3,"Poca",IF(TablaProyecto[[#This Row],[TrainingTimesLastYear]]&lt;5,"Media","Mucha"))</f>
        <v>Media</v>
      </c>
      <c r="AQ688" s="3" t="str">
        <f>+IF(TablaProyecto[[#This Row],[TotalWorkingYears]]&lt;4,"Junior",IF(TablaProyecto[[#This Row],[TotalWorkingYears]]&lt;10,"Intermediate","Senior"))</f>
        <v>Senior</v>
      </c>
      <c r="AS688" t="str">
        <f>+IF(TablaProyecto[[#This Row],[Education]]&gt;5,"ERRONEO","")</f>
        <v/>
      </c>
      <c r="AT688" t="str">
        <f>IF(+COUNTIF(TablaProyecto[EmployeeNumber],TablaProyecto[[#This Row],[EmployeeNumber]])&gt;1,"ERRONEO"," ")</f>
        <v xml:space="preserve"> </v>
      </c>
      <c r="AU688" t="str">
        <f>+IF(TablaProyecto[[#This Row],[JobSatisfaction]]&gt;4,"ERRONEO"," ")</f>
        <v xml:space="preserve"> </v>
      </c>
      <c r="AV688" t="str">
        <f>+IF(TablaProyecto[[#This Row],[PerformanceRating]]&gt;4,"ERRONEO"," ")</f>
        <v xml:space="preserve"> </v>
      </c>
      <c r="AW688" t="str">
        <f>+IF(TablaProyecto[[#This Row],[RelationshipSatisfaction]]&gt;4,"ERRONEO"," ")</f>
        <v xml:space="preserve"> </v>
      </c>
      <c r="AX688" t="str">
        <f>+IF(TablaProyecto[[#This Row],[WorkLifeBalance]]&gt;4,"ERRONEO"," ")</f>
        <v xml:space="preserve"> </v>
      </c>
    </row>
    <row r="689" spans="1:50" x14ac:dyDescent="0.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  <c r="AJ689" s="3">
        <f>+TablaProyecto[[#This Row],[PercentSalaryHike]]/100</f>
        <v>0.21</v>
      </c>
      <c r="AK689" s="3" t="str">
        <f>+IF(TablaProyecto[[#This Row],[Age]]&gt;=61,"Baby boomers",IF(TablaProyecto[[#This Row],[Age]]&gt;=45,"Generacion X",IF(TablaProyecto[[#This Row],[Age]]&gt;=29,"Millennials","Generacion Z")))</f>
        <v>Millennials</v>
      </c>
      <c r="AL68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689" s="3" t="str">
        <f>+IF(TablaProyecto[[#This Row],[HourlyRate]]&lt;50,"Coste salarial bajo",IF(TablaProyecto[[#This Row],[HourlyRate]]&lt;75,"Coste salarial medio","Coste salarial alto"))</f>
        <v>Coste salarial alto</v>
      </c>
      <c r="AN689" s="3" t="str">
        <f>+IF(TablaProyecto[[#This Row],[DistanceFromHome]]&lt;10,"0-10 kms",IF(TablaProyecto[[#This Row],[DistanceFromHome]]&lt;20,"10-20 kms","20-30 kms"))</f>
        <v>0-10 kms</v>
      </c>
      <c r="AO689" s="3" t="str">
        <f>+IF(TablaProyecto[[#This Row],[Porcentaje de aumento salarial recibido (%)]]&lt;16%,"Bajo",IF(TablaProyecto[[#This Row],[Porcentaje de aumento salarial recibido (%)]]&lt;21%,"Medio","Alto"))</f>
        <v>Alto</v>
      </c>
      <c r="AP689" s="3" t="str">
        <f>+IF(TablaProyecto[[#This Row],[TrainingTimesLastYear]]&lt;3,"Poca",IF(TablaProyecto[[#This Row],[TrainingTimesLastYear]]&lt;5,"Media","Mucha"))</f>
        <v>Mucha</v>
      </c>
      <c r="AQ689" s="3" t="str">
        <f>+IF(TablaProyecto[[#This Row],[TotalWorkingYears]]&lt;4,"Junior",IF(TablaProyecto[[#This Row],[TotalWorkingYears]]&lt;10,"Intermediate","Senior"))</f>
        <v>Senior</v>
      </c>
      <c r="AS689" t="str">
        <f>+IF(TablaProyecto[[#This Row],[Education]]&gt;5,"ERRONEO","")</f>
        <v/>
      </c>
      <c r="AT689" t="str">
        <f>IF(+COUNTIF(TablaProyecto[EmployeeNumber],TablaProyecto[[#This Row],[EmployeeNumber]])&gt;1,"ERRONEO"," ")</f>
        <v xml:space="preserve"> </v>
      </c>
      <c r="AU689" t="str">
        <f>+IF(TablaProyecto[[#This Row],[JobSatisfaction]]&gt;4,"ERRONEO"," ")</f>
        <v xml:space="preserve"> </v>
      </c>
      <c r="AV689" t="str">
        <f>+IF(TablaProyecto[[#This Row],[PerformanceRating]]&gt;4,"ERRONEO"," ")</f>
        <v xml:space="preserve"> </v>
      </c>
      <c r="AW689" t="str">
        <f>+IF(TablaProyecto[[#This Row],[RelationshipSatisfaction]]&gt;4,"ERRONEO"," ")</f>
        <v xml:space="preserve"> </v>
      </c>
      <c r="AX689" t="str">
        <f>+IF(TablaProyecto[[#This Row],[WorkLifeBalance]]&gt;4,"ERRONEO"," ")</f>
        <v xml:space="preserve"> </v>
      </c>
    </row>
    <row r="690" spans="1:50" x14ac:dyDescent="0.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  <c r="AJ690" s="3">
        <f>+TablaProyecto[[#This Row],[PercentSalaryHike]]/100</f>
        <v>0.13</v>
      </c>
      <c r="AK690" s="3" t="str">
        <f>+IF(TablaProyecto[[#This Row],[Age]]&gt;=61,"Baby boomers",IF(TablaProyecto[[#This Row],[Age]]&gt;=45,"Generacion X",IF(TablaProyecto[[#This Row],[Age]]&gt;=29,"Millennials","Generacion Z")))</f>
        <v>Generacion Z</v>
      </c>
      <c r="AL69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690" s="3" t="str">
        <f>+IF(TablaProyecto[[#This Row],[HourlyRate]]&lt;50,"Coste salarial bajo",IF(TablaProyecto[[#This Row],[HourlyRate]]&lt;75,"Coste salarial medio","Coste salarial alto"))</f>
        <v>Coste salarial bajo</v>
      </c>
      <c r="AN690" s="3" t="str">
        <f>+IF(TablaProyecto[[#This Row],[DistanceFromHome]]&lt;10,"0-10 kms",IF(TablaProyecto[[#This Row],[DistanceFromHome]]&lt;20,"10-20 kms","20-30 kms"))</f>
        <v>20-30 kms</v>
      </c>
      <c r="AO690" s="3" t="str">
        <f>+IF(TablaProyecto[[#This Row],[Porcentaje de aumento salarial recibido (%)]]&lt;16%,"Bajo",IF(TablaProyecto[[#This Row],[Porcentaje de aumento salarial recibido (%)]]&lt;21%,"Medio","Alto"))</f>
        <v>Bajo</v>
      </c>
      <c r="AP690" s="3" t="str">
        <f>+IF(TablaProyecto[[#This Row],[TrainingTimesLastYear]]&lt;3,"Poca",IF(TablaProyecto[[#This Row],[TrainingTimesLastYear]]&lt;5,"Media","Mucha"))</f>
        <v>Media</v>
      </c>
      <c r="AQ690" s="3" t="str">
        <f>+IF(TablaProyecto[[#This Row],[TotalWorkingYears]]&lt;4,"Junior",IF(TablaProyecto[[#This Row],[TotalWorkingYears]]&lt;10,"Intermediate","Senior"))</f>
        <v>Junior</v>
      </c>
      <c r="AS690" t="str">
        <f>+IF(TablaProyecto[[#This Row],[Education]]&gt;5,"ERRONEO","")</f>
        <v/>
      </c>
      <c r="AT690" t="str">
        <f>IF(+COUNTIF(TablaProyecto[EmployeeNumber],TablaProyecto[[#This Row],[EmployeeNumber]])&gt;1,"ERRONEO"," ")</f>
        <v xml:space="preserve"> </v>
      </c>
      <c r="AU690" t="str">
        <f>+IF(TablaProyecto[[#This Row],[JobSatisfaction]]&gt;4,"ERRONEO"," ")</f>
        <v xml:space="preserve"> </v>
      </c>
      <c r="AV690" t="str">
        <f>+IF(TablaProyecto[[#This Row],[PerformanceRating]]&gt;4,"ERRONEO"," ")</f>
        <v xml:space="preserve"> </v>
      </c>
      <c r="AW690" t="str">
        <f>+IF(TablaProyecto[[#This Row],[RelationshipSatisfaction]]&gt;4,"ERRONEO"," ")</f>
        <v xml:space="preserve"> </v>
      </c>
      <c r="AX690" t="str">
        <f>+IF(TablaProyecto[[#This Row],[WorkLifeBalance]]&gt;4,"ERRONEO"," ")</f>
        <v xml:space="preserve"> </v>
      </c>
    </row>
    <row r="691" spans="1:50" x14ac:dyDescent="0.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  <c r="AJ691" s="3">
        <f>+TablaProyecto[[#This Row],[PercentSalaryHike]]/100</f>
        <v>0.19</v>
      </c>
      <c r="AK691" s="3" t="str">
        <f>+IF(TablaProyecto[[#This Row],[Age]]&gt;=61,"Baby boomers",IF(TablaProyecto[[#This Row],[Age]]&gt;=45,"Generacion X",IF(TablaProyecto[[#This Row],[Age]]&gt;=29,"Millennials","Generacion Z")))</f>
        <v>Generacion Z</v>
      </c>
      <c r="AL69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691" s="3" t="str">
        <f>+IF(TablaProyecto[[#This Row],[HourlyRate]]&lt;50,"Coste salarial bajo",IF(TablaProyecto[[#This Row],[HourlyRate]]&lt;75,"Coste salarial medio","Coste salarial alto"))</f>
        <v>Coste salarial alto</v>
      </c>
      <c r="AN691" s="3" t="str">
        <f>+IF(TablaProyecto[[#This Row],[DistanceFromHome]]&lt;10,"0-10 kms",IF(TablaProyecto[[#This Row],[DistanceFromHome]]&lt;20,"10-20 kms","20-30 kms"))</f>
        <v>0-10 kms</v>
      </c>
      <c r="AO691" s="3" t="str">
        <f>+IF(TablaProyecto[[#This Row],[Porcentaje de aumento salarial recibido (%)]]&lt;16%,"Bajo",IF(TablaProyecto[[#This Row],[Porcentaje de aumento salarial recibido (%)]]&lt;21%,"Medio","Alto"))</f>
        <v>Medio</v>
      </c>
      <c r="AP691" s="3" t="str">
        <f>+IF(TablaProyecto[[#This Row],[TrainingTimesLastYear]]&lt;3,"Poca",IF(TablaProyecto[[#This Row],[TrainingTimesLastYear]]&lt;5,"Media","Mucha"))</f>
        <v>Poca</v>
      </c>
      <c r="AQ691" s="3" t="str">
        <f>+IF(TablaProyecto[[#This Row],[TotalWorkingYears]]&lt;4,"Junior",IF(TablaProyecto[[#This Row],[TotalWorkingYears]]&lt;10,"Intermediate","Senior"))</f>
        <v>Junior</v>
      </c>
      <c r="AS691" t="str">
        <f>+IF(TablaProyecto[[#This Row],[Education]]&gt;5,"ERRONEO","")</f>
        <v/>
      </c>
      <c r="AT691" t="str">
        <f>IF(+COUNTIF(TablaProyecto[EmployeeNumber],TablaProyecto[[#This Row],[EmployeeNumber]])&gt;1,"ERRONEO"," ")</f>
        <v xml:space="preserve"> </v>
      </c>
      <c r="AU691" t="str">
        <f>+IF(TablaProyecto[[#This Row],[JobSatisfaction]]&gt;4,"ERRONEO"," ")</f>
        <v xml:space="preserve"> </v>
      </c>
      <c r="AV691" t="str">
        <f>+IF(TablaProyecto[[#This Row],[PerformanceRating]]&gt;4,"ERRONEO"," ")</f>
        <v xml:space="preserve"> </v>
      </c>
      <c r="AW691" t="str">
        <f>+IF(TablaProyecto[[#This Row],[RelationshipSatisfaction]]&gt;4,"ERRONEO"," ")</f>
        <v xml:space="preserve"> </v>
      </c>
      <c r="AX691" t="str">
        <f>+IF(TablaProyecto[[#This Row],[WorkLifeBalance]]&gt;4,"ERRONEO"," ")</f>
        <v xml:space="preserve"> </v>
      </c>
    </row>
    <row r="692" spans="1:50" x14ac:dyDescent="0.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  <c r="AJ692" s="3">
        <f>+TablaProyecto[[#This Row],[PercentSalaryHike]]/100</f>
        <v>0.11</v>
      </c>
      <c r="AK692" s="3" t="str">
        <f>+IF(TablaProyecto[[#This Row],[Age]]&gt;=61,"Baby boomers",IF(TablaProyecto[[#This Row],[Age]]&gt;=45,"Generacion X",IF(TablaProyecto[[#This Row],[Age]]&gt;=29,"Millennials","Generacion Z")))</f>
        <v>Millennials</v>
      </c>
      <c r="AL69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92" s="3" t="str">
        <f>+IF(TablaProyecto[[#This Row],[HourlyRate]]&lt;50,"Coste salarial bajo",IF(TablaProyecto[[#This Row],[HourlyRate]]&lt;75,"Coste salarial medio","Coste salarial alto"))</f>
        <v>Coste salarial bajo</v>
      </c>
      <c r="AN692" s="3" t="str">
        <f>+IF(TablaProyecto[[#This Row],[DistanceFromHome]]&lt;10,"0-10 kms",IF(TablaProyecto[[#This Row],[DistanceFromHome]]&lt;20,"10-20 kms","20-30 kms"))</f>
        <v>10-20 kms</v>
      </c>
      <c r="AO692" s="3" t="str">
        <f>+IF(TablaProyecto[[#This Row],[Porcentaje de aumento salarial recibido (%)]]&lt;16%,"Bajo",IF(TablaProyecto[[#This Row],[Porcentaje de aumento salarial recibido (%)]]&lt;21%,"Medio","Alto"))</f>
        <v>Bajo</v>
      </c>
      <c r="AP692" s="3" t="str">
        <f>+IF(TablaProyecto[[#This Row],[TrainingTimesLastYear]]&lt;3,"Poca",IF(TablaProyecto[[#This Row],[TrainingTimesLastYear]]&lt;5,"Media","Mucha"))</f>
        <v>Poca</v>
      </c>
      <c r="AQ692" s="3" t="str">
        <f>+IF(TablaProyecto[[#This Row],[TotalWorkingYears]]&lt;4,"Junior",IF(TablaProyecto[[#This Row],[TotalWorkingYears]]&lt;10,"Intermediate","Senior"))</f>
        <v>Senior</v>
      </c>
      <c r="AS692" t="str">
        <f>+IF(TablaProyecto[[#This Row],[Education]]&gt;5,"ERRONEO","")</f>
        <v/>
      </c>
      <c r="AT692" t="str">
        <f>IF(+COUNTIF(TablaProyecto[EmployeeNumber],TablaProyecto[[#This Row],[EmployeeNumber]])&gt;1,"ERRONEO"," ")</f>
        <v xml:space="preserve"> </v>
      </c>
      <c r="AU692" t="str">
        <f>+IF(TablaProyecto[[#This Row],[JobSatisfaction]]&gt;4,"ERRONEO"," ")</f>
        <v xml:space="preserve"> </v>
      </c>
      <c r="AV692" t="str">
        <f>+IF(TablaProyecto[[#This Row],[PerformanceRating]]&gt;4,"ERRONEO"," ")</f>
        <v xml:space="preserve"> </v>
      </c>
      <c r="AW692" t="str">
        <f>+IF(TablaProyecto[[#This Row],[RelationshipSatisfaction]]&gt;4,"ERRONEO"," ")</f>
        <v xml:space="preserve"> </v>
      </c>
      <c r="AX692" t="str">
        <f>+IF(TablaProyecto[[#This Row],[WorkLifeBalance]]&gt;4,"ERRONEO"," ")</f>
        <v xml:space="preserve"> </v>
      </c>
    </row>
    <row r="693" spans="1:50" x14ac:dyDescent="0.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  <c r="AJ693" s="3">
        <f>+TablaProyecto[[#This Row],[PercentSalaryHike]]/100</f>
        <v>0.14000000000000001</v>
      </c>
      <c r="AK693" s="3" t="str">
        <f>+IF(TablaProyecto[[#This Row],[Age]]&gt;=61,"Baby boomers",IF(TablaProyecto[[#This Row],[Age]]&gt;=45,"Generacion X",IF(TablaProyecto[[#This Row],[Age]]&gt;=29,"Millennials","Generacion Z")))</f>
        <v>Millennials</v>
      </c>
      <c r="AL69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693" s="3" t="str">
        <f>+IF(TablaProyecto[[#This Row],[HourlyRate]]&lt;50,"Coste salarial bajo",IF(TablaProyecto[[#This Row],[HourlyRate]]&lt;75,"Coste salarial medio","Coste salarial alto"))</f>
        <v>Coste salarial bajo</v>
      </c>
      <c r="AN693" s="3" t="str">
        <f>+IF(TablaProyecto[[#This Row],[DistanceFromHome]]&lt;10,"0-10 kms",IF(TablaProyecto[[#This Row],[DistanceFromHome]]&lt;20,"10-20 kms","20-30 kms"))</f>
        <v>0-10 kms</v>
      </c>
      <c r="AO693" s="3" t="str">
        <f>+IF(TablaProyecto[[#This Row],[Porcentaje de aumento salarial recibido (%)]]&lt;16%,"Bajo",IF(TablaProyecto[[#This Row],[Porcentaje de aumento salarial recibido (%)]]&lt;21%,"Medio","Alto"))</f>
        <v>Bajo</v>
      </c>
      <c r="AP693" s="3" t="str">
        <f>+IF(TablaProyecto[[#This Row],[TrainingTimesLastYear]]&lt;3,"Poca",IF(TablaProyecto[[#This Row],[TrainingTimesLastYear]]&lt;5,"Media","Mucha"))</f>
        <v>Poca</v>
      </c>
      <c r="AQ693" s="3" t="str">
        <f>+IF(TablaProyecto[[#This Row],[TotalWorkingYears]]&lt;4,"Junior",IF(TablaProyecto[[#This Row],[TotalWorkingYears]]&lt;10,"Intermediate","Senior"))</f>
        <v>Junior</v>
      </c>
      <c r="AS693" t="str">
        <f>+IF(TablaProyecto[[#This Row],[Education]]&gt;5,"ERRONEO","")</f>
        <v/>
      </c>
      <c r="AT693" t="str">
        <f>IF(+COUNTIF(TablaProyecto[EmployeeNumber],TablaProyecto[[#This Row],[EmployeeNumber]])&gt;1,"ERRONEO"," ")</f>
        <v xml:space="preserve"> </v>
      </c>
      <c r="AU693" t="str">
        <f>+IF(TablaProyecto[[#This Row],[JobSatisfaction]]&gt;4,"ERRONEO"," ")</f>
        <v xml:space="preserve"> </v>
      </c>
      <c r="AV693" t="str">
        <f>+IF(TablaProyecto[[#This Row],[PerformanceRating]]&gt;4,"ERRONEO"," ")</f>
        <v xml:space="preserve"> </v>
      </c>
      <c r="AW693" t="str">
        <f>+IF(TablaProyecto[[#This Row],[RelationshipSatisfaction]]&gt;4,"ERRONEO"," ")</f>
        <v xml:space="preserve"> </v>
      </c>
      <c r="AX693" t="str">
        <f>+IF(TablaProyecto[[#This Row],[WorkLifeBalance]]&gt;4,"ERRONEO"," ")</f>
        <v xml:space="preserve"> </v>
      </c>
    </row>
    <row r="694" spans="1:50" x14ac:dyDescent="0.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  <c r="AJ694" s="3">
        <f>+TablaProyecto[[#This Row],[PercentSalaryHike]]/100</f>
        <v>0.12</v>
      </c>
      <c r="AK694" s="3" t="str">
        <f>+IF(TablaProyecto[[#This Row],[Age]]&gt;=61,"Baby boomers",IF(TablaProyecto[[#This Row],[Age]]&gt;=45,"Generacion X",IF(TablaProyecto[[#This Row],[Age]]&gt;=29,"Millennials","Generacion Z")))</f>
        <v>Millennials</v>
      </c>
      <c r="AL69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94" s="3" t="str">
        <f>+IF(TablaProyecto[[#This Row],[HourlyRate]]&lt;50,"Coste salarial bajo",IF(TablaProyecto[[#This Row],[HourlyRate]]&lt;75,"Coste salarial medio","Coste salarial alto"))</f>
        <v>Coste salarial alto</v>
      </c>
      <c r="AN694" s="3" t="str">
        <f>+IF(TablaProyecto[[#This Row],[DistanceFromHome]]&lt;10,"0-10 kms",IF(TablaProyecto[[#This Row],[DistanceFromHome]]&lt;20,"10-20 kms","20-30 kms"))</f>
        <v>0-10 kms</v>
      </c>
      <c r="AO694" s="3" t="str">
        <f>+IF(TablaProyecto[[#This Row],[Porcentaje de aumento salarial recibido (%)]]&lt;16%,"Bajo",IF(TablaProyecto[[#This Row],[Porcentaje de aumento salarial recibido (%)]]&lt;21%,"Medio","Alto"))</f>
        <v>Bajo</v>
      </c>
      <c r="AP694" s="3" t="str">
        <f>+IF(TablaProyecto[[#This Row],[TrainingTimesLastYear]]&lt;3,"Poca",IF(TablaProyecto[[#This Row],[TrainingTimesLastYear]]&lt;5,"Media","Mucha"))</f>
        <v>Poca</v>
      </c>
      <c r="AQ694" s="3" t="str">
        <f>+IF(TablaProyecto[[#This Row],[TotalWorkingYears]]&lt;4,"Junior",IF(TablaProyecto[[#This Row],[TotalWorkingYears]]&lt;10,"Intermediate","Senior"))</f>
        <v>Intermediate</v>
      </c>
      <c r="AS694" t="str">
        <f>+IF(TablaProyecto[[#This Row],[Education]]&gt;5,"ERRONEO","")</f>
        <v/>
      </c>
      <c r="AT694" t="str">
        <f>IF(+COUNTIF(TablaProyecto[EmployeeNumber],TablaProyecto[[#This Row],[EmployeeNumber]])&gt;1,"ERRONEO"," ")</f>
        <v xml:space="preserve"> </v>
      </c>
      <c r="AU694" t="str">
        <f>+IF(TablaProyecto[[#This Row],[JobSatisfaction]]&gt;4,"ERRONEO"," ")</f>
        <v xml:space="preserve"> </v>
      </c>
      <c r="AV694" t="str">
        <f>+IF(TablaProyecto[[#This Row],[PerformanceRating]]&gt;4,"ERRONEO"," ")</f>
        <v xml:space="preserve"> </v>
      </c>
      <c r="AW694" t="str">
        <f>+IF(TablaProyecto[[#This Row],[RelationshipSatisfaction]]&gt;4,"ERRONEO"," ")</f>
        <v xml:space="preserve"> </v>
      </c>
      <c r="AX694" t="str">
        <f>+IF(TablaProyecto[[#This Row],[WorkLifeBalance]]&gt;4,"ERRONEO"," ")</f>
        <v xml:space="preserve"> </v>
      </c>
    </row>
    <row r="695" spans="1:50" x14ac:dyDescent="0.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  <c r="AJ695" s="3">
        <f>+TablaProyecto[[#This Row],[PercentSalaryHike]]/100</f>
        <v>0.11</v>
      </c>
      <c r="AK695" s="3" t="str">
        <f>+IF(TablaProyecto[[#This Row],[Age]]&gt;=61,"Baby boomers",IF(TablaProyecto[[#This Row],[Age]]&gt;=45,"Generacion X",IF(TablaProyecto[[#This Row],[Age]]&gt;=29,"Millennials","Generacion Z")))</f>
        <v>Millennials</v>
      </c>
      <c r="AL69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695" s="3" t="str">
        <f>+IF(TablaProyecto[[#This Row],[HourlyRate]]&lt;50,"Coste salarial bajo",IF(TablaProyecto[[#This Row],[HourlyRate]]&lt;75,"Coste salarial medio","Coste salarial alto"))</f>
        <v>Coste salarial medio</v>
      </c>
      <c r="AN695" s="3" t="str">
        <f>+IF(TablaProyecto[[#This Row],[DistanceFromHome]]&lt;10,"0-10 kms",IF(TablaProyecto[[#This Row],[DistanceFromHome]]&lt;20,"10-20 kms","20-30 kms"))</f>
        <v>0-10 kms</v>
      </c>
      <c r="AO695" s="3" t="str">
        <f>+IF(TablaProyecto[[#This Row],[Porcentaje de aumento salarial recibido (%)]]&lt;16%,"Bajo",IF(TablaProyecto[[#This Row],[Porcentaje de aumento salarial recibido (%)]]&lt;21%,"Medio","Alto"))</f>
        <v>Bajo</v>
      </c>
      <c r="AP695" s="3" t="str">
        <f>+IF(TablaProyecto[[#This Row],[TrainingTimesLastYear]]&lt;3,"Poca",IF(TablaProyecto[[#This Row],[TrainingTimesLastYear]]&lt;5,"Media","Mucha"))</f>
        <v>Mucha</v>
      </c>
      <c r="AQ695" s="3" t="str">
        <f>+IF(TablaProyecto[[#This Row],[TotalWorkingYears]]&lt;4,"Junior",IF(TablaProyecto[[#This Row],[TotalWorkingYears]]&lt;10,"Intermediate","Senior"))</f>
        <v>Senior</v>
      </c>
      <c r="AS695" t="str">
        <f>+IF(TablaProyecto[[#This Row],[Education]]&gt;5,"ERRONEO","")</f>
        <v/>
      </c>
      <c r="AT695" t="str">
        <f>IF(+COUNTIF(TablaProyecto[EmployeeNumber],TablaProyecto[[#This Row],[EmployeeNumber]])&gt;1,"ERRONEO"," ")</f>
        <v xml:space="preserve"> </v>
      </c>
      <c r="AU695" t="str">
        <f>+IF(TablaProyecto[[#This Row],[JobSatisfaction]]&gt;4,"ERRONEO"," ")</f>
        <v xml:space="preserve"> </v>
      </c>
      <c r="AV695" t="str">
        <f>+IF(TablaProyecto[[#This Row],[PerformanceRating]]&gt;4,"ERRONEO"," ")</f>
        <v xml:space="preserve"> </v>
      </c>
      <c r="AW695" t="str">
        <f>+IF(TablaProyecto[[#This Row],[RelationshipSatisfaction]]&gt;4,"ERRONEO"," ")</f>
        <v xml:space="preserve"> </v>
      </c>
      <c r="AX695" t="str">
        <f>+IF(TablaProyecto[[#This Row],[WorkLifeBalance]]&gt;4,"ERRONEO"," ")</f>
        <v xml:space="preserve"> </v>
      </c>
    </row>
    <row r="696" spans="1:50" x14ac:dyDescent="0.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  <c r="AJ696" s="3">
        <f>+TablaProyecto[[#This Row],[PercentSalaryHike]]/100</f>
        <v>0.14000000000000001</v>
      </c>
      <c r="AK696" s="3" t="str">
        <f>+IF(TablaProyecto[[#This Row],[Age]]&gt;=61,"Baby boomers",IF(TablaProyecto[[#This Row],[Age]]&gt;=45,"Generacion X",IF(TablaProyecto[[#This Row],[Age]]&gt;=29,"Millennials","Generacion Z")))</f>
        <v>Millennials</v>
      </c>
      <c r="AL69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96" s="3" t="str">
        <f>+IF(TablaProyecto[[#This Row],[HourlyRate]]&lt;50,"Coste salarial bajo",IF(TablaProyecto[[#This Row],[HourlyRate]]&lt;75,"Coste salarial medio","Coste salarial alto"))</f>
        <v>Coste salarial bajo</v>
      </c>
      <c r="AN696" s="3" t="str">
        <f>+IF(TablaProyecto[[#This Row],[DistanceFromHome]]&lt;10,"0-10 kms",IF(TablaProyecto[[#This Row],[DistanceFromHome]]&lt;20,"10-20 kms","20-30 kms"))</f>
        <v>0-10 kms</v>
      </c>
      <c r="AO696" s="3" t="str">
        <f>+IF(TablaProyecto[[#This Row],[Porcentaje de aumento salarial recibido (%)]]&lt;16%,"Bajo",IF(TablaProyecto[[#This Row],[Porcentaje de aumento salarial recibido (%)]]&lt;21%,"Medio","Alto"))</f>
        <v>Bajo</v>
      </c>
      <c r="AP696" s="3" t="str">
        <f>+IF(TablaProyecto[[#This Row],[TrainingTimesLastYear]]&lt;3,"Poca",IF(TablaProyecto[[#This Row],[TrainingTimesLastYear]]&lt;5,"Media","Mucha"))</f>
        <v>Media</v>
      </c>
      <c r="AQ696" s="3" t="str">
        <f>+IF(TablaProyecto[[#This Row],[TotalWorkingYears]]&lt;4,"Junior",IF(TablaProyecto[[#This Row],[TotalWorkingYears]]&lt;10,"Intermediate","Senior"))</f>
        <v>Intermediate</v>
      </c>
      <c r="AS696" t="str">
        <f>+IF(TablaProyecto[[#This Row],[Education]]&gt;5,"ERRONEO","")</f>
        <v/>
      </c>
      <c r="AT696" t="str">
        <f>IF(+COUNTIF(TablaProyecto[EmployeeNumber],TablaProyecto[[#This Row],[EmployeeNumber]])&gt;1,"ERRONEO"," ")</f>
        <v xml:space="preserve"> </v>
      </c>
      <c r="AU696" t="str">
        <f>+IF(TablaProyecto[[#This Row],[JobSatisfaction]]&gt;4,"ERRONEO"," ")</f>
        <v xml:space="preserve"> </v>
      </c>
      <c r="AV696" t="str">
        <f>+IF(TablaProyecto[[#This Row],[PerformanceRating]]&gt;4,"ERRONEO"," ")</f>
        <v xml:space="preserve"> </v>
      </c>
      <c r="AW696" t="str">
        <f>+IF(TablaProyecto[[#This Row],[RelationshipSatisfaction]]&gt;4,"ERRONEO"," ")</f>
        <v xml:space="preserve"> </v>
      </c>
      <c r="AX696" t="str">
        <f>+IF(TablaProyecto[[#This Row],[WorkLifeBalance]]&gt;4,"ERRONEO"," ")</f>
        <v xml:space="preserve"> </v>
      </c>
    </row>
    <row r="697" spans="1:50" x14ac:dyDescent="0.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  <c r="AJ697" s="3">
        <f>+TablaProyecto[[#This Row],[PercentSalaryHike]]/100</f>
        <v>0.11</v>
      </c>
      <c r="AK697" s="3" t="str">
        <f>+IF(TablaProyecto[[#This Row],[Age]]&gt;=61,"Baby boomers",IF(TablaProyecto[[#This Row],[Age]]&gt;=45,"Generacion X",IF(TablaProyecto[[#This Row],[Age]]&gt;=29,"Millennials","Generacion Z")))</f>
        <v>Millennials</v>
      </c>
      <c r="AL69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697" s="3" t="str">
        <f>+IF(TablaProyecto[[#This Row],[HourlyRate]]&lt;50,"Coste salarial bajo",IF(TablaProyecto[[#This Row],[HourlyRate]]&lt;75,"Coste salarial medio","Coste salarial alto"))</f>
        <v>Coste salarial bajo</v>
      </c>
      <c r="AN697" s="3" t="str">
        <f>+IF(TablaProyecto[[#This Row],[DistanceFromHome]]&lt;10,"0-10 kms",IF(TablaProyecto[[#This Row],[DistanceFromHome]]&lt;20,"10-20 kms","20-30 kms"))</f>
        <v>0-10 kms</v>
      </c>
      <c r="AO697" s="3" t="str">
        <f>+IF(TablaProyecto[[#This Row],[Porcentaje de aumento salarial recibido (%)]]&lt;16%,"Bajo",IF(TablaProyecto[[#This Row],[Porcentaje de aumento salarial recibido (%)]]&lt;21%,"Medio","Alto"))</f>
        <v>Bajo</v>
      </c>
      <c r="AP697" s="3" t="str">
        <f>+IF(TablaProyecto[[#This Row],[TrainingTimesLastYear]]&lt;3,"Poca",IF(TablaProyecto[[#This Row],[TrainingTimesLastYear]]&lt;5,"Media","Mucha"))</f>
        <v>Poca</v>
      </c>
      <c r="AQ697" s="3" t="str">
        <f>+IF(TablaProyecto[[#This Row],[TotalWorkingYears]]&lt;4,"Junior",IF(TablaProyecto[[#This Row],[TotalWorkingYears]]&lt;10,"Intermediate","Senior"))</f>
        <v>Senior</v>
      </c>
      <c r="AS697" t="str">
        <f>+IF(TablaProyecto[[#This Row],[Education]]&gt;5,"ERRONEO","")</f>
        <v/>
      </c>
      <c r="AT697" t="str">
        <f>IF(+COUNTIF(TablaProyecto[EmployeeNumber],TablaProyecto[[#This Row],[EmployeeNumber]])&gt;1,"ERRONEO"," ")</f>
        <v xml:space="preserve"> </v>
      </c>
      <c r="AU697" t="str">
        <f>+IF(TablaProyecto[[#This Row],[JobSatisfaction]]&gt;4,"ERRONEO"," ")</f>
        <v xml:space="preserve"> </v>
      </c>
      <c r="AV697" t="str">
        <f>+IF(TablaProyecto[[#This Row],[PerformanceRating]]&gt;4,"ERRONEO"," ")</f>
        <v xml:space="preserve"> </v>
      </c>
      <c r="AW697" t="str">
        <f>+IF(TablaProyecto[[#This Row],[RelationshipSatisfaction]]&gt;4,"ERRONEO"," ")</f>
        <v xml:space="preserve"> </v>
      </c>
      <c r="AX697" t="str">
        <f>+IF(TablaProyecto[[#This Row],[WorkLifeBalance]]&gt;4,"ERRONEO"," ")</f>
        <v xml:space="preserve"> </v>
      </c>
    </row>
    <row r="698" spans="1:50" x14ac:dyDescent="0.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  <c r="AJ698" s="3">
        <f>+TablaProyecto[[#This Row],[PercentSalaryHike]]/100</f>
        <v>0.12</v>
      </c>
      <c r="AK698" s="3" t="str">
        <f>+IF(TablaProyecto[[#This Row],[Age]]&gt;=61,"Baby boomers",IF(TablaProyecto[[#This Row],[Age]]&gt;=45,"Generacion X",IF(TablaProyecto[[#This Row],[Age]]&gt;=29,"Millennials","Generacion Z")))</f>
        <v>Generacion X</v>
      </c>
      <c r="AL69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698" s="3" t="str">
        <f>+IF(TablaProyecto[[#This Row],[HourlyRate]]&lt;50,"Coste salarial bajo",IF(TablaProyecto[[#This Row],[HourlyRate]]&lt;75,"Coste salarial medio","Coste salarial alto"))</f>
        <v>Coste salarial medio</v>
      </c>
      <c r="AN698" s="3" t="str">
        <f>+IF(TablaProyecto[[#This Row],[DistanceFromHome]]&lt;10,"0-10 kms",IF(TablaProyecto[[#This Row],[DistanceFromHome]]&lt;20,"10-20 kms","20-30 kms"))</f>
        <v>0-10 kms</v>
      </c>
      <c r="AO698" s="3" t="str">
        <f>+IF(TablaProyecto[[#This Row],[Porcentaje de aumento salarial recibido (%)]]&lt;16%,"Bajo",IF(TablaProyecto[[#This Row],[Porcentaje de aumento salarial recibido (%)]]&lt;21%,"Medio","Alto"))</f>
        <v>Bajo</v>
      </c>
      <c r="AP698" s="3" t="str">
        <f>+IF(TablaProyecto[[#This Row],[TrainingTimesLastYear]]&lt;3,"Poca",IF(TablaProyecto[[#This Row],[TrainingTimesLastYear]]&lt;5,"Media","Mucha"))</f>
        <v>Mucha</v>
      </c>
      <c r="AQ698" s="3" t="str">
        <f>+IF(TablaProyecto[[#This Row],[TotalWorkingYears]]&lt;4,"Junior",IF(TablaProyecto[[#This Row],[TotalWorkingYears]]&lt;10,"Intermediate","Senior"))</f>
        <v>Intermediate</v>
      </c>
      <c r="AS698" t="str">
        <f>+IF(TablaProyecto[[#This Row],[Education]]&gt;5,"ERRONEO","")</f>
        <v/>
      </c>
      <c r="AT698" t="str">
        <f>IF(+COUNTIF(TablaProyecto[EmployeeNumber],TablaProyecto[[#This Row],[EmployeeNumber]])&gt;1,"ERRONEO"," ")</f>
        <v xml:space="preserve"> </v>
      </c>
      <c r="AU698" t="str">
        <f>+IF(TablaProyecto[[#This Row],[JobSatisfaction]]&gt;4,"ERRONEO"," ")</f>
        <v xml:space="preserve"> </v>
      </c>
      <c r="AV698" t="str">
        <f>+IF(TablaProyecto[[#This Row],[PerformanceRating]]&gt;4,"ERRONEO"," ")</f>
        <v xml:space="preserve"> </v>
      </c>
      <c r="AW698" t="str">
        <f>+IF(TablaProyecto[[#This Row],[RelationshipSatisfaction]]&gt;4,"ERRONEO"," ")</f>
        <v xml:space="preserve"> </v>
      </c>
      <c r="AX698" t="str">
        <f>+IF(TablaProyecto[[#This Row],[WorkLifeBalance]]&gt;4,"ERRONEO"," ")</f>
        <v xml:space="preserve"> </v>
      </c>
    </row>
    <row r="699" spans="1:50" x14ac:dyDescent="0.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  <c r="AJ699" s="3">
        <f>+TablaProyecto[[#This Row],[PercentSalaryHike]]/100</f>
        <v>0.15</v>
      </c>
      <c r="AK699" s="3" t="str">
        <f>+IF(TablaProyecto[[#This Row],[Age]]&gt;=61,"Baby boomers",IF(TablaProyecto[[#This Row],[Age]]&gt;=45,"Generacion X",IF(TablaProyecto[[#This Row],[Age]]&gt;=29,"Millennials","Generacion Z")))</f>
        <v>Millennials</v>
      </c>
      <c r="AL69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699" s="3" t="str">
        <f>+IF(TablaProyecto[[#This Row],[HourlyRate]]&lt;50,"Coste salarial bajo",IF(TablaProyecto[[#This Row],[HourlyRate]]&lt;75,"Coste salarial medio","Coste salarial alto"))</f>
        <v>Coste salarial alto</v>
      </c>
      <c r="AN699" s="3" t="str">
        <f>+IF(TablaProyecto[[#This Row],[DistanceFromHome]]&lt;10,"0-10 kms",IF(TablaProyecto[[#This Row],[DistanceFromHome]]&lt;20,"10-20 kms","20-30 kms"))</f>
        <v>20-30 kms</v>
      </c>
      <c r="AO699" s="3" t="str">
        <f>+IF(TablaProyecto[[#This Row],[Porcentaje de aumento salarial recibido (%)]]&lt;16%,"Bajo",IF(TablaProyecto[[#This Row],[Porcentaje de aumento salarial recibido (%)]]&lt;21%,"Medio","Alto"))</f>
        <v>Bajo</v>
      </c>
      <c r="AP699" s="3" t="str">
        <f>+IF(TablaProyecto[[#This Row],[TrainingTimesLastYear]]&lt;3,"Poca",IF(TablaProyecto[[#This Row],[TrainingTimesLastYear]]&lt;5,"Media","Mucha"))</f>
        <v>Mucha</v>
      </c>
      <c r="AQ699" s="3" t="str">
        <f>+IF(TablaProyecto[[#This Row],[TotalWorkingYears]]&lt;4,"Junior",IF(TablaProyecto[[#This Row],[TotalWorkingYears]]&lt;10,"Intermediate","Senior"))</f>
        <v>Junior</v>
      </c>
      <c r="AS699" t="str">
        <f>+IF(TablaProyecto[[#This Row],[Education]]&gt;5,"ERRONEO","")</f>
        <v/>
      </c>
      <c r="AT699" t="str">
        <f>IF(+COUNTIF(TablaProyecto[EmployeeNumber],TablaProyecto[[#This Row],[EmployeeNumber]])&gt;1,"ERRONEO"," ")</f>
        <v xml:space="preserve"> </v>
      </c>
      <c r="AU699" t="str">
        <f>+IF(TablaProyecto[[#This Row],[JobSatisfaction]]&gt;4,"ERRONEO"," ")</f>
        <v xml:space="preserve"> </v>
      </c>
      <c r="AV699" t="str">
        <f>+IF(TablaProyecto[[#This Row],[PerformanceRating]]&gt;4,"ERRONEO"," ")</f>
        <v xml:space="preserve"> </v>
      </c>
      <c r="AW699" t="str">
        <f>+IF(TablaProyecto[[#This Row],[RelationshipSatisfaction]]&gt;4,"ERRONEO"," ")</f>
        <v xml:space="preserve"> </v>
      </c>
      <c r="AX699" t="str">
        <f>+IF(TablaProyecto[[#This Row],[WorkLifeBalance]]&gt;4,"ERRONEO"," ")</f>
        <v xml:space="preserve"> </v>
      </c>
    </row>
    <row r="700" spans="1:50" x14ac:dyDescent="0.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  <c r="AJ700" s="3">
        <f>+TablaProyecto[[#This Row],[PercentSalaryHike]]/100</f>
        <v>0.16</v>
      </c>
      <c r="AK700" s="3" t="str">
        <f>+IF(TablaProyecto[[#This Row],[Age]]&gt;=61,"Baby boomers",IF(TablaProyecto[[#This Row],[Age]]&gt;=45,"Generacion X",IF(TablaProyecto[[#This Row],[Age]]&gt;=29,"Millennials","Generacion Z")))</f>
        <v>Millennials</v>
      </c>
      <c r="AL70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00" s="3" t="str">
        <f>+IF(TablaProyecto[[#This Row],[HourlyRate]]&lt;50,"Coste salarial bajo",IF(TablaProyecto[[#This Row],[HourlyRate]]&lt;75,"Coste salarial medio","Coste salarial alto"))</f>
        <v>Coste salarial alto</v>
      </c>
      <c r="AN700" s="3" t="str">
        <f>+IF(TablaProyecto[[#This Row],[DistanceFromHome]]&lt;10,"0-10 kms",IF(TablaProyecto[[#This Row],[DistanceFromHome]]&lt;20,"10-20 kms","20-30 kms"))</f>
        <v>10-20 kms</v>
      </c>
      <c r="AO700" s="3" t="str">
        <f>+IF(TablaProyecto[[#This Row],[Porcentaje de aumento salarial recibido (%)]]&lt;16%,"Bajo",IF(TablaProyecto[[#This Row],[Porcentaje de aumento salarial recibido (%)]]&lt;21%,"Medio","Alto"))</f>
        <v>Medio</v>
      </c>
      <c r="AP700" s="3" t="str">
        <f>+IF(TablaProyecto[[#This Row],[TrainingTimesLastYear]]&lt;3,"Poca",IF(TablaProyecto[[#This Row],[TrainingTimesLastYear]]&lt;5,"Media","Mucha"))</f>
        <v>Media</v>
      </c>
      <c r="AQ700" s="3" t="str">
        <f>+IF(TablaProyecto[[#This Row],[TotalWorkingYears]]&lt;4,"Junior",IF(TablaProyecto[[#This Row],[TotalWorkingYears]]&lt;10,"Intermediate","Senior"))</f>
        <v>Intermediate</v>
      </c>
      <c r="AS700" t="str">
        <f>+IF(TablaProyecto[[#This Row],[Education]]&gt;5,"ERRONEO","")</f>
        <v/>
      </c>
      <c r="AT700" t="str">
        <f>IF(+COUNTIF(TablaProyecto[EmployeeNumber],TablaProyecto[[#This Row],[EmployeeNumber]])&gt;1,"ERRONEO"," ")</f>
        <v xml:space="preserve"> </v>
      </c>
      <c r="AU700" t="str">
        <f>+IF(TablaProyecto[[#This Row],[JobSatisfaction]]&gt;4,"ERRONEO"," ")</f>
        <v xml:space="preserve"> </v>
      </c>
      <c r="AV700" t="str">
        <f>+IF(TablaProyecto[[#This Row],[PerformanceRating]]&gt;4,"ERRONEO"," ")</f>
        <v xml:space="preserve"> </v>
      </c>
      <c r="AW700" t="str">
        <f>+IF(TablaProyecto[[#This Row],[RelationshipSatisfaction]]&gt;4,"ERRONEO"," ")</f>
        <v xml:space="preserve"> </v>
      </c>
      <c r="AX700" t="str">
        <f>+IF(TablaProyecto[[#This Row],[WorkLifeBalance]]&gt;4,"ERRONEO"," ")</f>
        <v xml:space="preserve"> </v>
      </c>
    </row>
    <row r="701" spans="1:50" x14ac:dyDescent="0.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  <c r="AJ701" s="3">
        <f>+TablaProyecto[[#This Row],[PercentSalaryHike]]/100</f>
        <v>0.15</v>
      </c>
      <c r="AK701" s="3" t="str">
        <f>+IF(TablaProyecto[[#This Row],[Age]]&gt;=61,"Baby boomers",IF(TablaProyecto[[#This Row],[Age]]&gt;=45,"Generacion X",IF(TablaProyecto[[#This Row],[Age]]&gt;=29,"Millennials","Generacion Z")))</f>
        <v>Generacion X</v>
      </c>
      <c r="AL70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01" s="3" t="str">
        <f>+IF(TablaProyecto[[#This Row],[HourlyRate]]&lt;50,"Coste salarial bajo",IF(TablaProyecto[[#This Row],[HourlyRate]]&lt;75,"Coste salarial medio","Coste salarial alto"))</f>
        <v>Coste salarial medio</v>
      </c>
      <c r="AN701" s="3" t="str">
        <f>+IF(TablaProyecto[[#This Row],[DistanceFromHome]]&lt;10,"0-10 kms",IF(TablaProyecto[[#This Row],[DistanceFromHome]]&lt;20,"10-20 kms","20-30 kms"))</f>
        <v>0-10 kms</v>
      </c>
      <c r="AO701" s="3" t="str">
        <f>+IF(TablaProyecto[[#This Row],[Porcentaje de aumento salarial recibido (%)]]&lt;16%,"Bajo",IF(TablaProyecto[[#This Row],[Porcentaje de aumento salarial recibido (%)]]&lt;21%,"Medio","Alto"))</f>
        <v>Bajo</v>
      </c>
      <c r="AP701" s="3" t="str">
        <f>+IF(TablaProyecto[[#This Row],[TrainingTimesLastYear]]&lt;3,"Poca",IF(TablaProyecto[[#This Row],[TrainingTimesLastYear]]&lt;5,"Media","Mucha"))</f>
        <v>Poca</v>
      </c>
      <c r="AQ701" s="3" t="str">
        <f>+IF(TablaProyecto[[#This Row],[TotalWorkingYears]]&lt;4,"Junior",IF(TablaProyecto[[#This Row],[TotalWorkingYears]]&lt;10,"Intermediate","Senior"))</f>
        <v>Senior</v>
      </c>
      <c r="AS701" t="str">
        <f>+IF(TablaProyecto[[#This Row],[Education]]&gt;5,"ERRONEO","")</f>
        <v/>
      </c>
      <c r="AT701" t="str">
        <f>IF(+COUNTIF(TablaProyecto[EmployeeNumber],TablaProyecto[[#This Row],[EmployeeNumber]])&gt;1,"ERRONEO"," ")</f>
        <v xml:space="preserve"> </v>
      </c>
      <c r="AU701" t="str">
        <f>+IF(TablaProyecto[[#This Row],[JobSatisfaction]]&gt;4,"ERRONEO"," ")</f>
        <v xml:space="preserve"> </v>
      </c>
      <c r="AV701" t="str">
        <f>+IF(TablaProyecto[[#This Row],[PerformanceRating]]&gt;4,"ERRONEO"," ")</f>
        <v xml:space="preserve"> </v>
      </c>
      <c r="AW701" t="str">
        <f>+IF(TablaProyecto[[#This Row],[RelationshipSatisfaction]]&gt;4,"ERRONEO"," ")</f>
        <v xml:space="preserve"> </v>
      </c>
      <c r="AX701" t="str">
        <f>+IF(TablaProyecto[[#This Row],[WorkLifeBalance]]&gt;4,"ERRONEO"," ")</f>
        <v xml:space="preserve"> </v>
      </c>
    </row>
    <row r="702" spans="1:50" x14ac:dyDescent="0.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  <c r="AJ702" s="3">
        <f>+TablaProyecto[[#This Row],[PercentSalaryHike]]/100</f>
        <v>0.24</v>
      </c>
      <c r="AK702" s="3" t="str">
        <f>+IF(TablaProyecto[[#This Row],[Age]]&gt;=61,"Baby boomers",IF(TablaProyecto[[#This Row],[Age]]&gt;=45,"Generacion X",IF(TablaProyecto[[#This Row],[Age]]&gt;=29,"Millennials","Generacion Z")))</f>
        <v>Generacion X</v>
      </c>
      <c r="AL70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702" s="3" t="str">
        <f>+IF(TablaProyecto[[#This Row],[HourlyRate]]&lt;50,"Coste salarial bajo",IF(TablaProyecto[[#This Row],[HourlyRate]]&lt;75,"Coste salarial medio","Coste salarial alto"))</f>
        <v>Coste salarial medio</v>
      </c>
      <c r="AN702" s="3" t="str">
        <f>+IF(TablaProyecto[[#This Row],[DistanceFromHome]]&lt;10,"0-10 kms",IF(TablaProyecto[[#This Row],[DistanceFromHome]]&lt;20,"10-20 kms","20-30 kms"))</f>
        <v>0-10 kms</v>
      </c>
      <c r="AO702" s="3" t="str">
        <f>+IF(TablaProyecto[[#This Row],[Porcentaje de aumento salarial recibido (%)]]&lt;16%,"Bajo",IF(TablaProyecto[[#This Row],[Porcentaje de aumento salarial recibido (%)]]&lt;21%,"Medio","Alto"))</f>
        <v>Alto</v>
      </c>
      <c r="AP702" s="3" t="str">
        <f>+IF(TablaProyecto[[#This Row],[TrainingTimesLastYear]]&lt;3,"Poca",IF(TablaProyecto[[#This Row],[TrainingTimesLastYear]]&lt;5,"Media","Mucha"))</f>
        <v>Media</v>
      </c>
      <c r="AQ702" s="3" t="str">
        <f>+IF(TablaProyecto[[#This Row],[TotalWorkingYears]]&lt;4,"Junior",IF(TablaProyecto[[#This Row],[TotalWorkingYears]]&lt;10,"Intermediate","Senior"))</f>
        <v>Intermediate</v>
      </c>
      <c r="AS702" t="str">
        <f>+IF(TablaProyecto[[#This Row],[Education]]&gt;5,"ERRONEO","")</f>
        <v/>
      </c>
      <c r="AT702" t="str">
        <f>IF(+COUNTIF(TablaProyecto[EmployeeNumber],TablaProyecto[[#This Row],[EmployeeNumber]])&gt;1,"ERRONEO"," ")</f>
        <v xml:space="preserve"> </v>
      </c>
      <c r="AU702" t="str">
        <f>+IF(TablaProyecto[[#This Row],[JobSatisfaction]]&gt;4,"ERRONEO"," ")</f>
        <v xml:space="preserve"> </v>
      </c>
      <c r="AV702" t="str">
        <f>+IF(TablaProyecto[[#This Row],[PerformanceRating]]&gt;4,"ERRONEO"," ")</f>
        <v xml:space="preserve"> </v>
      </c>
      <c r="AW702" t="str">
        <f>+IF(TablaProyecto[[#This Row],[RelationshipSatisfaction]]&gt;4,"ERRONEO"," ")</f>
        <v xml:space="preserve"> </v>
      </c>
      <c r="AX702" t="str">
        <f>+IF(TablaProyecto[[#This Row],[WorkLifeBalance]]&gt;4,"ERRONEO"," ")</f>
        <v xml:space="preserve"> </v>
      </c>
    </row>
    <row r="703" spans="1:50" x14ac:dyDescent="0.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  <c r="AJ703" s="3">
        <f>+TablaProyecto[[#This Row],[PercentSalaryHike]]/100</f>
        <v>0.13</v>
      </c>
      <c r="AK703" s="3" t="str">
        <f>+IF(TablaProyecto[[#This Row],[Age]]&gt;=61,"Baby boomers",IF(TablaProyecto[[#This Row],[Age]]&gt;=45,"Generacion X",IF(TablaProyecto[[#This Row],[Age]]&gt;=29,"Millennials","Generacion Z")))</f>
        <v>Generacion X</v>
      </c>
      <c r="AL70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703" s="3" t="str">
        <f>+IF(TablaProyecto[[#This Row],[HourlyRate]]&lt;50,"Coste salarial bajo",IF(TablaProyecto[[#This Row],[HourlyRate]]&lt;75,"Coste salarial medio","Coste salarial alto"))</f>
        <v>Coste salarial bajo</v>
      </c>
      <c r="AN703" s="3" t="str">
        <f>+IF(TablaProyecto[[#This Row],[DistanceFromHome]]&lt;10,"0-10 kms",IF(TablaProyecto[[#This Row],[DistanceFromHome]]&lt;20,"10-20 kms","20-30 kms"))</f>
        <v>0-10 kms</v>
      </c>
      <c r="AO703" s="3" t="str">
        <f>+IF(TablaProyecto[[#This Row],[Porcentaje de aumento salarial recibido (%)]]&lt;16%,"Bajo",IF(TablaProyecto[[#This Row],[Porcentaje de aumento salarial recibido (%)]]&lt;21%,"Medio","Alto"))</f>
        <v>Bajo</v>
      </c>
      <c r="AP703" s="3" t="str">
        <f>+IF(TablaProyecto[[#This Row],[TrainingTimesLastYear]]&lt;3,"Poca",IF(TablaProyecto[[#This Row],[TrainingTimesLastYear]]&lt;5,"Media","Mucha"))</f>
        <v>Media</v>
      </c>
      <c r="AQ703" s="3" t="str">
        <f>+IF(TablaProyecto[[#This Row],[TotalWorkingYears]]&lt;4,"Junior",IF(TablaProyecto[[#This Row],[TotalWorkingYears]]&lt;10,"Intermediate","Senior"))</f>
        <v>Senior</v>
      </c>
      <c r="AS703" t="str">
        <f>+IF(TablaProyecto[[#This Row],[Education]]&gt;5,"ERRONEO","")</f>
        <v/>
      </c>
      <c r="AT703" t="str">
        <f>IF(+COUNTIF(TablaProyecto[EmployeeNumber],TablaProyecto[[#This Row],[EmployeeNumber]])&gt;1,"ERRONEO"," ")</f>
        <v xml:space="preserve"> </v>
      </c>
      <c r="AU703" t="str">
        <f>+IF(TablaProyecto[[#This Row],[JobSatisfaction]]&gt;4,"ERRONEO"," ")</f>
        <v xml:space="preserve"> </v>
      </c>
      <c r="AV703" t="str">
        <f>+IF(TablaProyecto[[#This Row],[PerformanceRating]]&gt;4,"ERRONEO"," ")</f>
        <v xml:space="preserve"> </v>
      </c>
      <c r="AW703" t="str">
        <f>+IF(TablaProyecto[[#This Row],[RelationshipSatisfaction]]&gt;4,"ERRONEO"," ")</f>
        <v xml:space="preserve"> </v>
      </c>
      <c r="AX703" t="str">
        <f>+IF(TablaProyecto[[#This Row],[WorkLifeBalance]]&gt;4,"ERRONEO"," ")</f>
        <v xml:space="preserve"> </v>
      </c>
    </row>
    <row r="704" spans="1:50" x14ac:dyDescent="0.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  <c r="AJ704" s="3">
        <f>+TablaProyecto[[#This Row],[PercentSalaryHike]]/100</f>
        <v>0.11</v>
      </c>
      <c r="AK704" s="3" t="str">
        <f>+IF(TablaProyecto[[#This Row],[Age]]&gt;=61,"Baby boomers",IF(TablaProyecto[[#This Row],[Age]]&gt;=45,"Generacion X",IF(TablaProyecto[[#This Row],[Age]]&gt;=29,"Millennials","Generacion Z")))</f>
        <v>Millennials</v>
      </c>
      <c r="AL70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04" s="3" t="str">
        <f>+IF(TablaProyecto[[#This Row],[HourlyRate]]&lt;50,"Coste salarial bajo",IF(TablaProyecto[[#This Row],[HourlyRate]]&lt;75,"Coste salarial medio","Coste salarial alto"))</f>
        <v>Coste salarial medio</v>
      </c>
      <c r="AN704" s="3" t="str">
        <f>+IF(TablaProyecto[[#This Row],[DistanceFromHome]]&lt;10,"0-10 kms",IF(TablaProyecto[[#This Row],[DistanceFromHome]]&lt;20,"10-20 kms","20-30 kms"))</f>
        <v>0-10 kms</v>
      </c>
      <c r="AO704" s="3" t="str">
        <f>+IF(TablaProyecto[[#This Row],[Porcentaje de aumento salarial recibido (%)]]&lt;16%,"Bajo",IF(TablaProyecto[[#This Row],[Porcentaje de aumento salarial recibido (%)]]&lt;21%,"Medio","Alto"))</f>
        <v>Bajo</v>
      </c>
      <c r="AP704" s="3" t="str">
        <f>+IF(TablaProyecto[[#This Row],[TrainingTimesLastYear]]&lt;3,"Poca",IF(TablaProyecto[[#This Row],[TrainingTimesLastYear]]&lt;5,"Media","Mucha"))</f>
        <v>Poca</v>
      </c>
      <c r="AQ704" s="3" t="str">
        <f>+IF(TablaProyecto[[#This Row],[TotalWorkingYears]]&lt;4,"Junior",IF(TablaProyecto[[#This Row],[TotalWorkingYears]]&lt;10,"Intermediate","Senior"))</f>
        <v>Senior</v>
      </c>
      <c r="AS704" t="str">
        <f>+IF(TablaProyecto[[#This Row],[Education]]&gt;5,"ERRONEO","")</f>
        <v/>
      </c>
      <c r="AT704" t="str">
        <f>IF(+COUNTIF(TablaProyecto[EmployeeNumber],TablaProyecto[[#This Row],[EmployeeNumber]])&gt;1,"ERRONEO"," ")</f>
        <v xml:space="preserve"> </v>
      </c>
      <c r="AU704" t="str">
        <f>+IF(TablaProyecto[[#This Row],[JobSatisfaction]]&gt;4,"ERRONEO"," ")</f>
        <v xml:space="preserve"> </v>
      </c>
      <c r="AV704" t="str">
        <f>+IF(TablaProyecto[[#This Row],[PerformanceRating]]&gt;4,"ERRONEO"," ")</f>
        <v xml:space="preserve"> </v>
      </c>
      <c r="AW704" t="str">
        <f>+IF(TablaProyecto[[#This Row],[RelationshipSatisfaction]]&gt;4,"ERRONEO"," ")</f>
        <v xml:space="preserve"> </v>
      </c>
      <c r="AX704" t="str">
        <f>+IF(TablaProyecto[[#This Row],[WorkLifeBalance]]&gt;4,"ERRONEO"," ")</f>
        <v xml:space="preserve"> </v>
      </c>
    </row>
    <row r="705" spans="1:50" x14ac:dyDescent="0.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  <c r="AJ705" s="3">
        <f>+TablaProyecto[[#This Row],[PercentSalaryHike]]/100</f>
        <v>0.13</v>
      </c>
      <c r="AK705" s="3" t="str">
        <f>+IF(TablaProyecto[[#This Row],[Age]]&gt;=61,"Baby boomers",IF(TablaProyecto[[#This Row],[Age]]&gt;=45,"Generacion X",IF(TablaProyecto[[#This Row],[Age]]&gt;=29,"Millennials","Generacion Z")))</f>
        <v>Millennials</v>
      </c>
      <c r="AL70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05" s="3" t="str">
        <f>+IF(TablaProyecto[[#This Row],[HourlyRate]]&lt;50,"Coste salarial bajo",IF(TablaProyecto[[#This Row],[HourlyRate]]&lt;75,"Coste salarial medio","Coste salarial alto"))</f>
        <v>Coste salarial alto</v>
      </c>
      <c r="AN705" s="3" t="str">
        <f>+IF(TablaProyecto[[#This Row],[DistanceFromHome]]&lt;10,"0-10 kms",IF(TablaProyecto[[#This Row],[DistanceFromHome]]&lt;20,"10-20 kms","20-30 kms"))</f>
        <v>10-20 kms</v>
      </c>
      <c r="AO705" s="3" t="str">
        <f>+IF(TablaProyecto[[#This Row],[Porcentaje de aumento salarial recibido (%)]]&lt;16%,"Bajo",IF(TablaProyecto[[#This Row],[Porcentaje de aumento salarial recibido (%)]]&lt;21%,"Medio","Alto"))</f>
        <v>Bajo</v>
      </c>
      <c r="AP705" s="3" t="str">
        <f>+IF(TablaProyecto[[#This Row],[TrainingTimesLastYear]]&lt;3,"Poca",IF(TablaProyecto[[#This Row],[TrainingTimesLastYear]]&lt;5,"Media","Mucha"))</f>
        <v>Poca</v>
      </c>
      <c r="AQ705" s="3" t="str">
        <f>+IF(TablaProyecto[[#This Row],[TotalWorkingYears]]&lt;4,"Junior",IF(TablaProyecto[[#This Row],[TotalWorkingYears]]&lt;10,"Intermediate","Senior"))</f>
        <v>Intermediate</v>
      </c>
      <c r="AS705" t="str">
        <f>+IF(TablaProyecto[[#This Row],[Education]]&gt;5,"ERRONEO","")</f>
        <v/>
      </c>
      <c r="AT705" t="str">
        <f>IF(+COUNTIF(TablaProyecto[EmployeeNumber],TablaProyecto[[#This Row],[EmployeeNumber]])&gt;1,"ERRONEO"," ")</f>
        <v xml:space="preserve"> </v>
      </c>
      <c r="AU705" t="str">
        <f>+IF(TablaProyecto[[#This Row],[JobSatisfaction]]&gt;4,"ERRONEO"," ")</f>
        <v xml:space="preserve"> </v>
      </c>
      <c r="AV705" t="str">
        <f>+IF(TablaProyecto[[#This Row],[PerformanceRating]]&gt;4,"ERRONEO"," ")</f>
        <v xml:space="preserve"> </v>
      </c>
      <c r="AW705" t="str">
        <f>+IF(TablaProyecto[[#This Row],[RelationshipSatisfaction]]&gt;4,"ERRONEO"," ")</f>
        <v xml:space="preserve"> </v>
      </c>
      <c r="AX705" t="str">
        <f>+IF(TablaProyecto[[#This Row],[WorkLifeBalance]]&gt;4,"ERRONEO"," ")</f>
        <v xml:space="preserve"> </v>
      </c>
    </row>
    <row r="706" spans="1:50" x14ac:dyDescent="0.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  <c r="AJ706" s="3">
        <f>+TablaProyecto[[#This Row],[PercentSalaryHike]]/100</f>
        <v>0.13</v>
      </c>
      <c r="AK706" s="3" t="str">
        <f>+IF(TablaProyecto[[#This Row],[Age]]&gt;=61,"Baby boomers",IF(TablaProyecto[[#This Row],[Age]]&gt;=45,"Generacion X",IF(TablaProyecto[[#This Row],[Age]]&gt;=29,"Millennials","Generacion Z")))</f>
        <v>Millennials</v>
      </c>
      <c r="AL70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06" s="3" t="str">
        <f>+IF(TablaProyecto[[#This Row],[HourlyRate]]&lt;50,"Coste salarial bajo",IF(TablaProyecto[[#This Row],[HourlyRate]]&lt;75,"Coste salarial medio","Coste salarial alto"))</f>
        <v>Coste salarial alto</v>
      </c>
      <c r="AN706" s="3" t="str">
        <f>+IF(TablaProyecto[[#This Row],[DistanceFromHome]]&lt;10,"0-10 kms",IF(TablaProyecto[[#This Row],[DistanceFromHome]]&lt;20,"10-20 kms","20-30 kms"))</f>
        <v>0-10 kms</v>
      </c>
      <c r="AO706" s="3" t="str">
        <f>+IF(TablaProyecto[[#This Row],[Porcentaje de aumento salarial recibido (%)]]&lt;16%,"Bajo",IF(TablaProyecto[[#This Row],[Porcentaje de aumento salarial recibido (%)]]&lt;21%,"Medio","Alto"))</f>
        <v>Bajo</v>
      </c>
      <c r="AP706" s="3" t="str">
        <f>+IF(TablaProyecto[[#This Row],[TrainingTimesLastYear]]&lt;3,"Poca",IF(TablaProyecto[[#This Row],[TrainingTimesLastYear]]&lt;5,"Media","Mucha"))</f>
        <v>Poca</v>
      </c>
      <c r="AQ706" s="3" t="str">
        <f>+IF(TablaProyecto[[#This Row],[TotalWorkingYears]]&lt;4,"Junior",IF(TablaProyecto[[#This Row],[TotalWorkingYears]]&lt;10,"Intermediate","Senior"))</f>
        <v>Senior</v>
      </c>
      <c r="AS706" t="str">
        <f>+IF(TablaProyecto[[#This Row],[Education]]&gt;5,"ERRONEO","")</f>
        <v/>
      </c>
      <c r="AT706" t="str">
        <f>IF(+COUNTIF(TablaProyecto[EmployeeNumber],TablaProyecto[[#This Row],[EmployeeNumber]])&gt;1,"ERRONEO"," ")</f>
        <v xml:space="preserve"> </v>
      </c>
      <c r="AU706" t="str">
        <f>+IF(TablaProyecto[[#This Row],[JobSatisfaction]]&gt;4,"ERRONEO"," ")</f>
        <v xml:space="preserve"> </v>
      </c>
      <c r="AV706" t="str">
        <f>+IF(TablaProyecto[[#This Row],[PerformanceRating]]&gt;4,"ERRONEO"," ")</f>
        <v xml:space="preserve"> </v>
      </c>
      <c r="AW706" t="str">
        <f>+IF(TablaProyecto[[#This Row],[RelationshipSatisfaction]]&gt;4,"ERRONEO"," ")</f>
        <v xml:space="preserve"> </v>
      </c>
      <c r="AX706" t="str">
        <f>+IF(TablaProyecto[[#This Row],[WorkLifeBalance]]&gt;4,"ERRONEO"," ")</f>
        <v xml:space="preserve"> </v>
      </c>
    </row>
    <row r="707" spans="1:50" x14ac:dyDescent="0.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  <c r="AJ707" s="3">
        <f>+TablaProyecto[[#This Row],[PercentSalaryHike]]/100</f>
        <v>0.18</v>
      </c>
      <c r="AK707" s="3" t="str">
        <f>+IF(TablaProyecto[[#This Row],[Age]]&gt;=61,"Baby boomers",IF(TablaProyecto[[#This Row],[Age]]&gt;=45,"Generacion X",IF(TablaProyecto[[#This Row],[Age]]&gt;=29,"Millennials","Generacion Z")))</f>
        <v>Millennials</v>
      </c>
      <c r="AL70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07" s="3" t="str">
        <f>+IF(TablaProyecto[[#This Row],[HourlyRate]]&lt;50,"Coste salarial bajo",IF(TablaProyecto[[#This Row],[HourlyRate]]&lt;75,"Coste salarial medio","Coste salarial alto"))</f>
        <v>Coste salarial bajo</v>
      </c>
      <c r="AN707" s="3" t="str">
        <f>+IF(TablaProyecto[[#This Row],[DistanceFromHome]]&lt;10,"0-10 kms",IF(TablaProyecto[[#This Row],[DistanceFromHome]]&lt;20,"10-20 kms","20-30 kms"))</f>
        <v>0-10 kms</v>
      </c>
      <c r="AO707" s="3" t="str">
        <f>+IF(TablaProyecto[[#This Row],[Porcentaje de aumento salarial recibido (%)]]&lt;16%,"Bajo",IF(TablaProyecto[[#This Row],[Porcentaje de aumento salarial recibido (%)]]&lt;21%,"Medio","Alto"))</f>
        <v>Medio</v>
      </c>
      <c r="AP707" s="3" t="str">
        <f>+IF(TablaProyecto[[#This Row],[TrainingTimesLastYear]]&lt;3,"Poca",IF(TablaProyecto[[#This Row],[TrainingTimesLastYear]]&lt;5,"Media","Mucha"))</f>
        <v>Media</v>
      </c>
      <c r="AQ707" s="3" t="str">
        <f>+IF(TablaProyecto[[#This Row],[TotalWorkingYears]]&lt;4,"Junior",IF(TablaProyecto[[#This Row],[TotalWorkingYears]]&lt;10,"Intermediate","Senior"))</f>
        <v>Intermediate</v>
      </c>
      <c r="AS707" t="str">
        <f>+IF(TablaProyecto[[#This Row],[Education]]&gt;5,"ERRONEO","")</f>
        <v/>
      </c>
      <c r="AT707" t="str">
        <f>IF(+COUNTIF(TablaProyecto[EmployeeNumber],TablaProyecto[[#This Row],[EmployeeNumber]])&gt;1,"ERRONEO"," ")</f>
        <v xml:space="preserve"> </v>
      </c>
      <c r="AU707" t="str">
        <f>+IF(TablaProyecto[[#This Row],[JobSatisfaction]]&gt;4,"ERRONEO"," ")</f>
        <v xml:space="preserve"> </v>
      </c>
      <c r="AV707" t="str">
        <f>+IF(TablaProyecto[[#This Row],[PerformanceRating]]&gt;4,"ERRONEO"," ")</f>
        <v xml:space="preserve"> </v>
      </c>
      <c r="AW707" t="str">
        <f>+IF(TablaProyecto[[#This Row],[RelationshipSatisfaction]]&gt;4,"ERRONEO"," ")</f>
        <v xml:space="preserve"> </v>
      </c>
      <c r="AX707" t="str">
        <f>+IF(TablaProyecto[[#This Row],[WorkLifeBalance]]&gt;4,"ERRONEO"," ")</f>
        <v xml:space="preserve"> </v>
      </c>
    </row>
    <row r="708" spans="1:50" x14ac:dyDescent="0.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  <c r="AJ708" s="3">
        <f>+TablaProyecto[[#This Row],[PercentSalaryHike]]/100</f>
        <v>0.16</v>
      </c>
      <c r="AK708" s="3" t="str">
        <f>+IF(TablaProyecto[[#This Row],[Age]]&gt;=61,"Baby boomers",IF(TablaProyecto[[#This Row],[Age]]&gt;=45,"Generacion X",IF(TablaProyecto[[#This Row],[Age]]&gt;=29,"Millennials","Generacion Z")))</f>
        <v>Millennials</v>
      </c>
      <c r="AL70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708" s="3" t="str">
        <f>+IF(TablaProyecto[[#This Row],[HourlyRate]]&lt;50,"Coste salarial bajo",IF(TablaProyecto[[#This Row],[HourlyRate]]&lt;75,"Coste salarial medio","Coste salarial alto"))</f>
        <v>Coste salarial alto</v>
      </c>
      <c r="AN708" s="3" t="str">
        <f>+IF(TablaProyecto[[#This Row],[DistanceFromHome]]&lt;10,"0-10 kms",IF(TablaProyecto[[#This Row],[DistanceFromHome]]&lt;20,"10-20 kms","20-30 kms"))</f>
        <v>20-30 kms</v>
      </c>
      <c r="AO708" s="3" t="str">
        <f>+IF(TablaProyecto[[#This Row],[Porcentaje de aumento salarial recibido (%)]]&lt;16%,"Bajo",IF(TablaProyecto[[#This Row],[Porcentaje de aumento salarial recibido (%)]]&lt;21%,"Medio","Alto"))</f>
        <v>Medio</v>
      </c>
      <c r="AP708" s="3" t="str">
        <f>+IF(TablaProyecto[[#This Row],[TrainingTimesLastYear]]&lt;3,"Poca",IF(TablaProyecto[[#This Row],[TrainingTimesLastYear]]&lt;5,"Media","Mucha"))</f>
        <v>Poca</v>
      </c>
      <c r="AQ708" s="3" t="str">
        <f>+IF(TablaProyecto[[#This Row],[TotalWorkingYears]]&lt;4,"Junior",IF(TablaProyecto[[#This Row],[TotalWorkingYears]]&lt;10,"Intermediate","Senior"))</f>
        <v>Senior</v>
      </c>
      <c r="AS708" t="str">
        <f>+IF(TablaProyecto[[#This Row],[Education]]&gt;5,"ERRONEO","")</f>
        <v/>
      </c>
      <c r="AT708" t="str">
        <f>IF(+COUNTIF(TablaProyecto[EmployeeNumber],TablaProyecto[[#This Row],[EmployeeNumber]])&gt;1,"ERRONEO"," ")</f>
        <v xml:space="preserve"> </v>
      </c>
      <c r="AU708" t="str">
        <f>+IF(TablaProyecto[[#This Row],[JobSatisfaction]]&gt;4,"ERRONEO"," ")</f>
        <v xml:space="preserve"> </v>
      </c>
      <c r="AV708" t="str">
        <f>+IF(TablaProyecto[[#This Row],[PerformanceRating]]&gt;4,"ERRONEO"," ")</f>
        <v xml:space="preserve"> </v>
      </c>
      <c r="AW708" t="str">
        <f>+IF(TablaProyecto[[#This Row],[RelationshipSatisfaction]]&gt;4,"ERRONEO"," ")</f>
        <v xml:space="preserve"> </v>
      </c>
      <c r="AX708" t="str">
        <f>+IF(TablaProyecto[[#This Row],[WorkLifeBalance]]&gt;4,"ERRONEO"," ")</f>
        <v xml:space="preserve"> </v>
      </c>
    </row>
    <row r="709" spans="1:50" x14ac:dyDescent="0.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  <c r="AJ709" s="3">
        <f>+TablaProyecto[[#This Row],[PercentSalaryHike]]/100</f>
        <v>0.19</v>
      </c>
      <c r="AK709" s="3" t="str">
        <f>+IF(TablaProyecto[[#This Row],[Age]]&gt;=61,"Baby boomers",IF(TablaProyecto[[#This Row],[Age]]&gt;=45,"Generacion X",IF(TablaProyecto[[#This Row],[Age]]&gt;=29,"Millennials","Generacion Z")))</f>
        <v>Generacion X</v>
      </c>
      <c r="AL70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709" s="3" t="str">
        <f>+IF(TablaProyecto[[#This Row],[HourlyRate]]&lt;50,"Coste salarial bajo",IF(TablaProyecto[[#This Row],[HourlyRate]]&lt;75,"Coste salarial medio","Coste salarial alto"))</f>
        <v>Coste salarial medio</v>
      </c>
      <c r="AN709" s="3" t="str">
        <f>+IF(TablaProyecto[[#This Row],[DistanceFromHome]]&lt;10,"0-10 kms",IF(TablaProyecto[[#This Row],[DistanceFromHome]]&lt;20,"10-20 kms","20-30 kms"))</f>
        <v>10-20 kms</v>
      </c>
      <c r="AO709" s="3" t="str">
        <f>+IF(TablaProyecto[[#This Row],[Porcentaje de aumento salarial recibido (%)]]&lt;16%,"Bajo",IF(TablaProyecto[[#This Row],[Porcentaje de aumento salarial recibido (%)]]&lt;21%,"Medio","Alto"))</f>
        <v>Medio</v>
      </c>
      <c r="AP709" s="3" t="str">
        <f>+IF(TablaProyecto[[#This Row],[TrainingTimesLastYear]]&lt;3,"Poca",IF(TablaProyecto[[#This Row],[TrainingTimesLastYear]]&lt;5,"Media","Mucha"))</f>
        <v>Media</v>
      </c>
      <c r="AQ709" s="3" t="str">
        <f>+IF(TablaProyecto[[#This Row],[TotalWorkingYears]]&lt;4,"Junior",IF(TablaProyecto[[#This Row],[TotalWorkingYears]]&lt;10,"Intermediate","Senior"))</f>
        <v>Senior</v>
      </c>
      <c r="AS709" t="str">
        <f>+IF(TablaProyecto[[#This Row],[Education]]&gt;5,"ERRONEO","")</f>
        <v/>
      </c>
      <c r="AT709" t="str">
        <f>IF(+COUNTIF(TablaProyecto[EmployeeNumber],TablaProyecto[[#This Row],[EmployeeNumber]])&gt;1,"ERRONEO"," ")</f>
        <v xml:space="preserve"> </v>
      </c>
      <c r="AU709" t="str">
        <f>+IF(TablaProyecto[[#This Row],[JobSatisfaction]]&gt;4,"ERRONEO"," ")</f>
        <v xml:space="preserve"> </v>
      </c>
      <c r="AV709" t="str">
        <f>+IF(TablaProyecto[[#This Row],[PerformanceRating]]&gt;4,"ERRONEO"," ")</f>
        <v xml:space="preserve"> </v>
      </c>
      <c r="AW709" t="str">
        <f>+IF(TablaProyecto[[#This Row],[RelationshipSatisfaction]]&gt;4,"ERRONEO"," ")</f>
        <v xml:space="preserve"> </v>
      </c>
      <c r="AX709" t="str">
        <f>+IF(TablaProyecto[[#This Row],[WorkLifeBalance]]&gt;4,"ERRONEO"," ")</f>
        <v xml:space="preserve"> </v>
      </c>
    </row>
    <row r="710" spans="1:50" x14ac:dyDescent="0.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  <c r="AJ710" s="3">
        <f>+TablaProyecto[[#This Row],[PercentSalaryHike]]/100</f>
        <v>0.13</v>
      </c>
      <c r="AK710" s="3" t="str">
        <f>+IF(TablaProyecto[[#This Row],[Age]]&gt;=61,"Baby boomers",IF(TablaProyecto[[#This Row],[Age]]&gt;=45,"Generacion X",IF(TablaProyecto[[#This Row],[Age]]&gt;=29,"Millennials","Generacion Z")))</f>
        <v>Millennials</v>
      </c>
      <c r="AL71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10" s="3" t="str">
        <f>+IF(TablaProyecto[[#This Row],[HourlyRate]]&lt;50,"Coste salarial bajo",IF(TablaProyecto[[#This Row],[HourlyRate]]&lt;75,"Coste salarial medio","Coste salarial alto"))</f>
        <v>Coste salarial alto</v>
      </c>
      <c r="AN710" s="3" t="str">
        <f>+IF(TablaProyecto[[#This Row],[DistanceFromHome]]&lt;10,"0-10 kms",IF(TablaProyecto[[#This Row],[DistanceFromHome]]&lt;20,"10-20 kms","20-30 kms"))</f>
        <v>0-10 kms</v>
      </c>
      <c r="AO710" s="3" t="str">
        <f>+IF(TablaProyecto[[#This Row],[Porcentaje de aumento salarial recibido (%)]]&lt;16%,"Bajo",IF(TablaProyecto[[#This Row],[Porcentaje de aumento salarial recibido (%)]]&lt;21%,"Medio","Alto"))</f>
        <v>Bajo</v>
      </c>
      <c r="AP710" s="3" t="str">
        <f>+IF(TablaProyecto[[#This Row],[TrainingTimesLastYear]]&lt;3,"Poca",IF(TablaProyecto[[#This Row],[TrainingTimesLastYear]]&lt;5,"Media","Mucha"))</f>
        <v>Media</v>
      </c>
      <c r="AQ710" s="3" t="str">
        <f>+IF(TablaProyecto[[#This Row],[TotalWorkingYears]]&lt;4,"Junior",IF(TablaProyecto[[#This Row],[TotalWorkingYears]]&lt;10,"Intermediate","Senior"))</f>
        <v>Senior</v>
      </c>
      <c r="AS710" t="str">
        <f>+IF(TablaProyecto[[#This Row],[Education]]&gt;5,"ERRONEO","")</f>
        <v/>
      </c>
      <c r="AT710" t="str">
        <f>IF(+COUNTIF(TablaProyecto[EmployeeNumber],TablaProyecto[[#This Row],[EmployeeNumber]])&gt;1,"ERRONEO"," ")</f>
        <v xml:space="preserve"> </v>
      </c>
      <c r="AU710" t="str">
        <f>+IF(TablaProyecto[[#This Row],[JobSatisfaction]]&gt;4,"ERRONEO"," ")</f>
        <v xml:space="preserve"> </v>
      </c>
      <c r="AV710" t="str">
        <f>+IF(TablaProyecto[[#This Row],[PerformanceRating]]&gt;4,"ERRONEO"," ")</f>
        <v xml:space="preserve"> </v>
      </c>
      <c r="AW710" t="str">
        <f>+IF(TablaProyecto[[#This Row],[RelationshipSatisfaction]]&gt;4,"ERRONEO"," ")</f>
        <v xml:space="preserve"> </v>
      </c>
      <c r="AX710" t="str">
        <f>+IF(TablaProyecto[[#This Row],[WorkLifeBalance]]&gt;4,"ERRONEO"," ")</f>
        <v xml:space="preserve"> </v>
      </c>
    </row>
    <row r="711" spans="1:50" x14ac:dyDescent="0.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  <c r="AJ711" s="3">
        <f>+TablaProyecto[[#This Row],[PercentSalaryHike]]/100</f>
        <v>0.22</v>
      </c>
      <c r="AK711" s="3" t="str">
        <f>+IF(TablaProyecto[[#This Row],[Age]]&gt;=61,"Baby boomers",IF(TablaProyecto[[#This Row],[Age]]&gt;=45,"Generacion X",IF(TablaProyecto[[#This Row],[Age]]&gt;=29,"Millennials","Generacion Z")))</f>
        <v>Millennials</v>
      </c>
      <c r="AL71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11" s="3" t="str">
        <f>+IF(TablaProyecto[[#This Row],[HourlyRate]]&lt;50,"Coste salarial bajo",IF(TablaProyecto[[#This Row],[HourlyRate]]&lt;75,"Coste salarial medio","Coste salarial alto"))</f>
        <v>Coste salarial bajo</v>
      </c>
      <c r="AN711" s="3" t="str">
        <f>+IF(TablaProyecto[[#This Row],[DistanceFromHome]]&lt;10,"0-10 kms",IF(TablaProyecto[[#This Row],[DistanceFromHome]]&lt;20,"10-20 kms","20-30 kms"))</f>
        <v>0-10 kms</v>
      </c>
      <c r="AO711" s="3" t="str">
        <f>+IF(TablaProyecto[[#This Row],[Porcentaje de aumento salarial recibido (%)]]&lt;16%,"Bajo",IF(TablaProyecto[[#This Row],[Porcentaje de aumento salarial recibido (%)]]&lt;21%,"Medio","Alto"))</f>
        <v>Alto</v>
      </c>
      <c r="AP711" s="3" t="str">
        <f>+IF(TablaProyecto[[#This Row],[TrainingTimesLastYear]]&lt;3,"Poca",IF(TablaProyecto[[#This Row],[TrainingTimesLastYear]]&lt;5,"Media","Mucha"))</f>
        <v>Poca</v>
      </c>
      <c r="AQ711" s="3" t="str">
        <f>+IF(TablaProyecto[[#This Row],[TotalWorkingYears]]&lt;4,"Junior",IF(TablaProyecto[[#This Row],[TotalWorkingYears]]&lt;10,"Intermediate","Senior"))</f>
        <v>Intermediate</v>
      </c>
      <c r="AS711" t="str">
        <f>+IF(TablaProyecto[[#This Row],[Education]]&gt;5,"ERRONEO","")</f>
        <v/>
      </c>
      <c r="AT711" t="str">
        <f>IF(+COUNTIF(TablaProyecto[EmployeeNumber],TablaProyecto[[#This Row],[EmployeeNumber]])&gt;1,"ERRONEO"," ")</f>
        <v xml:space="preserve"> </v>
      </c>
      <c r="AU711" t="str">
        <f>+IF(TablaProyecto[[#This Row],[JobSatisfaction]]&gt;4,"ERRONEO"," ")</f>
        <v xml:space="preserve"> </v>
      </c>
      <c r="AV711" t="str">
        <f>+IF(TablaProyecto[[#This Row],[PerformanceRating]]&gt;4,"ERRONEO"," ")</f>
        <v xml:space="preserve"> </v>
      </c>
      <c r="AW711" t="str">
        <f>+IF(TablaProyecto[[#This Row],[RelationshipSatisfaction]]&gt;4,"ERRONEO"," ")</f>
        <v xml:space="preserve"> </v>
      </c>
      <c r="AX711" t="str">
        <f>+IF(TablaProyecto[[#This Row],[WorkLifeBalance]]&gt;4,"ERRONEO"," ")</f>
        <v xml:space="preserve"> </v>
      </c>
    </row>
    <row r="712" spans="1:50" x14ac:dyDescent="0.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  <c r="AJ712" s="3">
        <f>+TablaProyecto[[#This Row],[PercentSalaryHike]]/100</f>
        <v>0.11</v>
      </c>
      <c r="AK712" s="3" t="str">
        <f>+IF(TablaProyecto[[#This Row],[Age]]&gt;=61,"Baby boomers",IF(TablaProyecto[[#This Row],[Age]]&gt;=45,"Generacion X",IF(TablaProyecto[[#This Row],[Age]]&gt;=29,"Millennials","Generacion Z")))</f>
        <v>Millennials</v>
      </c>
      <c r="AL71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12" s="3" t="str">
        <f>+IF(TablaProyecto[[#This Row],[HourlyRate]]&lt;50,"Coste salarial bajo",IF(TablaProyecto[[#This Row],[HourlyRate]]&lt;75,"Coste salarial medio","Coste salarial alto"))</f>
        <v>Coste salarial bajo</v>
      </c>
      <c r="AN712" s="3" t="str">
        <f>+IF(TablaProyecto[[#This Row],[DistanceFromHome]]&lt;10,"0-10 kms",IF(TablaProyecto[[#This Row],[DistanceFromHome]]&lt;20,"10-20 kms","20-30 kms"))</f>
        <v>10-20 kms</v>
      </c>
      <c r="AO712" s="3" t="str">
        <f>+IF(TablaProyecto[[#This Row],[Porcentaje de aumento salarial recibido (%)]]&lt;16%,"Bajo",IF(TablaProyecto[[#This Row],[Porcentaje de aumento salarial recibido (%)]]&lt;21%,"Medio","Alto"))</f>
        <v>Bajo</v>
      </c>
      <c r="AP712" s="3" t="str">
        <f>+IF(TablaProyecto[[#This Row],[TrainingTimesLastYear]]&lt;3,"Poca",IF(TablaProyecto[[#This Row],[TrainingTimesLastYear]]&lt;5,"Media","Mucha"))</f>
        <v>Poca</v>
      </c>
      <c r="AQ712" s="3" t="str">
        <f>+IF(TablaProyecto[[#This Row],[TotalWorkingYears]]&lt;4,"Junior",IF(TablaProyecto[[#This Row],[TotalWorkingYears]]&lt;10,"Intermediate","Senior"))</f>
        <v>Senior</v>
      </c>
      <c r="AS712" t="str">
        <f>+IF(TablaProyecto[[#This Row],[Education]]&gt;5,"ERRONEO","")</f>
        <v/>
      </c>
      <c r="AT712" t="str">
        <f>IF(+COUNTIF(TablaProyecto[EmployeeNumber],TablaProyecto[[#This Row],[EmployeeNumber]])&gt;1,"ERRONEO"," ")</f>
        <v xml:space="preserve"> </v>
      </c>
      <c r="AU712" t="str">
        <f>+IF(TablaProyecto[[#This Row],[JobSatisfaction]]&gt;4,"ERRONEO"," ")</f>
        <v xml:space="preserve"> </v>
      </c>
      <c r="AV712" t="str">
        <f>+IF(TablaProyecto[[#This Row],[PerformanceRating]]&gt;4,"ERRONEO"," ")</f>
        <v xml:space="preserve"> </v>
      </c>
      <c r="AW712" t="str">
        <f>+IF(TablaProyecto[[#This Row],[RelationshipSatisfaction]]&gt;4,"ERRONEO"," ")</f>
        <v xml:space="preserve"> </v>
      </c>
      <c r="AX712" t="str">
        <f>+IF(TablaProyecto[[#This Row],[WorkLifeBalance]]&gt;4,"ERRONEO"," ")</f>
        <v xml:space="preserve"> </v>
      </c>
    </row>
    <row r="713" spans="1:50" x14ac:dyDescent="0.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  <c r="AJ713" s="3">
        <f>+TablaProyecto[[#This Row],[PercentSalaryHike]]/100</f>
        <v>0.2</v>
      </c>
      <c r="AK713" s="3" t="str">
        <f>+IF(TablaProyecto[[#This Row],[Age]]&gt;=61,"Baby boomers",IF(TablaProyecto[[#This Row],[Age]]&gt;=45,"Generacion X",IF(TablaProyecto[[#This Row],[Age]]&gt;=29,"Millennials","Generacion Z")))</f>
        <v>Millennials</v>
      </c>
      <c r="AL71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713" s="3" t="str">
        <f>+IF(TablaProyecto[[#This Row],[HourlyRate]]&lt;50,"Coste salarial bajo",IF(TablaProyecto[[#This Row],[HourlyRate]]&lt;75,"Coste salarial medio","Coste salarial alto"))</f>
        <v>Coste salarial alto</v>
      </c>
      <c r="AN713" s="3" t="str">
        <f>+IF(TablaProyecto[[#This Row],[DistanceFromHome]]&lt;10,"0-10 kms",IF(TablaProyecto[[#This Row],[DistanceFromHome]]&lt;20,"10-20 kms","20-30 kms"))</f>
        <v>10-20 kms</v>
      </c>
      <c r="AO713" s="3" t="str">
        <f>+IF(TablaProyecto[[#This Row],[Porcentaje de aumento salarial recibido (%)]]&lt;16%,"Bajo",IF(TablaProyecto[[#This Row],[Porcentaje de aumento salarial recibido (%)]]&lt;21%,"Medio","Alto"))</f>
        <v>Medio</v>
      </c>
      <c r="AP713" s="3" t="str">
        <f>+IF(TablaProyecto[[#This Row],[TrainingTimesLastYear]]&lt;3,"Poca",IF(TablaProyecto[[#This Row],[TrainingTimesLastYear]]&lt;5,"Media","Mucha"))</f>
        <v>Mucha</v>
      </c>
      <c r="AQ713" s="3" t="str">
        <f>+IF(TablaProyecto[[#This Row],[TotalWorkingYears]]&lt;4,"Junior",IF(TablaProyecto[[#This Row],[TotalWorkingYears]]&lt;10,"Intermediate","Senior"))</f>
        <v>Junior</v>
      </c>
      <c r="AS713" t="str">
        <f>+IF(TablaProyecto[[#This Row],[Education]]&gt;5,"ERRONEO","")</f>
        <v/>
      </c>
      <c r="AT713" t="str">
        <f>IF(+COUNTIF(TablaProyecto[EmployeeNumber],TablaProyecto[[#This Row],[EmployeeNumber]])&gt;1,"ERRONEO"," ")</f>
        <v xml:space="preserve"> </v>
      </c>
      <c r="AU713" t="str">
        <f>+IF(TablaProyecto[[#This Row],[JobSatisfaction]]&gt;4,"ERRONEO"," ")</f>
        <v xml:space="preserve"> </v>
      </c>
      <c r="AV713" t="str">
        <f>+IF(TablaProyecto[[#This Row],[PerformanceRating]]&gt;4,"ERRONEO"," ")</f>
        <v xml:space="preserve"> </v>
      </c>
      <c r="AW713" t="str">
        <f>+IF(TablaProyecto[[#This Row],[RelationshipSatisfaction]]&gt;4,"ERRONEO"," ")</f>
        <v xml:space="preserve"> </v>
      </c>
      <c r="AX713" t="str">
        <f>+IF(TablaProyecto[[#This Row],[WorkLifeBalance]]&gt;4,"ERRONEO"," ")</f>
        <v xml:space="preserve"> </v>
      </c>
    </row>
    <row r="714" spans="1:50" x14ac:dyDescent="0.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  <c r="AJ714" s="3">
        <f>+TablaProyecto[[#This Row],[PercentSalaryHike]]/100</f>
        <v>0.18</v>
      </c>
      <c r="AK714" s="3" t="str">
        <f>+IF(TablaProyecto[[#This Row],[Age]]&gt;=61,"Baby boomers",IF(TablaProyecto[[#This Row],[Age]]&gt;=45,"Generacion X",IF(TablaProyecto[[#This Row],[Age]]&gt;=29,"Millennials","Generacion Z")))</f>
        <v>Millennials</v>
      </c>
      <c r="AL71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14" s="3" t="str">
        <f>+IF(TablaProyecto[[#This Row],[HourlyRate]]&lt;50,"Coste salarial bajo",IF(TablaProyecto[[#This Row],[HourlyRate]]&lt;75,"Coste salarial medio","Coste salarial alto"))</f>
        <v>Coste salarial medio</v>
      </c>
      <c r="AN714" s="3" t="str">
        <f>+IF(TablaProyecto[[#This Row],[DistanceFromHome]]&lt;10,"0-10 kms",IF(TablaProyecto[[#This Row],[DistanceFromHome]]&lt;20,"10-20 kms","20-30 kms"))</f>
        <v>10-20 kms</v>
      </c>
      <c r="AO714" s="3" t="str">
        <f>+IF(TablaProyecto[[#This Row],[Porcentaje de aumento salarial recibido (%)]]&lt;16%,"Bajo",IF(TablaProyecto[[#This Row],[Porcentaje de aumento salarial recibido (%)]]&lt;21%,"Medio","Alto"))</f>
        <v>Medio</v>
      </c>
      <c r="AP714" s="3" t="str">
        <f>+IF(TablaProyecto[[#This Row],[TrainingTimesLastYear]]&lt;3,"Poca",IF(TablaProyecto[[#This Row],[TrainingTimesLastYear]]&lt;5,"Media","Mucha"))</f>
        <v>Media</v>
      </c>
      <c r="AQ714" s="3" t="str">
        <f>+IF(TablaProyecto[[#This Row],[TotalWorkingYears]]&lt;4,"Junior",IF(TablaProyecto[[#This Row],[TotalWorkingYears]]&lt;10,"Intermediate","Senior"))</f>
        <v>Intermediate</v>
      </c>
      <c r="AS714" t="str">
        <f>+IF(TablaProyecto[[#This Row],[Education]]&gt;5,"ERRONEO","")</f>
        <v/>
      </c>
      <c r="AT714" t="str">
        <f>IF(+COUNTIF(TablaProyecto[EmployeeNumber],TablaProyecto[[#This Row],[EmployeeNumber]])&gt;1,"ERRONEO"," ")</f>
        <v xml:space="preserve"> </v>
      </c>
      <c r="AU714" t="str">
        <f>+IF(TablaProyecto[[#This Row],[JobSatisfaction]]&gt;4,"ERRONEO"," ")</f>
        <v xml:space="preserve"> </v>
      </c>
      <c r="AV714" t="str">
        <f>+IF(TablaProyecto[[#This Row],[PerformanceRating]]&gt;4,"ERRONEO"," ")</f>
        <v xml:space="preserve"> </v>
      </c>
      <c r="AW714" t="str">
        <f>+IF(TablaProyecto[[#This Row],[RelationshipSatisfaction]]&gt;4,"ERRONEO"," ")</f>
        <v xml:space="preserve"> </v>
      </c>
      <c r="AX714" t="str">
        <f>+IF(TablaProyecto[[#This Row],[WorkLifeBalance]]&gt;4,"ERRONEO"," ")</f>
        <v xml:space="preserve"> </v>
      </c>
    </row>
    <row r="715" spans="1:50" x14ac:dyDescent="0.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  <c r="AJ715" s="3">
        <f>+TablaProyecto[[#This Row],[PercentSalaryHike]]/100</f>
        <v>0.14000000000000001</v>
      </c>
      <c r="AK715" s="3" t="str">
        <f>+IF(TablaProyecto[[#This Row],[Age]]&gt;=61,"Baby boomers",IF(TablaProyecto[[#This Row],[Age]]&gt;=45,"Generacion X",IF(TablaProyecto[[#This Row],[Age]]&gt;=29,"Millennials","Generacion Z")))</f>
        <v>Generacion X</v>
      </c>
      <c r="AL71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15" s="3" t="str">
        <f>+IF(TablaProyecto[[#This Row],[HourlyRate]]&lt;50,"Coste salarial bajo",IF(TablaProyecto[[#This Row],[HourlyRate]]&lt;75,"Coste salarial medio","Coste salarial alto"))</f>
        <v>Coste salarial alto</v>
      </c>
      <c r="AN715" s="3" t="str">
        <f>+IF(TablaProyecto[[#This Row],[DistanceFromHome]]&lt;10,"0-10 kms",IF(TablaProyecto[[#This Row],[DistanceFromHome]]&lt;20,"10-20 kms","20-30 kms"))</f>
        <v>0-10 kms</v>
      </c>
      <c r="AO715" s="3" t="str">
        <f>+IF(TablaProyecto[[#This Row],[Porcentaje de aumento salarial recibido (%)]]&lt;16%,"Bajo",IF(TablaProyecto[[#This Row],[Porcentaje de aumento salarial recibido (%)]]&lt;21%,"Medio","Alto"))</f>
        <v>Bajo</v>
      </c>
      <c r="AP715" s="3" t="str">
        <f>+IF(TablaProyecto[[#This Row],[TrainingTimesLastYear]]&lt;3,"Poca",IF(TablaProyecto[[#This Row],[TrainingTimesLastYear]]&lt;5,"Media","Mucha"))</f>
        <v>Poca</v>
      </c>
      <c r="AQ715" s="3" t="str">
        <f>+IF(TablaProyecto[[#This Row],[TotalWorkingYears]]&lt;4,"Junior",IF(TablaProyecto[[#This Row],[TotalWorkingYears]]&lt;10,"Intermediate","Senior"))</f>
        <v>Intermediate</v>
      </c>
      <c r="AS715" t="str">
        <f>+IF(TablaProyecto[[#This Row],[Education]]&gt;5,"ERRONEO","")</f>
        <v/>
      </c>
      <c r="AT715" t="str">
        <f>IF(+COUNTIF(TablaProyecto[EmployeeNumber],TablaProyecto[[#This Row],[EmployeeNumber]])&gt;1,"ERRONEO"," ")</f>
        <v xml:space="preserve"> </v>
      </c>
      <c r="AU715" t="str">
        <f>+IF(TablaProyecto[[#This Row],[JobSatisfaction]]&gt;4,"ERRONEO"," ")</f>
        <v xml:space="preserve"> </v>
      </c>
      <c r="AV715" t="str">
        <f>+IF(TablaProyecto[[#This Row],[PerformanceRating]]&gt;4,"ERRONEO"," ")</f>
        <v xml:space="preserve"> </v>
      </c>
      <c r="AW715" t="str">
        <f>+IF(TablaProyecto[[#This Row],[RelationshipSatisfaction]]&gt;4,"ERRONEO"," ")</f>
        <v xml:space="preserve"> </v>
      </c>
      <c r="AX715" t="str">
        <f>+IF(TablaProyecto[[#This Row],[WorkLifeBalance]]&gt;4,"ERRONEO"," ")</f>
        <v xml:space="preserve"> </v>
      </c>
    </row>
    <row r="716" spans="1:50" x14ac:dyDescent="0.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  <c r="AJ716" s="3">
        <f>+TablaProyecto[[#This Row],[PercentSalaryHike]]/100</f>
        <v>0.22</v>
      </c>
      <c r="AK716" s="3" t="str">
        <f>+IF(TablaProyecto[[#This Row],[Age]]&gt;=61,"Baby boomers",IF(TablaProyecto[[#This Row],[Age]]&gt;=45,"Generacion X",IF(TablaProyecto[[#This Row],[Age]]&gt;=29,"Millennials","Generacion Z")))</f>
        <v>Generacion X</v>
      </c>
      <c r="AL71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16" s="3" t="str">
        <f>+IF(TablaProyecto[[#This Row],[HourlyRate]]&lt;50,"Coste salarial bajo",IF(TablaProyecto[[#This Row],[HourlyRate]]&lt;75,"Coste salarial medio","Coste salarial alto"))</f>
        <v>Coste salarial medio</v>
      </c>
      <c r="AN716" s="3" t="str">
        <f>+IF(TablaProyecto[[#This Row],[DistanceFromHome]]&lt;10,"0-10 kms",IF(TablaProyecto[[#This Row],[DistanceFromHome]]&lt;20,"10-20 kms","20-30 kms"))</f>
        <v>0-10 kms</v>
      </c>
      <c r="AO716" s="3" t="str">
        <f>+IF(TablaProyecto[[#This Row],[Porcentaje de aumento salarial recibido (%)]]&lt;16%,"Bajo",IF(TablaProyecto[[#This Row],[Porcentaje de aumento salarial recibido (%)]]&lt;21%,"Medio","Alto"))</f>
        <v>Alto</v>
      </c>
      <c r="AP716" s="3" t="str">
        <f>+IF(TablaProyecto[[#This Row],[TrainingTimesLastYear]]&lt;3,"Poca",IF(TablaProyecto[[#This Row],[TrainingTimesLastYear]]&lt;5,"Media","Mucha"))</f>
        <v>Poca</v>
      </c>
      <c r="AQ716" s="3" t="str">
        <f>+IF(TablaProyecto[[#This Row],[TotalWorkingYears]]&lt;4,"Junior",IF(TablaProyecto[[#This Row],[TotalWorkingYears]]&lt;10,"Intermediate","Senior"))</f>
        <v>Senior</v>
      </c>
      <c r="AS716" t="str">
        <f>+IF(TablaProyecto[[#This Row],[Education]]&gt;5,"ERRONEO","")</f>
        <v/>
      </c>
      <c r="AT716" t="str">
        <f>IF(+COUNTIF(TablaProyecto[EmployeeNumber],TablaProyecto[[#This Row],[EmployeeNumber]])&gt;1,"ERRONEO"," ")</f>
        <v xml:space="preserve"> </v>
      </c>
      <c r="AU716" t="str">
        <f>+IF(TablaProyecto[[#This Row],[JobSatisfaction]]&gt;4,"ERRONEO"," ")</f>
        <v xml:space="preserve"> </v>
      </c>
      <c r="AV716" t="str">
        <f>+IF(TablaProyecto[[#This Row],[PerformanceRating]]&gt;4,"ERRONEO"," ")</f>
        <v xml:space="preserve"> </v>
      </c>
      <c r="AW716" t="str">
        <f>+IF(TablaProyecto[[#This Row],[RelationshipSatisfaction]]&gt;4,"ERRONEO"," ")</f>
        <v xml:space="preserve"> </v>
      </c>
      <c r="AX716" t="str">
        <f>+IF(TablaProyecto[[#This Row],[WorkLifeBalance]]&gt;4,"ERRONEO"," ")</f>
        <v xml:space="preserve"> </v>
      </c>
    </row>
    <row r="717" spans="1:50" x14ac:dyDescent="0.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  <c r="AJ717" s="3">
        <f>+TablaProyecto[[#This Row],[PercentSalaryHike]]/100</f>
        <v>0.13</v>
      </c>
      <c r="AK717" s="3" t="str">
        <f>+IF(TablaProyecto[[#This Row],[Age]]&gt;=61,"Baby boomers",IF(TablaProyecto[[#This Row],[Age]]&gt;=45,"Generacion X",IF(TablaProyecto[[#This Row],[Age]]&gt;=29,"Millennials","Generacion Z")))</f>
        <v>Millennials</v>
      </c>
      <c r="AL71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17" s="3" t="str">
        <f>+IF(TablaProyecto[[#This Row],[HourlyRate]]&lt;50,"Coste salarial bajo",IF(TablaProyecto[[#This Row],[HourlyRate]]&lt;75,"Coste salarial medio","Coste salarial alto"))</f>
        <v>Coste salarial alto</v>
      </c>
      <c r="AN717" s="3" t="str">
        <f>+IF(TablaProyecto[[#This Row],[DistanceFromHome]]&lt;10,"0-10 kms",IF(TablaProyecto[[#This Row],[DistanceFromHome]]&lt;20,"10-20 kms","20-30 kms"))</f>
        <v>0-10 kms</v>
      </c>
      <c r="AO717" s="3" t="str">
        <f>+IF(TablaProyecto[[#This Row],[Porcentaje de aumento salarial recibido (%)]]&lt;16%,"Bajo",IF(TablaProyecto[[#This Row],[Porcentaje de aumento salarial recibido (%)]]&lt;21%,"Medio","Alto"))</f>
        <v>Bajo</v>
      </c>
      <c r="AP717" s="3" t="str">
        <f>+IF(TablaProyecto[[#This Row],[TrainingTimesLastYear]]&lt;3,"Poca",IF(TablaProyecto[[#This Row],[TrainingTimesLastYear]]&lt;5,"Media","Mucha"))</f>
        <v>Poca</v>
      </c>
      <c r="AQ717" s="3" t="str">
        <f>+IF(TablaProyecto[[#This Row],[TotalWorkingYears]]&lt;4,"Junior",IF(TablaProyecto[[#This Row],[TotalWorkingYears]]&lt;10,"Intermediate","Senior"))</f>
        <v>Intermediate</v>
      </c>
      <c r="AS717" t="str">
        <f>+IF(TablaProyecto[[#This Row],[Education]]&gt;5,"ERRONEO","")</f>
        <v/>
      </c>
      <c r="AT717" t="str">
        <f>IF(+COUNTIF(TablaProyecto[EmployeeNumber],TablaProyecto[[#This Row],[EmployeeNumber]])&gt;1,"ERRONEO"," ")</f>
        <v xml:space="preserve"> </v>
      </c>
      <c r="AU717" t="str">
        <f>+IF(TablaProyecto[[#This Row],[JobSatisfaction]]&gt;4,"ERRONEO"," ")</f>
        <v xml:space="preserve"> </v>
      </c>
      <c r="AV717" t="str">
        <f>+IF(TablaProyecto[[#This Row],[PerformanceRating]]&gt;4,"ERRONEO"," ")</f>
        <v xml:space="preserve"> </v>
      </c>
      <c r="AW717" t="str">
        <f>+IF(TablaProyecto[[#This Row],[RelationshipSatisfaction]]&gt;4,"ERRONEO"," ")</f>
        <v xml:space="preserve"> </v>
      </c>
      <c r="AX717" t="str">
        <f>+IF(TablaProyecto[[#This Row],[WorkLifeBalance]]&gt;4,"ERRONEO"," ")</f>
        <v xml:space="preserve"> </v>
      </c>
    </row>
    <row r="718" spans="1:50" x14ac:dyDescent="0.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  <c r="AJ718" s="3">
        <f>+TablaProyecto[[#This Row],[PercentSalaryHike]]/100</f>
        <v>0.17</v>
      </c>
      <c r="AK718" s="3" t="str">
        <f>+IF(TablaProyecto[[#This Row],[Age]]&gt;=61,"Baby boomers",IF(TablaProyecto[[#This Row],[Age]]&gt;=45,"Generacion X",IF(TablaProyecto[[#This Row],[Age]]&gt;=29,"Millennials","Generacion Z")))</f>
        <v>Millennials</v>
      </c>
      <c r="AL71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718" s="3" t="str">
        <f>+IF(TablaProyecto[[#This Row],[HourlyRate]]&lt;50,"Coste salarial bajo",IF(TablaProyecto[[#This Row],[HourlyRate]]&lt;75,"Coste salarial medio","Coste salarial alto"))</f>
        <v>Coste salarial medio</v>
      </c>
      <c r="AN718" s="3" t="str">
        <f>+IF(TablaProyecto[[#This Row],[DistanceFromHome]]&lt;10,"0-10 kms",IF(TablaProyecto[[#This Row],[DistanceFromHome]]&lt;20,"10-20 kms","20-30 kms"))</f>
        <v>0-10 kms</v>
      </c>
      <c r="AO718" s="3" t="str">
        <f>+IF(TablaProyecto[[#This Row],[Porcentaje de aumento salarial recibido (%)]]&lt;16%,"Bajo",IF(TablaProyecto[[#This Row],[Porcentaje de aumento salarial recibido (%)]]&lt;21%,"Medio","Alto"))</f>
        <v>Medio</v>
      </c>
      <c r="AP718" s="3" t="str">
        <f>+IF(TablaProyecto[[#This Row],[TrainingTimesLastYear]]&lt;3,"Poca",IF(TablaProyecto[[#This Row],[TrainingTimesLastYear]]&lt;5,"Media","Mucha"))</f>
        <v>Poca</v>
      </c>
      <c r="AQ718" s="3" t="str">
        <f>+IF(TablaProyecto[[#This Row],[TotalWorkingYears]]&lt;4,"Junior",IF(TablaProyecto[[#This Row],[TotalWorkingYears]]&lt;10,"Intermediate","Senior"))</f>
        <v>Senior</v>
      </c>
      <c r="AS718" t="str">
        <f>+IF(TablaProyecto[[#This Row],[Education]]&gt;5,"ERRONEO","")</f>
        <v/>
      </c>
      <c r="AT718" t="str">
        <f>IF(+COUNTIF(TablaProyecto[EmployeeNumber],TablaProyecto[[#This Row],[EmployeeNumber]])&gt;1,"ERRONEO"," ")</f>
        <v xml:space="preserve"> </v>
      </c>
      <c r="AU718" t="str">
        <f>+IF(TablaProyecto[[#This Row],[JobSatisfaction]]&gt;4,"ERRONEO"," ")</f>
        <v xml:space="preserve"> </v>
      </c>
      <c r="AV718" t="str">
        <f>+IF(TablaProyecto[[#This Row],[PerformanceRating]]&gt;4,"ERRONEO"," ")</f>
        <v xml:space="preserve"> </v>
      </c>
      <c r="AW718" t="str">
        <f>+IF(TablaProyecto[[#This Row],[RelationshipSatisfaction]]&gt;4,"ERRONEO"," ")</f>
        <v xml:space="preserve"> </v>
      </c>
      <c r="AX718" t="str">
        <f>+IF(TablaProyecto[[#This Row],[WorkLifeBalance]]&gt;4,"ERRONEO"," ")</f>
        <v xml:space="preserve"> </v>
      </c>
    </row>
    <row r="719" spans="1:50" x14ac:dyDescent="0.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  <c r="AJ719" s="3">
        <f>+TablaProyecto[[#This Row],[PercentSalaryHike]]/100</f>
        <v>0.14000000000000001</v>
      </c>
      <c r="AK719" s="3" t="str">
        <f>+IF(TablaProyecto[[#This Row],[Age]]&gt;=61,"Baby boomers",IF(TablaProyecto[[#This Row],[Age]]&gt;=45,"Generacion X",IF(TablaProyecto[[#This Row],[Age]]&gt;=29,"Millennials","Generacion Z")))</f>
        <v>Generacion Z</v>
      </c>
      <c r="AL71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19" s="3" t="str">
        <f>+IF(TablaProyecto[[#This Row],[HourlyRate]]&lt;50,"Coste salarial bajo",IF(TablaProyecto[[#This Row],[HourlyRate]]&lt;75,"Coste salarial medio","Coste salarial alto"))</f>
        <v>Coste salarial bajo</v>
      </c>
      <c r="AN719" s="3" t="str">
        <f>+IF(TablaProyecto[[#This Row],[DistanceFromHome]]&lt;10,"0-10 kms",IF(TablaProyecto[[#This Row],[DistanceFromHome]]&lt;20,"10-20 kms","20-30 kms"))</f>
        <v>10-20 kms</v>
      </c>
      <c r="AO719" s="3" t="str">
        <f>+IF(TablaProyecto[[#This Row],[Porcentaje de aumento salarial recibido (%)]]&lt;16%,"Bajo",IF(TablaProyecto[[#This Row],[Porcentaje de aumento salarial recibido (%)]]&lt;21%,"Medio","Alto"))</f>
        <v>Bajo</v>
      </c>
      <c r="AP719" s="3" t="str">
        <f>+IF(TablaProyecto[[#This Row],[TrainingTimesLastYear]]&lt;3,"Poca",IF(TablaProyecto[[#This Row],[TrainingTimesLastYear]]&lt;5,"Media","Mucha"))</f>
        <v>Poca</v>
      </c>
      <c r="AQ719" s="3" t="str">
        <f>+IF(TablaProyecto[[#This Row],[TotalWorkingYears]]&lt;4,"Junior",IF(TablaProyecto[[#This Row],[TotalWorkingYears]]&lt;10,"Intermediate","Senior"))</f>
        <v>Intermediate</v>
      </c>
      <c r="AS719" t="str">
        <f>+IF(TablaProyecto[[#This Row],[Education]]&gt;5,"ERRONEO","")</f>
        <v/>
      </c>
      <c r="AT719" t="str">
        <f>IF(+COUNTIF(TablaProyecto[EmployeeNumber],TablaProyecto[[#This Row],[EmployeeNumber]])&gt;1,"ERRONEO"," ")</f>
        <v xml:space="preserve"> </v>
      </c>
      <c r="AU719" t="str">
        <f>+IF(TablaProyecto[[#This Row],[JobSatisfaction]]&gt;4,"ERRONEO"," ")</f>
        <v xml:space="preserve"> </v>
      </c>
      <c r="AV719" t="str">
        <f>+IF(TablaProyecto[[#This Row],[PerformanceRating]]&gt;4,"ERRONEO"," ")</f>
        <v xml:space="preserve"> </v>
      </c>
      <c r="AW719" t="str">
        <f>+IF(TablaProyecto[[#This Row],[RelationshipSatisfaction]]&gt;4,"ERRONEO"," ")</f>
        <v xml:space="preserve"> </v>
      </c>
      <c r="AX719" t="str">
        <f>+IF(TablaProyecto[[#This Row],[WorkLifeBalance]]&gt;4,"ERRONEO"," ")</f>
        <v xml:space="preserve"> </v>
      </c>
    </row>
    <row r="720" spans="1:50" x14ac:dyDescent="0.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  <c r="AJ720" s="3">
        <f>+TablaProyecto[[#This Row],[PercentSalaryHike]]/100</f>
        <v>0.15</v>
      </c>
      <c r="AK720" s="3" t="str">
        <f>+IF(TablaProyecto[[#This Row],[Age]]&gt;=61,"Baby boomers",IF(TablaProyecto[[#This Row],[Age]]&gt;=45,"Generacion X",IF(TablaProyecto[[#This Row],[Age]]&gt;=29,"Millennials","Generacion Z")))</f>
        <v>Generacion X</v>
      </c>
      <c r="AL72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20" s="3" t="str">
        <f>+IF(TablaProyecto[[#This Row],[HourlyRate]]&lt;50,"Coste salarial bajo",IF(TablaProyecto[[#This Row],[HourlyRate]]&lt;75,"Coste salarial medio","Coste salarial alto"))</f>
        <v>Coste salarial bajo</v>
      </c>
      <c r="AN720" s="3" t="str">
        <f>+IF(TablaProyecto[[#This Row],[DistanceFromHome]]&lt;10,"0-10 kms",IF(TablaProyecto[[#This Row],[DistanceFromHome]]&lt;20,"10-20 kms","20-30 kms"))</f>
        <v>20-30 kms</v>
      </c>
      <c r="AO720" s="3" t="str">
        <f>+IF(TablaProyecto[[#This Row],[Porcentaje de aumento salarial recibido (%)]]&lt;16%,"Bajo",IF(TablaProyecto[[#This Row],[Porcentaje de aumento salarial recibido (%)]]&lt;21%,"Medio","Alto"))</f>
        <v>Bajo</v>
      </c>
      <c r="AP720" s="3" t="str">
        <f>+IF(TablaProyecto[[#This Row],[TrainingTimesLastYear]]&lt;3,"Poca",IF(TablaProyecto[[#This Row],[TrainingTimesLastYear]]&lt;5,"Media","Mucha"))</f>
        <v>Poca</v>
      </c>
      <c r="AQ720" s="3" t="str">
        <f>+IF(TablaProyecto[[#This Row],[TotalWorkingYears]]&lt;4,"Junior",IF(TablaProyecto[[#This Row],[TotalWorkingYears]]&lt;10,"Intermediate","Senior"))</f>
        <v>Intermediate</v>
      </c>
      <c r="AS720" t="str">
        <f>+IF(TablaProyecto[[#This Row],[Education]]&gt;5,"ERRONEO","")</f>
        <v/>
      </c>
      <c r="AT720" t="str">
        <f>IF(+COUNTIF(TablaProyecto[EmployeeNumber],TablaProyecto[[#This Row],[EmployeeNumber]])&gt;1,"ERRONEO"," ")</f>
        <v xml:space="preserve"> </v>
      </c>
      <c r="AU720" t="str">
        <f>+IF(TablaProyecto[[#This Row],[JobSatisfaction]]&gt;4,"ERRONEO"," ")</f>
        <v xml:space="preserve"> </v>
      </c>
      <c r="AV720" t="str">
        <f>+IF(TablaProyecto[[#This Row],[PerformanceRating]]&gt;4,"ERRONEO"," ")</f>
        <v xml:space="preserve"> </v>
      </c>
      <c r="AW720" t="str">
        <f>+IF(TablaProyecto[[#This Row],[RelationshipSatisfaction]]&gt;4,"ERRONEO"," ")</f>
        <v xml:space="preserve"> </v>
      </c>
      <c r="AX720" t="str">
        <f>+IF(TablaProyecto[[#This Row],[WorkLifeBalance]]&gt;4,"ERRONEO"," ")</f>
        <v xml:space="preserve"> </v>
      </c>
    </row>
    <row r="721" spans="1:50" x14ac:dyDescent="0.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  <c r="AJ721" s="3">
        <f>+TablaProyecto[[#This Row],[PercentSalaryHike]]/100</f>
        <v>0.17</v>
      </c>
      <c r="AK721" s="3" t="str">
        <f>+IF(TablaProyecto[[#This Row],[Age]]&gt;=61,"Baby boomers",IF(TablaProyecto[[#This Row],[Age]]&gt;=45,"Generacion X",IF(TablaProyecto[[#This Row],[Age]]&gt;=29,"Millennials","Generacion Z")))</f>
        <v>Generacion X</v>
      </c>
      <c r="AL72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21" s="3" t="str">
        <f>+IF(TablaProyecto[[#This Row],[HourlyRate]]&lt;50,"Coste salarial bajo",IF(TablaProyecto[[#This Row],[HourlyRate]]&lt;75,"Coste salarial medio","Coste salarial alto"))</f>
        <v>Coste salarial alto</v>
      </c>
      <c r="AN721" s="3" t="str">
        <f>+IF(TablaProyecto[[#This Row],[DistanceFromHome]]&lt;10,"0-10 kms",IF(TablaProyecto[[#This Row],[DistanceFromHome]]&lt;20,"10-20 kms","20-30 kms"))</f>
        <v>0-10 kms</v>
      </c>
      <c r="AO721" s="3" t="str">
        <f>+IF(TablaProyecto[[#This Row],[Porcentaje de aumento salarial recibido (%)]]&lt;16%,"Bajo",IF(TablaProyecto[[#This Row],[Porcentaje de aumento salarial recibido (%)]]&lt;21%,"Medio","Alto"))</f>
        <v>Medio</v>
      </c>
      <c r="AP721" s="3" t="str">
        <f>+IF(TablaProyecto[[#This Row],[TrainingTimesLastYear]]&lt;3,"Poca",IF(TablaProyecto[[#This Row],[TrainingTimesLastYear]]&lt;5,"Media","Mucha"))</f>
        <v>Poca</v>
      </c>
      <c r="AQ721" s="3" t="str">
        <f>+IF(TablaProyecto[[#This Row],[TotalWorkingYears]]&lt;4,"Junior",IF(TablaProyecto[[#This Row],[TotalWorkingYears]]&lt;10,"Intermediate","Senior"))</f>
        <v>Intermediate</v>
      </c>
      <c r="AS721" t="str">
        <f>+IF(TablaProyecto[[#This Row],[Education]]&gt;5,"ERRONEO","")</f>
        <v/>
      </c>
      <c r="AT721" t="str">
        <f>IF(+COUNTIF(TablaProyecto[EmployeeNumber],TablaProyecto[[#This Row],[EmployeeNumber]])&gt;1,"ERRONEO"," ")</f>
        <v xml:space="preserve"> </v>
      </c>
      <c r="AU721" t="str">
        <f>+IF(TablaProyecto[[#This Row],[JobSatisfaction]]&gt;4,"ERRONEO"," ")</f>
        <v xml:space="preserve"> </v>
      </c>
      <c r="AV721" t="str">
        <f>+IF(TablaProyecto[[#This Row],[PerformanceRating]]&gt;4,"ERRONEO"," ")</f>
        <v xml:space="preserve"> </v>
      </c>
      <c r="AW721" t="str">
        <f>+IF(TablaProyecto[[#This Row],[RelationshipSatisfaction]]&gt;4,"ERRONEO"," ")</f>
        <v xml:space="preserve"> </v>
      </c>
      <c r="AX721" t="str">
        <f>+IF(TablaProyecto[[#This Row],[WorkLifeBalance]]&gt;4,"ERRONEO"," ")</f>
        <v xml:space="preserve"> </v>
      </c>
    </row>
    <row r="722" spans="1:50" x14ac:dyDescent="0.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  <c r="AJ722" s="3">
        <f>+TablaProyecto[[#This Row],[PercentSalaryHike]]/100</f>
        <v>0.11</v>
      </c>
      <c r="AK722" s="3" t="str">
        <f>+IF(TablaProyecto[[#This Row],[Age]]&gt;=61,"Baby boomers",IF(TablaProyecto[[#This Row],[Age]]&gt;=45,"Generacion X",IF(TablaProyecto[[#This Row],[Age]]&gt;=29,"Millennials","Generacion Z")))</f>
        <v>Millennials</v>
      </c>
      <c r="AL72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22" s="3" t="str">
        <f>+IF(TablaProyecto[[#This Row],[HourlyRate]]&lt;50,"Coste salarial bajo",IF(TablaProyecto[[#This Row],[HourlyRate]]&lt;75,"Coste salarial medio","Coste salarial alto"))</f>
        <v>Coste salarial bajo</v>
      </c>
      <c r="AN722" s="3" t="str">
        <f>+IF(TablaProyecto[[#This Row],[DistanceFromHome]]&lt;10,"0-10 kms",IF(TablaProyecto[[#This Row],[DistanceFromHome]]&lt;20,"10-20 kms","20-30 kms"))</f>
        <v>20-30 kms</v>
      </c>
      <c r="AO722" s="3" t="str">
        <f>+IF(TablaProyecto[[#This Row],[Porcentaje de aumento salarial recibido (%)]]&lt;16%,"Bajo",IF(TablaProyecto[[#This Row],[Porcentaje de aumento salarial recibido (%)]]&lt;21%,"Medio","Alto"))</f>
        <v>Bajo</v>
      </c>
      <c r="AP722" s="3" t="str">
        <f>+IF(TablaProyecto[[#This Row],[TrainingTimesLastYear]]&lt;3,"Poca",IF(TablaProyecto[[#This Row],[TrainingTimesLastYear]]&lt;5,"Media","Mucha"))</f>
        <v>Poca</v>
      </c>
      <c r="AQ722" s="3" t="str">
        <f>+IF(TablaProyecto[[#This Row],[TotalWorkingYears]]&lt;4,"Junior",IF(TablaProyecto[[#This Row],[TotalWorkingYears]]&lt;10,"Intermediate","Senior"))</f>
        <v>Intermediate</v>
      </c>
      <c r="AS722" t="str">
        <f>+IF(TablaProyecto[[#This Row],[Education]]&gt;5,"ERRONEO","")</f>
        <v/>
      </c>
      <c r="AT722" t="str">
        <f>IF(+COUNTIF(TablaProyecto[EmployeeNumber],TablaProyecto[[#This Row],[EmployeeNumber]])&gt;1,"ERRONEO"," ")</f>
        <v xml:space="preserve"> </v>
      </c>
      <c r="AU722" t="str">
        <f>+IF(TablaProyecto[[#This Row],[JobSatisfaction]]&gt;4,"ERRONEO"," ")</f>
        <v xml:space="preserve"> </v>
      </c>
      <c r="AV722" t="str">
        <f>+IF(TablaProyecto[[#This Row],[PerformanceRating]]&gt;4,"ERRONEO"," ")</f>
        <v xml:space="preserve"> </v>
      </c>
      <c r="AW722" t="str">
        <f>+IF(TablaProyecto[[#This Row],[RelationshipSatisfaction]]&gt;4,"ERRONEO"," ")</f>
        <v xml:space="preserve"> </v>
      </c>
      <c r="AX722" t="str">
        <f>+IF(TablaProyecto[[#This Row],[WorkLifeBalance]]&gt;4,"ERRONEO"," ")</f>
        <v xml:space="preserve"> </v>
      </c>
    </row>
    <row r="723" spans="1:50" x14ac:dyDescent="0.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  <c r="AJ723" s="3">
        <f>+TablaProyecto[[#This Row],[PercentSalaryHike]]/100</f>
        <v>0.18</v>
      </c>
      <c r="AK723" s="3" t="str">
        <f>+IF(TablaProyecto[[#This Row],[Age]]&gt;=61,"Baby boomers",IF(TablaProyecto[[#This Row],[Age]]&gt;=45,"Generacion X",IF(TablaProyecto[[#This Row],[Age]]&gt;=29,"Millennials","Generacion Z")))</f>
        <v>Generacion X</v>
      </c>
      <c r="AL72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723" s="3" t="str">
        <f>+IF(TablaProyecto[[#This Row],[HourlyRate]]&lt;50,"Coste salarial bajo",IF(TablaProyecto[[#This Row],[HourlyRate]]&lt;75,"Coste salarial medio","Coste salarial alto"))</f>
        <v>Coste salarial alto</v>
      </c>
      <c r="AN723" s="3" t="str">
        <f>+IF(TablaProyecto[[#This Row],[DistanceFromHome]]&lt;10,"0-10 kms",IF(TablaProyecto[[#This Row],[DistanceFromHome]]&lt;20,"10-20 kms","20-30 kms"))</f>
        <v>20-30 kms</v>
      </c>
      <c r="AO723" s="3" t="str">
        <f>+IF(TablaProyecto[[#This Row],[Porcentaje de aumento salarial recibido (%)]]&lt;16%,"Bajo",IF(TablaProyecto[[#This Row],[Porcentaje de aumento salarial recibido (%)]]&lt;21%,"Medio","Alto"))</f>
        <v>Medio</v>
      </c>
      <c r="AP723" s="3" t="str">
        <f>+IF(TablaProyecto[[#This Row],[TrainingTimesLastYear]]&lt;3,"Poca",IF(TablaProyecto[[#This Row],[TrainingTimesLastYear]]&lt;5,"Media","Mucha"))</f>
        <v>Poca</v>
      </c>
      <c r="AQ723" s="3" t="str">
        <f>+IF(TablaProyecto[[#This Row],[TotalWorkingYears]]&lt;4,"Junior",IF(TablaProyecto[[#This Row],[TotalWorkingYears]]&lt;10,"Intermediate","Senior"))</f>
        <v>Senior</v>
      </c>
      <c r="AS723" t="str">
        <f>+IF(TablaProyecto[[#This Row],[Education]]&gt;5,"ERRONEO","")</f>
        <v/>
      </c>
      <c r="AT723" t="str">
        <f>IF(+COUNTIF(TablaProyecto[EmployeeNumber],TablaProyecto[[#This Row],[EmployeeNumber]])&gt;1,"ERRONEO"," ")</f>
        <v xml:space="preserve"> </v>
      </c>
      <c r="AU723" t="str">
        <f>+IF(TablaProyecto[[#This Row],[JobSatisfaction]]&gt;4,"ERRONEO"," ")</f>
        <v xml:space="preserve"> </v>
      </c>
      <c r="AV723" t="str">
        <f>+IF(TablaProyecto[[#This Row],[PerformanceRating]]&gt;4,"ERRONEO"," ")</f>
        <v xml:space="preserve"> </v>
      </c>
      <c r="AW723" t="str">
        <f>+IF(TablaProyecto[[#This Row],[RelationshipSatisfaction]]&gt;4,"ERRONEO"," ")</f>
        <v xml:space="preserve"> </v>
      </c>
      <c r="AX723" t="str">
        <f>+IF(TablaProyecto[[#This Row],[WorkLifeBalance]]&gt;4,"ERRONEO"," ")</f>
        <v xml:space="preserve"> </v>
      </c>
    </row>
    <row r="724" spans="1:50" x14ac:dyDescent="0.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  <c r="AJ724" s="3">
        <f>+TablaProyecto[[#This Row],[PercentSalaryHike]]/100</f>
        <v>0.17</v>
      </c>
      <c r="AK724" s="3" t="str">
        <f>+IF(TablaProyecto[[#This Row],[Age]]&gt;=61,"Baby boomers",IF(TablaProyecto[[#This Row],[Age]]&gt;=45,"Generacion X",IF(TablaProyecto[[#This Row],[Age]]&gt;=29,"Millennials","Generacion Z")))</f>
        <v>Millennials</v>
      </c>
      <c r="AL72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24" s="3" t="str">
        <f>+IF(TablaProyecto[[#This Row],[HourlyRate]]&lt;50,"Coste salarial bajo",IF(TablaProyecto[[#This Row],[HourlyRate]]&lt;75,"Coste salarial medio","Coste salarial alto"))</f>
        <v>Coste salarial medio</v>
      </c>
      <c r="AN724" s="3" t="str">
        <f>+IF(TablaProyecto[[#This Row],[DistanceFromHome]]&lt;10,"0-10 kms",IF(TablaProyecto[[#This Row],[DistanceFromHome]]&lt;20,"10-20 kms","20-30 kms"))</f>
        <v>10-20 kms</v>
      </c>
      <c r="AO724" s="3" t="str">
        <f>+IF(TablaProyecto[[#This Row],[Porcentaje de aumento salarial recibido (%)]]&lt;16%,"Bajo",IF(TablaProyecto[[#This Row],[Porcentaje de aumento salarial recibido (%)]]&lt;21%,"Medio","Alto"))</f>
        <v>Medio</v>
      </c>
      <c r="AP724" s="3" t="str">
        <f>+IF(TablaProyecto[[#This Row],[TrainingTimesLastYear]]&lt;3,"Poca",IF(TablaProyecto[[#This Row],[TrainingTimesLastYear]]&lt;5,"Media","Mucha"))</f>
        <v>Poca</v>
      </c>
      <c r="AQ724" s="3" t="str">
        <f>+IF(TablaProyecto[[#This Row],[TotalWorkingYears]]&lt;4,"Junior",IF(TablaProyecto[[#This Row],[TotalWorkingYears]]&lt;10,"Intermediate","Senior"))</f>
        <v>Junior</v>
      </c>
      <c r="AS724" t="str">
        <f>+IF(TablaProyecto[[#This Row],[Education]]&gt;5,"ERRONEO","")</f>
        <v/>
      </c>
      <c r="AT724" t="str">
        <f>IF(+COUNTIF(TablaProyecto[EmployeeNumber],TablaProyecto[[#This Row],[EmployeeNumber]])&gt;1,"ERRONEO"," ")</f>
        <v xml:space="preserve"> </v>
      </c>
      <c r="AU724" t="str">
        <f>+IF(TablaProyecto[[#This Row],[JobSatisfaction]]&gt;4,"ERRONEO"," ")</f>
        <v xml:space="preserve"> </v>
      </c>
      <c r="AV724" t="str">
        <f>+IF(TablaProyecto[[#This Row],[PerformanceRating]]&gt;4,"ERRONEO"," ")</f>
        <v xml:space="preserve"> </v>
      </c>
      <c r="AW724" t="str">
        <f>+IF(TablaProyecto[[#This Row],[RelationshipSatisfaction]]&gt;4,"ERRONEO"," ")</f>
        <v xml:space="preserve"> </v>
      </c>
      <c r="AX724" t="str">
        <f>+IF(TablaProyecto[[#This Row],[WorkLifeBalance]]&gt;4,"ERRONEO"," ")</f>
        <v xml:space="preserve"> </v>
      </c>
    </row>
    <row r="725" spans="1:50" x14ac:dyDescent="0.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  <c r="AJ725" s="3">
        <f>+TablaProyecto[[#This Row],[PercentSalaryHike]]/100</f>
        <v>0.13</v>
      </c>
      <c r="AK725" s="3" t="str">
        <f>+IF(TablaProyecto[[#This Row],[Age]]&gt;=61,"Baby boomers",IF(TablaProyecto[[#This Row],[Age]]&gt;=45,"Generacion X",IF(TablaProyecto[[#This Row],[Age]]&gt;=29,"Millennials","Generacion Z")))</f>
        <v>Generacion X</v>
      </c>
      <c r="AL72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25" s="3" t="str">
        <f>+IF(TablaProyecto[[#This Row],[HourlyRate]]&lt;50,"Coste salarial bajo",IF(TablaProyecto[[#This Row],[HourlyRate]]&lt;75,"Coste salarial medio","Coste salarial alto"))</f>
        <v>Coste salarial alto</v>
      </c>
      <c r="AN725" s="3" t="str">
        <f>+IF(TablaProyecto[[#This Row],[DistanceFromHome]]&lt;10,"0-10 kms",IF(TablaProyecto[[#This Row],[DistanceFromHome]]&lt;20,"10-20 kms","20-30 kms"))</f>
        <v>0-10 kms</v>
      </c>
      <c r="AO725" s="3" t="str">
        <f>+IF(TablaProyecto[[#This Row],[Porcentaje de aumento salarial recibido (%)]]&lt;16%,"Bajo",IF(TablaProyecto[[#This Row],[Porcentaje de aumento salarial recibido (%)]]&lt;21%,"Medio","Alto"))</f>
        <v>Bajo</v>
      </c>
      <c r="AP725" s="3" t="str">
        <f>+IF(TablaProyecto[[#This Row],[TrainingTimesLastYear]]&lt;3,"Poca",IF(TablaProyecto[[#This Row],[TrainingTimesLastYear]]&lt;5,"Media","Mucha"))</f>
        <v>Media</v>
      </c>
      <c r="AQ725" s="3" t="str">
        <f>+IF(TablaProyecto[[#This Row],[TotalWorkingYears]]&lt;4,"Junior",IF(TablaProyecto[[#This Row],[TotalWorkingYears]]&lt;10,"Intermediate","Senior"))</f>
        <v>Senior</v>
      </c>
      <c r="AS725" t="str">
        <f>+IF(TablaProyecto[[#This Row],[Education]]&gt;5,"ERRONEO","")</f>
        <v/>
      </c>
      <c r="AT725" t="str">
        <f>IF(+COUNTIF(TablaProyecto[EmployeeNumber],TablaProyecto[[#This Row],[EmployeeNumber]])&gt;1,"ERRONEO"," ")</f>
        <v xml:space="preserve"> </v>
      </c>
      <c r="AU725" t="str">
        <f>+IF(TablaProyecto[[#This Row],[JobSatisfaction]]&gt;4,"ERRONEO"," ")</f>
        <v xml:space="preserve"> </v>
      </c>
      <c r="AV725" t="str">
        <f>+IF(TablaProyecto[[#This Row],[PerformanceRating]]&gt;4,"ERRONEO"," ")</f>
        <v xml:space="preserve"> </v>
      </c>
      <c r="AW725" t="str">
        <f>+IF(TablaProyecto[[#This Row],[RelationshipSatisfaction]]&gt;4,"ERRONEO"," ")</f>
        <v xml:space="preserve"> </v>
      </c>
      <c r="AX725" t="str">
        <f>+IF(TablaProyecto[[#This Row],[WorkLifeBalance]]&gt;4,"ERRONEO"," ")</f>
        <v xml:space="preserve"> </v>
      </c>
    </row>
    <row r="726" spans="1:50" x14ac:dyDescent="0.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  <c r="AJ726" s="3">
        <f>+TablaProyecto[[#This Row],[PercentSalaryHike]]/100</f>
        <v>0.15</v>
      </c>
      <c r="AK726" s="3" t="str">
        <f>+IF(TablaProyecto[[#This Row],[Age]]&gt;=61,"Baby boomers",IF(TablaProyecto[[#This Row],[Age]]&gt;=45,"Generacion X",IF(TablaProyecto[[#This Row],[Age]]&gt;=29,"Millennials","Generacion Z")))</f>
        <v>Generacion Z</v>
      </c>
      <c r="AL72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26" s="3" t="str">
        <f>+IF(TablaProyecto[[#This Row],[HourlyRate]]&lt;50,"Coste salarial bajo",IF(TablaProyecto[[#This Row],[HourlyRate]]&lt;75,"Coste salarial medio","Coste salarial alto"))</f>
        <v>Coste salarial bajo</v>
      </c>
      <c r="AN726" s="3" t="str">
        <f>+IF(TablaProyecto[[#This Row],[DistanceFromHome]]&lt;10,"0-10 kms",IF(TablaProyecto[[#This Row],[DistanceFromHome]]&lt;20,"10-20 kms","20-30 kms"))</f>
        <v>10-20 kms</v>
      </c>
      <c r="AO726" s="3" t="str">
        <f>+IF(TablaProyecto[[#This Row],[Porcentaje de aumento salarial recibido (%)]]&lt;16%,"Bajo",IF(TablaProyecto[[#This Row],[Porcentaje de aumento salarial recibido (%)]]&lt;21%,"Medio","Alto"))</f>
        <v>Bajo</v>
      </c>
      <c r="AP726" s="3" t="str">
        <f>+IF(TablaProyecto[[#This Row],[TrainingTimesLastYear]]&lt;3,"Poca",IF(TablaProyecto[[#This Row],[TrainingTimesLastYear]]&lt;5,"Media","Mucha"))</f>
        <v>Mucha</v>
      </c>
      <c r="AQ726" s="3" t="str">
        <f>+IF(TablaProyecto[[#This Row],[TotalWorkingYears]]&lt;4,"Junior",IF(TablaProyecto[[#This Row],[TotalWorkingYears]]&lt;10,"Intermediate","Senior"))</f>
        <v>Intermediate</v>
      </c>
      <c r="AS726" t="str">
        <f>+IF(TablaProyecto[[#This Row],[Education]]&gt;5,"ERRONEO","")</f>
        <v/>
      </c>
      <c r="AT726" t="str">
        <f>IF(+COUNTIF(TablaProyecto[EmployeeNumber],TablaProyecto[[#This Row],[EmployeeNumber]])&gt;1,"ERRONEO"," ")</f>
        <v xml:space="preserve"> </v>
      </c>
      <c r="AU726" t="str">
        <f>+IF(TablaProyecto[[#This Row],[JobSatisfaction]]&gt;4,"ERRONEO"," ")</f>
        <v xml:space="preserve"> </v>
      </c>
      <c r="AV726" t="str">
        <f>+IF(TablaProyecto[[#This Row],[PerformanceRating]]&gt;4,"ERRONEO"," ")</f>
        <v xml:space="preserve"> </v>
      </c>
      <c r="AW726" t="str">
        <f>+IF(TablaProyecto[[#This Row],[RelationshipSatisfaction]]&gt;4,"ERRONEO"," ")</f>
        <v xml:space="preserve"> </v>
      </c>
      <c r="AX726" t="str">
        <f>+IF(TablaProyecto[[#This Row],[WorkLifeBalance]]&gt;4,"ERRONEO"," ")</f>
        <v xml:space="preserve"> </v>
      </c>
    </row>
    <row r="727" spans="1:50" x14ac:dyDescent="0.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  <c r="AJ727" s="3">
        <f>+TablaProyecto[[#This Row],[PercentSalaryHike]]/100</f>
        <v>0.24</v>
      </c>
      <c r="AK727" s="3" t="str">
        <f>+IF(TablaProyecto[[#This Row],[Age]]&gt;=61,"Baby boomers",IF(TablaProyecto[[#This Row],[Age]]&gt;=45,"Generacion X",IF(TablaProyecto[[#This Row],[Age]]&gt;=29,"Millennials","Generacion Z")))</f>
        <v>Millennials</v>
      </c>
      <c r="AL72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27" s="3" t="str">
        <f>+IF(TablaProyecto[[#This Row],[HourlyRate]]&lt;50,"Coste salarial bajo",IF(TablaProyecto[[#This Row],[HourlyRate]]&lt;75,"Coste salarial medio","Coste salarial alto"))</f>
        <v>Coste salarial bajo</v>
      </c>
      <c r="AN727" s="3" t="str">
        <f>+IF(TablaProyecto[[#This Row],[DistanceFromHome]]&lt;10,"0-10 kms",IF(TablaProyecto[[#This Row],[DistanceFromHome]]&lt;20,"10-20 kms","20-30 kms"))</f>
        <v>10-20 kms</v>
      </c>
      <c r="AO727" s="3" t="str">
        <f>+IF(TablaProyecto[[#This Row],[Porcentaje de aumento salarial recibido (%)]]&lt;16%,"Bajo",IF(TablaProyecto[[#This Row],[Porcentaje de aumento salarial recibido (%)]]&lt;21%,"Medio","Alto"))</f>
        <v>Alto</v>
      </c>
      <c r="AP727" s="3" t="str">
        <f>+IF(TablaProyecto[[#This Row],[TrainingTimesLastYear]]&lt;3,"Poca",IF(TablaProyecto[[#This Row],[TrainingTimesLastYear]]&lt;5,"Media","Mucha"))</f>
        <v>Poca</v>
      </c>
      <c r="AQ727" s="3" t="str">
        <f>+IF(TablaProyecto[[#This Row],[TotalWorkingYears]]&lt;4,"Junior",IF(TablaProyecto[[#This Row],[TotalWorkingYears]]&lt;10,"Intermediate","Senior"))</f>
        <v>Intermediate</v>
      </c>
      <c r="AS727" t="str">
        <f>+IF(TablaProyecto[[#This Row],[Education]]&gt;5,"ERRONEO","")</f>
        <v/>
      </c>
      <c r="AT727" t="str">
        <f>IF(+COUNTIF(TablaProyecto[EmployeeNumber],TablaProyecto[[#This Row],[EmployeeNumber]])&gt;1,"ERRONEO"," ")</f>
        <v xml:space="preserve"> </v>
      </c>
      <c r="AU727" t="str">
        <f>+IF(TablaProyecto[[#This Row],[JobSatisfaction]]&gt;4,"ERRONEO"," ")</f>
        <v xml:space="preserve"> </v>
      </c>
      <c r="AV727" t="str">
        <f>+IF(TablaProyecto[[#This Row],[PerformanceRating]]&gt;4,"ERRONEO"," ")</f>
        <v xml:space="preserve"> </v>
      </c>
      <c r="AW727" t="str">
        <f>+IF(TablaProyecto[[#This Row],[RelationshipSatisfaction]]&gt;4,"ERRONEO"," ")</f>
        <v xml:space="preserve"> </v>
      </c>
      <c r="AX727" t="str">
        <f>+IF(TablaProyecto[[#This Row],[WorkLifeBalance]]&gt;4,"ERRONEO"," ")</f>
        <v xml:space="preserve"> </v>
      </c>
    </row>
    <row r="728" spans="1:50" x14ac:dyDescent="0.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  <c r="AJ728" s="3">
        <f>+TablaProyecto[[#This Row],[PercentSalaryHike]]/100</f>
        <v>0.12</v>
      </c>
      <c r="AK728" s="3" t="str">
        <f>+IF(TablaProyecto[[#This Row],[Age]]&gt;=61,"Baby boomers",IF(TablaProyecto[[#This Row],[Age]]&gt;=45,"Generacion X",IF(TablaProyecto[[#This Row],[Age]]&gt;=29,"Millennials","Generacion Z")))</f>
        <v>Millennials</v>
      </c>
      <c r="AL72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28" s="3" t="str">
        <f>+IF(TablaProyecto[[#This Row],[HourlyRate]]&lt;50,"Coste salarial bajo",IF(TablaProyecto[[#This Row],[HourlyRate]]&lt;75,"Coste salarial medio","Coste salarial alto"))</f>
        <v>Coste salarial alto</v>
      </c>
      <c r="AN728" s="3" t="str">
        <f>+IF(TablaProyecto[[#This Row],[DistanceFromHome]]&lt;10,"0-10 kms",IF(TablaProyecto[[#This Row],[DistanceFromHome]]&lt;20,"10-20 kms","20-30 kms"))</f>
        <v>0-10 kms</v>
      </c>
      <c r="AO728" s="3" t="str">
        <f>+IF(TablaProyecto[[#This Row],[Porcentaje de aumento salarial recibido (%)]]&lt;16%,"Bajo",IF(TablaProyecto[[#This Row],[Porcentaje de aumento salarial recibido (%)]]&lt;21%,"Medio","Alto"))</f>
        <v>Bajo</v>
      </c>
      <c r="AP728" s="3" t="str">
        <f>+IF(TablaProyecto[[#This Row],[TrainingTimesLastYear]]&lt;3,"Poca",IF(TablaProyecto[[#This Row],[TrainingTimesLastYear]]&lt;5,"Media","Mucha"))</f>
        <v>Poca</v>
      </c>
      <c r="AQ728" s="3" t="str">
        <f>+IF(TablaProyecto[[#This Row],[TotalWorkingYears]]&lt;4,"Junior",IF(TablaProyecto[[#This Row],[TotalWorkingYears]]&lt;10,"Intermediate","Senior"))</f>
        <v>Intermediate</v>
      </c>
      <c r="AS728" t="str">
        <f>+IF(TablaProyecto[[#This Row],[Education]]&gt;5,"ERRONEO","")</f>
        <v/>
      </c>
      <c r="AT728" t="str">
        <f>IF(+COUNTIF(TablaProyecto[EmployeeNumber],TablaProyecto[[#This Row],[EmployeeNumber]])&gt;1,"ERRONEO"," ")</f>
        <v xml:space="preserve"> </v>
      </c>
      <c r="AU728" t="str">
        <f>+IF(TablaProyecto[[#This Row],[JobSatisfaction]]&gt;4,"ERRONEO"," ")</f>
        <v xml:space="preserve"> </v>
      </c>
      <c r="AV728" t="str">
        <f>+IF(TablaProyecto[[#This Row],[PerformanceRating]]&gt;4,"ERRONEO"," ")</f>
        <v xml:space="preserve"> </v>
      </c>
      <c r="AW728" t="str">
        <f>+IF(TablaProyecto[[#This Row],[RelationshipSatisfaction]]&gt;4,"ERRONEO"," ")</f>
        <v xml:space="preserve"> </v>
      </c>
      <c r="AX728" t="str">
        <f>+IF(TablaProyecto[[#This Row],[WorkLifeBalance]]&gt;4,"ERRONEO"," ")</f>
        <v xml:space="preserve"> </v>
      </c>
    </row>
    <row r="729" spans="1:50" x14ac:dyDescent="0.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  <c r="AJ729" s="3">
        <f>+TablaProyecto[[#This Row],[PercentSalaryHike]]/100</f>
        <v>0.15</v>
      </c>
      <c r="AK729" s="3" t="str">
        <f>+IF(TablaProyecto[[#This Row],[Age]]&gt;=61,"Baby boomers",IF(TablaProyecto[[#This Row],[Age]]&gt;=45,"Generacion X",IF(TablaProyecto[[#This Row],[Age]]&gt;=29,"Millennials","Generacion Z")))</f>
        <v>Generacion Z</v>
      </c>
      <c r="AL72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729" s="3" t="str">
        <f>+IF(TablaProyecto[[#This Row],[HourlyRate]]&lt;50,"Coste salarial bajo",IF(TablaProyecto[[#This Row],[HourlyRate]]&lt;75,"Coste salarial medio","Coste salarial alto"))</f>
        <v>Coste salarial medio</v>
      </c>
      <c r="AN729" s="3" t="str">
        <f>+IF(TablaProyecto[[#This Row],[DistanceFromHome]]&lt;10,"0-10 kms",IF(TablaProyecto[[#This Row],[DistanceFromHome]]&lt;20,"10-20 kms","20-30 kms"))</f>
        <v>0-10 kms</v>
      </c>
      <c r="AO729" s="3" t="str">
        <f>+IF(TablaProyecto[[#This Row],[Porcentaje de aumento salarial recibido (%)]]&lt;16%,"Bajo",IF(TablaProyecto[[#This Row],[Porcentaje de aumento salarial recibido (%)]]&lt;21%,"Medio","Alto"))</f>
        <v>Bajo</v>
      </c>
      <c r="AP729" s="3" t="str">
        <f>+IF(TablaProyecto[[#This Row],[TrainingTimesLastYear]]&lt;3,"Poca",IF(TablaProyecto[[#This Row],[TrainingTimesLastYear]]&lt;5,"Media","Mucha"))</f>
        <v>Poca</v>
      </c>
      <c r="AQ729" s="3" t="str">
        <f>+IF(TablaProyecto[[#This Row],[TotalWorkingYears]]&lt;4,"Junior",IF(TablaProyecto[[#This Row],[TotalWorkingYears]]&lt;10,"Intermediate","Senior"))</f>
        <v>Junior</v>
      </c>
      <c r="AS729" t="str">
        <f>+IF(TablaProyecto[[#This Row],[Education]]&gt;5,"ERRONEO","")</f>
        <v/>
      </c>
      <c r="AT729" t="str">
        <f>IF(+COUNTIF(TablaProyecto[EmployeeNumber],TablaProyecto[[#This Row],[EmployeeNumber]])&gt;1,"ERRONEO"," ")</f>
        <v xml:space="preserve"> </v>
      </c>
      <c r="AU729" t="str">
        <f>+IF(TablaProyecto[[#This Row],[JobSatisfaction]]&gt;4,"ERRONEO"," ")</f>
        <v xml:space="preserve"> </v>
      </c>
      <c r="AV729" t="str">
        <f>+IF(TablaProyecto[[#This Row],[PerformanceRating]]&gt;4,"ERRONEO"," ")</f>
        <v xml:space="preserve"> </v>
      </c>
      <c r="AW729" t="str">
        <f>+IF(TablaProyecto[[#This Row],[RelationshipSatisfaction]]&gt;4,"ERRONEO"," ")</f>
        <v xml:space="preserve"> </v>
      </c>
      <c r="AX729" t="str">
        <f>+IF(TablaProyecto[[#This Row],[WorkLifeBalance]]&gt;4,"ERRONEO"," ")</f>
        <v xml:space="preserve"> </v>
      </c>
    </row>
    <row r="730" spans="1:50" x14ac:dyDescent="0.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  <c r="AJ730" s="3">
        <f>+TablaProyecto[[#This Row],[PercentSalaryHike]]/100</f>
        <v>0.11</v>
      </c>
      <c r="AK730" s="3" t="str">
        <f>+IF(TablaProyecto[[#This Row],[Age]]&gt;=61,"Baby boomers",IF(TablaProyecto[[#This Row],[Age]]&gt;=45,"Generacion X",IF(TablaProyecto[[#This Row],[Age]]&gt;=29,"Millennials","Generacion Z")))</f>
        <v>Generacion X</v>
      </c>
      <c r="AL73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30" s="3" t="str">
        <f>+IF(TablaProyecto[[#This Row],[HourlyRate]]&lt;50,"Coste salarial bajo",IF(TablaProyecto[[#This Row],[HourlyRate]]&lt;75,"Coste salarial medio","Coste salarial alto"))</f>
        <v>Coste salarial medio</v>
      </c>
      <c r="AN730" s="3" t="str">
        <f>+IF(TablaProyecto[[#This Row],[DistanceFromHome]]&lt;10,"0-10 kms",IF(TablaProyecto[[#This Row],[DistanceFromHome]]&lt;20,"10-20 kms","20-30 kms"))</f>
        <v>10-20 kms</v>
      </c>
      <c r="AO730" s="3" t="str">
        <f>+IF(TablaProyecto[[#This Row],[Porcentaje de aumento salarial recibido (%)]]&lt;16%,"Bajo",IF(TablaProyecto[[#This Row],[Porcentaje de aumento salarial recibido (%)]]&lt;21%,"Medio","Alto"))</f>
        <v>Bajo</v>
      </c>
      <c r="AP730" s="3" t="str">
        <f>+IF(TablaProyecto[[#This Row],[TrainingTimesLastYear]]&lt;3,"Poca",IF(TablaProyecto[[#This Row],[TrainingTimesLastYear]]&lt;5,"Media","Mucha"))</f>
        <v>Poca</v>
      </c>
      <c r="AQ730" s="3" t="str">
        <f>+IF(TablaProyecto[[#This Row],[TotalWorkingYears]]&lt;4,"Junior",IF(TablaProyecto[[#This Row],[TotalWorkingYears]]&lt;10,"Intermediate","Senior"))</f>
        <v>Senior</v>
      </c>
      <c r="AS730" t="str">
        <f>+IF(TablaProyecto[[#This Row],[Education]]&gt;5,"ERRONEO","")</f>
        <v/>
      </c>
      <c r="AT730" t="str">
        <f>IF(+COUNTIF(TablaProyecto[EmployeeNumber],TablaProyecto[[#This Row],[EmployeeNumber]])&gt;1,"ERRONEO"," ")</f>
        <v xml:space="preserve"> </v>
      </c>
      <c r="AU730" t="str">
        <f>+IF(TablaProyecto[[#This Row],[JobSatisfaction]]&gt;4,"ERRONEO"," ")</f>
        <v xml:space="preserve"> </v>
      </c>
      <c r="AV730" t="str">
        <f>+IF(TablaProyecto[[#This Row],[PerformanceRating]]&gt;4,"ERRONEO"," ")</f>
        <v xml:space="preserve"> </v>
      </c>
      <c r="AW730" t="str">
        <f>+IF(TablaProyecto[[#This Row],[RelationshipSatisfaction]]&gt;4,"ERRONEO"," ")</f>
        <v xml:space="preserve"> </v>
      </c>
      <c r="AX730" t="str">
        <f>+IF(TablaProyecto[[#This Row],[WorkLifeBalance]]&gt;4,"ERRONEO"," ")</f>
        <v xml:space="preserve"> </v>
      </c>
    </row>
    <row r="731" spans="1:50" x14ac:dyDescent="0.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  <c r="AJ731" s="3">
        <f>+TablaProyecto[[#This Row],[PercentSalaryHike]]/100</f>
        <v>0.11</v>
      </c>
      <c r="AK731" s="3" t="str">
        <f>+IF(TablaProyecto[[#This Row],[Age]]&gt;=61,"Baby boomers",IF(TablaProyecto[[#This Row],[Age]]&gt;=45,"Generacion X",IF(TablaProyecto[[#This Row],[Age]]&gt;=29,"Millennials","Generacion Z")))</f>
        <v>Millennials</v>
      </c>
      <c r="AL73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731" s="3" t="str">
        <f>+IF(TablaProyecto[[#This Row],[HourlyRate]]&lt;50,"Coste salarial bajo",IF(TablaProyecto[[#This Row],[HourlyRate]]&lt;75,"Coste salarial medio","Coste salarial alto"))</f>
        <v>Coste salarial medio</v>
      </c>
      <c r="AN731" s="3" t="str">
        <f>+IF(TablaProyecto[[#This Row],[DistanceFromHome]]&lt;10,"0-10 kms",IF(TablaProyecto[[#This Row],[DistanceFromHome]]&lt;20,"10-20 kms","20-30 kms"))</f>
        <v>20-30 kms</v>
      </c>
      <c r="AO731" s="3" t="str">
        <f>+IF(TablaProyecto[[#This Row],[Porcentaje de aumento salarial recibido (%)]]&lt;16%,"Bajo",IF(TablaProyecto[[#This Row],[Porcentaje de aumento salarial recibido (%)]]&lt;21%,"Medio","Alto"))</f>
        <v>Bajo</v>
      </c>
      <c r="AP731" s="3" t="str">
        <f>+IF(TablaProyecto[[#This Row],[TrainingTimesLastYear]]&lt;3,"Poca",IF(TablaProyecto[[#This Row],[TrainingTimesLastYear]]&lt;5,"Media","Mucha"))</f>
        <v>Media</v>
      </c>
      <c r="AQ731" s="3" t="str">
        <f>+IF(TablaProyecto[[#This Row],[TotalWorkingYears]]&lt;4,"Junior",IF(TablaProyecto[[#This Row],[TotalWorkingYears]]&lt;10,"Intermediate","Senior"))</f>
        <v>Senior</v>
      </c>
      <c r="AS731" t="str">
        <f>+IF(TablaProyecto[[#This Row],[Education]]&gt;5,"ERRONEO","")</f>
        <v/>
      </c>
      <c r="AT731" t="str">
        <f>IF(+COUNTIF(TablaProyecto[EmployeeNumber],TablaProyecto[[#This Row],[EmployeeNumber]])&gt;1,"ERRONEO"," ")</f>
        <v xml:space="preserve"> </v>
      </c>
      <c r="AU731" t="str">
        <f>+IF(TablaProyecto[[#This Row],[JobSatisfaction]]&gt;4,"ERRONEO"," ")</f>
        <v xml:space="preserve"> </v>
      </c>
      <c r="AV731" t="str">
        <f>+IF(TablaProyecto[[#This Row],[PerformanceRating]]&gt;4,"ERRONEO"," ")</f>
        <v xml:space="preserve"> </v>
      </c>
      <c r="AW731" t="str">
        <f>+IF(TablaProyecto[[#This Row],[RelationshipSatisfaction]]&gt;4,"ERRONEO"," ")</f>
        <v xml:space="preserve"> </v>
      </c>
      <c r="AX731" t="str">
        <f>+IF(TablaProyecto[[#This Row],[WorkLifeBalance]]&gt;4,"ERRONEO"," ")</f>
        <v xml:space="preserve"> </v>
      </c>
    </row>
    <row r="732" spans="1:50" x14ac:dyDescent="0.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  <c r="AJ732" s="3">
        <f>+TablaProyecto[[#This Row],[PercentSalaryHike]]/100</f>
        <v>0.12</v>
      </c>
      <c r="AK732" s="3" t="str">
        <f>+IF(TablaProyecto[[#This Row],[Age]]&gt;=61,"Baby boomers",IF(TablaProyecto[[#This Row],[Age]]&gt;=45,"Generacion X",IF(TablaProyecto[[#This Row],[Age]]&gt;=29,"Millennials","Generacion Z")))</f>
        <v>Millennials</v>
      </c>
      <c r="AL73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32" s="3" t="str">
        <f>+IF(TablaProyecto[[#This Row],[HourlyRate]]&lt;50,"Coste salarial bajo",IF(TablaProyecto[[#This Row],[HourlyRate]]&lt;75,"Coste salarial medio","Coste salarial alto"))</f>
        <v>Coste salarial medio</v>
      </c>
      <c r="AN732" s="3" t="str">
        <f>+IF(TablaProyecto[[#This Row],[DistanceFromHome]]&lt;10,"0-10 kms",IF(TablaProyecto[[#This Row],[DistanceFromHome]]&lt;20,"10-20 kms","20-30 kms"))</f>
        <v>0-10 kms</v>
      </c>
      <c r="AO732" s="3" t="str">
        <f>+IF(TablaProyecto[[#This Row],[Porcentaje de aumento salarial recibido (%)]]&lt;16%,"Bajo",IF(TablaProyecto[[#This Row],[Porcentaje de aumento salarial recibido (%)]]&lt;21%,"Medio","Alto"))</f>
        <v>Bajo</v>
      </c>
      <c r="AP732" s="3" t="str">
        <f>+IF(TablaProyecto[[#This Row],[TrainingTimesLastYear]]&lt;3,"Poca",IF(TablaProyecto[[#This Row],[TrainingTimesLastYear]]&lt;5,"Media","Mucha"))</f>
        <v>Media</v>
      </c>
      <c r="AQ732" s="3" t="str">
        <f>+IF(TablaProyecto[[#This Row],[TotalWorkingYears]]&lt;4,"Junior",IF(TablaProyecto[[#This Row],[TotalWorkingYears]]&lt;10,"Intermediate","Senior"))</f>
        <v>Intermediate</v>
      </c>
      <c r="AS732" t="str">
        <f>+IF(TablaProyecto[[#This Row],[Education]]&gt;5,"ERRONEO","")</f>
        <v/>
      </c>
      <c r="AT732" t="str">
        <f>IF(+COUNTIF(TablaProyecto[EmployeeNumber],TablaProyecto[[#This Row],[EmployeeNumber]])&gt;1,"ERRONEO"," ")</f>
        <v xml:space="preserve"> </v>
      </c>
      <c r="AU732" t="str">
        <f>+IF(TablaProyecto[[#This Row],[JobSatisfaction]]&gt;4,"ERRONEO"," ")</f>
        <v xml:space="preserve"> </v>
      </c>
      <c r="AV732" t="str">
        <f>+IF(TablaProyecto[[#This Row],[PerformanceRating]]&gt;4,"ERRONEO"," ")</f>
        <v xml:space="preserve"> </v>
      </c>
      <c r="AW732" t="str">
        <f>+IF(TablaProyecto[[#This Row],[RelationshipSatisfaction]]&gt;4,"ERRONEO"," ")</f>
        <v xml:space="preserve"> </v>
      </c>
      <c r="AX732" t="str">
        <f>+IF(TablaProyecto[[#This Row],[WorkLifeBalance]]&gt;4,"ERRONEO"," ")</f>
        <v xml:space="preserve"> </v>
      </c>
    </row>
    <row r="733" spans="1:50" x14ac:dyDescent="0.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  <c r="AJ733" s="3">
        <f>+TablaProyecto[[#This Row],[PercentSalaryHike]]/100</f>
        <v>0.15</v>
      </c>
      <c r="AK733" s="3" t="str">
        <f>+IF(TablaProyecto[[#This Row],[Age]]&gt;=61,"Baby boomers",IF(TablaProyecto[[#This Row],[Age]]&gt;=45,"Generacion X",IF(TablaProyecto[[#This Row],[Age]]&gt;=29,"Millennials","Generacion Z")))</f>
        <v>Generacion Z</v>
      </c>
      <c r="AL73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733" s="3" t="str">
        <f>+IF(TablaProyecto[[#This Row],[HourlyRate]]&lt;50,"Coste salarial bajo",IF(TablaProyecto[[#This Row],[HourlyRate]]&lt;75,"Coste salarial medio","Coste salarial alto"))</f>
        <v>Coste salarial alto</v>
      </c>
      <c r="AN733" s="3" t="str">
        <f>+IF(TablaProyecto[[#This Row],[DistanceFromHome]]&lt;10,"0-10 kms",IF(TablaProyecto[[#This Row],[DistanceFromHome]]&lt;20,"10-20 kms","20-30 kms"))</f>
        <v>10-20 kms</v>
      </c>
      <c r="AO733" s="3" t="str">
        <f>+IF(TablaProyecto[[#This Row],[Porcentaje de aumento salarial recibido (%)]]&lt;16%,"Bajo",IF(TablaProyecto[[#This Row],[Porcentaje de aumento salarial recibido (%)]]&lt;21%,"Medio","Alto"))</f>
        <v>Bajo</v>
      </c>
      <c r="AP733" s="3" t="str">
        <f>+IF(TablaProyecto[[#This Row],[TrainingTimesLastYear]]&lt;3,"Poca",IF(TablaProyecto[[#This Row],[TrainingTimesLastYear]]&lt;5,"Media","Mucha"))</f>
        <v>Poca</v>
      </c>
      <c r="AQ733" s="3" t="str">
        <f>+IF(TablaProyecto[[#This Row],[TotalWorkingYears]]&lt;4,"Junior",IF(TablaProyecto[[#This Row],[TotalWorkingYears]]&lt;10,"Intermediate","Senior"))</f>
        <v>Junior</v>
      </c>
      <c r="AS733" t="str">
        <f>+IF(TablaProyecto[[#This Row],[Education]]&gt;5,"ERRONEO","")</f>
        <v/>
      </c>
      <c r="AT733" t="str">
        <f>IF(+COUNTIF(TablaProyecto[EmployeeNumber],TablaProyecto[[#This Row],[EmployeeNumber]])&gt;1,"ERRONEO"," ")</f>
        <v xml:space="preserve"> </v>
      </c>
      <c r="AU733" t="str">
        <f>+IF(TablaProyecto[[#This Row],[JobSatisfaction]]&gt;4,"ERRONEO"," ")</f>
        <v xml:space="preserve"> </v>
      </c>
      <c r="AV733" t="str">
        <f>+IF(TablaProyecto[[#This Row],[PerformanceRating]]&gt;4,"ERRONEO"," ")</f>
        <v xml:space="preserve"> </v>
      </c>
      <c r="AW733" t="str">
        <f>+IF(TablaProyecto[[#This Row],[RelationshipSatisfaction]]&gt;4,"ERRONEO"," ")</f>
        <v xml:space="preserve"> </v>
      </c>
      <c r="AX733" t="str">
        <f>+IF(TablaProyecto[[#This Row],[WorkLifeBalance]]&gt;4,"ERRONEO"," ")</f>
        <v xml:space="preserve"> </v>
      </c>
    </row>
    <row r="734" spans="1:50" x14ac:dyDescent="0.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  <c r="AJ734" s="3">
        <f>+TablaProyecto[[#This Row],[PercentSalaryHike]]/100</f>
        <v>0.17</v>
      </c>
      <c r="AK734" s="3" t="str">
        <f>+IF(TablaProyecto[[#This Row],[Age]]&gt;=61,"Baby boomers",IF(TablaProyecto[[#This Row],[Age]]&gt;=45,"Generacion X",IF(TablaProyecto[[#This Row],[Age]]&gt;=29,"Millennials","Generacion Z")))</f>
        <v>Millennials</v>
      </c>
      <c r="AL73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34" s="3" t="str">
        <f>+IF(TablaProyecto[[#This Row],[HourlyRate]]&lt;50,"Coste salarial bajo",IF(TablaProyecto[[#This Row],[HourlyRate]]&lt;75,"Coste salarial medio","Coste salarial alto"))</f>
        <v>Coste salarial medio</v>
      </c>
      <c r="AN734" s="3" t="str">
        <f>+IF(TablaProyecto[[#This Row],[DistanceFromHome]]&lt;10,"0-10 kms",IF(TablaProyecto[[#This Row],[DistanceFromHome]]&lt;20,"10-20 kms","20-30 kms"))</f>
        <v>0-10 kms</v>
      </c>
      <c r="AO734" s="3" t="str">
        <f>+IF(TablaProyecto[[#This Row],[Porcentaje de aumento salarial recibido (%)]]&lt;16%,"Bajo",IF(TablaProyecto[[#This Row],[Porcentaje de aumento salarial recibido (%)]]&lt;21%,"Medio","Alto"))</f>
        <v>Medio</v>
      </c>
      <c r="AP734" s="3" t="str">
        <f>+IF(TablaProyecto[[#This Row],[TrainingTimesLastYear]]&lt;3,"Poca",IF(TablaProyecto[[#This Row],[TrainingTimesLastYear]]&lt;5,"Media","Mucha"))</f>
        <v>Media</v>
      </c>
      <c r="AQ734" s="3" t="str">
        <f>+IF(TablaProyecto[[#This Row],[TotalWorkingYears]]&lt;4,"Junior",IF(TablaProyecto[[#This Row],[TotalWorkingYears]]&lt;10,"Intermediate","Senior"))</f>
        <v>Intermediate</v>
      </c>
      <c r="AS734" t="str">
        <f>+IF(TablaProyecto[[#This Row],[Education]]&gt;5,"ERRONEO","")</f>
        <v/>
      </c>
      <c r="AT734" t="str">
        <f>IF(+COUNTIF(TablaProyecto[EmployeeNumber],TablaProyecto[[#This Row],[EmployeeNumber]])&gt;1,"ERRONEO"," ")</f>
        <v xml:space="preserve"> </v>
      </c>
      <c r="AU734" t="str">
        <f>+IF(TablaProyecto[[#This Row],[JobSatisfaction]]&gt;4,"ERRONEO"," ")</f>
        <v xml:space="preserve"> </v>
      </c>
      <c r="AV734" t="str">
        <f>+IF(TablaProyecto[[#This Row],[PerformanceRating]]&gt;4,"ERRONEO"," ")</f>
        <v xml:space="preserve"> </v>
      </c>
      <c r="AW734" t="str">
        <f>+IF(TablaProyecto[[#This Row],[RelationshipSatisfaction]]&gt;4,"ERRONEO"," ")</f>
        <v xml:space="preserve"> </v>
      </c>
      <c r="AX734" t="str">
        <f>+IF(TablaProyecto[[#This Row],[WorkLifeBalance]]&gt;4,"ERRONEO"," ")</f>
        <v xml:space="preserve"> </v>
      </c>
    </row>
    <row r="735" spans="1:50" x14ac:dyDescent="0.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  <c r="AJ735" s="3">
        <f>+TablaProyecto[[#This Row],[PercentSalaryHike]]/100</f>
        <v>0.12</v>
      </c>
      <c r="AK735" s="3" t="str">
        <f>+IF(TablaProyecto[[#This Row],[Age]]&gt;=61,"Baby boomers",IF(TablaProyecto[[#This Row],[Age]]&gt;=45,"Generacion X",IF(TablaProyecto[[#This Row],[Age]]&gt;=29,"Millennials","Generacion Z")))</f>
        <v>Generacion Z</v>
      </c>
      <c r="AL73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35" s="3" t="str">
        <f>+IF(TablaProyecto[[#This Row],[HourlyRate]]&lt;50,"Coste salarial bajo",IF(TablaProyecto[[#This Row],[HourlyRate]]&lt;75,"Coste salarial medio","Coste salarial alto"))</f>
        <v>Coste salarial bajo</v>
      </c>
      <c r="AN735" s="3" t="str">
        <f>+IF(TablaProyecto[[#This Row],[DistanceFromHome]]&lt;10,"0-10 kms",IF(TablaProyecto[[#This Row],[DistanceFromHome]]&lt;20,"10-20 kms","20-30 kms"))</f>
        <v>0-10 kms</v>
      </c>
      <c r="AO735" s="3" t="str">
        <f>+IF(TablaProyecto[[#This Row],[Porcentaje de aumento salarial recibido (%)]]&lt;16%,"Bajo",IF(TablaProyecto[[#This Row],[Porcentaje de aumento salarial recibido (%)]]&lt;21%,"Medio","Alto"))</f>
        <v>Bajo</v>
      </c>
      <c r="AP735" s="3" t="str">
        <f>+IF(TablaProyecto[[#This Row],[TrainingTimesLastYear]]&lt;3,"Poca",IF(TablaProyecto[[#This Row],[TrainingTimesLastYear]]&lt;5,"Media","Mucha"))</f>
        <v>Poca</v>
      </c>
      <c r="AQ735" s="3" t="str">
        <f>+IF(TablaProyecto[[#This Row],[TotalWorkingYears]]&lt;4,"Junior",IF(TablaProyecto[[#This Row],[TotalWorkingYears]]&lt;10,"Intermediate","Senior"))</f>
        <v>Intermediate</v>
      </c>
      <c r="AS735" t="str">
        <f>+IF(TablaProyecto[[#This Row],[Education]]&gt;5,"ERRONEO","")</f>
        <v/>
      </c>
      <c r="AT735" t="str">
        <f>IF(+COUNTIF(TablaProyecto[EmployeeNumber],TablaProyecto[[#This Row],[EmployeeNumber]])&gt;1,"ERRONEO"," ")</f>
        <v xml:space="preserve"> </v>
      </c>
      <c r="AU735" t="str">
        <f>+IF(TablaProyecto[[#This Row],[JobSatisfaction]]&gt;4,"ERRONEO"," ")</f>
        <v xml:space="preserve"> </v>
      </c>
      <c r="AV735" t="str">
        <f>+IF(TablaProyecto[[#This Row],[PerformanceRating]]&gt;4,"ERRONEO"," ")</f>
        <v xml:space="preserve"> </v>
      </c>
      <c r="AW735" t="str">
        <f>+IF(TablaProyecto[[#This Row],[RelationshipSatisfaction]]&gt;4,"ERRONEO"," ")</f>
        <v xml:space="preserve"> </v>
      </c>
      <c r="AX735" t="str">
        <f>+IF(TablaProyecto[[#This Row],[WorkLifeBalance]]&gt;4,"ERRONEO"," ")</f>
        <v xml:space="preserve"> </v>
      </c>
    </row>
    <row r="736" spans="1:50" x14ac:dyDescent="0.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  <c r="AJ736" s="3">
        <f>+TablaProyecto[[#This Row],[PercentSalaryHike]]/100</f>
        <v>0.15</v>
      </c>
      <c r="AK736" s="3" t="str">
        <f>+IF(TablaProyecto[[#This Row],[Age]]&gt;=61,"Baby boomers",IF(TablaProyecto[[#This Row],[Age]]&gt;=45,"Generacion X",IF(TablaProyecto[[#This Row],[Age]]&gt;=29,"Millennials","Generacion Z")))</f>
        <v>Generacion Z</v>
      </c>
      <c r="AL73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36" s="3" t="str">
        <f>+IF(TablaProyecto[[#This Row],[HourlyRate]]&lt;50,"Coste salarial bajo",IF(TablaProyecto[[#This Row],[HourlyRate]]&lt;75,"Coste salarial medio","Coste salarial alto"))</f>
        <v>Coste salarial alto</v>
      </c>
      <c r="AN736" s="3" t="str">
        <f>+IF(TablaProyecto[[#This Row],[DistanceFromHome]]&lt;10,"0-10 kms",IF(TablaProyecto[[#This Row],[DistanceFromHome]]&lt;20,"10-20 kms","20-30 kms"))</f>
        <v>0-10 kms</v>
      </c>
      <c r="AO736" s="3" t="str">
        <f>+IF(TablaProyecto[[#This Row],[Porcentaje de aumento salarial recibido (%)]]&lt;16%,"Bajo",IF(TablaProyecto[[#This Row],[Porcentaje de aumento salarial recibido (%)]]&lt;21%,"Medio","Alto"))</f>
        <v>Bajo</v>
      </c>
      <c r="AP736" s="3" t="str">
        <f>+IF(TablaProyecto[[#This Row],[TrainingTimesLastYear]]&lt;3,"Poca",IF(TablaProyecto[[#This Row],[TrainingTimesLastYear]]&lt;5,"Media","Mucha"))</f>
        <v>Media</v>
      </c>
      <c r="AQ736" s="3" t="str">
        <f>+IF(TablaProyecto[[#This Row],[TotalWorkingYears]]&lt;4,"Junior",IF(TablaProyecto[[#This Row],[TotalWorkingYears]]&lt;10,"Intermediate","Senior"))</f>
        <v>Intermediate</v>
      </c>
      <c r="AS736" t="str">
        <f>+IF(TablaProyecto[[#This Row],[Education]]&gt;5,"ERRONEO","")</f>
        <v/>
      </c>
      <c r="AT736" t="str">
        <f>IF(+COUNTIF(TablaProyecto[EmployeeNumber],TablaProyecto[[#This Row],[EmployeeNumber]])&gt;1,"ERRONEO"," ")</f>
        <v xml:space="preserve"> </v>
      </c>
      <c r="AU736" t="str">
        <f>+IF(TablaProyecto[[#This Row],[JobSatisfaction]]&gt;4,"ERRONEO"," ")</f>
        <v xml:space="preserve"> </v>
      </c>
      <c r="AV736" t="str">
        <f>+IF(TablaProyecto[[#This Row],[PerformanceRating]]&gt;4,"ERRONEO"," ")</f>
        <v xml:space="preserve"> </v>
      </c>
      <c r="AW736" t="str">
        <f>+IF(TablaProyecto[[#This Row],[RelationshipSatisfaction]]&gt;4,"ERRONEO"," ")</f>
        <v xml:space="preserve"> </v>
      </c>
      <c r="AX736" t="str">
        <f>+IF(TablaProyecto[[#This Row],[WorkLifeBalance]]&gt;4,"ERRONEO"," ")</f>
        <v xml:space="preserve"> </v>
      </c>
    </row>
    <row r="737" spans="1:50" x14ac:dyDescent="0.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  <c r="AJ737" s="3">
        <f>+TablaProyecto[[#This Row],[PercentSalaryHike]]/100</f>
        <v>0.13</v>
      </c>
      <c r="AK737" s="3" t="str">
        <f>+IF(TablaProyecto[[#This Row],[Age]]&gt;=61,"Baby boomers",IF(TablaProyecto[[#This Row],[Age]]&gt;=45,"Generacion X",IF(TablaProyecto[[#This Row],[Age]]&gt;=29,"Millennials","Generacion Z")))</f>
        <v>Generacion X</v>
      </c>
      <c r="AL73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37" s="3" t="str">
        <f>+IF(TablaProyecto[[#This Row],[HourlyRate]]&lt;50,"Coste salarial bajo",IF(TablaProyecto[[#This Row],[HourlyRate]]&lt;75,"Coste salarial medio","Coste salarial alto"))</f>
        <v>Coste salarial alto</v>
      </c>
      <c r="AN737" s="3" t="str">
        <f>+IF(TablaProyecto[[#This Row],[DistanceFromHome]]&lt;10,"0-10 kms",IF(TablaProyecto[[#This Row],[DistanceFromHome]]&lt;20,"10-20 kms","20-30 kms"))</f>
        <v>0-10 kms</v>
      </c>
      <c r="AO737" s="3" t="str">
        <f>+IF(TablaProyecto[[#This Row],[Porcentaje de aumento salarial recibido (%)]]&lt;16%,"Bajo",IF(TablaProyecto[[#This Row],[Porcentaje de aumento salarial recibido (%)]]&lt;21%,"Medio","Alto"))</f>
        <v>Bajo</v>
      </c>
      <c r="AP737" s="3" t="str">
        <f>+IF(TablaProyecto[[#This Row],[TrainingTimesLastYear]]&lt;3,"Poca",IF(TablaProyecto[[#This Row],[TrainingTimesLastYear]]&lt;5,"Media","Mucha"))</f>
        <v>Poca</v>
      </c>
      <c r="AQ737" s="3" t="str">
        <f>+IF(TablaProyecto[[#This Row],[TotalWorkingYears]]&lt;4,"Junior",IF(TablaProyecto[[#This Row],[TotalWorkingYears]]&lt;10,"Intermediate","Senior"))</f>
        <v>Senior</v>
      </c>
      <c r="AS737" t="str">
        <f>+IF(TablaProyecto[[#This Row],[Education]]&gt;5,"ERRONEO","")</f>
        <v/>
      </c>
      <c r="AT737" t="str">
        <f>IF(+COUNTIF(TablaProyecto[EmployeeNumber],TablaProyecto[[#This Row],[EmployeeNumber]])&gt;1,"ERRONEO"," ")</f>
        <v xml:space="preserve"> </v>
      </c>
      <c r="AU737" t="str">
        <f>+IF(TablaProyecto[[#This Row],[JobSatisfaction]]&gt;4,"ERRONEO"," ")</f>
        <v xml:space="preserve"> </v>
      </c>
      <c r="AV737" t="str">
        <f>+IF(TablaProyecto[[#This Row],[PerformanceRating]]&gt;4,"ERRONEO"," ")</f>
        <v xml:space="preserve"> </v>
      </c>
      <c r="AW737" t="str">
        <f>+IF(TablaProyecto[[#This Row],[RelationshipSatisfaction]]&gt;4,"ERRONEO"," ")</f>
        <v xml:space="preserve"> </v>
      </c>
      <c r="AX737" t="str">
        <f>+IF(TablaProyecto[[#This Row],[WorkLifeBalance]]&gt;4,"ERRONEO"," ")</f>
        <v xml:space="preserve"> </v>
      </c>
    </row>
    <row r="738" spans="1:50" x14ac:dyDescent="0.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  <c r="AJ738" s="3">
        <f>+TablaProyecto[[#This Row],[PercentSalaryHike]]/100</f>
        <v>0.14000000000000001</v>
      </c>
      <c r="AK738" s="3" t="str">
        <f>+IF(TablaProyecto[[#This Row],[Age]]&gt;=61,"Baby boomers",IF(TablaProyecto[[#This Row],[Age]]&gt;=45,"Generacion X",IF(TablaProyecto[[#This Row],[Age]]&gt;=29,"Millennials","Generacion Z")))</f>
        <v>Generacion X</v>
      </c>
      <c r="AL73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738" s="3" t="str">
        <f>+IF(TablaProyecto[[#This Row],[HourlyRate]]&lt;50,"Coste salarial bajo",IF(TablaProyecto[[#This Row],[HourlyRate]]&lt;75,"Coste salarial medio","Coste salarial alto"))</f>
        <v>Coste salarial alto</v>
      </c>
      <c r="AN738" s="3" t="str">
        <f>+IF(TablaProyecto[[#This Row],[DistanceFromHome]]&lt;10,"0-10 kms",IF(TablaProyecto[[#This Row],[DistanceFromHome]]&lt;20,"10-20 kms","20-30 kms"))</f>
        <v>0-10 kms</v>
      </c>
      <c r="AO738" s="3" t="str">
        <f>+IF(TablaProyecto[[#This Row],[Porcentaje de aumento salarial recibido (%)]]&lt;16%,"Bajo",IF(TablaProyecto[[#This Row],[Porcentaje de aumento salarial recibido (%)]]&lt;21%,"Medio","Alto"))</f>
        <v>Bajo</v>
      </c>
      <c r="AP738" s="3" t="str">
        <f>+IF(TablaProyecto[[#This Row],[TrainingTimesLastYear]]&lt;3,"Poca",IF(TablaProyecto[[#This Row],[TrainingTimesLastYear]]&lt;5,"Media","Mucha"))</f>
        <v>Media</v>
      </c>
      <c r="AQ738" s="3" t="str">
        <f>+IF(TablaProyecto[[#This Row],[TotalWorkingYears]]&lt;4,"Junior",IF(TablaProyecto[[#This Row],[TotalWorkingYears]]&lt;10,"Intermediate","Senior"))</f>
        <v>Senior</v>
      </c>
      <c r="AS738" t="str">
        <f>+IF(TablaProyecto[[#This Row],[Education]]&gt;5,"ERRONEO","")</f>
        <v/>
      </c>
      <c r="AT738" t="str">
        <f>IF(+COUNTIF(TablaProyecto[EmployeeNumber],TablaProyecto[[#This Row],[EmployeeNumber]])&gt;1,"ERRONEO"," ")</f>
        <v xml:space="preserve"> </v>
      </c>
      <c r="AU738" t="str">
        <f>+IF(TablaProyecto[[#This Row],[JobSatisfaction]]&gt;4,"ERRONEO"," ")</f>
        <v xml:space="preserve"> </v>
      </c>
      <c r="AV738" t="str">
        <f>+IF(TablaProyecto[[#This Row],[PerformanceRating]]&gt;4,"ERRONEO"," ")</f>
        <v xml:space="preserve"> </v>
      </c>
      <c r="AW738" t="str">
        <f>+IF(TablaProyecto[[#This Row],[RelationshipSatisfaction]]&gt;4,"ERRONEO"," ")</f>
        <v xml:space="preserve"> </v>
      </c>
      <c r="AX738" t="str">
        <f>+IF(TablaProyecto[[#This Row],[WorkLifeBalance]]&gt;4,"ERRONEO"," ")</f>
        <v xml:space="preserve"> </v>
      </c>
    </row>
    <row r="739" spans="1:50" x14ac:dyDescent="0.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  <c r="AJ739" s="3">
        <f>+TablaProyecto[[#This Row],[PercentSalaryHike]]/100</f>
        <v>0.14000000000000001</v>
      </c>
      <c r="AK739" s="3" t="str">
        <f>+IF(TablaProyecto[[#This Row],[Age]]&gt;=61,"Baby boomers",IF(TablaProyecto[[#This Row],[Age]]&gt;=45,"Generacion X",IF(TablaProyecto[[#This Row],[Age]]&gt;=29,"Millennials","Generacion Z")))</f>
        <v>Millennials</v>
      </c>
      <c r="AL73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39" s="3" t="str">
        <f>+IF(TablaProyecto[[#This Row],[HourlyRate]]&lt;50,"Coste salarial bajo",IF(TablaProyecto[[#This Row],[HourlyRate]]&lt;75,"Coste salarial medio","Coste salarial alto"))</f>
        <v>Coste salarial bajo</v>
      </c>
      <c r="AN739" s="3" t="str">
        <f>+IF(TablaProyecto[[#This Row],[DistanceFromHome]]&lt;10,"0-10 kms",IF(TablaProyecto[[#This Row],[DistanceFromHome]]&lt;20,"10-20 kms","20-30 kms"))</f>
        <v>0-10 kms</v>
      </c>
      <c r="AO739" s="3" t="str">
        <f>+IF(TablaProyecto[[#This Row],[Porcentaje de aumento salarial recibido (%)]]&lt;16%,"Bajo",IF(TablaProyecto[[#This Row],[Porcentaje de aumento salarial recibido (%)]]&lt;21%,"Medio","Alto"))</f>
        <v>Bajo</v>
      </c>
      <c r="AP739" s="3" t="str">
        <f>+IF(TablaProyecto[[#This Row],[TrainingTimesLastYear]]&lt;3,"Poca",IF(TablaProyecto[[#This Row],[TrainingTimesLastYear]]&lt;5,"Media","Mucha"))</f>
        <v>Mucha</v>
      </c>
      <c r="AQ739" s="3" t="str">
        <f>+IF(TablaProyecto[[#This Row],[TotalWorkingYears]]&lt;4,"Junior",IF(TablaProyecto[[#This Row],[TotalWorkingYears]]&lt;10,"Intermediate","Senior"))</f>
        <v>Intermediate</v>
      </c>
      <c r="AS739" t="str">
        <f>+IF(TablaProyecto[[#This Row],[Education]]&gt;5,"ERRONEO","")</f>
        <v/>
      </c>
      <c r="AT739" t="str">
        <f>IF(+COUNTIF(TablaProyecto[EmployeeNumber],TablaProyecto[[#This Row],[EmployeeNumber]])&gt;1,"ERRONEO"," ")</f>
        <v xml:space="preserve"> </v>
      </c>
      <c r="AU739" t="str">
        <f>+IF(TablaProyecto[[#This Row],[JobSatisfaction]]&gt;4,"ERRONEO"," ")</f>
        <v xml:space="preserve"> </v>
      </c>
      <c r="AV739" t="str">
        <f>+IF(TablaProyecto[[#This Row],[PerformanceRating]]&gt;4,"ERRONEO"," ")</f>
        <v xml:space="preserve"> </v>
      </c>
      <c r="AW739" t="str">
        <f>+IF(TablaProyecto[[#This Row],[RelationshipSatisfaction]]&gt;4,"ERRONEO"," ")</f>
        <v xml:space="preserve"> </v>
      </c>
      <c r="AX739" t="str">
        <f>+IF(TablaProyecto[[#This Row],[WorkLifeBalance]]&gt;4,"ERRONEO"," ")</f>
        <v xml:space="preserve"> </v>
      </c>
    </row>
    <row r="740" spans="1:50" x14ac:dyDescent="0.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  <c r="AJ740" s="3">
        <f>+TablaProyecto[[#This Row],[PercentSalaryHike]]/100</f>
        <v>0.16</v>
      </c>
      <c r="AK740" s="3" t="str">
        <f>+IF(TablaProyecto[[#This Row],[Age]]&gt;=61,"Baby boomers",IF(TablaProyecto[[#This Row],[Age]]&gt;=45,"Generacion X",IF(TablaProyecto[[#This Row],[Age]]&gt;=29,"Millennials","Generacion Z")))</f>
        <v>Millennials</v>
      </c>
      <c r="AL74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740" s="3" t="str">
        <f>+IF(TablaProyecto[[#This Row],[HourlyRate]]&lt;50,"Coste salarial bajo",IF(TablaProyecto[[#This Row],[HourlyRate]]&lt;75,"Coste salarial medio","Coste salarial alto"))</f>
        <v>Coste salarial medio</v>
      </c>
      <c r="AN740" s="3" t="str">
        <f>+IF(TablaProyecto[[#This Row],[DistanceFromHome]]&lt;10,"0-10 kms",IF(TablaProyecto[[#This Row],[DistanceFromHome]]&lt;20,"10-20 kms","20-30 kms"))</f>
        <v>0-10 kms</v>
      </c>
      <c r="AO740" s="3" t="str">
        <f>+IF(TablaProyecto[[#This Row],[Porcentaje de aumento salarial recibido (%)]]&lt;16%,"Bajo",IF(TablaProyecto[[#This Row],[Porcentaje de aumento salarial recibido (%)]]&lt;21%,"Medio","Alto"))</f>
        <v>Medio</v>
      </c>
      <c r="AP740" s="3" t="str">
        <f>+IF(TablaProyecto[[#This Row],[TrainingTimesLastYear]]&lt;3,"Poca",IF(TablaProyecto[[#This Row],[TrainingTimesLastYear]]&lt;5,"Media","Mucha"))</f>
        <v>Media</v>
      </c>
      <c r="AQ740" s="3" t="str">
        <f>+IF(TablaProyecto[[#This Row],[TotalWorkingYears]]&lt;4,"Junior",IF(TablaProyecto[[#This Row],[TotalWorkingYears]]&lt;10,"Intermediate","Senior"))</f>
        <v>Senior</v>
      </c>
      <c r="AS740" t="str">
        <f>+IF(TablaProyecto[[#This Row],[Education]]&gt;5,"ERRONEO","")</f>
        <v/>
      </c>
      <c r="AT740" t="str">
        <f>IF(+COUNTIF(TablaProyecto[EmployeeNumber],TablaProyecto[[#This Row],[EmployeeNumber]])&gt;1,"ERRONEO"," ")</f>
        <v xml:space="preserve"> </v>
      </c>
      <c r="AU740" t="str">
        <f>+IF(TablaProyecto[[#This Row],[JobSatisfaction]]&gt;4,"ERRONEO"," ")</f>
        <v xml:space="preserve"> </v>
      </c>
      <c r="AV740" t="str">
        <f>+IF(TablaProyecto[[#This Row],[PerformanceRating]]&gt;4,"ERRONEO"," ")</f>
        <v xml:space="preserve"> </v>
      </c>
      <c r="AW740" t="str">
        <f>+IF(TablaProyecto[[#This Row],[RelationshipSatisfaction]]&gt;4,"ERRONEO"," ")</f>
        <v xml:space="preserve"> </v>
      </c>
      <c r="AX740" t="str">
        <f>+IF(TablaProyecto[[#This Row],[WorkLifeBalance]]&gt;4,"ERRONEO"," ")</f>
        <v xml:space="preserve"> </v>
      </c>
    </row>
    <row r="741" spans="1:50" x14ac:dyDescent="0.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  <c r="AJ741" s="3">
        <f>+TablaProyecto[[#This Row],[PercentSalaryHike]]/100</f>
        <v>0.18</v>
      </c>
      <c r="AK741" s="3" t="str">
        <f>+IF(TablaProyecto[[#This Row],[Age]]&gt;=61,"Baby boomers",IF(TablaProyecto[[#This Row],[Age]]&gt;=45,"Generacion X",IF(TablaProyecto[[#This Row],[Age]]&gt;=29,"Millennials","Generacion Z")))</f>
        <v>Generacion Z</v>
      </c>
      <c r="AL74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41" s="3" t="str">
        <f>+IF(TablaProyecto[[#This Row],[HourlyRate]]&lt;50,"Coste salarial bajo",IF(TablaProyecto[[#This Row],[HourlyRate]]&lt;75,"Coste salarial medio","Coste salarial alto"))</f>
        <v>Coste salarial bajo</v>
      </c>
      <c r="AN741" s="3" t="str">
        <f>+IF(TablaProyecto[[#This Row],[DistanceFromHome]]&lt;10,"0-10 kms",IF(TablaProyecto[[#This Row],[DistanceFromHome]]&lt;20,"10-20 kms","20-30 kms"))</f>
        <v>0-10 kms</v>
      </c>
      <c r="AO741" s="3" t="str">
        <f>+IF(TablaProyecto[[#This Row],[Porcentaje de aumento salarial recibido (%)]]&lt;16%,"Bajo",IF(TablaProyecto[[#This Row],[Porcentaje de aumento salarial recibido (%)]]&lt;21%,"Medio","Alto"))</f>
        <v>Medio</v>
      </c>
      <c r="AP741" s="3" t="str">
        <f>+IF(TablaProyecto[[#This Row],[TrainingTimesLastYear]]&lt;3,"Poca",IF(TablaProyecto[[#This Row],[TrainingTimesLastYear]]&lt;5,"Media","Mucha"))</f>
        <v>Poca</v>
      </c>
      <c r="AQ741" s="3" t="str">
        <f>+IF(TablaProyecto[[#This Row],[TotalWorkingYears]]&lt;4,"Junior",IF(TablaProyecto[[#This Row],[TotalWorkingYears]]&lt;10,"Intermediate","Senior"))</f>
        <v>Intermediate</v>
      </c>
      <c r="AS741" t="str">
        <f>+IF(TablaProyecto[[#This Row],[Education]]&gt;5,"ERRONEO","")</f>
        <v/>
      </c>
      <c r="AT741" t="str">
        <f>IF(+COUNTIF(TablaProyecto[EmployeeNumber],TablaProyecto[[#This Row],[EmployeeNumber]])&gt;1,"ERRONEO"," ")</f>
        <v xml:space="preserve"> </v>
      </c>
      <c r="AU741" t="str">
        <f>+IF(TablaProyecto[[#This Row],[JobSatisfaction]]&gt;4,"ERRONEO"," ")</f>
        <v xml:space="preserve"> </v>
      </c>
      <c r="AV741" t="str">
        <f>+IF(TablaProyecto[[#This Row],[PerformanceRating]]&gt;4,"ERRONEO"," ")</f>
        <v xml:space="preserve"> </v>
      </c>
      <c r="AW741" t="str">
        <f>+IF(TablaProyecto[[#This Row],[RelationshipSatisfaction]]&gt;4,"ERRONEO"," ")</f>
        <v xml:space="preserve"> </v>
      </c>
      <c r="AX741" t="str">
        <f>+IF(TablaProyecto[[#This Row],[WorkLifeBalance]]&gt;4,"ERRONEO"," ")</f>
        <v xml:space="preserve"> </v>
      </c>
    </row>
    <row r="742" spans="1:50" x14ac:dyDescent="0.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  <c r="AJ742" s="3">
        <f>+TablaProyecto[[#This Row],[PercentSalaryHike]]/100</f>
        <v>0.2</v>
      </c>
      <c r="AK742" s="3" t="str">
        <f>+IF(TablaProyecto[[#This Row],[Age]]&gt;=61,"Baby boomers",IF(TablaProyecto[[#This Row],[Age]]&gt;=45,"Generacion X",IF(TablaProyecto[[#This Row],[Age]]&gt;=29,"Millennials","Generacion Z")))</f>
        <v>Millennials</v>
      </c>
      <c r="AL74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42" s="3" t="str">
        <f>+IF(TablaProyecto[[#This Row],[HourlyRate]]&lt;50,"Coste salarial bajo",IF(TablaProyecto[[#This Row],[HourlyRate]]&lt;75,"Coste salarial medio","Coste salarial alto"))</f>
        <v>Coste salarial bajo</v>
      </c>
      <c r="AN742" s="3" t="str">
        <f>+IF(TablaProyecto[[#This Row],[DistanceFromHome]]&lt;10,"0-10 kms",IF(TablaProyecto[[#This Row],[DistanceFromHome]]&lt;20,"10-20 kms","20-30 kms"))</f>
        <v>10-20 kms</v>
      </c>
      <c r="AO742" s="3" t="str">
        <f>+IF(TablaProyecto[[#This Row],[Porcentaje de aumento salarial recibido (%)]]&lt;16%,"Bajo",IF(TablaProyecto[[#This Row],[Porcentaje de aumento salarial recibido (%)]]&lt;21%,"Medio","Alto"))</f>
        <v>Medio</v>
      </c>
      <c r="AP742" s="3" t="str">
        <f>+IF(TablaProyecto[[#This Row],[TrainingTimesLastYear]]&lt;3,"Poca",IF(TablaProyecto[[#This Row],[TrainingTimesLastYear]]&lt;5,"Media","Mucha"))</f>
        <v>Media</v>
      </c>
      <c r="AQ742" s="3" t="str">
        <f>+IF(TablaProyecto[[#This Row],[TotalWorkingYears]]&lt;4,"Junior",IF(TablaProyecto[[#This Row],[TotalWorkingYears]]&lt;10,"Intermediate","Senior"))</f>
        <v>Junior</v>
      </c>
      <c r="AS742" t="str">
        <f>+IF(TablaProyecto[[#This Row],[Education]]&gt;5,"ERRONEO","")</f>
        <v/>
      </c>
      <c r="AT742" t="str">
        <f>IF(+COUNTIF(TablaProyecto[EmployeeNumber],TablaProyecto[[#This Row],[EmployeeNumber]])&gt;1,"ERRONEO"," ")</f>
        <v xml:space="preserve"> </v>
      </c>
      <c r="AU742" t="str">
        <f>+IF(TablaProyecto[[#This Row],[JobSatisfaction]]&gt;4,"ERRONEO"," ")</f>
        <v xml:space="preserve"> </v>
      </c>
      <c r="AV742" t="str">
        <f>+IF(TablaProyecto[[#This Row],[PerformanceRating]]&gt;4,"ERRONEO"," ")</f>
        <v xml:space="preserve"> </v>
      </c>
      <c r="AW742" t="str">
        <f>+IF(TablaProyecto[[#This Row],[RelationshipSatisfaction]]&gt;4,"ERRONEO"," ")</f>
        <v xml:space="preserve"> </v>
      </c>
      <c r="AX742" t="str">
        <f>+IF(TablaProyecto[[#This Row],[WorkLifeBalance]]&gt;4,"ERRONEO"," ")</f>
        <v xml:space="preserve"> </v>
      </c>
    </row>
    <row r="743" spans="1:50" x14ac:dyDescent="0.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  <c r="AJ743" s="3">
        <f>+TablaProyecto[[#This Row],[PercentSalaryHike]]/100</f>
        <v>0.13</v>
      </c>
      <c r="AK743" s="3" t="str">
        <f>+IF(TablaProyecto[[#This Row],[Age]]&gt;=61,"Baby boomers",IF(TablaProyecto[[#This Row],[Age]]&gt;=45,"Generacion X",IF(TablaProyecto[[#This Row],[Age]]&gt;=29,"Millennials","Generacion Z")))</f>
        <v>Millennials</v>
      </c>
      <c r="AL74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743" s="3" t="str">
        <f>+IF(TablaProyecto[[#This Row],[HourlyRate]]&lt;50,"Coste salarial bajo",IF(TablaProyecto[[#This Row],[HourlyRate]]&lt;75,"Coste salarial medio","Coste salarial alto"))</f>
        <v>Coste salarial alto</v>
      </c>
      <c r="AN743" s="3" t="str">
        <f>+IF(TablaProyecto[[#This Row],[DistanceFromHome]]&lt;10,"0-10 kms",IF(TablaProyecto[[#This Row],[DistanceFromHome]]&lt;20,"10-20 kms","20-30 kms"))</f>
        <v>0-10 kms</v>
      </c>
      <c r="AO743" s="3" t="str">
        <f>+IF(TablaProyecto[[#This Row],[Porcentaje de aumento salarial recibido (%)]]&lt;16%,"Bajo",IF(TablaProyecto[[#This Row],[Porcentaje de aumento salarial recibido (%)]]&lt;21%,"Medio","Alto"))</f>
        <v>Bajo</v>
      </c>
      <c r="AP743" s="3" t="str">
        <f>+IF(TablaProyecto[[#This Row],[TrainingTimesLastYear]]&lt;3,"Poca",IF(TablaProyecto[[#This Row],[TrainingTimesLastYear]]&lt;5,"Media","Mucha"))</f>
        <v>Media</v>
      </c>
      <c r="AQ743" s="3" t="str">
        <f>+IF(TablaProyecto[[#This Row],[TotalWorkingYears]]&lt;4,"Junior",IF(TablaProyecto[[#This Row],[TotalWorkingYears]]&lt;10,"Intermediate","Senior"))</f>
        <v>Senior</v>
      </c>
      <c r="AS743" t="str">
        <f>+IF(TablaProyecto[[#This Row],[Education]]&gt;5,"ERRONEO","")</f>
        <v/>
      </c>
      <c r="AT743" t="str">
        <f>IF(+COUNTIF(TablaProyecto[EmployeeNumber],TablaProyecto[[#This Row],[EmployeeNumber]])&gt;1,"ERRONEO"," ")</f>
        <v xml:space="preserve"> </v>
      </c>
      <c r="AU743" t="str">
        <f>+IF(TablaProyecto[[#This Row],[JobSatisfaction]]&gt;4,"ERRONEO"," ")</f>
        <v xml:space="preserve"> </v>
      </c>
      <c r="AV743" t="str">
        <f>+IF(TablaProyecto[[#This Row],[PerformanceRating]]&gt;4,"ERRONEO"," ")</f>
        <v xml:space="preserve"> </v>
      </c>
      <c r="AW743" t="str">
        <f>+IF(TablaProyecto[[#This Row],[RelationshipSatisfaction]]&gt;4,"ERRONEO"," ")</f>
        <v xml:space="preserve"> </v>
      </c>
      <c r="AX743" t="str">
        <f>+IF(TablaProyecto[[#This Row],[WorkLifeBalance]]&gt;4,"ERRONEO"," ")</f>
        <v xml:space="preserve"> </v>
      </c>
    </row>
    <row r="744" spans="1:50" x14ac:dyDescent="0.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  <c r="AJ744" s="3">
        <f>+TablaProyecto[[#This Row],[PercentSalaryHike]]/100</f>
        <v>0.18</v>
      </c>
      <c r="AK744" s="3" t="str">
        <f>+IF(TablaProyecto[[#This Row],[Age]]&gt;=61,"Baby boomers",IF(TablaProyecto[[#This Row],[Age]]&gt;=45,"Generacion X",IF(TablaProyecto[[#This Row],[Age]]&gt;=29,"Millennials","Generacion Z")))</f>
        <v>Generacion X</v>
      </c>
      <c r="AL74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744" s="3" t="str">
        <f>+IF(TablaProyecto[[#This Row],[HourlyRate]]&lt;50,"Coste salarial bajo",IF(TablaProyecto[[#This Row],[HourlyRate]]&lt;75,"Coste salarial medio","Coste salarial alto"))</f>
        <v>Coste salarial medio</v>
      </c>
      <c r="AN744" s="3" t="str">
        <f>+IF(TablaProyecto[[#This Row],[DistanceFromHome]]&lt;10,"0-10 kms",IF(TablaProyecto[[#This Row],[DistanceFromHome]]&lt;20,"10-20 kms","20-30 kms"))</f>
        <v>0-10 kms</v>
      </c>
      <c r="AO744" s="3" t="str">
        <f>+IF(TablaProyecto[[#This Row],[Porcentaje de aumento salarial recibido (%)]]&lt;16%,"Bajo",IF(TablaProyecto[[#This Row],[Porcentaje de aumento salarial recibido (%)]]&lt;21%,"Medio","Alto"))</f>
        <v>Medio</v>
      </c>
      <c r="AP744" s="3" t="str">
        <f>+IF(TablaProyecto[[#This Row],[TrainingTimesLastYear]]&lt;3,"Poca",IF(TablaProyecto[[#This Row],[TrainingTimesLastYear]]&lt;5,"Media","Mucha"))</f>
        <v>Mucha</v>
      </c>
      <c r="AQ744" s="3" t="str">
        <f>+IF(TablaProyecto[[#This Row],[TotalWorkingYears]]&lt;4,"Junior",IF(TablaProyecto[[#This Row],[TotalWorkingYears]]&lt;10,"Intermediate","Senior"))</f>
        <v>Intermediate</v>
      </c>
      <c r="AS744" t="str">
        <f>+IF(TablaProyecto[[#This Row],[Education]]&gt;5,"ERRONEO","")</f>
        <v/>
      </c>
      <c r="AT744" t="str">
        <f>IF(+COUNTIF(TablaProyecto[EmployeeNumber],TablaProyecto[[#This Row],[EmployeeNumber]])&gt;1,"ERRONEO"," ")</f>
        <v xml:space="preserve"> </v>
      </c>
      <c r="AU744" t="str">
        <f>+IF(TablaProyecto[[#This Row],[JobSatisfaction]]&gt;4,"ERRONEO"," ")</f>
        <v xml:space="preserve"> </v>
      </c>
      <c r="AV744" t="str">
        <f>+IF(TablaProyecto[[#This Row],[PerformanceRating]]&gt;4,"ERRONEO"," ")</f>
        <v xml:space="preserve"> </v>
      </c>
      <c r="AW744" t="str">
        <f>+IF(TablaProyecto[[#This Row],[RelationshipSatisfaction]]&gt;4,"ERRONEO"," ")</f>
        <v xml:space="preserve"> </v>
      </c>
      <c r="AX744" t="str">
        <f>+IF(TablaProyecto[[#This Row],[WorkLifeBalance]]&gt;4,"ERRONEO"," ")</f>
        <v xml:space="preserve"> </v>
      </c>
    </row>
    <row r="745" spans="1:50" x14ac:dyDescent="0.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  <c r="AJ745" s="3">
        <f>+TablaProyecto[[#This Row],[PercentSalaryHike]]/100</f>
        <v>0.13</v>
      </c>
      <c r="AK745" s="3" t="str">
        <f>+IF(TablaProyecto[[#This Row],[Age]]&gt;=61,"Baby boomers",IF(TablaProyecto[[#This Row],[Age]]&gt;=45,"Generacion X",IF(TablaProyecto[[#This Row],[Age]]&gt;=29,"Millennials","Generacion Z")))</f>
        <v>Generacion X</v>
      </c>
      <c r="AL74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45" s="3" t="str">
        <f>+IF(TablaProyecto[[#This Row],[HourlyRate]]&lt;50,"Coste salarial bajo",IF(TablaProyecto[[#This Row],[HourlyRate]]&lt;75,"Coste salarial medio","Coste salarial alto"))</f>
        <v>Coste salarial medio</v>
      </c>
      <c r="AN745" s="3" t="str">
        <f>+IF(TablaProyecto[[#This Row],[DistanceFromHome]]&lt;10,"0-10 kms",IF(TablaProyecto[[#This Row],[DistanceFromHome]]&lt;20,"10-20 kms","20-30 kms"))</f>
        <v>0-10 kms</v>
      </c>
      <c r="AO745" s="3" t="str">
        <f>+IF(TablaProyecto[[#This Row],[Porcentaje de aumento salarial recibido (%)]]&lt;16%,"Bajo",IF(TablaProyecto[[#This Row],[Porcentaje de aumento salarial recibido (%)]]&lt;21%,"Medio","Alto"))</f>
        <v>Bajo</v>
      </c>
      <c r="AP745" s="3" t="str">
        <f>+IF(TablaProyecto[[#This Row],[TrainingTimesLastYear]]&lt;3,"Poca",IF(TablaProyecto[[#This Row],[TrainingTimesLastYear]]&lt;5,"Media","Mucha"))</f>
        <v>Media</v>
      </c>
      <c r="AQ745" s="3" t="str">
        <f>+IF(TablaProyecto[[#This Row],[TotalWorkingYears]]&lt;4,"Junior",IF(TablaProyecto[[#This Row],[TotalWorkingYears]]&lt;10,"Intermediate","Senior"))</f>
        <v>Senior</v>
      </c>
      <c r="AS745" t="str">
        <f>+IF(TablaProyecto[[#This Row],[Education]]&gt;5,"ERRONEO","")</f>
        <v/>
      </c>
      <c r="AT745" t="str">
        <f>IF(+COUNTIF(TablaProyecto[EmployeeNumber],TablaProyecto[[#This Row],[EmployeeNumber]])&gt;1,"ERRONEO"," ")</f>
        <v xml:space="preserve"> </v>
      </c>
      <c r="AU745" t="str">
        <f>+IF(TablaProyecto[[#This Row],[JobSatisfaction]]&gt;4,"ERRONEO"," ")</f>
        <v xml:space="preserve"> </v>
      </c>
      <c r="AV745" t="str">
        <f>+IF(TablaProyecto[[#This Row],[PerformanceRating]]&gt;4,"ERRONEO"," ")</f>
        <v xml:space="preserve"> </v>
      </c>
      <c r="AW745" t="str">
        <f>+IF(TablaProyecto[[#This Row],[RelationshipSatisfaction]]&gt;4,"ERRONEO"," ")</f>
        <v xml:space="preserve"> </v>
      </c>
      <c r="AX745" t="str">
        <f>+IF(TablaProyecto[[#This Row],[WorkLifeBalance]]&gt;4,"ERRONEO"," ")</f>
        <v xml:space="preserve"> </v>
      </c>
    </row>
    <row r="746" spans="1:50" x14ac:dyDescent="0.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  <c r="AJ746" s="3">
        <f>+TablaProyecto[[#This Row],[PercentSalaryHike]]/100</f>
        <v>0.15</v>
      </c>
      <c r="AK746" s="3" t="str">
        <f>+IF(TablaProyecto[[#This Row],[Age]]&gt;=61,"Baby boomers",IF(TablaProyecto[[#This Row],[Age]]&gt;=45,"Generacion X",IF(TablaProyecto[[#This Row],[Age]]&gt;=29,"Millennials","Generacion Z")))</f>
        <v>Millennials</v>
      </c>
      <c r="AL74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746" s="3" t="str">
        <f>+IF(TablaProyecto[[#This Row],[HourlyRate]]&lt;50,"Coste salarial bajo",IF(TablaProyecto[[#This Row],[HourlyRate]]&lt;75,"Coste salarial medio","Coste salarial alto"))</f>
        <v>Coste salarial medio</v>
      </c>
      <c r="AN746" s="3" t="str">
        <f>+IF(TablaProyecto[[#This Row],[DistanceFromHome]]&lt;10,"0-10 kms",IF(TablaProyecto[[#This Row],[DistanceFromHome]]&lt;20,"10-20 kms","20-30 kms"))</f>
        <v>10-20 kms</v>
      </c>
      <c r="AO746" s="3" t="str">
        <f>+IF(TablaProyecto[[#This Row],[Porcentaje de aumento salarial recibido (%)]]&lt;16%,"Bajo",IF(TablaProyecto[[#This Row],[Porcentaje de aumento salarial recibido (%)]]&lt;21%,"Medio","Alto"))</f>
        <v>Bajo</v>
      </c>
      <c r="AP746" s="3" t="str">
        <f>+IF(TablaProyecto[[#This Row],[TrainingTimesLastYear]]&lt;3,"Poca",IF(TablaProyecto[[#This Row],[TrainingTimesLastYear]]&lt;5,"Media","Mucha"))</f>
        <v>Poca</v>
      </c>
      <c r="AQ746" s="3" t="str">
        <f>+IF(TablaProyecto[[#This Row],[TotalWorkingYears]]&lt;4,"Junior",IF(TablaProyecto[[#This Row],[TotalWorkingYears]]&lt;10,"Intermediate","Senior"))</f>
        <v>Senior</v>
      </c>
      <c r="AS746" t="str">
        <f>+IF(TablaProyecto[[#This Row],[Education]]&gt;5,"ERRONEO","")</f>
        <v/>
      </c>
      <c r="AT746" t="str">
        <f>IF(+COUNTIF(TablaProyecto[EmployeeNumber],TablaProyecto[[#This Row],[EmployeeNumber]])&gt;1,"ERRONEO"," ")</f>
        <v xml:space="preserve"> </v>
      </c>
      <c r="AU746" t="str">
        <f>+IF(TablaProyecto[[#This Row],[JobSatisfaction]]&gt;4,"ERRONEO"," ")</f>
        <v xml:space="preserve"> </v>
      </c>
      <c r="AV746" t="str">
        <f>+IF(TablaProyecto[[#This Row],[PerformanceRating]]&gt;4,"ERRONEO"," ")</f>
        <v xml:space="preserve"> </v>
      </c>
      <c r="AW746" t="str">
        <f>+IF(TablaProyecto[[#This Row],[RelationshipSatisfaction]]&gt;4,"ERRONEO"," ")</f>
        <v xml:space="preserve"> </v>
      </c>
      <c r="AX746" t="str">
        <f>+IF(TablaProyecto[[#This Row],[WorkLifeBalance]]&gt;4,"ERRONEO"," ")</f>
        <v xml:space="preserve"> </v>
      </c>
    </row>
    <row r="747" spans="1:50" x14ac:dyDescent="0.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  <c r="AJ747" s="3">
        <f>+TablaProyecto[[#This Row],[PercentSalaryHike]]/100</f>
        <v>0.14000000000000001</v>
      </c>
      <c r="AK747" s="3" t="str">
        <f>+IF(TablaProyecto[[#This Row],[Age]]&gt;=61,"Baby boomers",IF(TablaProyecto[[#This Row],[Age]]&gt;=45,"Generacion X",IF(TablaProyecto[[#This Row],[Age]]&gt;=29,"Millennials","Generacion Z")))</f>
        <v>Generacion X</v>
      </c>
      <c r="AL74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47" s="3" t="str">
        <f>+IF(TablaProyecto[[#This Row],[HourlyRate]]&lt;50,"Coste salarial bajo",IF(TablaProyecto[[#This Row],[HourlyRate]]&lt;75,"Coste salarial medio","Coste salarial alto"))</f>
        <v>Coste salarial medio</v>
      </c>
      <c r="AN747" s="3" t="str">
        <f>+IF(TablaProyecto[[#This Row],[DistanceFromHome]]&lt;10,"0-10 kms",IF(TablaProyecto[[#This Row],[DistanceFromHome]]&lt;20,"10-20 kms","20-30 kms"))</f>
        <v>10-20 kms</v>
      </c>
      <c r="AO747" s="3" t="str">
        <f>+IF(TablaProyecto[[#This Row],[Porcentaje de aumento salarial recibido (%)]]&lt;16%,"Bajo",IF(TablaProyecto[[#This Row],[Porcentaje de aumento salarial recibido (%)]]&lt;21%,"Medio","Alto"))</f>
        <v>Bajo</v>
      </c>
      <c r="AP747" s="3" t="str">
        <f>+IF(TablaProyecto[[#This Row],[TrainingTimesLastYear]]&lt;3,"Poca",IF(TablaProyecto[[#This Row],[TrainingTimesLastYear]]&lt;5,"Media","Mucha"))</f>
        <v>Media</v>
      </c>
      <c r="AQ747" s="3" t="str">
        <f>+IF(TablaProyecto[[#This Row],[TotalWorkingYears]]&lt;4,"Junior",IF(TablaProyecto[[#This Row],[TotalWorkingYears]]&lt;10,"Intermediate","Senior"))</f>
        <v>Senior</v>
      </c>
      <c r="AS747" t="str">
        <f>+IF(TablaProyecto[[#This Row],[Education]]&gt;5,"ERRONEO","")</f>
        <v/>
      </c>
      <c r="AT747" t="str">
        <f>IF(+COUNTIF(TablaProyecto[EmployeeNumber],TablaProyecto[[#This Row],[EmployeeNumber]])&gt;1,"ERRONEO"," ")</f>
        <v xml:space="preserve"> </v>
      </c>
      <c r="AU747" t="str">
        <f>+IF(TablaProyecto[[#This Row],[JobSatisfaction]]&gt;4,"ERRONEO"," ")</f>
        <v xml:space="preserve"> </v>
      </c>
      <c r="AV747" t="str">
        <f>+IF(TablaProyecto[[#This Row],[PerformanceRating]]&gt;4,"ERRONEO"," ")</f>
        <v xml:space="preserve"> </v>
      </c>
      <c r="AW747" t="str">
        <f>+IF(TablaProyecto[[#This Row],[RelationshipSatisfaction]]&gt;4,"ERRONEO"," ")</f>
        <v xml:space="preserve"> </v>
      </c>
      <c r="AX747" t="str">
        <f>+IF(TablaProyecto[[#This Row],[WorkLifeBalance]]&gt;4,"ERRONEO"," ")</f>
        <v xml:space="preserve"> </v>
      </c>
    </row>
    <row r="748" spans="1:50" x14ac:dyDescent="0.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  <c r="AJ748" s="3">
        <f>+TablaProyecto[[#This Row],[PercentSalaryHike]]/100</f>
        <v>0.22</v>
      </c>
      <c r="AK748" s="3" t="str">
        <f>+IF(TablaProyecto[[#This Row],[Age]]&gt;=61,"Baby boomers",IF(TablaProyecto[[#This Row],[Age]]&gt;=45,"Generacion X",IF(TablaProyecto[[#This Row],[Age]]&gt;=29,"Millennials","Generacion Z")))</f>
        <v>Millennials</v>
      </c>
      <c r="AL74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748" s="3" t="str">
        <f>+IF(TablaProyecto[[#This Row],[HourlyRate]]&lt;50,"Coste salarial bajo",IF(TablaProyecto[[#This Row],[HourlyRate]]&lt;75,"Coste salarial medio","Coste salarial alto"))</f>
        <v>Coste salarial medio</v>
      </c>
      <c r="AN748" s="3" t="str">
        <f>+IF(TablaProyecto[[#This Row],[DistanceFromHome]]&lt;10,"0-10 kms",IF(TablaProyecto[[#This Row],[DistanceFromHome]]&lt;20,"10-20 kms","20-30 kms"))</f>
        <v>0-10 kms</v>
      </c>
      <c r="AO748" s="3" t="str">
        <f>+IF(TablaProyecto[[#This Row],[Porcentaje de aumento salarial recibido (%)]]&lt;16%,"Bajo",IF(TablaProyecto[[#This Row],[Porcentaje de aumento salarial recibido (%)]]&lt;21%,"Medio","Alto"))</f>
        <v>Alto</v>
      </c>
      <c r="AP748" s="3" t="str">
        <f>+IF(TablaProyecto[[#This Row],[TrainingTimesLastYear]]&lt;3,"Poca",IF(TablaProyecto[[#This Row],[TrainingTimesLastYear]]&lt;5,"Media","Mucha"))</f>
        <v>Media</v>
      </c>
      <c r="AQ748" s="3" t="str">
        <f>+IF(TablaProyecto[[#This Row],[TotalWorkingYears]]&lt;4,"Junior",IF(TablaProyecto[[#This Row],[TotalWorkingYears]]&lt;10,"Intermediate","Senior"))</f>
        <v>Senior</v>
      </c>
      <c r="AS748" t="str">
        <f>+IF(TablaProyecto[[#This Row],[Education]]&gt;5,"ERRONEO","")</f>
        <v/>
      </c>
      <c r="AT748" t="str">
        <f>IF(+COUNTIF(TablaProyecto[EmployeeNumber],TablaProyecto[[#This Row],[EmployeeNumber]])&gt;1,"ERRONEO"," ")</f>
        <v xml:space="preserve"> </v>
      </c>
      <c r="AU748" t="str">
        <f>+IF(TablaProyecto[[#This Row],[JobSatisfaction]]&gt;4,"ERRONEO"," ")</f>
        <v xml:space="preserve"> </v>
      </c>
      <c r="AV748" t="str">
        <f>+IF(TablaProyecto[[#This Row],[PerformanceRating]]&gt;4,"ERRONEO"," ")</f>
        <v xml:space="preserve"> </v>
      </c>
      <c r="AW748" t="str">
        <f>+IF(TablaProyecto[[#This Row],[RelationshipSatisfaction]]&gt;4,"ERRONEO"," ")</f>
        <v xml:space="preserve"> </v>
      </c>
      <c r="AX748" t="str">
        <f>+IF(TablaProyecto[[#This Row],[WorkLifeBalance]]&gt;4,"ERRONEO"," ")</f>
        <v xml:space="preserve"> </v>
      </c>
    </row>
    <row r="749" spans="1:50" x14ac:dyDescent="0.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  <c r="AJ749" s="3">
        <f>+TablaProyecto[[#This Row],[PercentSalaryHike]]/100</f>
        <v>0.12</v>
      </c>
      <c r="AK749" s="3" t="str">
        <f>+IF(TablaProyecto[[#This Row],[Age]]&gt;=61,"Baby boomers",IF(TablaProyecto[[#This Row],[Age]]&gt;=45,"Generacion X",IF(TablaProyecto[[#This Row],[Age]]&gt;=29,"Millennials","Generacion Z")))</f>
        <v>Millennials</v>
      </c>
      <c r="AL74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749" s="3" t="str">
        <f>+IF(TablaProyecto[[#This Row],[HourlyRate]]&lt;50,"Coste salarial bajo",IF(TablaProyecto[[#This Row],[HourlyRate]]&lt;75,"Coste salarial medio","Coste salarial alto"))</f>
        <v>Coste salarial bajo</v>
      </c>
      <c r="AN749" s="3" t="str">
        <f>+IF(TablaProyecto[[#This Row],[DistanceFromHome]]&lt;10,"0-10 kms",IF(TablaProyecto[[#This Row],[DistanceFromHome]]&lt;20,"10-20 kms","20-30 kms"))</f>
        <v>0-10 kms</v>
      </c>
      <c r="AO749" s="3" t="str">
        <f>+IF(TablaProyecto[[#This Row],[Porcentaje de aumento salarial recibido (%)]]&lt;16%,"Bajo",IF(TablaProyecto[[#This Row],[Porcentaje de aumento salarial recibido (%)]]&lt;21%,"Medio","Alto"))</f>
        <v>Bajo</v>
      </c>
      <c r="AP749" s="3" t="str">
        <f>+IF(TablaProyecto[[#This Row],[TrainingTimesLastYear]]&lt;3,"Poca",IF(TablaProyecto[[#This Row],[TrainingTimesLastYear]]&lt;5,"Media","Mucha"))</f>
        <v>Poca</v>
      </c>
      <c r="AQ749" s="3" t="str">
        <f>+IF(TablaProyecto[[#This Row],[TotalWorkingYears]]&lt;4,"Junior",IF(TablaProyecto[[#This Row],[TotalWorkingYears]]&lt;10,"Intermediate","Senior"))</f>
        <v>Senior</v>
      </c>
      <c r="AS749" t="str">
        <f>+IF(TablaProyecto[[#This Row],[Education]]&gt;5,"ERRONEO","")</f>
        <v/>
      </c>
      <c r="AT749" t="str">
        <f>IF(+COUNTIF(TablaProyecto[EmployeeNumber],TablaProyecto[[#This Row],[EmployeeNumber]])&gt;1,"ERRONEO"," ")</f>
        <v xml:space="preserve"> </v>
      </c>
      <c r="AU749" t="str">
        <f>+IF(TablaProyecto[[#This Row],[JobSatisfaction]]&gt;4,"ERRONEO"," ")</f>
        <v xml:space="preserve"> </v>
      </c>
      <c r="AV749" t="str">
        <f>+IF(TablaProyecto[[#This Row],[PerformanceRating]]&gt;4,"ERRONEO"," ")</f>
        <v xml:space="preserve"> </v>
      </c>
      <c r="AW749" t="str">
        <f>+IF(TablaProyecto[[#This Row],[RelationshipSatisfaction]]&gt;4,"ERRONEO"," ")</f>
        <v xml:space="preserve"> </v>
      </c>
      <c r="AX749" t="str">
        <f>+IF(TablaProyecto[[#This Row],[WorkLifeBalance]]&gt;4,"ERRONEO"," ")</f>
        <v xml:space="preserve"> </v>
      </c>
    </row>
    <row r="750" spans="1:50" x14ac:dyDescent="0.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  <c r="AJ750" s="3">
        <f>+TablaProyecto[[#This Row],[PercentSalaryHike]]/100</f>
        <v>0.18</v>
      </c>
      <c r="AK750" s="3" t="str">
        <f>+IF(TablaProyecto[[#This Row],[Age]]&gt;=61,"Baby boomers",IF(TablaProyecto[[#This Row],[Age]]&gt;=45,"Generacion X",IF(TablaProyecto[[#This Row],[Age]]&gt;=29,"Millennials","Generacion Z")))</f>
        <v>Generacion Z</v>
      </c>
      <c r="AL75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50" s="3" t="str">
        <f>+IF(TablaProyecto[[#This Row],[HourlyRate]]&lt;50,"Coste salarial bajo",IF(TablaProyecto[[#This Row],[HourlyRate]]&lt;75,"Coste salarial medio","Coste salarial alto"))</f>
        <v>Coste salarial alto</v>
      </c>
      <c r="AN750" s="3" t="str">
        <f>+IF(TablaProyecto[[#This Row],[DistanceFromHome]]&lt;10,"0-10 kms",IF(TablaProyecto[[#This Row],[DistanceFromHome]]&lt;20,"10-20 kms","20-30 kms"))</f>
        <v>20-30 kms</v>
      </c>
      <c r="AO750" s="3" t="str">
        <f>+IF(TablaProyecto[[#This Row],[Porcentaje de aumento salarial recibido (%)]]&lt;16%,"Bajo",IF(TablaProyecto[[#This Row],[Porcentaje de aumento salarial recibido (%)]]&lt;21%,"Medio","Alto"))</f>
        <v>Medio</v>
      </c>
      <c r="AP750" s="3" t="str">
        <f>+IF(TablaProyecto[[#This Row],[TrainingTimesLastYear]]&lt;3,"Poca",IF(TablaProyecto[[#This Row],[TrainingTimesLastYear]]&lt;5,"Media","Mucha"))</f>
        <v>Mucha</v>
      </c>
      <c r="AQ750" s="3" t="str">
        <f>+IF(TablaProyecto[[#This Row],[TotalWorkingYears]]&lt;4,"Junior",IF(TablaProyecto[[#This Row],[TotalWorkingYears]]&lt;10,"Intermediate","Senior"))</f>
        <v>Intermediate</v>
      </c>
      <c r="AS750" t="str">
        <f>+IF(TablaProyecto[[#This Row],[Education]]&gt;5,"ERRONEO","")</f>
        <v/>
      </c>
      <c r="AT750" t="str">
        <f>IF(+COUNTIF(TablaProyecto[EmployeeNumber],TablaProyecto[[#This Row],[EmployeeNumber]])&gt;1,"ERRONEO"," ")</f>
        <v xml:space="preserve"> </v>
      </c>
      <c r="AU750" t="str">
        <f>+IF(TablaProyecto[[#This Row],[JobSatisfaction]]&gt;4,"ERRONEO"," ")</f>
        <v xml:space="preserve"> </v>
      </c>
      <c r="AV750" t="str">
        <f>+IF(TablaProyecto[[#This Row],[PerformanceRating]]&gt;4,"ERRONEO"," ")</f>
        <v xml:space="preserve"> </v>
      </c>
      <c r="AW750" t="str">
        <f>+IF(TablaProyecto[[#This Row],[RelationshipSatisfaction]]&gt;4,"ERRONEO"," ")</f>
        <v xml:space="preserve"> </v>
      </c>
      <c r="AX750" t="str">
        <f>+IF(TablaProyecto[[#This Row],[WorkLifeBalance]]&gt;4,"ERRONEO"," ")</f>
        <v xml:space="preserve"> </v>
      </c>
    </row>
    <row r="751" spans="1:50" x14ac:dyDescent="0.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  <c r="AJ751" s="3">
        <f>+TablaProyecto[[#This Row],[PercentSalaryHike]]/100</f>
        <v>0.15</v>
      </c>
      <c r="AK751" s="3" t="str">
        <f>+IF(TablaProyecto[[#This Row],[Age]]&gt;=61,"Baby boomers",IF(TablaProyecto[[#This Row],[Age]]&gt;=45,"Generacion X",IF(TablaProyecto[[#This Row],[Age]]&gt;=29,"Millennials","Generacion Z")))</f>
        <v>Generacion X</v>
      </c>
      <c r="AL75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751" s="3" t="str">
        <f>+IF(TablaProyecto[[#This Row],[HourlyRate]]&lt;50,"Coste salarial bajo",IF(TablaProyecto[[#This Row],[HourlyRate]]&lt;75,"Coste salarial medio","Coste salarial alto"))</f>
        <v>Coste salarial medio</v>
      </c>
      <c r="AN751" s="3" t="str">
        <f>+IF(TablaProyecto[[#This Row],[DistanceFromHome]]&lt;10,"0-10 kms",IF(TablaProyecto[[#This Row],[DistanceFromHome]]&lt;20,"10-20 kms","20-30 kms"))</f>
        <v>0-10 kms</v>
      </c>
      <c r="AO751" s="3" t="str">
        <f>+IF(TablaProyecto[[#This Row],[Porcentaje de aumento salarial recibido (%)]]&lt;16%,"Bajo",IF(TablaProyecto[[#This Row],[Porcentaje de aumento salarial recibido (%)]]&lt;21%,"Medio","Alto"))</f>
        <v>Bajo</v>
      </c>
      <c r="AP751" s="3" t="str">
        <f>+IF(TablaProyecto[[#This Row],[TrainingTimesLastYear]]&lt;3,"Poca",IF(TablaProyecto[[#This Row],[TrainingTimesLastYear]]&lt;5,"Media","Mucha"))</f>
        <v>Media</v>
      </c>
      <c r="AQ751" s="3" t="str">
        <f>+IF(TablaProyecto[[#This Row],[TotalWorkingYears]]&lt;4,"Junior",IF(TablaProyecto[[#This Row],[TotalWorkingYears]]&lt;10,"Intermediate","Senior"))</f>
        <v>Senior</v>
      </c>
      <c r="AS751" t="str">
        <f>+IF(TablaProyecto[[#This Row],[Education]]&gt;5,"ERRONEO","")</f>
        <v/>
      </c>
      <c r="AT751" t="str">
        <f>IF(+COUNTIF(TablaProyecto[EmployeeNumber],TablaProyecto[[#This Row],[EmployeeNumber]])&gt;1,"ERRONEO"," ")</f>
        <v xml:space="preserve"> </v>
      </c>
      <c r="AU751" t="str">
        <f>+IF(TablaProyecto[[#This Row],[JobSatisfaction]]&gt;4,"ERRONEO"," ")</f>
        <v xml:space="preserve"> </v>
      </c>
      <c r="AV751" t="str">
        <f>+IF(TablaProyecto[[#This Row],[PerformanceRating]]&gt;4,"ERRONEO"," ")</f>
        <v xml:space="preserve"> </v>
      </c>
      <c r="AW751" t="str">
        <f>+IF(TablaProyecto[[#This Row],[RelationshipSatisfaction]]&gt;4,"ERRONEO"," ")</f>
        <v xml:space="preserve"> </v>
      </c>
      <c r="AX751" t="str">
        <f>+IF(TablaProyecto[[#This Row],[WorkLifeBalance]]&gt;4,"ERRONEO"," ")</f>
        <v xml:space="preserve"> </v>
      </c>
    </row>
    <row r="752" spans="1:50" x14ac:dyDescent="0.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  <c r="AJ752" s="3">
        <f>+TablaProyecto[[#This Row],[PercentSalaryHike]]/100</f>
        <v>0.18</v>
      </c>
      <c r="AK752" s="3" t="str">
        <f>+IF(TablaProyecto[[#This Row],[Age]]&gt;=61,"Baby boomers",IF(TablaProyecto[[#This Row],[Age]]&gt;=45,"Generacion X",IF(TablaProyecto[[#This Row],[Age]]&gt;=29,"Millennials","Generacion Z")))</f>
        <v>Millennials</v>
      </c>
      <c r="AL75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752" s="3" t="str">
        <f>+IF(TablaProyecto[[#This Row],[HourlyRate]]&lt;50,"Coste salarial bajo",IF(TablaProyecto[[#This Row],[HourlyRate]]&lt;75,"Coste salarial medio","Coste salarial alto"))</f>
        <v>Coste salarial medio</v>
      </c>
      <c r="AN752" s="3" t="str">
        <f>+IF(TablaProyecto[[#This Row],[DistanceFromHome]]&lt;10,"0-10 kms",IF(TablaProyecto[[#This Row],[DistanceFromHome]]&lt;20,"10-20 kms","20-30 kms"))</f>
        <v>20-30 kms</v>
      </c>
      <c r="AO752" s="3" t="str">
        <f>+IF(TablaProyecto[[#This Row],[Porcentaje de aumento salarial recibido (%)]]&lt;16%,"Bajo",IF(TablaProyecto[[#This Row],[Porcentaje de aumento salarial recibido (%)]]&lt;21%,"Medio","Alto"))</f>
        <v>Medio</v>
      </c>
      <c r="AP752" s="3" t="str">
        <f>+IF(TablaProyecto[[#This Row],[TrainingTimesLastYear]]&lt;3,"Poca",IF(TablaProyecto[[#This Row],[TrainingTimesLastYear]]&lt;5,"Media","Mucha"))</f>
        <v>Poca</v>
      </c>
      <c r="AQ752" s="3" t="str">
        <f>+IF(TablaProyecto[[#This Row],[TotalWorkingYears]]&lt;4,"Junior",IF(TablaProyecto[[#This Row],[TotalWorkingYears]]&lt;10,"Intermediate","Senior"))</f>
        <v>Senior</v>
      </c>
      <c r="AS752" t="str">
        <f>+IF(TablaProyecto[[#This Row],[Education]]&gt;5,"ERRONEO","")</f>
        <v/>
      </c>
      <c r="AT752" t="str">
        <f>IF(+COUNTIF(TablaProyecto[EmployeeNumber],TablaProyecto[[#This Row],[EmployeeNumber]])&gt;1,"ERRONEO"," ")</f>
        <v xml:space="preserve"> </v>
      </c>
      <c r="AU752" t="str">
        <f>+IF(TablaProyecto[[#This Row],[JobSatisfaction]]&gt;4,"ERRONEO"," ")</f>
        <v xml:space="preserve"> </v>
      </c>
      <c r="AV752" t="str">
        <f>+IF(TablaProyecto[[#This Row],[PerformanceRating]]&gt;4,"ERRONEO"," ")</f>
        <v xml:space="preserve"> </v>
      </c>
      <c r="AW752" t="str">
        <f>+IF(TablaProyecto[[#This Row],[RelationshipSatisfaction]]&gt;4,"ERRONEO"," ")</f>
        <v xml:space="preserve"> </v>
      </c>
      <c r="AX752" t="str">
        <f>+IF(TablaProyecto[[#This Row],[WorkLifeBalance]]&gt;4,"ERRONEO"," ")</f>
        <v xml:space="preserve"> </v>
      </c>
    </row>
    <row r="753" spans="1:50" x14ac:dyDescent="0.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  <c r="AJ753" s="3">
        <f>+TablaProyecto[[#This Row],[PercentSalaryHike]]/100</f>
        <v>0.12</v>
      </c>
      <c r="AK753" s="3" t="str">
        <f>+IF(TablaProyecto[[#This Row],[Age]]&gt;=61,"Baby boomers",IF(TablaProyecto[[#This Row],[Age]]&gt;=45,"Generacion X",IF(TablaProyecto[[#This Row],[Age]]&gt;=29,"Millennials","Generacion Z")))</f>
        <v>Generacion X</v>
      </c>
      <c r="AL75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753" s="3" t="str">
        <f>+IF(TablaProyecto[[#This Row],[HourlyRate]]&lt;50,"Coste salarial bajo",IF(TablaProyecto[[#This Row],[HourlyRate]]&lt;75,"Coste salarial medio","Coste salarial alto"))</f>
        <v>Coste salarial alto</v>
      </c>
      <c r="AN753" s="3" t="str">
        <f>+IF(TablaProyecto[[#This Row],[DistanceFromHome]]&lt;10,"0-10 kms",IF(TablaProyecto[[#This Row],[DistanceFromHome]]&lt;20,"10-20 kms","20-30 kms"))</f>
        <v>0-10 kms</v>
      </c>
      <c r="AO753" s="3" t="str">
        <f>+IF(TablaProyecto[[#This Row],[Porcentaje de aumento salarial recibido (%)]]&lt;16%,"Bajo",IF(TablaProyecto[[#This Row],[Porcentaje de aumento salarial recibido (%)]]&lt;21%,"Medio","Alto"))</f>
        <v>Bajo</v>
      </c>
      <c r="AP753" s="3" t="str">
        <f>+IF(TablaProyecto[[#This Row],[TrainingTimesLastYear]]&lt;3,"Poca",IF(TablaProyecto[[#This Row],[TrainingTimesLastYear]]&lt;5,"Media","Mucha"))</f>
        <v>Media</v>
      </c>
      <c r="AQ753" s="3" t="str">
        <f>+IF(TablaProyecto[[#This Row],[TotalWorkingYears]]&lt;4,"Junior",IF(TablaProyecto[[#This Row],[TotalWorkingYears]]&lt;10,"Intermediate","Senior"))</f>
        <v>Senior</v>
      </c>
      <c r="AS753" t="str">
        <f>+IF(TablaProyecto[[#This Row],[Education]]&gt;5,"ERRONEO","")</f>
        <v/>
      </c>
      <c r="AT753" t="str">
        <f>IF(+COUNTIF(TablaProyecto[EmployeeNumber],TablaProyecto[[#This Row],[EmployeeNumber]])&gt;1,"ERRONEO"," ")</f>
        <v xml:space="preserve"> </v>
      </c>
      <c r="AU753" t="str">
        <f>+IF(TablaProyecto[[#This Row],[JobSatisfaction]]&gt;4,"ERRONEO"," ")</f>
        <v xml:space="preserve"> </v>
      </c>
      <c r="AV753" t="str">
        <f>+IF(TablaProyecto[[#This Row],[PerformanceRating]]&gt;4,"ERRONEO"," ")</f>
        <v xml:space="preserve"> </v>
      </c>
      <c r="AW753" t="str">
        <f>+IF(TablaProyecto[[#This Row],[RelationshipSatisfaction]]&gt;4,"ERRONEO"," ")</f>
        <v xml:space="preserve"> </v>
      </c>
      <c r="AX753" t="str">
        <f>+IF(TablaProyecto[[#This Row],[WorkLifeBalance]]&gt;4,"ERRONEO"," ")</f>
        <v xml:space="preserve"> </v>
      </c>
    </row>
    <row r="754" spans="1:50" x14ac:dyDescent="0.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  <c r="AJ754" s="3">
        <f>+TablaProyecto[[#This Row],[PercentSalaryHike]]/100</f>
        <v>0.16</v>
      </c>
      <c r="AK754" s="3" t="str">
        <f>+IF(TablaProyecto[[#This Row],[Age]]&gt;=61,"Baby boomers",IF(TablaProyecto[[#This Row],[Age]]&gt;=45,"Generacion X",IF(TablaProyecto[[#This Row],[Age]]&gt;=29,"Millennials","Generacion Z")))</f>
        <v>Millennials</v>
      </c>
      <c r="AL75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754" s="3" t="str">
        <f>+IF(TablaProyecto[[#This Row],[HourlyRate]]&lt;50,"Coste salarial bajo",IF(TablaProyecto[[#This Row],[HourlyRate]]&lt;75,"Coste salarial medio","Coste salarial alto"))</f>
        <v>Coste salarial bajo</v>
      </c>
      <c r="AN754" s="3" t="str">
        <f>+IF(TablaProyecto[[#This Row],[DistanceFromHome]]&lt;10,"0-10 kms",IF(TablaProyecto[[#This Row],[DistanceFromHome]]&lt;20,"10-20 kms","20-30 kms"))</f>
        <v>10-20 kms</v>
      </c>
      <c r="AO754" s="3" t="str">
        <f>+IF(TablaProyecto[[#This Row],[Porcentaje de aumento salarial recibido (%)]]&lt;16%,"Bajo",IF(TablaProyecto[[#This Row],[Porcentaje de aumento salarial recibido (%)]]&lt;21%,"Medio","Alto"))</f>
        <v>Medio</v>
      </c>
      <c r="AP754" s="3" t="str">
        <f>+IF(TablaProyecto[[#This Row],[TrainingTimesLastYear]]&lt;3,"Poca",IF(TablaProyecto[[#This Row],[TrainingTimesLastYear]]&lt;5,"Media","Mucha"))</f>
        <v>Poca</v>
      </c>
      <c r="AQ754" s="3" t="str">
        <f>+IF(TablaProyecto[[#This Row],[TotalWorkingYears]]&lt;4,"Junior",IF(TablaProyecto[[#This Row],[TotalWorkingYears]]&lt;10,"Intermediate","Senior"))</f>
        <v>Senior</v>
      </c>
      <c r="AS754" t="str">
        <f>+IF(TablaProyecto[[#This Row],[Education]]&gt;5,"ERRONEO","")</f>
        <v/>
      </c>
      <c r="AT754" t="str">
        <f>IF(+COUNTIF(TablaProyecto[EmployeeNumber],TablaProyecto[[#This Row],[EmployeeNumber]])&gt;1,"ERRONEO"," ")</f>
        <v xml:space="preserve"> </v>
      </c>
      <c r="AU754" t="str">
        <f>+IF(TablaProyecto[[#This Row],[JobSatisfaction]]&gt;4,"ERRONEO"," ")</f>
        <v xml:space="preserve"> </v>
      </c>
      <c r="AV754" t="str">
        <f>+IF(TablaProyecto[[#This Row],[PerformanceRating]]&gt;4,"ERRONEO"," ")</f>
        <v xml:space="preserve"> </v>
      </c>
      <c r="AW754" t="str">
        <f>+IF(TablaProyecto[[#This Row],[RelationshipSatisfaction]]&gt;4,"ERRONEO"," ")</f>
        <v xml:space="preserve"> </v>
      </c>
      <c r="AX754" t="str">
        <f>+IF(TablaProyecto[[#This Row],[WorkLifeBalance]]&gt;4,"ERRONEO"," ")</f>
        <v xml:space="preserve"> </v>
      </c>
    </row>
    <row r="755" spans="1:50" x14ac:dyDescent="0.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  <c r="AJ755" s="3">
        <f>+TablaProyecto[[#This Row],[PercentSalaryHike]]/100</f>
        <v>0.13</v>
      </c>
      <c r="AK755" s="3" t="str">
        <f>+IF(TablaProyecto[[#This Row],[Age]]&gt;=61,"Baby boomers",IF(TablaProyecto[[#This Row],[Age]]&gt;=45,"Generacion X",IF(TablaProyecto[[#This Row],[Age]]&gt;=29,"Millennials","Generacion Z")))</f>
        <v>Millennials</v>
      </c>
      <c r="AL75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755" s="3" t="str">
        <f>+IF(TablaProyecto[[#This Row],[HourlyRate]]&lt;50,"Coste salarial bajo",IF(TablaProyecto[[#This Row],[HourlyRate]]&lt;75,"Coste salarial medio","Coste salarial alto"))</f>
        <v>Coste salarial alto</v>
      </c>
      <c r="AN755" s="3" t="str">
        <f>+IF(TablaProyecto[[#This Row],[DistanceFromHome]]&lt;10,"0-10 kms",IF(TablaProyecto[[#This Row],[DistanceFromHome]]&lt;20,"10-20 kms","20-30 kms"))</f>
        <v>20-30 kms</v>
      </c>
      <c r="AO755" s="3" t="str">
        <f>+IF(TablaProyecto[[#This Row],[Porcentaje de aumento salarial recibido (%)]]&lt;16%,"Bajo",IF(TablaProyecto[[#This Row],[Porcentaje de aumento salarial recibido (%)]]&lt;21%,"Medio","Alto"))</f>
        <v>Bajo</v>
      </c>
      <c r="AP755" s="3" t="str">
        <f>+IF(TablaProyecto[[#This Row],[TrainingTimesLastYear]]&lt;3,"Poca",IF(TablaProyecto[[#This Row],[TrainingTimesLastYear]]&lt;5,"Media","Mucha"))</f>
        <v>Poca</v>
      </c>
      <c r="AQ755" s="3" t="str">
        <f>+IF(TablaProyecto[[#This Row],[TotalWorkingYears]]&lt;4,"Junior",IF(TablaProyecto[[#This Row],[TotalWorkingYears]]&lt;10,"Intermediate","Senior"))</f>
        <v>Senior</v>
      </c>
      <c r="AS755" t="str">
        <f>+IF(TablaProyecto[[#This Row],[Education]]&gt;5,"ERRONEO","")</f>
        <v/>
      </c>
      <c r="AT755" t="str">
        <f>IF(+COUNTIF(TablaProyecto[EmployeeNumber],TablaProyecto[[#This Row],[EmployeeNumber]])&gt;1,"ERRONEO"," ")</f>
        <v xml:space="preserve"> </v>
      </c>
      <c r="AU755" t="str">
        <f>+IF(TablaProyecto[[#This Row],[JobSatisfaction]]&gt;4,"ERRONEO"," ")</f>
        <v xml:space="preserve"> </v>
      </c>
      <c r="AV755" t="str">
        <f>+IF(TablaProyecto[[#This Row],[PerformanceRating]]&gt;4,"ERRONEO"," ")</f>
        <v xml:space="preserve"> </v>
      </c>
      <c r="AW755" t="str">
        <f>+IF(TablaProyecto[[#This Row],[RelationshipSatisfaction]]&gt;4,"ERRONEO"," ")</f>
        <v xml:space="preserve"> </v>
      </c>
      <c r="AX755" t="str">
        <f>+IF(TablaProyecto[[#This Row],[WorkLifeBalance]]&gt;4,"ERRONEO"," ")</f>
        <v xml:space="preserve"> </v>
      </c>
    </row>
    <row r="756" spans="1:50" x14ac:dyDescent="0.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  <c r="AJ756" s="3">
        <f>+TablaProyecto[[#This Row],[PercentSalaryHike]]/100</f>
        <v>0.19</v>
      </c>
      <c r="AK756" s="3" t="str">
        <f>+IF(TablaProyecto[[#This Row],[Age]]&gt;=61,"Baby boomers",IF(TablaProyecto[[#This Row],[Age]]&gt;=45,"Generacion X",IF(TablaProyecto[[#This Row],[Age]]&gt;=29,"Millennials","Generacion Z")))</f>
        <v>Millennials</v>
      </c>
      <c r="AL75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56" s="3" t="str">
        <f>+IF(TablaProyecto[[#This Row],[HourlyRate]]&lt;50,"Coste salarial bajo",IF(TablaProyecto[[#This Row],[HourlyRate]]&lt;75,"Coste salarial medio","Coste salarial alto"))</f>
        <v>Coste salarial alto</v>
      </c>
      <c r="AN756" s="3" t="str">
        <f>+IF(TablaProyecto[[#This Row],[DistanceFromHome]]&lt;10,"0-10 kms",IF(TablaProyecto[[#This Row],[DistanceFromHome]]&lt;20,"10-20 kms","20-30 kms"))</f>
        <v>0-10 kms</v>
      </c>
      <c r="AO756" s="3" t="str">
        <f>+IF(TablaProyecto[[#This Row],[Porcentaje de aumento salarial recibido (%)]]&lt;16%,"Bajo",IF(TablaProyecto[[#This Row],[Porcentaje de aumento salarial recibido (%)]]&lt;21%,"Medio","Alto"))</f>
        <v>Medio</v>
      </c>
      <c r="AP756" s="3" t="str">
        <f>+IF(TablaProyecto[[#This Row],[TrainingTimesLastYear]]&lt;3,"Poca",IF(TablaProyecto[[#This Row],[TrainingTimesLastYear]]&lt;5,"Media","Mucha"))</f>
        <v>Poca</v>
      </c>
      <c r="AQ756" s="3" t="str">
        <f>+IF(TablaProyecto[[#This Row],[TotalWorkingYears]]&lt;4,"Junior",IF(TablaProyecto[[#This Row],[TotalWorkingYears]]&lt;10,"Intermediate","Senior"))</f>
        <v>Junior</v>
      </c>
      <c r="AS756" t="str">
        <f>+IF(TablaProyecto[[#This Row],[Education]]&gt;5,"ERRONEO","")</f>
        <v/>
      </c>
      <c r="AT756" t="str">
        <f>IF(+COUNTIF(TablaProyecto[EmployeeNumber],TablaProyecto[[#This Row],[EmployeeNumber]])&gt;1,"ERRONEO"," ")</f>
        <v xml:space="preserve"> </v>
      </c>
      <c r="AU756" t="str">
        <f>+IF(TablaProyecto[[#This Row],[JobSatisfaction]]&gt;4,"ERRONEO"," ")</f>
        <v xml:space="preserve"> </v>
      </c>
      <c r="AV756" t="str">
        <f>+IF(TablaProyecto[[#This Row],[PerformanceRating]]&gt;4,"ERRONEO"," ")</f>
        <v xml:space="preserve"> </v>
      </c>
      <c r="AW756" t="str">
        <f>+IF(TablaProyecto[[#This Row],[RelationshipSatisfaction]]&gt;4,"ERRONEO"," ")</f>
        <v xml:space="preserve"> </v>
      </c>
      <c r="AX756" t="str">
        <f>+IF(TablaProyecto[[#This Row],[WorkLifeBalance]]&gt;4,"ERRONEO"," ")</f>
        <v xml:space="preserve"> </v>
      </c>
    </row>
    <row r="757" spans="1:50" x14ac:dyDescent="0.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  <c r="AJ757" s="3">
        <f>+TablaProyecto[[#This Row],[PercentSalaryHike]]/100</f>
        <v>0.13</v>
      </c>
      <c r="AK757" s="3" t="str">
        <f>+IF(TablaProyecto[[#This Row],[Age]]&gt;=61,"Baby boomers",IF(TablaProyecto[[#This Row],[Age]]&gt;=45,"Generacion X",IF(TablaProyecto[[#This Row],[Age]]&gt;=29,"Millennials","Generacion Z")))</f>
        <v>Generacion X</v>
      </c>
      <c r="AL75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57" s="3" t="str">
        <f>+IF(TablaProyecto[[#This Row],[HourlyRate]]&lt;50,"Coste salarial bajo",IF(TablaProyecto[[#This Row],[HourlyRate]]&lt;75,"Coste salarial medio","Coste salarial alto"))</f>
        <v>Coste salarial alto</v>
      </c>
      <c r="AN757" s="3" t="str">
        <f>+IF(TablaProyecto[[#This Row],[DistanceFromHome]]&lt;10,"0-10 kms",IF(TablaProyecto[[#This Row],[DistanceFromHome]]&lt;20,"10-20 kms","20-30 kms"))</f>
        <v>10-20 kms</v>
      </c>
      <c r="AO757" s="3" t="str">
        <f>+IF(TablaProyecto[[#This Row],[Porcentaje de aumento salarial recibido (%)]]&lt;16%,"Bajo",IF(TablaProyecto[[#This Row],[Porcentaje de aumento salarial recibido (%)]]&lt;21%,"Medio","Alto"))</f>
        <v>Bajo</v>
      </c>
      <c r="AP757" s="3" t="str">
        <f>+IF(TablaProyecto[[#This Row],[TrainingTimesLastYear]]&lt;3,"Poca",IF(TablaProyecto[[#This Row],[TrainingTimesLastYear]]&lt;5,"Media","Mucha"))</f>
        <v>Media</v>
      </c>
      <c r="AQ757" s="3" t="str">
        <f>+IF(TablaProyecto[[#This Row],[TotalWorkingYears]]&lt;4,"Junior",IF(TablaProyecto[[#This Row],[TotalWorkingYears]]&lt;10,"Intermediate","Senior"))</f>
        <v>Senior</v>
      </c>
      <c r="AS757" t="str">
        <f>+IF(TablaProyecto[[#This Row],[Education]]&gt;5,"ERRONEO","")</f>
        <v/>
      </c>
      <c r="AT757" t="str">
        <f>IF(+COUNTIF(TablaProyecto[EmployeeNumber],TablaProyecto[[#This Row],[EmployeeNumber]])&gt;1,"ERRONEO"," ")</f>
        <v xml:space="preserve"> </v>
      </c>
      <c r="AU757" t="str">
        <f>+IF(TablaProyecto[[#This Row],[JobSatisfaction]]&gt;4,"ERRONEO"," ")</f>
        <v xml:space="preserve"> </v>
      </c>
      <c r="AV757" t="str">
        <f>+IF(TablaProyecto[[#This Row],[PerformanceRating]]&gt;4,"ERRONEO"," ")</f>
        <v xml:space="preserve"> </v>
      </c>
      <c r="AW757" t="str">
        <f>+IF(TablaProyecto[[#This Row],[RelationshipSatisfaction]]&gt;4,"ERRONEO"," ")</f>
        <v xml:space="preserve"> </v>
      </c>
      <c r="AX757" t="str">
        <f>+IF(TablaProyecto[[#This Row],[WorkLifeBalance]]&gt;4,"ERRONEO"," ")</f>
        <v xml:space="preserve"> </v>
      </c>
    </row>
    <row r="758" spans="1:50" x14ac:dyDescent="0.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  <c r="AJ758" s="3">
        <f>+TablaProyecto[[#This Row],[PercentSalaryHike]]/100</f>
        <v>0.12</v>
      </c>
      <c r="AK758" s="3" t="str">
        <f>+IF(TablaProyecto[[#This Row],[Age]]&gt;=61,"Baby boomers",IF(TablaProyecto[[#This Row],[Age]]&gt;=45,"Generacion X",IF(TablaProyecto[[#This Row],[Age]]&gt;=29,"Millennials","Generacion Z")))</f>
        <v>Millennials</v>
      </c>
      <c r="AL75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58" s="3" t="str">
        <f>+IF(TablaProyecto[[#This Row],[HourlyRate]]&lt;50,"Coste salarial bajo",IF(TablaProyecto[[#This Row],[HourlyRate]]&lt;75,"Coste salarial medio","Coste salarial alto"))</f>
        <v>Coste salarial medio</v>
      </c>
      <c r="AN758" s="3" t="str">
        <f>+IF(TablaProyecto[[#This Row],[DistanceFromHome]]&lt;10,"0-10 kms",IF(TablaProyecto[[#This Row],[DistanceFromHome]]&lt;20,"10-20 kms","20-30 kms"))</f>
        <v>20-30 kms</v>
      </c>
      <c r="AO758" s="3" t="str">
        <f>+IF(TablaProyecto[[#This Row],[Porcentaje de aumento salarial recibido (%)]]&lt;16%,"Bajo",IF(TablaProyecto[[#This Row],[Porcentaje de aumento salarial recibido (%)]]&lt;21%,"Medio","Alto"))</f>
        <v>Bajo</v>
      </c>
      <c r="AP758" s="3" t="str">
        <f>+IF(TablaProyecto[[#This Row],[TrainingTimesLastYear]]&lt;3,"Poca",IF(TablaProyecto[[#This Row],[TrainingTimesLastYear]]&lt;5,"Media","Mucha"))</f>
        <v>Poca</v>
      </c>
      <c r="AQ758" s="3" t="str">
        <f>+IF(TablaProyecto[[#This Row],[TotalWorkingYears]]&lt;4,"Junior",IF(TablaProyecto[[#This Row],[TotalWorkingYears]]&lt;10,"Intermediate","Senior"))</f>
        <v>Senior</v>
      </c>
      <c r="AS758" t="str">
        <f>+IF(TablaProyecto[[#This Row],[Education]]&gt;5,"ERRONEO","")</f>
        <v/>
      </c>
      <c r="AT758" t="str">
        <f>IF(+COUNTIF(TablaProyecto[EmployeeNumber],TablaProyecto[[#This Row],[EmployeeNumber]])&gt;1,"ERRONEO"," ")</f>
        <v xml:space="preserve"> </v>
      </c>
      <c r="AU758" t="str">
        <f>+IF(TablaProyecto[[#This Row],[JobSatisfaction]]&gt;4,"ERRONEO"," ")</f>
        <v xml:space="preserve"> </v>
      </c>
      <c r="AV758" t="str">
        <f>+IF(TablaProyecto[[#This Row],[PerformanceRating]]&gt;4,"ERRONEO"," ")</f>
        <v xml:space="preserve"> </v>
      </c>
      <c r="AW758" t="str">
        <f>+IF(TablaProyecto[[#This Row],[RelationshipSatisfaction]]&gt;4,"ERRONEO"," ")</f>
        <v xml:space="preserve"> </v>
      </c>
      <c r="AX758" t="str">
        <f>+IF(TablaProyecto[[#This Row],[WorkLifeBalance]]&gt;4,"ERRONEO"," ")</f>
        <v xml:space="preserve"> </v>
      </c>
    </row>
    <row r="759" spans="1:50" x14ac:dyDescent="0.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  <c r="AJ759" s="3">
        <f>+TablaProyecto[[#This Row],[PercentSalaryHike]]/100</f>
        <v>0.11</v>
      </c>
      <c r="AK759" s="3" t="str">
        <f>+IF(TablaProyecto[[#This Row],[Age]]&gt;=61,"Baby boomers",IF(TablaProyecto[[#This Row],[Age]]&gt;=45,"Generacion X",IF(TablaProyecto[[#This Row],[Age]]&gt;=29,"Millennials","Generacion Z")))</f>
        <v>Millennials</v>
      </c>
      <c r="AL75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759" s="3" t="str">
        <f>+IF(TablaProyecto[[#This Row],[HourlyRate]]&lt;50,"Coste salarial bajo",IF(TablaProyecto[[#This Row],[HourlyRate]]&lt;75,"Coste salarial medio","Coste salarial alto"))</f>
        <v>Coste salarial alto</v>
      </c>
      <c r="AN759" s="3" t="str">
        <f>+IF(TablaProyecto[[#This Row],[DistanceFromHome]]&lt;10,"0-10 kms",IF(TablaProyecto[[#This Row],[DistanceFromHome]]&lt;20,"10-20 kms","20-30 kms"))</f>
        <v>0-10 kms</v>
      </c>
      <c r="AO759" s="3" t="str">
        <f>+IF(TablaProyecto[[#This Row],[Porcentaje de aumento salarial recibido (%)]]&lt;16%,"Bajo",IF(TablaProyecto[[#This Row],[Porcentaje de aumento salarial recibido (%)]]&lt;21%,"Medio","Alto"))</f>
        <v>Bajo</v>
      </c>
      <c r="AP759" s="3" t="str">
        <f>+IF(TablaProyecto[[#This Row],[TrainingTimesLastYear]]&lt;3,"Poca",IF(TablaProyecto[[#This Row],[TrainingTimesLastYear]]&lt;5,"Media","Mucha"))</f>
        <v>Poca</v>
      </c>
      <c r="AQ759" s="3" t="str">
        <f>+IF(TablaProyecto[[#This Row],[TotalWorkingYears]]&lt;4,"Junior",IF(TablaProyecto[[#This Row],[TotalWorkingYears]]&lt;10,"Intermediate","Senior"))</f>
        <v>Senior</v>
      </c>
      <c r="AS759" t="str">
        <f>+IF(TablaProyecto[[#This Row],[Education]]&gt;5,"ERRONEO","")</f>
        <v/>
      </c>
      <c r="AT759" t="str">
        <f>IF(+COUNTIF(TablaProyecto[EmployeeNumber],TablaProyecto[[#This Row],[EmployeeNumber]])&gt;1,"ERRONEO"," ")</f>
        <v xml:space="preserve"> </v>
      </c>
      <c r="AU759" t="str">
        <f>+IF(TablaProyecto[[#This Row],[JobSatisfaction]]&gt;4,"ERRONEO"," ")</f>
        <v xml:space="preserve"> </v>
      </c>
      <c r="AV759" t="str">
        <f>+IF(TablaProyecto[[#This Row],[PerformanceRating]]&gt;4,"ERRONEO"," ")</f>
        <v xml:space="preserve"> </v>
      </c>
      <c r="AW759" t="str">
        <f>+IF(TablaProyecto[[#This Row],[RelationshipSatisfaction]]&gt;4,"ERRONEO"," ")</f>
        <v xml:space="preserve"> </v>
      </c>
      <c r="AX759" t="str">
        <f>+IF(TablaProyecto[[#This Row],[WorkLifeBalance]]&gt;4,"ERRONEO"," ")</f>
        <v xml:space="preserve"> </v>
      </c>
    </row>
    <row r="760" spans="1:50" x14ac:dyDescent="0.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  <c r="AJ760" s="3">
        <f>+TablaProyecto[[#This Row],[PercentSalaryHike]]/100</f>
        <v>0.14000000000000001</v>
      </c>
      <c r="AK760" s="3" t="str">
        <f>+IF(TablaProyecto[[#This Row],[Age]]&gt;=61,"Baby boomers",IF(TablaProyecto[[#This Row],[Age]]&gt;=45,"Generacion X",IF(TablaProyecto[[#This Row],[Age]]&gt;=29,"Millennials","Generacion Z")))</f>
        <v>Generacion X</v>
      </c>
      <c r="AL76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60" s="3" t="str">
        <f>+IF(TablaProyecto[[#This Row],[HourlyRate]]&lt;50,"Coste salarial bajo",IF(TablaProyecto[[#This Row],[HourlyRate]]&lt;75,"Coste salarial medio","Coste salarial alto"))</f>
        <v>Coste salarial medio</v>
      </c>
      <c r="AN760" s="3" t="str">
        <f>+IF(TablaProyecto[[#This Row],[DistanceFromHome]]&lt;10,"0-10 kms",IF(TablaProyecto[[#This Row],[DistanceFromHome]]&lt;20,"10-20 kms","20-30 kms"))</f>
        <v>0-10 kms</v>
      </c>
      <c r="AO760" s="3" t="str">
        <f>+IF(TablaProyecto[[#This Row],[Porcentaje de aumento salarial recibido (%)]]&lt;16%,"Bajo",IF(TablaProyecto[[#This Row],[Porcentaje de aumento salarial recibido (%)]]&lt;21%,"Medio","Alto"))</f>
        <v>Bajo</v>
      </c>
      <c r="AP760" s="3" t="str">
        <f>+IF(TablaProyecto[[#This Row],[TrainingTimesLastYear]]&lt;3,"Poca",IF(TablaProyecto[[#This Row],[TrainingTimesLastYear]]&lt;5,"Media","Mucha"))</f>
        <v>Poca</v>
      </c>
      <c r="AQ760" s="3" t="str">
        <f>+IF(TablaProyecto[[#This Row],[TotalWorkingYears]]&lt;4,"Junior",IF(TablaProyecto[[#This Row],[TotalWorkingYears]]&lt;10,"Intermediate","Senior"))</f>
        <v>Senior</v>
      </c>
      <c r="AS760" t="str">
        <f>+IF(TablaProyecto[[#This Row],[Education]]&gt;5,"ERRONEO","")</f>
        <v/>
      </c>
      <c r="AT760" t="str">
        <f>IF(+COUNTIF(TablaProyecto[EmployeeNumber],TablaProyecto[[#This Row],[EmployeeNumber]])&gt;1,"ERRONEO"," ")</f>
        <v xml:space="preserve"> </v>
      </c>
      <c r="AU760" t="str">
        <f>+IF(TablaProyecto[[#This Row],[JobSatisfaction]]&gt;4,"ERRONEO"," ")</f>
        <v xml:space="preserve"> </v>
      </c>
      <c r="AV760" t="str">
        <f>+IF(TablaProyecto[[#This Row],[PerformanceRating]]&gt;4,"ERRONEO"," ")</f>
        <v xml:space="preserve"> </v>
      </c>
      <c r="AW760" t="str">
        <f>+IF(TablaProyecto[[#This Row],[RelationshipSatisfaction]]&gt;4,"ERRONEO"," ")</f>
        <v xml:space="preserve"> </v>
      </c>
      <c r="AX760" t="str">
        <f>+IF(TablaProyecto[[#This Row],[WorkLifeBalance]]&gt;4,"ERRONEO"," ")</f>
        <v xml:space="preserve"> </v>
      </c>
    </row>
    <row r="761" spans="1:50" x14ac:dyDescent="0.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  <c r="AJ761" s="3">
        <f>+TablaProyecto[[#This Row],[PercentSalaryHike]]/100</f>
        <v>0.16</v>
      </c>
      <c r="AK761" s="3" t="str">
        <f>+IF(TablaProyecto[[#This Row],[Age]]&gt;=61,"Baby boomers",IF(TablaProyecto[[#This Row],[Age]]&gt;=45,"Generacion X",IF(TablaProyecto[[#This Row],[Age]]&gt;=29,"Millennials","Generacion Z")))</f>
        <v>Generacion X</v>
      </c>
      <c r="AL76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61" s="3" t="str">
        <f>+IF(TablaProyecto[[#This Row],[HourlyRate]]&lt;50,"Coste salarial bajo",IF(TablaProyecto[[#This Row],[HourlyRate]]&lt;75,"Coste salarial medio","Coste salarial alto"))</f>
        <v>Coste salarial bajo</v>
      </c>
      <c r="AN761" s="3" t="str">
        <f>+IF(TablaProyecto[[#This Row],[DistanceFromHome]]&lt;10,"0-10 kms",IF(TablaProyecto[[#This Row],[DistanceFromHome]]&lt;20,"10-20 kms","20-30 kms"))</f>
        <v>20-30 kms</v>
      </c>
      <c r="AO761" s="3" t="str">
        <f>+IF(TablaProyecto[[#This Row],[Porcentaje de aumento salarial recibido (%)]]&lt;16%,"Bajo",IF(TablaProyecto[[#This Row],[Porcentaje de aumento salarial recibido (%)]]&lt;21%,"Medio","Alto"))</f>
        <v>Medio</v>
      </c>
      <c r="AP761" s="3" t="str">
        <f>+IF(TablaProyecto[[#This Row],[TrainingTimesLastYear]]&lt;3,"Poca",IF(TablaProyecto[[#This Row],[TrainingTimesLastYear]]&lt;5,"Media","Mucha"))</f>
        <v>Media</v>
      </c>
      <c r="AQ761" s="3" t="str">
        <f>+IF(TablaProyecto[[#This Row],[TotalWorkingYears]]&lt;4,"Junior",IF(TablaProyecto[[#This Row],[TotalWorkingYears]]&lt;10,"Intermediate","Senior"))</f>
        <v>Intermediate</v>
      </c>
      <c r="AS761" t="str">
        <f>+IF(TablaProyecto[[#This Row],[Education]]&gt;5,"ERRONEO","")</f>
        <v/>
      </c>
      <c r="AT761" t="str">
        <f>IF(+COUNTIF(TablaProyecto[EmployeeNumber],TablaProyecto[[#This Row],[EmployeeNumber]])&gt;1,"ERRONEO"," ")</f>
        <v xml:space="preserve"> </v>
      </c>
      <c r="AU761" t="str">
        <f>+IF(TablaProyecto[[#This Row],[JobSatisfaction]]&gt;4,"ERRONEO"," ")</f>
        <v xml:space="preserve"> </v>
      </c>
      <c r="AV761" t="str">
        <f>+IF(TablaProyecto[[#This Row],[PerformanceRating]]&gt;4,"ERRONEO"," ")</f>
        <v xml:space="preserve"> </v>
      </c>
      <c r="AW761" t="str">
        <f>+IF(TablaProyecto[[#This Row],[RelationshipSatisfaction]]&gt;4,"ERRONEO"," ")</f>
        <v xml:space="preserve"> </v>
      </c>
      <c r="AX761" t="str">
        <f>+IF(TablaProyecto[[#This Row],[WorkLifeBalance]]&gt;4,"ERRONEO"," ")</f>
        <v xml:space="preserve"> </v>
      </c>
    </row>
    <row r="762" spans="1:50" x14ac:dyDescent="0.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  <c r="AJ762" s="3">
        <f>+TablaProyecto[[#This Row],[PercentSalaryHike]]/100</f>
        <v>0.12</v>
      </c>
      <c r="AK762" s="3" t="str">
        <f>+IF(TablaProyecto[[#This Row],[Age]]&gt;=61,"Baby boomers",IF(TablaProyecto[[#This Row],[Age]]&gt;=45,"Generacion X",IF(TablaProyecto[[#This Row],[Age]]&gt;=29,"Millennials","Generacion Z")))</f>
        <v>Generacion X</v>
      </c>
      <c r="AL76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762" s="3" t="str">
        <f>+IF(TablaProyecto[[#This Row],[HourlyRate]]&lt;50,"Coste salarial bajo",IF(TablaProyecto[[#This Row],[HourlyRate]]&lt;75,"Coste salarial medio","Coste salarial alto"))</f>
        <v>Coste salarial bajo</v>
      </c>
      <c r="AN762" s="3" t="str">
        <f>+IF(TablaProyecto[[#This Row],[DistanceFromHome]]&lt;10,"0-10 kms",IF(TablaProyecto[[#This Row],[DistanceFromHome]]&lt;20,"10-20 kms","20-30 kms"))</f>
        <v>0-10 kms</v>
      </c>
      <c r="AO762" s="3" t="str">
        <f>+IF(TablaProyecto[[#This Row],[Porcentaje de aumento salarial recibido (%)]]&lt;16%,"Bajo",IF(TablaProyecto[[#This Row],[Porcentaje de aumento salarial recibido (%)]]&lt;21%,"Medio","Alto"))</f>
        <v>Bajo</v>
      </c>
      <c r="AP762" s="3" t="str">
        <f>+IF(TablaProyecto[[#This Row],[TrainingTimesLastYear]]&lt;3,"Poca",IF(TablaProyecto[[#This Row],[TrainingTimesLastYear]]&lt;5,"Media","Mucha"))</f>
        <v>Poca</v>
      </c>
      <c r="AQ762" s="3" t="str">
        <f>+IF(TablaProyecto[[#This Row],[TotalWorkingYears]]&lt;4,"Junior",IF(TablaProyecto[[#This Row],[TotalWorkingYears]]&lt;10,"Intermediate","Senior"))</f>
        <v>Senior</v>
      </c>
      <c r="AS762" t="str">
        <f>+IF(TablaProyecto[[#This Row],[Education]]&gt;5,"ERRONEO","")</f>
        <v/>
      </c>
      <c r="AT762" t="str">
        <f>IF(+COUNTIF(TablaProyecto[EmployeeNumber],TablaProyecto[[#This Row],[EmployeeNumber]])&gt;1,"ERRONEO"," ")</f>
        <v xml:space="preserve"> </v>
      </c>
      <c r="AU762" t="str">
        <f>+IF(TablaProyecto[[#This Row],[JobSatisfaction]]&gt;4,"ERRONEO"," ")</f>
        <v xml:space="preserve"> </v>
      </c>
      <c r="AV762" t="str">
        <f>+IF(TablaProyecto[[#This Row],[PerformanceRating]]&gt;4,"ERRONEO"," ")</f>
        <v xml:space="preserve"> </v>
      </c>
      <c r="AW762" t="str">
        <f>+IF(TablaProyecto[[#This Row],[RelationshipSatisfaction]]&gt;4,"ERRONEO"," ")</f>
        <v xml:space="preserve"> </v>
      </c>
      <c r="AX762" t="str">
        <f>+IF(TablaProyecto[[#This Row],[WorkLifeBalance]]&gt;4,"ERRONEO"," ")</f>
        <v xml:space="preserve"> </v>
      </c>
    </row>
    <row r="763" spans="1:50" x14ac:dyDescent="0.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  <c r="AJ763" s="3">
        <f>+TablaProyecto[[#This Row],[PercentSalaryHike]]/100</f>
        <v>0.14000000000000001</v>
      </c>
      <c r="AK763" s="3" t="str">
        <f>+IF(TablaProyecto[[#This Row],[Age]]&gt;=61,"Baby boomers",IF(TablaProyecto[[#This Row],[Age]]&gt;=45,"Generacion X",IF(TablaProyecto[[#This Row],[Age]]&gt;=29,"Millennials","Generacion Z")))</f>
        <v>Millennials</v>
      </c>
      <c r="AL76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763" s="3" t="str">
        <f>+IF(TablaProyecto[[#This Row],[HourlyRate]]&lt;50,"Coste salarial bajo",IF(TablaProyecto[[#This Row],[HourlyRate]]&lt;75,"Coste salarial medio","Coste salarial alto"))</f>
        <v>Coste salarial alto</v>
      </c>
      <c r="AN763" s="3" t="str">
        <f>+IF(TablaProyecto[[#This Row],[DistanceFromHome]]&lt;10,"0-10 kms",IF(TablaProyecto[[#This Row],[DistanceFromHome]]&lt;20,"10-20 kms","20-30 kms"))</f>
        <v>10-20 kms</v>
      </c>
      <c r="AO763" s="3" t="str">
        <f>+IF(TablaProyecto[[#This Row],[Porcentaje de aumento salarial recibido (%)]]&lt;16%,"Bajo",IF(TablaProyecto[[#This Row],[Porcentaje de aumento salarial recibido (%)]]&lt;21%,"Medio","Alto"))</f>
        <v>Bajo</v>
      </c>
      <c r="AP763" s="3" t="str">
        <f>+IF(TablaProyecto[[#This Row],[TrainingTimesLastYear]]&lt;3,"Poca",IF(TablaProyecto[[#This Row],[TrainingTimesLastYear]]&lt;5,"Media","Mucha"))</f>
        <v>Media</v>
      </c>
      <c r="AQ763" s="3" t="str">
        <f>+IF(TablaProyecto[[#This Row],[TotalWorkingYears]]&lt;4,"Junior",IF(TablaProyecto[[#This Row],[TotalWorkingYears]]&lt;10,"Intermediate","Senior"))</f>
        <v>Intermediate</v>
      </c>
      <c r="AS763" t="str">
        <f>+IF(TablaProyecto[[#This Row],[Education]]&gt;5,"ERRONEO","")</f>
        <v/>
      </c>
      <c r="AT763" t="str">
        <f>IF(+COUNTIF(TablaProyecto[EmployeeNumber],TablaProyecto[[#This Row],[EmployeeNumber]])&gt;1,"ERRONEO"," ")</f>
        <v xml:space="preserve"> </v>
      </c>
      <c r="AU763" t="str">
        <f>+IF(TablaProyecto[[#This Row],[JobSatisfaction]]&gt;4,"ERRONEO"," ")</f>
        <v xml:space="preserve"> </v>
      </c>
      <c r="AV763" t="str">
        <f>+IF(TablaProyecto[[#This Row],[PerformanceRating]]&gt;4,"ERRONEO"," ")</f>
        <v xml:space="preserve"> </v>
      </c>
      <c r="AW763" t="str">
        <f>+IF(TablaProyecto[[#This Row],[RelationshipSatisfaction]]&gt;4,"ERRONEO"," ")</f>
        <v xml:space="preserve"> </v>
      </c>
      <c r="AX763" t="str">
        <f>+IF(TablaProyecto[[#This Row],[WorkLifeBalance]]&gt;4,"ERRONEO"," ")</f>
        <v xml:space="preserve"> </v>
      </c>
    </row>
    <row r="764" spans="1:50" x14ac:dyDescent="0.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  <c r="AJ764" s="3">
        <f>+TablaProyecto[[#This Row],[PercentSalaryHike]]/100</f>
        <v>0.14000000000000001</v>
      </c>
      <c r="AK764" s="3" t="str">
        <f>+IF(TablaProyecto[[#This Row],[Age]]&gt;=61,"Baby boomers",IF(TablaProyecto[[#This Row],[Age]]&gt;=45,"Generacion X",IF(TablaProyecto[[#This Row],[Age]]&gt;=29,"Millennials","Generacion Z")))</f>
        <v>Generacion Z</v>
      </c>
      <c r="AL76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64" s="3" t="str">
        <f>+IF(TablaProyecto[[#This Row],[HourlyRate]]&lt;50,"Coste salarial bajo",IF(TablaProyecto[[#This Row],[HourlyRate]]&lt;75,"Coste salarial medio","Coste salarial alto"))</f>
        <v>Coste salarial medio</v>
      </c>
      <c r="AN764" s="3" t="str">
        <f>+IF(TablaProyecto[[#This Row],[DistanceFromHome]]&lt;10,"0-10 kms",IF(TablaProyecto[[#This Row],[DistanceFromHome]]&lt;20,"10-20 kms","20-30 kms"))</f>
        <v>0-10 kms</v>
      </c>
      <c r="AO764" s="3" t="str">
        <f>+IF(TablaProyecto[[#This Row],[Porcentaje de aumento salarial recibido (%)]]&lt;16%,"Bajo",IF(TablaProyecto[[#This Row],[Porcentaje de aumento salarial recibido (%)]]&lt;21%,"Medio","Alto"))</f>
        <v>Bajo</v>
      </c>
      <c r="AP764" s="3" t="str">
        <f>+IF(TablaProyecto[[#This Row],[TrainingTimesLastYear]]&lt;3,"Poca",IF(TablaProyecto[[#This Row],[TrainingTimesLastYear]]&lt;5,"Media","Mucha"))</f>
        <v>Poca</v>
      </c>
      <c r="AQ764" s="3" t="str">
        <f>+IF(TablaProyecto[[#This Row],[TotalWorkingYears]]&lt;4,"Junior",IF(TablaProyecto[[#This Row],[TotalWorkingYears]]&lt;10,"Intermediate","Senior"))</f>
        <v>Intermediate</v>
      </c>
      <c r="AS764" t="str">
        <f>+IF(TablaProyecto[[#This Row],[Education]]&gt;5,"ERRONEO","")</f>
        <v/>
      </c>
      <c r="AT764" t="str">
        <f>IF(+COUNTIF(TablaProyecto[EmployeeNumber],TablaProyecto[[#This Row],[EmployeeNumber]])&gt;1,"ERRONEO"," ")</f>
        <v xml:space="preserve"> </v>
      </c>
      <c r="AU764" t="str">
        <f>+IF(TablaProyecto[[#This Row],[JobSatisfaction]]&gt;4,"ERRONEO"," ")</f>
        <v xml:space="preserve"> </v>
      </c>
      <c r="AV764" t="str">
        <f>+IF(TablaProyecto[[#This Row],[PerformanceRating]]&gt;4,"ERRONEO"," ")</f>
        <v xml:space="preserve"> </v>
      </c>
      <c r="AW764" t="str">
        <f>+IF(TablaProyecto[[#This Row],[RelationshipSatisfaction]]&gt;4,"ERRONEO"," ")</f>
        <v xml:space="preserve"> </v>
      </c>
      <c r="AX764" t="str">
        <f>+IF(TablaProyecto[[#This Row],[WorkLifeBalance]]&gt;4,"ERRONEO"," ")</f>
        <v xml:space="preserve"> </v>
      </c>
    </row>
    <row r="765" spans="1:50" x14ac:dyDescent="0.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  <c r="AJ765" s="3">
        <f>+TablaProyecto[[#This Row],[PercentSalaryHike]]/100</f>
        <v>0.19</v>
      </c>
      <c r="AK765" s="3" t="str">
        <f>+IF(TablaProyecto[[#This Row],[Age]]&gt;=61,"Baby boomers",IF(TablaProyecto[[#This Row],[Age]]&gt;=45,"Generacion X",IF(TablaProyecto[[#This Row],[Age]]&gt;=29,"Millennials","Generacion Z")))</f>
        <v>Millennials</v>
      </c>
      <c r="AL76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765" s="3" t="str">
        <f>+IF(TablaProyecto[[#This Row],[HourlyRate]]&lt;50,"Coste salarial bajo",IF(TablaProyecto[[#This Row],[HourlyRate]]&lt;75,"Coste salarial medio","Coste salarial alto"))</f>
        <v>Coste salarial alto</v>
      </c>
      <c r="AN765" s="3" t="str">
        <f>+IF(TablaProyecto[[#This Row],[DistanceFromHome]]&lt;10,"0-10 kms",IF(TablaProyecto[[#This Row],[DistanceFromHome]]&lt;20,"10-20 kms","20-30 kms"))</f>
        <v>10-20 kms</v>
      </c>
      <c r="AO765" s="3" t="str">
        <f>+IF(TablaProyecto[[#This Row],[Porcentaje de aumento salarial recibido (%)]]&lt;16%,"Bajo",IF(TablaProyecto[[#This Row],[Porcentaje de aumento salarial recibido (%)]]&lt;21%,"Medio","Alto"))</f>
        <v>Medio</v>
      </c>
      <c r="AP765" s="3" t="str">
        <f>+IF(TablaProyecto[[#This Row],[TrainingTimesLastYear]]&lt;3,"Poca",IF(TablaProyecto[[#This Row],[TrainingTimesLastYear]]&lt;5,"Media","Mucha"))</f>
        <v>Poca</v>
      </c>
      <c r="AQ765" s="3" t="str">
        <f>+IF(TablaProyecto[[#This Row],[TotalWorkingYears]]&lt;4,"Junior",IF(TablaProyecto[[#This Row],[TotalWorkingYears]]&lt;10,"Intermediate","Senior"))</f>
        <v>Junior</v>
      </c>
      <c r="AS765" t="str">
        <f>+IF(TablaProyecto[[#This Row],[Education]]&gt;5,"ERRONEO","")</f>
        <v/>
      </c>
      <c r="AT765" t="str">
        <f>IF(+COUNTIF(TablaProyecto[EmployeeNumber],TablaProyecto[[#This Row],[EmployeeNumber]])&gt;1,"ERRONEO"," ")</f>
        <v xml:space="preserve"> </v>
      </c>
      <c r="AU765" t="str">
        <f>+IF(TablaProyecto[[#This Row],[JobSatisfaction]]&gt;4,"ERRONEO"," ")</f>
        <v xml:space="preserve"> </v>
      </c>
      <c r="AV765" t="str">
        <f>+IF(TablaProyecto[[#This Row],[PerformanceRating]]&gt;4,"ERRONEO"," ")</f>
        <v xml:space="preserve"> </v>
      </c>
      <c r="AW765" t="str">
        <f>+IF(TablaProyecto[[#This Row],[RelationshipSatisfaction]]&gt;4,"ERRONEO"," ")</f>
        <v xml:space="preserve"> </v>
      </c>
      <c r="AX765" t="str">
        <f>+IF(TablaProyecto[[#This Row],[WorkLifeBalance]]&gt;4,"ERRONEO"," ")</f>
        <v xml:space="preserve"> </v>
      </c>
    </row>
    <row r="766" spans="1:50" x14ac:dyDescent="0.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  <c r="AJ766" s="3">
        <f>+TablaProyecto[[#This Row],[PercentSalaryHike]]/100</f>
        <v>0.22</v>
      </c>
      <c r="AK766" s="3" t="str">
        <f>+IF(TablaProyecto[[#This Row],[Age]]&gt;=61,"Baby boomers",IF(TablaProyecto[[#This Row],[Age]]&gt;=45,"Generacion X",IF(TablaProyecto[[#This Row],[Age]]&gt;=29,"Millennials","Generacion Z")))</f>
        <v>Generacion Z</v>
      </c>
      <c r="AL76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766" s="3" t="str">
        <f>+IF(TablaProyecto[[#This Row],[HourlyRate]]&lt;50,"Coste salarial bajo",IF(TablaProyecto[[#This Row],[HourlyRate]]&lt;75,"Coste salarial medio","Coste salarial alto"))</f>
        <v>Coste salarial medio</v>
      </c>
      <c r="AN766" s="3" t="str">
        <f>+IF(TablaProyecto[[#This Row],[DistanceFromHome]]&lt;10,"0-10 kms",IF(TablaProyecto[[#This Row],[DistanceFromHome]]&lt;20,"10-20 kms","20-30 kms"))</f>
        <v>10-20 kms</v>
      </c>
      <c r="AO766" s="3" t="str">
        <f>+IF(TablaProyecto[[#This Row],[Porcentaje de aumento salarial recibido (%)]]&lt;16%,"Bajo",IF(TablaProyecto[[#This Row],[Porcentaje de aumento salarial recibido (%)]]&lt;21%,"Medio","Alto"))</f>
        <v>Alto</v>
      </c>
      <c r="AP766" s="3" t="str">
        <f>+IF(TablaProyecto[[#This Row],[TrainingTimesLastYear]]&lt;3,"Poca",IF(TablaProyecto[[#This Row],[TrainingTimesLastYear]]&lt;5,"Media","Mucha"))</f>
        <v>Mucha</v>
      </c>
      <c r="AQ766" s="3" t="str">
        <f>+IF(TablaProyecto[[#This Row],[TotalWorkingYears]]&lt;4,"Junior",IF(TablaProyecto[[#This Row],[TotalWorkingYears]]&lt;10,"Intermediate","Senior"))</f>
        <v>Junior</v>
      </c>
      <c r="AS766" t="str">
        <f>+IF(TablaProyecto[[#This Row],[Education]]&gt;5,"ERRONEO","")</f>
        <v/>
      </c>
      <c r="AT766" t="str">
        <f>IF(+COUNTIF(TablaProyecto[EmployeeNumber],TablaProyecto[[#This Row],[EmployeeNumber]])&gt;1,"ERRONEO"," ")</f>
        <v xml:space="preserve"> </v>
      </c>
      <c r="AU766" t="str">
        <f>+IF(TablaProyecto[[#This Row],[JobSatisfaction]]&gt;4,"ERRONEO"," ")</f>
        <v xml:space="preserve"> </v>
      </c>
      <c r="AV766" t="str">
        <f>+IF(TablaProyecto[[#This Row],[PerformanceRating]]&gt;4,"ERRONEO"," ")</f>
        <v xml:space="preserve"> </v>
      </c>
      <c r="AW766" t="str">
        <f>+IF(TablaProyecto[[#This Row],[RelationshipSatisfaction]]&gt;4,"ERRONEO"," ")</f>
        <v xml:space="preserve"> </v>
      </c>
      <c r="AX766" t="str">
        <f>+IF(TablaProyecto[[#This Row],[WorkLifeBalance]]&gt;4,"ERRONEO"," ")</f>
        <v xml:space="preserve"> </v>
      </c>
    </row>
    <row r="767" spans="1:50" x14ac:dyDescent="0.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  <c r="AJ767" s="3">
        <f>+TablaProyecto[[#This Row],[PercentSalaryHike]]/100</f>
        <v>0.16</v>
      </c>
      <c r="AK767" s="3" t="str">
        <f>+IF(TablaProyecto[[#This Row],[Age]]&gt;=61,"Baby boomers",IF(TablaProyecto[[#This Row],[Age]]&gt;=45,"Generacion X",IF(TablaProyecto[[#This Row],[Age]]&gt;=29,"Millennials","Generacion Z")))</f>
        <v>Millennials</v>
      </c>
      <c r="AL76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67" s="3" t="str">
        <f>+IF(TablaProyecto[[#This Row],[HourlyRate]]&lt;50,"Coste salarial bajo",IF(TablaProyecto[[#This Row],[HourlyRate]]&lt;75,"Coste salarial medio","Coste salarial alto"))</f>
        <v>Coste salarial bajo</v>
      </c>
      <c r="AN767" s="3" t="str">
        <f>+IF(TablaProyecto[[#This Row],[DistanceFromHome]]&lt;10,"0-10 kms",IF(TablaProyecto[[#This Row],[DistanceFromHome]]&lt;20,"10-20 kms","20-30 kms"))</f>
        <v>0-10 kms</v>
      </c>
      <c r="AO767" s="3" t="str">
        <f>+IF(TablaProyecto[[#This Row],[Porcentaje de aumento salarial recibido (%)]]&lt;16%,"Bajo",IF(TablaProyecto[[#This Row],[Porcentaje de aumento salarial recibido (%)]]&lt;21%,"Medio","Alto"))</f>
        <v>Medio</v>
      </c>
      <c r="AP767" s="3" t="str">
        <f>+IF(TablaProyecto[[#This Row],[TrainingTimesLastYear]]&lt;3,"Poca",IF(TablaProyecto[[#This Row],[TrainingTimesLastYear]]&lt;5,"Media","Mucha"))</f>
        <v>Poca</v>
      </c>
      <c r="AQ767" s="3" t="str">
        <f>+IF(TablaProyecto[[#This Row],[TotalWorkingYears]]&lt;4,"Junior",IF(TablaProyecto[[#This Row],[TotalWorkingYears]]&lt;10,"Intermediate","Senior"))</f>
        <v>Intermediate</v>
      </c>
      <c r="AS767" t="str">
        <f>+IF(TablaProyecto[[#This Row],[Education]]&gt;5,"ERRONEO","")</f>
        <v/>
      </c>
      <c r="AT767" t="str">
        <f>IF(+COUNTIF(TablaProyecto[EmployeeNumber],TablaProyecto[[#This Row],[EmployeeNumber]])&gt;1,"ERRONEO"," ")</f>
        <v xml:space="preserve"> </v>
      </c>
      <c r="AU767" t="str">
        <f>+IF(TablaProyecto[[#This Row],[JobSatisfaction]]&gt;4,"ERRONEO"," ")</f>
        <v xml:space="preserve"> </v>
      </c>
      <c r="AV767" t="str">
        <f>+IF(TablaProyecto[[#This Row],[PerformanceRating]]&gt;4,"ERRONEO"," ")</f>
        <v xml:space="preserve"> </v>
      </c>
      <c r="AW767" t="str">
        <f>+IF(TablaProyecto[[#This Row],[RelationshipSatisfaction]]&gt;4,"ERRONEO"," ")</f>
        <v xml:space="preserve"> </v>
      </c>
      <c r="AX767" t="str">
        <f>+IF(TablaProyecto[[#This Row],[WorkLifeBalance]]&gt;4,"ERRONEO"," ")</f>
        <v xml:space="preserve"> </v>
      </c>
    </row>
    <row r="768" spans="1:50" x14ac:dyDescent="0.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  <c r="AJ768" s="3">
        <f>+TablaProyecto[[#This Row],[PercentSalaryHike]]/100</f>
        <v>0.11</v>
      </c>
      <c r="AK768" s="3" t="str">
        <f>+IF(TablaProyecto[[#This Row],[Age]]&gt;=61,"Baby boomers",IF(TablaProyecto[[#This Row],[Age]]&gt;=45,"Generacion X",IF(TablaProyecto[[#This Row],[Age]]&gt;=29,"Millennials","Generacion Z")))</f>
        <v>Generacion X</v>
      </c>
      <c r="AL76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68" s="3" t="str">
        <f>+IF(TablaProyecto[[#This Row],[HourlyRate]]&lt;50,"Coste salarial bajo",IF(TablaProyecto[[#This Row],[HourlyRate]]&lt;75,"Coste salarial medio","Coste salarial alto"))</f>
        <v>Coste salarial medio</v>
      </c>
      <c r="AN768" s="3" t="str">
        <f>+IF(TablaProyecto[[#This Row],[DistanceFromHome]]&lt;10,"0-10 kms",IF(TablaProyecto[[#This Row],[DistanceFromHome]]&lt;20,"10-20 kms","20-30 kms"))</f>
        <v>0-10 kms</v>
      </c>
      <c r="AO768" s="3" t="str">
        <f>+IF(TablaProyecto[[#This Row],[Porcentaje de aumento salarial recibido (%)]]&lt;16%,"Bajo",IF(TablaProyecto[[#This Row],[Porcentaje de aumento salarial recibido (%)]]&lt;21%,"Medio","Alto"))</f>
        <v>Bajo</v>
      </c>
      <c r="AP768" s="3" t="str">
        <f>+IF(TablaProyecto[[#This Row],[TrainingTimesLastYear]]&lt;3,"Poca",IF(TablaProyecto[[#This Row],[TrainingTimesLastYear]]&lt;5,"Media","Mucha"))</f>
        <v>Poca</v>
      </c>
      <c r="AQ768" s="3" t="str">
        <f>+IF(TablaProyecto[[#This Row],[TotalWorkingYears]]&lt;4,"Junior",IF(TablaProyecto[[#This Row],[TotalWorkingYears]]&lt;10,"Intermediate","Senior"))</f>
        <v>Senior</v>
      </c>
      <c r="AS768" t="str">
        <f>+IF(TablaProyecto[[#This Row],[Education]]&gt;5,"ERRONEO","")</f>
        <v/>
      </c>
      <c r="AT768" t="str">
        <f>IF(+COUNTIF(TablaProyecto[EmployeeNumber],TablaProyecto[[#This Row],[EmployeeNumber]])&gt;1,"ERRONEO"," ")</f>
        <v xml:space="preserve"> </v>
      </c>
      <c r="AU768" t="str">
        <f>+IF(TablaProyecto[[#This Row],[JobSatisfaction]]&gt;4,"ERRONEO"," ")</f>
        <v xml:space="preserve"> </v>
      </c>
      <c r="AV768" t="str">
        <f>+IF(TablaProyecto[[#This Row],[PerformanceRating]]&gt;4,"ERRONEO"," ")</f>
        <v xml:space="preserve"> </v>
      </c>
      <c r="AW768" t="str">
        <f>+IF(TablaProyecto[[#This Row],[RelationshipSatisfaction]]&gt;4,"ERRONEO"," ")</f>
        <v xml:space="preserve"> </v>
      </c>
      <c r="AX768" t="str">
        <f>+IF(TablaProyecto[[#This Row],[WorkLifeBalance]]&gt;4,"ERRONEO"," ")</f>
        <v xml:space="preserve"> </v>
      </c>
    </row>
    <row r="769" spans="1:50" x14ac:dyDescent="0.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  <c r="AJ769" s="3">
        <f>+TablaProyecto[[#This Row],[PercentSalaryHike]]/100</f>
        <v>0.15</v>
      </c>
      <c r="AK769" s="3" t="str">
        <f>+IF(TablaProyecto[[#This Row],[Age]]&gt;=61,"Baby boomers",IF(TablaProyecto[[#This Row],[Age]]&gt;=45,"Generacion X",IF(TablaProyecto[[#This Row],[Age]]&gt;=29,"Millennials","Generacion Z")))</f>
        <v>Millennials</v>
      </c>
      <c r="AL76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69" s="3" t="str">
        <f>+IF(TablaProyecto[[#This Row],[HourlyRate]]&lt;50,"Coste salarial bajo",IF(TablaProyecto[[#This Row],[HourlyRate]]&lt;75,"Coste salarial medio","Coste salarial alto"))</f>
        <v>Coste salarial bajo</v>
      </c>
      <c r="AN769" s="3" t="str">
        <f>+IF(TablaProyecto[[#This Row],[DistanceFromHome]]&lt;10,"0-10 kms",IF(TablaProyecto[[#This Row],[DistanceFromHome]]&lt;20,"10-20 kms","20-30 kms"))</f>
        <v>0-10 kms</v>
      </c>
      <c r="AO769" s="3" t="str">
        <f>+IF(TablaProyecto[[#This Row],[Porcentaje de aumento salarial recibido (%)]]&lt;16%,"Bajo",IF(TablaProyecto[[#This Row],[Porcentaje de aumento salarial recibido (%)]]&lt;21%,"Medio","Alto"))</f>
        <v>Bajo</v>
      </c>
      <c r="AP769" s="3" t="str">
        <f>+IF(TablaProyecto[[#This Row],[TrainingTimesLastYear]]&lt;3,"Poca",IF(TablaProyecto[[#This Row],[TrainingTimesLastYear]]&lt;5,"Media","Mucha"))</f>
        <v>Media</v>
      </c>
      <c r="AQ769" s="3" t="str">
        <f>+IF(TablaProyecto[[#This Row],[TotalWorkingYears]]&lt;4,"Junior",IF(TablaProyecto[[#This Row],[TotalWorkingYears]]&lt;10,"Intermediate","Senior"))</f>
        <v>Intermediate</v>
      </c>
      <c r="AS769" t="str">
        <f>+IF(TablaProyecto[[#This Row],[Education]]&gt;5,"ERRONEO","")</f>
        <v/>
      </c>
      <c r="AT769" t="str">
        <f>IF(+COUNTIF(TablaProyecto[EmployeeNumber],TablaProyecto[[#This Row],[EmployeeNumber]])&gt;1,"ERRONEO"," ")</f>
        <v xml:space="preserve"> </v>
      </c>
      <c r="AU769" t="str">
        <f>+IF(TablaProyecto[[#This Row],[JobSatisfaction]]&gt;4,"ERRONEO"," ")</f>
        <v xml:space="preserve"> </v>
      </c>
      <c r="AV769" t="str">
        <f>+IF(TablaProyecto[[#This Row],[PerformanceRating]]&gt;4,"ERRONEO"," ")</f>
        <v xml:space="preserve"> </v>
      </c>
      <c r="AW769" t="str">
        <f>+IF(TablaProyecto[[#This Row],[RelationshipSatisfaction]]&gt;4,"ERRONEO"," ")</f>
        <v xml:space="preserve"> </v>
      </c>
      <c r="AX769" t="str">
        <f>+IF(TablaProyecto[[#This Row],[WorkLifeBalance]]&gt;4,"ERRONEO"," ")</f>
        <v xml:space="preserve"> </v>
      </c>
    </row>
    <row r="770" spans="1:50" x14ac:dyDescent="0.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  <c r="AJ770" s="3">
        <f>+TablaProyecto[[#This Row],[PercentSalaryHike]]/100</f>
        <v>0.14000000000000001</v>
      </c>
      <c r="AK770" s="3" t="str">
        <f>+IF(TablaProyecto[[#This Row],[Age]]&gt;=61,"Baby boomers",IF(TablaProyecto[[#This Row],[Age]]&gt;=45,"Generacion X",IF(TablaProyecto[[#This Row],[Age]]&gt;=29,"Millennials","Generacion Z")))</f>
        <v>Millennials</v>
      </c>
      <c r="AL77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70" s="3" t="str">
        <f>+IF(TablaProyecto[[#This Row],[HourlyRate]]&lt;50,"Coste salarial bajo",IF(TablaProyecto[[#This Row],[HourlyRate]]&lt;75,"Coste salarial medio","Coste salarial alto"))</f>
        <v>Coste salarial medio</v>
      </c>
      <c r="AN770" s="3" t="str">
        <f>+IF(TablaProyecto[[#This Row],[DistanceFromHome]]&lt;10,"0-10 kms",IF(TablaProyecto[[#This Row],[DistanceFromHome]]&lt;20,"10-20 kms","20-30 kms"))</f>
        <v>20-30 kms</v>
      </c>
      <c r="AO770" s="3" t="str">
        <f>+IF(TablaProyecto[[#This Row],[Porcentaje de aumento salarial recibido (%)]]&lt;16%,"Bajo",IF(TablaProyecto[[#This Row],[Porcentaje de aumento salarial recibido (%)]]&lt;21%,"Medio","Alto"))</f>
        <v>Bajo</v>
      </c>
      <c r="AP770" s="3" t="str">
        <f>+IF(TablaProyecto[[#This Row],[TrainingTimesLastYear]]&lt;3,"Poca",IF(TablaProyecto[[#This Row],[TrainingTimesLastYear]]&lt;5,"Media","Mucha"))</f>
        <v>Media</v>
      </c>
      <c r="AQ770" s="3" t="str">
        <f>+IF(TablaProyecto[[#This Row],[TotalWorkingYears]]&lt;4,"Junior",IF(TablaProyecto[[#This Row],[TotalWorkingYears]]&lt;10,"Intermediate","Senior"))</f>
        <v>Intermediate</v>
      </c>
      <c r="AS770" t="str">
        <f>+IF(TablaProyecto[[#This Row],[Education]]&gt;5,"ERRONEO","")</f>
        <v/>
      </c>
      <c r="AT770" t="str">
        <f>IF(+COUNTIF(TablaProyecto[EmployeeNumber],TablaProyecto[[#This Row],[EmployeeNumber]])&gt;1,"ERRONEO"," ")</f>
        <v xml:space="preserve"> </v>
      </c>
      <c r="AU770" t="str">
        <f>+IF(TablaProyecto[[#This Row],[JobSatisfaction]]&gt;4,"ERRONEO"," ")</f>
        <v xml:space="preserve"> </v>
      </c>
      <c r="AV770" t="str">
        <f>+IF(TablaProyecto[[#This Row],[PerformanceRating]]&gt;4,"ERRONEO"," ")</f>
        <v xml:space="preserve"> </v>
      </c>
      <c r="AW770" t="str">
        <f>+IF(TablaProyecto[[#This Row],[RelationshipSatisfaction]]&gt;4,"ERRONEO"," ")</f>
        <v xml:space="preserve"> </v>
      </c>
      <c r="AX770" t="str">
        <f>+IF(TablaProyecto[[#This Row],[WorkLifeBalance]]&gt;4,"ERRONEO"," ")</f>
        <v xml:space="preserve"> </v>
      </c>
    </row>
    <row r="771" spans="1:50" x14ac:dyDescent="0.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  <c r="AJ771" s="3">
        <f>+TablaProyecto[[#This Row],[PercentSalaryHike]]/100</f>
        <v>0.13</v>
      </c>
      <c r="AK771" s="3" t="str">
        <f>+IF(TablaProyecto[[#This Row],[Age]]&gt;=61,"Baby boomers",IF(TablaProyecto[[#This Row],[Age]]&gt;=45,"Generacion X",IF(TablaProyecto[[#This Row],[Age]]&gt;=29,"Millennials","Generacion Z")))</f>
        <v>Generacion Z</v>
      </c>
      <c r="AL77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71" s="3" t="str">
        <f>+IF(TablaProyecto[[#This Row],[HourlyRate]]&lt;50,"Coste salarial bajo",IF(TablaProyecto[[#This Row],[HourlyRate]]&lt;75,"Coste salarial medio","Coste salarial alto"))</f>
        <v>Coste salarial medio</v>
      </c>
      <c r="AN771" s="3" t="str">
        <f>+IF(TablaProyecto[[#This Row],[DistanceFromHome]]&lt;10,"0-10 kms",IF(TablaProyecto[[#This Row],[DistanceFromHome]]&lt;20,"10-20 kms","20-30 kms"))</f>
        <v>0-10 kms</v>
      </c>
      <c r="AO771" s="3" t="str">
        <f>+IF(TablaProyecto[[#This Row],[Porcentaje de aumento salarial recibido (%)]]&lt;16%,"Bajo",IF(TablaProyecto[[#This Row],[Porcentaje de aumento salarial recibido (%)]]&lt;21%,"Medio","Alto"))</f>
        <v>Bajo</v>
      </c>
      <c r="AP771" s="3" t="str">
        <f>+IF(TablaProyecto[[#This Row],[TrainingTimesLastYear]]&lt;3,"Poca",IF(TablaProyecto[[#This Row],[TrainingTimesLastYear]]&lt;5,"Media","Mucha"))</f>
        <v>Mucha</v>
      </c>
      <c r="AQ771" s="3" t="str">
        <f>+IF(TablaProyecto[[#This Row],[TotalWorkingYears]]&lt;4,"Junior",IF(TablaProyecto[[#This Row],[TotalWorkingYears]]&lt;10,"Intermediate","Senior"))</f>
        <v>Intermediate</v>
      </c>
      <c r="AS771" t="str">
        <f>+IF(TablaProyecto[[#This Row],[Education]]&gt;5,"ERRONEO","")</f>
        <v/>
      </c>
      <c r="AT771" t="str">
        <f>IF(+COUNTIF(TablaProyecto[EmployeeNumber],TablaProyecto[[#This Row],[EmployeeNumber]])&gt;1,"ERRONEO"," ")</f>
        <v xml:space="preserve"> </v>
      </c>
      <c r="AU771" t="str">
        <f>+IF(TablaProyecto[[#This Row],[JobSatisfaction]]&gt;4,"ERRONEO"," ")</f>
        <v xml:space="preserve"> </v>
      </c>
      <c r="AV771" t="str">
        <f>+IF(TablaProyecto[[#This Row],[PerformanceRating]]&gt;4,"ERRONEO"," ")</f>
        <v xml:space="preserve"> </v>
      </c>
      <c r="AW771" t="str">
        <f>+IF(TablaProyecto[[#This Row],[RelationshipSatisfaction]]&gt;4,"ERRONEO"," ")</f>
        <v xml:space="preserve"> </v>
      </c>
      <c r="AX771" t="str">
        <f>+IF(TablaProyecto[[#This Row],[WorkLifeBalance]]&gt;4,"ERRONEO"," ")</f>
        <v xml:space="preserve"> </v>
      </c>
    </row>
    <row r="772" spans="1:50" x14ac:dyDescent="0.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  <c r="AJ772" s="3">
        <f>+TablaProyecto[[#This Row],[PercentSalaryHike]]/100</f>
        <v>0.17</v>
      </c>
      <c r="AK772" s="3" t="str">
        <f>+IF(TablaProyecto[[#This Row],[Age]]&gt;=61,"Baby boomers",IF(TablaProyecto[[#This Row],[Age]]&gt;=45,"Generacion X",IF(TablaProyecto[[#This Row],[Age]]&gt;=29,"Millennials","Generacion Z")))</f>
        <v>Generacion X</v>
      </c>
      <c r="AL77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72" s="3" t="str">
        <f>+IF(TablaProyecto[[#This Row],[HourlyRate]]&lt;50,"Coste salarial bajo",IF(TablaProyecto[[#This Row],[HourlyRate]]&lt;75,"Coste salarial medio","Coste salarial alto"))</f>
        <v>Coste salarial bajo</v>
      </c>
      <c r="AN772" s="3" t="str">
        <f>+IF(TablaProyecto[[#This Row],[DistanceFromHome]]&lt;10,"0-10 kms",IF(TablaProyecto[[#This Row],[DistanceFromHome]]&lt;20,"10-20 kms","20-30 kms"))</f>
        <v>0-10 kms</v>
      </c>
      <c r="AO772" s="3" t="str">
        <f>+IF(TablaProyecto[[#This Row],[Porcentaje de aumento salarial recibido (%)]]&lt;16%,"Bajo",IF(TablaProyecto[[#This Row],[Porcentaje de aumento salarial recibido (%)]]&lt;21%,"Medio","Alto"))</f>
        <v>Medio</v>
      </c>
      <c r="AP772" s="3" t="str">
        <f>+IF(TablaProyecto[[#This Row],[TrainingTimesLastYear]]&lt;3,"Poca",IF(TablaProyecto[[#This Row],[TrainingTimesLastYear]]&lt;5,"Media","Mucha"))</f>
        <v>Poca</v>
      </c>
      <c r="AQ772" s="3" t="str">
        <f>+IF(TablaProyecto[[#This Row],[TotalWorkingYears]]&lt;4,"Junior",IF(TablaProyecto[[#This Row],[TotalWorkingYears]]&lt;10,"Intermediate","Senior"))</f>
        <v>Senior</v>
      </c>
      <c r="AS772" t="str">
        <f>+IF(TablaProyecto[[#This Row],[Education]]&gt;5,"ERRONEO","")</f>
        <v/>
      </c>
      <c r="AT772" t="str">
        <f>IF(+COUNTIF(TablaProyecto[EmployeeNumber],TablaProyecto[[#This Row],[EmployeeNumber]])&gt;1,"ERRONEO"," ")</f>
        <v xml:space="preserve"> </v>
      </c>
      <c r="AU772" t="str">
        <f>+IF(TablaProyecto[[#This Row],[JobSatisfaction]]&gt;4,"ERRONEO"," ")</f>
        <v xml:space="preserve"> </v>
      </c>
      <c r="AV772" t="str">
        <f>+IF(TablaProyecto[[#This Row],[PerformanceRating]]&gt;4,"ERRONEO"," ")</f>
        <v xml:space="preserve"> </v>
      </c>
      <c r="AW772" t="str">
        <f>+IF(TablaProyecto[[#This Row],[RelationshipSatisfaction]]&gt;4,"ERRONEO"," ")</f>
        <v xml:space="preserve"> </v>
      </c>
      <c r="AX772" t="str">
        <f>+IF(TablaProyecto[[#This Row],[WorkLifeBalance]]&gt;4,"ERRONEO"," ")</f>
        <v xml:space="preserve"> </v>
      </c>
    </row>
    <row r="773" spans="1:50" x14ac:dyDescent="0.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  <c r="AJ773" s="3">
        <f>+TablaProyecto[[#This Row],[PercentSalaryHike]]/100</f>
        <v>0.11</v>
      </c>
      <c r="AK773" s="3" t="str">
        <f>+IF(TablaProyecto[[#This Row],[Age]]&gt;=61,"Baby boomers",IF(TablaProyecto[[#This Row],[Age]]&gt;=45,"Generacion X",IF(TablaProyecto[[#This Row],[Age]]&gt;=29,"Millennials","Generacion Z")))</f>
        <v>Generacion X</v>
      </c>
      <c r="AL77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73" s="3" t="str">
        <f>+IF(TablaProyecto[[#This Row],[HourlyRate]]&lt;50,"Coste salarial bajo",IF(TablaProyecto[[#This Row],[HourlyRate]]&lt;75,"Coste salarial medio","Coste salarial alto"))</f>
        <v>Coste salarial bajo</v>
      </c>
      <c r="AN773" s="3" t="str">
        <f>+IF(TablaProyecto[[#This Row],[DistanceFromHome]]&lt;10,"0-10 kms",IF(TablaProyecto[[#This Row],[DistanceFromHome]]&lt;20,"10-20 kms","20-30 kms"))</f>
        <v>0-10 kms</v>
      </c>
      <c r="AO773" s="3" t="str">
        <f>+IF(TablaProyecto[[#This Row],[Porcentaje de aumento salarial recibido (%)]]&lt;16%,"Bajo",IF(TablaProyecto[[#This Row],[Porcentaje de aumento salarial recibido (%)]]&lt;21%,"Medio","Alto"))</f>
        <v>Bajo</v>
      </c>
      <c r="AP773" s="3" t="str">
        <f>+IF(TablaProyecto[[#This Row],[TrainingTimesLastYear]]&lt;3,"Poca",IF(TablaProyecto[[#This Row],[TrainingTimesLastYear]]&lt;5,"Media","Mucha"))</f>
        <v>Media</v>
      </c>
      <c r="AQ773" s="3" t="str">
        <f>+IF(TablaProyecto[[#This Row],[TotalWorkingYears]]&lt;4,"Junior",IF(TablaProyecto[[#This Row],[TotalWorkingYears]]&lt;10,"Intermediate","Senior"))</f>
        <v>Senior</v>
      </c>
      <c r="AS773" t="str">
        <f>+IF(TablaProyecto[[#This Row],[Education]]&gt;5,"ERRONEO","")</f>
        <v/>
      </c>
      <c r="AT773" t="str">
        <f>IF(+COUNTIF(TablaProyecto[EmployeeNumber],TablaProyecto[[#This Row],[EmployeeNumber]])&gt;1,"ERRONEO"," ")</f>
        <v xml:space="preserve"> </v>
      </c>
      <c r="AU773" t="str">
        <f>+IF(TablaProyecto[[#This Row],[JobSatisfaction]]&gt;4,"ERRONEO"," ")</f>
        <v xml:space="preserve"> </v>
      </c>
      <c r="AV773" t="str">
        <f>+IF(TablaProyecto[[#This Row],[PerformanceRating]]&gt;4,"ERRONEO"," ")</f>
        <v xml:space="preserve"> </v>
      </c>
      <c r="AW773" t="str">
        <f>+IF(TablaProyecto[[#This Row],[RelationshipSatisfaction]]&gt;4,"ERRONEO"," ")</f>
        <v xml:space="preserve"> </v>
      </c>
      <c r="AX773" t="str">
        <f>+IF(TablaProyecto[[#This Row],[WorkLifeBalance]]&gt;4,"ERRONEO"," ")</f>
        <v xml:space="preserve"> </v>
      </c>
    </row>
    <row r="774" spans="1:50" x14ac:dyDescent="0.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  <c r="AJ774" s="3">
        <f>+TablaProyecto[[#This Row],[PercentSalaryHike]]/100</f>
        <v>0.19</v>
      </c>
      <c r="AK774" s="3" t="str">
        <f>+IF(TablaProyecto[[#This Row],[Age]]&gt;=61,"Baby boomers",IF(TablaProyecto[[#This Row],[Age]]&gt;=45,"Generacion X",IF(TablaProyecto[[#This Row],[Age]]&gt;=29,"Millennials","Generacion Z")))</f>
        <v>Generacion X</v>
      </c>
      <c r="AL77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74" s="3" t="str">
        <f>+IF(TablaProyecto[[#This Row],[HourlyRate]]&lt;50,"Coste salarial bajo",IF(TablaProyecto[[#This Row],[HourlyRate]]&lt;75,"Coste salarial medio","Coste salarial alto"))</f>
        <v>Coste salarial medio</v>
      </c>
      <c r="AN774" s="3" t="str">
        <f>+IF(TablaProyecto[[#This Row],[DistanceFromHome]]&lt;10,"0-10 kms",IF(TablaProyecto[[#This Row],[DistanceFromHome]]&lt;20,"10-20 kms","20-30 kms"))</f>
        <v>0-10 kms</v>
      </c>
      <c r="AO774" s="3" t="str">
        <f>+IF(TablaProyecto[[#This Row],[Porcentaje de aumento salarial recibido (%)]]&lt;16%,"Bajo",IF(TablaProyecto[[#This Row],[Porcentaje de aumento salarial recibido (%)]]&lt;21%,"Medio","Alto"))</f>
        <v>Medio</v>
      </c>
      <c r="AP774" s="3" t="str">
        <f>+IF(TablaProyecto[[#This Row],[TrainingTimesLastYear]]&lt;3,"Poca",IF(TablaProyecto[[#This Row],[TrainingTimesLastYear]]&lt;5,"Media","Mucha"))</f>
        <v>Media</v>
      </c>
      <c r="AQ774" s="3" t="str">
        <f>+IF(TablaProyecto[[#This Row],[TotalWorkingYears]]&lt;4,"Junior",IF(TablaProyecto[[#This Row],[TotalWorkingYears]]&lt;10,"Intermediate","Senior"))</f>
        <v>Senior</v>
      </c>
      <c r="AS774" t="str">
        <f>+IF(TablaProyecto[[#This Row],[Education]]&gt;5,"ERRONEO","")</f>
        <v/>
      </c>
      <c r="AT774" t="str">
        <f>IF(+COUNTIF(TablaProyecto[EmployeeNumber],TablaProyecto[[#This Row],[EmployeeNumber]])&gt;1,"ERRONEO"," ")</f>
        <v xml:space="preserve"> </v>
      </c>
      <c r="AU774" t="str">
        <f>+IF(TablaProyecto[[#This Row],[JobSatisfaction]]&gt;4,"ERRONEO"," ")</f>
        <v xml:space="preserve"> </v>
      </c>
      <c r="AV774" t="str">
        <f>+IF(TablaProyecto[[#This Row],[PerformanceRating]]&gt;4,"ERRONEO"," ")</f>
        <v xml:space="preserve"> </v>
      </c>
      <c r="AW774" t="str">
        <f>+IF(TablaProyecto[[#This Row],[RelationshipSatisfaction]]&gt;4,"ERRONEO"," ")</f>
        <v xml:space="preserve"> </v>
      </c>
      <c r="AX774" t="str">
        <f>+IF(TablaProyecto[[#This Row],[WorkLifeBalance]]&gt;4,"ERRONEO"," ")</f>
        <v xml:space="preserve"> </v>
      </c>
    </row>
    <row r="775" spans="1:50" x14ac:dyDescent="0.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  <c r="AJ775" s="3">
        <f>+TablaProyecto[[#This Row],[PercentSalaryHike]]/100</f>
        <v>0.11</v>
      </c>
      <c r="AK775" s="3" t="str">
        <f>+IF(TablaProyecto[[#This Row],[Age]]&gt;=61,"Baby boomers",IF(TablaProyecto[[#This Row],[Age]]&gt;=45,"Generacion X",IF(TablaProyecto[[#This Row],[Age]]&gt;=29,"Millennials","Generacion Z")))</f>
        <v>Millennials</v>
      </c>
      <c r="AL77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775" s="3" t="str">
        <f>+IF(TablaProyecto[[#This Row],[HourlyRate]]&lt;50,"Coste salarial bajo",IF(TablaProyecto[[#This Row],[HourlyRate]]&lt;75,"Coste salarial medio","Coste salarial alto"))</f>
        <v>Coste salarial medio</v>
      </c>
      <c r="AN775" s="3" t="str">
        <f>+IF(TablaProyecto[[#This Row],[DistanceFromHome]]&lt;10,"0-10 kms",IF(TablaProyecto[[#This Row],[DistanceFromHome]]&lt;20,"10-20 kms","20-30 kms"))</f>
        <v>10-20 kms</v>
      </c>
      <c r="AO775" s="3" t="str">
        <f>+IF(TablaProyecto[[#This Row],[Porcentaje de aumento salarial recibido (%)]]&lt;16%,"Bajo",IF(TablaProyecto[[#This Row],[Porcentaje de aumento salarial recibido (%)]]&lt;21%,"Medio","Alto"))</f>
        <v>Bajo</v>
      </c>
      <c r="AP775" s="3" t="str">
        <f>+IF(TablaProyecto[[#This Row],[TrainingTimesLastYear]]&lt;3,"Poca",IF(TablaProyecto[[#This Row],[TrainingTimesLastYear]]&lt;5,"Media","Mucha"))</f>
        <v>Poca</v>
      </c>
      <c r="AQ775" s="3" t="str">
        <f>+IF(TablaProyecto[[#This Row],[TotalWorkingYears]]&lt;4,"Junior",IF(TablaProyecto[[#This Row],[TotalWorkingYears]]&lt;10,"Intermediate","Senior"))</f>
        <v>Senior</v>
      </c>
      <c r="AS775" t="str">
        <f>+IF(TablaProyecto[[#This Row],[Education]]&gt;5,"ERRONEO","")</f>
        <v/>
      </c>
      <c r="AT775" t="str">
        <f>IF(+COUNTIF(TablaProyecto[EmployeeNumber],TablaProyecto[[#This Row],[EmployeeNumber]])&gt;1,"ERRONEO"," ")</f>
        <v xml:space="preserve"> </v>
      </c>
      <c r="AU775" t="str">
        <f>+IF(TablaProyecto[[#This Row],[JobSatisfaction]]&gt;4,"ERRONEO"," ")</f>
        <v xml:space="preserve"> </v>
      </c>
      <c r="AV775" t="str">
        <f>+IF(TablaProyecto[[#This Row],[PerformanceRating]]&gt;4,"ERRONEO"," ")</f>
        <v xml:space="preserve"> </v>
      </c>
      <c r="AW775" t="str">
        <f>+IF(TablaProyecto[[#This Row],[RelationshipSatisfaction]]&gt;4,"ERRONEO"," ")</f>
        <v xml:space="preserve"> </v>
      </c>
      <c r="AX775" t="str">
        <f>+IF(TablaProyecto[[#This Row],[WorkLifeBalance]]&gt;4,"ERRONEO"," ")</f>
        <v xml:space="preserve"> </v>
      </c>
    </row>
    <row r="776" spans="1:50" x14ac:dyDescent="0.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  <c r="AJ776" s="3">
        <f>+TablaProyecto[[#This Row],[PercentSalaryHike]]/100</f>
        <v>0.15</v>
      </c>
      <c r="AK776" s="3" t="str">
        <f>+IF(TablaProyecto[[#This Row],[Age]]&gt;=61,"Baby boomers",IF(TablaProyecto[[#This Row],[Age]]&gt;=45,"Generacion X",IF(TablaProyecto[[#This Row],[Age]]&gt;=29,"Millennials","Generacion Z")))</f>
        <v>Generacion X</v>
      </c>
      <c r="AL77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76" s="3" t="str">
        <f>+IF(TablaProyecto[[#This Row],[HourlyRate]]&lt;50,"Coste salarial bajo",IF(TablaProyecto[[#This Row],[HourlyRate]]&lt;75,"Coste salarial medio","Coste salarial alto"))</f>
        <v>Coste salarial bajo</v>
      </c>
      <c r="AN776" s="3" t="str">
        <f>+IF(TablaProyecto[[#This Row],[DistanceFromHome]]&lt;10,"0-10 kms",IF(TablaProyecto[[#This Row],[DistanceFromHome]]&lt;20,"10-20 kms","20-30 kms"))</f>
        <v>0-10 kms</v>
      </c>
      <c r="AO776" s="3" t="str">
        <f>+IF(TablaProyecto[[#This Row],[Porcentaje de aumento salarial recibido (%)]]&lt;16%,"Bajo",IF(TablaProyecto[[#This Row],[Porcentaje de aumento salarial recibido (%)]]&lt;21%,"Medio","Alto"))</f>
        <v>Bajo</v>
      </c>
      <c r="AP776" s="3" t="str">
        <f>+IF(TablaProyecto[[#This Row],[TrainingTimesLastYear]]&lt;3,"Poca",IF(TablaProyecto[[#This Row],[TrainingTimesLastYear]]&lt;5,"Media","Mucha"))</f>
        <v>Media</v>
      </c>
      <c r="AQ776" s="3" t="str">
        <f>+IF(TablaProyecto[[#This Row],[TotalWorkingYears]]&lt;4,"Junior",IF(TablaProyecto[[#This Row],[TotalWorkingYears]]&lt;10,"Intermediate","Senior"))</f>
        <v>Senior</v>
      </c>
      <c r="AS776" t="str">
        <f>+IF(TablaProyecto[[#This Row],[Education]]&gt;5,"ERRONEO","")</f>
        <v/>
      </c>
      <c r="AT776" t="str">
        <f>IF(+COUNTIF(TablaProyecto[EmployeeNumber],TablaProyecto[[#This Row],[EmployeeNumber]])&gt;1,"ERRONEO"," ")</f>
        <v xml:space="preserve"> </v>
      </c>
      <c r="AU776" t="str">
        <f>+IF(TablaProyecto[[#This Row],[JobSatisfaction]]&gt;4,"ERRONEO"," ")</f>
        <v xml:space="preserve"> </v>
      </c>
      <c r="AV776" t="str">
        <f>+IF(TablaProyecto[[#This Row],[PerformanceRating]]&gt;4,"ERRONEO"," ")</f>
        <v xml:space="preserve"> </v>
      </c>
      <c r="AW776" t="str">
        <f>+IF(TablaProyecto[[#This Row],[RelationshipSatisfaction]]&gt;4,"ERRONEO"," ")</f>
        <v xml:space="preserve"> </v>
      </c>
      <c r="AX776" t="str">
        <f>+IF(TablaProyecto[[#This Row],[WorkLifeBalance]]&gt;4,"ERRONEO"," ")</f>
        <v xml:space="preserve"> </v>
      </c>
    </row>
    <row r="777" spans="1:50" x14ac:dyDescent="0.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  <c r="AJ777" s="3">
        <f>+TablaProyecto[[#This Row],[PercentSalaryHike]]/100</f>
        <v>0.13</v>
      </c>
      <c r="AK777" s="3" t="str">
        <f>+IF(TablaProyecto[[#This Row],[Age]]&gt;=61,"Baby boomers",IF(TablaProyecto[[#This Row],[Age]]&gt;=45,"Generacion X",IF(TablaProyecto[[#This Row],[Age]]&gt;=29,"Millennials","Generacion Z")))</f>
        <v>Millennials</v>
      </c>
      <c r="AL77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777" s="3" t="str">
        <f>+IF(TablaProyecto[[#This Row],[HourlyRate]]&lt;50,"Coste salarial bajo",IF(TablaProyecto[[#This Row],[HourlyRate]]&lt;75,"Coste salarial medio","Coste salarial alto"))</f>
        <v>Coste salarial alto</v>
      </c>
      <c r="AN777" s="3" t="str">
        <f>+IF(TablaProyecto[[#This Row],[DistanceFromHome]]&lt;10,"0-10 kms",IF(TablaProyecto[[#This Row],[DistanceFromHome]]&lt;20,"10-20 kms","20-30 kms"))</f>
        <v>20-30 kms</v>
      </c>
      <c r="AO777" s="3" t="str">
        <f>+IF(TablaProyecto[[#This Row],[Porcentaje de aumento salarial recibido (%)]]&lt;16%,"Bajo",IF(TablaProyecto[[#This Row],[Porcentaje de aumento salarial recibido (%)]]&lt;21%,"Medio","Alto"))</f>
        <v>Bajo</v>
      </c>
      <c r="AP777" s="3" t="str">
        <f>+IF(TablaProyecto[[#This Row],[TrainingTimesLastYear]]&lt;3,"Poca",IF(TablaProyecto[[#This Row],[TrainingTimesLastYear]]&lt;5,"Media","Mucha"))</f>
        <v>Mucha</v>
      </c>
      <c r="AQ777" s="3" t="str">
        <f>+IF(TablaProyecto[[#This Row],[TotalWorkingYears]]&lt;4,"Junior",IF(TablaProyecto[[#This Row],[TotalWorkingYears]]&lt;10,"Intermediate","Senior"))</f>
        <v>Senior</v>
      </c>
      <c r="AS777" t="str">
        <f>+IF(TablaProyecto[[#This Row],[Education]]&gt;5,"ERRONEO","")</f>
        <v/>
      </c>
      <c r="AT777" t="str">
        <f>IF(+COUNTIF(TablaProyecto[EmployeeNumber],TablaProyecto[[#This Row],[EmployeeNumber]])&gt;1,"ERRONEO"," ")</f>
        <v xml:space="preserve"> </v>
      </c>
      <c r="AU777" t="str">
        <f>+IF(TablaProyecto[[#This Row],[JobSatisfaction]]&gt;4,"ERRONEO"," ")</f>
        <v xml:space="preserve"> </v>
      </c>
      <c r="AV777" t="str">
        <f>+IF(TablaProyecto[[#This Row],[PerformanceRating]]&gt;4,"ERRONEO"," ")</f>
        <v xml:space="preserve"> </v>
      </c>
      <c r="AW777" t="str">
        <f>+IF(TablaProyecto[[#This Row],[RelationshipSatisfaction]]&gt;4,"ERRONEO"," ")</f>
        <v xml:space="preserve"> </v>
      </c>
      <c r="AX777" t="str">
        <f>+IF(TablaProyecto[[#This Row],[WorkLifeBalance]]&gt;4,"ERRONEO"," ")</f>
        <v xml:space="preserve"> </v>
      </c>
    </row>
    <row r="778" spans="1:50" x14ac:dyDescent="0.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  <c r="AJ778" s="3">
        <f>+TablaProyecto[[#This Row],[PercentSalaryHike]]/100</f>
        <v>0.14000000000000001</v>
      </c>
      <c r="AK778" s="3" t="str">
        <f>+IF(TablaProyecto[[#This Row],[Age]]&gt;=61,"Baby boomers",IF(TablaProyecto[[#This Row],[Age]]&gt;=45,"Generacion X",IF(TablaProyecto[[#This Row],[Age]]&gt;=29,"Millennials","Generacion Z")))</f>
        <v>Generacion Z</v>
      </c>
      <c r="AL77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78" s="3" t="str">
        <f>+IF(TablaProyecto[[#This Row],[HourlyRate]]&lt;50,"Coste salarial bajo",IF(TablaProyecto[[#This Row],[HourlyRate]]&lt;75,"Coste salarial medio","Coste salarial alto"))</f>
        <v>Coste salarial medio</v>
      </c>
      <c r="AN778" s="3" t="str">
        <f>+IF(TablaProyecto[[#This Row],[DistanceFromHome]]&lt;10,"0-10 kms",IF(TablaProyecto[[#This Row],[DistanceFromHome]]&lt;20,"10-20 kms","20-30 kms"))</f>
        <v>0-10 kms</v>
      </c>
      <c r="AO778" s="3" t="str">
        <f>+IF(TablaProyecto[[#This Row],[Porcentaje de aumento salarial recibido (%)]]&lt;16%,"Bajo",IF(TablaProyecto[[#This Row],[Porcentaje de aumento salarial recibido (%)]]&lt;21%,"Medio","Alto"))</f>
        <v>Bajo</v>
      </c>
      <c r="AP778" s="3" t="str">
        <f>+IF(TablaProyecto[[#This Row],[TrainingTimesLastYear]]&lt;3,"Poca",IF(TablaProyecto[[#This Row],[TrainingTimesLastYear]]&lt;5,"Media","Mucha"))</f>
        <v>Media</v>
      </c>
      <c r="AQ778" s="3" t="str">
        <f>+IF(TablaProyecto[[#This Row],[TotalWorkingYears]]&lt;4,"Junior",IF(TablaProyecto[[#This Row],[TotalWorkingYears]]&lt;10,"Intermediate","Senior"))</f>
        <v>Junior</v>
      </c>
      <c r="AS778" t="str">
        <f>+IF(TablaProyecto[[#This Row],[Education]]&gt;5,"ERRONEO","")</f>
        <v/>
      </c>
      <c r="AT778" t="str">
        <f>IF(+COUNTIF(TablaProyecto[EmployeeNumber],TablaProyecto[[#This Row],[EmployeeNumber]])&gt;1,"ERRONEO"," ")</f>
        <v xml:space="preserve"> </v>
      </c>
      <c r="AU778" t="str">
        <f>+IF(TablaProyecto[[#This Row],[JobSatisfaction]]&gt;4,"ERRONEO"," ")</f>
        <v xml:space="preserve"> </v>
      </c>
      <c r="AV778" t="str">
        <f>+IF(TablaProyecto[[#This Row],[PerformanceRating]]&gt;4,"ERRONEO"," ")</f>
        <v xml:space="preserve"> </v>
      </c>
      <c r="AW778" t="str">
        <f>+IF(TablaProyecto[[#This Row],[RelationshipSatisfaction]]&gt;4,"ERRONEO"," ")</f>
        <v xml:space="preserve"> </v>
      </c>
      <c r="AX778" t="str">
        <f>+IF(TablaProyecto[[#This Row],[WorkLifeBalance]]&gt;4,"ERRONEO"," ")</f>
        <v xml:space="preserve"> </v>
      </c>
    </row>
    <row r="779" spans="1:50" x14ac:dyDescent="0.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  <c r="AJ779" s="3">
        <f>+TablaProyecto[[#This Row],[PercentSalaryHike]]/100</f>
        <v>0.13</v>
      </c>
      <c r="AK779" s="3" t="str">
        <f>+IF(TablaProyecto[[#This Row],[Age]]&gt;=61,"Baby boomers",IF(TablaProyecto[[#This Row],[Age]]&gt;=45,"Generacion X",IF(TablaProyecto[[#This Row],[Age]]&gt;=29,"Millennials","Generacion Z")))</f>
        <v>Generacion Z</v>
      </c>
      <c r="AL77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779" s="3" t="str">
        <f>+IF(TablaProyecto[[#This Row],[HourlyRate]]&lt;50,"Coste salarial bajo",IF(TablaProyecto[[#This Row],[HourlyRate]]&lt;75,"Coste salarial medio","Coste salarial alto"))</f>
        <v>Coste salarial bajo</v>
      </c>
      <c r="AN779" s="3" t="str">
        <f>+IF(TablaProyecto[[#This Row],[DistanceFromHome]]&lt;10,"0-10 kms",IF(TablaProyecto[[#This Row],[DistanceFromHome]]&lt;20,"10-20 kms","20-30 kms"))</f>
        <v>10-20 kms</v>
      </c>
      <c r="AO779" s="3" t="str">
        <f>+IF(TablaProyecto[[#This Row],[Porcentaje de aumento salarial recibido (%)]]&lt;16%,"Bajo",IF(TablaProyecto[[#This Row],[Porcentaje de aumento salarial recibido (%)]]&lt;21%,"Medio","Alto"))</f>
        <v>Bajo</v>
      </c>
      <c r="AP779" s="3" t="str">
        <f>+IF(TablaProyecto[[#This Row],[TrainingTimesLastYear]]&lt;3,"Poca",IF(TablaProyecto[[#This Row],[TrainingTimesLastYear]]&lt;5,"Media","Mucha"))</f>
        <v>Mucha</v>
      </c>
      <c r="AQ779" s="3" t="str">
        <f>+IF(TablaProyecto[[#This Row],[TotalWorkingYears]]&lt;4,"Junior",IF(TablaProyecto[[#This Row],[TotalWorkingYears]]&lt;10,"Intermediate","Senior"))</f>
        <v>Junior</v>
      </c>
      <c r="AS779" t="str">
        <f>+IF(TablaProyecto[[#This Row],[Education]]&gt;5,"ERRONEO","")</f>
        <v/>
      </c>
      <c r="AT779" t="str">
        <f>IF(+COUNTIF(TablaProyecto[EmployeeNumber],TablaProyecto[[#This Row],[EmployeeNumber]])&gt;1,"ERRONEO"," ")</f>
        <v xml:space="preserve"> </v>
      </c>
      <c r="AU779" t="str">
        <f>+IF(TablaProyecto[[#This Row],[JobSatisfaction]]&gt;4,"ERRONEO"," ")</f>
        <v xml:space="preserve"> </v>
      </c>
      <c r="AV779" t="str">
        <f>+IF(TablaProyecto[[#This Row],[PerformanceRating]]&gt;4,"ERRONEO"," ")</f>
        <v xml:space="preserve"> </v>
      </c>
      <c r="AW779" t="str">
        <f>+IF(TablaProyecto[[#This Row],[RelationshipSatisfaction]]&gt;4,"ERRONEO"," ")</f>
        <v xml:space="preserve"> </v>
      </c>
      <c r="AX779" t="str">
        <f>+IF(TablaProyecto[[#This Row],[WorkLifeBalance]]&gt;4,"ERRONEO"," ")</f>
        <v xml:space="preserve"> </v>
      </c>
    </row>
    <row r="780" spans="1:50" x14ac:dyDescent="0.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  <c r="AJ780" s="3">
        <f>+TablaProyecto[[#This Row],[PercentSalaryHike]]/100</f>
        <v>0.23</v>
      </c>
      <c r="AK780" s="3" t="str">
        <f>+IF(TablaProyecto[[#This Row],[Age]]&gt;=61,"Baby boomers",IF(TablaProyecto[[#This Row],[Age]]&gt;=45,"Generacion X",IF(TablaProyecto[[#This Row],[Age]]&gt;=29,"Millennials","Generacion Z")))</f>
        <v>Generacion X</v>
      </c>
      <c r="AL78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780" s="3" t="str">
        <f>+IF(TablaProyecto[[#This Row],[HourlyRate]]&lt;50,"Coste salarial bajo",IF(TablaProyecto[[#This Row],[HourlyRate]]&lt;75,"Coste salarial medio","Coste salarial alto"))</f>
        <v>Coste salarial medio</v>
      </c>
      <c r="AN780" s="3" t="str">
        <f>+IF(TablaProyecto[[#This Row],[DistanceFromHome]]&lt;10,"0-10 kms",IF(TablaProyecto[[#This Row],[DistanceFromHome]]&lt;20,"10-20 kms","20-30 kms"))</f>
        <v>0-10 kms</v>
      </c>
      <c r="AO780" s="3" t="str">
        <f>+IF(TablaProyecto[[#This Row],[Porcentaje de aumento salarial recibido (%)]]&lt;16%,"Bajo",IF(TablaProyecto[[#This Row],[Porcentaje de aumento salarial recibido (%)]]&lt;21%,"Medio","Alto"))</f>
        <v>Alto</v>
      </c>
      <c r="AP780" s="3" t="str">
        <f>+IF(TablaProyecto[[#This Row],[TrainingTimesLastYear]]&lt;3,"Poca",IF(TablaProyecto[[#This Row],[TrainingTimesLastYear]]&lt;5,"Media","Mucha"))</f>
        <v>Poca</v>
      </c>
      <c r="AQ780" s="3" t="str">
        <f>+IF(TablaProyecto[[#This Row],[TotalWorkingYears]]&lt;4,"Junior",IF(TablaProyecto[[#This Row],[TotalWorkingYears]]&lt;10,"Intermediate","Senior"))</f>
        <v>Senior</v>
      </c>
      <c r="AS780" t="str">
        <f>+IF(TablaProyecto[[#This Row],[Education]]&gt;5,"ERRONEO","")</f>
        <v/>
      </c>
      <c r="AT780" t="str">
        <f>IF(+COUNTIF(TablaProyecto[EmployeeNumber],TablaProyecto[[#This Row],[EmployeeNumber]])&gt;1,"ERRONEO"," ")</f>
        <v xml:space="preserve"> </v>
      </c>
      <c r="AU780" t="str">
        <f>+IF(TablaProyecto[[#This Row],[JobSatisfaction]]&gt;4,"ERRONEO"," ")</f>
        <v xml:space="preserve"> </v>
      </c>
      <c r="AV780" t="str">
        <f>+IF(TablaProyecto[[#This Row],[PerformanceRating]]&gt;4,"ERRONEO"," ")</f>
        <v xml:space="preserve"> </v>
      </c>
      <c r="AW780" t="str">
        <f>+IF(TablaProyecto[[#This Row],[RelationshipSatisfaction]]&gt;4,"ERRONEO"," ")</f>
        <v xml:space="preserve"> </v>
      </c>
      <c r="AX780" t="str">
        <f>+IF(TablaProyecto[[#This Row],[WorkLifeBalance]]&gt;4,"ERRONEO"," ")</f>
        <v xml:space="preserve"> </v>
      </c>
    </row>
    <row r="781" spans="1:50" x14ac:dyDescent="0.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  <c r="AJ781" s="3">
        <f>+TablaProyecto[[#This Row],[PercentSalaryHike]]/100</f>
        <v>0.12</v>
      </c>
      <c r="AK781" s="3" t="str">
        <f>+IF(TablaProyecto[[#This Row],[Age]]&gt;=61,"Baby boomers",IF(TablaProyecto[[#This Row],[Age]]&gt;=45,"Generacion X",IF(TablaProyecto[[#This Row],[Age]]&gt;=29,"Millennials","Generacion Z")))</f>
        <v>Generacion X</v>
      </c>
      <c r="AL78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81" s="3" t="str">
        <f>+IF(TablaProyecto[[#This Row],[HourlyRate]]&lt;50,"Coste salarial bajo",IF(TablaProyecto[[#This Row],[HourlyRate]]&lt;75,"Coste salarial medio","Coste salarial alto"))</f>
        <v>Coste salarial bajo</v>
      </c>
      <c r="AN781" s="3" t="str">
        <f>+IF(TablaProyecto[[#This Row],[DistanceFromHome]]&lt;10,"0-10 kms",IF(TablaProyecto[[#This Row],[DistanceFromHome]]&lt;20,"10-20 kms","20-30 kms"))</f>
        <v>0-10 kms</v>
      </c>
      <c r="AO781" s="3" t="str">
        <f>+IF(TablaProyecto[[#This Row],[Porcentaje de aumento salarial recibido (%)]]&lt;16%,"Bajo",IF(TablaProyecto[[#This Row],[Porcentaje de aumento salarial recibido (%)]]&lt;21%,"Medio","Alto"))</f>
        <v>Bajo</v>
      </c>
      <c r="AP781" s="3" t="str">
        <f>+IF(TablaProyecto[[#This Row],[TrainingTimesLastYear]]&lt;3,"Poca",IF(TablaProyecto[[#This Row],[TrainingTimesLastYear]]&lt;5,"Media","Mucha"))</f>
        <v>Poca</v>
      </c>
      <c r="AQ781" s="3" t="str">
        <f>+IF(TablaProyecto[[#This Row],[TotalWorkingYears]]&lt;4,"Junior",IF(TablaProyecto[[#This Row],[TotalWorkingYears]]&lt;10,"Intermediate","Senior"))</f>
        <v>Senior</v>
      </c>
      <c r="AS781" t="str">
        <f>+IF(TablaProyecto[[#This Row],[Education]]&gt;5,"ERRONEO","")</f>
        <v/>
      </c>
      <c r="AT781" t="str">
        <f>IF(+COUNTIF(TablaProyecto[EmployeeNumber],TablaProyecto[[#This Row],[EmployeeNumber]])&gt;1,"ERRONEO"," ")</f>
        <v xml:space="preserve"> </v>
      </c>
      <c r="AU781" t="str">
        <f>+IF(TablaProyecto[[#This Row],[JobSatisfaction]]&gt;4,"ERRONEO"," ")</f>
        <v xml:space="preserve"> </v>
      </c>
      <c r="AV781" t="str">
        <f>+IF(TablaProyecto[[#This Row],[PerformanceRating]]&gt;4,"ERRONEO"," ")</f>
        <v xml:space="preserve"> </v>
      </c>
      <c r="AW781" t="str">
        <f>+IF(TablaProyecto[[#This Row],[RelationshipSatisfaction]]&gt;4,"ERRONEO"," ")</f>
        <v xml:space="preserve"> </v>
      </c>
      <c r="AX781" t="str">
        <f>+IF(TablaProyecto[[#This Row],[WorkLifeBalance]]&gt;4,"ERRONEO"," ")</f>
        <v xml:space="preserve"> </v>
      </c>
    </row>
    <row r="782" spans="1:50" x14ac:dyDescent="0.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  <c r="AJ782" s="3">
        <f>+TablaProyecto[[#This Row],[PercentSalaryHike]]/100</f>
        <v>0.12</v>
      </c>
      <c r="AK782" s="3" t="str">
        <f>+IF(TablaProyecto[[#This Row],[Age]]&gt;=61,"Baby boomers",IF(TablaProyecto[[#This Row],[Age]]&gt;=45,"Generacion X",IF(TablaProyecto[[#This Row],[Age]]&gt;=29,"Millennials","Generacion Z")))</f>
        <v>Generacion Z</v>
      </c>
      <c r="AL78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82" s="3" t="str">
        <f>+IF(TablaProyecto[[#This Row],[HourlyRate]]&lt;50,"Coste salarial bajo",IF(TablaProyecto[[#This Row],[HourlyRate]]&lt;75,"Coste salarial medio","Coste salarial alto"))</f>
        <v>Coste salarial medio</v>
      </c>
      <c r="AN782" s="3" t="str">
        <f>+IF(TablaProyecto[[#This Row],[DistanceFromHome]]&lt;10,"0-10 kms",IF(TablaProyecto[[#This Row],[DistanceFromHome]]&lt;20,"10-20 kms","20-30 kms"))</f>
        <v>20-30 kms</v>
      </c>
      <c r="AO782" s="3" t="str">
        <f>+IF(TablaProyecto[[#This Row],[Porcentaje de aumento salarial recibido (%)]]&lt;16%,"Bajo",IF(TablaProyecto[[#This Row],[Porcentaje de aumento salarial recibido (%)]]&lt;21%,"Medio","Alto"))</f>
        <v>Bajo</v>
      </c>
      <c r="AP782" s="3" t="str">
        <f>+IF(TablaProyecto[[#This Row],[TrainingTimesLastYear]]&lt;3,"Poca",IF(TablaProyecto[[#This Row],[TrainingTimesLastYear]]&lt;5,"Media","Mucha"))</f>
        <v>Poca</v>
      </c>
      <c r="AQ782" s="3" t="str">
        <f>+IF(TablaProyecto[[#This Row],[TotalWorkingYears]]&lt;4,"Junior",IF(TablaProyecto[[#This Row],[TotalWorkingYears]]&lt;10,"Intermediate","Senior"))</f>
        <v>Senior</v>
      </c>
      <c r="AS782" t="str">
        <f>+IF(TablaProyecto[[#This Row],[Education]]&gt;5,"ERRONEO","")</f>
        <v/>
      </c>
      <c r="AT782" t="str">
        <f>IF(+COUNTIF(TablaProyecto[EmployeeNumber],TablaProyecto[[#This Row],[EmployeeNumber]])&gt;1,"ERRONEO"," ")</f>
        <v xml:space="preserve"> </v>
      </c>
      <c r="AU782" t="str">
        <f>+IF(TablaProyecto[[#This Row],[JobSatisfaction]]&gt;4,"ERRONEO"," ")</f>
        <v xml:space="preserve"> </v>
      </c>
      <c r="AV782" t="str">
        <f>+IF(TablaProyecto[[#This Row],[PerformanceRating]]&gt;4,"ERRONEO"," ")</f>
        <v xml:space="preserve"> </v>
      </c>
      <c r="AW782" t="str">
        <f>+IF(TablaProyecto[[#This Row],[RelationshipSatisfaction]]&gt;4,"ERRONEO"," ")</f>
        <v xml:space="preserve"> </v>
      </c>
      <c r="AX782" t="str">
        <f>+IF(TablaProyecto[[#This Row],[WorkLifeBalance]]&gt;4,"ERRONEO"," ")</f>
        <v xml:space="preserve"> </v>
      </c>
    </row>
    <row r="783" spans="1:50" x14ac:dyDescent="0.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  <c r="AJ783" s="3">
        <f>+TablaProyecto[[#This Row],[PercentSalaryHike]]/100</f>
        <v>0.16</v>
      </c>
      <c r="AK783" s="3" t="str">
        <f>+IF(TablaProyecto[[#This Row],[Age]]&gt;=61,"Baby boomers",IF(TablaProyecto[[#This Row],[Age]]&gt;=45,"Generacion X",IF(TablaProyecto[[#This Row],[Age]]&gt;=29,"Millennials","Generacion Z")))</f>
        <v>Generacion Z</v>
      </c>
      <c r="AL78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83" s="3" t="str">
        <f>+IF(TablaProyecto[[#This Row],[HourlyRate]]&lt;50,"Coste salarial bajo",IF(TablaProyecto[[#This Row],[HourlyRate]]&lt;75,"Coste salarial medio","Coste salarial alto"))</f>
        <v>Coste salarial medio</v>
      </c>
      <c r="AN783" s="3" t="str">
        <f>+IF(TablaProyecto[[#This Row],[DistanceFromHome]]&lt;10,"0-10 kms",IF(TablaProyecto[[#This Row],[DistanceFromHome]]&lt;20,"10-20 kms","20-30 kms"))</f>
        <v>0-10 kms</v>
      </c>
      <c r="AO783" s="3" t="str">
        <f>+IF(TablaProyecto[[#This Row],[Porcentaje de aumento salarial recibido (%)]]&lt;16%,"Bajo",IF(TablaProyecto[[#This Row],[Porcentaje de aumento salarial recibido (%)]]&lt;21%,"Medio","Alto"))</f>
        <v>Medio</v>
      </c>
      <c r="AP783" s="3" t="str">
        <f>+IF(TablaProyecto[[#This Row],[TrainingTimesLastYear]]&lt;3,"Poca",IF(TablaProyecto[[#This Row],[TrainingTimesLastYear]]&lt;5,"Media","Mucha"))</f>
        <v>Poca</v>
      </c>
      <c r="AQ783" s="3" t="str">
        <f>+IF(TablaProyecto[[#This Row],[TotalWorkingYears]]&lt;4,"Junior",IF(TablaProyecto[[#This Row],[TotalWorkingYears]]&lt;10,"Intermediate","Senior"))</f>
        <v>Intermediate</v>
      </c>
      <c r="AS783" t="str">
        <f>+IF(TablaProyecto[[#This Row],[Education]]&gt;5,"ERRONEO","")</f>
        <v/>
      </c>
      <c r="AT783" t="str">
        <f>IF(+COUNTIF(TablaProyecto[EmployeeNumber],TablaProyecto[[#This Row],[EmployeeNumber]])&gt;1,"ERRONEO"," ")</f>
        <v xml:space="preserve"> </v>
      </c>
      <c r="AU783" t="str">
        <f>+IF(TablaProyecto[[#This Row],[JobSatisfaction]]&gt;4,"ERRONEO"," ")</f>
        <v xml:space="preserve"> </v>
      </c>
      <c r="AV783" t="str">
        <f>+IF(TablaProyecto[[#This Row],[PerformanceRating]]&gt;4,"ERRONEO"," ")</f>
        <v xml:space="preserve"> </v>
      </c>
      <c r="AW783" t="str">
        <f>+IF(TablaProyecto[[#This Row],[RelationshipSatisfaction]]&gt;4,"ERRONEO"," ")</f>
        <v xml:space="preserve"> </v>
      </c>
      <c r="AX783" t="str">
        <f>+IF(TablaProyecto[[#This Row],[WorkLifeBalance]]&gt;4,"ERRONEO"," ")</f>
        <v xml:space="preserve"> </v>
      </c>
    </row>
    <row r="784" spans="1:50" x14ac:dyDescent="0.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  <c r="AJ784" s="3">
        <f>+TablaProyecto[[#This Row],[PercentSalaryHike]]/100</f>
        <v>0.15</v>
      </c>
      <c r="AK784" s="3" t="str">
        <f>+IF(TablaProyecto[[#This Row],[Age]]&gt;=61,"Baby boomers",IF(TablaProyecto[[#This Row],[Age]]&gt;=45,"Generacion X",IF(TablaProyecto[[#This Row],[Age]]&gt;=29,"Millennials","Generacion Z")))</f>
        <v>Millennials</v>
      </c>
      <c r="AL78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84" s="3" t="str">
        <f>+IF(TablaProyecto[[#This Row],[HourlyRate]]&lt;50,"Coste salarial bajo",IF(TablaProyecto[[#This Row],[HourlyRate]]&lt;75,"Coste salarial medio","Coste salarial alto"))</f>
        <v>Coste salarial alto</v>
      </c>
      <c r="AN784" s="3" t="str">
        <f>+IF(TablaProyecto[[#This Row],[DistanceFromHome]]&lt;10,"0-10 kms",IF(TablaProyecto[[#This Row],[DistanceFromHome]]&lt;20,"10-20 kms","20-30 kms"))</f>
        <v>20-30 kms</v>
      </c>
      <c r="AO784" s="3" t="str">
        <f>+IF(TablaProyecto[[#This Row],[Porcentaje de aumento salarial recibido (%)]]&lt;16%,"Bajo",IF(TablaProyecto[[#This Row],[Porcentaje de aumento salarial recibido (%)]]&lt;21%,"Medio","Alto"))</f>
        <v>Bajo</v>
      </c>
      <c r="AP784" s="3" t="str">
        <f>+IF(TablaProyecto[[#This Row],[TrainingTimesLastYear]]&lt;3,"Poca",IF(TablaProyecto[[#This Row],[TrainingTimesLastYear]]&lt;5,"Media","Mucha"))</f>
        <v>Poca</v>
      </c>
      <c r="AQ784" s="3" t="str">
        <f>+IF(TablaProyecto[[#This Row],[TotalWorkingYears]]&lt;4,"Junior",IF(TablaProyecto[[#This Row],[TotalWorkingYears]]&lt;10,"Intermediate","Senior"))</f>
        <v>Intermediate</v>
      </c>
      <c r="AS784" t="str">
        <f>+IF(TablaProyecto[[#This Row],[Education]]&gt;5,"ERRONEO","")</f>
        <v/>
      </c>
      <c r="AT784" t="str">
        <f>IF(+COUNTIF(TablaProyecto[EmployeeNumber],TablaProyecto[[#This Row],[EmployeeNumber]])&gt;1,"ERRONEO"," ")</f>
        <v xml:space="preserve"> </v>
      </c>
      <c r="AU784" t="str">
        <f>+IF(TablaProyecto[[#This Row],[JobSatisfaction]]&gt;4,"ERRONEO"," ")</f>
        <v xml:space="preserve"> </v>
      </c>
      <c r="AV784" t="str">
        <f>+IF(TablaProyecto[[#This Row],[PerformanceRating]]&gt;4,"ERRONEO"," ")</f>
        <v xml:space="preserve"> </v>
      </c>
      <c r="AW784" t="str">
        <f>+IF(TablaProyecto[[#This Row],[RelationshipSatisfaction]]&gt;4,"ERRONEO"," ")</f>
        <v xml:space="preserve"> </v>
      </c>
      <c r="AX784" t="str">
        <f>+IF(TablaProyecto[[#This Row],[WorkLifeBalance]]&gt;4,"ERRONEO"," ")</f>
        <v xml:space="preserve"> </v>
      </c>
    </row>
    <row r="785" spans="1:50" x14ac:dyDescent="0.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  <c r="AJ785" s="3">
        <f>+TablaProyecto[[#This Row],[PercentSalaryHike]]/100</f>
        <v>0.13</v>
      </c>
      <c r="AK785" s="3" t="str">
        <f>+IF(TablaProyecto[[#This Row],[Age]]&gt;=61,"Baby boomers",IF(TablaProyecto[[#This Row],[Age]]&gt;=45,"Generacion X",IF(TablaProyecto[[#This Row],[Age]]&gt;=29,"Millennials","Generacion Z")))</f>
        <v>Millennials</v>
      </c>
      <c r="AL78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85" s="3" t="str">
        <f>+IF(TablaProyecto[[#This Row],[HourlyRate]]&lt;50,"Coste salarial bajo",IF(TablaProyecto[[#This Row],[HourlyRate]]&lt;75,"Coste salarial medio","Coste salarial alto"))</f>
        <v>Coste salarial bajo</v>
      </c>
      <c r="AN785" s="3" t="str">
        <f>+IF(TablaProyecto[[#This Row],[DistanceFromHome]]&lt;10,"0-10 kms",IF(TablaProyecto[[#This Row],[DistanceFromHome]]&lt;20,"10-20 kms","20-30 kms"))</f>
        <v>0-10 kms</v>
      </c>
      <c r="AO785" s="3" t="str">
        <f>+IF(TablaProyecto[[#This Row],[Porcentaje de aumento salarial recibido (%)]]&lt;16%,"Bajo",IF(TablaProyecto[[#This Row],[Porcentaje de aumento salarial recibido (%)]]&lt;21%,"Medio","Alto"))</f>
        <v>Bajo</v>
      </c>
      <c r="AP785" s="3" t="str">
        <f>+IF(TablaProyecto[[#This Row],[TrainingTimesLastYear]]&lt;3,"Poca",IF(TablaProyecto[[#This Row],[TrainingTimesLastYear]]&lt;5,"Media","Mucha"))</f>
        <v>Media</v>
      </c>
      <c r="AQ785" s="3" t="str">
        <f>+IF(TablaProyecto[[#This Row],[TotalWorkingYears]]&lt;4,"Junior",IF(TablaProyecto[[#This Row],[TotalWorkingYears]]&lt;10,"Intermediate","Senior"))</f>
        <v>Senior</v>
      </c>
      <c r="AS785" t="str">
        <f>+IF(TablaProyecto[[#This Row],[Education]]&gt;5,"ERRONEO","")</f>
        <v/>
      </c>
      <c r="AT785" t="str">
        <f>IF(+COUNTIF(TablaProyecto[EmployeeNumber],TablaProyecto[[#This Row],[EmployeeNumber]])&gt;1,"ERRONEO"," ")</f>
        <v xml:space="preserve"> </v>
      </c>
      <c r="AU785" t="str">
        <f>+IF(TablaProyecto[[#This Row],[JobSatisfaction]]&gt;4,"ERRONEO"," ")</f>
        <v xml:space="preserve"> </v>
      </c>
      <c r="AV785" t="str">
        <f>+IF(TablaProyecto[[#This Row],[PerformanceRating]]&gt;4,"ERRONEO"," ")</f>
        <v xml:space="preserve"> </v>
      </c>
      <c r="AW785" t="str">
        <f>+IF(TablaProyecto[[#This Row],[RelationshipSatisfaction]]&gt;4,"ERRONEO"," ")</f>
        <v xml:space="preserve"> </v>
      </c>
      <c r="AX785" t="str">
        <f>+IF(TablaProyecto[[#This Row],[WorkLifeBalance]]&gt;4,"ERRONEO"," ")</f>
        <v xml:space="preserve"> </v>
      </c>
    </row>
    <row r="786" spans="1:50" x14ac:dyDescent="0.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  <c r="AJ786" s="3">
        <f>+TablaProyecto[[#This Row],[PercentSalaryHike]]/100</f>
        <v>0.18</v>
      </c>
      <c r="AK786" s="3" t="str">
        <f>+IF(TablaProyecto[[#This Row],[Age]]&gt;=61,"Baby boomers",IF(TablaProyecto[[#This Row],[Age]]&gt;=45,"Generacion X",IF(TablaProyecto[[#This Row],[Age]]&gt;=29,"Millennials","Generacion Z")))</f>
        <v>Millennials</v>
      </c>
      <c r="AL78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786" s="3" t="str">
        <f>+IF(TablaProyecto[[#This Row],[HourlyRate]]&lt;50,"Coste salarial bajo",IF(TablaProyecto[[#This Row],[HourlyRate]]&lt;75,"Coste salarial medio","Coste salarial alto"))</f>
        <v>Coste salarial medio</v>
      </c>
      <c r="AN786" s="3" t="str">
        <f>+IF(TablaProyecto[[#This Row],[DistanceFromHome]]&lt;10,"0-10 kms",IF(TablaProyecto[[#This Row],[DistanceFromHome]]&lt;20,"10-20 kms","20-30 kms"))</f>
        <v>10-20 kms</v>
      </c>
      <c r="AO786" s="3" t="str">
        <f>+IF(TablaProyecto[[#This Row],[Porcentaje de aumento salarial recibido (%)]]&lt;16%,"Bajo",IF(TablaProyecto[[#This Row],[Porcentaje de aumento salarial recibido (%)]]&lt;21%,"Medio","Alto"))</f>
        <v>Medio</v>
      </c>
      <c r="AP786" s="3" t="str">
        <f>+IF(TablaProyecto[[#This Row],[TrainingTimesLastYear]]&lt;3,"Poca",IF(TablaProyecto[[#This Row],[TrainingTimesLastYear]]&lt;5,"Media","Mucha"))</f>
        <v>Media</v>
      </c>
      <c r="AQ786" s="3" t="str">
        <f>+IF(TablaProyecto[[#This Row],[TotalWorkingYears]]&lt;4,"Junior",IF(TablaProyecto[[#This Row],[TotalWorkingYears]]&lt;10,"Intermediate","Senior"))</f>
        <v>Senior</v>
      </c>
      <c r="AS786" t="str">
        <f>+IF(TablaProyecto[[#This Row],[Education]]&gt;5,"ERRONEO","")</f>
        <v/>
      </c>
      <c r="AT786" t="str">
        <f>IF(+COUNTIF(TablaProyecto[EmployeeNumber],TablaProyecto[[#This Row],[EmployeeNumber]])&gt;1,"ERRONEO"," ")</f>
        <v xml:space="preserve"> </v>
      </c>
      <c r="AU786" t="str">
        <f>+IF(TablaProyecto[[#This Row],[JobSatisfaction]]&gt;4,"ERRONEO"," ")</f>
        <v xml:space="preserve"> </v>
      </c>
      <c r="AV786" t="str">
        <f>+IF(TablaProyecto[[#This Row],[PerformanceRating]]&gt;4,"ERRONEO"," ")</f>
        <v xml:space="preserve"> </v>
      </c>
      <c r="AW786" t="str">
        <f>+IF(TablaProyecto[[#This Row],[RelationshipSatisfaction]]&gt;4,"ERRONEO"," ")</f>
        <v xml:space="preserve"> </v>
      </c>
      <c r="AX786" t="str">
        <f>+IF(TablaProyecto[[#This Row],[WorkLifeBalance]]&gt;4,"ERRONEO"," ")</f>
        <v xml:space="preserve"> </v>
      </c>
    </row>
    <row r="787" spans="1:50" x14ac:dyDescent="0.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  <c r="AJ787" s="3">
        <f>+TablaProyecto[[#This Row],[PercentSalaryHike]]/100</f>
        <v>0.2</v>
      </c>
      <c r="AK787" s="3" t="str">
        <f>+IF(TablaProyecto[[#This Row],[Age]]&gt;=61,"Baby boomers",IF(TablaProyecto[[#This Row],[Age]]&gt;=45,"Generacion X",IF(TablaProyecto[[#This Row],[Age]]&gt;=29,"Millennials","Generacion Z")))</f>
        <v>Millennials</v>
      </c>
      <c r="AL78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787" s="3" t="str">
        <f>+IF(TablaProyecto[[#This Row],[HourlyRate]]&lt;50,"Coste salarial bajo",IF(TablaProyecto[[#This Row],[HourlyRate]]&lt;75,"Coste salarial medio","Coste salarial alto"))</f>
        <v>Coste salarial medio</v>
      </c>
      <c r="AN787" s="3" t="str">
        <f>+IF(TablaProyecto[[#This Row],[DistanceFromHome]]&lt;10,"0-10 kms",IF(TablaProyecto[[#This Row],[DistanceFromHome]]&lt;20,"10-20 kms","20-30 kms"))</f>
        <v>20-30 kms</v>
      </c>
      <c r="AO787" s="3" t="str">
        <f>+IF(TablaProyecto[[#This Row],[Porcentaje de aumento salarial recibido (%)]]&lt;16%,"Bajo",IF(TablaProyecto[[#This Row],[Porcentaje de aumento salarial recibido (%)]]&lt;21%,"Medio","Alto"))</f>
        <v>Medio</v>
      </c>
      <c r="AP787" s="3" t="str">
        <f>+IF(TablaProyecto[[#This Row],[TrainingTimesLastYear]]&lt;3,"Poca",IF(TablaProyecto[[#This Row],[TrainingTimesLastYear]]&lt;5,"Media","Mucha"))</f>
        <v>Mucha</v>
      </c>
      <c r="AQ787" s="3" t="str">
        <f>+IF(TablaProyecto[[#This Row],[TotalWorkingYears]]&lt;4,"Junior",IF(TablaProyecto[[#This Row],[TotalWorkingYears]]&lt;10,"Intermediate","Senior"))</f>
        <v>Senior</v>
      </c>
      <c r="AS787" t="str">
        <f>+IF(TablaProyecto[[#This Row],[Education]]&gt;5,"ERRONEO","")</f>
        <v/>
      </c>
      <c r="AT787" t="str">
        <f>IF(+COUNTIF(TablaProyecto[EmployeeNumber],TablaProyecto[[#This Row],[EmployeeNumber]])&gt;1,"ERRONEO"," ")</f>
        <v xml:space="preserve"> </v>
      </c>
      <c r="AU787" t="str">
        <f>+IF(TablaProyecto[[#This Row],[JobSatisfaction]]&gt;4,"ERRONEO"," ")</f>
        <v xml:space="preserve"> </v>
      </c>
      <c r="AV787" t="str">
        <f>+IF(TablaProyecto[[#This Row],[PerformanceRating]]&gt;4,"ERRONEO"," ")</f>
        <v xml:space="preserve"> </v>
      </c>
      <c r="AW787" t="str">
        <f>+IF(TablaProyecto[[#This Row],[RelationshipSatisfaction]]&gt;4,"ERRONEO"," ")</f>
        <v xml:space="preserve"> </v>
      </c>
      <c r="AX787" t="str">
        <f>+IF(TablaProyecto[[#This Row],[WorkLifeBalance]]&gt;4,"ERRONEO"," ")</f>
        <v xml:space="preserve"> </v>
      </c>
    </row>
    <row r="788" spans="1:50" x14ac:dyDescent="0.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  <c r="AJ788" s="3">
        <f>+TablaProyecto[[#This Row],[PercentSalaryHike]]/100</f>
        <v>0.19</v>
      </c>
      <c r="AK788" s="3" t="str">
        <f>+IF(TablaProyecto[[#This Row],[Age]]&gt;=61,"Baby boomers",IF(TablaProyecto[[#This Row],[Age]]&gt;=45,"Generacion X",IF(TablaProyecto[[#This Row],[Age]]&gt;=29,"Millennials","Generacion Z")))</f>
        <v>Generacion Z</v>
      </c>
      <c r="AL78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88" s="3" t="str">
        <f>+IF(TablaProyecto[[#This Row],[HourlyRate]]&lt;50,"Coste salarial bajo",IF(TablaProyecto[[#This Row],[HourlyRate]]&lt;75,"Coste salarial medio","Coste salarial alto"))</f>
        <v>Coste salarial alto</v>
      </c>
      <c r="AN788" s="3" t="str">
        <f>+IF(TablaProyecto[[#This Row],[DistanceFromHome]]&lt;10,"0-10 kms",IF(TablaProyecto[[#This Row],[DistanceFromHome]]&lt;20,"10-20 kms","20-30 kms"))</f>
        <v>0-10 kms</v>
      </c>
      <c r="AO788" s="3" t="str">
        <f>+IF(TablaProyecto[[#This Row],[Porcentaje de aumento salarial recibido (%)]]&lt;16%,"Bajo",IF(TablaProyecto[[#This Row],[Porcentaje de aumento salarial recibido (%)]]&lt;21%,"Medio","Alto"))</f>
        <v>Medio</v>
      </c>
      <c r="AP788" s="3" t="str">
        <f>+IF(TablaProyecto[[#This Row],[TrainingTimesLastYear]]&lt;3,"Poca",IF(TablaProyecto[[#This Row],[TrainingTimesLastYear]]&lt;5,"Media","Mucha"))</f>
        <v>Media</v>
      </c>
      <c r="AQ788" s="3" t="str">
        <f>+IF(TablaProyecto[[#This Row],[TotalWorkingYears]]&lt;4,"Junior",IF(TablaProyecto[[#This Row],[TotalWorkingYears]]&lt;10,"Intermediate","Senior"))</f>
        <v>Junior</v>
      </c>
      <c r="AS788" t="str">
        <f>+IF(TablaProyecto[[#This Row],[Education]]&gt;5,"ERRONEO","")</f>
        <v/>
      </c>
      <c r="AT788" t="str">
        <f>IF(+COUNTIF(TablaProyecto[EmployeeNumber],TablaProyecto[[#This Row],[EmployeeNumber]])&gt;1,"ERRONEO"," ")</f>
        <v xml:space="preserve"> </v>
      </c>
      <c r="AU788" t="str">
        <f>+IF(TablaProyecto[[#This Row],[JobSatisfaction]]&gt;4,"ERRONEO"," ")</f>
        <v xml:space="preserve"> </v>
      </c>
      <c r="AV788" t="str">
        <f>+IF(TablaProyecto[[#This Row],[PerformanceRating]]&gt;4,"ERRONEO"," ")</f>
        <v xml:space="preserve"> </v>
      </c>
      <c r="AW788" t="str">
        <f>+IF(TablaProyecto[[#This Row],[RelationshipSatisfaction]]&gt;4,"ERRONEO"," ")</f>
        <v xml:space="preserve"> </v>
      </c>
      <c r="AX788" t="str">
        <f>+IF(TablaProyecto[[#This Row],[WorkLifeBalance]]&gt;4,"ERRONEO"," ")</f>
        <v xml:space="preserve"> </v>
      </c>
    </row>
    <row r="789" spans="1:50" x14ac:dyDescent="0.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  <c r="AJ789" s="3">
        <f>+TablaProyecto[[#This Row],[PercentSalaryHike]]/100</f>
        <v>0.18</v>
      </c>
      <c r="AK789" s="3" t="str">
        <f>+IF(TablaProyecto[[#This Row],[Age]]&gt;=61,"Baby boomers",IF(TablaProyecto[[#This Row],[Age]]&gt;=45,"Generacion X",IF(TablaProyecto[[#This Row],[Age]]&gt;=29,"Millennials","Generacion Z")))</f>
        <v>Generacion X</v>
      </c>
      <c r="AL78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89" s="3" t="str">
        <f>+IF(TablaProyecto[[#This Row],[HourlyRate]]&lt;50,"Coste salarial bajo",IF(TablaProyecto[[#This Row],[HourlyRate]]&lt;75,"Coste salarial medio","Coste salarial alto"))</f>
        <v>Coste salarial medio</v>
      </c>
      <c r="AN789" s="3" t="str">
        <f>+IF(TablaProyecto[[#This Row],[DistanceFromHome]]&lt;10,"0-10 kms",IF(TablaProyecto[[#This Row],[DistanceFromHome]]&lt;20,"10-20 kms","20-30 kms"))</f>
        <v>0-10 kms</v>
      </c>
      <c r="AO789" s="3" t="str">
        <f>+IF(TablaProyecto[[#This Row],[Porcentaje de aumento salarial recibido (%)]]&lt;16%,"Bajo",IF(TablaProyecto[[#This Row],[Porcentaje de aumento salarial recibido (%)]]&lt;21%,"Medio","Alto"))</f>
        <v>Medio</v>
      </c>
      <c r="AP789" s="3" t="str">
        <f>+IF(TablaProyecto[[#This Row],[TrainingTimesLastYear]]&lt;3,"Poca",IF(TablaProyecto[[#This Row],[TrainingTimesLastYear]]&lt;5,"Media","Mucha"))</f>
        <v>Media</v>
      </c>
      <c r="AQ789" s="3" t="str">
        <f>+IF(TablaProyecto[[#This Row],[TotalWorkingYears]]&lt;4,"Junior",IF(TablaProyecto[[#This Row],[TotalWorkingYears]]&lt;10,"Intermediate","Senior"))</f>
        <v>Senior</v>
      </c>
      <c r="AS789" t="str">
        <f>+IF(TablaProyecto[[#This Row],[Education]]&gt;5,"ERRONEO","")</f>
        <v/>
      </c>
      <c r="AT789" t="str">
        <f>IF(+COUNTIF(TablaProyecto[EmployeeNumber],TablaProyecto[[#This Row],[EmployeeNumber]])&gt;1,"ERRONEO"," ")</f>
        <v xml:space="preserve"> </v>
      </c>
      <c r="AU789" t="str">
        <f>+IF(TablaProyecto[[#This Row],[JobSatisfaction]]&gt;4,"ERRONEO"," ")</f>
        <v xml:space="preserve"> </v>
      </c>
      <c r="AV789" t="str">
        <f>+IF(TablaProyecto[[#This Row],[PerformanceRating]]&gt;4,"ERRONEO"," ")</f>
        <v xml:space="preserve"> </v>
      </c>
      <c r="AW789" t="str">
        <f>+IF(TablaProyecto[[#This Row],[RelationshipSatisfaction]]&gt;4,"ERRONEO"," ")</f>
        <v xml:space="preserve"> </v>
      </c>
      <c r="AX789" t="str">
        <f>+IF(TablaProyecto[[#This Row],[WorkLifeBalance]]&gt;4,"ERRONEO"," ")</f>
        <v xml:space="preserve"> </v>
      </c>
    </row>
    <row r="790" spans="1:50" x14ac:dyDescent="0.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  <c r="AJ790" s="3">
        <f>+TablaProyecto[[#This Row],[PercentSalaryHike]]/100</f>
        <v>0.13</v>
      </c>
      <c r="AK790" s="3" t="str">
        <f>+IF(TablaProyecto[[#This Row],[Age]]&gt;=61,"Baby boomers",IF(TablaProyecto[[#This Row],[Age]]&gt;=45,"Generacion X",IF(TablaProyecto[[#This Row],[Age]]&gt;=29,"Millennials","Generacion Z")))</f>
        <v>Generacion Z</v>
      </c>
      <c r="AL79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90" s="3" t="str">
        <f>+IF(TablaProyecto[[#This Row],[HourlyRate]]&lt;50,"Coste salarial bajo",IF(TablaProyecto[[#This Row],[HourlyRate]]&lt;75,"Coste salarial medio","Coste salarial alto"))</f>
        <v>Coste salarial medio</v>
      </c>
      <c r="AN790" s="3" t="str">
        <f>+IF(TablaProyecto[[#This Row],[DistanceFromHome]]&lt;10,"0-10 kms",IF(TablaProyecto[[#This Row],[DistanceFromHome]]&lt;20,"10-20 kms","20-30 kms"))</f>
        <v>10-20 kms</v>
      </c>
      <c r="AO790" s="3" t="str">
        <f>+IF(TablaProyecto[[#This Row],[Porcentaje de aumento salarial recibido (%)]]&lt;16%,"Bajo",IF(TablaProyecto[[#This Row],[Porcentaje de aumento salarial recibido (%)]]&lt;21%,"Medio","Alto"))</f>
        <v>Bajo</v>
      </c>
      <c r="AP790" s="3" t="str">
        <f>+IF(TablaProyecto[[#This Row],[TrainingTimesLastYear]]&lt;3,"Poca",IF(TablaProyecto[[#This Row],[TrainingTimesLastYear]]&lt;5,"Media","Mucha"))</f>
        <v>Media</v>
      </c>
      <c r="AQ790" s="3" t="str">
        <f>+IF(TablaProyecto[[#This Row],[TotalWorkingYears]]&lt;4,"Junior",IF(TablaProyecto[[#This Row],[TotalWorkingYears]]&lt;10,"Intermediate","Senior"))</f>
        <v>Senior</v>
      </c>
      <c r="AS790" t="str">
        <f>+IF(TablaProyecto[[#This Row],[Education]]&gt;5,"ERRONEO","")</f>
        <v/>
      </c>
      <c r="AT790" t="str">
        <f>IF(+COUNTIF(TablaProyecto[EmployeeNumber],TablaProyecto[[#This Row],[EmployeeNumber]])&gt;1,"ERRONEO"," ")</f>
        <v xml:space="preserve"> </v>
      </c>
      <c r="AU790" t="str">
        <f>+IF(TablaProyecto[[#This Row],[JobSatisfaction]]&gt;4,"ERRONEO"," ")</f>
        <v xml:space="preserve"> </v>
      </c>
      <c r="AV790" t="str">
        <f>+IF(TablaProyecto[[#This Row],[PerformanceRating]]&gt;4,"ERRONEO"," ")</f>
        <v xml:space="preserve"> </v>
      </c>
      <c r="AW790" t="str">
        <f>+IF(TablaProyecto[[#This Row],[RelationshipSatisfaction]]&gt;4,"ERRONEO"," ")</f>
        <v xml:space="preserve"> </v>
      </c>
      <c r="AX790" t="str">
        <f>+IF(TablaProyecto[[#This Row],[WorkLifeBalance]]&gt;4,"ERRONEO"," ")</f>
        <v xml:space="preserve"> </v>
      </c>
    </row>
    <row r="791" spans="1:50" x14ac:dyDescent="0.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  <c r="AJ791" s="3">
        <f>+TablaProyecto[[#This Row],[PercentSalaryHike]]/100</f>
        <v>0.14000000000000001</v>
      </c>
      <c r="AK791" s="3" t="str">
        <f>+IF(TablaProyecto[[#This Row],[Age]]&gt;=61,"Baby boomers",IF(TablaProyecto[[#This Row],[Age]]&gt;=45,"Generacion X",IF(TablaProyecto[[#This Row],[Age]]&gt;=29,"Millennials","Generacion Z")))</f>
        <v>Millennials</v>
      </c>
      <c r="AL79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791" s="3" t="str">
        <f>+IF(TablaProyecto[[#This Row],[HourlyRate]]&lt;50,"Coste salarial bajo",IF(TablaProyecto[[#This Row],[HourlyRate]]&lt;75,"Coste salarial medio","Coste salarial alto"))</f>
        <v>Coste salarial alto</v>
      </c>
      <c r="AN791" s="3" t="str">
        <f>+IF(TablaProyecto[[#This Row],[DistanceFromHome]]&lt;10,"0-10 kms",IF(TablaProyecto[[#This Row],[DistanceFromHome]]&lt;20,"10-20 kms","20-30 kms"))</f>
        <v>0-10 kms</v>
      </c>
      <c r="AO791" s="3" t="str">
        <f>+IF(TablaProyecto[[#This Row],[Porcentaje de aumento salarial recibido (%)]]&lt;16%,"Bajo",IF(TablaProyecto[[#This Row],[Porcentaje de aumento salarial recibido (%)]]&lt;21%,"Medio","Alto"))</f>
        <v>Bajo</v>
      </c>
      <c r="AP791" s="3" t="str">
        <f>+IF(TablaProyecto[[#This Row],[TrainingTimesLastYear]]&lt;3,"Poca",IF(TablaProyecto[[#This Row],[TrainingTimesLastYear]]&lt;5,"Media","Mucha"))</f>
        <v>Poca</v>
      </c>
      <c r="AQ791" s="3" t="str">
        <f>+IF(TablaProyecto[[#This Row],[TotalWorkingYears]]&lt;4,"Junior",IF(TablaProyecto[[#This Row],[TotalWorkingYears]]&lt;10,"Intermediate","Senior"))</f>
        <v>Senior</v>
      </c>
      <c r="AS791" t="str">
        <f>+IF(TablaProyecto[[#This Row],[Education]]&gt;5,"ERRONEO","")</f>
        <v/>
      </c>
      <c r="AT791" t="str">
        <f>IF(+COUNTIF(TablaProyecto[EmployeeNumber],TablaProyecto[[#This Row],[EmployeeNumber]])&gt;1,"ERRONEO"," ")</f>
        <v xml:space="preserve"> </v>
      </c>
      <c r="AU791" t="str">
        <f>+IF(TablaProyecto[[#This Row],[JobSatisfaction]]&gt;4,"ERRONEO"," ")</f>
        <v xml:space="preserve"> </v>
      </c>
      <c r="AV791" t="str">
        <f>+IF(TablaProyecto[[#This Row],[PerformanceRating]]&gt;4,"ERRONEO"," ")</f>
        <v xml:space="preserve"> </v>
      </c>
      <c r="AW791" t="str">
        <f>+IF(TablaProyecto[[#This Row],[RelationshipSatisfaction]]&gt;4,"ERRONEO"," ")</f>
        <v xml:space="preserve"> </v>
      </c>
      <c r="AX791" t="str">
        <f>+IF(TablaProyecto[[#This Row],[WorkLifeBalance]]&gt;4,"ERRONEO"," ")</f>
        <v xml:space="preserve"> </v>
      </c>
    </row>
    <row r="792" spans="1:50" x14ac:dyDescent="0.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  <c r="AJ792" s="3">
        <f>+TablaProyecto[[#This Row],[PercentSalaryHike]]/100</f>
        <v>0.15</v>
      </c>
      <c r="AK792" s="3" t="str">
        <f>+IF(TablaProyecto[[#This Row],[Age]]&gt;=61,"Baby boomers",IF(TablaProyecto[[#This Row],[Age]]&gt;=45,"Generacion X",IF(TablaProyecto[[#This Row],[Age]]&gt;=29,"Millennials","Generacion Z")))</f>
        <v>Millennials</v>
      </c>
      <c r="AL79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92" s="3" t="str">
        <f>+IF(TablaProyecto[[#This Row],[HourlyRate]]&lt;50,"Coste salarial bajo",IF(TablaProyecto[[#This Row],[HourlyRate]]&lt;75,"Coste salarial medio","Coste salarial alto"))</f>
        <v>Coste salarial bajo</v>
      </c>
      <c r="AN792" s="3" t="str">
        <f>+IF(TablaProyecto[[#This Row],[DistanceFromHome]]&lt;10,"0-10 kms",IF(TablaProyecto[[#This Row],[DistanceFromHome]]&lt;20,"10-20 kms","20-30 kms"))</f>
        <v>0-10 kms</v>
      </c>
      <c r="AO792" s="3" t="str">
        <f>+IF(TablaProyecto[[#This Row],[Porcentaje de aumento salarial recibido (%)]]&lt;16%,"Bajo",IF(TablaProyecto[[#This Row],[Porcentaje de aumento salarial recibido (%)]]&lt;21%,"Medio","Alto"))</f>
        <v>Bajo</v>
      </c>
      <c r="AP792" s="3" t="str">
        <f>+IF(TablaProyecto[[#This Row],[TrainingTimesLastYear]]&lt;3,"Poca",IF(TablaProyecto[[#This Row],[TrainingTimesLastYear]]&lt;5,"Media","Mucha"))</f>
        <v>Poca</v>
      </c>
      <c r="AQ792" s="3" t="str">
        <f>+IF(TablaProyecto[[#This Row],[TotalWorkingYears]]&lt;4,"Junior",IF(TablaProyecto[[#This Row],[TotalWorkingYears]]&lt;10,"Intermediate","Senior"))</f>
        <v>Intermediate</v>
      </c>
      <c r="AS792" t="str">
        <f>+IF(TablaProyecto[[#This Row],[Education]]&gt;5,"ERRONEO","")</f>
        <v/>
      </c>
      <c r="AT792" t="str">
        <f>IF(+COUNTIF(TablaProyecto[EmployeeNumber],TablaProyecto[[#This Row],[EmployeeNumber]])&gt;1,"ERRONEO"," ")</f>
        <v xml:space="preserve"> </v>
      </c>
      <c r="AU792" t="str">
        <f>+IF(TablaProyecto[[#This Row],[JobSatisfaction]]&gt;4,"ERRONEO"," ")</f>
        <v xml:space="preserve"> </v>
      </c>
      <c r="AV792" t="str">
        <f>+IF(TablaProyecto[[#This Row],[PerformanceRating]]&gt;4,"ERRONEO"," ")</f>
        <v xml:space="preserve"> </v>
      </c>
      <c r="AW792" t="str">
        <f>+IF(TablaProyecto[[#This Row],[RelationshipSatisfaction]]&gt;4,"ERRONEO"," ")</f>
        <v xml:space="preserve"> </v>
      </c>
      <c r="AX792" t="str">
        <f>+IF(TablaProyecto[[#This Row],[WorkLifeBalance]]&gt;4,"ERRONEO"," ")</f>
        <v xml:space="preserve"> </v>
      </c>
    </row>
    <row r="793" spans="1:50" x14ac:dyDescent="0.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  <c r="AJ793" s="3">
        <f>+TablaProyecto[[#This Row],[PercentSalaryHike]]/100</f>
        <v>0.22</v>
      </c>
      <c r="AK793" s="3" t="str">
        <f>+IF(TablaProyecto[[#This Row],[Age]]&gt;=61,"Baby boomers",IF(TablaProyecto[[#This Row],[Age]]&gt;=45,"Generacion X",IF(TablaProyecto[[#This Row],[Age]]&gt;=29,"Millennials","Generacion Z")))</f>
        <v>Millennials</v>
      </c>
      <c r="AL79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93" s="3" t="str">
        <f>+IF(TablaProyecto[[#This Row],[HourlyRate]]&lt;50,"Coste salarial bajo",IF(TablaProyecto[[#This Row],[HourlyRate]]&lt;75,"Coste salarial medio","Coste salarial alto"))</f>
        <v>Coste salarial alto</v>
      </c>
      <c r="AN793" s="3" t="str">
        <f>+IF(TablaProyecto[[#This Row],[DistanceFromHome]]&lt;10,"0-10 kms",IF(TablaProyecto[[#This Row],[DistanceFromHome]]&lt;20,"10-20 kms","20-30 kms"))</f>
        <v>0-10 kms</v>
      </c>
      <c r="AO793" s="3" t="str">
        <f>+IF(TablaProyecto[[#This Row],[Porcentaje de aumento salarial recibido (%)]]&lt;16%,"Bajo",IF(TablaProyecto[[#This Row],[Porcentaje de aumento salarial recibido (%)]]&lt;21%,"Medio","Alto"))</f>
        <v>Alto</v>
      </c>
      <c r="AP793" s="3" t="str">
        <f>+IF(TablaProyecto[[#This Row],[TrainingTimesLastYear]]&lt;3,"Poca",IF(TablaProyecto[[#This Row],[TrainingTimesLastYear]]&lt;5,"Media","Mucha"))</f>
        <v>Poca</v>
      </c>
      <c r="AQ793" s="3" t="str">
        <f>+IF(TablaProyecto[[#This Row],[TotalWorkingYears]]&lt;4,"Junior",IF(TablaProyecto[[#This Row],[TotalWorkingYears]]&lt;10,"Intermediate","Senior"))</f>
        <v>Intermediate</v>
      </c>
      <c r="AS793" t="str">
        <f>+IF(TablaProyecto[[#This Row],[Education]]&gt;5,"ERRONEO","")</f>
        <v/>
      </c>
      <c r="AT793" t="str">
        <f>IF(+COUNTIF(TablaProyecto[EmployeeNumber],TablaProyecto[[#This Row],[EmployeeNumber]])&gt;1,"ERRONEO"," ")</f>
        <v xml:space="preserve"> </v>
      </c>
      <c r="AU793" t="str">
        <f>+IF(TablaProyecto[[#This Row],[JobSatisfaction]]&gt;4,"ERRONEO"," ")</f>
        <v xml:space="preserve"> </v>
      </c>
      <c r="AV793" t="str">
        <f>+IF(TablaProyecto[[#This Row],[PerformanceRating]]&gt;4,"ERRONEO"," ")</f>
        <v xml:space="preserve"> </v>
      </c>
      <c r="AW793" t="str">
        <f>+IF(TablaProyecto[[#This Row],[RelationshipSatisfaction]]&gt;4,"ERRONEO"," ")</f>
        <v xml:space="preserve"> </v>
      </c>
      <c r="AX793" t="str">
        <f>+IF(TablaProyecto[[#This Row],[WorkLifeBalance]]&gt;4,"ERRONEO"," ")</f>
        <v xml:space="preserve"> </v>
      </c>
    </row>
    <row r="794" spans="1:50" x14ac:dyDescent="0.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  <c r="AJ794" s="3">
        <f>+TablaProyecto[[#This Row],[PercentSalaryHike]]/100</f>
        <v>0.22</v>
      </c>
      <c r="AK794" s="3" t="str">
        <f>+IF(TablaProyecto[[#This Row],[Age]]&gt;=61,"Baby boomers",IF(TablaProyecto[[#This Row],[Age]]&gt;=45,"Generacion X",IF(TablaProyecto[[#This Row],[Age]]&gt;=29,"Millennials","Generacion Z")))</f>
        <v>Millennials</v>
      </c>
      <c r="AL79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794" s="3" t="str">
        <f>+IF(TablaProyecto[[#This Row],[HourlyRate]]&lt;50,"Coste salarial bajo",IF(TablaProyecto[[#This Row],[HourlyRate]]&lt;75,"Coste salarial medio","Coste salarial alto"))</f>
        <v>Coste salarial medio</v>
      </c>
      <c r="AN794" s="3" t="str">
        <f>+IF(TablaProyecto[[#This Row],[DistanceFromHome]]&lt;10,"0-10 kms",IF(TablaProyecto[[#This Row],[DistanceFromHome]]&lt;20,"10-20 kms","20-30 kms"))</f>
        <v>20-30 kms</v>
      </c>
      <c r="AO794" s="3" t="str">
        <f>+IF(TablaProyecto[[#This Row],[Porcentaje de aumento salarial recibido (%)]]&lt;16%,"Bajo",IF(TablaProyecto[[#This Row],[Porcentaje de aumento salarial recibido (%)]]&lt;21%,"Medio","Alto"))</f>
        <v>Alto</v>
      </c>
      <c r="AP794" s="3" t="str">
        <f>+IF(TablaProyecto[[#This Row],[TrainingTimesLastYear]]&lt;3,"Poca",IF(TablaProyecto[[#This Row],[TrainingTimesLastYear]]&lt;5,"Media","Mucha"))</f>
        <v>Media</v>
      </c>
      <c r="AQ794" s="3" t="str">
        <f>+IF(TablaProyecto[[#This Row],[TotalWorkingYears]]&lt;4,"Junior",IF(TablaProyecto[[#This Row],[TotalWorkingYears]]&lt;10,"Intermediate","Senior"))</f>
        <v>Senior</v>
      </c>
      <c r="AS794" t="str">
        <f>+IF(TablaProyecto[[#This Row],[Education]]&gt;5,"ERRONEO","")</f>
        <v/>
      </c>
      <c r="AT794" t="str">
        <f>IF(+COUNTIF(TablaProyecto[EmployeeNumber],TablaProyecto[[#This Row],[EmployeeNumber]])&gt;1,"ERRONEO"," ")</f>
        <v xml:space="preserve"> </v>
      </c>
      <c r="AU794" t="str">
        <f>+IF(TablaProyecto[[#This Row],[JobSatisfaction]]&gt;4,"ERRONEO"," ")</f>
        <v xml:space="preserve"> </v>
      </c>
      <c r="AV794" t="str">
        <f>+IF(TablaProyecto[[#This Row],[PerformanceRating]]&gt;4,"ERRONEO"," ")</f>
        <v xml:space="preserve"> </v>
      </c>
      <c r="AW794" t="str">
        <f>+IF(TablaProyecto[[#This Row],[RelationshipSatisfaction]]&gt;4,"ERRONEO"," ")</f>
        <v xml:space="preserve"> </v>
      </c>
      <c r="AX794" t="str">
        <f>+IF(TablaProyecto[[#This Row],[WorkLifeBalance]]&gt;4,"ERRONEO"," ")</f>
        <v xml:space="preserve"> </v>
      </c>
    </row>
    <row r="795" spans="1:50" x14ac:dyDescent="0.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  <c r="AJ795" s="3">
        <f>+TablaProyecto[[#This Row],[PercentSalaryHike]]/100</f>
        <v>0.16</v>
      </c>
      <c r="AK795" s="3" t="str">
        <f>+IF(TablaProyecto[[#This Row],[Age]]&gt;=61,"Baby boomers",IF(TablaProyecto[[#This Row],[Age]]&gt;=45,"Generacion X",IF(TablaProyecto[[#This Row],[Age]]&gt;=29,"Millennials","Generacion Z")))</f>
        <v>Generacion Z</v>
      </c>
      <c r="AL79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795" s="3" t="str">
        <f>+IF(TablaProyecto[[#This Row],[HourlyRate]]&lt;50,"Coste salarial bajo",IF(TablaProyecto[[#This Row],[HourlyRate]]&lt;75,"Coste salarial medio","Coste salarial alto"))</f>
        <v>Coste salarial medio</v>
      </c>
      <c r="AN795" s="3" t="str">
        <f>+IF(TablaProyecto[[#This Row],[DistanceFromHome]]&lt;10,"0-10 kms",IF(TablaProyecto[[#This Row],[DistanceFromHome]]&lt;20,"10-20 kms","20-30 kms"))</f>
        <v>10-20 kms</v>
      </c>
      <c r="AO795" s="3" t="str">
        <f>+IF(TablaProyecto[[#This Row],[Porcentaje de aumento salarial recibido (%)]]&lt;16%,"Bajo",IF(TablaProyecto[[#This Row],[Porcentaje de aumento salarial recibido (%)]]&lt;21%,"Medio","Alto"))</f>
        <v>Medio</v>
      </c>
      <c r="AP795" s="3" t="str">
        <f>+IF(TablaProyecto[[#This Row],[TrainingTimesLastYear]]&lt;3,"Poca",IF(TablaProyecto[[#This Row],[TrainingTimesLastYear]]&lt;5,"Media","Mucha"))</f>
        <v>Mucha</v>
      </c>
      <c r="AQ795" s="3" t="str">
        <f>+IF(TablaProyecto[[#This Row],[TotalWorkingYears]]&lt;4,"Junior",IF(TablaProyecto[[#This Row],[TotalWorkingYears]]&lt;10,"Intermediate","Senior"))</f>
        <v>Intermediate</v>
      </c>
      <c r="AS795" t="str">
        <f>+IF(TablaProyecto[[#This Row],[Education]]&gt;5,"ERRONEO","")</f>
        <v/>
      </c>
      <c r="AT795" t="str">
        <f>IF(+COUNTIF(TablaProyecto[EmployeeNumber],TablaProyecto[[#This Row],[EmployeeNumber]])&gt;1,"ERRONEO"," ")</f>
        <v xml:space="preserve"> </v>
      </c>
      <c r="AU795" t="str">
        <f>+IF(TablaProyecto[[#This Row],[JobSatisfaction]]&gt;4,"ERRONEO"," ")</f>
        <v xml:space="preserve"> </v>
      </c>
      <c r="AV795" t="str">
        <f>+IF(TablaProyecto[[#This Row],[PerformanceRating]]&gt;4,"ERRONEO"," ")</f>
        <v xml:space="preserve"> </v>
      </c>
      <c r="AW795" t="str">
        <f>+IF(TablaProyecto[[#This Row],[RelationshipSatisfaction]]&gt;4,"ERRONEO"," ")</f>
        <v xml:space="preserve"> </v>
      </c>
      <c r="AX795" t="str">
        <f>+IF(TablaProyecto[[#This Row],[WorkLifeBalance]]&gt;4,"ERRONEO"," ")</f>
        <v xml:space="preserve"> </v>
      </c>
    </row>
    <row r="796" spans="1:50" x14ac:dyDescent="0.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  <c r="AJ796" s="3">
        <f>+TablaProyecto[[#This Row],[PercentSalaryHike]]/100</f>
        <v>0.17</v>
      </c>
      <c r="AK796" s="3" t="str">
        <f>+IF(TablaProyecto[[#This Row],[Age]]&gt;=61,"Baby boomers",IF(TablaProyecto[[#This Row],[Age]]&gt;=45,"Generacion X",IF(TablaProyecto[[#This Row],[Age]]&gt;=29,"Millennials","Generacion Z")))</f>
        <v>Millennials</v>
      </c>
      <c r="AL79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96" s="3" t="str">
        <f>+IF(TablaProyecto[[#This Row],[HourlyRate]]&lt;50,"Coste salarial bajo",IF(TablaProyecto[[#This Row],[HourlyRate]]&lt;75,"Coste salarial medio","Coste salarial alto"))</f>
        <v>Coste salarial bajo</v>
      </c>
      <c r="AN796" s="3" t="str">
        <f>+IF(TablaProyecto[[#This Row],[DistanceFromHome]]&lt;10,"0-10 kms",IF(TablaProyecto[[#This Row],[DistanceFromHome]]&lt;20,"10-20 kms","20-30 kms"))</f>
        <v>0-10 kms</v>
      </c>
      <c r="AO796" s="3" t="str">
        <f>+IF(TablaProyecto[[#This Row],[Porcentaje de aumento salarial recibido (%)]]&lt;16%,"Bajo",IF(TablaProyecto[[#This Row],[Porcentaje de aumento salarial recibido (%)]]&lt;21%,"Medio","Alto"))</f>
        <v>Medio</v>
      </c>
      <c r="AP796" s="3" t="str">
        <f>+IF(TablaProyecto[[#This Row],[TrainingTimesLastYear]]&lt;3,"Poca",IF(TablaProyecto[[#This Row],[TrainingTimesLastYear]]&lt;5,"Media","Mucha"))</f>
        <v>Poca</v>
      </c>
      <c r="AQ796" s="3" t="str">
        <f>+IF(TablaProyecto[[#This Row],[TotalWorkingYears]]&lt;4,"Junior",IF(TablaProyecto[[#This Row],[TotalWorkingYears]]&lt;10,"Intermediate","Senior"))</f>
        <v>Intermediate</v>
      </c>
      <c r="AS796" t="str">
        <f>+IF(TablaProyecto[[#This Row],[Education]]&gt;5,"ERRONEO","")</f>
        <v/>
      </c>
      <c r="AT796" t="str">
        <f>IF(+COUNTIF(TablaProyecto[EmployeeNumber],TablaProyecto[[#This Row],[EmployeeNumber]])&gt;1,"ERRONEO"," ")</f>
        <v xml:space="preserve"> </v>
      </c>
      <c r="AU796" t="str">
        <f>+IF(TablaProyecto[[#This Row],[JobSatisfaction]]&gt;4,"ERRONEO"," ")</f>
        <v xml:space="preserve"> </v>
      </c>
      <c r="AV796" t="str">
        <f>+IF(TablaProyecto[[#This Row],[PerformanceRating]]&gt;4,"ERRONEO"," ")</f>
        <v xml:space="preserve"> </v>
      </c>
      <c r="AW796" t="str">
        <f>+IF(TablaProyecto[[#This Row],[RelationshipSatisfaction]]&gt;4,"ERRONEO"," ")</f>
        <v xml:space="preserve"> </v>
      </c>
      <c r="AX796" t="str">
        <f>+IF(TablaProyecto[[#This Row],[WorkLifeBalance]]&gt;4,"ERRONEO"," ")</f>
        <v xml:space="preserve"> </v>
      </c>
    </row>
    <row r="797" spans="1:50" x14ac:dyDescent="0.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  <c r="AJ797" s="3">
        <f>+TablaProyecto[[#This Row],[PercentSalaryHike]]/100</f>
        <v>0.14000000000000001</v>
      </c>
      <c r="AK797" s="3" t="str">
        <f>+IF(TablaProyecto[[#This Row],[Age]]&gt;=61,"Baby boomers",IF(TablaProyecto[[#This Row],[Age]]&gt;=45,"Generacion X",IF(TablaProyecto[[#This Row],[Age]]&gt;=29,"Millennials","Generacion Z")))</f>
        <v>Millennials</v>
      </c>
      <c r="AL79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797" s="3" t="str">
        <f>+IF(TablaProyecto[[#This Row],[HourlyRate]]&lt;50,"Coste salarial bajo",IF(TablaProyecto[[#This Row],[HourlyRate]]&lt;75,"Coste salarial medio","Coste salarial alto"))</f>
        <v>Coste salarial alto</v>
      </c>
      <c r="AN797" s="3" t="str">
        <f>+IF(TablaProyecto[[#This Row],[DistanceFromHome]]&lt;10,"0-10 kms",IF(TablaProyecto[[#This Row],[DistanceFromHome]]&lt;20,"10-20 kms","20-30 kms"))</f>
        <v>10-20 kms</v>
      </c>
      <c r="AO797" s="3" t="str">
        <f>+IF(TablaProyecto[[#This Row],[Porcentaje de aumento salarial recibido (%)]]&lt;16%,"Bajo",IF(TablaProyecto[[#This Row],[Porcentaje de aumento salarial recibido (%)]]&lt;21%,"Medio","Alto"))</f>
        <v>Bajo</v>
      </c>
      <c r="AP797" s="3" t="str">
        <f>+IF(TablaProyecto[[#This Row],[TrainingTimesLastYear]]&lt;3,"Poca",IF(TablaProyecto[[#This Row],[TrainingTimesLastYear]]&lt;5,"Media","Mucha"))</f>
        <v>Mucha</v>
      </c>
      <c r="AQ797" s="3" t="str">
        <f>+IF(TablaProyecto[[#This Row],[TotalWorkingYears]]&lt;4,"Junior",IF(TablaProyecto[[#This Row],[TotalWorkingYears]]&lt;10,"Intermediate","Senior"))</f>
        <v>Intermediate</v>
      </c>
      <c r="AS797" t="str">
        <f>+IF(TablaProyecto[[#This Row],[Education]]&gt;5,"ERRONEO","")</f>
        <v/>
      </c>
      <c r="AT797" t="str">
        <f>IF(+COUNTIF(TablaProyecto[EmployeeNumber],TablaProyecto[[#This Row],[EmployeeNumber]])&gt;1,"ERRONEO"," ")</f>
        <v xml:space="preserve"> </v>
      </c>
      <c r="AU797" t="str">
        <f>+IF(TablaProyecto[[#This Row],[JobSatisfaction]]&gt;4,"ERRONEO"," ")</f>
        <v xml:space="preserve"> </v>
      </c>
      <c r="AV797" t="str">
        <f>+IF(TablaProyecto[[#This Row],[PerformanceRating]]&gt;4,"ERRONEO"," ")</f>
        <v xml:space="preserve"> </v>
      </c>
      <c r="AW797" t="str">
        <f>+IF(TablaProyecto[[#This Row],[RelationshipSatisfaction]]&gt;4,"ERRONEO"," ")</f>
        <v xml:space="preserve"> </v>
      </c>
      <c r="AX797" t="str">
        <f>+IF(TablaProyecto[[#This Row],[WorkLifeBalance]]&gt;4,"ERRONEO"," ")</f>
        <v xml:space="preserve"> </v>
      </c>
    </row>
    <row r="798" spans="1:50" x14ac:dyDescent="0.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  <c r="AJ798" s="3">
        <f>+TablaProyecto[[#This Row],[PercentSalaryHike]]/100</f>
        <v>0.15</v>
      </c>
      <c r="AK798" s="3" t="str">
        <f>+IF(TablaProyecto[[#This Row],[Age]]&gt;=61,"Baby boomers",IF(TablaProyecto[[#This Row],[Age]]&gt;=45,"Generacion X",IF(TablaProyecto[[#This Row],[Age]]&gt;=29,"Millennials","Generacion Z")))</f>
        <v>Generacion Z</v>
      </c>
      <c r="AL79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798" s="3" t="str">
        <f>+IF(TablaProyecto[[#This Row],[HourlyRate]]&lt;50,"Coste salarial bajo",IF(TablaProyecto[[#This Row],[HourlyRate]]&lt;75,"Coste salarial medio","Coste salarial alto"))</f>
        <v>Coste salarial bajo</v>
      </c>
      <c r="AN798" s="3" t="str">
        <f>+IF(TablaProyecto[[#This Row],[DistanceFromHome]]&lt;10,"0-10 kms",IF(TablaProyecto[[#This Row],[DistanceFromHome]]&lt;20,"10-20 kms","20-30 kms"))</f>
        <v>0-10 kms</v>
      </c>
      <c r="AO798" s="3" t="str">
        <f>+IF(TablaProyecto[[#This Row],[Porcentaje de aumento salarial recibido (%)]]&lt;16%,"Bajo",IF(TablaProyecto[[#This Row],[Porcentaje de aumento salarial recibido (%)]]&lt;21%,"Medio","Alto"))</f>
        <v>Bajo</v>
      </c>
      <c r="AP798" s="3" t="str">
        <f>+IF(TablaProyecto[[#This Row],[TrainingTimesLastYear]]&lt;3,"Poca",IF(TablaProyecto[[#This Row],[TrainingTimesLastYear]]&lt;5,"Media","Mucha"))</f>
        <v>Media</v>
      </c>
      <c r="AQ798" s="3" t="str">
        <f>+IF(TablaProyecto[[#This Row],[TotalWorkingYears]]&lt;4,"Junior",IF(TablaProyecto[[#This Row],[TotalWorkingYears]]&lt;10,"Intermediate","Senior"))</f>
        <v>Intermediate</v>
      </c>
      <c r="AS798" t="str">
        <f>+IF(TablaProyecto[[#This Row],[Education]]&gt;5,"ERRONEO","")</f>
        <v/>
      </c>
      <c r="AT798" t="str">
        <f>IF(+COUNTIF(TablaProyecto[EmployeeNumber],TablaProyecto[[#This Row],[EmployeeNumber]])&gt;1,"ERRONEO"," ")</f>
        <v xml:space="preserve"> </v>
      </c>
      <c r="AU798" t="str">
        <f>+IF(TablaProyecto[[#This Row],[JobSatisfaction]]&gt;4,"ERRONEO"," ")</f>
        <v xml:space="preserve"> </v>
      </c>
      <c r="AV798" t="str">
        <f>+IF(TablaProyecto[[#This Row],[PerformanceRating]]&gt;4,"ERRONEO"," ")</f>
        <v xml:space="preserve"> </v>
      </c>
      <c r="AW798" t="str">
        <f>+IF(TablaProyecto[[#This Row],[RelationshipSatisfaction]]&gt;4,"ERRONEO"," ")</f>
        <v xml:space="preserve"> </v>
      </c>
      <c r="AX798" t="str">
        <f>+IF(TablaProyecto[[#This Row],[WorkLifeBalance]]&gt;4,"ERRONEO"," ")</f>
        <v xml:space="preserve"> </v>
      </c>
    </row>
    <row r="799" spans="1:50" x14ac:dyDescent="0.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  <c r="AJ799" s="3">
        <f>+TablaProyecto[[#This Row],[PercentSalaryHike]]/100</f>
        <v>0.2</v>
      </c>
      <c r="AK799" s="3" t="str">
        <f>+IF(TablaProyecto[[#This Row],[Age]]&gt;=61,"Baby boomers",IF(TablaProyecto[[#This Row],[Age]]&gt;=45,"Generacion X",IF(TablaProyecto[[#This Row],[Age]]&gt;=29,"Millennials","Generacion Z")))</f>
        <v>Generacion Z</v>
      </c>
      <c r="AL79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799" s="3" t="str">
        <f>+IF(TablaProyecto[[#This Row],[HourlyRate]]&lt;50,"Coste salarial bajo",IF(TablaProyecto[[#This Row],[HourlyRate]]&lt;75,"Coste salarial medio","Coste salarial alto"))</f>
        <v>Coste salarial bajo</v>
      </c>
      <c r="AN799" s="3" t="str">
        <f>+IF(TablaProyecto[[#This Row],[DistanceFromHome]]&lt;10,"0-10 kms",IF(TablaProyecto[[#This Row],[DistanceFromHome]]&lt;20,"10-20 kms","20-30 kms"))</f>
        <v>20-30 kms</v>
      </c>
      <c r="AO799" s="3" t="str">
        <f>+IF(TablaProyecto[[#This Row],[Porcentaje de aumento salarial recibido (%)]]&lt;16%,"Bajo",IF(TablaProyecto[[#This Row],[Porcentaje de aumento salarial recibido (%)]]&lt;21%,"Medio","Alto"))</f>
        <v>Medio</v>
      </c>
      <c r="AP799" s="3" t="str">
        <f>+IF(TablaProyecto[[#This Row],[TrainingTimesLastYear]]&lt;3,"Poca",IF(TablaProyecto[[#This Row],[TrainingTimesLastYear]]&lt;5,"Media","Mucha"))</f>
        <v>Poca</v>
      </c>
      <c r="AQ799" s="3" t="str">
        <f>+IF(TablaProyecto[[#This Row],[TotalWorkingYears]]&lt;4,"Junior",IF(TablaProyecto[[#This Row],[TotalWorkingYears]]&lt;10,"Intermediate","Senior"))</f>
        <v>Junior</v>
      </c>
      <c r="AS799" t="str">
        <f>+IF(TablaProyecto[[#This Row],[Education]]&gt;5,"ERRONEO","")</f>
        <v/>
      </c>
      <c r="AT799" t="str">
        <f>IF(+COUNTIF(TablaProyecto[EmployeeNumber],TablaProyecto[[#This Row],[EmployeeNumber]])&gt;1,"ERRONEO"," ")</f>
        <v xml:space="preserve"> </v>
      </c>
      <c r="AU799" t="str">
        <f>+IF(TablaProyecto[[#This Row],[JobSatisfaction]]&gt;4,"ERRONEO"," ")</f>
        <v xml:space="preserve"> </v>
      </c>
      <c r="AV799" t="str">
        <f>+IF(TablaProyecto[[#This Row],[PerformanceRating]]&gt;4,"ERRONEO"," ")</f>
        <v xml:space="preserve"> </v>
      </c>
      <c r="AW799" t="str">
        <f>+IF(TablaProyecto[[#This Row],[RelationshipSatisfaction]]&gt;4,"ERRONEO"," ")</f>
        <v xml:space="preserve"> </v>
      </c>
      <c r="AX799" t="str">
        <f>+IF(TablaProyecto[[#This Row],[WorkLifeBalance]]&gt;4,"ERRONEO"," ")</f>
        <v xml:space="preserve"> </v>
      </c>
    </row>
    <row r="800" spans="1:50" x14ac:dyDescent="0.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  <c r="AJ800" s="3">
        <f>+TablaProyecto[[#This Row],[PercentSalaryHike]]/100</f>
        <v>0.2</v>
      </c>
      <c r="AK800" s="3" t="str">
        <f>+IF(TablaProyecto[[#This Row],[Age]]&gt;=61,"Baby boomers",IF(TablaProyecto[[#This Row],[Age]]&gt;=45,"Generacion X",IF(TablaProyecto[[#This Row],[Age]]&gt;=29,"Millennials","Generacion Z")))</f>
        <v>Millennials</v>
      </c>
      <c r="AL80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00" s="3" t="str">
        <f>+IF(TablaProyecto[[#This Row],[HourlyRate]]&lt;50,"Coste salarial bajo",IF(TablaProyecto[[#This Row],[HourlyRate]]&lt;75,"Coste salarial medio","Coste salarial alto"))</f>
        <v>Coste salarial medio</v>
      </c>
      <c r="AN800" s="3" t="str">
        <f>+IF(TablaProyecto[[#This Row],[DistanceFromHome]]&lt;10,"0-10 kms",IF(TablaProyecto[[#This Row],[DistanceFromHome]]&lt;20,"10-20 kms","20-30 kms"))</f>
        <v>20-30 kms</v>
      </c>
      <c r="AO800" s="3" t="str">
        <f>+IF(TablaProyecto[[#This Row],[Porcentaje de aumento salarial recibido (%)]]&lt;16%,"Bajo",IF(TablaProyecto[[#This Row],[Porcentaje de aumento salarial recibido (%)]]&lt;21%,"Medio","Alto"))</f>
        <v>Medio</v>
      </c>
      <c r="AP800" s="3" t="str">
        <f>+IF(TablaProyecto[[#This Row],[TrainingTimesLastYear]]&lt;3,"Poca",IF(TablaProyecto[[#This Row],[TrainingTimesLastYear]]&lt;5,"Media","Mucha"))</f>
        <v>Poca</v>
      </c>
      <c r="AQ800" s="3" t="str">
        <f>+IF(TablaProyecto[[#This Row],[TotalWorkingYears]]&lt;4,"Junior",IF(TablaProyecto[[#This Row],[TotalWorkingYears]]&lt;10,"Intermediate","Senior"))</f>
        <v>Intermediate</v>
      </c>
      <c r="AS800" t="str">
        <f>+IF(TablaProyecto[[#This Row],[Education]]&gt;5,"ERRONEO","")</f>
        <v/>
      </c>
      <c r="AT800" t="str">
        <f>IF(+COUNTIF(TablaProyecto[EmployeeNumber],TablaProyecto[[#This Row],[EmployeeNumber]])&gt;1,"ERRONEO"," ")</f>
        <v xml:space="preserve"> </v>
      </c>
      <c r="AU800" t="str">
        <f>+IF(TablaProyecto[[#This Row],[JobSatisfaction]]&gt;4,"ERRONEO"," ")</f>
        <v xml:space="preserve"> </v>
      </c>
      <c r="AV800" t="str">
        <f>+IF(TablaProyecto[[#This Row],[PerformanceRating]]&gt;4,"ERRONEO"," ")</f>
        <v xml:space="preserve"> </v>
      </c>
      <c r="AW800" t="str">
        <f>+IF(TablaProyecto[[#This Row],[RelationshipSatisfaction]]&gt;4,"ERRONEO"," ")</f>
        <v xml:space="preserve"> </v>
      </c>
      <c r="AX800" t="str">
        <f>+IF(TablaProyecto[[#This Row],[WorkLifeBalance]]&gt;4,"ERRONEO"," ")</f>
        <v xml:space="preserve"> </v>
      </c>
    </row>
    <row r="801" spans="1:50" x14ac:dyDescent="0.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  <c r="AJ801" s="3">
        <f>+TablaProyecto[[#This Row],[PercentSalaryHike]]/100</f>
        <v>0.17</v>
      </c>
      <c r="AK801" s="3" t="str">
        <f>+IF(TablaProyecto[[#This Row],[Age]]&gt;=61,"Baby boomers",IF(TablaProyecto[[#This Row],[Age]]&gt;=45,"Generacion X",IF(TablaProyecto[[#This Row],[Age]]&gt;=29,"Millennials","Generacion Z")))</f>
        <v>Millennials</v>
      </c>
      <c r="AL80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801" s="3" t="str">
        <f>+IF(TablaProyecto[[#This Row],[HourlyRate]]&lt;50,"Coste salarial bajo",IF(TablaProyecto[[#This Row],[HourlyRate]]&lt;75,"Coste salarial medio","Coste salarial alto"))</f>
        <v>Coste salarial bajo</v>
      </c>
      <c r="AN801" s="3" t="str">
        <f>+IF(TablaProyecto[[#This Row],[DistanceFromHome]]&lt;10,"0-10 kms",IF(TablaProyecto[[#This Row],[DistanceFromHome]]&lt;20,"10-20 kms","20-30 kms"))</f>
        <v>0-10 kms</v>
      </c>
      <c r="AO801" s="3" t="str">
        <f>+IF(TablaProyecto[[#This Row],[Porcentaje de aumento salarial recibido (%)]]&lt;16%,"Bajo",IF(TablaProyecto[[#This Row],[Porcentaje de aumento salarial recibido (%)]]&lt;21%,"Medio","Alto"))</f>
        <v>Medio</v>
      </c>
      <c r="AP801" s="3" t="str">
        <f>+IF(TablaProyecto[[#This Row],[TrainingTimesLastYear]]&lt;3,"Poca",IF(TablaProyecto[[#This Row],[TrainingTimesLastYear]]&lt;5,"Media","Mucha"))</f>
        <v>Media</v>
      </c>
      <c r="AQ801" s="3" t="str">
        <f>+IF(TablaProyecto[[#This Row],[TotalWorkingYears]]&lt;4,"Junior",IF(TablaProyecto[[#This Row],[TotalWorkingYears]]&lt;10,"Intermediate","Senior"))</f>
        <v>Senior</v>
      </c>
      <c r="AS801" t="str">
        <f>+IF(TablaProyecto[[#This Row],[Education]]&gt;5,"ERRONEO","")</f>
        <v/>
      </c>
      <c r="AT801" t="str">
        <f>IF(+COUNTIF(TablaProyecto[EmployeeNumber],TablaProyecto[[#This Row],[EmployeeNumber]])&gt;1,"ERRONEO"," ")</f>
        <v xml:space="preserve"> </v>
      </c>
      <c r="AU801" t="str">
        <f>+IF(TablaProyecto[[#This Row],[JobSatisfaction]]&gt;4,"ERRONEO"," ")</f>
        <v xml:space="preserve"> </v>
      </c>
      <c r="AV801" t="str">
        <f>+IF(TablaProyecto[[#This Row],[PerformanceRating]]&gt;4,"ERRONEO"," ")</f>
        <v xml:space="preserve"> </v>
      </c>
      <c r="AW801" t="str">
        <f>+IF(TablaProyecto[[#This Row],[RelationshipSatisfaction]]&gt;4,"ERRONEO"," ")</f>
        <v xml:space="preserve"> </v>
      </c>
      <c r="AX801" t="str">
        <f>+IF(TablaProyecto[[#This Row],[WorkLifeBalance]]&gt;4,"ERRONEO"," ")</f>
        <v xml:space="preserve"> </v>
      </c>
    </row>
    <row r="802" spans="1:50" x14ac:dyDescent="0.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  <c r="AJ802" s="3">
        <f>+TablaProyecto[[#This Row],[PercentSalaryHike]]/100</f>
        <v>0.15</v>
      </c>
      <c r="AK802" s="3" t="str">
        <f>+IF(TablaProyecto[[#This Row],[Age]]&gt;=61,"Baby boomers",IF(TablaProyecto[[#This Row],[Age]]&gt;=45,"Generacion X",IF(TablaProyecto[[#This Row],[Age]]&gt;=29,"Millennials","Generacion Z")))</f>
        <v>Generacion Z</v>
      </c>
      <c r="AL80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802" s="3" t="str">
        <f>+IF(TablaProyecto[[#This Row],[HourlyRate]]&lt;50,"Coste salarial bajo",IF(TablaProyecto[[#This Row],[HourlyRate]]&lt;75,"Coste salarial medio","Coste salarial alto"))</f>
        <v>Coste salarial bajo</v>
      </c>
      <c r="AN802" s="3" t="str">
        <f>+IF(TablaProyecto[[#This Row],[DistanceFromHome]]&lt;10,"0-10 kms",IF(TablaProyecto[[#This Row],[DistanceFromHome]]&lt;20,"10-20 kms","20-30 kms"))</f>
        <v>0-10 kms</v>
      </c>
      <c r="AO802" s="3" t="str">
        <f>+IF(TablaProyecto[[#This Row],[Porcentaje de aumento salarial recibido (%)]]&lt;16%,"Bajo",IF(TablaProyecto[[#This Row],[Porcentaje de aumento salarial recibido (%)]]&lt;21%,"Medio","Alto"))</f>
        <v>Bajo</v>
      </c>
      <c r="AP802" s="3" t="str">
        <f>+IF(TablaProyecto[[#This Row],[TrainingTimesLastYear]]&lt;3,"Poca",IF(TablaProyecto[[#This Row],[TrainingTimesLastYear]]&lt;5,"Media","Mucha"))</f>
        <v>Poca</v>
      </c>
      <c r="AQ802" s="3" t="str">
        <f>+IF(TablaProyecto[[#This Row],[TotalWorkingYears]]&lt;4,"Junior",IF(TablaProyecto[[#This Row],[TotalWorkingYears]]&lt;10,"Intermediate","Senior"))</f>
        <v>Junior</v>
      </c>
      <c r="AS802" t="str">
        <f>+IF(TablaProyecto[[#This Row],[Education]]&gt;5,"ERRONEO","")</f>
        <v/>
      </c>
      <c r="AT802" t="str">
        <f>IF(+COUNTIF(TablaProyecto[EmployeeNumber],TablaProyecto[[#This Row],[EmployeeNumber]])&gt;1,"ERRONEO"," ")</f>
        <v xml:space="preserve"> </v>
      </c>
      <c r="AU802" t="str">
        <f>+IF(TablaProyecto[[#This Row],[JobSatisfaction]]&gt;4,"ERRONEO"," ")</f>
        <v xml:space="preserve"> </v>
      </c>
      <c r="AV802" t="str">
        <f>+IF(TablaProyecto[[#This Row],[PerformanceRating]]&gt;4,"ERRONEO"," ")</f>
        <v xml:space="preserve"> </v>
      </c>
      <c r="AW802" t="str">
        <f>+IF(TablaProyecto[[#This Row],[RelationshipSatisfaction]]&gt;4,"ERRONEO"," ")</f>
        <v xml:space="preserve"> </v>
      </c>
      <c r="AX802" t="str">
        <f>+IF(TablaProyecto[[#This Row],[WorkLifeBalance]]&gt;4,"ERRONEO"," ")</f>
        <v xml:space="preserve"> </v>
      </c>
    </row>
    <row r="803" spans="1:50" x14ac:dyDescent="0.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  <c r="AJ803" s="3">
        <f>+TablaProyecto[[#This Row],[PercentSalaryHike]]/100</f>
        <v>0.14000000000000001</v>
      </c>
      <c r="AK803" s="3" t="str">
        <f>+IF(TablaProyecto[[#This Row],[Age]]&gt;=61,"Baby boomers",IF(TablaProyecto[[#This Row],[Age]]&gt;=45,"Generacion X",IF(TablaProyecto[[#This Row],[Age]]&gt;=29,"Millennials","Generacion Z")))</f>
        <v>Generacion X</v>
      </c>
      <c r="AL80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803" s="3" t="str">
        <f>+IF(TablaProyecto[[#This Row],[HourlyRate]]&lt;50,"Coste salarial bajo",IF(TablaProyecto[[#This Row],[HourlyRate]]&lt;75,"Coste salarial medio","Coste salarial alto"))</f>
        <v>Coste salarial alto</v>
      </c>
      <c r="AN803" s="3" t="str">
        <f>+IF(TablaProyecto[[#This Row],[DistanceFromHome]]&lt;10,"0-10 kms",IF(TablaProyecto[[#This Row],[DistanceFromHome]]&lt;20,"10-20 kms","20-30 kms"))</f>
        <v>0-10 kms</v>
      </c>
      <c r="AO803" s="3" t="str">
        <f>+IF(TablaProyecto[[#This Row],[Porcentaje de aumento salarial recibido (%)]]&lt;16%,"Bajo",IF(TablaProyecto[[#This Row],[Porcentaje de aumento salarial recibido (%)]]&lt;21%,"Medio","Alto"))</f>
        <v>Bajo</v>
      </c>
      <c r="AP803" s="3" t="str">
        <f>+IF(TablaProyecto[[#This Row],[TrainingTimesLastYear]]&lt;3,"Poca",IF(TablaProyecto[[#This Row],[TrainingTimesLastYear]]&lt;5,"Media","Mucha"))</f>
        <v>Media</v>
      </c>
      <c r="AQ803" s="3" t="str">
        <f>+IF(TablaProyecto[[#This Row],[TotalWorkingYears]]&lt;4,"Junior",IF(TablaProyecto[[#This Row],[TotalWorkingYears]]&lt;10,"Intermediate","Senior"))</f>
        <v>Intermediate</v>
      </c>
      <c r="AS803" t="str">
        <f>+IF(TablaProyecto[[#This Row],[Education]]&gt;5,"ERRONEO","")</f>
        <v/>
      </c>
      <c r="AT803" t="str">
        <f>IF(+COUNTIF(TablaProyecto[EmployeeNumber],TablaProyecto[[#This Row],[EmployeeNumber]])&gt;1,"ERRONEO"," ")</f>
        <v xml:space="preserve"> </v>
      </c>
      <c r="AU803" t="str">
        <f>+IF(TablaProyecto[[#This Row],[JobSatisfaction]]&gt;4,"ERRONEO"," ")</f>
        <v xml:space="preserve"> </v>
      </c>
      <c r="AV803" t="str">
        <f>+IF(TablaProyecto[[#This Row],[PerformanceRating]]&gt;4,"ERRONEO"," ")</f>
        <v xml:space="preserve"> </v>
      </c>
      <c r="AW803" t="str">
        <f>+IF(TablaProyecto[[#This Row],[RelationshipSatisfaction]]&gt;4,"ERRONEO"," ")</f>
        <v xml:space="preserve"> </v>
      </c>
      <c r="AX803" t="str">
        <f>+IF(TablaProyecto[[#This Row],[WorkLifeBalance]]&gt;4,"ERRONEO"," ")</f>
        <v xml:space="preserve"> </v>
      </c>
    </row>
    <row r="804" spans="1:50" x14ac:dyDescent="0.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  <c r="AJ804" s="3">
        <f>+TablaProyecto[[#This Row],[PercentSalaryHike]]/100</f>
        <v>0.17</v>
      </c>
      <c r="AK804" s="3" t="str">
        <f>+IF(TablaProyecto[[#This Row],[Age]]&gt;=61,"Baby boomers",IF(TablaProyecto[[#This Row],[Age]]&gt;=45,"Generacion X",IF(TablaProyecto[[#This Row],[Age]]&gt;=29,"Millennials","Generacion Z")))</f>
        <v>Millennials</v>
      </c>
      <c r="AL80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04" s="3" t="str">
        <f>+IF(TablaProyecto[[#This Row],[HourlyRate]]&lt;50,"Coste salarial bajo",IF(TablaProyecto[[#This Row],[HourlyRate]]&lt;75,"Coste salarial medio","Coste salarial alto"))</f>
        <v>Coste salarial bajo</v>
      </c>
      <c r="AN804" s="3" t="str">
        <f>+IF(TablaProyecto[[#This Row],[DistanceFromHome]]&lt;10,"0-10 kms",IF(TablaProyecto[[#This Row],[DistanceFromHome]]&lt;20,"10-20 kms","20-30 kms"))</f>
        <v>0-10 kms</v>
      </c>
      <c r="AO804" s="3" t="str">
        <f>+IF(TablaProyecto[[#This Row],[Porcentaje de aumento salarial recibido (%)]]&lt;16%,"Bajo",IF(TablaProyecto[[#This Row],[Porcentaje de aumento salarial recibido (%)]]&lt;21%,"Medio","Alto"))</f>
        <v>Medio</v>
      </c>
      <c r="AP804" s="3" t="str">
        <f>+IF(TablaProyecto[[#This Row],[TrainingTimesLastYear]]&lt;3,"Poca",IF(TablaProyecto[[#This Row],[TrainingTimesLastYear]]&lt;5,"Media","Mucha"))</f>
        <v>Media</v>
      </c>
      <c r="AQ804" s="3" t="str">
        <f>+IF(TablaProyecto[[#This Row],[TotalWorkingYears]]&lt;4,"Junior",IF(TablaProyecto[[#This Row],[TotalWorkingYears]]&lt;10,"Intermediate","Senior"))</f>
        <v>Intermediate</v>
      </c>
      <c r="AS804" t="str">
        <f>+IF(TablaProyecto[[#This Row],[Education]]&gt;5,"ERRONEO","")</f>
        <v/>
      </c>
      <c r="AT804" t="str">
        <f>IF(+COUNTIF(TablaProyecto[EmployeeNumber],TablaProyecto[[#This Row],[EmployeeNumber]])&gt;1,"ERRONEO"," ")</f>
        <v xml:space="preserve"> </v>
      </c>
      <c r="AU804" t="str">
        <f>+IF(TablaProyecto[[#This Row],[JobSatisfaction]]&gt;4,"ERRONEO"," ")</f>
        <v xml:space="preserve"> </v>
      </c>
      <c r="AV804" t="str">
        <f>+IF(TablaProyecto[[#This Row],[PerformanceRating]]&gt;4,"ERRONEO"," ")</f>
        <v xml:space="preserve"> </v>
      </c>
      <c r="AW804" t="str">
        <f>+IF(TablaProyecto[[#This Row],[RelationshipSatisfaction]]&gt;4,"ERRONEO"," ")</f>
        <v xml:space="preserve"> </v>
      </c>
      <c r="AX804" t="str">
        <f>+IF(TablaProyecto[[#This Row],[WorkLifeBalance]]&gt;4,"ERRONEO"," ")</f>
        <v xml:space="preserve"> </v>
      </c>
    </row>
    <row r="805" spans="1:50" x14ac:dyDescent="0.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  <c r="AJ805" s="3">
        <f>+TablaProyecto[[#This Row],[PercentSalaryHike]]/100</f>
        <v>0.17</v>
      </c>
      <c r="AK805" s="3" t="str">
        <f>+IF(TablaProyecto[[#This Row],[Age]]&gt;=61,"Baby boomers",IF(TablaProyecto[[#This Row],[Age]]&gt;=45,"Generacion X",IF(TablaProyecto[[#This Row],[Age]]&gt;=29,"Millennials","Generacion Z")))</f>
        <v>Millennials</v>
      </c>
      <c r="AL80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805" s="3" t="str">
        <f>+IF(TablaProyecto[[#This Row],[HourlyRate]]&lt;50,"Coste salarial bajo",IF(TablaProyecto[[#This Row],[HourlyRate]]&lt;75,"Coste salarial medio","Coste salarial alto"))</f>
        <v>Coste salarial bajo</v>
      </c>
      <c r="AN805" s="3" t="str">
        <f>+IF(TablaProyecto[[#This Row],[DistanceFromHome]]&lt;10,"0-10 kms",IF(TablaProyecto[[#This Row],[DistanceFromHome]]&lt;20,"10-20 kms","20-30 kms"))</f>
        <v>0-10 kms</v>
      </c>
      <c r="AO805" s="3" t="str">
        <f>+IF(TablaProyecto[[#This Row],[Porcentaje de aumento salarial recibido (%)]]&lt;16%,"Bajo",IF(TablaProyecto[[#This Row],[Porcentaje de aumento salarial recibido (%)]]&lt;21%,"Medio","Alto"))</f>
        <v>Medio</v>
      </c>
      <c r="AP805" s="3" t="str">
        <f>+IF(TablaProyecto[[#This Row],[TrainingTimesLastYear]]&lt;3,"Poca",IF(TablaProyecto[[#This Row],[TrainingTimesLastYear]]&lt;5,"Media","Mucha"))</f>
        <v>Poca</v>
      </c>
      <c r="AQ805" s="3" t="str">
        <f>+IF(TablaProyecto[[#This Row],[TotalWorkingYears]]&lt;4,"Junior",IF(TablaProyecto[[#This Row],[TotalWorkingYears]]&lt;10,"Intermediate","Senior"))</f>
        <v>Intermediate</v>
      </c>
      <c r="AS805" t="str">
        <f>+IF(TablaProyecto[[#This Row],[Education]]&gt;5,"ERRONEO","")</f>
        <v/>
      </c>
      <c r="AT805" t="str">
        <f>IF(+COUNTIF(TablaProyecto[EmployeeNumber],TablaProyecto[[#This Row],[EmployeeNumber]])&gt;1,"ERRONEO"," ")</f>
        <v xml:space="preserve"> </v>
      </c>
      <c r="AU805" t="str">
        <f>+IF(TablaProyecto[[#This Row],[JobSatisfaction]]&gt;4,"ERRONEO"," ")</f>
        <v xml:space="preserve"> </v>
      </c>
      <c r="AV805" t="str">
        <f>+IF(TablaProyecto[[#This Row],[PerformanceRating]]&gt;4,"ERRONEO"," ")</f>
        <v xml:space="preserve"> </v>
      </c>
      <c r="AW805" t="str">
        <f>+IF(TablaProyecto[[#This Row],[RelationshipSatisfaction]]&gt;4,"ERRONEO"," ")</f>
        <v xml:space="preserve"> </v>
      </c>
      <c r="AX805" t="str">
        <f>+IF(TablaProyecto[[#This Row],[WorkLifeBalance]]&gt;4,"ERRONEO"," ")</f>
        <v xml:space="preserve"> </v>
      </c>
    </row>
    <row r="806" spans="1:50" x14ac:dyDescent="0.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  <c r="AJ806" s="3">
        <f>+TablaProyecto[[#This Row],[PercentSalaryHike]]/100</f>
        <v>0.22</v>
      </c>
      <c r="AK806" s="3" t="str">
        <f>+IF(TablaProyecto[[#This Row],[Age]]&gt;=61,"Baby boomers",IF(TablaProyecto[[#This Row],[Age]]&gt;=45,"Generacion X",IF(TablaProyecto[[#This Row],[Age]]&gt;=29,"Millennials","Generacion Z")))</f>
        <v>Generacion X</v>
      </c>
      <c r="AL80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06" s="3" t="str">
        <f>+IF(TablaProyecto[[#This Row],[HourlyRate]]&lt;50,"Coste salarial bajo",IF(TablaProyecto[[#This Row],[HourlyRate]]&lt;75,"Coste salarial medio","Coste salarial alto"))</f>
        <v>Coste salarial bajo</v>
      </c>
      <c r="AN806" s="3" t="str">
        <f>+IF(TablaProyecto[[#This Row],[DistanceFromHome]]&lt;10,"0-10 kms",IF(TablaProyecto[[#This Row],[DistanceFromHome]]&lt;20,"10-20 kms","20-30 kms"))</f>
        <v>0-10 kms</v>
      </c>
      <c r="AO806" s="3" t="str">
        <f>+IF(TablaProyecto[[#This Row],[Porcentaje de aumento salarial recibido (%)]]&lt;16%,"Bajo",IF(TablaProyecto[[#This Row],[Porcentaje de aumento salarial recibido (%)]]&lt;21%,"Medio","Alto"))</f>
        <v>Alto</v>
      </c>
      <c r="AP806" s="3" t="str">
        <f>+IF(TablaProyecto[[#This Row],[TrainingTimesLastYear]]&lt;3,"Poca",IF(TablaProyecto[[#This Row],[TrainingTimesLastYear]]&lt;5,"Media","Mucha"))</f>
        <v>Media</v>
      </c>
      <c r="AQ806" s="3" t="str">
        <f>+IF(TablaProyecto[[#This Row],[TotalWorkingYears]]&lt;4,"Junior",IF(TablaProyecto[[#This Row],[TotalWorkingYears]]&lt;10,"Intermediate","Senior"))</f>
        <v>Senior</v>
      </c>
      <c r="AS806" t="str">
        <f>+IF(TablaProyecto[[#This Row],[Education]]&gt;5,"ERRONEO","")</f>
        <v/>
      </c>
      <c r="AT806" t="str">
        <f>IF(+COUNTIF(TablaProyecto[EmployeeNumber],TablaProyecto[[#This Row],[EmployeeNumber]])&gt;1,"ERRONEO"," ")</f>
        <v xml:space="preserve"> </v>
      </c>
      <c r="AU806" t="str">
        <f>+IF(TablaProyecto[[#This Row],[JobSatisfaction]]&gt;4,"ERRONEO"," ")</f>
        <v xml:space="preserve"> </v>
      </c>
      <c r="AV806" t="str">
        <f>+IF(TablaProyecto[[#This Row],[PerformanceRating]]&gt;4,"ERRONEO"," ")</f>
        <v xml:space="preserve"> </v>
      </c>
      <c r="AW806" t="str">
        <f>+IF(TablaProyecto[[#This Row],[RelationshipSatisfaction]]&gt;4,"ERRONEO"," ")</f>
        <v xml:space="preserve"> </v>
      </c>
      <c r="AX806" t="str">
        <f>+IF(TablaProyecto[[#This Row],[WorkLifeBalance]]&gt;4,"ERRONEO"," ")</f>
        <v xml:space="preserve"> </v>
      </c>
    </row>
    <row r="807" spans="1:50" x14ac:dyDescent="0.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  <c r="AJ807" s="3">
        <f>+TablaProyecto[[#This Row],[PercentSalaryHike]]/100</f>
        <v>0.13</v>
      </c>
      <c r="AK807" s="3" t="str">
        <f>+IF(TablaProyecto[[#This Row],[Age]]&gt;=61,"Baby boomers",IF(TablaProyecto[[#This Row],[Age]]&gt;=45,"Generacion X",IF(TablaProyecto[[#This Row],[Age]]&gt;=29,"Millennials","Generacion Z")))</f>
        <v>Generacion X</v>
      </c>
      <c r="AL80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807" s="3" t="str">
        <f>+IF(TablaProyecto[[#This Row],[HourlyRate]]&lt;50,"Coste salarial bajo",IF(TablaProyecto[[#This Row],[HourlyRate]]&lt;75,"Coste salarial medio","Coste salarial alto"))</f>
        <v>Coste salarial medio</v>
      </c>
      <c r="AN807" s="3" t="str">
        <f>+IF(TablaProyecto[[#This Row],[DistanceFromHome]]&lt;10,"0-10 kms",IF(TablaProyecto[[#This Row],[DistanceFromHome]]&lt;20,"10-20 kms","20-30 kms"))</f>
        <v>0-10 kms</v>
      </c>
      <c r="AO807" s="3" t="str">
        <f>+IF(TablaProyecto[[#This Row],[Porcentaje de aumento salarial recibido (%)]]&lt;16%,"Bajo",IF(TablaProyecto[[#This Row],[Porcentaje de aumento salarial recibido (%)]]&lt;21%,"Medio","Alto"))</f>
        <v>Bajo</v>
      </c>
      <c r="AP807" s="3" t="str">
        <f>+IF(TablaProyecto[[#This Row],[TrainingTimesLastYear]]&lt;3,"Poca",IF(TablaProyecto[[#This Row],[TrainingTimesLastYear]]&lt;5,"Media","Mucha"))</f>
        <v>Poca</v>
      </c>
      <c r="AQ807" s="3" t="str">
        <f>+IF(TablaProyecto[[#This Row],[TotalWorkingYears]]&lt;4,"Junior",IF(TablaProyecto[[#This Row],[TotalWorkingYears]]&lt;10,"Intermediate","Senior"))</f>
        <v>Senior</v>
      </c>
      <c r="AS807" t="str">
        <f>+IF(TablaProyecto[[#This Row],[Education]]&gt;5,"ERRONEO","")</f>
        <v/>
      </c>
      <c r="AT807" t="str">
        <f>IF(+COUNTIF(TablaProyecto[EmployeeNumber],TablaProyecto[[#This Row],[EmployeeNumber]])&gt;1,"ERRONEO"," ")</f>
        <v xml:space="preserve"> </v>
      </c>
      <c r="AU807" t="str">
        <f>+IF(TablaProyecto[[#This Row],[JobSatisfaction]]&gt;4,"ERRONEO"," ")</f>
        <v xml:space="preserve"> </v>
      </c>
      <c r="AV807" t="str">
        <f>+IF(TablaProyecto[[#This Row],[PerformanceRating]]&gt;4,"ERRONEO"," ")</f>
        <v xml:space="preserve"> </v>
      </c>
      <c r="AW807" t="str">
        <f>+IF(TablaProyecto[[#This Row],[RelationshipSatisfaction]]&gt;4,"ERRONEO"," ")</f>
        <v xml:space="preserve"> </v>
      </c>
      <c r="AX807" t="str">
        <f>+IF(TablaProyecto[[#This Row],[WorkLifeBalance]]&gt;4,"ERRONEO"," ")</f>
        <v xml:space="preserve"> </v>
      </c>
    </row>
    <row r="808" spans="1:50" x14ac:dyDescent="0.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  <c r="AJ808" s="3">
        <f>+TablaProyecto[[#This Row],[PercentSalaryHike]]/100</f>
        <v>0.19</v>
      </c>
      <c r="AK808" s="3" t="str">
        <f>+IF(TablaProyecto[[#This Row],[Age]]&gt;=61,"Baby boomers",IF(TablaProyecto[[#This Row],[Age]]&gt;=45,"Generacion X",IF(TablaProyecto[[#This Row],[Age]]&gt;=29,"Millennials","Generacion Z")))</f>
        <v>Generacion X</v>
      </c>
      <c r="AL80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08" s="3" t="str">
        <f>+IF(TablaProyecto[[#This Row],[HourlyRate]]&lt;50,"Coste salarial bajo",IF(TablaProyecto[[#This Row],[HourlyRate]]&lt;75,"Coste salarial medio","Coste salarial alto"))</f>
        <v>Coste salarial alto</v>
      </c>
      <c r="AN808" s="3" t="str">
        <f>+IF(TablaProyecto[[#This Row],[DistanceFromHome]]&lt;10,"0-10 kms",IF(TablaProyecto[[#This Row],[DistanceFromHome]]&lt;20,"10-20 kms","20-30 kms"))</f>
        <v>0-10 kms</v>
      </c>
      <c r="AO808" s="3" t="str">
        <f>+IF(TablaProyecto[[#This Row],[Porcentaje de aumento salarial recibido (%)]]&lt;16%,"Bajo",IF(TablaProyecto[[#This Row],[Porcentaje de aumento salarial recibido (%)]]&lt;21%,"Medio","Alto"))</f>
        <v>Medio</v>
      </c>
      <c r="AP808" s="3" t="str">
        <f>+IF(TablaProyecto[[#This Row],[TrainingTimesLastYear]]&lt;3,"Poca",IF(TablaProyecto[[#This Row],[TrainingTimesLastYear]]&lt;5,"Media","Mucha"))</f>
        <v>Media</v>
      </c>
      <c r="AQ808" s="3" t="str">
        <f>+IF(TablaProyecto[[#This Row],[TotalWorkingYears]]&lt;4,"Junior",IF(TablaProyecto[[#This Row],[TotalWorkingYears]]&lt;10,"Intermediate","Senior"))</f>
        <v>Senior</v>
      </c>
      <c r="AS808" t="str">
        <f>+IF(TablaProyecto[[#This Row],[Education]]&gt;5,"ERRONEO","")</f>
        <v/>
      </c>
      <c r="AT808" t="str">
        <f>IF(+COUNTIF(TablaProyecto[EmployeeNumber],TablaProyecto[[#This Row],[EmployeeNumber]])&gt;1,"ERRONEO"," ")</f>
        <v xml:space="preserve"> </v>
      </c>
      <c r="AU808" t="str">
        <f>+IF(TablaProyecto[[#This Row],[JobSatisfaction]]&gt;4,"ERRONEO"," ")</f>
        <v xml:space="preserve"> </v>
      </c>
      <c r="AV808" t="str">
        <f>+IF(TablaProyecto[[#This Row],[PerformanceRating]]&gt;4,"ERRONEO"," ")</f>
        <v xml:space="preserve"> </v>
      </c>
      <c r="AW808" t="str">
        <f>+IF(TablaProyecto[[#This Row],[RelationshipSatisfaction]]&gt;4,"ERRONEO"," ")</f>
        <v xml:space="preserve"> </v>
      </c>
      <c r="AX808" t="str">
        <f>+IF(TablaProyecto[[#This Row],[WorkLifeBalance]]&gt;4,"ERRONEO"," ")</f>
        <v xml:space="preserve"> </v>
      </c>
    </row>
    <row r="809" spans="1:50" x14ac:dyDescent="0.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  <c r="AJ809" s="3">
        <f>+TablaProyecto[[#This Row],[PercentSalaryHike]]/100</f>
        <v>0.14000000000000001</v>
      </c>
      <c r="AK809" s="3" t="str">
        <f>+IF(TablaProyecto[[#This Row],[Age]]&gt;=61,"Baby boomers",IF(TablaProyecto[[#This Row],[Age]]&gt;=45,"Generacion X",IF(TablaProyecto[[#This Row],[Age]]&gt;=29,"Millennials","Generacion Z")))</f>
        <v>Millennials</v>
      </c>
      <c r="AL80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09" s="3" t="str">
        <f>+IF(TablaProyecto[[#This Row],[HourlyRate]]&lt;50,"Coste salarial bajo",IF(TablaProyecto[[#This Row],[HourlyRate]]&lt;75,"Coste salarial medio","Coste salarial alto"))</f>
        <v>Coste salarial medio</v>
      </c>
      <c r="AN809" s="3" t="str">
        <f>+IF(TablaProyecto[[#This Row],[DistanceFromHome]]&lt;10,"0-10 kms",IF(TablaProyecto[[#This Row],[DistanceFromHome]]&lt;20,"10-20 kms","20-30 kms"))</f>
        <v>10-20 kms</v>
      </c>
      <c r="AO809" s="3" t="str">
        <f>+IF(TablaProyecto[[#This Row],[Porcentaje de aumento salarial recibido (%)]]&lt;16%,"Bajo",IF(TablaProyecto[[#This Row],[Porcentaje de aumento salarial recibido (%)]]&lt;21%,"Medio","Alto"))</f>
        <v>Bajo</v>
      </c>
      <c r="AP809" s="3" t="str">
        <f>+IF(TablaProyecto[[#This Row],[TrainingTimesLastYear]]&lt;3,"Poca",IF(TablaProyecto[[#This Row],[TrainingTimesLastYear]]&lt;5,"Media","Mucha"))</f>
        <v>Poca</v>
      </c>
      <c r="AQ809" s="3" t="str">
        <f>+IF(TablaProyecto[[#This Row],[TotalWorkingYears]]&lt;4,"Junior",IF(TablaProyecto[[#This Row],[TotalWorkingYears]]&lt;10,"Intermediate","Senior"))</f>
        <v>Intermediate</v>
      </c>
      <c r="AS809" t="str">
        <f>+IF(TablaProyecto[[#This Row],[Education]]&gt;5,"ERRONEO","")</f>
        <v/>
      </c>
      <c r="AT809" t="str">
        <f>IF(+COUNTIF(TablaProyecto[EmployeeNumber],TablaProyecto[[#This Row],[EmployeeNumber]])&gt;1,"ERRONEO"," ")</f>
        <v xml:space="preserve"> </v>
      </c>
      <c r="AU809" t="str">
        <f>+IF(TablaProyecto[[#This Row],[JobSatisfaction]]&gt;4,"ERRONEO"," ")</f>
        <v xml:space="preserve"> </v>
      </c>
      <c r="AV809" t="str">
        <f>+IF(TablaProyecto[[#This Row],[PerformanceRating]]&gt;4,"ERRONEO"," ")</f>
        <v xml:space="preserve"> </v>
      </c>
      <c r="AW809" t="str">
        <f>+IF(TablaProyecto[[#This Row],[RelationshipSatisfaction]]&gt;4,"ERRONEO"," ")</f>
        <v xml:space="preserve"> </v>
      </c>
      <c r="AX809" t="str">
        <f>+IF(TablaProyecto[[#This Row],[WorkLifeBalance]]&gt;4,"ERRONEO"," ")</f>
        <v xml:space="preserve"> </v>
      </c>
    </row>
    <row r="810" spans="1:50" x14ac:dyDescent="0.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  <c r="AJ810" s="3">
        <f>+TablaProyecto[[#This Row],[PercentSalaryHike]]/100</f>
        <v>0.22</v>
      </c>
      <c r="AK810" s="3" t="str">
        <f>+IF(TablaProyecto[[#This Row],[Age]]&gt;=61,"Baby boomers",IF(TablaProyecto[[#This Row],[Age]]&gt;=45,"Generacion X",IF(TablaProyecto[[#This Row],[Age]]&gt;=29,"Millennials","Generacion Z")))</f>
        <v>Millennials</v>
      </c>
      <c r="AL81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10" s="3" t="str">
        <f>+IF(TablaProyecto[[#This Row],[HourlyRate]]&lt;50,"Coste salarial bajo",IF(TablaProyecto[[#This Row],[HourlyRate]]&lt;75,"Coste salarial medio","Coste salarial alto"))</f>
        <v>Coste salarial alto</v>
      </c>
      <c r="AN810" s="3" t="str">
        <f>+IF(TablaProyecto[[#This Row],[DistanceFromHome]]&lt;10,"0-10 kms",IF(TablaProyecto[[#This Row],[DistanceFromHome]]&lt;20,"10-20 kms","20-30 kms"))</f>
        <v>20-30 kms</v>
      </c>
      <c r="AO810" s="3" t="str">
        <f>+IF(TablaProyecto[[#This Row],[Porcentaje de aumento salarial recibido (%)]]&lt;16%,"Bajo",IF(TablaProyecto[[#This Row],[Porcentaje de aumento salarial recibido (%)]]&lt;21%,"Medio","Alto"))</f>
        <v>Alto</v>
      </c>
      <c r="AP810" s="3" t="str">
        <f>+IF(TablaProyecto[[#This Row],[TrainingTimesLastYear]]&lt;3,"Poca",IF(TablaProyecto[[#This Row],[TrainingTimesLastYear]]&lt;5,"Media","Mucha"))</f>
        <v>Poca</v>
      </c>
      <c r="AQ810" s="3" t="str">
        <f>+IF(TablaProyecto[[#This Row],[TotalWorkingYears]]&lt;4,"Junior",IF(TablaProyecto[[#This Row],[TotalWorkingYears]]&lt;10,"Intermediate","Senior"))</f>
        <v>Senior</v>
      </c>
      <c r="AS810" t="str">
        <f>+IF(TablaProyecto[[#This Row],[Education]]&gt;5,"ERRONEO","")</f>
        <v/>
      </c>
      <c r="AT810" t="str">
        <f>IF(+COUNTIF(TablaProyecto[EmployeeNumber],TablaProyecto[[#This Row],[EmployeeNumber]])&gt;1,"ERRONEO"," ")</f>
        <v xml:space="preserve"> </v>
      </c>
      <c r="AU810" t="str">
        <f>+IF(TablaProyecto[[#This Row],[JobSatisfaction]]&gt;4,"ERRONEO"," ")</f>
        <v xml:space="preserve"> </v>
      </c>
      <c r="AV810" t="str">
        <f>+IF(TablaProyecto[[#This Row],[PerformanceRating]]&gt;4,"ERRONEO"," ")</f>
        <v xml:space="preserve"> </v>
      </c>
      <c r="AW810" t="str">
        <f>+IF(TablaProyecto[[#This Row],[RelationshipSatisfaction]]&gt;4,"ERRONEO"," ")</f>
        <v xml:space="preserve"> </v>
      </c>
      <c r="AX810" t="str">
        <f>+IF(TablaProyecto[[#This Row],[WorkLifeBalance]]&gt;4,"ERRONEO"," ")</f>
        <v xml:space="preserve"> </v>
      </c>
    </row>
    <row r="811" spans="1:50" x14ac:dyDescent="0.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  <c r="AJ811" s="3">
        <f>+TablaProyecto[[#This Row],[PercentSalaryHike]]/100</f>
        <v>0.17</v>
      </c>
      <c r="AK811" s="3" t="str">
        <f>+IF(TablaProyecto[[#This Row],[Age]]&gt;=61,"Baby boomers",IF(TablaProyecto[[#This Row],[Age]]&gt;=45,"Generacion X",IF(TablaProyecto[[#This Row],[Age]]&gt;=29,"Millennials","Generacion Z")))</f>
        <v>Generacion Z</v>
      </c>
      <c r="AL81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11" s="3" t="str">
        <f>+IF(TablaProyecto[[#This Row],[HourlyRate]]&lt;50,"Coste salarial bajo",IF(TablaProyecto[[#This Row],[HourlyRate]]&lt;75,"Coste salarial medio","Coste salarial alto"))</f>
        <v>Coste salarial alto</v>
      </c>
      <c r="AN811" s="3" t="str">
        <f>+IF(TablaProyecto[[#This Row],[DistanceFromHome]]&lt;10,"0-10 kms",IF(TablaProyecto[[#This Row],[DistanceFromHome]]&lt;20,"10-20 kms","20-30 kms"))</f>
        <v>0-10 kms</v>
      </c>
      <c r="AO811" s="3" t="str">
        <f>+IF(TablaProyecto[[#This Row],[Porcentaje de aumento salarial recibido (%)]]&lt;16%,"Bajo",IF(TablaProyecto[[#This Row],[Porcentaje de aumento salarial recibido (%)]]&lt;21%,"Medio","Alto"))</f>
        <v>Medio</v>
      </c>
      <c r="AP811" s="3" t="str">
        <f>+IF(TablaProyecto[[#This Row],[TrainingTimesLastYear]]&lt;3,"Poca",IF(TablaProyecto[[#This Row],[TrainingTimesLastYear]]&lt;5,"Media","Mucha"))</f>
        <v>Media</v>
      </c>
      <c r="AQ811" s="3" t="str">
        <f>+IF(TablaProyecto[[#This Row],[TotalWorkingYears]]&lt;4,"Junior",IF(TablaProyecto[[#This Row],[TotalWorkingYears]]&lt;10,"Intermediate","Senior"))</f>
        <v>Senior</v>
      </c>
      <c r="AS811" t="str">
        <f>+IF(TablaProyecto[[#This Row],[Education]]&gt;5,"ERRONEO","")</f>
        <v/>
      </c>
      <c r="AT811" t="str">
        <f>IF(+COUNTIF(TablaProyecto[EmployeeNumber],TablaProyecto[[#This Row],[EmployeeNumber]])&gt;1,"ERRONEO"," ")</f>
        <v xml:space="preserve"> </v>
      </c>
      <c r="AU811" t="str">
        <f>+IF(TablaProyecto[[#This Row],[JobSatisfaction]]&gt;4,"ERRONEO"," ")</f>
        <v xml:space="preserve"> </v>
      </c>
      <c r="AV811" t="str">
        <f>+IF(TablaProyecto[[#This Row],[PerformanceRating]]&gt;4,"ERRONEO"," ")</f>
        <v xml:space="preserve"> </v>
      </c>
      <c r="AW811" t="str">
        <f>+IF(TablaProyecto[[#This Row],[RelationshipSatisfaction]]&gt;4,"ERRONEO"," ")</f>
        <v xml:space="preserve"> </v>
      </c>
      <c r="AX811" t="str">
        <f>+IF(TablaProyecto[[#This Row],[WorkLifeBalance]]&gt;4,"ERRONEO"," ")</f>
        <v xml:space="preserve"> </v>
      </c>
    </row>
    <row r="812" spans="1:50" x14ac:dyDescent="0.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  <c r="AJ812" s="3">
        <f>+TablaProyecto[[#This Row],[PercentSalaryHike]]/100</f>
        <v>0.12</v>
      </c>
      <c r="AK812" s="3" t="str">
        <f>+IF(TablaProyecto[[#This Row],[Age]]&gt;=61,"Baby boomers",IF(TablaProyecto[[#This Row],[Age]]&gt;=45,"Generacion X",IF(TablaProyecto[[#This Row],[Age]]&gt;=29,"Millennials","Generacion Z")))</f>
        <v>Generacion X</v>
      </c>
      <c r="AL81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812" s="3" t="str">
        <f>+IF(TablaProyecto[[#This Row],[HourlyRate]]&lt;50,"Coste salarial bajo",IF(TablaProyecto[[#This Row],[HourlyRate]]&lt;75,"Coste salarial medio","Coste salarial alto"))</f>
        <v>Coste salarial medio</v>
      </c>
      <c r="AN812" s="3" t="str">
        <f>+IF(TablaProyecto[[#This Row],[DistanceFromHome]]&lt;10,"0-10 kms",IF(TablaProyecto[[#This Row],[DistanceFromHome]]&lt;20,"10-20 kms","20-30 kms"))</f>
        <v>0-10 kms</v>
      </c>
      <c r="AO812" s="3" t="str">
        <f>+IF(TablaProyecto[[#This Row],[Porcentaje de aumento salarial recibido (%)]]&lt;16%,"Bajo",IF(TablaProyecto[[#This Row],[Porcentaje de aumento salarial recibido (%)]]&lt;21%,"Medio","Alto"))</f>
        <v>Bajo</v>
      </c>
      <c r="AP812" s="3" t="str">
        <f>+IF(TablaProyecto[[#This Row],[TrainingTimesLastYear]]&lt;3,"Poca",IF(TablaProyecto[[#This Row],[TrainingTimesLastYear]]&lt;5,"Media","Mucha"))</f>
        <v>Media</v>
      </c>
      <c r="AQ812" s="3" t="str">
        <f>+IF(TablaProyecto[[#This Row],[TotalWorkingYears]]&lt;4,"Junior",IF(TablaProyecto[[#This Row],[TotalWorkingYears]]&lt;10,"Intermediate","Senior"))</f>
        <v>Senior</v>
      </c>
      <c r="AS812" t="str">
        <f>+IF(TablaProyecto[[#This Row],[Education]]&gt;5,"ERRONEO","")</f>
        <v/>
      </c>
      <c r="AT812" t="str">
        <f>IF(+COUNTIF(TablaProyecto[EmployeeNumber],TablaProyecto[[#This Row],[EmployeeNumber]])&gt;1,"ERRONEO"," ")</f>
        <v xml:space="preserve"> </v>
      </c>
      <c r="AU812" t="str">
        <f>+IF(TablaProyecto[[#This Row],[JobSatisfaction]]&gt;4,"ERRONEO"," ")</f>
        <v xml:space="preserve"> </v>
      </c>
      <c r="AV812" t="str">
        <f>+IF(TablaProyecto[[#This Row],[PerformanceRating]]&gt;4,"ERRONEO"," ")</f>
        <v xml:space="preserve"> </v>
      </c>
      <c r="AW812" t="str">
        <f>+IF(TablaProyecto[[#This Row],[RelationshipSatisfaction]]&gt;4,"ERRONEO"," ")</f>
        <v xml:space="preserve"> </v>
      </c>
      <c r="AX812" t="str">
        <f>+IF(TablaProyecto[[#This Row],[WorkLifeBalance]]&gt;4,"ERRONEO"," ")</f>
        <v xml:space="preserve"> </v>
      </c>
    </row>
    <row r="813" spans="1:50" x14ac:dyDescent="0.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  <c r="AJ813" s="3">
        <f>+TablaProyecto[[#This Row],[PercentSalaryHike]]/100</f>
        <v>0.16</v>
      </c>
      <c r="AK813" s="3" t="str">
        <f>+IF(TablaProyecto[[#This Row],[Age]]&gt;=61,"Baby boomers",IF(TablaProyecto[[#This Row],[Age]]&gt;=45,"Generacion X",IF(TablaProyecto[[#This Row],[Age]]&gt;=29,"Millennials","Generacion Z")))</f>
        <v>Millennials</v>
      </c>
      <c r="AL81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813" s="3" t="str">
        <f>+IF(TablaProyecto[[#This Row],[HourlyRate]]&lt;50,"Coste salarial bajo",IF(TablaProyecto[[#This Row],[HourlyRate]]&lt;75,"Coste salarial medio","Coste salarial alto"))</f>
        <v>Coste salarial bajo</v>
      </c>
      <c r="AN813" s="3" t="str">
        <f>+IF(TablaProyecto[[#This Row],[DistanceFromHome]]&lt;10,"0-10 kms",IF(TablaProyecto[[#This Row],[DistanceFromHome]]&lt;20,"10-20 kms","20-30 kms"))</f>
        <v>0-10 kms</v>
      </c>
      <c r="AO813" s="3" t="str">
        <f>+IF(TablaProyecto[[#This Row],[Porcentaje de aumento salarial recibido (%)]]&lt;16%,"Bajo",IF(TablaProyecto[[#This Row],[Porcentaje de aumento salarial recibido (%)]]&lt;21%,"Medio","Alto"))</f>
        <v>Medio</v>
      </c>
      <c r="AP813" s="3" t="str">
        <f>+IF(TablaProyecto[[#This Row],[TrainingTimesLastYear]]&lt;3,"Poca",IF(TablaProyecto[[#This Row],[TrainingTimesLastYear]]&lt;5,"Media","Mucha"))</f>
        <v>Poca</v>
      </c>
      <c r="AQ813" s="3" t="str">
        <f>+IF(TablaProyecto[[#This Row],[TotalWorkingYears]]&lt;4,"Junior",IF(TablaProyecto[[#This Row],[TotalWorkingYears]]&lt;10,"Intermediate","Senior"))</f>
        <v>Senior</v>
      </c>
      <c r="AS813" t="str">
        <f>+IF(TablaProyecto[[#This Row],[Education]]&gt;5,"ERRONEO","")</f>
        <v/>
      </c>
      <c r="AT813" t="str">
        <f>IF(+COUNTIF(TablaProyecto[EmployeeNumber],TablaProyecto[[#This Row],[EmployeeNumber]])&gt;1,"ERRONEO"," ")</f>
        <v xml:space="preserve"> </v>
      </c>
      <c r="AU813" t="str">
        <f>+IF(TablaProyecto[[#This Row],[JobSatisfaction]]&gt;4,"ERRONEO"," ")</f>
        <v xml:space="preserve"> </v>
      </c>
      <c r="AV813" t="str">
        <f>+IF(TablaProyecto[[#This Row],[PerformanceRating]]&gt;4,"ERRONEO"," ")</f>
        <v xml:space="preserve"> </v>
      </c>
      <c r="AW813" t="str">
        <f>+IF(TablaProyecto[[#This Row],[RelationshipSatisfaction]]&gt;4,"ERRONEO"," ")</f>
        <v xml:space="preserve"> </v>
      </c>
      <c r="AX813" t="str">
        <f>+IF(TablaProyecto[[#This Row],[WorkLifeBalance]]&gt;4,"ERRONEO"," ")</f>
        <v xml:space="preserve"> </v>
      </c>
    </row>
    <row r="814" spans="1:50" x14ac:dyDescent="0.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  <c r="AJ814" s="3">
        <f>+TablaProyecto[[#This Row],[PercentSalaryHike]]/100</f>
        <v>0.11</v>
      </c>
      <c r="AK814" s="3" t="str">
        <f>+IF(TablaProyecto[[#This Row],[Age]]&gt;=61,"Baby boomers",IF(TablaProyecto[[#This Row],[Age]]&gt;=45,"Generacion X",IF(TablaProyecto[[#This Row],[Age]]&gt;=29,"Millennials","Generacion Z")))</f>
        <v>Millennials</v>
      </c>
      <c r="AL81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14" s="3" t="str">
        <f>+IF(TablaProyecto[[#This Row],[HourlyRate]]&lt;50,"Coste salarial bajo",IF(TablaProyecto[[#This Row],[HourlyRate]]&lt;75,"Coste salarial medio","Coste salarial alto"))</f>
        <v>Coste salarial alto</v>
      </c>
      <c r="AN814" s="3" t="str">
        <f>+IF(TablaProyecto[[#This Row],[DistanceFromHome]]&lt;10,"0-10 kms",IF(TablaProyecto[[#This Row],[DistanceFromHome]]&lt;20,"10-20 kms","20-30 kms"))</f>
        <v>20-30 kms</v>
      </c>
      <c r="AO814" s="3" t="str">
        <f>+IF(TablaProyecto[[#This Row],[Porcentaje de aumento salarial recibido (%)]]&lt;16%,"Bajo",IF(TablaProyecto[[#This Row],[Porcentaje de aumento salarial recibido (%)]]&lt;21%,"Medio","Alto"))</f>
        <v>Bajo</v>
      </c>
      <c r="AP814" s="3" t="str">
        <f>+IF(TablaProyecto[[#This Row],[TrainingTimesLastYear]]&lt;3,"Poca",IF(TablaProyecto[[#This Row],[TrainingTimesLastYear]]&lt;5,"Media","Mucha"))</f>
        <v>Poca</v>
      </c>
      <c r="AQ814" s="3" t="str">
        <f>+IF(TablaProyecto[[#This Row],[TotalWorkingYears]]&lt;4,"Junior",IF(TablaProyecto[[#This Row],[TotalWorkingYears]]&lt;10,"Intermediate","Senior"))</f>
        <v>Senior</v>
      </c>
      <c r="AS814" t="str">
        <f>+IF(TablaProyecto[[#This Row],[Education]]&gt;5,"ERRONEO","")</f>
        <v/>
      </c>
      <c r="AT814" t="str">
        <f>IF(+COUNTIF(TablaProyecto[EmployeeNumber],TablaProyecto[[#This Row],[EmployeeNumber]])&gt;1,"ERRONEO"," ")</f>
        <v xml:space="preserve"> </v>
      </c>
      <c r="AU814" t="str">
        <f>+IF(TablaProyecto[[#This Row],[JobSatisfaction]]&gt;4,"ERRONEO"," ")</f>
        <v xml:space="preserve"> </v>
      </c>
      <c r="AV814" t="str">
        <f>+IF(TablaProyecto[[#This Row],[PerformanceRating]]&gt;4,"ERRONEO"," ")</f>
        <v xml:space="preserve"> </v>
      </c>
      <c r="AW814" t="str">
        <f>+IF(TablaProyecto[[#This Row],[RelationshipSatisfaction]]&gt;4,"ERRONEO"," ")</f>
        <v xml:space="preserve"> </v>
      </c>
      <c r="AX814" t="str">
        <f>+IF(TablaProyecto[[#This Row],[WorkLifeBalance]]&gt;4,"ERRONEO"," ")</f>
        <v xml:space="preserve"> </v>
      </c>
    </row>
    <row r="815" spans="1:50" x14ac:dyDescent="0.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  <c r="AJ815" s="3">
        <f>+TablaProyecto[[#This Row],[PercentSalaryHike]]/100</f>
        <v>0.11</v>
      </c>
      <c r="AK815" s="3" t="str">
        <f>+IF(TablaProyecto[[#This Row],[Age]]&gt;=61,"Baby boomers",IF(TablaProyecto[[#This Row],[Age]]&gt;=45,"Generacion X",IF(TablaProyecto[[#This Row],[Age]]&gt;=29,"Millennials","Generacion Z")))</f>
        <v>Millennials</v>
      </c>
      <c r="AL81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815" s="3" t="str">
        <f>+IF(TablaProyecto[[#This Row],[HourlyRate]]&lt;50,"Coste salarial bajo",IF(TablaProyecto[[#This Row],[HourlyRate]]&lt;75,"Coste salarial medio","Coste salarial alto"))</f>
        <v>Coste salarial alto</v>
      </c>
      <c r="AN815" s="3" t="str">
        <f>+IF(TablaProyecto[[#This Row],[DistanceFromHome]]&lt;10,"0-10 kms",IF(TablaProyecto[[#This Row],[DistanceFromHome]]&lt;20,"10-20 kms","20-30 kms"))</f>
        <v>0-10 kms</v>
      </c>
      <c r="AO815" s="3" t="str">
        <f>+IF(TablaProyecto[[#This Row],[Porcentaje de aumento salarial recibido (%)]]&lt;16%,"Bajo",IF(TablaProyecto[[#This Row],[Porcentaje de aumento salarial recibido (%)]]&lt;21%,"Medio","Alto"))</f>
        <v>Bajo</v>
      </c>
      <c r="AP815" s="3" t="str">
        <f>+IF(TablaProyecto[[#This Row],[TrainingTimesLastYear]]&lt;3,"Poca",IF(TablaProyecto[[#This Row],[TrainingTimesLastYear]]&lt;5,"Media","Mucha"))</f>
        <v>Media</v>
      </c>
      <c r="AQ815" s="3" t="str">
        <f>+IF(TablaProyecto[[#This Row],[TotalWorkingYears]]&lt;4,"Junior",IF(TablaProyecto[[#This Row],[TotalWorkingYears]]&lt;10,"Intermediate","Senior"))</f>
        <v>Senior</v>
      </c>
      <c r="AS815" t="str">
        <f>+IF(TablaProyecto[[#This Row],[Education]]&gt;5,"ERRONEO","")</f>
        <v/>
      </c>
      <c r="AT815" t="str">
        <f>IF(+COUNTIF(TablaProyecto[EmployeeNumber],TablaProyecto[[#This Row],[EmployeeNumber]])&gt;1,"ERRONEO"," ")</f>
        <v xml:space="preserve"> </v>
      </c>
      <c r="AU815" t="str">
        <f>+IF(TablaProyecto[[#This Row],[JobSatisfaction]]&gt;4,"ERRONEO"," ")</f>
        <v xml:space="preserve"> </v>
      </c>
      <c r="AV815" t="str">
        <f>+IF(TablaProyecto[[#This Row],[PerformanceRating]]&gt;4,"ERRONEO"," ")</f>
        <v xml:space="preserve"> </v>
      </c>
      <c r="AW815" t="str">
        <f>+IF(TablaProyecto[[#This Row],[RelationshipSatisfaction]]&gt;4,"ERRONEO"," ")</f>
        <v xml:space="preserve"> </v>
      </c>
      <c r="AX815" t="str">
        <f>+IF(TablaProyecto[[#This Row],[WorkLifeBalance]]&gt;4,"ERRONEO"," ")</f>
        <v xml:space="preserve"> </v>
      </c>
    </row>
    <row r="816" spans="1:50" x14ac:dyDescent="0.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  <c r="AJ816" s="3">
        <f>+TablaProyecto[[#This Row],[PercentSalaryHike]]/100</f>
        <v>0.14000000000000001</v>
      </c>
      <c r="AK816" s="3" t="str">
        <f>+IF(TablaProyecto[[#This Row],[Age]]&gt;=61,"Baby boomers",IF(TablaProyecto[[#This Row],[Age]]&gt;=45,"Generacion X",IF(TablaProyecto[[#This Row],[Age]]&gt;=29,"Millennials","Generacion Z")))</f>
        <v>Millennials</v>
      </c>
      <c r="AL81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816" s="3" t="str">
        <f>+IF(TablaProyecto[[#This Row],[HourlyRate]]&lt;50,"Coste salarial bajo",IF(TablaProyecto[[#This Row],[HourlyRate]]&lt;75,"Coste salarial medio","Coste salarial alto"))</f>
        <v>Coste salarial bajo</v>
      </c>
      <c r="AN816" s="3" t="str">
        <f>+IF(TablaProyecto[[#This Row],[DistanceFromHome]]&lt;10,"0-10 kms",IF(TablaProyecto[[#This Row],[DistanceFromHome]]&lt;20,"10-20 kms","20-30 kms"))</f>
        <v>10-20 kms</v>
      </c>
      <c r="AO816" s="3" t="str">
        <f>+IF(TablaProyecto[[#This Row],[Porcentaje de aumento salarial recibido (%)]]&lt;16%,"Bajo",IF(TablaProyecto[[#This Row],[Porcentaje de aumento salarial recibido (%)]]&lt;21%,"Medio","Alto"))</f>
        <v>Bajo</v>
      </c>
      <c r="AP816" s="3" t="str">
        <f>+IF(TablaProyecto[[#This Row],[TrainingTimesLastYear]]&lt;3,"Poca",IF(TablaProyecto[[#This Row],[TrainingTimesLastYear]]&lt;5,"Media","Mucha"))</f>
        <v>Poca</v>
      </c>
      <c r="AQ816" s="3" t="str">
        <f>+IF(TablaProyecto[[#This Row],[TotalWorkingYears]]&lt;4,"Junior",IF(TablaProyecto[[#This Row],[TotalWorkingYears]]&lt;10,"Intermediate","Senior"))</f>
        <v>Senior</v>
      </c>
      <c r="AS816" t="str">
        <f>+IF(TablaProyecto[[#This Row],[Education]]&gt;5,"ERRONEO","")</f>
        <v/>
      </c>
      <c r="AT816" t="str">
        <f>IF(+COUNTIF(TablaProyecto[EmployeeNumber],TablaProyecto[[#This Row],[EmployeeNumber]])&gt;1,"ERRONEO"," ")</f>
        <v xml:space="preserve"> </v>
      </c>
      <c r="AU816" t="str">
        <f>+IF(TablaProyecto[[#This Row],[JobSatisfaction]]&gt;4,"ERRONEO"," ")</f>
        <v xml:space="preserve"> </v>
      </c>
      <c r="AV816" t="str">
        <f>+IF(TablaProyecto[[#This Row],[PerformanceRating]]&gt;4,"ERRONEO"," ")</f>
        <v xml:space="preserve"> </v>
      </c>
      <c r="AW816" t="str">
        <f>+IF(TablaProyecto[[#This Row],[RelationshipSatisfaction]]&gt;4,"ERRONEO"," ")</f>
        <v xml:space="preserve"> </v>
      </c>
      <c r="AX816" t="str">
        <f>+IF(TablaProyecto[[#This Row],[WorkLifeBalance]]&gt;4,"ERRONEO"," ")</f>
        <v xml:space="preserve"> </v>
      </c>
    </row>
    <row r="817" spans="1:50" x14ac:dyDescent="0.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  <c r="AJ817" s="3">
        <f>+TablaProyecto[[#This Row],[PercentSalaryHike]]/100</f>
        <v>0.11</v>
      </c>
      <c r="AK817" s="3" t="str">
        <f>+IF(TablaProyecto[[#This Row],[Age]]&gt;=61,"Baby boomers",IF(TablaProyecto[[#This Row],[Age]]&gt;=45,"Generacion X",IF(TablaProyecto[[#This Row],[Age]]&gt;=29,"Millennials","Generacion Z")))</f>
        <v>Generacion Z</v>
      </c>
      <c r="AL81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17" s="3" t="str">
        <f>+IF(TablaProyecto[[#This Row],[HourlyRate]]&lt;50,"Coste salarial bajo",IF(TablaProyecto[[#This Row],[HourlyRate]]&lt;75,"Coste salarial medio","Coste salarial alto"))</f>
        <v>Coste salarial medio</v>
      </c>
      <c r="AN817" s="3" t="str">
        <f>+IF(TablaProyecto[[#This Row],[DistanceFromHome]]&lt;10,"0-10 kms",IF(TablaProyecto[[#This Row],[DistanceFromHome]]&lt;20,"10-20 kms","20-30 kms"))</f>
        <v>0-10 kms</v>
      </c>
      <c r="AO817" s="3" t="str">
        <f>+IF(TablaProyecto[[#This Row],[Porcentaje de aumento salarial recibido (%)]]&lt;16%,"Bajo",IF(TablaProyecto[[#This Row],[Porcentaje de aumento salarial recibido (%)]]&lt;21%,"Medio","Alto"))</f>
        <v>Bajo</v>
      </c>
      <c r="AP817" s="3" t="str">
        <f>+IF(TablaProyecto[[#This Row],[TrainingTimesLastYear]]&lt;3,"Poca",IF(TablaProyecto[[#This Row],[TrainingTimesLastYear]]&lt;5,"Media","Mucha"))</f>
        <v>Mucha</v>
      </c>
      <c r="AQ817" s="3" t="str">
        <f>+IF(TablaProyecto[[#This Row],[TotalWorkingYears]]&lt;4,"Junior",IF(TablaProyecto[[#This Row],[TotalWorkingYears]]&lt;10,"Intermediate","Senior"))</f>
        <v>Junior</v>
      </c>
      <c r="AS817" t="str">
        <f>+IF(TablaProyecto[[#This Row],[Education]]&gt;5,"ERRONEO","")</f>
        <v/>
      </c>
      <c r="AT817" t="str">
        <f>IF(+COUNTIF(TablaProyecto[EmployeeNumber],TablaProyecto[[#This Row],[EmployeeNumber]])&gt;1,"ERRONEO"," ")</f>
        <v xml:space="preserve"> </v>
      </c>
      <c r="AU817" t="str">
        <f>+IF(TablaProyecto[[#This Row],[JobSatisfaction]]&gt;4,"ERRONEO"," ")</f>
        <v xml:space="preserve"> </v>
      </c>
      <c r="AV817" t="str">
        <f>+IF(TablaProyecto[[#This Row],[PerformanceRating]]&gt;4,"ERRONEO"," ")</f>
        <v xml:space="preserve"> </v>
      </c>
      <c r="AW817" t="str">
        <f>+IF(TablaProyecto[[#This Row],[RelationshipSatisfaction]]&gt;4,"ERRONEO"," ")</f>
        <v xml:space="preserve"> </v>
      </c>
      <c r="AX817" t="str">
        <f>+IF(TablaProyecto[[#This Row],[WorkLifeBalance]]&gt;4,"ERRONEO"," ")</f>
        <v xml:space="preserve"> </v>
      </c>
    </row>
    <row r="818" spans="1:50" x14ac:dyDescent="0.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  <c r="AJ818" s="3">
        <f>+TablaProyecto[[#This Row],[PercentSalaryHike]]/100</f>
        <v>0.15</v>
      </c>
      <c r="AK818" s="3" t="str">
        <f>+IF(TablaProyecto[[#This Row],[Age]]&gt;=61,"Baby boomers",IF(TablaProyecto[[#This Row],[Age]]&gt;=45,"Generacion X",IF(TablaProyecto[[#This Row],[Age]]&gt;=29,"Millennials","Generacion Z")))</f>
        <v>Millennials</v>
      </c>
      <c r="AL81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18" s="3" t="str">
        <f>+IF(TablaProyecto[[#This Row],[HourlyRate]]&lt;50,"Coste salarial bajo",IF(TablaProyecto[[#This Row],[HourlyRate]]&lt;75,"Coste salarial medio","Coste salarial alto"))</f>
        <v>Coste salarial medio</v>
      </c>
      <c r="AN818" s="3" t="str">
        <f>+IF(TablaProyecto[[#This Row],[DistanceFromHome]]&lt;10,"0-10 kms",IF(TablaProyecto[[#This Row],[DistanceFromHome]]&lt;20,"10-20 kms","20-30 kms"))</f>
        <v>0-10 kms</v>
      </c>
      <c r="AO818" s="3" t="str">
        <f>+IF(TablaProyecto[[#This Row],[Porcentaje de aumento salarial recibido (%)]]&lt;16%,"Bajo",IF(TablaProyecto[[#This Row],[Porcentaje de aumento salarial recibido (%)]]&lt;21%,"Medio","Alto"))</f>
        <v>Bajo</v>
      </c>
      <c r="AP818" s="3" t="str">
        <f>+IF(TablaProyecto[[#This Row],[TrainingTimesLastYear]]&lt;3,"Poca",IF(TablaProyecto[[#This Row],[TrainingTimesLastYear]]&lt;5,"Media","Mucha"))</f>
        <v>Poca</v>
      </c>
      <c r="AQ818" s="3" t="str">
        <f>+IF(TablaProyecto[[#This Row],[TotalWorkingYears]]&lt;4,"Junior",IF(TablaProyecto[[#This Row],[TotalWorkingYears]]&lt;10,"Intermediate","Senior"))</f>
        <v>Intermediate</v>
      </c>
      <c r="AS818" t="str">
        <f>+IF(TablaProyecto[[#This Row],[Education]]&gt;5,"ERRONEO","")</f>
        <v/>
      </c>
      <c r="AT818" t="str">
        <f>IF(+COUNTIF(TablaProyecto[EmployeeNumber],TablaProyecto[[#This Row],[EmployeeNumber]])&gt;1,"ERRONEO"," ")</f>
        <v xml:space="preserve"> </v>
      </c>
      <c r="AU818" t="str">
        <f>+IF(TablaProyecto[[#This Row],[JobSatisfaction]]&gt;4,"ERRONEO"," ")</f>
        <v xml:space="preserve"> </v>
      </c>
      <c r="AV818" t="str">
        <f>+IF(TablaProyecto[[#This Row],[PerformanceRating]]&gt;4,"ERRONEO"," ")</f>
        <v xml:space="preserve"> </v>
      </c>
      <c r="AW818" t="str">
        <f>+IF(TablaProyecto[[#This Row],[RelationshipSatisfaction]]&gt;4,"ERRONEO"," ")</f>
        <v xml:space="preserve"> </v>
      </c>
      <c r="AX818" t="str">
        <f>+IF(TablaProyecto[[#This Row],[WorkLifeBalance]]&gt;4,"ERRONEO"," ")</f>
        <v xml:space="preserve"> </v>
      </c>
    </row>
    <row r="819" spans="1:50" x14ac:dyDescent="0.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  <c r="AJ819" s="3">
        <f>+TablaProyecto[[#This Row],[PercentSalaryHike]]/100</f>
        <v>0.2</v>
      </c>
      <c r="AK819" s="3" t="str">
        <f>+IF(TablaProyecto[[#This Row],[Age]]&gt;=61,"Baby boomers",IF(TablaProyecto[[#This Row],[Age]]&gt;=45,"Generacion X",IF(TablaProyecto[[#This Row],[Age]]&gt;=29,"Millennials","Generacion Z")))</f>
        <v>Millennials</v>
      </c>
      <c r="AL81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819" s="3" t="str">
        <f>+IF(TablaProyecto[[#This Row],[HourlyRate]]&lt;50,"Coste salarial bajo",IF(TablaProyecto[[#This Row],[HourlyRate]]&lt;75,"Coste salarial medio","Coste salarial alto"))</f>
        <v>Coste salarial alto</v>
      </c>
      <c r="AN819" s="3" t="str">
        <f>+IF(TablaProyecto[[#This Row],[DistanceFromHome]]&lt;10,"0-10 kms",IF(TablaProyecto[[#This Row],[DistanceFromHome]]&lt;20,"10-20 kms","20-30 kms"))</f>
        <v>10-20 kms</v>
      </c>
      <c r="AO819" s="3" t="str">
        <f>+IF(TablaProyecto[[#This Row],[Porcentaje de aumento salarial recibido (%)]]&lt;16%,"Bajo",IF(TablaProyecto[[#This Row],[Porcentaje de aumento salarial recibido (%)]]&lt;21%,"Medio","Alto"))</f>
        <v>Medio</v>
      </c>
      <c r="AP819" s="3" t="str">
        <f>+IF(TablaProyecto[[#This Row],[TrainingTimesLastYear]]&lt;3,"Poca",IF(TablaProyecto[[#This Row],[TrainingTimesLastYear]]&lt;5,"Media","Mucha"))</f>
        <v>Poca</v>
      </c>
      <c r="AQ819" s="3" t="str">
        <f>+IF(TablaProyecto[[#This Row],[TotalWorkingYears]]&lt;4,"Junior",IF(TablaProyecto[[#This Row],[TotalWorkingYears]]&lt;10,"Intermediate","Senior"))</f>
        <v>Senior</v>
      </c>
      <c r="AS819" t="str">
        <f>+IF(TablaProyecto[[#This Row],[Education]]&gt;5,"ERRONEO","")</f>
        <v/>
      </c>
      <c r="AT819" t="str">
        <f>IF(+COUNTIF(TablaProyecto[EmployeeNumber],TablaProyecto[[#This Row],[EmployeeNumber]])&gt;1,"ERRONEO"," ")</f>
        <v xml:space="preserve"> </v>
      </c>
      <c r="AU819" t="str">
        <f>+IF(TablaProyecto[[#This Row],[JobSatisfaction]]&gt;4,"ERRONEO"," ")</f>
        <v xml:space="preserve"> </v>
      </c>
      <c r="AV819" t="str">
        <f>+IF(TablaProyecto[[#This Row],[PerformanceRating]]&gt;4,"ERRONEO"," ")</f>
        <v xml:space="preserve"> </v>
      </c>
      <c r="AW819" t="str">
        <f>+IF(TablaProyecto[[#This Row],[RelationshipSatisfaction]]&gt;4,"ERRONEO"," ")</f>
        <v xml:space="preserve"> </v>
      </c>
      <c r="AX819" t="str">
        <f>+IF(TablaProyecto[[#This Row],[WorkLifeBalance]]&gt;4,"ERRONEO"," ")</f>
        <v xml:space="preserve"> </v>
      </c>
    </row>
    <row r="820" spans="1:50" x14ac:dyDescent="0.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  <c r="AJ820" s="3">
        <f>+TablaProyecto[[#This Row],[PercentSalaryHike]]/100</f>
        <v>0.12</v>
      </c>
      <c r="AK820" s="3" t="str">
        <f>+IF(TablaProyecto[[#This Row],[Age]]&gt;=61,"Baby boomers",IF(TablaProyecto[[#This Row],[Age]]&gt;=45,"Generacion X",IF(TablaProyecto[[#This Row],[Age]]&gt;=29,"Millennials","Generacion Z")))</f>
        <v>Millennials</v>
      </c>
      <c r="AL82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20" s="3" t="str">
        <f>+IF(TablaProyecto[[#This Row],[HourlyRate]]&lt;50,"Coste salarial bajo",IF(TablaProyecto[[#This Row],[HourlyRate]]&lt;75,"Coste salarial medio","Coste salarial alto"))</f>
        <v>Coste salarial medio</v>
      </c>
      <c r="AN820" s="3" t="str">
        <f>+IF(TablaProyecto[[#This Row],[DistanceFromHome]]&lt;10,"0-10 kms",IF(TablaProyecto[[#This Row],[DistanceFromHome]]&lt;20,"10-20 kms","20-30 kms"))</f>
        <v>20-30 kms</v>
      </c>
      <c r="AO820" s="3" t="str">
        <f>+IF(TablaProyecto[[#This Row],[Porcentaje de aumento salarial recibido (%)]]&lt;16%,"Bajo",IF(TablaProyecto[[#This Row],[Porcentaje de aumento salarial recibido (%)]]&lt;21%,"Medio","Alto"))</f>
        <v>Bajo</v>
      </c>
      <c r="AP820" s="3" t="str">
        <f>+IF(TablaProyecto[[#This Row],[TrainingTimesLastYear]]&lt;3,"Poca",IF(TablaProyecto[[#This Row],[TrainingTimesLastYear]]&lt;5,"Media","Mucha"))</f>
        <v>Media</v>
      </c>
      <c r="AQ820" s="3" t="str">
        <f>+IF(TablaProyecto[[#This Row],[TotalWorkingYears]]&lt;4,"Junior",IF(TablaProyecto[[#This Row],[TotalWorkingYears]]&lt;10,"Intermediate","Senior"))</f>
        <v>Junior</v>
      </c>
      <c r="AS820" t="str">
        <f>+IF(TablaProyecto[[#This Row],[Education]]&gt;5,"ERRONEO","")</f>
        <v/>
      </c>
      <c r="AT820" t="str">
        <f>IF(+COUNTIF(TablaProyecto[EmployeeNumber],TablaProyecto[[#This Row],[EmployeeNumber]])&gt;1,"ERRONEO"," ")</f>
        <v xml:space="preserve"> </v>
      </c>
      <c r="AU820" t="str">
        <f>+IF(TablaProyecto[[#This Row],[JobSatisfaction]]&gt;4,"ERRONEO"," ")</f>
        <v xml:space="preserve"> </v>
      </c>
      <c r="AV820" t="str">
        <f>+IF(TablaProyecto[[#This Row],[PerformanceRating]]&gt;4,"ERRONEO"," ")</f>
        <v xml:space="preserve"> </v>
      </c>
      <c r="AW820" t="str">
        <f>+IF(TablaProyecto[[#This Row],[RelationshipSatisfaction]]&gt;4,"ERRONEO"," ")</f>
        <v xml:space="preserve"> </v>
      </c>
      <c r="AX820" t="str">
        <f>+IF(TablaProyecto[[#This Row],[WorkLifeBalance]]&gt;4,"ERRONEO"," ")</f>
        <v xml:space="preserve"> </v>
      </c>
    </row>
    <row r="821" spans="1:50" x14ac:dyDescent="0.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  <c r="AJ821" s="3">
        <f>+TablaProyecto[[#This Row],[PercentSalaryHike]]/100</f>
        <v>0.17</v>
      </c>
      <c r="AK821" s="3" t="str">
        <f>+IF(TablaProyecto[[#This Row],[Age]]&gt;=61,"Baby boomers",IF(TablaProyecto[[#This Row],[Age]]&gt;=45,"Generacion X",IF(TablaProyecto[[#This Row],[Age]]&gt;=29,"Millennials","Generacion Z")))</f>
        <v>Generacion Z</v>
      </c>
      <c r="AL82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21" s="3" t="str">
        <f>+IF(TablaProyecto[[#This Row],[HourlyRate]]&lt;50,"Coste salarial bajo",IF(TablaProyecto[[#This Row],[HourlyRate]]&lt;75,"Coste salarial medio","Coste salarial alto"))</f>
        <v>Coste salarial medio</v>
      </c>
      <c r="AN821" s="3" t="str">
        <f>+IF(TablaProyecto[[#This Row],[DistanceFromHome]]&lt;10,"0-10 kms",IF(TablaProyecto[[#This Row],[DistanceFromHome]]&lt;20,"10-20 kms","20-30 kms"))</f>
        <v>0-10 kms</v>
      </c>
      <c r="AO821" s="3" t="str">
        <f>+IF(TablaProyecto[[#This Row],[Porcentaje de aumento salarial recibido (%)]]&lt;16%,"Bajo",IF(TablaProyecto[[#This Row],[Porcentaje de aumento salarial recibido (%)]]&lt;21%,"Medio","Alto"))</f>
        <v>Medio</v>
      </c>
      <c r="AP821" s="3" t="str">
        <f>+IF(TablaProyecto[[#This Row],[TrainingTimesLastYear]]&lt;3,"Poca",IF(TablaProyecto[[#This Row],[TrainingTimesLastYear]]&lt;5,"Media","Mucha"))</f>
        <v>Poca</v>
      </c>
      <c r="AQ821" s="3" t="str">
        <f>+IF(TablaProyecto[[#This Row],[TotalWorkingYears]]&lt;4,"Junior",IF(TablaProyecto[[#This Row],[TotalWorkingYears]]&lt;10,"Intermediate","Senior"))</f>
        <v>Intermediate</v>
      </c>
      <c r="AS821" t="str">
        <f>+IF(TablaProyecto[[#This Row],[Education]]&gt;5,"ERRONEO","")</f>
        <v/>
      </c>
      <c r="AT821" t="str">
        <f>IF(+COUNTIF(TablaProyecto[EmployeeNumber],TablaProyecto[[#This Row],[EmployeeNumber]])&gt;1,"ERRONEO"," ")</f>
        <v xml:space="preserve"> </v>
      </c>
      <c r="AU821" t="str">
        <f>+IF(TablaProyecto[[#This Row],[JobSatisfaction]]&gt;4,"ERRONEO"," ")</f>
        <v xml:space="preserve"> </v>
      </c>
      <c r="AV821" t="str">
        <f>+IF(TablaProyecto[[#This Row],[PerformanceRating]]&gt;4,"ERRONEO"," ")</f>
        <v xml:space="preserve"> </v>
      </c>
      <c r="AW821" t="str">
        <f>+IF(TablaProyecto[[#This Row],[RelationshipSatisfaction]]&gt;4,"ERRONEO"," ")</f>
        <v xml:space="preserve"> </v>
      </c>
      <c r="AX821" t="str">
        <f>+IF(TablaProyecto[[#This Row],[WorkLifeBalance]]&gt;4,"ERRONEO"," ")</f>
        <v xml:space="preserve"> </v>
      </c>
    </row>
    <row r="822" spans="1:50" x14ac:dyDescent="0.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  <c r="AJ822" s="3">
        <f>+TablaProyecto[[#This Row],[PercentSalaryHike]]/100</f>
        <v>0.11</v>
      </c>
      <c r="AK822" s="3" t="str">
        <f>+IF(TablaProyecto[[#This Row],[Age]]&gt;=61,"Baby boomers",IF(TablaProyecto[[#This Row],[Age]]&gt;=45,"Generacion X",IF(TablaProyecto[[#This Row],[Age]]&gt;=29,"Millennials","Generacion Z")))</f>
        <v>Millennials</v>
      </c>
      <c r="AL82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22" s="3" t="str">
        <f>+IF(TablaProyecto[[#This Row],[HourlyRate]]&lt;50,"Coste salarial bajo",IF(TablaProyecto[[#This Row],[HourlyRate]]&lt;75,"Coste salarial medio","Coste salarial alto"))</f>
        <v>Coste salarial medio</v>
      </c>
      <c r="AN822" s="3" t="str">
        <f>+IF(TablaProyecto[[#This Row],[DistanceFromHome]]&lt;10,"0-10 kms",IF(TablaProyecto[[#This Row],[DistanceFromHome]]&lt;20,"10-20 kms","20-30 kms"))</f>
        <v>10-20 kms</v>
      </c>
      <c r="AO822" s="3" t="str">
        <f>+IF(TablaProyecto[[#This Row],[Porcentaje de aumento salarial recibido (%)]]&lt;16%,"Bajo",IF(TablaProyecto[[#This Row],[Porcentaje de aumento salarial recibido (%)]]&lt;21%,"Medio","Alto"))</f>
        <v>Bajo</v>
      </c>
      <c r="AP822" s="3" t="str">
        <f>+IF(TablaProyecto[[#This Row],[TrainingTimesLastYear]]&lt;3,"Poca",IF(TablaProyecto[[#This Row],[TrainingTimesLastYear]]&lt;5,"Media","Mucha"))</f>
        <v>Media</v>
      </c>
      <c r="AQ822" s="3" t="str">
        <f>+IF(TablaProyecto[[#This Row],[TotalWorkingYears]]&lt;4,"Junior",IF(TablaProyecto[[#This Row],[TotalWorkingYears]]&lt;10,"Intermediate","Senior"))</f>
        <v>Intermediate</v>
      </c>
      <c r="AS822" t="str">
        <f>+IF(TablaProyecto[[#This Row],[Education]]&gt;5,"ERRONEO","")</f>
        <v/>
      </c>
      <c r="AT822" t="str">
        <f>IF(+COUNTIF(TablaProyecto[EmployeeNumber],TablaProyecto[[#This Row],[EmployeeNumber]])&gt;1,"ERRONEO"," ")</f>
        <v xml:space="preserve"> </v>
      </c>
      <c r="AU822" t="str">
        <f>+IF(TablaProyecto[[#This Row],[JobSatisfaction]]&gt;4,"ERRONEO"," ")</f>
        <v xml:space="preserve"> </v>
      </c>
      <c r="AV822" t="str">
        <f>+IF(TablaProyecto[[#This Row],[PerformanceRating]]&gt;4,"ERRONEO"," ")</f>
        <v xml:space="preserve"> </v>
      </c>
      <c r="AW822" t="str">
        <f>+IF(TablaProyecto[[#This Row],[RelationshipSatisfaction]]&gt;4,"ERRONEO"," ")</f>
        <v xml:space="preserve"> </v>
      </c>
      <c r="AX822" t="str">
        <f>+IF(TablaProyecto[[#This Row],[WorkLifeBalance]]&gt;4,"ERRONEO"," ")</f>
        <v xml:space="preserve"> </v>
      </c>
    </row>
    <row r="823" spans="1:50" x14ac:dyDescent="0.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  <c r="AJ823" s="3">
        <f>+TablaProyecto[[#This Row],[PercentSalaryHike]]/100</f>
        <v>0.17</v>
      </c>
      <c r="AK823" s="3" t="str">
        <f>+IF(TablaProyecto[[#This Row],[Age]]&gt;=61,"Baby boomers",IF(TablaProyecto[[#This Row],[Age]]&gt;=45,"Generacion X",IF(TablaProyecto[[#This Row],[Age]]&gt;=29,"Millennials","Generacion Z")))</f>
        <v>Generacion X</v>
      </c>
      <c r="AL82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23" s="3" t="str">
        <f>+IF(TablaProyecto[[#This Row],[HourlyRate]]&lt;50,"Coste salarial bajo",IF(TablaProyecto[[#This Row],[HourlyRate]]&lt;75,"Coste salarial medio","Coste salarial alto"))</f>
        <v>Coste salarial medio</v>
      </c>
      <c r="AN823" s="3" t="str">
        <f>+IF(TablaProyecto[[#This Row],[DistanceFromHome]]&lt;10,"0-10 kms",IF(TablaProyecto[[#This Row],[DistanceFromHome]]&lt;20,"10-20 kms","20-30 kms"))</f>
        <v>0-10 kms</v>
      </c>
      <c r="AO823" s="3" t="str">
        <f>+IF(TablaProyecto[[#This Row],[Porcentaje de aumento salarial recibido (%)]]&lt;16%,"Bajo",IF(TablaProyecto[[#This Row],[Porcentaje de aumento salarial recibido (%)]]&lt;21%,"Medio","Alto"))</f>
        <v>Medio</v>
      </c>
      <c r="AP823" s="3" t="str">
        <f>+IF(TablaProyecto[[#This Row],[TrainingTimesLastYear]]&lt;3,"Poca",IF(TablaProyecto[[#This Row],[TrainingTimesLastYear]]&lt;5,"Media","Mucha"))</f>
        <v>Media</v>
      </c>
      <c r="AQ823" s="3" t="str">
        <f>+IF(TablaProyecto[[#This Row],[TotalWorkingYears]]&lt;4,"Junior",IF(TablaProyecto[[#This Row],[TotalWorkingYears]]&lt;10,"Intermediate","Senior"))</f>
        <v>Senior</v>
      </c>
      <c r="AS823" t="str">
        <f>+IF(TablaProyecto[[#This Row],[Education]]&gt;5,"ERRONEO","")</f>
        <v/>
      </c>
      <c r="AT823" t="str">
        <f>IF(+COUNTIF(TablaProyecto[EmployeeNumber],TablaProyecto[[#This Row],[EmployeeNumber]])&gt;1,"ERRONEO"," ")</f>
        <v xml:space="preserve"> </v>
      </c>
      <c r="AU823" t="str">
        <f>+IF(TablaProyecto[[#This Row],[JobSatisfaction]]&gt;4,"ERRONEO"," ")</f>
        <v xml:space="preserve"> </v>
      </c>
      <c r="AV823" t="str">
        <f>+IF(TablaProyecto[[#This Row],[PerformanceRating]]&gt;4,"ERRONEO"," ")</f>
        <v xml:space="preserve"> </v>
      </c>
      <c r="AW823" t="str">
        <f>+IF(TablaProyecto[[#This Row],[RelationshipSatisfaction]]&gt;4,"ERRONEO"," ")</f>
        <v xml:space="preserve"> </v>
      </c>
      <c r="AX823" t="str">
        <f>+IF(TablaProyecto[[#This Row],[WorkLifeBalance]]&gt;4,"ERRONEO"," ")</f>
        <v xml:space="preserve"> </v>
      </c>
    </row>
    <row r="824" spans="1:50" x14ac:dyDescent="0.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  <c r="AJ824" s="3">
        <f>+TablaProyecto[[#This Row],[PercentSalaryHike]]/100</f>
        <v>0.11</v>
      </c>
      <c r="AK824" s="3" t="str">
        <f>+IF(TablaProyecto[[#This Row],[Age]]&gt;=61,"Baby boomers",IF(TablaProyecto[[#This Row],[Age]]&gt;=45,"Generacion X",IF(TablaProyecto[[#This Row],[Age]]&gt;=29,"Millennials","Generacion Z")))</f>
        <v>Millennials</v>
      </c>
      <c r="AL82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24" s="3" t="str">
        <f>+IF(TablaProyecto[[#This Row],[HourlyRate]]&lt;50,"Coste salarial bajo",IF(TablaProyecto[[#This Row],[HourlyRate]]&lt;75,"Coste salarial medio","Coste salarial alto"))</f>
        <v>Coste salarial alto</v>
      </c>
      <c r="AN824" s="3" t="str">
        <f>+IF(TablaProyecto[[#This Row],[DistanceFromHome]]&lt;10,"0-10 kms",IF(TablaProyecto[[#This Row],[DistanceFromHome]]&lt;20,"10-20 kms","20-30 kms"))</f>
        <v>0-10 kms</v>
      </c>
      <c r="AO824" s="3" t="str">
        <f>+IF(TablaProyecto[[#This Row],[Porcentaje de aumento salarial recibido (%)]]&lt;16%,"Bajo",IF(TablaProyecto[[#This Row],[Porcentaje de aumento salarial recibido (%)]]&lt;21%,"Medio","Alto"))</f>
        <v>Bajo</v>
      </c>
      <c r="AP824" s="3" t="str">
        <f>+IF(TablaProyecto[[#This Row],[TrainingTimesLastYear]]&lt;3,"Poca",IF(TablaProyecto[[#This Row],[TrainingTimesLastYear]]&lt;5,"Media","Mucha"))</f>
        <v>Media</v>
      </c>
      <c r="AQ824" s="3" t="str">
        <f>+IF(TablaProyecto[[#This Row],[TotalWorkingYears]]&lt;4,"Junior",IF(TablaProyecto[[#This Row],[TotalWorkingYears]]&lt;10,"Intermediate","Senior"))</f>
        <v>Intermediate</v>
      </c>
      <c r="AS824" t="str">
        <f>+IF(TablaProyecto[[#This Row],[Education]]&gt;5,"ERRONEO","")</f>
        <v/>
      </c>
      <c r="AT824" t="str">
        <f>IF(+COUNTIF(TablaProyecto[EmployeeNumber],TablaProyecto[[#This Row],[EmployeeNumber]])&gt;1,"ERRONEO"," ")</f>
        <v xml:space="preserve"> </v>
      </c>
      <c r="AU824" t="str">
        <f>+IF(TablaProyecto[[#This Row],[JobSatisfaction]]&gt;4,"ERRONEO"," ")</f>
        <v xml:space="preserve"> </v>
      </c>
      <c r="AV824" t="str">
        <f>+IF(TablaProyecto[[#This Row],[PerformanceRating]]&gt;4,"ERRONEO"," ")</f>
        <v xml:space="preserve"> </v>
      </c>
      <c r="AW824" t="str">
        <f>+IF(TablaProyecto[[#This Row],[RelationshipSatisfaction]]&gt;4,"ERRONEO"," ")</f>
        <v xml:space="preserve"> </v>
      </c>
      <c r="AX824" t="str">
        <f>+IF(TablaProyecto[[#This Row],[WorkLifeBalance]]&gt;4,"ERRONEO"," ")</f>
        <v xml:space="preserve"> </v>
      </c>
    </row>
    <row r="825" spans="1:50" x14ac:dyDescent="0.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  <c r="AJ825" s="3">
        <f>+TablaProyecto[[#This Row],[PercentSalaryHike]]/100</f>
        <v>0.14000000000000001</v>
      </c>
      <c r="AK825" s="3" t="str">
        <f>+IF(TablaProyecto[[#This Row],[Age]]&gt;=61,"Baby boomers",IF(TablaProyecto[[#This Row],[Age]]&gt;=45,"Generacion X",IF(TablaProyecto[[#This Row],[Age]]&gt;=29,"Millennials","Generacion Z")))</f>
        <v>Millennials</v>
      </c>
      <c r="AL82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25" s="3" t="str">
        <f>+IF(TablaProyecto[[#This Row],[HourlyRate]]&lt;50,"Coste salarial bajo",IF(TablaProyecto[[#This Row],[HourlyRate]]&lt;75,"Coste salarial medio","Coste salarial alto"))</f>
        <v>Coste salarial medio</v>
      </c>
      <c r="AN825" s="3" t="str">
        <f>+IF(TablaProyecto[[#This Row],[DistanceFromHome]]&lt;10,"0-10 kms",IF(TablaProyecto[[#This Row],[DistanceFromHome]]&lt;20,"10-20 kms","20-30 kms"))</f>
        <v>10-20 kms</v>
      </c>
      <c r="AO825" s="3" t="str">
        <f>+IF(TablaProyecto[[#This Row],[Porcentaje de aumento salarial recibido (%)]]&lt;16%,"Bajo",IF(TablaProyecto[[#This Row],[Porcentaje de aumento salarial recibido (%)]]&lt;21%,"Medio","Alto"))</f>
        <v>Bajo</v>
      </c>
      <c r="AP825" s="3" t="str">
        <f>+IF(TablaProyecto[[#This Row],[TrainingTimesLastYear]]&lt;3,"Poca",IF(TablaProyecto[[#This Row],[TrainingTimesLastYear]]&lt;5,"Media","Mucha"))</f>
        <v>Poca</v>
      </c>
      <c r="AQ825" s="3" t="str">
        <f>+IF(TablaProyecto[[#This Row],[TotalWorkingYears]]&lt;4,"Junior",IF(TablaProyecto[[#This Row],[TotalWorkingYears]]&lt;10,"Intermediate","Senior"))</f>
        <v>Intermediate</v>
      </c>
      <c r="AS825" t="str">
        <f>+IF(TablaProyecto[[#This Row],[Education]]&gt;5,"ERRONEO","")</f>
        <v/>
      </c>
      <c r="AT825" t="str">
        <f>IF(+COUNTIF(TablaProyecto[EmployeeNumber],TablaProyecto[[#This Row],[EmployeeNumber]])&gt;1,"ERRONEO"," ")</f>
        <v xml:space="preserve"> </v>
      </c>
      <c r="AU825" t="str">
        <f>+IF(TablaProyecto[[#This Row],[JobSatisfaction]]&gt;4,"ERRONEO"," ")</f>
        <v xml:space="preserve"> </v>
      </c>
      <c r="AV825" t="str">
        <f>+IF(TablaProyecto[[#This Row],[PerformanceRating]]&gt;4,"ERRONEO"," ")</f>
        <v xml:space="preserve"> </v>
      </c>
      <c r="AW825" t="str">
        <f>+IF(TablaProyecto[[#This Row],[RelationshipSatisfaction]]&gt;4,"ERRONEO"," ")</f>
        <v xml:space="preserve"> </v>
      </c>
      <c r="AX825" t="str">
        <f>+IF(TablaProyecto[[#This Row],[WorkLifeBalance]]&gt;4,"ERRONEO"," ")</f>
        <v xml:space="preserve"> </v>
      </c>
    </row>
    <row r="826" spans="1:50" x14ac:dyDescent="0.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  <c r="AJ826" s="3">
        <f>+TablaProyecto[[#This Row],[PercentSalaryHike]]/100</f>
        <v>0.19</v>
      </c>
      <c r="AK826" s="3" t="str">
        <f>+IF(TablaProyecto[[#This Row],[Age]]&gt;=61,"Baby boomers",IF(TablaProyecto[[#This Row],[Age]]&gt;=45,"Generacion X",IF(TablaProyecto[[#This Row],[Age]]&gt;=29,"Millennials","Generacion Z")))</f>
        <v>Millennials</v>
      </c>
      <c r="AL82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826" s="3" t="str">
        <f>+IF(TablaProyecto[[#This Row],[HourlyRate]]&lt;50,"Coste salarial bajo",IF(TablaProyecto[[#This Row],[HourlyRate]]&lt;75,"Coste salarial medio","Coste salarial alto"))</f>
        <v>Coste salarial medio</v>
      </c>
      <c r="AN826" s="3" t="str">
        <f>+IF(TablaProyecto[[#This Row],[DistanceFromHome]]&lt;10,"0-10 kms",IF(TablaProyecto[[#This Row],[DistanceFromHome]]&lt;20,"10-20 kms","20-30 kms"))</f>
        <v>20-30 kms</v>
      </c>
      <c r="AO826" s="3" t="str">
        <f>+IF(TablaProyecto[[#This Row],[Porcentaje de aumento salarial recibido (%)]]&lt;16%,"Bajo",IF(TablaProyecto[[#This Row],[Porcentaje de aumento salarial recibido (%)]]&lt;21%,"Medio","Alto"))</f>
        <v>Medio</v>
      </c>
      <c r="AP826" s="3" t="str">
        <f>+IF(TablaProyecto[[#This Row],[TrainingTimesLastYear]]&lt;3,"Poca",IF(TablaProyecto[[#This Row],[TrainingTimesLastYear]]&lt;5,"Media","Mucha"))</f>
        <v>Media</v>
      </c>
      <c r="AQ826" s="3" t="str">
        <f>+IF(TablaProyecto[[#This Row],[TotalWorkingYears]]&lt;4,"Junior",IF(TablaProyecto[[#This Row],[TotalWorkingYears]]&lt;10,"Intermediate","Senior"))</f>
        <v>Senior</v>
      </c>
      <c r="AS826" t="str">
        <f>+IF(TablaProyecto[[#This Row],[Education]]&gt;5,"ERRONEO","")</f>
        <v/>
      </c>
      <c r="AT826" t="str">
        <f>IF(+COUNTIF(TablaProyecto[EmployeeNumber],TablaProyecto[[#This Row],[EmployeeNumber]])&gt;1,"ERRONEO"," ")</f>
        <v xml:space="preserve"> </v>
      </c>
      <c r="AU826" t="str">
        <f>+IF(TablaProyecto[[#This Row],[JobSatisfaction]]&gt;4,"ERRONEO"," ")</f>
        <v xml:space="preserve"> </v>
      </c>
      <c r="AV826" t="str">
        <f>+IF(TablaProyecto[[#This Row],[PerformanceRating]]&gt;4,"ERRONEO"," ")</f>
        <v xml:space="preserve"> </v>
      </c>
      <c r="AW826" t="str">
        <f>+IF(TablaProyecto[[#This Row],[RelationshipSatisfaction]]&gt;4,"ERRONEO"," ")</f>
        <v xml:space="preserve"> </v>
      </c>
      <c r="AX826" t="str">
        <f>+IF(TablaProyecto[[#This Row],[WorkLifeBalance]]&gt;4,"ERRONEO"," ")</f>
        <v xml:space="preserve"> </v>
      </c>
    </row>
    <row r="827" spans="1:50" x14ac:dyDescent="0.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  <c r="AJ827" s="3">
        <f>+TablaProyecto[[#This Row],[PercentSalaryHike]]/100</f>
        <v>0.15</v>
      </c>
      <c r="AK827" s="3" t="str">
        <f>+IF(TablaProyecto[[#This Row],[Age]]&gt;=61,"Baby boomers",IF(TablaProyecto[[#This Row],[Age]]&gt;=45,"Generacion X",IF(TablaProyecto[[#This Row],[Age]]&gt;=29,"Millennials","Generacion Z")))</f>
        <v>Millennials</v>
      </c>
      <c r="AL82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27" s="3" t="str">
        <f>+IF(TablaProyecto[[#This Row],[HourlyRate]]&lt;50,"Coste salarial bajo",IF(TablaProyecto[[#This Row],[HourlyRate]]&lt;75,"Coste salarial medio","Coste salarial alto"))</f>
        <v>Coste salarial alto</v>
      </c>
      <c r="AN827" s="3" t="str">
        <f>+IF(TablaProyecto[[#This Row],[DistanceFromHome]]&lt;10,"0-10 kms",IF(TablaProyecto[[#This Row],[DistanceFromHome]]&lt;20,"10-20 kms","20-30 kms"))</f>
        <v>0-10 kms</v>
      </c>
      <c r="AO827" s="3" t="str">
        <f>+IF(TablaProyecto[[#This Row],[Porcentaje de aumento salarial recibido (%)]]&lt;16%,"Bajo",IF(TablaProyecto[[#This Row],[Porcentaje de aumento salarial recibido (%)]]&lt;21%,"Medio","Alto"))</f>
        <v>Bajo</v>
      </c>
      <c r="AP827" s="3" t="str">
        <f>+IF(TablaProyecto[[#This Row],[TrainingTimesLastYear]]&lt;3,"Poca",IF(TablaProyecto[[#This Row],[TrainingTimesLastYear]]&lt;5,"Media","Mucha"))</f>
        <v>Poca</v>
      </c>
      <c r="AQ827" s="3" t="str">
        <f>+IF(TablaProyecto[[#This Row],[TotalWorkingYears]]&lt;4,"Junior",IF(TablaProyecto[[#This Row],[TotalWorkingYears]]&lt;10,"Intermediate","Senior"))</f>
        <v>Senior</v>
      </c>
      <c r="AS827" t="str">
        <f>+IF(TablaProyecto[[#This Row],[Education]]&gt;5,"ERRONEO","")</f>
        <v/>
      </c>
      <c r="AT827" t="str">
        <f>IF(+COUNTIF(TablaProyecto[EmployeeNumber],TablaProyecto[[#This Row],[EmployeeNumber]])&gt;1,"ERRONEO"," ")</f>
        <v xml:space="preserve"> </v>
      </c>
      <c r="AU827" t="str">
        <f>+IF(TablaProyecto[[#This Row],[JobSatisfaction]]&gt;4,"ERRONEO"," ")</f>
        <v xml:space="preserve"> </v>
      </c>
      <c r="AV827" t="str">
        <f>+IF(TablaProyecto[[#This Row],[PerformanceRating]]&gt;4,"ERRONEO"," ")</f>
        <v xml:space="preserve"> </v>
      </c>
      <c r="AW827" t="str">
        <f>+IF(TablaProyecto[[#This Row],[RelationshipSatisfaction]]&gt;4,"ERRONEO"," ")</f>
        <v xml:space="preserve"> </v>
      </c>
      <c r="AX827" t="str">
        <f>+IF(TablaProyecto[[#This Row],[WorkLifeBalance]]&gt;4,"ERRONEO"," ")</f>
        <v xml:space="preserve"> </v>
      </c>
    </row>
    <row r="828" spans="1:50" x14ac:dyDescent="0.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  <c r="AJ828" s="3">
        <f>+TablaProyecto[[#This Row],[PercentSalaryHike]]/100</f>
        <v>0.13</v>
      </c>
      <c r="AK828" s="3" t="str">
        <f>+IF(TablaProyecto[[#This Row],[Age]]&gt;=61,"Baby boomers",IF(TablaProyecto[[#This Row],[Age]]&gt;=45,"Generacion X",IF(TablaProyecto[[#This Row],[Age]]&gt;=29,"Millennials","Generacion Z")))</f>
        <v>Millennials</v>
      </c>
      <c r="AL82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28" s="3" t="str">
        <f>+IF(TablaProyecto[[#This Row],[HourlyRate]]&lt;50,"Coste salarial bajo",IF(TablaProyecto[[#This Row],[HourlyRate]]&lt;75,"Coste salarial medio","Coste salarial alto"))</f>
        <v>Coste salarial bajo</v>
      </c>
      <c r="AN828" s="3" t="str">
        <f>+IF(TablaProyecto[[#This Row],[DistanceFromHome]]&lt;10,"0-10 kms",IF(TablaProyecto[[#This Row],[DistanceFromHome]]&lt;20,"10-20 kms","20-30 kms"))</f>
        <v>0-10 kms</v>
      </c>
      <c r="AO828" s="3" t="str">
        <f>+IF(TablaProyecto[[#This Row],[Porcentaje de aumento salarial recibido (%)]]&lt;16%,"Bajo",IF(TablaProyecto[[#This Row],[Porcentaje de aumento salarial recibido (%)]]&lt;21%,"Medio","Alto"))</f>
        <v>Bajo</v>
      </c>
      <c r="AP828" s="3" t="str">
        <f>+IF(TablaProyecto[[#This Row],[TrainingTimesLastYear]]&lt;3,"Poca",IF(TablaProyecto[[#This Row],[TrainingTimesLastYear]]&lt;5,"Media","Mucha"))</f>
        <v>Poca</v>
      </c>
      <c r="AQ828" s="3" t="str">
        <f>+IF(TablaProyecto[[#This Row],[TotalWorkingYears]]&lt;4,"Junior",IF(TablaProyecto[[#This Row],[TotalWorkingYears]]&lt;10,"Intermediate","Senior"))</f>
        <v>Intermediate</v>
      </c>
      <c r="AS828" t="str">
        <f>+IF(TablaProyecto[[#This Row],[Education]]&gt;5,"ERRONEO","")</f>
        <v/>
      </c>
      <c r="AT828" t="str">
        <f>IF(+COUNTIF(TablaProyecto[EmployeeNumber],TablaProyecto[[#This Row],[EmployeeNumber]])&gt;1,"ERRONEO"," ")</f>
        <v xml:space="preserve"> </v>
      </c>
      <c r="AU828" t="str">
        <f>+IF(TablaProyecto[[#This Row],[JobSatisfaction]]&gt;4,"ERRONEO"," ")</f>
        <v xml:space="preserve"> </v>
      </c>
      <c r="AV828" t="str">
        <f>+IF(TablaProyecto[[#This Row],[PerformanceRating]]&gt;4,"ERRONEO"," ")</f>
        <v xml:space="preserve"> </v>
      </c>
      <c r="AW828" t="str">
        <f>+IF(TablaProyecto[[#This Row],[RelationshipSatisfaction]]&gt;4,"ERRONEO"," ")</f>
        <v xml:space="preserve"> </v>
      </c>
      <c r="AX828" t="str">
        <f>+IF(TablaProyecto[[#This Row],[WorkLifeBalance]]&gt;4,"ERRONEO"," ")</f>
        <v xml:space="preserve"> </v>
      </c>
    </row>
    <row r="829" spans="1:50" x14ac:dyDescent="0.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  <c r="AJ829" s="3">
        <f>+TablaProyecto[[#This Row],[PercentSalaryHike]]/100</f>
        <v>0.14000000000000001</v>
      </c>
      <c r="AK829" s="3" t="str">
        <f>+IF(TablaProyecto[[#This Row],[Age]]&gt;=61,"Baby boomers",IF(TablaProyecto[[#This Row],[Age]]&gt;=45,"Generacion X",IF(TablaProyecto[[#This Row],[Age]]&gt;=29,"Millennials","Generacion Z")))</f>
        <v>Generacion Z</v>
      </c>
      <c r="AL82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29" s="3" t="str">
        <f>+IF(TablaProyecto[[#This Row],[HourlyRate]]&lt;50,"Coste salarial bajo",IF(TablaProyecto[[#This Row],[HourlyRate]]&lt;75,"Coste salarial medio","Coste salarial alto"))</f>
        <v>Coste salarial bajo</v>
      </c>
      <c r="AN829" s="3" t="str">
        <f>+IF(TablaProyecto[[#This Row],[DistanceFromHome]]&lt;10,"0-10 kms",IF(TablaProyecto[[#This Row],[DistanceFromHome]]&lt;20,"10-20 kms","20-30 kms"))</f>
        <v>0-10 kms</v>
      </c>
      <c r="AO829" s="3" t="str">
        <f>+IF(TablaProyecto[[#This Row],[Porcentaje de aumento salarial recibido (%)]]&lt;16%,"Bajo",IF(TablaProyecto[[#This Row],[Porcentaje de aumento salarial recibido (%)]]&lt;21%,"Medio","Alto"))</f>
        <v>Bajo</v>
      </c>
      <c r="AP829" s="3" t="str">
        <f>+IF(TablaProyecto[[#This Row],[TrainingTimesLastYear]]&lt;3,"Poca",IF(TablaProyecto[[#This Row],[TrainingTimesLastYear]]&lt;5,"Media","Mucha"))</f>
        <v>Poca</v>
      </c>
      <c r="AQ829" s="3" t="str">
        <f>+IF(TablaProyecto[[#This Row],[TotalWorkingYears]]&lt;4,"Junior",IF(TablaProyecto[[#This Row],[TotalWorkingYears]]&lt;10,"Intermediate","Senior"))</f>
        <v>Junior</v>
      </c>
      <c r="AS829" t="str">
        <f>+IF(TablaProyecto[[#This Row],[Education]]&gt;5,"ERRONEO","")</f>
        <v/>
      </c>
      <c r="AT829" t="str">
        <f>IF(+COUNTIF(TablaProyecto[EmployeeNumber],TablaProyecto[[#This Row],[EmployeeNumber]])&gt;1,"ERRONEO"," ")</f>
        <v xml:space="preserve"> </v>
      </c>
      <c r="AU829" t="str">
        <f>+IF(TablaProyecto[[#This Row],[JobSatisfaction]]&gt;4,"ERRONEO"," ")</f>
        <v xml:space="preserve"> </v>
      </c>
      <c r="AV829" t="str">
        <f>+IF(TablaProyecto[[#This Row],[PerformanceRating]]&gt;4,"ERRONEO"," ")</f>
        <v xml:space="preserve"> </v>
      </c>
      <c r="AW829" t="str">
        <f>+IF(TablaProyecto[[#This Row],[RelationshipSatisfaction]]&gt;4,"ERRONEO"," ")</f>
        <v xml:space="preserve"> </v>
      </c>
      <c r="AX829" t="str">
        <f>+IF(TablaProyecto[[#This Row],[WorkLifeBalance]]&gt;4,"ERRONEO"," ")</f>
        <v xml:space="preserve"> </v>
      </c>
    </row>
    <row r="830" spans="1:50" x14ac:dyDescent="0.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  <c r="AJ830" s="3">
        <f>+TablaProyecto[[#This Row],[PercentSalaryHike]]/100</f>
        <v>0.12</v>
      </c>
      <c r="AK830" s="3" t="str">
        <f>+IF(TablaProyecto[[#This Row],[Age]]&gt;=61,"Baby boomers",IF(TablaProyecto[[#This Row],[Age]]&gt;=45,"Generacion X",IF(TablaProyecto[[#This Row],[Age]]&gt;=29,"Millennials","Generacion Z")))</f>
        <v>Generacion Z</v>
      </c>
      <c r="AL83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830" s="3" t="str">
        <f>+IF(TablaProyecto[[#This Row],[HourlyRate]]&lt;50,"Coste salarial bajo",IF(TablaProyecto[[#This Row],[HourlyRate]]&lt;75,"Coste salarial medio","Coste salarial alto"))</f>
        <v>Coste salarial alto</v>
      </c>
      <c r="AN830" s="3" t="str">
        <f>+IF(TablaProyecto[[#This Row],[DistanceFromHome]]&lt;10,"0-10 kms",IF(TablaProyecto[[#This Row],[DistanceFromHome]]&lt;20,"10-20 kms","20-30 kms"))</f>
        <v>0-10 kms</v>
      </c>
      <c r="AO830" s="3" t="str">
        <f>+IF(TablaProyecto[[#This Row],[Porcentaje de aumento salarial recibido (%)]]&lt;16%,"Bajo",IF(TablaProyecto[[#This Row],[Porcentaje de aumento salarial recibido (%)]]&lt;21%,"Medio","Alto"))</f>
        <v>Bajo</v>
      </c>
      <c r="AP830" s="3" t="str">
        <f>+IF(TablaProyecto[[#This Row],[TrainingTimesLastYear]]&lt;3,"Poca",IF(TablaProyecto[[#This Row],[TrainingTimesLastYear]]&lt;5,"Media","Mucha"))</f>
        <v>Poca</v>
      </c>
      <c r="AQ830" s="3" t="str">
        <f>+IF(TablaProyecto[[#This Row],[TotalWorkingYears]]&lt;4,"Junior",IF(TablaProyecto[[#This Row],[TotalWorkingYears]]&lt;10,"Intermediate","Senior"))</f>
        <v>Junior</v>
      </c>
      <c r="AS830" t="str">
        <f>+IF(TablaProyecto[[#This Row],[Education]]&gt;5,"ERRONEO","")</f>
        <v/>
      </c>
      <c r="AT830" t="str">
        <f>IF(+COUNTIF(TablaProyecto[EmployeeNumber],TablaProyecto[[#This Row],[EmployeeNumber]])&gt;1,"ERRONEO"," ")</f>
        <v xml:space="preserve"> </v>
      </c>
      <c r="AU830" t="str">
        <f>+IF(TablaProyecto[[#This Row],[JobSatisfaction]]&gt;4,"ERRONEO"," ")</f>
        <v xml:space="preserve"> </v>
      </c>
      <c r="AV830" t="str">
        <f>+IF(TablaProyecto[[#This Row],[PerformanceRating]]&gt;4,"ERRONEO"," ")</f>
        <v xml:space="preserve"> </v>
      </c>
      <c r="AW830" t="str">
        <f>+IF(TablaProyecto[[#This Row],[RelationshipSatisfaction]]&gt;4,"ERRONEO"," ")</f>
        <v xml:space="preserve"> </v>
      </c>
      <c r="AX830" t="str">
        <f>+IF(TablaProyecto[[#This Row],[WorkLifeBalance]]&gt;4,"ERRONEO"," ")</f>
        <v xml:space="preserve"> </v>
      </c>
    </row>
    <row r="831" spans="1:50" x14ac:dyDescent="0.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  <c r="AJ831" s="3">
        <f>+TablaProyecto[[#This Row],[PercentSalaryHike]]/100</f>
        <v>0.17</v>
      </c>
      <c r="AK831" s="3" t="str">
        <f>+IF(TablaProyecto[[#This Row],[Age]]&gt;=61,"Baby boomers",IF(TablaProyecto[[#This Row],[Age]]&gt;=45,"Generacion X",IF(TablaProyecto[[#This Row],[Age]]&gt;=29,"Millennials","Generacion Z")))</f>
        <v>Millennials</v>
      </c>
      <c r="AL83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31" s="3" t="str">
        <f>+IF(TablaProyecto[[#This Row],[HourlyRate]]&lt;50,"Coste salarial bajo",IF(TablaProyecto[[#This Row],[HourlyRate]]&lt;75,"Coste salarial medio","Coste salarial alto"))</f>
        <v>Coste salarial alto</v>
      </c>
      <c r="AN831" s="3" t="str">
        <f>+IF(TablaProyecto[[#This Row],[DistanceFromHome]]&lt;10,"0-10 kms",IF(TablaProyecto[[#This Row],[DistanceFromHome]]&lt;20,"10-20 kms","20-30 kms"))</f>
        <v>0-10 kms</v>
      </c>
      <c r="AO831" s="3" t="str">
        <f>+IF(TablaProyecto[[#This Row],[Porcentaje de aumento salarial recibido (%)]]&lt;16%,"Bajo",IF(TablaProyecto[[#This Row],[Porcentaje de aumento salarial recibido (%)]]&lt;21%,"Medio","Alto"))</f>
        <v>Medio</v>
      </c>
      <c r="AP831" s="3" t="str">
        <f>+IF(TablaProyecto[[#This Row],[TrainingTimesLastYear]]&lt;3,"Poca",IF(TablaProyecto[[#This Row],[TrainingTimesLastYear]]&lt;5,"Media","Mucha"))</f>
        <v>Media</v>
      </c>
      <c r="AQ831" s="3" t="str">
        <f>+IF(TablaProyecto[[#This Row],[TotalWorkingYears]]&lt;4,"Junior",IF(TablaProyecto[[#This Row],[TotalWorkingYears]]&lt;10,"Intermediate","Senior"))</f>
        <v>Intermediate</v>
      </c>
      <c r="AS831" t="str">
        <f>+IF(TablaProyecto[[#This Row],[Education]]&gt;5,"ERRONEO","")</f>
        <v/>
      </c>
      <c r="AT831" t="str">
        <f>IF(+COUNTIF(TablaProyecto[EmployeeNumber],TablaProyecto[[#This Row],[EmployeeNumber]])&gt;1,"ERRONEO"," ")</f>
        <v xml:space="preserve"> </v>
      </c>
      <c r="AU831" t="str">
        <f>+IF(TablaProyecto[[#This Row],[JobSatisfaction]]&gt;4,"ERRONEO"," ")</f>
        <v xml:space="preserve"> </v>
      </c>
      <c r="AV831" t="str">
        <f>+IF(TablaProyecto[[#This Row],[PerformanceRating]]&gt;4,"ERRONEO"," ")</f>
        <v xml:space="preserve"> </v>
      </c>
      <c r="AW831" t="str">
        <f>+IF(TablaProyecto[[#This Row],[RelationshipSatisfaction]]&gt;4,"ERRONEO"," ")</f>
        <v xml:space="preserve"> </v>
      </c>
      <c r="AX831" t="str">
        <f>+IF(TablaProyecto[[#This Row],[WorkLifeBalance]]&gt;4,"ERRONEO"," ")</f>
        <v xml:space="preserve"> </v>
      </c>
    </row>
    <row r="832" spans="1:50" x14ac:dyDescent="0.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  <c r="AJ832" s="3">
        <f>+TablaProyecto[[#This Row],[PercentSalaryHike]]/100</f>
        <v>0.11</v>
      </c>
      <c r="AK832" s="3" t="str">
        <f>+IF(TablaProyecto[[#This Row],[Age]]&gt;=61,"Baby boomers",IF(TablaProyecto[[#This Row],[Age]]&gt;=45,"Generacion X",IF(TablaProyecto[[#This Row],[Age]]&gt;=29,"Millennials","Generacion Z")))</f>
        <v>Millennials</v>
      </c>
      <c r="AL83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832" s="3" t="str">
        <f>+IF(TablaProyecto[[#This Row],[HourlyRate]]&lt;50,"Coste salarial bajo",IF(TablaProyecto[[#This Row],[HourlyRate]]&lt;75,"Coste salarial medio","Coste salarial alto"))</f>
        <v>Coste salarial bajo</v>
      </c>
      <c r="AN832" s="3" t="str">
        <f>+IF(TablaProyecto[[#This Row],[DistanceFromHome]]&lt;10,"0-10 kms",IF(TablaProyecto[[#This Row],[DistanceFromHome]]&lt;20,"10-20 kms","20-30 kms"))</f>
        <v>10-20 kms</v>
      </c>
      <c r="AO832" s="3" t="str">
        <f>+IF(TablaProyecto[[#This Row],[Porcentaje de aumento salarial recibido (%)]]&lt;16%,"Bajo",IF(TablaProyecto[[#This Row],[Porcentaje de aumento salarial recibido (%)]]&lt;21%,"Medio","Alto"))</f>
        <v>Bajo</v>
      </c>
      <c r="AP832" s="3" t="str">
        <f>+IF(TablaProyecto[[#This Row],[TrainingTimesLastYear]]&lt;3,"Poca",IF(TablaProyecto[[#This Row],[TrainingTimesLastYear]]&lt;5,"Media","Mucha"))</f>
        <v>Media</v>
      </c>
      <c r="AQ832" s="3" t="str">
        <f>+IF(TablaProyecto[[#This Row],[TotalWorkingYears]]&lt;4,"Junior",IF(TablaProyecto[[#This Row],[TotalWorkingYears]]&lt;10,"Intermediate","Senior"))</f>
        <v>Intermediate</v>
      </c>
      <c r="AS832" t="str">
        <f>+IF(TablaProyecto[[#This Row],[Education]]&gt;5,"ERRONEO","")</f>
        <v/>
      </c>
      <c r="AT832" t="str">
        <f>IF(+COUNTIF(TablaProyecto[EmployeeNumber],TablaProyecto[[#This Row],[EmployeeNumber]])&gt;1,"ERRONEO"," ")</f>
        <v xml:space="preserve"> </v>
      </c>
      <c r="AU832" t="str">
        <f>+IF(TablaProyecto[[#This Row],[JobSatisfaction]]&gt;4,"ERRONEO"," ")</f>
        <v xml:space="preserve"> </v>
      </c>
      <c r="AV832" t="str">
        <f>+IF(TablaProyecto[[#This Row],[PerformanceRating]]&gt;4,"ERRONEO"," ")</f>
        <v xml:space="preserve"> </v>
      </c>
      <c r="AW832" t="str">
        <f>+IF(TablaProyecto[[#This Row],[RelationshipSatisfaction]]&gt;4,"ERRONEO"," ")</f>
        <v xml:space="preserve"> </v>
      </c>
      <c r="AX832" t="str">
        <f>+IF(TablaProyecto[[#This Row],[WorkLifeBalance]]&gt;4,"ERRONEO"," ")</f>
        <v xml:space="preserve"> </v>
      </c>
    </row>
    <row r="833" spans="1:50" x14ac:dyDescent="0.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  <c r="AJ833" s="3">
        <f>+TablaProyecto[[#This Row],[PercentSalaryHike]]/100</f>
        <v>0.12</v>
      </c>
      <c r="AK833" s="3" t="str">
        <f>+IF(TablaProyecto[[#This Row],[Age]]&gt;=61,"Baby boomers",IF(TablaProyecto[[#This Row],[Age]]&gt;=45,"Generacion X",IF(TablaProyecto[[#This Row],[Age]]&gt;=29,"Millennials","Generacion Z")))</f>
        <v>Millennials</v>
      </c>
      <c r="AL83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33" s="3" t="str">
        <f>+IF(TablaProyecto[[#This Row],[HourlyRate]]&lt;50,"Coste salarial bajo",IF(TablaProyecto[[#This Row],[HourlyRate]]&lt;75,"Coste salarial medio","Coste salarial alto"))</f>
        <v>Coste salarial medio</v>
      </c>
      <c r="AN833" s="3" t="str">
        <f>+IF(TablaProyecto[[#This Row],[DistanceFromHome]]&lt;10,"0-10 kms",IF(TablaProyecto[[#This Row],[DistanceFromHome]]&lt;20,"10-20 kms","20-30 kms"))</f>
        <v>10-20 kms</v>
      </c>
      <c r="AO833" s="3" t="str">
        <f>+IF(TablaProyecto[[#This Row],[Porcentaje de aumento salarial recibido (%)]]&lt;16%,"Bajo",IF(TablaProyecto[[#This Row],[Porcentaje de aumento salarial recibido (%)]]&lt;21%,"Medio","Alto"))</f>
        <v>Bajo</v>
      </c>
      <c r="AP833" s="3" t="str">
        <f>+IF(TablaProyecto[[#This Row],[TrainingTimesLastYear]]&lt;3,"Poca",IF(TablaProyecto[[#This Row],[TrainingTimesLastYear]]&lt;5,"Media","Mucha"))</f>
        <v>Mucha</v>
      </c>
      <c r="AQ833" s="3" t="str">
        <f>+IF(TablaProyecto[[#This Row],[TotalWorkingYears]]&lt;4,"Junior",IF(TablaProyecto[[#This Row],[TotalWorkingYears]]&lt;10,"Intermediate","Senior"))</f>
        <v>Junior</v>
      </c>
      <c r="AS833" t="str">
        <f>+IF(TablaProyecto[[#This Row],[Education]]&gt;5,"ERRONEO","")</f>
        <v/>
      </c>
      <c r="AT833" t="str">
        <f>IF(+COUNTIF(TablaProyecto[EmployeeNumber],TablaProyecto[[#This Row],[EmployeeNumber]])&gt;1,"ERRONEO"," ")</f>
        <v xml:space="preserve"> </v>
      </c>
      <c r="AU833" t="str">
        <f>+IF(TablaProyecto[[#This Row],[JobSatisfaction]]&gt;4,"ERRONEO"," ")</f>
        <v xml:space="preserve"> </v>
      </c>
      <c r="AV833" t="str">
        <f>+IF(TablaProyecto[[#This Row],[PerformanceRating]]&gt;4,"ERRONEO"," ")</f>
        <v xml:space="preserve"> </v>
      </c>
      <c r="AW833" t="str">
        <f>+IF(TablaProyecto[[#This Row],[RelationshipSatisfaction]]&gt;4,"ERRONEO"," ")</f>
        <v xml:space="preserve"> </v>
      </c>
      <c r="AX833" t="str">
        <f>+IF(TablaProyecto[[#This Row],[WorkLifeBalance]]&gt;4,"ERRONEO"," ")</f>
        <v xml:space="preserve"> </v>
      </c>
    </row>
    <row r="834" spans="1:50" x14ac:dyDescent="0.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  <c r="AJ834" s="3">
        <f>+TablaProyecto[[#This Row],[PercentSalaryHike]]/100</f>
        <v>0.13</v>
      </c>
      <c r="AK834" s="3" t="str">
        <f>+IF(TablaProyecto[[#This Row],[Age]]&gt;=61,"Baby boomers",IF(TablaProyecto[[#This Row],[Age]]&gt;=45,"Generacion X",IF(TablaProyecto[[#This Row],[Age]]&gt;=29,"Millennials","Generacion Z")))</f>
        <v>Millennials</v>
      </c>
      <c r="AL83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34" s="3" t="str">
        <f>+IF(TablaProyecto[[#This Row],[HourlyRate]]&lt;50,"Coste salarial bajo",IF(TablaProyecto[[#This Row],[HourlyRate]]&lt;75,"Coste salarial medio","Coste salarial alto"))</f>
        <v>Coste salarial medio</v>
      </c>
      <c r="AN834" s="3" t="str">
        <f>+IF(TablaProyecto[[#This Row],[DistanceFromHome]]&lt;10,"0-10 kms",IF(TablaProyecto[[#This Row],[DistanceFromHome]]&lt;20,"10-20 kms","20-30 kms"))</f>
        <v>20-30 kms</v>
      </c>
      <c r="AO834" s="3" t="str">
        <f>+IF(TablaProyecto[[#This Row],[Porcentaje de aumento salarial recibido (%)]]&lt;16%,"Bajo",IF(TablaProyecto[[#This Row],[Porcentaje de aumento salarial recibido (%)]]&lt;21%,"Medio","Alto"))</f>
        <v>Bajo</v>
      </c>
      <c r="AP834" s="3" t="str">
        <f>+IF(TablaProyecto[[#This Row],[TrainingTimesLastYear]]&lt;3,"Poca",IF(TablaProyecto[[#This Row],[TrainingTimesLastYear]]&lt;5,"Media","Mucha"))</f>
        <v>Poca</v>
      </c>
      <c r="AQ834" s="3" t="str">
        <f>+IF(TablaProyecto[[#This Row],[TotalWorkingYears]]&lt;4,"Junior",IF(TablaProyecto[[#This Row],[TotalWorkingYears]]&lt;10,"Intermediate","Senior"))</f>
        <v>Intermediate</v>
      </c>
      <c r="AS834" t="str">
        <f>+IF(TablaProyecto[[#This Row],[Education]]&gt;5,"ERRONEO","")</f>
        <v/>
      </c>
      <c r="AT834" t="str">
        <f>IF(+COUNTIF(TablaProyecto[EmployeeNumber],TablaProyecto[[#This Row],[EmployeeNumber]])&gt;1,"ERRONEO"," ")</f>
        <v xml:space="preserve"> </v>
      </c>
      <c r="AU834" t="str">
        <f>+IF(TablaProyecto[[#This Row],[JobSatisfaction]]&gt;4,"ERRONEO"," ")</f>
        <v xml:space="preserve"> </v>
      </c>
      <c r="AV834" t="str">
        <f>+IF(TablaProyecto[[#This Row],[PerformanceRating]]&gt;4,"ERRONEO"," ")</f>
        <v xml:space="preserve"> </v>
      </c>
      <c r="AW834" t="str">
        <f>+IF(TablaProyecto[[#This Row],[RelationshipSatisfaction]]&gt;4,"ERRONEO"," ")</f>
        <v xml:space="preserve"> </v>
      </c>
      <c r="AX834" t="str">
        <f>+IF(TablaProyecto[[#This Row],[WorkLifeBalance]]&gt;4,"ERRONEO"," ")</f>
        <v xml:space="preserve"> </v>
      </c>
    </row>
    <row r="835" spans="1:50" x14ac:dyDescent="0.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  <c r="AJ835" s="3">
        <f>+TablaProyecto[[#This Row],[PercentSalaryHike]]/100</f>
        <v>0.13</v>
      </c>
      <c r="AK835" s="3" t="str">
        <f>+IF(TablaProyecto[[#This Row],[Age]]&gt;=61,"Baby boomers",IF(TablaProyecto[[#This Row],[Age]]&gt;=45,"Generacion X",IF(TablaProyecto[[#This Row],[Age]]&gt;=29,"Millennials","Generacion Z")))</f>
        <v>Generacion Z</v>
      </c>
      <c r="AL83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35" s="3" t="str">
        <f>+IF(TablaProyecto[[#This Row],[HourlyRate]]&lt;50,"Coste salarial bajo",IF(TablaProyecto[[#This Row],[HourlyRate]]&lt;75,"Coste salarial medio","Coste salarial alto"))</f>
        <v>Coste salarial medio</v>
      </c>
      <c r="AN835" s="3" t="str">
        <f>+IF(TablaProyecto[[#This Row],[DistanceFromHome]]&lt;10,"0-10 kms",IF(TablaProyecto[[#This Row],[DistanceFromHome]]&lt;20,"10-20 kms","20-30 kms"))</f>
        <v>0-10 kms</v>
      </c>
      <c r="AO835" s="3" t="str">
        <f>+IF(TablaProyecto[[#This Row],[Porcentaje de aumento salarial recibido (%)]]&lt;16%,"Bajo",IF(TablaProyecto[[#This Row],[Porcentaje de aumento salarial recibido (%)]]&lt;21%,"Medio","Alto"))</f>
        <v>Bajo</v>
      </c>
      <c r="AP835" s="3" t="str">
        <f>+IF(TablaProyecto[[#This Row],[TrainingTimesLastYear]]&lt;3,"Poca",IF(TablaProyecto[[#This Row],[TrainingTimesLastYear]]&lt;5,"Media","Mucha"))</f>
        <v>Poca</v>
      </c>
      <c r="AQ835" s="3" t="str">
        <f>+IF(TablaProyecto[[#This Row],[TotalWorkingYears]]&lt;4,"Junior",IF(TablaProyecto[[#This Row],[TotalWorkingYears]]&lt;10,"Intermediate","Senior"))</f>
        <v>Intermediate</v>
      </c>
      <c r="AS835" t="str">
        <f>+IF(TablaProyecto[[#This Row],[Education]]&gt;5,"ERRONEO","")</f>
        <v/>
      </c>
      <c r="AT835" t="str">
        <f>IF(+COUNTIF(TablaProyecto[EmployeeNumber],TablaProyecto[[#This Row],[EmployeeNumber]])&gt;1,"ERRONEO"," ")</f>
        <v xml:space="preserve"> </v>
      </c>
      <c r="AU835" t="str">
        <f>+IF(TablaProyecto[[#This Row],[JobSatisfaction]]&gt;4,"ERRONEO"," ")</f>
        <v xml:space="preserve"> </v>
      </c>
      <c r="AV835" t="str">
        <f>+IF(TablaProyecto[[#This Row],[PerformanceRating]]&gt;4,"ERRONEO"," ")</f>
        <v xml:space="preserve"> </v>
      </c>
      <c r="AW835" t="str">
        <f>+IF(TablaProyecto[[#This Row],[RelationshipSatisfaction]]&gt;4,"ERRONEO"," ")</f>
        <v xml:space="preserve"> </v>
      </c>
      <c r="AX835" t="str">
        <f>+IF(TablaProyecto[[#This Row],[WorkLifeBalance]]&gt;4,"ERRONEO"," ")</f>
        <v xml:space="preserve"> </v>
      </c>
    </row>
    <row r="836" spans="1:50" x14ac:dyDescent="0.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  <c r="AJ836" s="3">
        <f>+TablaProyecto[[#This Row],[PercentSalaryHike]]/100</f>
        <v>0.2</v>
      </c>
      <c r="AK836" s="3" t="str">
        <f>+IF(TablaProyecto[[#This Row],[Age]]&gt;=61,"Baby boomers",IF(TablaProyecto[[#This Row],[Age]]&gt;=45,"Generacion X",IF(TablaProyecto[[#This Row],[Age]]&gt;=29,"Millennials","Generacion Z")))</f>
        <v>Millennials</v>
      </c>
      <c r="AL83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36" s="3" t="str">
        <f>+IF(TablaProyecto[[#This Row],[HourlyRate]]&lt;50,"Coste salarial bajo",IF(TablaProyecto[[#This Row],[HourlyRate]]&lt;75,"Coste salarial medio","Coste salarial alto"))</f>
        <v>Coste salarial medio</v>
      </c>
      <c r="AN836" s="3" t="str">
        <f>+IF(TablaProyecto[[#This Row],[DistanceFromHome]]&lt;10,"0-10 kms",IF(TablaProyecto[[#This Row],[DistanceFromHome]]&lt;20,"10-20 kms","20-30 kms"))</f>
        <v>0-10 kms</v>
      </c>
      <c r="AO836" s="3" t="str">
        <f>+IF(TablaProyecto[[#This Row],[Porcentaje de aumento salarial recibido (%)]]&lt;16%,"Bajo",IF(TablaProyecto[[#This Row],[Porcentaje de aumento salarial recibido (%)]]&lt;21%,"Medio","Alto"))</f>
        <v>Medio</v>
      </c>
      <c r="AP836" s="3" t="str">
        <f>+IF(TablaProyecto[[#This Row],[TrainingTimesLastYear]]&lt;3,"Poca",IF(TablaProyecto[[#This Row],[TrainingTimesLastYear]]&lt;5,"Media","Mucha"))</f>
        <v>Media</v>
      </c>
      <c r="AQ836" s="3" t="str">
        <f>+IF(TablaProyecto[[#This Row],[TotalWorkingYears]]&lt;4,"Junior",IF(TablaProyecto[[#This Row],[TotalWorkingYears]]&lt;10,"Intermediate","Senior"))</f>
        <v>Intermediate</v>
      </c>
      <c r="AS836" t="str">
        <f>+IF(TablaProyecto[[#This Row],[Education]]&gt;5,"ERRONEO","")</f>
        <v/>
      </c>
      <c r="AT836" t="str">
        <f>IF(+COUNTIF(TablaProyecto[EmployeeNumber],TablaProyecto[[#This Row],[EmployeeNumber]])&gt;1,"ERRONEO"," ")</f>
        <v xml:space="preserve"> </v>
      </c>
      <c r="AU836" t="str">
        <f>+IF(TablaProyecto[[#This Row],[JobSatisfaction]]&gt;4,"ERRONEO"," ")</f>
        <v xml:space="preserve"> </v>
      </c>
      <c r="AV836" t="str">
        <f>+IF(TablaProyecto[[#This Row],[PerformanceRating]]&gt;4,"ERRONEO"," ")</f>
        <v xml:space="preserve"> </v>
      </c>
      <c r="AW836" t="str">
        <f>+IF(TablaProyecto[[#This Row],[RelationshipSatisfaction]]&gt;4,"ERRONEO"," ")</f>
        <v xml:space="preserve"> </v>
      </c>
      <c r="AX836" t="str">
        <f>+IF(TablaProyecto[[#This Row],[WorkLifeBalance]]&gt;4,"ERRONEO"," ")</f>
        <v xml:space="preserve"> </v>
      </c>
    </row>
    <row r="837" spans="1:50" x14ac:dyDescent="0.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  <c r="AJ837" s="3">
        <f>+TablaProyecto[[#This Row],[PercentSalaryHike]]/100</f>
        <v>0.17</v>
      </c>
      <c r="AK837" s="3" t="str">
        <f>+IF(TablaProyecto[[#This Row],[Age]]&gt;=61,"Baby boomers",IF(TablaProyecto[[#This Row],[Age]]&gt;=45,"Generacion X",IF(TablaProyecto[[#This Row],[Age]]&gt;=29,"Millennials","Generacion Z")))</f>
        <v>Millennials</v>
      </c>
      <c r="AL83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37" s="3" t="str">
        <f>+IF(TablaProyecto[[#This Row],[HourlyRate]]&lt;50,"Coste salarial bajo",IF(TablaProyecto[[#This Row],[HourlyRate]]&lt;75,"Coste salarial medio","Coste salarial alto"))</f>
        <v>Coste salarial alto</v>
      </c>
      <c r="AN837" s="3" t="str">
        <f>+IF(TablaProyecto[[#This Row],[DistanceFromHome]]&lt;10,"0-10 kms",IF(TablaProyecto[[#This Row],[DistanceFromHome]]&lt;20,"10-20 kms","20-30 kms"))</f>
        <v>0-10 kms</v>
      </c>
      <c r="AO837" s="3" t="str">
        <f>+IF(TablaProyecto[[#This Row],[Porcentaje de aumento salarial recibido (%)]]&lt;16%,"Bajo",IF(TablaProyecto[[#This Row],[Porcentaje de aumento salarial recibido (%)]]&lt;21%,"Medio","Alto"))</f>
        <v>Medio</v>
      </c>
      <c r="AP837" s="3" t="str">
        <f>+IF(TablaProyecto[[#This Row],[TrainingTimesLastYear]]&lt;3,"Poca",IF(TablaProyecto[[#This Row],[TrainingTimesLastYear]]&lt;5,"Media","Mucha"))</f>
        <v>Poca</v>
      </c>
      <c r="AQ837" s="3" t="str">
        <f>+IF(TablaProyecto[[#This Row],[TotalWorkingYears]]&lt;4,"Junior",IF(TablaProyecto[[#This Row],[TotalWorkingYears]]&lt;10,"Intermediate","Senior"))</f>
        <v>Intermediate</v>
      </c>
      <c r="AS837" t="str">
        <f>+IF(TablaProyecto[[#This Row],[Education]]&gt;5,"ERRONEO","")</f>
        <v/>
      </c>
      <c r="AT837" t="str">
        <f>IF(+COUNTIF(TablaProyecto[EmployeeNumber],TablaProyecto[[#This Row],[EmployeeNumber]])&gt;1,"ERRONEO"," ")</f>
        <v xml:space="preserve"> </v>
      </c>
      <c r="AU837" t="str">
        <f>+IF(TablaProyecto[[#This Row],[JobSatisfaction]]&gt;4,"ERRONEO"," ")</f>
        <v xml:space="preserve"> </v>
      </c>
      <c r="AV837" t="str">
        <f>+IF(TablaProyecto[[#This Row],[PerformanceRating]]&gt;4,"ERRONEO"," ")</f>
        <v xml:space="preserve"> </v>
      </c>
      <c r="AW837" t="str">
        <f>+IF(TablaProyecto[[#This Row],[RelationshipSatisfaction]]&gt;4,"ERRONEO"," ")</f>
        <v xml:space="preserve"> </v>
      </c>
      <c r="AX837" t="str">
        <f>+IF(TablaProyecto[[#This Row],[WorkLifeBalance]]&gt;4,"ERRONEO"," ")</f>
        <v xml:space="preserve"> </v>
      </c>
    </row>
    <row r="838" spans="1:50" x14ac:dyDescent="0.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  <c r="AJ838" s="3">
        <f>+TablaProyecto[[#This Row],[PercentSalaryHike]]/100</f>
        <v>0.13</v>
      </c>
      <c r="AK838" s="3" t="str">
        <f>+IF(TablaProyecto[[#This Row],[Age]]&gt;=61,"Baby boomers",IF(TablaProyecto[[#This Row],[Age]]&gt;=45,"Generacion X",IF(TablaProyecto[[#This Row],[Age]]&gt;=29,"Millennials","Generacion Z")))</f>
        <v>Millennials</v>
      </c>
      <c r="AL83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838" s="3" t="str">
        <f>+IF(TablaProyecto[[#This Row],[HourlyRate]]&lt;50,"Coste salarial bajo",IF(TablaProyecto[[#This Row],[HourlyRate]]&lt;75,"Coste salarial medio","Coste salarial alto"))</f>
        <v>Coste salarial bajo</v>
      </c>
      <c r="AN838" s="3" t="str">
        <f>+IF(TablaProyecto[[#This Row],[DistanceFromHome]]&lt;10,"0-10 kms",IF(TablaProyecto[[#This Row],[DistanceFromHome]]&lt;20,"10-20 kms","20-30 kms"))</f>
        <v>20-30 kms</v>
      </c>
      <c r="AO838" s="3" t="str">
        <f>+IF(TablaProyecto[[#This Row],[Porcentaje de aumento salarial recibido (%)]]&lt;16%,"Bajo",IF(TablaProyecto[[#This Row],[Porcentaje de aumento salarial recibido (%)]]&lt;21%,"Medio","Alto"))</f>
        <v>Bajo</v>
      </c>
      <c r="AP838" s="3" t="str">
        <f>+IF(TablaProyecto[[#This Row],[TrainingTimesLastYear]]&lt;3,"Poca",IF(TablaProyecto[[#This Row],[TrainingTimesLastYear]]&lt;5,"Media","Mucha"))</f>
        <v>Media</v>
      </c>
      <c r="AQ838" s="3" t="str">
        <f>+IF(TablaProyecto[[#This Row],[TotalWorkingYears]]&lt;4,"Junior",IF(TablaProyecto[[#This Row],[TotalWorkingYears]]&lt;10,"Intermediate","Senior"))</f>
        <v>Senior</v>
      </c>
      <c r="AS838" t="str">
        <f>+IF(TablaProyecto[[#This Row],[Education]]&gt;5,"ERRONEO","")</f>
        <v/>
      </c>
      <c r="AT838" t="str">
        <f>IF(+COUNTIF(TablaProyecto[EmployeeNumber],TablaProyecto[[#This Row],[EmployeeNumber]])&gt;1,"ERRONEO"," ")</f>
        <v xml:space="preserve"> </v>
      </c>
      <c r="AU838" t="str">
        <f>+IF(TablaProyecto[[#This Row],[JobSatisfaction]]&gt;4,"ERRONEO"," ")</f>
        <v xml:space="preserve"> </v>
      </c>
      <c r="AV838" t="str">
        <f>+IF(TablaProyecto[[#This Row],[PerformanceRating]]&gt;4,"ERRONEO"," ")</f>
        <v xml:space="preserve"> </v>
      </c>
      <c r="AW838" t="str">
        <f>+IF(TablaProyecto[[#This Row],[RelationshipSatisfaction]]&gt;4,"ERRONEO"," ")</f>
        <v xml:space="preserve"> </v>
      </c>
      <c r="AX838" t="str">
        <f>+IF(TablaProyecto[[#This Row],[WorkLifeBalance]]&gt;4,"ERRONEO"," ")</f>
        <v xml:space="preserve"> </v>
      </c>
    </row>
    <row r="839" spans="1:50" x14ac:dyDescent="0.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  <c r="AJ839" s="3">
        <f>+TablaProyecto[[#This Row],[PercentSalaryHike]]/100</f>
        <v>0.17</v>
      </c>
      <c r="AK839" s="3" t="str">
        <f>+IF(TablaProyecto[[#This Row],[Age]]&gt;=61,"Baby boomers",IF(TablaProyecto[[#This Row],[Age]]&gt;=45,"Generacion X",IF(TablaProyecto[[#This Row],[Age]]&gt;=29,"Millennials","Generacion Z")))</f>
        <v>Millennials</v>
      </c>
      <c r="AL83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839" s="3" t="str">
        <f>+IF(TablaProyecto[[#This Row],[HourlyRate]]&lt;50,"Coste salarial bajo",IF(TablaProyecto[[#This Row],[HourlyRate]]&lt;75,"Coste salarial medio","Coste salarial alto"))</f>
        <v>Coste salarial alto</v>
      </c>
      <c r="AN839" s="3" t="str">
        <f>+IF(TablaProyecto[[#This Row],[DistanceFromHome]]&lt;10,"0-10 kms",IF(TablaProyecto[[#This Row],[DistanceFromHome]]&lt;20,"10-20 kms","20-30 kms"))</f>
        <v>0-10 kms</v>
      </c>
      <c r="AO839" s="3" t="str">
        <f>+IF(TablaProyecto[[#This Row],[Porcentaje de aumento salarial recibido (%)]]&lt;16%,"Bajo",IF(TablaProyecto[[#This Row],[Porcentaje de aumento salarial recibido (%)]]&lt;21%,"Medio","Alto"))</f>
        <v>Medio</v>
      </c>
      <c r="AP839" s="3" t="str">
        <f>+IF(TablaProyecto[[#This Row],[TrainingTimesLastYear]]&lt;3,"Poca",IF(TablaProyecto[[#This Row],[TrainingTimesLastYear]]&lt;5,"Media","Mucha"))</f>
        <v>Media</v>
      </c>
      <c r="AQ839" s="3" t="str">
        <f>+IF(TablaProyecto[[#This Row],[TotalWorkingYears]]&lt;4,"Junior",IF(TablaProyecto[[#This Row],[TotalWorkingYears]]&lt;10,"Intermediate","Senior"))</f>
        <v>Senior</v>
      </c>
      <c r="AS839" t="str">
        <f>+IF(TablaProyecto[[#This Row],[Education]]&gt;5,"ERRONEO","")</f>
        <v/>
      </c>
      <c r="AT839" t="str">
        <f>IF(+COUNTIF(TablaProyecto[EmployeeNumber],TablaProyecto[[#This Row],[EmployeeNumber]])&gt;1,"ERRONEO"," ")</f>
        <v xml:space="preserve"> </v>
      </c>
      <c r="AU839" t="str">
        <f>+IF(TablaProyecto[[#This Row],[JobSatisfaction]]&gt;4,"ERRONEO"," ")</f>
        <v xml:space="preserve"> </v>
      </c>
      <c r="AV839" t="str">
        <f>+IF(TablaProyecto[[#This Row],[PerformanceRating]]&gt;4,"ERRONEO"," ")</f>
        <v xml:space="preserve"> </v>
      </c>
      <c r="AW839" t="str">
        <f>+IF(TablaProyecto[[#This Row],[RelationshipSatisfaction]]&gt;4,"ERRONEO"," ")</f>
        <v xml:space="preserve"> </v>
      </c>
      <c r="AX839" t="str">
        <f>+IF(TablaProyecto[[#This Row],[WorkLifeBalance]]&gt;4,"ERRONEO"," ")</f>
        <v xml:space="preserve"> </v>
      </c>
    </row>
    <row r="840" spans="1:50" x14ac:dyDescent="0.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  <c r="AJ840" s="3">
        <f>+TablaProyecto[[#This Row],[PercentSalaryHike]]/100</f>
        <v>0.12</v>
      </c>
      <c r="AK840" s="3" t="str">
        <f>+IF(TablaProyecto[[#This Row],[Age]]&gt;=61,"Baby boomers",IF(TablaProyecto[[#This Row],[Age]]&gt;=45,"Generacion X",IF(TablaProyecto[[#This Row],[Age]]&gt;=29,"Millennials","Generacion Z")))</f>
        <v>Millennials</v>
      </c>
      <c r="AL84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840" s="3" t="str">
        <f>+IF(TablaProyecto[[#This Row],[HourlyRate]]&lt;50,"Coste salarial bajo",IF(TablaProyecto[[#This Row],[HourlyRate]]&lt;75,"Coste salarial medio","Coste salarial alto"))</f>
        <v>Coste salarial bajo</v>
      </c>
      <c r="AN840" s="3" t="str">
        <f>+IF(TablaProyecto[[#This Row],[DistanceFromHome]]&lt;10,"0-10 kms",IF(TablaProyecto[[#This Row],[DistanceFromHome]]&lt;20,"10-20 kms","20-30 kms"))</f>
        <v>10-20 kms</v>
      </c>
      <c r="AO840" s="3" t="str">
        <f>+IF(TablaProyecto[[#This Row],[Porcentaje de aumento salarial recibido (%)]]&lt;16%,"Bajo",IF(TablaProyecto[[#This Row],[Porcentaje de aumento salarial recibido (%)]]&lt;21%,"Medio","Alto"))</f>
        <v>Bajo</v>
      </c>
      <c r="AP840" s="3" t="str">
        <f>+IF(TablaProyecto[[#This Row],[TrainingTimesLastYear]]&lt;3,"Poca",IF(TablaProyecto[[#This Row],[TrainingTimesLastYear]]&lt;5,"Media","Mucha"))</f>
        <v>Poca</v>
      </c>
      <c r="AQ840" s="3" t="str">
        <f>+IF(TablaProyecto[[#This Row],[TotalWorkingYears]]&lt;4,"Junior",IF(TablaProyecto[[#This Row],[TotalWorkingYears]]&lt;10,"Intermediate","Senior"))</f>
        <v>Senior</v>
      </c>
      <c r="AS840" t="str">
        <f>+IF(TablaProyecto[[#This Row],[Education]]&gt;5,"ERRONEO","")</f>
        <v/>
      </c>
      <c r="AT840" t="str">
        <f>IF(+COUNTIF(TablaProyecto[EmployeeNumber],TablaProyecto[[#This Row],[EmployeeNumber]])&gt;1,"ERRONEO"," ")</f>
        <v xml:space="preserve"> </v>
      </c>
      <c r="AU840" t="str">
        <f>+IF(TablaProyecto[[#This Row],[JobSatisfaction]]&gt;4,"ERRONEO"," ")</f>
        <v xml:space="preserve"> </v>
      </c>
      <c r="AV840" t="str">
        <f>+IF(TablaProyecto[[#This Row],[PerformanceRating]]&gt;4,"ERRONEO"," ")</f>
        <v xml:space="preserve"> </v>
      </c>
      <c r="AW840" t="str">
        <f>+IF(TablaProyecto[[#This Row],[RelationshipSatisfaction]]&gt;4,"ERRONEO"," ")</f>
        <v xml:space="preserve"> </v>
      </c>
      <c r="AX840" t="str">
        <f>+IF(TablaProyecto[[#This Row],[WorkLifeBalance]]&gt;4,"ERRONEO"," ")</f>
        <v xml:space="preserve"> </v>
      </c>
    </row>
    <row r="841" spans="1:50" x14ac:dyDescent="0.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  <c r="AJ841" s="3">
        <f>+TablaProyecto[[#This Row],[PercentSalaryHike]]/100</f>
        <v>0.13</v>
      </c>
      <c r="AK841" s="3" t="str">
        <f>+IF(TablaProyecto[[#This Row],[Age]]&gt;=61,"Baby boomers",IF(TablaProyecto[[#This Row],[Age]]&gt;=45,"Generacion X",IF(TablaProyecto[[#This Row],[Age]]&gt;=29,"Millennials","Generacion Z")))</f>
        <v>Millennials</v>
      </c>
      <c r="AL84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41" s="3" t="str">
        <f>+IF(TablaProyecto[[#This Row],[HourlyRate]]&lt;50,"Coste salarial bajo",IF(TablaProyecto[[#This Row],[HourlyRate]]&lt;75,"Coste salarial medio","Coste salarial alto"))</f>
        <v>Coste salarial bajo</v>
      </c>
      <c r="AN841" s="3" t="str">
        <f>+IF(TablaProyecto[[#This Row],[DistanceFromHome]]&lt;10,"0-10 kms",IF(TablaProyecto[[#This Row],[DistanceFromHome]]&lt;20,"10-20 kms","20-30 kms"))</f>
        <v>0-10 kms</v>
      </c>
      <c r="AO841" s="3" t="str">
        <f>+IF(TablaProyecto[[#This Row],[Porcentaje de aumento salarial recibido (%)]]&lt;16%,"Bajo",IF(TablaProyecto[[#This Row],[Porcentaje de aumento salarial recibido (%)]]&lt;21%,"Medio","Alto"))</f>
        <v>Bajo</v>
      </c>
      <c r="AP841" s="3" t="str">
        <f>+IF(TablaProyecto[[#This Row],[TrainingTimesLastYear]]&lt;3,"Poca",IF(TablaProyecto[[#This Row],[TrainingTimesLastYear]]&lt;5,"Media","Mucha"))</f>
        <v>Media</v>
      </c>
      <c r="AQ841" s="3" t="str">
        <f>+IF(TablaProyecto[[#This Row],[TotalWorkingYears]]&lt;4,"Junior",IF(TablaProyecto[[#This Row],[TotalWorkingYears]]&lt;10,"Intermediate","Senior"))</f>
        <v>Intermediate</v>
      </c>
      <c r="AS841" t="str">
        <f>+IF(TablaProyecto[[#This Row],[Education]]&gt;5,"ERRONEO","")</f>
        <v/>
      </c>
      <c r="AT841" t="str">
        <f>IF(+COUNTIF(TablaProyecto[EmployeeNumber],TablaProyecto[[#This Row],[EmployeeNumber]])&gt;1,"ERRONEO"," ")</f>
        <v xml:space="preserve"> </v>
      </c>
      <c r="AU841" t="str">
        <f>+IF(TablaProyecto[[#This Row],[JobSatisfaction]]&gt;4,"ERRONEO"," ")</f>
        <v xml:space="preserve"> </v>
      </c>
      <c r="AV841" t="str">
        <f>+IF(TablaProyecto[[#This Row],[PerformanceRating]]&gt;4,"ERRONEO"," ")</f>
        <v xml:space="preserve"> </v>
      </c>
      <c r="AW841" t="str">
        <f>+IF(TablaProyecto[[#This Row],[RelationshipSatisfaction]]&gt;4,"ERRONEO"," ")</f>
        <v xml:space="preserve"> </v>
      </c>
      <c r="AX841" t="str">
        <f>+IF(TablaProyecto[[#This Row],[WorkLifeBalance]]&gt;4,"ERRONEO"," ")</f>
        <v xml:space="preserve"> </v>
      </c>
    </row>
    <row r="842" spans="1:50" x14ac:dyDescent="0.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  <c r="AJ842" s="3">
        <f>+TablaProyecto[[#This Row],[PercentSalaryHike]]/100</f>
        <v>0.12</v>
      </c>
      <c r="AK842" s="3" t="str">
        <f>+IF(TablaProyecto[[#This Row],[Age]]&gt;=61,"Baby boomers",IF(TablaProyecto[[#This Row],[Age]]&gt;=45,"Generacion X",IF(TablaProyecto[[#This Row],[Age]]&gt;=29,"Millennials","Generacion Z")))</f>
        <v>Millennials</v>
      </c>
      <c r="AL84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42" s="3" t="str">
        <f>+IF(TablaProyecto[[#This Row],[HourlyRate]]&lt;50,"Coste salarial bajo",IF(TablaProyecto[[#This Row],[HourlyRate]]&lt;75,"Coste salarial medio","Coste salarial alto"))</f>
        <v>Coste salarial medio</v>
      </c>
      <c r="AN842" s="3" t="str">
        <f>+IF(TablaProyecto[[#This Row],[DistanceFromHome]]&lt;10,"0-10 kms",IF(TablaProyecto[[#This Row],[DistanceFromHome]]&lt;20,"10-20 kms","20-30 kms"))</f>
        <v>0-10 kms</v>
      </c>
      <c r="AO842" s="3" t="str">
        <f>+IF(TablaProyecto[[#This Row],[Porcentaje de aumento salarial recibido (%)]]&lt;16%,"Bajo",IF(TablaProyecto[[#This Row],[Porcentaje de aumento salarial recibido (%)]]&lt;21%,"Medio","Alto"))</f>
        <v>Bajo</v>
      </c>
      <c r="AP842" s="3" t="str">
        <f>+IF(TablaProyecto[[#This Row],[TrainingTimesLastYear]]&lt;3,"Poca",IF(TablaProyecto[[#This Row],[TrainingTimesLastYear]]&lt;5,"Media","Mucha"))</f>
        <v>Poca</v>
      </c>
      <c r="AQ842" s="3" t="str">
        <f>+IF(TablaProyecto[[#This Row],[TotalWorkingYears]]&lt;4,"Junior",IF(TablaProyecto[[#This Row],[TotalWorkingYears]]&lt;10,"Intermediate","Senior"))</f>
        <v>Senior</v>
      </c>
      <c r="AS842" t="str">
        <f>+IF(TablaProyecto[[#This Row],[Education]]&gt;5,"ERRONEO","")</f>
        <v/>
      </c>
      <c r="AT842" t="str">
        <f>IF(+COUNTIF(TablaProyecto[EmployeeNumber],TablaProyecto[[#This Row],[EmployeeNumber]])&gt;1,"ERRONEO"," ")</f>
        <v xml:space="preserve"> </v>
      </c>
      <c r="AU842" t="str">
        <f>+IF(TablaProyecto[[#This Row],[JobSatisfaction]]&gt;4,"ERRONEO"," ")</f>
        <v xml:space="preserve"> </v>
      </c>
      <c r="AV842" t="str">
        <f>+IF(TablaProyecto[[#This Row],[PerformanceRating]]&gt;4,"ERRONEO"," ")</f>
        <v xml:space="preserve"> </v>
      </c>
      <c r="AW842" t="str">
        <f>+IF(TablaProyecto[[#This Row],[RelationshipSatisfaction]]&gt;4,"ERRONEO"," ")</f>
        <v xml:space="preserve"> </v>
      </c>
      <c r="AX842" t="str">
        <f>+IF(TablaProyecto[[#This Row],[WorkLifeBalance]]&gt;4,"ERRONEO"," ")</f>
        <v xml:space="preserve"> </v>
      </c>
    </row>
    <row r="843" spans="1:50" x14ac:dyDescent="0.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  <c r="AJ843" s="3">
        <f>+TablaProyecto[[#This Row],[PercentSalaryHike]]/100</f>
        <v>0.22</v>
      </c>
      <c r="AK843" s="3" t="str">
        <f>+IF(TablaProyecto[[#This Row],[Age]]&gt;=61,"Baby boomers",IF(TablaProyecto[[#This Row],[Age]]&gt;=45,"Generacion X",IF(TablaProyecto[[#This Row],[Age]]&gt;=29,"Millennials","Generacion Z")))</f>
        <v>Generacion Z</v>
      </c>
      <c r="AL84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43" s="3" t="str">
        <f>+IF(TablaProyecto[[#This Row],[HourlyRate]]&lt;50,"Coste salarial bajo",IF(TablaProyecto[[#This Row],[HourlyRate]]&lt;75,"Coste salarial medio","Coste salarial alto"))</f>
        <v>Coste salarial bajo</v>
      </c>
      <c r="AN843" s="3" t="str">
        <f>+IF(TablaProyecto[[#This Row],[DistanceFromHome]]&lt;10,"0-10 kms",IF(TablaProyecto[[#This Row],[DistanceFromHome]]&lt;20,"10-20 kms","20-30 kms"))</f>
        <v>20-30 kms</v>
      </c>
      <c r="AO843" s="3" t="str">
        <f>+IF(TablaProyecto[[#This Row],[Porcentaje de aumento salarial recibido (%)]]&lt;16%,"Bajo",IF(TablaProyecto[[#This Row],[Porcentaje de aumento salarial recibido (%)]]&lt;21%,"Medio","Alto"))</f>
        <v>Alto</v>
      </c>
      <c r="AP843" s="3" t="str">
        <f>+IF(TablaProyecto[[#This Row],[TrainingTimesLastYear]]&lt;3,"Poca",IF(TablaProyecto[[#This Row],[TrainingTimesLastYear]]&lt;5,"Media","Mucha"))</f>
        <v>Poca</v>
      </c>
      <c r="AQ843" s="3" t="str">
        <f>+IF(TablaProyecto[[#This Row],[TotalWorkingYears]]&lt;4,"Junior",IF(TablaProyecto[[#This Row],[TotalWorkingYears]]&lt;10,"Intermediate","Senior"))</f>
        <v>Intermediate</v>
      </c>
      <c r="AS843" t="str">
        <f>+IF(TablaProyecto[[#This Row],[Education]]&gt;5,"ERRONEO","")</f>
        <v/>
      </c>
      <c r="AT843" t="str">
        <f>IF(+COUNTIF(TablaProyecto[EmployeeNumber],TablaProyecto[[#This Row],[EmployeeNumber]])&gt;1,"ERRONEO"," ")</f>
        <v xml:space="preserve"> </v>
      </c>
      <c r="AU843" t="str">
        <f>+IF(TablaProyecto[[#This Row],[JobSatisfaction]]&gt;4,"ERRONEO"," ")</f>
        <v xml:space="preserve"> </v>
      </c>
      <c r="AV843" t="str">
        <f>+IF(TablaProyecto[[#This Row],[PerformanceRating]]&gt;4,"ERRONEO"," ")</f>
        <v xml:space="preserve"> </v>
      </c>
      <c r="AW843" t="str">
        <f>+IF(TablaProyecto[[#This Row],[RelationshipSatisfaction]]&gt;4,"ERRONEO"," ")</f>
        <v xml:space="preserve"> </v>
      </c>
      <c r="AX843" t="str">
        <f>+IF(TablaProyecto[[#This Row],[WorkLifeBalance]]&gt;4,"ERRONEO"," ")</f>
        <v xml:space="preserve"> </v>
      </c>
    </row>
    <row r="844" spans="1:50" x14ac:dyDescent="0.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  <c r="AJ844" s="3">
        <f>+TablaProyecto[[#This Row],[PercentSalaryHike]]/100</f>
        <v>0.11</v>
      </c>
      <c r="AK844" s="3" t="str">
        <f>+IF(TablaProyecto[[#This Row],[Age]]&gt;=61,"Baby boomers",IF(TablaProyecto[[#This Row],[Age]]&gt;=45,"Generacion X",IF(TablaProyecto[[#This Row],[Age]]&gt;=29,"Millennials","Generacion Z")))</f>
        <v>Generacion Z</v>
      </c>
      <c r="AL84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844" s="3" t="str">
        <f>+IF(TablaProyecto[[#This Row],[HourlyRate]]&lt;50,"Coste salarial bajo",IF(TablaProyecto[[#This Row],[HourlyRate]]&lt;75,"Coste salarial medio","Coste salarial alto"))</f>
        <v>Coste salarial alto</v>
      </c>
      <c r="AN844" s="3" t="str">
        <f>+IF(TablaProyecto[[#This Row],[DistanceFromHome]]&lt;10,"0-10 kms",IF(TablaProyecto[[#This Row],[DistanceFromHome]]&lt;20,"10-20 kms","20-30 kms"))</f>
        <v>10-20 kms</v>
      </c>
      <c r="AO844" s="3" t="str">
        <f>+IF(TablaProyecto[[#This Row],[Porcentaje de aumento salarial recibido (%)]]&lt;16%,"Bajo",IF(TablaProyecto[[#This Row],[Porcentaje de aumento salarial recibido (%)]]&lt;21%,"Medio","Alto"))</f>
        <v>Bajo</v>
      </c>
      <c r="AP844" s="3" t="str">
        <f>+IF(TablaProyecto[[#This Row],[TrainingTimesLastYear]]&lt;3,"Poca",IF(TablaProyecto[[#This Row],[TrainingTimesLastYear]]&lt;5,"Media","Mucha"))</f>
        <v>Media</v>
      </c>
      <c r="AQ844" s="3" t="str">
        <f>+IF(TablaProyecto[[#This Row],[TotalWorkingYears]]&lt;4,"Junior",IF(TablaProyecto[[#This Row],[TotalWorkingYears]]&lt;10,"Intermediate","Senior"))</f>
        <v>Junior</v>
      </c>
      <c r="AS844" t="str">
        <f>+IF(TablaProyecto[[#This Row],[Education]]&gt;5,"ERRONEO","")</f>
        <v/>
      </c>
      <c r="AT844" t="str">
        <f>IF(+COUNTIF(TablaProyecto[EmployeeNumber],TablaProyecto[[#This Row],[EmployeeNumber]])&gt;1,"ERRONEO"," ")</f>
        <v xml:space="preserve"> </v>
      </c>
      <c r="AU844" t="str">
        <f>+IF(TablaProyecto[[#This Row],[JobSatisfaction]]&gt;4,"ERRONEO"," ")</f>
        <v xml:space="preserve"> </v>
      </c>
      <c r="AV844" t="str">
        <f>+IF(TablaProyecto[[#This Row],[PerformanceRating]]&gt;4,"ERRONEO"," ")</f>
        <v xml:space="preserve"> </v>
      </c>
      <c r="AW844" t="str">
        <f>+IF(TablaProyecto[[#This Row],[RelationshipSatisfaction]]&gt;4,"ERRONEO"," ")</f>
        <v xml:space="preserve"> </v>
      </c>
      <c r="AX844" t="str">
        <f>+IF(TablaProyecto[[#This Row],[WorkLifeBalance]]&gt;4,"ERRONEO"," ")</f>
        <v xml:space="preserve"> </v>
      </c>
    </row>
    <row r="845" spans="1:50" x14ac:dyDescent="0.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  <c r="AJ845" s="3">
        <f>+TablaProyecto[[#This Row],[PercentSalaryHike]]/100</f>
        <v>0.22</v>
      </c>
      <c r="AK845" s="3" t="str">
        <f>+IF(TablaProyecto[[#This Row],[Age]]&gt;=61,"Baby boomers",IF(TablaProyecto[[#This Row],[Age]]&gt;=45,"Generacion X",IF(TablaProyecto[[#This Row],[Age]]&gt;=29,"Millennials","Generacion Z")))</f>
        <v>Generacion Z</v>
      </c>
      <c r="AL84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45" s="3" t="str">
        <f>+IF(TablaProyecto[[#This Row],[HourlyRate]]&lt;50,"Coste salarial bajo",IF(TablaProyecto[[#This Row],[HourlyRate]]&lt;75,"Coste salarial medio","Coste salarial alto"))</f>
        <v>Coste salarial alto</v>
      </c>
      <c r="AN845" s="3" t="str">
        <f>+IF(TablaProyecto[[#This Row],[DistanceFromHome]]&lt;10,"0-10 kms",IF(TablaProyecto[[#This Row],[DistanceFromHome]]&lt;20,"10-20 kms","20-30 kms"))</f>
        <v>0-10 kms</v>
      </c>
      <c r="AO845" s="3" t="str">
        <f>+IF(TablaProyecto[[#This Row],[Porcentaje de aumento salarial recibido (%)]]&lt;16%,"Bajo",IF(TablaProyecto[[#This Row],[Porcentaje de aumento salarial recibido (%)]]&lt;21%,"Medio","Alto"))</f>
        <v>Alto</v>
      </c>
      <c r="AP845" s="3" t="str">
        <f>+IF(TablaProyecto[[#This Row],[TrainingTimesLastYear]]&lt;3,"Poca",IF(TablaProyecto[[#This Row],[TrainingTimesLastYear]]&lt;5,"Media","Mucha"))</f>
        <v>Poca</v>
      </c>
      <c r="AQ845" s="3" t="str">
        <f>+IF(TablaProyecto[[#This Row],[TotalWorkingYears]]&lt;4,"Junior",IF(TablaProyecto[[#This Row],[TotalWorkingYears]]&lt;10,"Intermediate","Senior"))</f>
        <v>Intermediate</v>
      </c>
      <c r="AS845" t="str">
        <f>+IF(TablaProyecto[[#This Row],[Education]]&gt;5,"ERRONEO","")</f>
        <v/>
      </c>
      <c r="AT845" t="str">
        <f>IF(+COUNTIF(TablaProyecto[EmployeeNumber],TablaProyecto[[#This Row],[EmployeeNumber]])&gt;1,"ERRONEO"," ")</f>
        <v xml:space="preserve"> </v>
      </c>
      <c r="AU845" t="str">
        <f>+IF(TablaProyecto[[#This Row],[JobSatisfaction]]&gt;4,"ERRONEO"," ")</f>
        <v xml:space="preserve"> </v>
      </c>
      <c r="AV845" t="str">
        <f>+IF(TablaProyecto[[#This Row],[PerformanceRating]]&gt;4,"ERRONEO"," ")</f>
        <v xml:space="preserve"> </v>
      </c>
      <c r="AW845" t="str">
        <f>+IF(TablaProyecto[[#This Row],[RelationshipSatisfaction]]&gt;4,"ERRONEO"," ")</f>
        <v xml:space="preserve"> </v>
      </c>
      <c r="AX845" t="str">
        <f>+IF(TablaProyecto[[#This Row],[WorkLifeBalance]]&gt;4,"ERRONEO"," ")</f>
        <v xml:space="preserve"> </v>
      </c>
    </row>
    <row r="846" spans="1:50" x14ac:dyDescent="0.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  <c r="AJ846" s="3">
        <f>+TablaProyecto[[#This Row],[PercentSalaryHike]]/100</f>
        <v>0.18</v>
      </c>
      <c r="AK846" s="3" t="str">
        <f>+IF(TablaProyecto[[#This Row],[Age]]&gt;=61,"Baby boomers",IF(TablaProyecto[[#This Row],[Age]]&gt;=45,"Generacion X",IF(TablaProyecto[[#This Row],[Age]]&gt;=29,"Millennials","Generacion Z")))</f>
        <v>Millennials</v>
      </c>
      <c r="AL84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46" s="3" t="str">
        <f>+IF(TablaProyecto[[#This Row],[HourlyRate]]&lt;50,"Coste salarial bajo",IF(TablaProyecto[[#This Row],[HourlyRate]]&lt;75,"Coste salarial medio","Coste salarial alto"))</f>
        <v>Coste salarial medio</v>
      </c>
      <c r="AN846" s="3" t="str">
        <f>+IF(TablaProyecto[[#This Row],[DistanceFromHome]]&lt;10,"0-10 kms",IF(TablaProyecto[[#This Row],[DistanceFromHome]]&lt;20,"10-20 kms","20-30 kms"))</f>
        <v>10-20 kms</v>
      </c>
      <c r="AO846" s="3" t="str">
        <f>+IF(TablaProyecto[[#This Row],[Porcentaje de aumento salarial recibido (%)]]&lt;16%,"Bajo",IF(TablaProyecto[[#This Row],[Porcentaje de aumento salarial recibido (%)]]&lt;21%,"Medio","Alto"))</f>
        <v>Medio</v>
      </c>
      <c r="AP846" s="3" t="str">
        <f>+IF(TablaProyecto[[#This Row],[TrainingTimesLastYear]]&lt;3,"Poca",IF(TablaProyecto[[#This Row],[TrainingTimesLastYear]]&lt;5,"Media","Mucha"))</f>
        <v>Media</v>
      </c>
      <c r="AQ846" s="3" t="str">
        <f>+IF(TablaProyecto[[#This Row],[TotalWorkingYears]]&lt;4,"Junior",IF(TablaProyecto[[#This Row],[TotalWorkingYears]]&lt;10,"Intermediate","Senior"))</f>
        <v>Senior</v>
      </c>
      <c r="AS846" t="str">
        <f>+IF(TablaProyecto[[#This Row],[Education]]&gt;5,"ERRONEO","")</f>
        <v/>
      </c>
      <c r="AT846" t="str">
        <f>IF(+COUNTIF(TablaProyecto[EmployeeNumber],TablaProyecto[[#This Row],[EmployeeNumber]])&gt;1,"ERRONEO"," ")</f>
        <v xml:space="preserve"> </v>
      </c>
      <c r="AU846" t="str">
        <f>+IF(TablaProyecto[[#This Row],[JobSatisfaction]]&gt;4,"ERRONEO"," ")</f>
        <v xml:space="preserve"> </v>
      </c>
      <c r="AV846" t="str">
        <f>+IF(TablaProyecto[[#This Row],[PerformanceRating]]&gt;4,"ERRONEO"," ")</f>
        <v xml:space="preserve"> </v>
      </c>
      <c r="AW846" t="str">
        <f>+IF(TablaProyecto[[#This Row],[RelationshipSatisfaction]]&gt;4,"ERRONEO"," ")</f>
        <v xml:space="preserve"> </v>
      </c>
      <c r="AX846" t="str">
        <f>+IF(TablaProyecto[[#This Row],[WorkLifeBalance]]&gt;4,"ERRONEO"," ")</f>
        <v xml:space="preserve"> </v>
      </c>
    </row>
    <row r="847" spans="1:50" x14ac:dyDescent="0.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  <c r="AJ847" s="3">
        <f>+TablaProyecto[[#This Row],[PercentSalaryHike]]/100</f>
        <v>0.13</v>
      </c>
      <c r="AK847" s="3" t="str">
        <f>+IF(TablaProyecto[[#This Row],[Age]]&gt;=61,"Baby boomers",IF(TablaProyecto[[#This Row],[Age]]&gt;=45,"Generacion X",IF(TablaProyecto[[#This Row],[Age]]&gt;=29,"Millennials","Generacion Z")))</f>
        <v>Millennials</v>
      </c>
      <c r="AL84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847" s="3" t="str">
        <f>+IF(TablaProyecto[[#This Row],[HourlyRate]]&lt;50,"Coste salarial bajo",IF(TablaProyecto[[#This Row],[HourlyRate]]&lt;75,"Coste salarial medio","Coste salarial alto"))</f>
        <v>Coste salarial alto</v>
      </c>
      <c r="AN847" s="3" t="str">
        <f>+IF(TablaProyecto[[#This Row],[DistanceFromHome]]&lt;10,"0-10 kms",IF(TablaProyecto[[#This Row],[DistanceFromHome]]&lt;20,"10-20 kms","20-30 kms"))</f>
        <v>20-30 kms</v>
      </c>
      <c r="AO847" s="3" t="str">
        <f>+IF(TablaProyecto[[#This Row],[Porcentaje de aumento salarial recibido (%)]]&lt;16%,"Bajo",IF(TablaProyecto[[#This Row],[Porcentaje de aumento salarial recibido (%)]]&lt;21%,"Medio","Alto"))</f>
        <v>Bajo</v>
      </c>
      <c r="AP847" s="3" t="str">
        <f>+IF(TablaProyecto[[#This Row],[TrainingTimesLastYear]]&lt;3,"Poca",IF(TablaProyecto[[#This Row],[TrainingTimesLastYear]]&lt;5,"Media","Mucha"))</f>
        <v>Media</v>
      </c>
      <c r="AQ847" s="3" t="str">
        <f>+IF(TablaProyecto[[#This Row],[TotalWorkingYears]]&lt;4,"Junior",IF(TablaProyecto[[#This Row],[TotalWorkingYears]]&lt;10,"Intermediate","Senior"))</f>
        <v>Senior</v>
      </c>
      <c r="AS847" t="str">
        <f>+IF(TablaProyecto[[#This Row],[Education]]&gt;5,"ERRONEO","")</f>
        <v/>
      </c>
      <c r="AT847" t="str">
        <f>IF(+COUNTIF(TablaProyecto[EmployeeNumber],TablaProyecto[[#This Row],[EmployeeNumber]])&gt;1,"ERRONEO"," ")</f>
        <v xml:space="preserve"> </v>
      </c>
      <c r="AU847" t="str">
        <f>+IF(TablaProyecto[[#This Row],[JobSatisfaction]]&gt;4,"ERRONEO"," ")</f>
        <v xml:space="preserve"> </v>
      </c>
      <c r="AV847" t="str">
        <f>+IF(TablaProyecto[[#This Row],[PerformanceRating]]&gt;4,"ERRONEO"," ")</f>
        <v xml:space="preserve"> </v>
      </c>
      <c r="AW847" t="str">
        <f>+IF(TablaProyecto[[#This Row],[RelationshipSatisfaction]]&gt;4,"ERRONEO"," ")</f>
        <v xml:space="preserve"> </v>
      </c>
      <c r="AX847" t="str">
        <f>+IF(TablaProyecto[[#This Row],[WorkLifeBalance]]&gt;4,"ERRONEO"," ")</f>
        <v xml:space="preserve"> </v>
      </c>
    </row>
    <row r="848" spans="1:50" x14ac:dyDescent="0.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  <c r="AJ848" s="3">
        <f>+TablaProyecto[[#This Row],[PercentSalaryHike]]/100</f>
        <v>0.18</v>
      </c>
      <c r="AK848" s="3" t="str">
        <f>+IF(TablaProyecto[[#This Row],[Age]]&gt;=61,"Baby boomers",IF(TablaProyecto[[#This Row],[Age]]&gt;=45,"Generacion X",IF(TablaProyecto[[#This Row],[Age]]&gt;=29,"Millennials","Generacion Z")))</f>
        <v>Millennials</v>
      </c>
      <c r="AL84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48" s="3" t="str">
        <f>+IF(TablaProyecto[[#This Row],[HourlyRate]]&lt;50,"Coste salarial bajo",IF(TablaProyecto[[#This Row],[HourlyRate]]&lt;75,"Coste salarial medio","Coste salarial alto"))</f>
        <v>Coste salarial bajo</v>
      </c>
      <c r="AN848" s="3" t="str">
        <f>+IF(TablaProyecto[[#This Row],[DistanceFromHome]]&lt;10,"0-10 kms",IF(TablaProyecto[[#This Row],[DistanceFromHome]]&lt;20,"10-20 kms","20-30 kms"))</f>
        <v>0-10 kms</v>
      </c>
      <c r="AO848" s="3" t="str">
        <f>+IF(TablaProyecto[[#This Row],[Porcentaje de aumento salarial recibido (%)]]&lt;16%,"Bajo",IF(TablaProyecto[[#This Row],[Porcentaje de aumento salarial recibido (%)]]&lt;21%,"Medio","Alto"))</f>
        <v>Medio</v>
      </c>
      <c r="AP848" s="3" t="str">
        <f>+IF(TablaProyecto[[#This Row],[TrainingTimesLastYear]]&lt;3,"Poca",IF(TablaProyecto[[#This Row],[TrainingTimesLastYear]]&lt;5,"Media","Mucha"))</f>
        <v>Poca</v>
      </c>
      <c r="AQ848" s="3" t="str">
        <f>+IF(TablaProyecto[[#This Row],[TotalWorkingYears]]&lt;4,"Junior",IF(TablaProyecto[[#This Row],[TotalWorkingYears]]&lt;10,"Intermediate","Senior"))</f>
        <v>Senior</v>
      </c>
      <c r="AS848" t="str">
        <f>+IF(TablaProyecto[[#This Row],[Education]]&gt;5,"ERRONEO","")</f>
        <v/>
      </c>
      <c r="AT848" t="str">
        <f>IF(+COUNTIF(TablaProyecto[EmployeeNumber],TablaProyecto[[#This Row],[EmployeeNumber]])&gt;1,"ERRONEO"," ")</f>
        <v xml:space="preserve"> </v>
      </c>
      <c r="AU848" t="str">
        <f>+IF(TablaProyecto[[#This Row],[JobSatisfaction]]&gt;4,"ERRONEO"," ")</f>
        <v xml:space="preserve"> </v>
      </c>
      <c r="AV848" t="str">
        <f>+IF(TablaProyecto[[#This Row],[PerformanceRating]]&gt;4,"ERRONEO"," ")</f>
        <v xml:space="preserve"> </v>
      </c>
      <c r="AW848" t="str">
        <f>+IF(TablaProyecto[[#This Row],[RelationshipSatisfaction]]&gt;4,"ERRONEO"," ")</f>
        <v xml:space="preserve"> </v>
      </c>
      <c r="AX848" t="str">
        <f>+IF(TablaProyecto[[#This Row],[WorkLifeBalance]]&gt;4,"ERRONEO"," ")</f>
        <v xml:space="preserve"> </v>
      </c>
    </row>
    <row r="849" spans="1:50" x14ac:dyDescent="0.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  <c r="AJ849" s="3">
        <f>+TablaProyecto[[#This Row],[PercentSalaryHike]]/100</f>
        <v>0.2</v>
      </c>
      <c r="AK849" s="3" t="str">
        <f>+IF(TablaProyecto[[#This Row],[Age]]&gt;=61,"Baby boomers",IF(TablaProyecto[[#This Row],[Age]]&gt;=45,"Generacion X",IF(TablaProyecto[[#This Row],[Age]]&gt;=29,"Millennials","Generacion Z")))</f>
        <v>Millennials</v>
      </c>
      <c r="AL84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849" s="3" t="str">
        <f>+IF(TablaProyecto[[#This Row],[HourlyRate]]&lt;50,"Coste salarial bajo",IF(TablaProyecto[[#This Row],[HourlyRate]]&lt;75,"Coste salarial medio","Coste salarial alto"))</f>
        <v>Coste salarial alto</v>
      </c>
      <c r="AN849" s="3" t="str">
        <f>+IF(TablaProyecto[[#This Row],[DistanceFromHome]]&lt;10,"0-10 kms",IF(TablaProyecto[[#This Row],[DistanceFromHome]]&lt;20,"10-20 kms","20-30 kms"))</f>
        <v>0-10 kms</v>
      </c>
      <c r="AO849" s="3" t="str">
        <f>+IF(TablaProyecto[[#This Row],[Porcentaje de aumento salarial recibido (%)]]&lt;16%,"Bajo",IF(TablaProyecto[[#This Row],[Porcentaje de aumento salarial recibido (%)]]&lt;21%,"Medio","Alto"))</f>
        <v>Medio</v>
      </c>
      <c r="AP849" s="3" t="str">
        <f>+IF(TablaProyecto[[#This Row],[TrainingTimesLastYear]]&lt;3,"Poca",IF(TablaProyecto[[#This Row],[TrainingTimesLastYear]]&lt;5,"Media","Mucha"))</f>
        <v>Media</v>
      </c>
      <c r="AQ849" s="3" t="str">
        <f>+IF(TablaProyecto[[#This Row],[TotalWorkingYears]]&lt;4,"Junior",IF(TablaProyecto[[#This Row],[TotalWorkingYears]]&lt;10,"Intermediate","Senior"))</f>
        <v>Senior</v>
      </c>
      <c r="AS849" t="str">
        <f>+IF(TablaProyecto[[#This Row],[Education]]&gt;5,"ERRONEO","")</f>
        <v/>
      </c>
      <c r="AT849" t="str">
        <f>IF(+COUNTIF(TablaProyecto[EmployeeNumber],TablaProyecto[[#This Row],[EmployeeNumber]])&gt;1,"ERRONEO"," ")</f>
        <v xml:space="preserve"> </v>
      </c>
      <c r="AU849" t="str">
        <f>+IF(TablaProyecto[[#This Row],[JobSatisfaction]]&gt;4,"ERRONEO"," ")</f>
        <v xml:space="preserve"> </v>
      </c>
      <c r="AV849" t="str">
        <f>+IF(TablaProyecto[[#This Row],[PerformanceRating]]&gt;4,"ERRONEO"," ")</f>
        <v xml:space="preserve"> </v>
      </c>
      <c r="AW849" t="str">
        <f>+IF(TablaProyecto[[#This Row],[RelationshipSatisfaction]]&gt;4,"ERRONEO"," ")</f>
        <v xml:space="preserve"> </v>
      </c>
      <c r="AX849" t="str">
        <f>+IF(TablaProyecto[[#This Row],[WorkLifeBalance]]&gt;4,"ERRONEO"," ")</f>
        <v xml:space="preserve"> </v>
      </c>
    </row>
    <row r="850" spans="1:50" x14ac:dyDescent="0.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  <c r="AJ850" s="3">
        <f>+TablaProyecto[[#This Row],[PercentSalaryHike]]/100</f>
        <v>0.13</v>
      </c>
      <c r="AK850" s="3" t="str">
        <f>+IF(TablaProyecto[[#This Row],[Age]]&gt;=61,"Baby boomers",IF(TablaProyecto[[#This Row],[Age]]&gt;=45,"Generacion X",IF(TablaProyecto[[#This Row],[Age]]&gt;=29,"Millennials","Generacion Z")))</f>
        <v>Millennials</v>
      </c>
      <c r="AL85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50" s="3" t="str">
        <f>+IF(TablaProyecto[[#This Row],[HourlyRate]]&lt;50,"Coste salarial bajo",IF(TablaProyecto[[#This Row],[HourlyRate]]&lt;75,"Coste salarial medio","Coste salarial alto"))</f>
        <v>Coste salarial bajo</v>
      </c>
      <c r="AN850" s="3" t="str">
        <f>+IF(TablaProyecto[[#This Row],[DistanceFromHome]]&lt;10,"0-10 kms",IF(TablaProyecto[[#This Row],[DistanceFromHome]]&lt;20,"10-20 kms","20-30 kms"))</f>
        <v>0-10 kms</v>
      </c>
      <c r="AO850" s="3" t="str">
        <f>+IF(TablaProyecto[[#This Row],[Porcentaje de aumento salarial recibido (%)]]&lt;16%,"Bajo",IF(TablaProyecto[[#This Row],[Porcentaje de aumento salarial recibido (%)]]&lt;21%,"Medio","Alto"))</f>
        <v>Bajo</v>
      </c>
      <c r="AP850" s="3" t="str">
        <f>+IF(TablaProyecto[[#This Row],[TrainingTimesLastYear]]&lt;3,"Poca",IF(TablaProyecto[[#This Row],[TrainingTimesLastYear]]&lt;5,"Media","Mucha"))</f>
        <v>Poca</v>
      </c>
      <c r="AQ850" s="3" t="str">
        <f>+IF(TablaProyecto[[#This Row],[TotalWorkingYears]]&lt;4,"Junior",IF(TablaProyecto[[#This Row],[TotalWorkingYears]]&lt;10,"Intermediate","Senior"))</f>
        <v>Junior</v>
      </c>
      <c r="AS850" t="str">
        <f>+IF(TablaProyecto[[#This Row],[Education]]&gt;5,"ERRONEO","")</f>
        <v/>
      </c>
      <c r="AT850" t="str">
        <f>IF(+COUNTIF(TablaProyecto[EmployeeNumber],TablaProyecto[[#This Row],[EmployeeNumber]])&gt;1,"ERRONEO"," ")</f>
        <v xml:space="preserve"> </v>
      </c>
      <c r="AU850" t="str">
        <f>+IF(TablaProyecto[[#This Row],[JobSatisfaction]]&gt;4,"ERRONEO"," ")</f>
        <v xml:space="preserve"> </v>
      </c>
      <c r="AV850" t="str">
        <f>+IF(TablaProyecto[[#This Row],[PerformanceRating]]&gt;4,"ERRONEO"," ")</f>
        <v xml:space="preserve"> </v>
      </c>
      <c r="AW850" t="str">
        <f>+IF(TablaProyecto[[#This Row],[RelationshipSatisfaction]]&gt;4,"ERRONEO"," ")</f>
        <v xml:space="preserve"> </v>
      </c>
      <c r="AX850" t="str">
        <f>+IF(TablaProyecto[[#This Row],[WorkLifeBalance]]&gt;4,"ERRONEO"," ")</f>
        <v xml:space="preserve"> </v>
      </c>
    </row>
    <row r="851" spans="1:50" x14ac:dyDescent="0.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  <c r="AJ851" s="3">
        <f>+TablaProyecto[[#This Row],[PercentSalaryHike]]/100</f>
        <v>0.13</v>
      </c>
      <c r="AK851" s="3" t="str">
        <f>+IF(TablaProyecto[[#This Row],[Age]]&gt;=61,"Baby boomers",IF(TablaProyecto[[#This Row],[Age]]&gt;=45,"Generacion X",IF(TablaProyecto[[#This Row],[Age]]&gt;=29,"Millennials","Generacion Z")))</f>
        <v>Millennials</v>
      </c>
      <c r="AL85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51" s="3" t="str">
        <f>+IF(TablaProyecto[[#This Row],[HourlyRate]]&lt;50,"Coste salarial bajo",IF(TablaProyecto[[#This Row],[HourlyRate]]&lt;75,"Coste salarial medio","Coste salarial alto"))</f>
        <v>Coste salarial alto</v>
      </c>
      <c r="AN851" s="3" t="str">
        <f>+IF(TablaProyecto[[#This Row],[DistanceFromHome]]&lt;10,"0-10 kms",IF(TablaProyecto[[#This Row],[DistanceFromHome]]&lt;20,"10-20 kms","20-30 kms"))</f>
        <v>0-10 kms</v>
      </c>
      <c r="AO851" s="3" t="str">
        <f>+IF(TablaProyecto[[#This Row],[Porcentaje de aumento salarial recibido (%)]]&lt;16%,"Bajo",IF(TablaProyecto[[#This Row],[Porcentaje de aumento salarial recibido (%)]]&lt;21%,"Medio","Alto"))</f>
        <v>Bajo</v>
      </c>
      <c r="AP851" s="3" t="str">
        <f>+IF(TablaProyecto[[#This Row],[TrainingTimesLastYear]]&lt;3,"Poca",IF(TablaProyecto[[#This Row],[TrainingTimesLastYear]]&lt;5,"Media","Mucha"))</f>
        <v>Poca</v>
      </c>
      <c r="AQ851" s="3" t="str">
        <f>+IF(TablaProyecto[[#This Row],[TotalWorkingYears]]&lt;4,"Junior",IF(TablaProyecto[[#This Row],[TotalWorkingYears]]&lt;10,"Intermediate","Senior"))</f>
        <v>Intermediate</v>
      </c>
      <c r="AS851" t="str">
        <f>+IF(TablaProyecto[[#This Row],[Education]]&gt;5,"ERRONEO","")</f>
        <v/>
      </c>
      <c r="AT851" t="str">
        <f>IF(+COUNTIF(TablaProyecto[EmployeeNumber],TablaProyecto[[#This Row],[EmployeeNumber]])&gt;1,"ERRONEO"," ")</f>
        <v xml:space="preserve"> </v>
      </c>
      <c r="AU851" t="str">
        <f>+IF(TablaProyecto[[#This Row],[JobSatisfaction]]&gt;4,"ERRONEO"," ")</f>
        <v xml:space="preserve"> </v>
      </c>
      <c r="AV851" t="str">
        <f>+IF(TablaProyecto[[#This Row],[PerformanceRating]]&gt;4,"ERRONEO"," ")</f>
        <v xml:space="preserve"> </v>
      </c>
      <c r="AW851" t="str">
        <f>+IF(TablaProyecto[[#This Row],[RelationshipSatisfaction]]&gt;4,"ERRONEO"," ")</f>
        <v xml:space="preserve"> </v>
      </c>
      <c r="AX851" t="str">
        <f>+IF(TablaProyecto[[#This Row],[WorkLifeBalance]]&gt;4,"ERRONEO"," ")</f>
        <v xml:space="preserve"> </v>
      </c>
    </row>
    <row r="852" spans="1:50" x14ac:dyDescent="0.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  <c r="AJ852" s="3">
        <f>+TablaProyecto[[#This Row],[PercentSalaryHike]]/100</f>
        <v>0.12</v>
      </c>
      <c r="AK852" s="3" t="str">
        <f>+IF(TablaProyecto[[#This Row],[Age]]&gt;=61,"Baby boomers",IF(TablaProyecto[[#This Row],[Age]]&gt;=45,"Generacion X",IF(TablaProyecto[[#This Row],[Age]]&gt;=29,"Millennials","Generacion Z")))</f>
        <v>Millennials</v>
      </c>
      <c r="AL85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852" s="3" t="str">
        <f>+IF(TablaProyecto[[#This Row],[HourlyRate]]&lt;50,"Coste salarial bajo",IF(TablaProyecto[[#This Row],[HourlyRate]]&lt;75,"Coste salarial medio","Coste salarial alto"))</f>
        <v>Coste salarial alto</v>
      </c>
      <c r="AN852" s="3" t="str">
        <f>+IF(TablaProyecto[[#This Row],[DistanceFromHome]]&lt;10,"0-10 kms",IF(TablaProyecto[[#This Row],[DistanceFromHome]]&lt;20,"10-20 kms","20-30 kms"))</f>
        <v>0-10 kms</v>
      </c>
      <c r="AO852" s="3" t="str">
        <f>+IF(TablaProyecto[[#This Row],[Porcentaje de aumento salarial recibido (%)]]&lt;16%,"Bajo",IF(TablaProyecto[[#This Row],[Porcentaje de aumento salarial recibido (%)]]&lt;21%,"Medio","Alto"))</f>
        <v>Bajo</v>
      </c>
      <c r="AP852" s="3" t="str">
        <f>+IF(TablaProyecto[[#This Row],[TrainingTimesLastYear]]&lt;3,"Poca",IF(TablaProyecto[[#This Row],[TrainingTimesLastYear]]&lt;5,"Media","Mucha"))</f>
        <v>Media</v>
      </c>
      <c r="AQ852" s="3" t="str">
        <f>+IF(TablaProyecto[[#This Row],[TotalWorkingYears]]&lt;4,"Junior",IF(TablaProyecto[[#This Row],[TotalWorkingYears]]&lt;10,"Intermediate","Senior"))</f>
        <v>Junior</v>
      </c>
      <c r="AS852" t="str">
        <f>+IF(TablaProyecto[[#This Row],[Education]]&gt;5,"ERRONEO","")</f>
        <v/>
      </c>
      <c r="AT852" t="str">
        <f>IF(+COUNTIF(TablaProyecto[EmployeeNumber],TablaProyecto[[#This Row],[EmployeeNumber]])&gt;1,"ERRONEO"," ")</f>
        <v xml:space="preserve"> </v>
      </c>
      <c r="AU852" t="str">
        <f>+IF(TablaProyecto[[#This Row],[JobSatisfaction]]&gt;4,"ERRONEO"," ")</f>
        <v xml:space="preserve"> </v>
      </c>
      <c r="AV852" t="str">
        <f>+IF(TablaProyecto[[#This Row],[PerformanceRating]]&gt;4,"ERRONEO"," ")</f>
        <v xml:space="preserve"> </v>
      </c>
      <c r="AW852" t="str">
        <f>+IF(TablaProyecto[[#This Row],[RelationshipSatisfaction]]&gt;4,"ERRONEO"," ")</f>
        <v xml:space="preserve"> </v>
      </c>
      <c r="AX852" t="str">
        <f>+IF(TablaProyecto[[#This Row],[WorkLifeBalance]]&gt;4,"ERRONEO"," ")</f>
        <v xml:space="preserve"> </v>
      </c>
    </row>
    <row r="853" spans="1:50" x14ac:dyDescent="0.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  <c r="AJ853" s="3">
        <f>+TablaProyecto[[#This Row],[PercentSalaryHike]]/100</f>
        <v>0.13</v>
      </c>
      <c r="AK853" s="3" t="str">
        <f>+IF(TablaProyecto[[#This Row],[Age]]&gt;=61,"Baby boomers",IF(TablaProyecto[[#This Row],[Age]]&gt;=45,"Generacion X",IF(TablaProyecto[[#This Row],[Age]]&gt;=29,"Millennials","Generacion Z")))</f>
        <v>Generacion X</v>
      </c>
      <c r="AL85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53" s="3" t="str">
        <f>+IF(TablaProyecto[[#This Row],[HourlyRate]]&lt;50,"Coste salarial bajo",IF(TablaProyecto[[#This Row],[HourlyRate]]&lt;75,"Coste salarial medio","Coste salarial alto"))</f>
        <v>Coste salarial alto</v>
      </c>
      <c r="AN853" s="3" t="str">
        <f>+IF(TablaProyecto[[#This Row],[DistanceFromHome]]&lt;10,"0-10 kms",IF(TablaProyecto[[#This Row],[DistanceFromHome]]&lt;20,"10-20 kms","20-30 kms"))</f>
        <v>0-10 kms</v>
      </c>
      <c r="AO853" s="3" t="str">
        <f>+IF(TablaProyecto[[#This Row],[Porcentaje de aumento salarial recibido (%)]]&lt;16%,"Bajo",IF(TablaProyecto[[#This Row],[Porcentaje de aumento salarial recibido (%)]]&lt;21%,"Medio","Alto"))</f>
        <v>Bajo</v>
      </c>
      <c r="AP853" s="3" t="str">
        <f>+IF(TablaProyecto[[#This Row],[TrainingTimesLastYear]]&lt;3,"Poca",IF(TablaProyecto[[#This Row],[TrainingTimesLastYear]]&lt;5,"Media","Mucha"))</f>
        <v>Poca</v>
      </c>
      <c r="AQ853" s="3" t="str">
        <f>+IF(TablaProyecto[[#This Row],[TotalWorkingYears]]&lt;4,"Junior",IF(TablaProyecto[[#This Row],[TotalWorkingYears]]&lt;10,"Intermediate","Senior"))</f>
        <v>Senior</v>
      </c>
      <c r="AS853" t="str">
        <f>+IF(TablaProyecto[[#This Row],[Education]]&gt;5,"ERRONEO","")</f>
        <v/>
      </c>
      <c r="AT853" t="str">
        <f>IF(+COUNTIF(TablaProyecto[EmployeeNumber],TablaProyecto[[#This Row],[EmployeeNumber]])&gt;1,"ERRONEO"," ")</f>
        <v xml:space="preserve"> </v>
      </c>
      <c r="AU853" t="str">
        <f>+IF(TablaProyecto[[#This Row],[JobSatisfaction]]&gt;4,"ERRONEO"," ")</f>
        <v xml:space="preserve"> </v>
      </c>
      <c r="AV853" t="str">
        <f>+IF(TablaProyecto[[#This Row],[PerformanceRating]]&gt;4,"ERRONEO"," ")</f>
        <v xml:space="preserve"> </v>
      </c>
      <c r="AW853" t="str">
        <f>+IF(TablaProyecto[[#This Row],[RelationshipSatisfaction]]&gt;4,"ERRONEO"," ")</f>
        <v xml:space="preserve"> </v>
      </c>
      <c r="AX853" t="str">
        <f>+IF(TablaProyecto[[#This Row],[WorkLifeBalance]]&gt;4,"ERRONEO"," ")</f>
        <v xml:space="preserve"> </v>
      </c>
    </row>
    <row r="854" spans="1:50" x14ac:dyDescent="0.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  <c r="AJ854" s="3">
        <f>+TablaProyecto[[#This Row],[PercentSalaryHike]]/100</f>
        <v>0.13</v>
      </c>
      <c r="AK854" s="3" t="str">
        <f>+IF(TablaProyecto[[#This Row],[Age]]&gt;=61,"Baby boomers",IF(TablaProyecto[[#This Row],[Age]]&gt;=45,"Generacion X",IF(TablaProyecto[[#This Row],[Age]]&gt;=29,"Millennials","Generacion Z")))</f>
        <v>Millennials</v>
      </c>
      <c r="AL85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54" s="3" t="str">
        <f>+IF(TablaProyecto[[#This Row],[HourlyRate]]&lt;50,"Coste salarial bajo",IF(TablaProyecto[[#This Row],[HourlyRate]]&lt;75,"Coste salarial medio","Coste salarial alto"))</f>
        <v>Coste salarial medio</v>
      </c>
      <c r="AN854" s="3" t="str">
        <f>+IF(TablaProyecto[[#This Row],[DistanceFromHome]]&lt;10,"0-10 kms",IF(TablaProyecto[[#This Row],[DistanceFromHome]]&lt;20,"10-20 kms","20-30 kms"))</f>
        <v>0-10 kms</v>
      </c>
      <c r="AO854" s="3" t="str">
        <f>+IF(TablaProyecto[[#This Row],[Porcentaje de aumento salarial recibido (%)]]&lt;16%,"Bajo",IF(TablaProyecto[[#This Row],[Porcentaje de aumento salarial recibido (%)]]&lt;21%,"Medio","Alto"))</f>
        <v>Bajo</v>
      </c>
      <c r="AP854" s="3" t="str">
        <f>+IF(TablaProyecto[[#This Row],[TrainingTimesLastYear]]&lt;3,"Poca",IF(TablaProyecto[[#This Row],[TrainingTimesLastYear]]&lt;5,"Media","Mucha"))</f>
        <v>Mucha</v>
      </c>
      <c r="AQ854" s="3" t="str">
        <f>+IF(TablaProyecto[[#This Row],[TotalWorkingYears]]&lt;4,"Junior",IF(TablaProyecto[[#This Row],[TotalWorkingYears]]&lt;10,"Intermediate","Senior"))</f>
        <v>Senior</v>
      </c>
      <c r="AS854" t="str">
        <f>+IF(TablaProyecto[[#This Row],[Education]]&gt;5,"ERRONEO","")</f>
        <v/>
      </c>
      <c r="AT854" t="str">
        <f>IF(+COUNTIF(TablaProyecto[EmployeeNumber],TablaProyecto[[#This Row],[EmployeeNumber]])&gt;1,"ERRONEO"," ")</f>
        <v xml:space="preserve"> </v>
      </c>
      <c r="AU854" t="str">
        <f>+IF(TablaProyecto[[#This Row],[JobSatisfaction]]&gt;4,"ERRONEO"," ")</f>
        <v xml:space="preserve"> </v>
      </c>
      <c r="AV854" t="str">
        <f>+IF(TablaProyecto[[#This Row],[PerformanceRating]]&gt;4,"ERRONEO"," ")</f>
        <v xml:space="preserve"> </v>
      </c>
      <c r="AW854" t="str">
        <f>+IF(TablaProyecto[[#This Row],[RelationshipSatisfaction]]&gt;4,"ERRONEO"," ")</f>
        <v xml:space="preserve"> </v>
      </c>
      <c r="AX854" t="str">
        <f>+IF(TablaProyecto[[#This Row],[WorkLifeBalance]]&gt;4,"ERRONEO"," ")</f>
        <v xml:space="preserve"> </v>
      </c>
    </row>
    <row r="855" spans="1:50" x14ac:dyDescent="0.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  <c r="AJ855" s="3">
        <f>+TablaProyecto[[#This Row],[PercentSalaryHike]]/100</f>
        <v>0.25</v>
      </c>
      <c r="AK855" s="3" t="str">
        <f>+IF(TablaProyecto[[#This Row],[Age]]&gt;=61,"Baby boomers",IF(TablaProyecto[[#This Row],[Age]]&gt;=45,"Generacion X",IF(TablaProyecto[[#This Row],[Age]]&gt;=29,"Millennials","Generacion Z")))</f>
        <v>Generacion Z</v>
      </c>
      <c r="AL85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855" s="3" t="str">
        <f>+IF(TablaProyecto[[#This Row],[HourlyRate]]&lt;50,"Coste salarial bajo",IF(TablaProyecto[[#This Row],[HourlyRate]]&lt;75,"Coste salarial medio","Coste salarial alto"))</f>
        <v>Coste salarial medio</v>
      </c>
      <c r="AN855" s="3" t="str">
        <f>+IF(TablaProyecto[[#This Row],[DistanceFromHome]]&lt;10,"0-10 kms",IF(TablaProyecto[[#This Row],[DistanceFromHome]]&lt;20,"10-20 kms","20-30 kms"))</f>
        <v>0-10 kms</v>
      </c>
      <c r="AO855" s="3" t="str">
        <f>+IF(TablaProyecto[[#This Row],[Porcentaje de aumento salarial recibido (%)]]&lt;16%,"Bajo",IF(TablaProyecto[[#This Row],[Porcentaje de aumento salarial recibido (%)]]&lt;21%,"Medio","Alto"))</f>
        <v>Alto</v>
      </c>
      <c r="AP855" s="3" t="str">
        <f>+IF(TablaProyecto[[#This Row],[TrainingTimesLastYear]]&lt;3,"Poca",IF(TablaProyecto[[#This Row],[TrainingTimesLastYear]]&lt;5,"Media","Mucha"))</f>
        <v>Media</v>
      </c>
      <c r="AQ855" s="3" t="str">
        <f>+IF(TablaProyecto[[#This Row],[TotalWorkingYears]]&lt;4,"Junior",IF(TablaProyecto[[#This Row],[TotalWorkingYears]]&lt;10,"Intermediate","Senior"))</f>
        <v>Junior</v>
      </c>
      <c r="AS855" t="str">
        <f>+IF(TablaProyecto[[#This Row],[Education]]&gt;5,"ERRONEO","")</f>
        <v/>
      </c>
      <c r="AT855" t="str">
        <f>IF(+COUNTIF(TablaProyecto[EmployeeNumber],TablaProyecto[[#This Row],[EmployeeNumber]])&gt;1,"ERRONEO"," ")</f>
        <v xml:space="preserve"> </v>
      </c>
      <c r="AU855" t="str">
        <f>+IF(TablaProyecto[[#This Row],[JobSatisfaction]]&gt;4,"ERRONEO"," ")</f>
        <v xml:space="preserve"> </v>
      </c>
      <c r="AV855" t="str">
        <f>+IF(TablaProyecto[[#This Row],[PerformanceRating]]&gt;4,"ERRONEO"," ")</f>
        <v xml:space="preserve"> </v>
      </c>
      <c r="AW855" t="str">
        <f>+IF(TablaProyecto[[#This Row],[RelationshipSatisfaction]]&gt;4,"ERRONEO"," ")</f>
        <v xml:space="preserve"> </v>
      </c>
      <c r="AX855" t="str">
        <f>+IF(TablaProyecto[[#This Row],[WorkLifeBalance]]&gt;4,"ERRONEO"," ")</f>
        <v xml:space="preserve"> </v>
      </c>
    </row>
    <row r="856" spans="1:50" x14ac:dyDescent="0.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  <c r="AJ856" s="3">
        <f>+TablaProyecto[[#This Row],[PercentSalaryHike]]/100</f>
        <v>0.19</v>
      </c>
      <c r="AK856" s="3" t="str">
        <f>+IF(TablaProyecto[[#This Row],[Age]]&gt;=61,"Baby boomers",IF(TablaProyecto[[#This Row],[Age]]&gt;=45,"Generacion X",IF(TablaProyecto[[#This Row],[Age]]&gt;=29,"Millennials","Generacion Z")))</f>
        <v>Generacion X</v>
      </c>
      <c r="AL85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56" s="3" t="str">
        <f>+IF(TablaProyecto[[#This Row],[HourlyRate]]&lt;50,"Coste salarial bajo",IF(TablaProyecto[[#This Row],[HourlyRate]]&lt;75,"Coste salarial medio","Coste salarial alto"))</f>
        <v>Coste salarial alto</v>
      </c>
      <c r="AN856" s="3" t="str">
        <f>+IF(TablaProyecto[[#This Row],[DistanceFromHome]]&lt;10,"0-10 kms",IF(TablaProyecto[[#This Row],[DistanceFromHome]]&lt;20,"10-20 kms","20-30 kms"))</f>
        <v>0-10 kms</v>
      </c>
      <c r="AO856" s="3" t="str">
        <f>+IF(TablaProyecto[[#This Row],[Porcentaje de aumento salarial recibido (%)]]&lt;16%,"Bajo",IF(TablaProyecto[[#This Row],[Porcentaje de aumento salarial recibido (%)]]&lt;21%,"Medio","Alto"))</f>
        <v>Medio</v>
      </c>
      <c r="AP856" s="3" t="str">
        <f>+IF(TablaProyecto[[#This Row],[TrainingTimesLastYear]]&lt;3,"Poca",IF(TablaProyecto[[#This Row],[TrainingTimesLastYear]]&lt;5,"Media","Mucha"))</f>
        <v>Poca</v>
      </c>
      <c r="AQ856" s="3" t="str">
        <f>+IF(TablaProyecto[[#This Row],[TotalWorkingYears]]&lt;4,"Junior",IF(TablaProyecto[[#This Row],[TotalWorkingYears]]&lt;10,"Intermediate","Senior"))</f>
        <v>Intermediate</v>
      </c>
      <c r="AS856" t="str">
        <f>+IF(TablaProyecto[[#This Row],[Education]]&gt;5,"ERRONEO","")</f>
        <v/>
      </c>
      <c r="AT856" t="str">
        <f>IF(+COUNTIF(TablaProyecto[EmployeeNumber],TablaProyecto[[#This Row],[EmployeeNumber]])&gt;1,"ERRONEO"," ")</f>
        <v xml:space="preserve"> </v>
      </c>
      <c r="AU856" t="str">
        <f>+IF(TablaProyecto[[#This Row],[JobSatisfaction]]&gt;4,"ERRONEO"," ")</f>
        <v xml:space="preserve"> </v>
      </c>
      <c r="AV856" t="str">
        <f>+IF(TablaProyecto[[#This Row],[PerformanceRating]]&gt;4,"ERRONEO"," ")</f>
        <v xml:space="preserve"> </v>
      </c>
      <c r="AW856" t="str">
        <f>+IF(TablaProyecto[[#This Row],[RelationshipSatisfaction]]&gt;4,"ERRONEO"," ")</f>
        <v xml:space="preserve"> </v>
      </c>
      <c r="AX856" t="str">
        <f>+IF(TablaProyecto[[#This Row],[WorkLifeBalance]]&gt;4,"ERRONEO"," ")</f>
        <v xml:space="preserve"> </v>
      </c>
    </row>
    <row r="857" spans="1:50" x14ac:dyDescent="0.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  <c r="AJ857" s="3">
        <f>+TablaProyecto[[#This Row],[PercentSalaryHike]]/100</f>
        <v>0.13</v>
      </c>
      <c r="AK857" s="3" t="str">
        <f>+IF(TablaProyecto[[#This Row],[Age]]&gt;=61,"Baby boomers",IF(TablaProyecto[[#This Row],[Age]]&gt;=45,"Generacion X",IF(TablaProyecto[[#This Row],[Age]]&gt;=29,"Millennials","Generacion Z")))</f>
        <v>Millennials</v>
      </c>
      <c r="AL85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857" s="3" t="str">
        <f>+IF(TablaProyecto[[#This Row],[HourlyRate]]&lt;50,"Coste salarial bajo",IF(TablaProyecto[[#This Row],[HourlyRate]]&lt;75,"Coste salarial medio","Coste salarial alto"))</f>
        <v>Coste salarial medio</v>
      </c>
      <c r="AN857" s="3" t="str">
        <f>+IF(TablaProyecto[[#This Row],[DistanceFromHome]]&lt;10,"0-10 kms",IF(TablaProyecto[[#This Row],[DistanceFromHome]]&lt;20,"10-20 kms","20-30 kms"))</f>
        <v>0-10 kms</v>
      </c>
      <c r="AO857" s="3" t="str">
        <f>+IF(TablaProyecto[[#This Row],[Porcentaje de aumento salarial recibido (%)]]&lt;16%,"Bajo",IF(TablaProyecto[[#This Row],[Porcentaje de aumento salarial recibido (%)]]&lt;21%,"Medio","Alto"))</f>
        <v>Bajo</v>
      </c>
      <c r="AP857" s="3" t="str">
        <f>+IF(TablaProyecto[[#This Row],[TrainingTimesLastYear]]&lt;3,"Poca",IF(TablaProyecto[[#This Row],[TrainingTimesLastYear]]&lt;5,"Media","Mucha"))</f>
        <v>Poca</v>
      </c>
      <c r="AQ857" s="3" t="str">
        <f>+IF(TablaProyecto[[#This Row],[TotalWorkingYears]]&lt;4,"Junior",IF(TablaProyecto[[#This Row],[TotalWorkingYears]]&lt;10,"Intermediate","Senior"))</f>
        <v>Senior</v>
      </c>
      <c r="AS857" t="str">
        <f>+IF(TablaProyecto[[#This Row],[Education]]&gt;5,"ERRONEO","")</f>
        <v/>
      </c>
      <c r="AT857" t="str">
        <f>IF(+COUNTIF(TablaProyecto[EmployeeNumber],TablaProyecto[[#This Row],[EmployeeNumber]])&gt;1,"ERRONEO"," ")</f>
        <v xml:space="preserve"> </v>
      </c>
      <c r="AU857" t="str">
        <f>+IF(TablaProyecto[[#This Row],[JobSatisfaction]]&gt;4,"ERRONEO"," ")</f>
        <v xml:space="preserve"> </v>
      </c>
      <c r="AV857" t="str">
        <f>+IF(TablaProyecto[[#This Row],[PerformanceRating]]&gt;4,"ERRONEO"," ")</f>
        <v xml:space="preserve"> </v>
      </c>
      <c r="AW857" t="str">
        <f>+IF(TablaProyecto[[#This Row],[RelationshipSatisfaction]]&gt;4,"ERRONEO"," ")</f>
        <v xml:space="preserve"> </v>
      </c>
      <c r="AX857" t="str">
        <f>+IF(TablaProyecto[[#This Row],[WorkLifeBalance]]&gt;4,"ERRONEO"," ")</f>
        <v xml:space="preserve"> </v>
      </c>
    </row>
    <row r="858" spans="1:50" x14ac:dyDescent="0.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  <c r="AJ858" s="3">
        <f>+TablaProyecto[[#This Row],[PercentSalaryHike]]/100</f>
        <v>0.12</v>
      </c>
      <c r="AK858" s="3" t="str">
        <f>+IF(TablaProyecto[[#This Row],[Age]]&gt;=61,"Baby boomers",IF(TablaProyecto[[#This Row],[Age]]&gt;=45,"Generacion X",IF(TablaProyecto[[#This Row],[Age]]&gt;=29,"Millennials","Generacion Z")))</f>
        <v>Generacion Z</v>
      </c>
      <c r="AL85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58" s="3" t="str">
        <f>+IF(TablaProyecto[[#This Row],[HourlyRate]]&lt;50,"Coste salarial bajo",IF(TablaProyecto[[#This Row],[HourlyRate]]&lt;75,"Coste salarial medio","Coste salarial alto"))</f>
        <v>Coste salarial alto</v>
      </c>
      <c r="AN858" s="3" t="str">
        <f>+IF(TablaProyecto[[#This Row],[DistanceFromHome]]&lt;10,"0-10 kms",IF(TablaProyecto[[#This Row],[DistanceFromHome]]&lt;20,"10-20 kms","20-30 kms"))</f>
        <v>0-10 kms</v>
      </c>
      <c r="AO858" s="3" t="str">
        <f>+IF(TablaProyecto[[#This Row],[Porcentaje de aumento salarial recibido (%)]]&lt;16%,"Bajo",IF(TablaProyecto[[#This Row],[Porcentaje de aumento salarial recibido (%)]]&lt;21%,"Medio","Alto"))</f>
        <v>Bajo</v>
      </c>
      <c r="AP858" s="3" t="str">
        <f>+IF(TablaProyecto[[#This Row],[TrainingTimesLastYear]]&lt;3,"Poca",IF(TablaProyecto[[#This Row],[TrainingTimesLastYear]]&lt;5,"Media","Mucha"))</f>
        <v>Poca</v>
      </c>
      <c r="AQ858" s="3" t="str">
        <f>+IF(TablaProyecto[[#This Row],[TotalWorkingYears]]&lt;4,"Junior",IF(TablaProyecto[[#This Row],[TotalWorkingYears]]&lt;10,"Intermediate","Senior"))</f>
        <v>Junior</v>
      </c>
      <c r="AS858" t="str">
        <f>+IF(TablaProyecto[[#This Row],[Education]]&gt;5,"ERRONEO","")</f>
        <v/>
      </c>
      <c r="AT858" t="str">
        <f>IF(+COUNTIF(TablaProyecto[EmployeeNumber],TablaProyecto[[#This Row],[EmployeeNumber]])&gt;1,"ERRONEO"," ")</f>
        <v xml:space="preserve"> </v>
      </c>
      <c r="AU858" t="str">
        <f>+IF(TablaProyecto[[#This Row],[JobSatisfaction]]&gt;4,"ERRONEO"," ")</f>
        <v xml:space="preserve"> </v>
      </c>
      <c r="AV858" t="str">
        <f>+IF(TablaProyecto[[#This Row],[PerformanceRating]]&gt;4,"ERRONEO"," ")</f>
        <v xml:space="preserve"> </v>
      </c>
      <c r="AW858" t="str">
        <f>+IF(TablaProyecto[[#This Row],[RelationshipSatisfaction]]&gt;4,"ERRONEO"," ")</f>
        <v xml:space="preserve"> </v>
      </c>
      <c r="AX858" t="str">
        <f>+IF(TablaProyecto[[#This Row],[WorkLifeBalance]]&gt;4,"ERRONEO"," ")</f>
        <v xml:space="preserve"> </v>
      </c>
    </row>
    <row r="859" spans="1:50" x14ac:dyDescent="0.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  <c r="AJ859" s="3">
        <f>+TablaProyecto[[#This Row],[PercentSalaryHike]]/100</f>
        <v>0.11</v>
      </c>
      <c r="AK859" s="3" t="str">
        <f>+IF(TablaProyecto[[#This Row],[Age]]&gt;=61,"Baby boomers",IF(TablaProyecto[[#This Row],[Age]]&gt;=45,"Generacion X",IF(TablaProyecto[[#This Row],[Age]]&gt;=29,"Millennials","Generacion Z")))</f>
        <v>Millennials</v>
      </c>
      <c r="AL85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59" s="3" t="str">
        <f>+IF(TablaProyecto[[#This Row],[HourlyRate]]&lt;50,"Coste salarial bajo",IF(TablaProyecto[[#This Row],[HourlyRate]]&lt;75,"Coste salarial medio","Coste salarial alto"))</f>
        <v>Coste salarial alto</v>
      </c>
      <c r="AN859" s="3" t="str">
        <f>+IF(TablaProyecto[[#This Row],[DistanceFromHome]]&lt;10,"0-10 kms",IF(TablaProyecto[[#This Row],[DistanceFromHome]]&lt;20,"10-20 kms","20-30 kms"))</f>
        <v>10-20 kms</v>
      </c>
      <c r="AO859" s="3" t="str">
        <f>+IF(TablaProyecto[[#This Row],[Porcentaje de aumento salarial recibido (%)]]&lt;16%,"Bajo",IF(TablaProyecto[[#This Row],[Porcentaje de aumento salarial recibido (%)]]&lt;21%,"Medio","Alto"))</f>
        <v>Bajo</v>
      </c>
      <c r="AP859" s="3" t="str">
        <f>+IF(TablaProyecto[[#This Row],[TrainingTimesLastYear]]&lt;3,"Poca",IF(TablaProyecto[[#This Row],[TrainingTimesLastYear]]&lt;5,"Media","Mucha"))</f>
        <v>Media</v>
      </c>
      <c r="AQ859" s="3" t="str">
        <f>+IF(TablaProyecto[[#This Row],[TotalWorkingYears]]&lt;4,"Junior",IF(TablaProyecto[[#This Row],[TotalWorkingYears]]&lt;10,"Intermediate","Senior"))</f>
        <v>Intermediate</v>
      </c>
      <c r="AS859" t="str">
        <f>+IF(TablaProyecto[[#This Row],[Education]]&gt;5,"ERRONEO","")</f>
        <v/>
      </c>
      <c r="AT859" t="str">
        <f>IF(+COUNTIF(TablaProyecto[EmployeeNumber],TablaProyecto[[#This Row],[EmployeeNumber]])&gt;1,"ERRONEO"," ")</f>
        <v xml:space="preserve"> </v>
      </c>
      <c r="AU859" t="str">
        <f>+IF(TablaProyecto[[#This Row],[JobSatisfaction]]&gt;4,"ERRONEO"," ")</f>
        <v xml:space="preserve"> </v>
      </c>
      <c r="AV859" t="str">
        <f>+IF(TablaProyecto[[#This Row],[PerformanceRating]]&gt;4,"ERRONEO"," ")</f>
        <v xml:space="preserve"> </v>
      </c>
      <c r="AW859" t="str">
        <f>+IF(TablaProyecto[[#This Row],[RelationshipSatisfaction]]&gt;4,"ERRONEO"," ")</f>
        <v xml:space="preserve"> </v>
      </c>
      <c r="AX859" t="str">
        <f>+IF(TablaProyecto[[#This Row],[WorkLifeBalance]]&gt;4,"ERRONEO"," ")</f>
        <v xml:space="preserve"> </v>
      </c>
    </row>
    <row r="860" spans="1:50" x14ac:dyDescent="0.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  <c r="AJ860" s="3">
        <f>+TablaProyecto[[#This Row],[PercentSalaryHike]]/100</f>
        <v>0.18</v>
      </c>
      <c r="AK860" s="3" t="str">
        <f>+IF(TablaProyecto[[#This Row],[Age]]&gt;=61,"Baby boomers",IF(TablaProyecto[[#This Row],[Age]]&gt;=45,"Generacion X",IF(TablaProyecto[[#This Row],[Age]]&gt;=29,"Millennials","Generacion Z")))</f>
        <v>Generacion X</v>
      </c>
      <c r="AL86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60" s="3" t="str">
        <f>+IF(TablaProyecto[[#This Row],[HourlyRate]]&lt;50,"Coste salarial bajo",IF(TablaProyecto[[#This Row],[HourlyRate]]&lt;75,"Coste salarial medio","Coste salarial alto"))</f>
        <v>Coste salarial medio</v>
      </c>
      <c r="AN860" s="3" t="str">
        <f>+IF(TablaProyecto[[#This Row],[DistanceFromHome]]&lt;10,"0-10 kms",IF(TablaProyecto[[#This Row],[DistanceFromHome]]&lt;20,"10-20 kms","20-30 kms"))</f>
        <v>0-10 kms</v>
      </c>
      <c r="AO860" s="3" t="str">
        <f>+IF(TablaProyecto[[#This Row],[Porcentaje de aumento salarial recibido (%)]]&lt;16%,"Bajo",IF(TablaProyecto[[#This Row],[Porcentaje de aumento salarial recibido (%)]]&lt;21%,"Medio","Alto"))</f>
        <v>Medio</v>
      </c>
      <c r="AP860" s="3" t="str">
        <f>+IF(TablaProyecto[[#This Row],[TrainingTimesLastYear]]&lt;3,"Poca",IF(TablaProyecto[[#This Row],[TrainingTimesLastYear]]&lt;5,"Media","Mucha"))</f>
        <v>Mucha</v>
      </c>
      <c r="AQ860" s="3" t="str">
        <f>+IF(TablaProyecto[[#This Row],[TotalWorkingYears]]&lt;4,"Junior",IF(TablaProyecto[[#This Row],[TotalWorkingYears]]&lt;10,"Intermediate","Senior"))</f>
        <v>Senior</v>
      </c>
      <c r="AS860" t="str">
        <f>+IF(TablaProyecto[[#This Row],[Education]]&gt;5,"ERRONEO","")</f>
        <v/>
      </c>
      <c r="AT860" t="str">
        <f>IF(+COUNTIF(TablaProyecto[EmployeeNumber],TablaProyecto[[#This Row],[EmployeeNumber]])&gt;1,"ERRONEO"," ")</f>
        <v xml:space="preserve"> </v>
      </c>
      <c r="AU860" t="str">
        <f>+IF(TablaProyecto[[#This Row],[JobSatisfaction]]&gt;4,"ERRONEO"," ")</f>
        <v xml:space="preserve"> </v>
      </c>
      <c r="AV860" t="str">
        <f>+IF(TablaProyecto[[#This Row],[PerformanceRating]]&gt;4,"ERRONEO"," ")</f>
        <v xml:space="preserve"> </v>
      </c>
      <c r="AW860" t="str">
        <f>+IF(TablaProyecto[[#This Row],[RelationshipSatisfaction]]&gt;4,"ERRONEO"," ")</f>
        <v xml:space="preserve"> </v>
      </c>
      <c r="AX860" t="str">
        <f>+IF(TablaProyecto[[#This Row],[WorkLifeBalance]]&gt;4,"ERRONEO"," ")</f>
        <v xml:space="preserve"> </v>
      </c>
    </row>
    <row r="861" spans="1:50" x14ac:dyDescent="0.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  <c r="AJ861" s="3">
        <f>+TablaProyecto[[#This Row],[PercentSalaryHike]]/100</f>
        <v>0.18</v>
      </c>
      <c r="AK861" s="3" t="str">
        <f>+IF(TablaProyecto[[#This Row],[Age]]&gt;=61,"Baby boomers",IF(TablaProyecto[[#This Row],[Age]]&gt;=45,"Generacion X",IF(TablaProyecto[[#This Row],[Age]]&gt;=29,"Millennials","Generacion Z")))</f>
        <v>Millennials</v>
      </c>
      <c r="AL86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61" s="3" t="str">
        <f>+IF(TablaProyecto[[#This Row],[HourlyRate]]&lt;50,"Coste salarial bajo",IF(TablaProyecto[[#This Row],[HourlyRate]]&lt;75,"Coste salarial medio","Coste salarial alto"))</f>
        <v>Coste salarial medio</v>
      </c>
      <c r="AN861" s="3" t="str">
        <f>+IF(TablaProyecto[[#This Row],[DistanceFromHome]]&lt;10,"0-10 kms",IF(TablaProyecto[[#This Row],[DistanceFromHome]]&lt;20,"10-20 kms","20-30 kms"))</f>
        <v>10-20 kms</v>
      </c>
      <c r="AO861" s="3" t="str">
        <f>+IF(TablaProyecto[[#This Row],[Porcentaje de aumento salarial recibido (%)]]&lt;16%,"Bajo",IF(TablaProyecto[[#This Row],[Porcentaje de aumento salarial recibido (%)]]&lt;21%,"Medio","Alto"))</f>
        <v>Medio</v>
      </c>
      <c r="AP861" s="3" t="str">
        <f>+IF(TablaProyecto[[#This Row],[TrainingTimesLastYear]]&lt;3,"Poca",IF(TablaProyecto[[#This Row],[TrainingTimesLastYear]]&lt;5,"Media","Mucha"))</f>
        <v>Poca</v>
      </c>
      <c r="AQ861" s="3" t="str">
        <f>+IF(TablaProyecto[[#This Row],[TotalWorkingYears]]&lt;4,"Junior",IF(TablaProyecto[[#This Row],[TotalWorkingYears]]&lt;10,"Intermediate","Senior"))</f>
        <v>Intermediate</v>
      </c>
      <c r="AS861" t="str">
        <f>+IF(TablaProyecto[[#This Row],[Education]]&gt;5,"ERRONEO","")</f>
        <v/>
      </c>
      <c r="AT861" t="str">
        <f>IF(+COUNTIF(TablaProyecto[EmployeeNumber],TablaProyecto[[#This Row],[EmployeeNumber]])&gt;1,"ERRONEO"," ")</f>
        <v xml:space="preserve"> </v>
      </c>
      <c r="AU861" t="str">
        <f>+IF(TablaProyecto[[#This Row],[JobSatisfaction]]&gt;4,"ERRONEO"," ")</f>
        <v xml:space="preserve"> </v>
      </c>
      <c r="AV861" t="str">
        <f>+IF(TablaProyecto[[#This Row],[PerformanceRating]]&gt;4,"ERRONEO"," ")</f>
        <v xml:space="preserve"> </v>
      </c>
      <c r="AW861" t="str">
        <f>+IF(TablaProyecto[[#This Row],[RelationshipSatisfaction]]&gt;4,"ERRONEO"," ")</f>
        <v xml:space="preserve"> </v>
      </c>
      <c r="AX861" t="str">
        <f>+IF(TablaProyecto[[#This Row],[WorkLifeBalance]]&gt;4,"ERRONEO"," ")</f>
        <v xml:space="preserve"> </v>
      </c>
    </row>
    <row r="862" spans="1:50" x14ac:dyDescent="0.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  <c r="AJ862" s="3">
        <f>+TablaProyecto[[#This Row],[PercentSalaryHike]]/100</f>
        <v>0.11</v>
      </c>
      <c r="AK862" s="3" t="str">
        <f>+IF(TablaProyecto[[#This Row],[Age]]&gt;=61,"Baby boomers",IF(TablaProyecto[[#This Row],[Age]]&gt;=45,"Generacion X",IF(TablaProyecto[[#This Row],[Age]]&gt;=29,"Millennials","Generacion Z")))</f>
        <v>Generacion Z</v>
      </c>
      <c r="AL86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862" s="3" t="str">
        <f>+IF(TablaProyecto[[#This Row],[HourlyRate]]&lt;50,"Coste salarial bajo",IF(TablaProyecto[[#This Row],[HourlyRate]]&lt;75,"Coste salarial medio","Coste salarial alto"))</f>
        <v>Coste salarial bajo</v>
      </c>
      <c r="AN862" s="3" t="str">
        <f>+IF(TablaProyecto[[#This Row],[DistanceFromHome]]&lt;10,"0-10 kms",IF(TablaProyecto[[#This Row],[DistanceFromHome]]&lt;20,"10-20 kms","20-30 kms"))</f>
        <v>0-10 kms</v>
      </c>
      <c r="AO862" s="3" t="str">
        <f>+IF(TablaProyecto[[#This Row],[Porcentaje de aumento salarial recibido (%)]]&lt;16%,"Bajo",IF(TablaProyecto[[#This Row],[Porcentaje de aumento salarial recibido (%)]]&lt;21%,"Medio","Alto"))</f>
        <v>Bajo</v>
      </c>
      <c r="AP862" s="3" t="str">
        <f>+IF(TablaProyecto[[#This Row],[TrainingTimesLastYear]]&lt;3,"Poca",IF(TablaProyecto[[#This Row],[TrainingTimesLastYear]]&lt;5,"Media","Mucha"))</f>
        <v>Mucha</v>
      </c>
      <c r="AQ862" s="3" t="str">
        <f>+IF(TablaProyecto[[#This Row],[TotalWorkingYears]]&lt;4,"Junior",IF(TablaProyecto[[#This Row],[TotalWorkingYears]]&lt;10,"Intermediate","Senior"))</f>
        <v>Junior</v>
      </c>
      <c r="AS862" t="str">
        <f>+IF(TablaProyecto[[#This Row],[Education]]&gt;5,"ERRONEO","")</f>
        <v/>
      </c>
      <c r="AT862" t="str">
        <f>IF(+COUNTIF(TablaProyecto[EmployeeNumber],TablaProyecto[[#This Row],[EmployeeNumber]])&gt;1,"ERRONEO"," ")</f>
        <v xml:space="preserve"> </v>
      </c>
      <c r="AU862" t="str">
        <f>+IF(TablaProyecto[[#This Row],[JobSatisfaction]]&gt;4,"ERRONEO"," ")</f>
        <v xml:space="preserve"> </v>
      </c>
      <c r="AV862" t="str">
        <f>+IF(TablaProyecto[[#This Row],[PerformanceRating]]&gt;4,"ERRONEO"," ")</f>
        <v xml:space="preserve"> </v>
      </c>
      <c r="AW862" t="str">
        <f>+IF(TablaProyecto[[#This Row],[RelationshipSatisfaction]]&gt;4,"ERRONEO"," ")</f>
        <v xml:space="preserve"> </v>
      </c>
      <c r="AX862" t="str">
        <f>+IF(TablaProyecto[[#This Row],[WorkLifeBalance]]&gt;4,"ERRONEO"," ")</f>
        <v xml:space="preserve"> </v>
      </c>
    </row>
    <row r="863" spans="1:50" x14ac:dyDescent="0.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  <c r="AJ863" s="3">
        <f>+TablaProyecto[[#This Row],[PercentSalaryHike]]/100</f>
        <v>0.23</v>
      </c>
      <c r="AK863" s="3" t="str">
        <f>+IF(TablaProyecto[[#This Row],[Age]]&gt;=61,"Baby boomers",IF(TablaProyecto[[#This Row],[Age]]&gt;=45,"Generacion X",IF(TablaProyecto[[#This Row],[Age]]&gt;=29,"Millennials","Generacion Z")))</f>
        <v>Generacion X</v>
      </c>
      <c r="AL86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863" s="3" t="str">
        <f>+IF(TablaProyecto[[#This Row],[HourlyRate]]&lt;50,"Coste salarial bajo",IF(TablaProyecto[[#This Row],[HourlyRate]]&lt;75,"Coste salarial medio","Coste salarial alto"))</f>
        <v>Coste salarial medio</v>
      </c>
      <c r="AN863" s="3" t="str">
        <f>+IF(TablaProyecto[[#This Row],[DistanceFromHome]]&lt;10,"0-10 kms",IF(TablaProyecto[[#This Row],[DistanceFromHome]]&lt;20,"10-20 kms","20-30 kms"))</f>
        <v>0-10 kms</v>
      </c>
      <c r="AO863" s="3" t="str">
        <f>+IF(TablaProyecto[[#This Row],[Porcentaje de aumento salarial recibido (%)]]&lt;16%,"Bajo",IF(TablaProyecto[[#This Row],[Porcentaje de aumento salarial recibido (%)]]&lt;21%,"Medio","Alto"))</f>
        <v>Alto</v>
      </c>
      <c r="AP863" s="3" t="str">
        <f>+IF(TablaProyecto[[#This Row],[TrainingTimesLastYear]]&lt;3,"Poca",IF(TablaProyecto[[#This Row],[TrainingTimesLastYear]]&lt;5,"Media","Mucha"))</f>
        <v>Poca</v>
      </c>
      <c r="AQ863" s="3" t="str">
        <f>+IF(TablaProyecto[[#This Row],[TotalWorkingYears]]&lt;4,"Junior",IF(TablaProyecto[[#This Row],[TotalWorkingYears]]&lt;10,"Intermediate","Senior"))</f>
        <v>Senior</v>
      </c>
      <c r="AS863" t="str">
        <f>+IF(TablaProyecto[[#This Row],[Education]]&gt;5,"ERRONEO","")</f>
        <v/>
      </c>
      <c r="AT863" t="str">
        <f>IF(+COUNTIF(TablaProyecto[EmployeeNumber],TablaProyecto[[#This Row],[EmployeeNumber]])&gt;1,"ERRONEO"," ")</f>
        <v xml:space="preserve"> </v>
      </c>
      <c r="AU863" t="str">
        <f>+IF(TablaProyecto[[#This Row],[JobSatisfaction]]&gt;4,"ERRONEO"," ")</f>
        <v xml:space="preserve"> </v>
      </c>
      <c r="AV863" t="str">
        <f>+IF(TablaProyecto[[#This Row],[PerformanceRating]]&gt;4,"ERRONEO"," ")</f>
        <v xml:space="preserve"> </v>
      </c>
      <c r="AW863" t="str">
        <f>+IF(TablaProyecto[[#This Row],[RelationshipSatisfaction]]&gt;4,"ERRONEO"," ")</f>
        <v xml:space="preserve"> </v>
      </c>
      <c r="AX863" t="str">
        <f>+IF(TablaProyecto[[#This Row],[WorkLifeBalance]]&gt;4,"ERRONEO"," ")</f>
        <v xml:space="preserve"> </v>
      </c>
    </row>
    <row r="864" spans="1:50" x14ac:dyDescent="0.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  <c r="AJ864" s="3">
        <f>+TablaProyecto[[#This Row],[PercentSalaryHike]]/100</f>
        <v>0.13</v>
      </c>
      <c r="AK864" s="3" t="str">
        <f>+IF(TablaProyecto[[#This Row],[Age]]&gt;=61,"Baby boomers",IF(TablaProyecto[[#This Row],[Age]]&gt;=45,"Generacion X",IF(TablaProyecto[[#This Row],[Age]]&gt;=29,"Millennials","Generacion Z")))</f>
        <v>Millennials</v>
      </c>
      <c r="AL86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864" s="3" t="str">
        <f>+IF(TablaProyecto[[#This Row],[HourlyRate]]&lt;50,"Coste salarial bajo",IF(TablaProyecto[[#This Row],[HourlyRate]]&lt;75,"Coste salarial medio","Coste salarial alto"))</f>
        <v>Coste salarial medio</v>
      </c>
      <c r="AN864" s="3" t="str">
        <f>+IF(TablaProyecto[[#This Row],[DistanceFromHome]]&lt;10,"0-10 kms",IF(TablaProyecto[[#This Row],[DistanceFromHome]]&lt;20,"10-20 kms","20-30 kms"))</f>
        <v>10-20 kms</v>
      </c>
      <c r="AO864" s="3" t="str">
        <f>+IF(TablaProyecto[[#This Row],[Porcentaje de aumento salarial recibido (%)]]&lt;16%,"Bajo",IF(TablaProyecto[[#This Row],[Porcentaje de aumento salarial recibido (%)]]&lt;21%,"Medio","Alto"))</f>
        <v>Bajo</v>
      </c>
      <c r="AP864" s="3" t="str">
        <f>+IF(TablaProyecto[[#This Row],[TrainingTimesLastYear]]&lt;3,"Poca",IF(TablaProyecto[[#This Row],[TrainingTimesLastYear]]&lt;5,"Media","Mucha"))</f>
        <v>Media</v>
      </c>
      <c r="AQ864" s="3" t="str">
        <f>+IF(TablaProyecto[[#This Row],[TotalWorkingYears]]&lt;4,"Junior",IF(TablaProyecto[[#This Row],[TotalWorkingYears]]&lt;10,"Intermediate","Senior"))</f>
        <v>Intermediate</v>
      </c>
      <c r="AS864" t="str">
        <f>+IF(TablaProyecto[[#This Row],[Education]]&gt;5,"ERRONEO","")</f>
        <v/>
      </c>
      <c r="AT864" t="str">
        <f>IF(+COUNTIF(TablaProyecto[EmployeeNumber],TablaProyecto[[#This Row],[EmployeeNumber]])&gt;1,"ERRONEO"," ")</f>
        <v xml:space="preserve"> </v>
      </c>
      <c r="AU864" t="str">
        <f>+IF(TablaProyecto[[#This Row],[JobSatisfaction]]&gt;4,"ERRONEO"," ")</f>
        <v xml:space="preserve"> </v>
      </c>
      <c r="AV864" t="str">
        <f>+IF(TablaProyecto[[#This Row],[PerformanceRating]]&gt;4,"ERRONEO"," ")</f>
        <v xml:space="preserve"> </v>
      </c>
      <c r="AW864" t="str">
        <f>+IF(TablaProyecto[[#This Row],[RelationshipSatisfaction]]&gt;4,"ERRONEO"," ")</f>
        <v xml:space="preserve"> </v>
      </c>
      <c r="AX864" t="str">
        <f>+IF(TablaProyecto[[#This Row],[WorkLifeBalance]]&gt;4,"ERRONEO"," ")</f>
        <v xml:space="preserve"> </v>
      </c>
    </row>
    <row r="865" spans="1:50" x14ac:dyDescent="0.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  <c r="AJ865" s="3">
        <f>+TablaProyecto[[#This Row],[PercentSalaryHike]]/100</f>
        <v>0.13</v>
      </c>
      <c r="AK865" s="3" t="str">
        <f>+IF(TablaProyecto[[#This Row],[Age]]&gt;=61,"Baby boomers",IF(TablaProyecto[[#This Row],[Age]]&gt;=45,"Generacion X",IF(TablaProyecto[[#This Row],[Age]]&gt;=29,"Millennials","Generacion Z")))</f>
        <v>Millennials</v>
      </c>
      <c r="AL86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65" s="3" t="str">
        <f>+IF(TablaProyecto[[#This Row],[HourlyRate]]&lt;50,"Coste salarial bajo",IF(TablaProyecto[[#This Row],[HourlyRate]]&lt;75,"Coste salarial medio","Coste salarial alto"))</f>
        <v>Coste salarial alto</v>
      </c>
      <c r="AN865" s="3" t="str">
        <f>+IF(TablaProyecto[[#This Row],[DistanceFromHome]]&lt;10,"0-10 kms",IF(TablaProyecto[[#This Row],[DistanceFromHome]]&lt;20,"10-20 kms","20-30 kms"))</f>
        <v>0-10 kms</v>
      </c>
      <c r="AO865" s="3" t="str">
        <f>+IF(TablaProyecto[[#This Row],[Porcentaje de aumento salarial recibido (%)]]&lt;16%,"Bajo",IF(TablaProyecto[[#This Row],[Porcentaje de aumento salarial recibido (%)]]&lt;21%,"Medio","Alto"))</f>
        <v>Bajo</v>
      </c>
      <c r="AP865" s="3" t="str">
        <f>+IF(TablaProyecto[[#This Row],[TrainingTimesLastYear]]&lt;3,"Poca",IF(TablaProyecto[[#This Row],[TrainingTimesLastYear]]&lt;5,"Media","Mucha"))</f>
        <v>Poca</v>
      </c>
      <c r="AQ865" s="3" t="str">
        <f>+IF(TablaProyecto[[#This Row],[TotalWorkingYears]]&lt;4,"Junior",IF(TablaProyecto[[#This Row],[TotalWorkingYears]]&lt;10,"Intermediate","Senior"))</f>
        <v>Intermediate</v>
      </c>
      <c r="AS865" t="str">
        <f>+IF(TablaProyecto[[#This Row],[Education]]&gt;5,"ERRONEO","")</f>
        <v/>
      </c>
      <c r="AT865" t="str">
        <f>IF(+COUNTIF(TablaProyecto[EmployeeNumber],TablaProyecto[[#This Row],[EmployeeNumber]])&gt;1,"ERRONEO"," ")</f>
        <v xml:space="preserve"> </v>
      </c>
      <c r="AU865" t="str">
        <f>+IF(TablaProyecto[[#This Row],[JobSatisfaction]]&gt;4,"ERRONEO"," ")</f>
        <v xml:space="preserve"> </v>
      </c>
      <c r="AV865" t="str">
        <f>+IF(TablaProyecto[[#This Row],[PerformanceRating]]&gt;4,"ERRONEO"," ")</f>
        <v xml:space="preserve"> </v>
      </c>
      <c r="AW865" t="str">
        <f>+IF(TablaProyecto[[#This Row],[RelationshipSatisfaction]]&gt;4,"ERRONEO"," ")</f>
        <v xml:space="preserve"> </v>
      </c>
      <c r="AX865" t="str">
        <f>+IF(TablaProyecto[[#This Row],[WorkLifeBalance]]&gt;4,"ERRONEO"," ")</f>
        <v xml:space="preserve"> </v>
      </c>
    </row>
    <row r="866" spans="1:50" x14ac:dyDescent="0.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  <c r="AJ866" s="3">
        <f>+TablaProyecto[[#This Row],[PercentSalaryHike]]/100</f>
        <v>0.17</v>
      </c>
      <c r="AK866" s="3" t="str">
        <f>+IF(TablaProyecto[[#This Row],[Age]]&gt;=61,"Baby boomers",IF(TablaProyecto[[#This Row],[Age]]&gt;=45,"Generacion X",IF(TablaProyecto[[#This Row],[Age]]&gt;=29,"Millennials","Generacion Z")))</f>
        <v>Millennials</v>
      </c>
      <c r="AL86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866" s="3" t="str">
        <f>+IF(TablaProyecto[[#This Row],[HourlyRate]]&lt;50,"Coste salarial bajo",IF(TablaProyecto[[#This Row],[HourlyRate]]&lt;75,"Coste salarial medio","Coste salarial alto"))</f>
        <v>Coste salarial alto</v>
      </c>
      <c r="AN866" s="3" t="str">
        <f>+IF(TablaProyecto[[#This Row],[DistanceFromHome]]&lt;10,"0-10 kms",IF(TablaProyecto[[#This Row],[DistanceFromHome]]&lt;20,"10-20 kms","20-30 kms"))</f>
        <v>0-10 kms</v>
      </c>
      <c r="AO866" s="3" t="str">
        <f>+IF(TablaProyecto[[#This Row],[Porcentaje de aumento salarial recibido (%)]]&lt;16%,"Bajo",IF(TablaProyecto[[#This Row],[Porcentaje de aumento salarial recibido (%)]]&lt;21%,"Medio","Alto"))</f>
        <v>Medio</v>
      </c>
      <c r="AP866" s="3" t="str">
        <f>+IF(TablaProyecto[[#This Row],[TrainingTimesLastYear]]&lt;3,"Poca",IF(TablaProyecto[[#This Row],[TrainingTimesLastYear]]&lt;5,"Media","Mucha"))</f>
        <v>Poca</v>
      </c>
      <c r="AQ866" s="3" t="str">
        <f>+IF(TablaProyecto[[#This Row],[TotalWorkingYears]]&lt;4,"Junior",IF(TablaProyecto[[#This Row],[TotalWorkingYears]]&lt;10,"Intermediate","Senior"))</f>
        <v>Intermediate</v>
      </c>
      <c r="AS866" t="str">
        <f>+IF(TablaProyecto[[#This Row],[Education]]&gt;5,"ERRONEO","")</f>
        <v/>
      </c>
      <c r="AT866" t="str">
        <f>IF(+COUNTIF(TablaProyecto[EmployeeNumber],TablaProyecto[[#This Row],[EmployeeNumber]])&gt;1,"ERRONEO"," ")</f>
        <v xml:space="preserve"> </v>
      </c>
      <c r="AU866" t="str">
        <f>+IF(TablaProyecto[[#This Row],[JobSatisfaction]]&gt;4,"ERRONEO"," ")</f>
        <v xml:space="preserve"> </v>
      </c>
      <c r="AV866" t="str">
        <f>+IF(TablaProyecto[[#This Row],[PerformanceRating]]&gt;4,"ERRONEO"," ")</f>
        <v xml:space="preserve"> </v>
      </c>
      <c r="AW866" t="str">
        <f>+IF(TablaProyecto[[#This Row],[RelationshipSatisfaction]]&gt;4,"ERRONEO"," ")</f>
        <v xml:space="preserve"> </v>
      </c>
      <c r="AX866" t="str">
        <f>+IF(TablaProyecto[[#This Row],[WorkLifeBalance]]&gt;4,"ERRONEO"," ")</f>
        <v xml:space="preserve"> </v>
      </c>
    </row>
    <row r="867" spans="1:50" x14ac:dyDescent="0.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  <c r="AJ867" s="3">
        <f>+TablaProyecto[[#This Row],[PercentSalaryHike]]/100</f>
        <v>0.19</v>
      </c>
      <c r="AK867" s="3" t="str">
        <f>+IF(TablaProyecto[[#This Row],[Age]]&gt;=61,"Baby boomers",IF(TablaProyecto[[#This Row],[Age]]&gt;=45,"Generacion X",IF(TablaProyecto[[#This Row],[Age]]&gt;=29,"Millennials","Generacion Z")))</f>
        <v>Millennials</v>
      </c>
      <c r="AL86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67" s="3" t="str">
        <f>+IF(TablaProyecto[[#This Row],[HourlyRate]]&lt;50,"Coste salarial bajo",IF(TablaProyecto[[#This Row],[HourlyRate]]&lt;75,"Coste salarial medio","Coste salarial alto"))</f>
        <v>Coste salarial medio</v>
      </c>
      <c r="AN867" s="3" t="str">
        <f>+IF(TablaProyecto[[#This Row],[DistanceFromHome]]&lt;10,"0-10 kms",IF(TablaProyecto[[#This Row],[DistanceFromHome]]&lt;20,"10-20 kms","20-30 kms"))</f>
        <v>20-30 kms</v>
      </c>
      <c r="AO867" s="3" t="str">
        <f>+IF(TablaProyecto[[#This Row],[Porcentaje de aumento salarial recibido (%)]]&lt;16%,"Bajo",IF(TablaProyecto[[#This Row],[Porcentaje de aumento salarial recibido (%)]]&lt;21%,"Medio","Alto"))</f>
        <v>Medio</v>
      </c>
      <c r="AP867" s="3" t="str">
        <f>+IF(TablaProyecto[[#This Row],[TrainingTimesLastYear]]&lt;3,"Poca",IF(TablaProyecto[[#This Row],[TrainingTimesLastYear]]&lt;5,"Media","Mucha"))</f>
        <v>Media</v>
      </c>
      <c r="AQ867" s="3" t="str">
        <f>+IF(TablaProyecto[[#This Row],[TotalWorkingYears]]&lt;4,"Junior",IF(TablaProyecto[[#This Row],[TotalWorkingYears]]&lt;10,"Intermediate","Senior"))</f>
        <v>Intermediate</v>
      </c>
      <c r="AS867" t="str">
        <f>+IF(TablaProyecto[[#This Row],[Education]]&gt;5,"ERRONEO","")</f>
        <v/>
      </c>
      <c r="AT867" t="str">
        <f>IF(+COUNTIF(TablaProyecto[EmployeeNumber],TablaProyecto[[#This Row],[EmployeeNumber]])&gt;1,"ERRONEO"," ")</f>
        <v xml:space="preserve"> </v>
      </c>
      <c r="AU867" t="str">
        <f>+IF(TablaProyecto[[#This Row],[JobSatisfaction]]&gt;4,"ERRONEO"," ")</f>
        <v xml:space="preserve"> </v>
      </c>
      <c r="AV867" t="str">
        <f>+IF(TablaProyecto[[#This Row],[PerformanceRating]]&gt;4,"ERRONEO"," ")</f>
        <v xml:space="preserve"> </v>
      </c>
      <c r="AW867" t="str">
        <f>+IF(TablaProyecto[[#This Row],[RelationshipSatisfaction]]&gt;4,"ERRONEO"," ")</f>
        <v xml:space="preserve"> </v>
      </c>
      <c r="AX867" t="str">
        <f>+IF(TablaProyecto[[#This Row],[WorkLifeBalance]]&gt;4,"ERRONEO"," ")</f>
        <v xml:space="preserve"> </v>
      </c>
    </row>
    <row r="868" spans="1:50" x14ac:dyDescent="0.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  <c r="AJ868" s="3">
        <f>+TablaProyecto[[#This Row],[PercentSalaryHike]]/100</f>
        <v>0.12</v>
      </c>
      <c r="AK868" s="3" t="str">
        <f>+IF(TablaProyecto[[#This Row],[Age]]&gt;=61,"Baby boomers",IF(TablaProyecto[[#This Row],[Age]]&gt;=45,"Generacion X",IF(TablaProyecto[[#This Row],[Age]]&gt;=29,"Millennials","Generacion Z")))</f>
        <v>Millennials</v>
      </c>
      <c r="AL86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868" s="3" t="str">
        <f>+IF(TablaProyecto[[#This Row],[HourlyRate]]&lt;50,"Coste salarial bajo",IF(TablaProyecto[[#This Row],[HourlyRate]]&lt;75,"Coste salarial medio","Coste salarial alto"))</f>
        <v>Coste salarial medio</v>
      </c>
      <c r="AN868" s="3" t="str">
        <f>+IF(TablaProyecto[[#This Row],[DistanceFromHome]]&lt;10,"0-10 kms",IF(TablaProyecto[[#This Row],[DistanceFromHome]]&lt;20,"10-20 kms","20-30 kms"))</f>
        <v>0-10 kms</v>
      </c>
      <c r="AO868" s="3" t="str">
        <f>+IF(TablaProyecto[[#This Row],[Porcentaje de aumento salarial recibido (%)]]&lt;16%,"Bajo",IF(TablaProyecto[[#This Row],[Porcentaje de aumento salarial recibido (%)]]&lt;21%,"Medio","Alto"))</f>
        <v>Bajo</v>
      </c>
      <c r="AP868" s="3" t="str">
        <f>+IF(TablaProyecto[[#This Row],[TrainingTimesLastYear]]&lt;3,"Poca",IF(TablaProyecto[[#This Row],[TrainingTimesLastYear]]&lt;5,"Media","Mucha"))</f>
        <v>Poca</v>
      </c>
      <c r="AQ868" s="3" t="str">
        <f>+IF(TablaProyecto[[#This Row],[TotalWorkingYears]]&lt;4,"Junior",IF(TablaProyecto[[#This Row],[TotalWorkingYears]]&lt;10,"Intermediate","Senior"))</f>
        <v>Intermediate</v>
      </c>
      <c r="AS868" t="str">
        <f>+IF(TablaProyecto[[#This Row],[Education]]&gt;5,"ERRONEO","")</f>
        <v/>
      </c>
      <c r="AT868" t="str">
        <f>IF(+COUNTIF(TablaProyecto[EmployeeNumber],TablaProyecto[[#This Row],[EmployeeNumber]])&gt;1,"ERRONEO"," ")</f>
        <v xml:space="preserve"> </v>
      </c>
      <c r="AU868" t="str">
        <f>+IF(TablaProyecto[[#This Row],[JobSatisfaction]]&gt;4,"ERRONEO"," ")</f>
        <v xml:space="preserve"> </v>
      </c>
      <c r="AV868" t="str">
        <f>+IF(TablaProyecto[[#This Row],[PerformanceRating]]&gt;4,"ERRONEO"," ")</f>
        <v xml:space="preserve"> </v>
      </c>
      <c r="AW868" t="str">
        <f>+IF(TablaProyecto[[#This Row],[RelationshipSatisfaction]]&gt;4,"ERRONEO"," ")</f>
        <v xml:space="preserve"> </v>
      </c>
      <c r="AX868" t="str">
        <f>+IF(TablaProyecto[[#This Row],[WorkLifeBalance]]&gt;4,"ERRONEO"," ")</f>
        <v xml:space="preserve"> </v>
      </c>
    </row>
    <row r="869" spans="1:50" x14ac:dyDescent="0.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  <c r="AJ869" s="3">
        <f>+TablaProyecto[[#This Row],[PercentSalaryHike]]/100</f>
        <v>0.22</v>
      </c>
      <c r="AK869" s="3" t="str">
        <f>+IF(TablaProyecto[[#This Row],[Age]]&gt;=61,"Baby boomers",IF(TablaProyecto[[#This Row],[Age]]&gt;=45,"Generacion X",IF(TablaProyecto[[#This Row],[Age]]&gt;=29,"Millennials","Generacion Z")))</f>
        <v>Generacion X</v>
      </c>
      <c r="AL86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69" s="3" t="str">
        <f>+IF(TablaProyecto[[#This Row],[HourlyRate]]&lt;50,"Coste salarial bajo",IF(TablaProyecto[[#This Row],[HourlyRate]]&lt;75,"Coste salarial medio","Coste salarial alto"))</f>
        <v>Coste salarial bajo</v>
      </c>
      <c r="AN869" s="3" t="str">
        <f>+IF(TablaProyecto[[#This Row],[DistanceFromHome]]&lt;10,"0-10 kms",IF(TablaProyecto[[#This Row],[DistanceFromHome]]&lt;20,"10-20 kms","20-30 kms"))</f>
        <v>0-10 kms</v>
      </c>
      <c r="AO869" s="3" t="str">
        <f>+IF(TablaProyecto[[#This Row],[Porcentaje de aumento salarial recibido (%)]]&lt;16%,"Bajo",IF(TablaProyecto[[#This Row],[Porcentaje de aumento salarial recibido (%)]]&lt;21%,"Medio","Alto"))</f>
        <v>Alto</v>
      </c>
      <c r="AP869" s="3" t="str">
        <f>+IF(TablaProyecto[[#This Row],[TrainingTimesLastYear]]&lt;3,"Poca",IF(TablaProyecto[[#This Row],[TrainingTimesLastYear]]&lt;5,"Media","Mucha"))</f>
        <v>Media</v>
      </c>
      <c r="AQ869" s="3" t="str">
        <f>+IF(TablaProyecto[[#This Row],[TotalWorkingYears]]&lt;4,"Junior",IF(TablaProyecto[[#This Row],[TotalWorkingYears]]&lt;10,"Intermediate","Senior"))</f>
        <v>Senior</v>
      </c>
      <c r="AS869" t="str">
        <f>+IF(TablaProyecto[[#This Row],[Education]]&gt;5,"ERRONEO","")</f>
        <v/>
      </c>
      <c r="AT869" t="str">
        <f>IF(+COUNTIF(TablaProyecto[EmployeeNumber],TablaProyecto[[#This Row],[EmployeeNumber]])&gt;1,"ERRONEO"," ")</f>
        <v xml:space="preserve"> </v>
      </c>
      <c r="AU869" t="str">
        <f>+IF(TablaProyecto[[#This Row],[JobSatisfaction]]&gt;4,"ERRONEO"," ")</f>
        <v xml:space="preserve"> </v>
      </c>
      <c r="AV869" t="str">
        <f>+IF(TablaProyecto[[#This Row],[PerformanceRating]]&gt;4,"ERRONEO"," ")</f>
        <v xml:space="preserve"> </v>
      </c>
      <c r="AW869" t="str">
        <f>+IF(TablaProyecto[[#This Row],[RelationshipSatisfaction]]&gt;4,"ERRONEO"," ")</f>
        <v xml:space="preserve"> </v>
      </c>
      <c r="AX869" t="str">
        <f>+IF(TablaProyecto[[#This Row],[WorkLifeBalance]]&gt;4,"ERRONEO"," ")</f>
        <v xml:space="preserve"> </v>
      </c>
    </row>
    <row r="870" spans="1:50" x14ac:dyDescent="0.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  <c r="AJ870" s="3">
        <f>+TablaProyecto[[#This Row],[PercentSalaryHike]]/100</f>
        <v>0.12</v>
      </c>
      <c r="AK870" s="3" t="str">
        <f>+IF(TablaProyecto[[#This Row],[Age]]&gt;=61,"Baby boomers",IF(TablaProyecto[[#This Row],[Age]]&gt;=45,"Generacion X",IF(TablaProyecto[[#This Row],[Age]]&gt;=29,"Millennials","Generacion Z")))</f>
        <v>Generacion Z</v>
      </c>
      <c r="AL87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70" s="3" t="str">
        <f>+IF(TablaProyecto[[#This Row],[HourlyRate]]&lt;50,"Coste salarial bajo",IF(TablaProyecto[[#This Row],[HourlyRate]]&lt;75,"Coste salarial medio","Coste salarial alto"))</f>
        <v>Coste salarial alto</v>
      </c>
      <c r="AN870" s="3" t="str">
        <f>+IF(TablaProyecto[[#This Row],[DistanceFromHome]]&lt;10,"0-10 kms",IF(TablaProyecto[[#This Row],[DistanceFromHome]]&lt;20,"10-20 kms","20-30 kms"))</f>
        <v>10-20 kms</v>
      </c>
      <c r="AO870" s="3" t="str">
        <f>+IF(TablaProyecto[[#This Row],[Porcentaje de aumento salarial recibido (%)]]&lt;16%,"Bajo",IF(TablaProyecto[[#This Row],[Porcentaje de aumento salarial recibido (%)]]&lt;21%,"Medio","Alto"))</f>
        <v>Bajo</v>
      </c>
      <c r="AP870" s="3" t="str">
        <f>+IF(TablaProyecto[[#This Row],[TrainingTimesLastYear]]&lt;3,"Poca",IF(TablaProyecto[[#This Row],[TrainingTimesLastYear]]&lt;5,"Media","Mucha"))</f>
        <v>Poca</v>
      </c>
      <c r="AQ870" s="3" t="str">
        <f>+IF(TablaProyecto[[#This Row],[TotalWorkingYears]]&lt;4,"Junior",IF(TablaProyecto[[#This Row],[TotalWorkingYears]]&lt;10,"Intermediate","Senior"))</f>
        <v>Intermediate</v>
      </c>
      <c r="AS870" t="str">
        <f>+IF(TablaProyecto[[#This Row],[Education]]&gt;5,"ERRONEO","")</f>
        <v/>
      </c>
      <c r="AT870" t="str">
        <f>IF(+COUNTIF(TablaProyecto[EmployeeNumber],TablaProyecto[[#This Row],[EmployeeNumber]])&gt;1,"ERRONEO"," ")</f>
        <v xml:space="preserve"> </v>
      </c>
      <c r="AU870" t="str">
        <f>+IF(TablaProyecto[[#This Row],[JobSatisfaction]]&gt;4,"ERRONEO"," ")</f>
        <v xml:space="preserve"> </v>
      </c>
      <c r="AV870" t="str">
        <f>+IF(TablaProyecto[[#This Row],[PerformanceRating]]&gt;4,"ERRONEO"," ")</f>
        <v xml:space="preserve"> </v>
      </c>
      <c r="AW870" t="str">
        <f>+IF(TablaProyecto[[#This Row],[RelationshipSatisfaction]]&gt;4,"ERRONEO"," ")</f>
        <v xml:space="preserve"> </v>
      </c>
      <c r="AX870" t="str">
        <f>+IF(TablaProyecto[[#This Row],[WorkLifeBalance]]&gt;4,"ERRONEO"," ")</f>
        <v xml:space="preserve"> </v>
      </c>
    </row>
    <row r="871" spans="1:50" x14ac:dyDescent="0.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  <c r="AJ871" s="3">
        <f>+TablaProyecto[[#This Row],[PercentSalaryHike]]/100</f>
        <v>0.11</v>
      </c>
      <c r="AK871" s="3" t="str">
        <f>+IF(TablaProyecto[[#This Row],[Age]]&gt;=61,"Baby boomers",IF(TablaProyecto[[#This Row],[Age]]&gt;=45,"Generacion X",IF(TablaProyecto[[#This Row],[Age]]&gt;=29,"Millennials","Generacion Z")))</f>
        <v>Generacion X</v>
      </c>
      <c r="AL87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71" s="3" t="str">
        <f>+IF(TablaProyecto[[#This Row],[HourlyRate]]&lt;50,"Coste salarial bajo",IF(TablaProyecto[[#This Row],[HourlyRate]]&lt;75,"Coste salarial medio","Coste salarial alto"))</f>
        <v>Coste salarial medio</v>
      </c>
      <c r="AN871" s="3" t="str">
        <f>+IF(TablaProyecto[[#This Row],[DistanceFromHome]]&lt;10,"0-10 kms",IF(TablaProyecto[[#This Row],[DistanceFromHome]]&lt;20,"10-20 kms","20-30 kms"))</f>
        <v>10-20 kms</v>
      </c>
      <c r="AO871" s="3" t="str">
        <f>+IF(TablaProyecto[[#This Row],[Porcentaje de aumento salarial recibido (%)]]&lt;16%,"Bajo",IF(TablaProyecto[[#This Row],[Porcentaje de aumento salarial recibido (%)]]&lt;21%,"Medio","Alto"))</f>
        <v>Bajo</v>
      </c>
      <c r="AP871" s="3" t="str">
        <f>+IF(TablaProyecto[[#This Row],[TrainingTimesLastYear]]&lt;3,"Poca",IF(TablaProyecto[[#This Row],[TrainingTimesLastYear]]&lt;5,"Media","Mucha"))</f>
        <v>Poca</v>
      </c>
      <c r="AQ871" s="3" t="str">
        <f>+IF(TablaProyecto[[#This Row],[TotalWorkingYears]]&lt;4,"Junior",IF(TablaProyecto[[#This Row],[TotalWorkingYears]]&lt;10,"Intermediate","Senior"))</f>
        <v>Senior</v>
      </c>
      <c r="AS871" t="str">
        <f>+IF(TablaProyecto[[#This Row],[Education]]&gt;5,"ERRONEO","")</f>
        <v/>
      </c>
      <c r="AT871" t="str">
        <f>IF(+COUNTIF(TablaProyecto[EmployeeNumber],TablaProyecto[[#This Row],[EmployeeNumber]])&gt;1,"ERRONEO"," ")</f>
        <v xml:space="preserve"> </v>
      </c>
      <c r="AU871" t="str">
        <f>+IF(TablaProyecto[[#This Row],[JobSatisfaction]]&gt;4,"ERRONEO"," ")</f>
        <v xml:space="preserve"> </v>
      </c>
      <c r="AV871" t="str">
        <f>+IF(TablaProyecto[[#This Row],[PerformanceRating]]&gt;4,"ERRONEO"," ")</f>
        <v xml:space="preserve"> </v>
      </c>
      <c r="AW871" t="str">
        <f>+IF(TablaProyecto[[#This Row],[RelationshipSatisfaction]]&gt;4,"ERRONEO"," ")</f>
        <v xml:space="preserve"> </v>
      </c>
      <c r="AX871" t="str">
        <f>+IF(TablaProyecto[[#This Row],[WorkLifeBalance]]&gt;4,"ERRONEO"," ")</f>
        <v xml:space="preserve"> </v>
      </c>
    </row>
    <row r="872" spans="1:50" x14ac:dyDescent="0.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  <c r="AJ872" s="3">
        <f>+TablaProyecto[[#This Row],[PercentSalaryHike]]/100</f>
        <v>0.15</v>
      </c>
      <c r="AK872" s="3" t="str">
        <f>+IF(TablaProyecto[[#This Row],[Age]]&gt;=61,"Baby boomers",IF(TablaProyecto[[#This Row],[Age]]&gt;=45,"Generacion X",IF(TablaProyecto[[#This Row],[Age]]&gt;=29,"Millennials","Generacion Z")))</f>
        <v>Millennials</v>
      </c>
      <c r="AL87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72" s="3" t="str">
        <f>+IF(TablaProyecto[[#This Row],[HourlyRate]]&lt;50,"Coste salarial bajo",IF(TablaProyecto[[#This Row],[HourlyRate]]&lt;75,"Coste salarial medio","Coste salarial alto"))</f>
        <v>Coste salarial alto</v>
      </c>
      <c r="AN872" s="3" t="str">
        <f>+IF(TablaProyecto[[#This Row],[DistanceFromHome]]&lt;10,"0-10 kms",IF(TablaProyecto[[#This Row],[DistanceFromHome]]&lt;20,"10-20 kms","20-30 kms"))</f>
        <v>10-20 kms</v>
      </c>
      <c r="AO872" s="3" t="str">
        <f>+IF(TablaProyecto[[#This Row],[Porcentaje de aumento salarial recibido (%)]]&lt;16%,"Bajo",IF(TablaProyecto[[#This Row],[Porcentaje de aumento salarial recibido (%)]]&lt;21%,"Medio","Alto"))</f>
        <v>Bajo</v>
      </c>
      <c r="AP872" s="3" t="str">
        <f>+IF(TablaProyecto[[#This Row],[TrainingTimesLastYear]]&lt;3,"Poca",IF(TablaProyecto[[#This Row],[TrainingTimesLastYear]]&lt;5,"Media","Mucha"))</f>
        <v>Poca</v>
      </c>
      <c r="AQ872" s="3" t="str">
        <f>+IF(TablaProyecto[[#This Row],[TotalWorkingYears]]&lt;4,"Junior",IF(TablaProyecto[[#This Row],[TotalWorkingYears]]&lt;10,"Intermediate","Senior"))</f>
        <v>Senior</v>
      </c>
      <c r="AS872" t="str">
        <f>+IF(TablaProyecto[[#This Row],[Education]]&gt;5,"ERRONEO","")</f>
        <v/>
      </c>
      <c r="AT872" t="str">
        <f>IF(+COUNTIF(TablaProyecto[EmployeeNumber],TablaProyecto[[#This Row],[EmployeeNumber]])&gt;1,"ERRONEO"," ")</f>
        <v xml:space="preserve"> </v>
      </c>
      <c r="AU872" t="str">
        <f>+IF(TablaProyecto[[#This Row],[JobSatisfaction]]&gt;4,"ERRONEO"," ")</f>
        <v xml:space="preserve"> </v>
      </c>
      <c r="AV872" t="str">
        <f>+IF(TablaProyecto[[#This Row],[PerformanceRating]]&gt;4,"ERRONEO"," ")</f>
        <v xml:space="preserve"> </v>
      </c>
      <c r="AW872" t="str">
        <f>+IF(TablaProyecto[[#This Row],[RelationshipSatisfaction]]&gt;4,"ERRONEO"," ")</f>
        <v xml:space="preserve"> </v>
      </c>
      <c r="AX872" t="str">
        <f>+IF(TablaProyecto[[#This Row],[WorkLifeBalance]]&gt;4,"ERRONEO"," ")</f>
        <v xml:space="preserve"> </v>
      </c>
    </row>
    <row r="873" spans="1:50" x14ac:dyDescent="0.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  <c r="AJ873" s="3">
        <f>+TablaProyecto[[#This Row],[PercentSalaryHike]]/100</f>
        <v>0.13</v>
      </c>
      <c r="AK873" s="3" t="str">
        <f>+IF(TablaProyecto[[#This Row],[Age]]&gt;=61,"Baby boomers",IF(TablaProyecto[[#This Row],[Age]]&gt;=45,"Generacion X",IF(TablaProyecto[[#This Row],[Age]]&gt;=29,"Millennials","Generacion Z")))</f>
        <v>Generacion Z</v>
      </c>
      <c r="AL87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873" s="3" t="str">
        <f>+IF(TablaProyecto[[#This Row],[HourlyRate]]&lt;50,"Coste salarial bajo",IF(TablaProyecto[[#This Row],[HourlyRate]]&lt;75,"Coste salarial medio","Coste salarial alto"))</f>
        <v>Coste salarial alto</v>
      </c>
      <c r="AN873" s="3" t="str">
        <f>+IF(TablaProyecto[[#This Row],[DistanceFromHome]]&lt;10,"0-10 kms",IF(TablaProyecto[[#This Row],[DistanceFromHome]]&lt;20,"10-20 kms","20-30 kms"))</f>
        <v>10-20 kms</v>
      </c>
      <c r="AO873" s="3" t="str">
        <f>+IF(TablaProyecto[[#This Row],[Porcentaje de aumento salarial recibido (%)]]&lt;16%,"Bajo",IF(TablaProyecto[[#This Row],[Porcentaje de aumento salarial recibido (%)]]&lt;21%,"Medio","Alto"))</f>
        <v>Bajo</v>
      </c>
      <c r="AP873" s="3" t="str">
        <f>+IF(TablaProyecto[[#This Row],[TrainingTimesLastYear]]&lt;3,"Poca",IF(TablaProyecto[[#This Row],[TrainingTimesLastYear]]&lt;5,"Media","Mucha"))</f>
        <v>Media</v>
      </c>
      <c r="AQ873" s="3" t="str">
        <f>+IF(TablaProyecto[[#This Row],[TotalWorkingYears]]&lt;4,"Junior",IF(TablaProyecto[[#This Row],[TotalWorkingYears]]&lt;10,"Intermediate","Senior"))</f>
        <v>Junior</v>
      </c>
      <c r="AS873" t="str">
        <f>+IF(TablaProyecto[[#This Row],[Education]]&gt;5,"ERRONEO","")</f>
        <v/>
      </c>
      <c r="AT873" t="str">
        <f>IF(+COUNTIF(TablaProyecto[EmployeeNumber],TablaProyecto[[#This Row],[EmployeeNumber]])&gt;1,"ERRONEO"," ")</f>
        <v xml:space="preserve"> </v>
      </c>
      <c r="AU873" t="str">
        <f>+IF(TablaProyecto[[#This Row],[JobSatisfaction]]&gt;4,"ERRONEO"," ")</f>
        <v xml:space="preserve"> </v>
      </c>
      <c r="AV873" t="str">
        <f>+IF(TablaProyecto[[#This Row],[PerformanceRating]]&gt;4,"ERRONEO"," ")</f>
        <v xml:space="preserve"> </v>
      </c>
      <c r="AW873" t="str">
        <f>+IF(TablaProyecto[[#This Row],[RelationshipSatisfaction]]&gt;4,"ERRONEO"," ")</f>
        <v xml:space="preserve"> </v>
      </c>
      <c r="AX873" t="str">
        <f>+IF(TablaProyecto[[#This Row],[WorkLifeBalance]]&gt;4,"ERRONEO"," ")</f>
        <v xml:space="preserve"> </v>
      </c>
    </row>
    <row r="874" spans="1:50" x14ac:dyDescent="0.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  <c r="AJ874" s="3">
        <f>+TablaProyecto[[#This Row],[PercentSalaryHike]]/100</f>
        <v>0.12</v>
      </c>
      <c r="AK874" s="3" t="str">
        <f>+IF(TablaProyecto[[#This Row],[Age]]&gt;=61,"Baby boomers",IF(TablaProyecto[[#This Row],[Age]]&gt;=45,"Generacion X",IF(TablaProyecto[[#This Row],[Age]]&gt;=29,"Millennials","Generacion Z")))</f>
        <v>Millennials</v>
      </c>
      <c r="AL87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74" s="3" t="str">
        <f>+IF(TablaProyecto[[#This Row],[HourlyRate]]&lt;50,"Coste salarial bajo",IF(TablaProyecto[[#This Row],[HourlyRate]]&lt;75,"Coste salarial medio","Coste salarial alto"))</f>
        <v>Coste salarial alto</v>
      </c>
      <c r="AN874" s="3" t="str">
        <f>+IF(TablaProyecto[[#This Row],[DistanceFromHome]]&lt;10,"0-10 kms",IF(TablaProyecto[[#This Row],[DistanceFromHome]]&lt;20,"10-20 kms","20-30 kms"))</f>
        <v>20-30 kms</v>
      </c>
      <c r="AO874" s="3" t="str">
        <f>+IF(TablaProyecto[[#This Row],[Porcentaje de aumento salarial recibido (%)]]&lt;16%,"Bajo",IF(TablaProyecto[[#This Row],[Porcentaje de aumento salarial recibido (%)]]&lt;21%,"Medio","Alto"))</f>
        <v>Bajo</v>
      </c>
      <c r="AP874" s="3" t="str">
        <f>+IF(TablaProyecto[[#This Row],[TrainingTimesLastYear]]&lt;3,"Poca",IF(TablaProyecto[[#This Row],[TrainingTimesLastYear]]&lt;5,"Media","Mucha"))</f>
        <v>Media</v>
      </c>
      <c r="AQ874" s="3" t="str">
        <f>+IF(TablaProyecto[[#This Row],[TotalWorkingYears]]&lt;4,"Junior",IF(TablaProyecto[[#This Row],[TotalWorkingYears]]&lt;10,"Intermediate","Senior"))</f>
        <v>Senior</v>
      </c>
      <c r="AS874" t="str">
        <f>+IF(TablaProyecto[[#This Row],[Education]]&gt;5,"ERRONEO","")</f>
        <v/>
      </c>
      <c r="AT874" t="str">
        <f>IF(+COUNTIF(TablaProyecto[EmployeeNumber],TablaProyecto[[#This Row],[EmployeeNumber]])&gt;1,"ERRONEO"," ")</f>
        <v xml:space="preserve"> </v>
      </c>
      <c r="AU874" t="str">
        <f>+IF(TablaProyecto[[#This Row],[JobSatisfaction]]&gt;4,"ERRONEO"," ")</f>
        <v xml:space="preserve"> </v>
      </c>
      <c r="AV874" t="str">
        <f>+IF(TablaProyecto[[#This Row],[PerformanceRating]]&gt;4,"ERRONEO"," ")</f>
        <v xml:space="preserve"> </v>
      </c>
      <c r="AW874" t="str">
        <f>+IF(TablaProyecto[[#This Row],[RelationshipSatisfaction]]&gt;4,"ERRONEO"," ")</f>
        <v xml:space="preserve"> </v>
      </c>
      <c r="AX874" t="str">
        <f>+IF(TablaProyecto[[#This Row],[WorkLifeBalance]]&gt;4,"ERRONEO"," ")</f>
        <v xml:space="preserve"> </v>
      </c>
    </row>
    <row r="875" spans="1:50" x14ac:dyDescent="0.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  <c r="AJ875" s="3">
        <f>+TablaProyecto[[#This Row],[PercentSalaryHike]]/100</f>
        <v>0.14000000000000001</v>
      </c>
      <c r="AK875" s="3" t="str">
        <f>+IF(TablaProyecto[[#This Row],[Age]]&gt;=61,"Baby boomers",IF(TablaProyecto[[#This Row],[Age]]&gt;=45,"Generacion X",IF(TablaProyecto[[#This Row],[Age]]&gt;=29,"Millennials","Generacion Z")))</f>
        <v>Millennials</v>
      </c>
      <c r="AL87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75" s="3" t="str">
        <f>+IF(TablaProyecto[[#This Row],[HourlyRate]]&lt;50,"Coste salarial bajo",IF(TablaProyecto[[#This Row],[HourlyRate]]&lt;75,"Coste salarial medio","Coste salarial alto"))</f>
        <v>Coste salarial medio</v>
      </c>
      <c r="AN875" s="3" t="str">
        <f>+IF(TablaProyecto[[#This Row],[DistanceFromHome]]&lt;10,"0-10 kms",IF(TablaProyecto[[#This Row],[DistanceFromHome]]&lt;20,"10-20 kms","20-30 kms"))</f>
        <v>0-10 kms</v>
      </c>
      <c r="AO875" s="3" t="str">
        <f>+IF(TablaProyecto[[#This Row],[Porcentaje de aumento salarial recibido (%)]]&lt;16%,"Bajo",IF(TablaProyecto[[#This Row],[Porcentaje de aumento salarial recibido (%)]]&lt;21%,"Medio","Alto"))</f>
        <v>Bajo</v>
      </c>
      <c r="AP875" s="3" t="str">
        <f>+IF(TablaProyecto[[#This Row],[TrainingTimesLastYear]]&lt;3,"Poca",IF(TablaProyecto[[#This Row],[TrainingTimesLastYear]]&lt;5,"Media","Mucha"))</f>
        <v>Media</v>
      </c>
      <c r="AQ875" s="3" t="str">
        <f>+IF(TablaProyecto[[#This Row],[TotalWorkingYears]]&lt;4,"Junior",IF(TablaProyecto[[#This Row],[TotalWorkingYears]]&lt;10,"Intermediate","Senior"))</f>
        <v>Intermediate</v>
      </c>
      <c r="AS875" t="str">
        <f>+IF(TablaProyecto[[#This Row],[Education]]&gt;5,"ERRONEO","")</f>
        <v/>
      </c>
      <c r="AT875" t="str">
        <f>IF(+COUNTIF(TablaProyecto[EmployeeNumber],TablaProyecto[[#This Row],[EmployeeNumber]])&gt;1,"ERRONEO"," ")</f>
        <v xml:space="preserve"> </v>
      </c>
      <c r="AU875" t="str">
        <f>+IF(TablaProyecto[[#This Row],[JobSatisfaction]]&gt;4,"ERRONEO"," ")</f>
        <v xml:space="preserve"> </v>
      </c>
      <c r="AV875" t="str">
        <f>+IF(TablaProyecto[[#This Row],[PerformanceRating]]&gt;4,"ERRONEO"," ")</f>
        <v xml:space="preserve"> </v>
      </c>
      <c r="AW875" t="str">
        <f>+IF(TablaProyecto[[#This Row],[RelationshipSatisfaction]]&gt;4,"ERRONEO"," ")</f>
        <v xml:space="preserve"> </v>
      </c>
      <c r="AX875" t="str">
        <f>+IF(TablaProyecto[[#This Row],[WorkLifeBalance]]&gt;4,"ERRONEO"," ")</f>
        <v xml:space="preserve"> </v>
      </c>
    </row>
    <row r="876" spans="1:50" x14ac:dyDescent="0.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  <c r="AJ876" s="3">
        <f>+TablaProyecto[[#This Row],[PercentSalaryHike]]/100</f>
        <v>0.13</v>
      </c>
      <c r="AK876" s="3" t="str">
        <f>+IF(TablaProyecto[[#This Row],[Age]]&gt;=61,"Baby boomers",IF(TablaProyecto[[#This Row],[Age]]&gt;=45,"Generacion X",IF(TablaProyecto[[#This Row],[Age]]&gt;=29,"Millennials","Generacion Z")))</f>
        <v>Millennials</v>
      </c>
      <c r="AL87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76" s="3" t="str">
        <f>+IF(TablaProyecto[[#This Row],[HourlyRate]]&lt;50,"Coste salarial bajo",IF(TablaProyecto[[#This Row],[HourlyRate]]&lt;75,"Coste salarial medio","Coste salarial alto"))</f>
        <v>Coste salarial bajo</v>
      </c>
      <c r="AN876" s="3" t="str">
        <f>+IF(TablaProyecto[[#This Row],[DistanceFromHome]]&lt;10,"0-10 kms",IF(TablaProyecto[[#This Row],[DistanceFromHome]]&lt;20,"10-20 kms","20-30 kms"))</f>
        <v>0-10 kms</v>
      </c>
      <c r="AO876" s="3" t="str">
        <f>+IF(TablaProyecto[[#This Row],[Porcentaje de aumento salarial recibido (%)]]&lt;16%,"Bajo",IF(TablaProyecto[[#This Row],[Porcentaje de aumento salarial recibido (%)]]&lt;21%,"Medio","Alto"))</f>
        <v>Bajo</v>
      </c>
      <c r="AP876" s="3" t="str">
        <f>+IF(TablaProyecto[[#This Row],[TrainingTimesLastYear]]&lt;3,"Poca",IF(TablaProyecto[[#This Row],[TrainingTimesLastYear]]&lt;5,"Media","Mucha"))</f>
        <v>Media</v>
      </c>
      <c r="AQ876" s="3" t="str">
        <f>+IF(TablaProyecto[[#This Row],[TotalWorkingYears]]&lt;4,"Junior",IF(TablaProyecto[[#This Row],[TotalWorkingYears]]&lt;10,"Intermediate","Senior"))</f>
        <v>Senior</v>
      </c>
      <c r="AS876" t="str">
        <f>+IF(TablaProyecto[[#This Row],[Education]]&gt;5,"ERRONEO","")</f>
        <v/>
      </c>
      <c r="AT876" t="str">
        <f>IF(+COUNTIF(TablaProyecto[EmployeeNumber],TablaProyecto[[#This Row],[EmployeeNumber]])&gt;1,"ERRONEO"," ")</f>
        <v xml:space="preserve"> </v>
      </c>
      <c r="AU876" t="str">
        <f>+IF(TablaProyecto[[#This Row],[JobSatisfaction]]&gt;4,"ERRONEO"," ")</f>
        <v xml:space="preserve"> </v>
      </c>
      <c r="AV876" t="str">
        <f>+IF(TablaProyecto[[#This Row],[PerformanceRating]]&gt;4,"ERRONEO"," ")</f>
        <v xml:space="preserve"> </v>
      </c>
      <c r="AW876" t="str">
        <f>+IF(TablaProyecto[[#This Row],[RelationshipSatisfaction]]&gt;4,"ERRONEO"," ")</f>
        <v xml:space="preserve"> </v>
      </c>
      <c r="AX876" t="str">
        <f>+IF(TablaProyecto[[#This Row],[WorkLifeBalance]]&gt;4,"ERRONEO"," ")</f>
        <v xml:space="preserve"> </v>
      </c>
    </row>
    <row r="877" spans="1:50" x14ac:dyDescent="0.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  <c r="AJ877" s="3">
        <f>+TablaProyecto[[#This Row],[PercentSalaryHike]]/100</f>
        <v>0.25</v>
      </c>
      <c r="AK877" s="3" t="str">
        <f>+IF(TablaProyecto[[#This Row],[Age]]&gt;=61,"Baby boomers",IF(TablaProyecto[[#This Row],[Age]]&gt;=45,"Generacion X",IF(TablaProyecto[[#This Row],[Age]]&gt;=29,"Millennials","Generacion Z")))</f>
        <v>Millennials</v>
      </c>
      <c r="AL87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877" s="3" t="str">
        <f>+IF(TablaProyecto[[#This Row],[HourlyRate]]&lt;50,"Coste salarial bajo",IF(TablaProyecto[[#This Row],[HourlyRate]]&lt;75,"Coste salarial medio","Coste salarial alto"))</f>
        <v>Coste salarial bajo</v>
      </c>
      <c r="AN877" s="3" t="str">
        <f>+IF(TablaProyecto[[#This Row],[DistanceFromHome]]&lt;10,"0-10 kms",IF(TablaProyecto[[#This Row],[DistanceFromHome]]&lt;20,"10-20 kms","20-30 kms"))</f>
        <v>20-30 kms</v>
      </c>
      <c r="AO877" s="3" t="str">
        <f>+IF(TablaProyecto[[#This Row],[Porcentaje de aumento salarial recibido (%)]]&lt;16%,"Bajo",IF(TablaProyecto[[#This Row],[Porcentaje de aumento salarial recibido (%)]]&lt;21%,"Medio","Alto"))</f>
        <v>Alto</v>
      </c>
      <c r="AP877" s="3" t="str">
        <f>+IF(TablaProyecto[[#This Row],[TrainingTimesLastYear]]&lt;3,"Poca",IF(TablaProyecto[[#This Row],[TrainingTimesLastYear]]&lt;5,"Media","Mucha"))</f>
        <v>Media</v>
      </c>
      <c r="AQ877" s="3" t="str">
        <f>+IF(TablaProyecto[[#This Row],[TotalWorkingYears]]&lt;4,"Junior",IF(TablaProyecto[[#This Row],[TotalWorkingYears]]&lt;10,"Intermediate","Senior"))</f>
        <v>Senior</v>
      </c>
      <c r="AS877" t="str">
        <f>+IF(TablaProyecto[[#This Row],[Education]]&gt;5,"ERRONEO","")</f>
        <v/>
      </c>
      <c r="AT877" t="str">
        <f>IF(+COUNTIF(TablaProyecto[EmployeeNumber],TablaProyecto[[#This Row],[EmployeeNumber]])&gt;1,"ERRONEO"," ")</f>
        <v xml:space="preserve"> </v>
      </c>
      <c r="AU877" t="str">
        <f>+IF(TablaProyecto[[#This Row],[JobSatisfaction]]&gt;4,"ERRONEO"," ")</f>
        <v xml:space="preserve"> </v>
      </c>
      <c r="AV877" t="str">
        <f>+IF(TablaProyecto[[#This Row],[PerformanceRating]]&gt;4,"ERRONEO"," ")</f>
        <v xml:space="preserve"> </v>
      </c>
      <c r="AW877" t="str">
        <f>+IF(TablaProyecto[[#This Row],[RelationshipSatisfaction]]&gt;4,"ERRONEO"," ")</f>
        <v xml:space="preserve"> </v>
      </c>
      <c r="AX877" t="str">
        <f>+IF(TablaProyecto[[#This Row],[WorkLifeBalance]]&gt;4,"ERRONEO"," ")</f>
        <v xml:space="preserve"> </v>
      </c>
    </row>
    <row r="878" spans="1:50" x14ac:dyDescent="0.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  <c r="AJ878" s="3">
        <f>+TablaProyecto[[#This Row],[PercentSalaryHike]]/100</f>
        <v>0.17</v>
      </c>
      <c r="AK878" s="3" t="str">
        <f>+IF(TablaProyecto[[#This Row],[Age]]&gt;=61,"Baby boomers",IF(TablaProyecto[[#This Row],[Age]]&gt;=45,"Generacion X",IF(TablaProyecto[[#This Row],[Age]]&gt;=29,"Millennials","Generacion Z")))</f>
        <v>Generacion Z</v>
      </c>
      <c r="AL87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78" s="3" t="str">
        <f>+IF(TablaProyecto[[#This Row],[HourlyRate]]&lt;50,"Coste salarial bajo",IF(TablaProyecto[[#This Row],[HourlyRate]]&lt;75,"Coste salarial medio","Coste salarial alto"))</f>
        <v>Coste salarial bajo</v>
      </c>
      <c r="AN878" s="3" t="str">
        <f>+IF(TablaProyecto[[#This Row],[DistanceFromHome]]&lt;10,"0-10 kms",IF(TablaProyecto[[#This Row],[DistanceFromHome]]&lt;20,"10-20 kms","20-30 kms"))</f>
        <v>20-30 kms</v>
      </c>
      <c r="AO878" s="3" t="str">
        <f>+IF(TablaProyecto[[#This Row],[Porcentaje de aumento salarial recibido (%)]]&lt;16%,"Bajo",IF(TablaProyecto[[#This Row],[Porcentaje de aumento salarial recibido (%)]]&lt;21%,"Medio","Alto"))</f>
        <v>Medio</v>
      </c>
      <c r="AP878" s="3" t="str">
        <f>+IF(TablaProyecto[[#This Row],[TrainingTimesLastYear]]&lt;3,"Poca",IF(TablaProyecto[[#This Row],[TrainingTimesLastYear]]&lt;5,"Media","Mucha"))</f>
        <v>Poca</v>
      </c>
      <c r="AQ878" s="3" t="str">
        <f>+IF(TablaProyecto[[#This Row],[TotalWorkingYears]]&lt;4,"Junior",IF(TablaProyecto[[#This Row],[TotalWorkingYears]]&lt;10,"Intermediate","Senior"))</f>
        <v>Junior</v>
      </c>
      <c r="AS878" t="str">
        <f>+IF(TablaProyecto[[#This Row],[Education]]&gt;5,"ERRONEO","")</f>
        <v/>
      </c>
      <c r="AT878" t="str">
        <f>IF(+COUNTIF(TablaProyecto[EmployeeNumber],TablaProyecto[[#This Row],[EmployeeNumber]])&gt;1,"ERRONEO"," ")</f>
        <v xml:space="preserve"> </v>
      </c>
      <c r="AU878" t="str">
        <f>+IF(TablaProyecto[[#This Row],[JobSatisfaction]]&gt;4,"ERRONEO"," ")</f>
        <v xml:space="preserve"> </v>
      </c>
      <c r="AV878" t="str">
        <f>+IF(TablaProyecto[[#This Row],[PerformanceRating]]&gt;4,"ERRONEO"," ")</f>
        <v xml:space="preserve"> </v>
      </c>
      <c r="AW878" t="str">
        <f>+IF(TablaProyecto[[#This Row],[RelationshipSatisfaction]]&gt;4,"ERRONEO"," ")</f>
        <v xml:space="preserve"> </v>
      </c>
      <c r="AX878" t="str">
        <f>+IF(TablaProyecto[[#This Row],[WorkLifeBalance]]&gt;4,"ERRONEO"," ")</f>
        <v xml:space="preserve"> </v>
      </c>
    </row>
    <row r="879" spans="1:50" x14ac:dyDescent="0.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  <c r="AJ879" s="3">
        <f>+TablaProyecto[[#This Row],[PercentSalaryHike]]/100</f>
        <v>0.11</v>
      </c>
      <c r="AK879" s="3" t="str">
        <f>+IF(TablaProyecto[[#This Row],[Age]]&gt;=61,"Baby boomers",IF(TablaProyecto[[#This Row],[Age]]&gt;=45,"Generacion X",IF(TablaProyecto[[#This Row],[Age]]&gt;=29,"Millennials","Generacion Z")))</f>
        <v>Generacion X</v>
      </c>
      <c r="AL87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79" s="3" t="str">
        <f>+IF(TablaProyecto[[#This Row],[HourlyRate]]&lt;50,"Coste salarial bajo",IF(TablaProyecto[[#This Row],[HourlyRate]]&lt;75,"Coste salarial medio","Coste salarial alto"))</f>
        <v>Coste salarial medio</v>
      </c>
      <c r="AN879" s="3" t="str">
        <f>+IF(TablaProyecto[[#This Row],[DistanceFromHome]]&lt;10,"0-10 kms",IF(TablaProyecto[[#This Row],[DistanceFromHome]]&lt;20,"10-20 kms","20-30 kms"))</f>
        <v>0-10 kms</v>
      </c>
      <c r="AO879" s="3" t="str">
        <f>+IF(TablaProyecto[[#This Row],[Porcentaje de aumento salarial recibido (%)]]&lt;16%,"Bajo",IF(TablaProyecto[[#This Row],[Porcentaje de aumento salarial recibido (%)]]&lt;21%,"Medio","Alto"))</f>
        <v>Bajo</v>
      </c>
      <c r="AP879" s="3" t="str">
        <f>+IF(TablaProyecto[[#This Row],[TrainingTimesLastYear]]&lt;3,"Poca",IF(TablaProyecto[[#This Row],[TrainingTimesLastYear]]&lt;5,"Media","Mucha"))</f>
        <v>Media</v>
      </c>
      <c r="AQ879" s="3" t="str">
        <f>+IF(TablaProyecto[[#This Row],[TotalWorkingYears]]&lt;4,"Junior",IF(TablaProyecto[[#This Row],[TotalWorkingYears]]&lt;10,"Intermediate","Senior"))</f>
        <v>Senior</v>
      </c>
      <c r="AS879" t="str">
        <f>+IF(TablaProyecto[[#This Row],[Education]]&gt;5,"ERRONEO","")</f>
        <v/>
      </c>
      <c r="AT879" t="str">
        <f>IF(+COUNTIF(TablaProyecto[EmployeeNumber],TablaProyecto[[#This Row],[EmployeeNumber]])&gt;1,"ERRONEO"," ")</f>
        <v xml:space="preserve"> </v>
      </c>
      <c r="AU879" t="str">
        <f>+IF(TablaProyecto[[#This Row],[JobSatisfaction]]&gt;4,"ERRONEO"," ")</f>
        <v xml:space="preserve"> </v>
      </c>
      <c r="AV879" t="str">
        <f>+IF(TablaProyecto[[#This Row],[PerformanceRating]]&gt;4,"ERRONEO"," ")</f>
        <v xml:space="preserve"> </v>
      </c>
      <c r="AW879" t="str">
        <f>+IF(TablaProyecto[[#This Row],[RelationshipSatisfaction]]&gt;4,"ERRONEO"," ")</f>
        <v xml:space="preserve"> </v>
      </c>
      <c r="AX879" t="str">
        <f>+IF(TablaProyecto[[#This Row],[WorkLifeBalance]]&gt;4,"ERRONEO"," ")</f>
        <v xml:space="preserve"> </v>
      </c>
    </row>
    <row r="880" spans="1:50" x14ac:dyDescent="0.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  <c r="AJ880" s="3">
        <f>+TablaProyecto[[#This Row],[PercentSalaryHike]]/100</f>
        <v>0.16</v>
      </c>
      <c r="AK880" s="3" t="str">
        <f>+IF(TablaProyecto[[#This Row],[Age]]&gt;=61,"Baby boomers",IF(TablaProyecto[[#This Row],[Age]]&gt;=45,"Generacion X",IF(TablaProyecto[[#This Row],[Age]]&gt;=29,"Millennials","Generacion Z")))</f>
        <v>Millennials</v>
      </c>
      <c r="AL88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80" s="3" t="str">
        <f>+IF(TablaProyecto[[#This Row],[HourlyRate]]&lt;50,"Coste salarial bajo",IF(TablaProyecto[[#This Row],[HourlyRate]]&lt;75,"Coste salarial medio","Coste salarial alto"))</f>
        <v>Coste salarial alto</v>
      </c>
      <c r="AN880" s="3" t="str">
        <f>+IF(TablaProyecto[[#This Row],[DistanceFromHome]]&lt;10,"0-10 kms",IF(TablaProyecto[[#This Row],[DistanceFromHome]]&lt;20,"10-20 kms","20-30 kms"))</f>
        <v>0-10 kms</v>
      </c>
      <c r="AO880" s="3" t="str">
        <f>+IF(TablaProyecto[[#This Row],[Porcentaje de aumento salarial recibido (%)]]&lt;16%,"Bajo",IF(TablaProyecto[[#This Row],[Porcentaje de aumento salarial recibido (%)]]&lt;21%,"Medio","Alto"))</f>
        <v>Medio</v>
      </c>
      <c r="AP880" s="3" t="str">
        <f>+IF(TablaProyecto[[#This Row],[TrainingTimesLastYear]]&lt;3,"Poca",IF(TablaProyecto[[#This Row],[TrainingTimesLastYear]]&lt;5,"Media","Mucha"))</f>
        <v>Media</v>
      </c>
      <c r="AQ880" s="3" t="str">
        <f>+IF(TablaProyecto[[#This Row],[TotalWorkingYears]]&lt;4,"Junior",IF(TablaProyecto[[#This Row],[TotalWorkingYears]]&lt;10,"Intermediate","Senior"))</f>
        <v>Senior</v>
      </c>
      <c r="AS880" t="str">
        <f>+IF(TablaProyecto[[#This Row],[Education]]&gt;5,"ERRONEO","")</f>
        <v/>
      </c>
      <c r="AT880" t="str">
        <f>IF(+COUNTIF(TablaProyecto[EmployeeNumber],TablaProyecto[[#This Row],[EmployeeNumber]])&gt;1,"ERRONEO"," ")</f>
        <v xml:space="preserve"> </v>
      </c>
      <c r="AU880" t="str">
        <f>+IF(TablaProyecto[[#This Row],[JobSatisfaction]]&gt;4,"ERRONEO"," ")</f>
        <v xml:space="preserve"> </v>
      </c>
      <c r="AV880" t="str">
        <f>+IF(TablaProyecto[[#This Row],[PerformanceRating]]&gt;4,"ERRONEO"," ")</f>
        <v xml:space="preserve"> </v>
      </c>
      <c r="AW880" t="str">
        <f>+IF(TablaProyecto[[#This Row],[RelationshipSatisfaction]]&gt;4,"ERRONEO"," ")</f>
        <v xml:space="preserve"> </v>
      </c>
      <c r="AX880" t="str">
        <f>+IF(TablaProyecto[[#This Row],[WorkLifeBalance]]&gt;4,"ERRONEO"," ")</f>
        <v xml:space="preserve"> </v>
      </c>
    </row>
    <row r="881" spans="1:50" x14ac:dyDescent="0.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  <c r="AJ881" s="3">
        <f>+TablaProyecto[[#This Row],[PercentSalaryHike]]/100</f>
        <v>0.18</v>
      </c>
      <c r="AK881" s="3" t="str">
        <f>+IF(TablaProyecto[[#This Row],[Age]]&gt;=61,"Baby boomers",IF(TablaProyecto[[#This Row],[Age]]&gt;=45,"Generacion X",IF(TablaProyecto[[#This Row],[Age]]&gt;=29,"Millennials","Generacion Z")))</f>
        <v>Generacion X</v>
      </c>
      <c r="AL88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881" s="3" t="str">
        <f>+IF(TablaProyecto[[#This Row],[HourlyRate]]&lt;50,"Coste salarial bajo",IF(TablaProyecto[[#This Row],[HourlyRate]]&lt;75,"Coste salarial medio","Coste salarial alto"))</f>
        <v>Coste salarial medio</v>
      </c>
      <c r="AN881" s="3" t="str">
        <f>+IF(TablaProyecto[[#This Row],[DistanceFromHome]]&lt;10,"0-10 kms",IF(TablaProyecto[[#This Row],[DistanceFromHome]]&lt;20,"10-20 kms","20-30 kms"))</f>
        <v>0-10 kms</v>
      </c>
      <c r="AO881" s="3" t="str">
        <f>+IF(TablaProyecto[[#This Row],[Porcentaje de aumento salarial recibido (%)]]&lt;16%,"Bajo",IF(TablaProyecto[[#This Row],[Porcentaje de aumento salarial recibido (%)]]&lt;21%,"Medio","Alto"))</f>
        <v>Medio</v>
      </c>
      <c r="AP881" s="3" t="str">
        <f>+IF(TablaProyecto[[#This Row],[TrainingTimesLastYear]]&lt;3,"Poca",IF(TablaProyecto[[#This Row],[TrainingTimesLastYear]]&lt;5,"Media","Mucha"))</f>
        <v>Media</v>
      </c>
      <c r="AQ881" s="3" t="str">
        <f>+IF(TablaProyecto[[#This Row],[TotalWorkingYears]]&lt;4,"Junior",IF(TablaProyecto[[#This Row],[TotalWorkingYears]]&lt;10,"Intermediate","Senior"))</f>
        <v>Senior</v>
      </c>
      <c r="AS881" t="str">
        <f>+IF(TablaProyecto[[#This Row],[Education]]&gt;5,"ERRONEO","")</f>
        <v/>
      </c>
      <c r="AT881" t="str">
        <f>IF(+COUNTIF(TablaProyecto[EmployeeNumber],TablaProyecto[[#This Row],[EmployeeNumber]])&gt;1,"ERRONEO"," ")</f>
        <v xml:space="preserve"> </v>
      </c>
      <c r="AU881" t="str">
        <f>+IF(TablaProyecto[[#This Row],[JobSatisfaction]]&gt;4,"ERRONEO"," ")</f>
        <v xml:space="preserve"> </v>
      </c>
      <c r="AV881" t="str">
        <f>+IF(TablaProyecto[[#This Row],[PerformanceRating]]&gt;4,"ERRONEO"," ")</f>
        <v xml:space="preserve"> </v>
      </c>
      <c r="AW881" t="str">
        <f>+IF(TablaProyecto[[#This Row],[RelationshipSatisfaction]]&gt;4,"ERRONEO"," ")</f>
        <v xml:space="preserve"> </v>
      </c>
      <c r="AX881" t="str">
        <f>+IF(TablaProyecto[[#This Row],[WorkLifeBalance]]&gt;4,"ERRONEO"," ")</f>
        <v xml:space="preserve"> </v>
      </c>
    </row>
    <row r="882" spans="1:50" x14ac:dyDescent="0.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  <c r="AJ882" s="3">
        <f>+TablaProyecto[[#This Row],[PercentSalaryHike]]/100</f>
        <v>0.2</v>
      </c>
      <c r="AK882" s="3" t="str">
        <f>+IF(TablaProyecto[[#This Row],[Age]]&gt;=61,"Baby boomers",IF(TablaProyecto[[#This Row],[Age]]&gt;=45,"Generacion X",IF(TablaProyecto[[#This Row],[Age]]&gt;=29,"Millennials","Generacion Z")))</f>
        <v>Millennials</v>
      </c>
      <c r="AL88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82" s="3" t="str">
        <f>+IF(TablaProyecto[[#This Row],[HourlyRate]]&lt;50,"Coste salarial bajo",IF(TablaProyecto[[#This Row],[HourlyRate]]&lt;75,"Coste salarial medio","Coste salarial alto"))</f>
        <v>Coste salarial alto</v>
      </c>
      <c r="AN882" s="3" t="str">
        <f>+IF(TablaProyecto[[#This Row],[DistanceFromHome]]&lt;10,"0-10 kms",IF(TablaProyecto[[#This Row],[DistanceFromHome]]&lt;20,"10-20 kms","20-30 kms"))</f>
        <v>10-20 kms</v>
      </c>
      <c r="AO882" s="3" t="str">
        <f>+IF(TablaProyecto[[#This Row],[Porcentaje de aumento salarial recibido (%)]]&lt;16%,"Bajo",IF(TablaProyecto[[#This Row],[Porcentaje de aumento salarial recibido (%)]]&lt;21%,"Medio","Alto"))</f>
        <v>Medio</v>
      </c>
      <c r="AP882" s="3" t="str">
        <f>+IF(TablaProyecto[[#This Row],[TrainingTimesLastYear]]&lt;3,"Poca",IF(TablaProyecto[[#This Row],[TrainingTimesLastYear]]&lt;5,"Media","Mucha"))</f>
        <v>Poca</v>
      </c>
      <c r="AQ882" s="3" t="str">
        <f>+IF(TablaProyecto[[#This Row],[TotalWorkingYears]]&lt;4,"Junior",IF(TablaProyecto[[#This Row],[TotalWorkingYears]]&lt;10,"Intermediate","Senior"))</f>
        <v>Junior</v>
      </c>
      <c r="AS882" t="str">
        <f>+IF(TablaProyecto[[#This Row],[Education]]&gt;5,"ERRONEO","")</f>
        <v/>
      </c>
      <c r="AT882" t="str">
        <f>IF(+COUNTIF(TablaProyecto[EmployeeNumber],TablaProyecto[[#This Row],[EmployeeNumber]])&gt;1,"ERRONEO"," ")</f>
        <v xml:space="preserve"> </v>
      </c>
      <c r="AU882" t="str">
        <f>+IF(TablaProyecto[[#This Row],[JobSatisfaction]]&gt;4,"ERRONEO"," ")</f>
        <v xml:space="preserve"> </v>
      </c>
      <c r="AV882" t="str">
        <f>+IF(TablaProyecto[[#This Row],[PerformanceRating]]&gt;4,"ERRONEO"," ")</f>
        <v xml:space="preserve"> </v>
      </c>
      <c r="AW882" t="str">
        <f>+IF(TablaProyecto[[#This Row],[RelationshipSatisfaction]]&gt;4,"ERRONEO"," ")</f>
        <v xml:space="preserve"> </v>
      </c>
      <c r="AX882" t="str">
        <f>+IF(TablaProyecto[[#This Row],[WorkLifeBalance]]&gt;4,"ERRONEO"," ")</f>
        <v xml:space="preserve"> </v>
      </c>
    </row>
    <row r="883" spans="1:50" x14ac:dyDescent="0.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  <c r="AJ883" s="3">
        <f>+TablaProyecto[[#This Row],[PercentSalaryHike]]/100</f>
        <v>0.14000000000000001</v>
      </c>
      <c r="AK883" s="3" t="str">
        <f>+IF(TablaProyecto[[#This Row],[Age]]&gt;=61,"Baby boomers",IF(TablaProyecto[[#This Row],[Age]]&gt;=45,"Generacion X",IF(TablaProyecto[[#This Row],[Age]]&gt;=29,"Millennials","Generacion Z")))</f>
        <v>Millennials</v>
      </c>
      <c r="AL88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83" s="3" t="str">
        <f>+IF(TablaProyecto[[#This Row],[HourlyRate]]&lt;50,"Coste salarial bajo",IF(TablaProyecto[[#This Row],[HourlyRate]]&lt;75,"Coste salarial medio","Coste salarial alto"))</f>
        <v>Coste salarial bajo</v>
      </c>
      <c r="AN883" s="3" t="str">
        <f>+IF(TablaProyecto[[#This Row],[DistanceFromHome]]&lt;10,"0-10 kms",IF(TablaProyecto[[#This Row],[DistanceFromHome]]&lt;20,"10-20 kms","20-30 kms"))</f>
        <v>0-10 kms</v>
      </c>
      <c r="AO883" s="3" t="str">
        <f>+IF(TablaProyecto[[#This Row],[Porcentaje de aumento salarial recibido (%)]]&lt;16%,"Bajo",IF(TablaProyecto[[#This Row],[Porcentaje de aumento salarial recibido (%)]]&lt;21%,"Medio","Alto"))</f>
        <v>Bajo</v>
      </c>
      <c r="AP883" s="3" t="str">
        <f>+IF(TablaProyecto[[#This Row],[TrainingTimesLastYear]]&lt;3,"Poca",IF(TablaProyecto[[#This Row],[TrainingTimesLastYear]]&lt;5,"Media","Mucha"))</f>
        <v>Poca</v>
      </c>
      <c r="AQ883" s="3" t="str">
        <f>+IF(TablaProyecto[[#This Row],[TotalWorkingYears]]&lt;4,"Junior",IF(TablaProyecto[[#This Row],[TotalWorkingYears]]&lt;10,"Intermediate","Senior"))</f>
        <v>Senior</v>
      </c>
      <c r="AS883" t="str">
        <f>+IF(TablaProyecto[[#This Row],[Education]]&gt;5,"ERRONEO","")</f>
        <v/>
      </c>
      <c r="AT883" t="str">
        <f>IF(+COUNTIF(TablaProyecto[EmployeeNumber],TablaProyecto[[#This Row],[EmployeeNumber]])&gt;1,"ERRONEO"," ")</f>
        <v xml:space="preserve"> </v>
      </c>
      <c r="AU883" t="str">
        <f>+IF(TablaProyecto[[#This Row],[JobSatisfaction]]&gt;4,"ERRONEO"," ")</f>
        <v xml:space="preserve"> </v>
      </c>
      <c r="AV883" t="str">
        <f>+IF(TablaProyecto[[#This Row],[PerformanceRating]]&gt;4,"ERRONEO"," ")</f>
        <v xml:space="preserve"> </v>
      </c>
      <c r="AW883" t="str">
        <f>+IF(TablaProyecto[[#This Row],[RelationshipSatisfaction]]&gt;4,"ERRONEO"," ")</f>
        <v xml:space="preserve"> </v>
      </c>
      <c r="AX883" t="str">
        <f>+IF(TablaProyecto[[#This Row],[WorkLifeBalance]]&gt;4,"ERRONEO"," ")</f>
        <v xml:space="preserve"> </v>
      </c>
    </row>
    <row r="884" spans="1:50" x14ac:dyDescent="0.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  <c r="AJ884" s="3">
        <f>+TablaProyecto[[#This Row],[PercentSalaryHike]]/100</f>
        <v>0.21</v>
      </c>
      <c r="AK884" s="3" t="str">
        <f>+IF(TablaProyecto[[#This Row],[Age]]&gt;=61,"Baby boomers",IF(TablaProyecto[[#This Row],[Age]]&gt;=45,"Generacion X",IF(TablaProyecto[[#This Row],[Age]]&gt;=29,"Millennials","Generacion Z")))</f>
        <v>Millennials</v>
      </c>
      <c r="AL88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84" s="3" t="str">
        <f>+IF(TablaProyecto[[#This Row],[HourlyRate]]&lt;50,"Coste salarial bajo",IF(TablaProyecto[[#This Row],[HourlyRate]]&lt;75,"Coste salarial medio","Coste salarial alto"))</f>
        <v>Coste salarial alto</v>
      </c>
      <c r="AN884" s="3" t="str">
        <f>+IF(TablaProyecto[[#This Row],[DistanceFromHome]]&lt;10,"0-10 kms",IF(TablaProyecto[[#This Row],[DistanceFromHome]]&lt;20,"10-20 kms","20-30 kms"))</f>
        <v>0-10 kms</v>
      </c>
      <c r="AO884" s="3" t="str">
        <f>+IF(TablaProyecto[[#This Row],[Porcentaje de aumento salarial recibido (%)]]&lt;16%,"Bajo",IF(TablaProyecto[[#This Row],[Porcentaje de aumento salarial recibido (%)]]&lt;21%,"Medio","Alto"))</f>
        <v>Alto</v>
      </c>
      <c r="AP884" s="3" t="str">
        <f>+IF(TablaProyecto[[#This Row],[TrainingTimesLastYear]]&lt;3,"Poca",IF(TablaProyecto[[#This Row],[TrainingTimesLastYear]]&lt;5,"Media","Mucha"))</f>
        <v>Poca</v>
      </c>
      <c r="AQ884" s="3" t="str">
        <f>+IF(TablaProyecto[[#This Row],[TotalWorkingYears]]&lt;4,"Junior",IF(TablaProyecto[[#This Row],[TotalWorkingYears]]&lt;10,"Intermediate","Senior"))</f>
        <v>Senior</v>
      </c>
      <c r="AS884" t="str">
        <f>+IF(TablaProyecto[[#This Row],[Education]]&gt;5,"ERRONEO","")</f>
        <v/>
      </c>
      <c r="AT884" t="str">
        <f>IF(+COUNTIF(TablaProyecto[EmployeeNumber],TablaProyecto[[#This Row],[EmployeeNumber]])&gt;1,"ERRONEO"," ")</f>
        <v xml:space="preserve"> </v>
      </c>
      <c r="AU884" t="str">
        <f>+IF(TablaProyecto[[#This Row],[JobSatisfaction]]&gt;4,"ERRONEO"," ")</f>
        <v xml:space="preserve"> </v>
      </c>
      <c r="AV884" t="str">
        <f>+IF(TablaProyecto[[#This Row],[PerformanceRating]]&gt;4,"ERRONEO"," ")</f>
        <v xml:space="preserve"> </v>
      </c>
      <c r="AW884" t="str">
        <f>+IF(TablaProyecto[[#This Row],[RelationshipSatisfaction]]&gt;4,"ERRONEO"," ")</f>
        <v xml:space="preserve"> </v>
      </c>
      <c r="AX884" t="str">
        <f>+IF(TablaProyecto[[#This Row],[WorkLifeBalance]]&gt;4,"ERRONEO"," ")</f>
        <v xml:space="preserve"> </v>
      </c>
    </row>
    <row r="885" spans="1:50" x14ac:dyDescent="0.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  <c r="AJ885" s="3">
        <f>+TablaProyecto[[#This Row],[PercentSalaryHike]]/100</f>
        <v>0.13</v>
      </c>
      <c r="AK885" s="3" t="str">
        <f>+IF(TablaProyecto[[#This Row],[Age]]&gt;=61,"Baby boomers",IF(TablaProyecto[[#This Row],[Age]]&gt;=45,"Generacion X",IF(TablaProyecto[[#This Row],[Age]]&gt;=29,"Millennials","Generacion Z")))</f>
        <v>Millennials</v>
      </c>
      <c r="AL88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885" s="3" t="str">
        <f>+IF(TablaProyecto[[#This Row],[HourlyRate]]&lt;50,"Coste salarial bajo",IF(TablaProyecto[[#This Row],[HourlyRate]]&lt;75,"Coste salarial medio","Coste salarial alto"))</f>
        <v>Coste salarial medio</v>
      </c>
      <c r="AN885" s="3" t="str">
        <f>+IF(TablaProyecto[[#This Row],[DistanceFromHome]]&lt;10,"0-10 kms",IF(TablaProyecto[[#This Row],[DistanceFromHome]]&lt;20,"10-20 kms","20-30 kms"))</f>
        <v>0-10 kms</v>
      </c>
      <c r="AO885" s="3" t="str">
        <f>+IF(TablaProyecto[[#This Row],[Porcentaje de aumento salarial recibido (%)]]&lt;16%,"Bajo",IF(TablaProyecto[[#This Row],[Porcentaje de aumento salarial recibido (%)]]&lt;21%,"Medio","Alto"))</f>
        <v>Bajo</v>
      </c>
      <c r="AP885" s="3" t="str">
        <f>+IF(TablaProyecto[[#This Row],[TrainingTimesLastYear]]&lt;3,"Poca",IF(TablaProyecto[[#This Row],[TrainingTimesLastYear]]&lt;5,"Media","Mucha"))</f>
        <v>Mucha</v>
      </c>
      <c r="AQ885" s="3" t="str">
        <f>+IF(TablaProyecto[[#This Row],[TotalWorkingYears]]&lt;4,"Junior",IF(TablaProyecto[[#This Row],[TotalWorkingYears]]&lt;10,"Intermediate","Senior"))</f>
        <v>Senior</v>
      </c>
      <c r="AS885" t="str">
        <f>+IF(TablaProyecto[[#This Row],[Education]]&gt;5,"ERRONEO","")</f>
        <v/>
      </c>
      <c r="AT885" t="str">
        <f>IF(+COUNTIF(TablaProyecto[EmployeeNumber],TablaProyecto[[#This Row],[EmployeeNumber]])&gt;1,"ERRONEO"," ")</f>
        <v xml:space="preserve"> </v>
      </c>
      <c r="AU885" t="str">
        <f>+IF(TablaProyecto[[#This Row],[JobSatisfaction]]&gt;4,"ERRONEO"," ")</f>
        <v xml:space="preserve"> </v>
      </c>
      <c r="AV885" t="str">
        <f>+IF(TablaProyecto[[#This Row],[PerformanceRating]]&gt;4,"ERRONEO"," ")</f>
        <v xml:space="preserve"> </v>
      </c>
      <c r="AW885" t="str">
        <f>+IF(TablaProyecto[[#This Row],[RelationshipSatisfaction]]&gt;4,"ERRONEO"," ")</f>
        <v xml:space="preserve"> </v>
      </c>
      <c r="AX885" t="str">
        <f>+IF(TablaProyecto[[#This Row],[WorkLifeBalance]]&gt;4,"ERRONEO"," ")</f>
        <v xml:space="preserve"> </v>
      </c>
    </row>
    <row r="886" spans="1:50" x14ac:dyDescent="0.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  <c r="AJ886" s="3">
        <f>+TablaProyecto[[#This Row],[PercentSalaryHike]]/100</f>
        <v>0.12</v>
      </c>
      <c r="AK886" s="3" t="str">
        <f>+IF(TablaProyecto[[#This Row],[Age]]&gt;=61,"Baby boomers",IF(TablaProyecto[[#This Row],[Age]]&gt;=45,"Generacion X",IF(TablaProyecto[[#This Row],[Age]]&gt;=29,"Millennials","Generacion Z")))</f>
        <v>Millennials</v>
      </c>
      <c r="AL88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86" s="3" t="str">
        <f>+IF(TablaProyecto[[#This Row],[HourlyRate]]&lt;50,"Coste salarial bajo",IF(TablaProyecto[[#This Row],[HourlyRate]]&lt;75,"Coste salarial medio","Coste salarial alto"))</f>
        <v>Coste salarial alto</v>
      </c>
      <c r="AN886" s="3" t="str">
        <f>+IF(TablaProyecto[[#This Row],[DistanceFromHome]]&lt;10,"0-10 kms",IF(TablaProyecto[[#This Row],[DistanceFromHome]]&lt;20,"10-20 kms","20-30 kms"))</f>
        <v>10-20 kms</v>
      </c>
      <c r="AO886" s="3" t="str">
        <f>+IF(TablaProyecto[[#This Row],[Porcentaje de aumento salarial recibido (%)]]&lt;16%,"Bajo",IF(TablaProyecto[[#This Row],[Porcentaje de aumento salarial recibido (%)]]&lt;21%,"Medio","Alto"))</f>
        <v>Bajo</v>
      </c>
      <c r="AP886" s="3" t="str">
        <f>+IF(TablaProyecto[[#This Row],[TrainingTimesLastYear]]&lt;3,"Poca",IF(TablaProyecto[[#This Row],[TrainingTimesLastYear]]&lt;5,"Media","Mucha"))</f>
        <v>Poca</v>
      </c>
      <c r="AQ886" s="3" t="str">
        <f>+IF(TablaProyecto[[#This Row],[TotalWorkingYears]]&lt;4,"Junior",IF(TablaProyecto[[#This Row],[TotalWorkingYears]]&lt;10,"Intermediate","Senior"))</f>
        <v>Intermediate</v>
      </c>
      <c r="AS886" t="str">
        <f>+IF(TablaProyecto[[#This Row],[Education]]&gt;5,"ERRONEO","")</f>
        <v/>
      </c>
      <c r="AT886" t="str">
        <f>IF(+COUNTIF(TablaProyecto[EmployeeNumber],TablaProyecto[[#This Row],[EmployeeNumber]])&gt;1,"ERRONEO"," ")</f>
        <v xml:space="preserve"> </v>
      </c>
      <c r="AU886" t="str">
        <f>+IF(TablaProyecto[[#This Row],[JobSatisfaction]]&gt;4,"ERRONEO"," ")</f>
        <v xml:space="preserve"> </v>
      </c>
      <c r="AV886" t="str">
        <f>+IF(TablaProyecto[[#This Row],[PerformanceRating]]&gt;4,"ERRONEO"," ")</f>
        <v xml:space="preserve"> </v>
      </c>
      <c r="AW886" t="str">
        <f>+IF(TablaProyecto[[#This Row],[RelationshipSatisfaction]]&gt;4,"ERRONEO"," ")</f>
        <v xml:space="preserve"> </v>
      </c>
      <c r="AX886" t="str">
        <f>+IF(TablaProyecto[[#This Row],[WorkLifeBalance]]&gt;4,"ERRONEO"," ")</f>
        <v xml:space="preserve"> </v>
      </c>
    </row>
    <row r="887" spans="1:50" x14ac:dyDescent="0.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  <c r="AJ887" s="3">
        <f>+TablaProyecto[[#This Row],[PercentSalaryHike]]/100</f>
        <v>0.14000000000000001</v>
      </c>
      <c r="AK887" s="3" t="str">
        <f>+IF(TablaProyecto[[#This Row],[Age]]&gt;=61,"Baby boomers",IF(TablaProyecto[[#This Row],[Age]]&gt;=45,"Generacion X",IF(TablaProyecto[[#This Row],[Age]]&gt;=29,"Millennials","Generacion Z")))</f>
        <v>Generacion Z</v>
      </c>
      <c r="AL88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87" s="3" t="str">
        <f>+IF(TablaProyecto[[#This Row],[HourlyRate]]&lt;50,"Coste salarial bajo",IF(TablaProyecto[[#This Row],[HourlyRate]]&lt;75,"Coste salarial medio","Coste salarial alto"))</f>
        <v>Coste salarial medio</v>
      </c>
      <c r="AN887" s="3" t="str">
        <f>+IF(TablaProyecto[[#This Row],[DistanceFromHome]]&lt;10,"0-10 kms",IF(TablaProyecto[[#This Row],[DistanceFromHome]]&lt;20,"10-20 kms","20-30 kms"))</f>
        <v>10-20 kms</v>
      </c>
      <c r="AO887" s="3" t="str">
        <f>+IF(TablaProyecto[[#This Row],[Porcentaje de aumento salarial recibido (%)]]&lt;16%,"Bajo",IF(TablaProyecto[[#This Row],[Porcentaje de aumento salarial recibido (%)]]&lt;21%,"Medio","Alto"))</f>
        <v>Bajo</v>
      </c>
      <c r="AP887" s="3" t="str">
        <f>+IF(TablaProyecto[[#This Row],[TrainingTimesLastYear]]&lt;3,"Poca",IF(TablaProyecto[[#This Row],[TrainingTimesLastYear]]&lt;5,"Media","Mucha"))</f>
        <v>Media</v>
      </c>
      <c r="AQ887" s="3" t="str">
        <f>+IF(TablaProyecto[[#This Row],[TotalWorkingYears]]&lt;4,"Junior",IF(TablaProyecto[[#This Row],[TotalWorkingYears]]&lt;10,"Intermediate","Senior"))</f>
        <v>Intermediate</v>
      </c>
      <c r="AS887" t="str">
        <f>+IF(TablaProyecto[[#This Row],[Education]]&gt;5,"ERRONEO","")</f>
        <v/>
      </c>
      <c r="AT887" t="str">
        <f>IF(+COUNTIF(TablaProyecto[EmployeeNumber],TablaProyecto[[#This Row],[EmployeeNumber]])&gt;1,"ERRONEO"," ")</f>
        <v xml:space="preserve"> </v>
      </c>
      <c r="AU887" t="str">
        <f>+IF(TablaProyecto[[#This Row],[JobSatisfaction]]&gt;4,"ERRONEO"," ")</f>
        <v xml:space="preserve"> </v>
      </c>
      <c r="AV887" t="str">
        <f>+IF(TablaProyecto[[#This Row],[PerformanceRating]]&gt;4,"ERRONEO"," ")</f>
        <v xml:space="preserve"> </v>
      </c>
      <c r="AW887" t="str">
        <f>+IF(TablaProyecto[[#This Row],[RelationshipSatisfaction]]&gt;4,"ERRONEO"," ")</f>
        <v xml:space="preserve"> </v>
      </c>
      <c r="AX887" t="str">
        <f>+IF(TablaProyecto[[#This Row],[WorkLifeBalance]]&gt;4,"ERRONEO"," ")</f>
        <v xml:space="preserve"> </v>
      </c>
    </row>
    <row r="888" spans="1:50" x14ac:dyDescent="0.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  <c r="AJ888" s="3">
        <f>+TablaProyecto[[#This Row],[PercentSalaryHike]]/100</f>
        <v>0.21</v>
      </c>
      <c r="AK888" s="3" t="str">
        <f>+IF(TablaProyecto[[#This Row],[Age]]&gt;=61,"Baby boomers",IF(TablaProyecto[[#This Row],[Age]]&gt;=45,"Generacion X",IF(TablaProyecto[[#This Row],[Age]]&gt;=29,"Millennials","Generacion Z")))</f>
        <v>Millennials</v>
      </c>
      <c r="AL88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888" s="3" t="str">
        <f>+IF(TablaProyecto[[#This Row],[HourlyRate]]&lt;50,"Coste salarial bajo",IF(TablaProyecto[[#This Row],[HourlyRate]]&lt;75,"Coste salarial medio","Coste salarial alto"))</f>
        <v>Coste salarial medio</v>
      </c>
      <c r="AN888" s="3" t="str">
        <f>+IF(TablaProyecto[[#This Row],[DistanceFromHome]]&lt;10,"0-10 kms",IF(TablaProyecto[[#This Row],[DistanceFromHome]]&lt;20,"10-20 kms","20-30 kms"))</f>
        <v>0-10 kms</v>
      </c>
      <c r="AO888" s="3" t="str">
        <f>+IF(TablaProyecto[[#This Row],[Porcentaje de aumento salarial recibido (%)]]&lt;16%,"Bajo",IF(TablaProyecto[[#This Row],[Porcentaje de aumento salarial recibido (%)]]&lt;21%,"Medio","Alto"))</f>
        <v>Alto</v>
      </c>
      <c r="AP888" s="3" t="str">
        <f>+IF(TablaProyecto[[#This Row],[TrainingTimesLastYear]]&lt;3,"Poca",IF(TablaProyecto[[#This Row],[TrainingTimesLastYear]]&lt;5,"Media","Mucha"))</f>
        <v>Poca</v>
      </c>
      <c r="AQ888" s="3" t="str">
        <f>+IF(TablaProyecto[[#This Row],[TotalWorkingYears]]&lt;4,"Junior",IF(TablaProyecto[[#This Row],[TotalWorkingYears]]&lt;10,"Intermediate","Senior"))</f>
        <v>Senior</v>
      </c>
      <c r="AS888" t="str">
        <f>+IF(TablaProyecto[[#This Row],[Education]]&gt;5,"ERRONEO","")</f>
        <v/>
      </c>
      <c r="AT888" t="str">
        <f>IF(+COUNTIF(TablaProyecto[EmployeeNumber],TablaProyecto[[#This Row],[EmployeeNumber]])&gt;1,"ERRONEO"," ")</f>
        <v xml:space="preserve"> </v>
      </c>
      <c r="AU888" t="str">
        <f>+IF(TablaProyecto[[#This Row],[JobSatisfaction]]&gt;4,"ERRONEO"," ")</f>
        <v xml:space="preserve"> </v>
      </c>
      <c r="AV888" t="str">
        <f>+IF(TablaProyecto[[#This Row],[PerformanceRating]]&gt;4,"ERRONEO"," ")</f>
        <v xml:space="preserve"> </v>
      </c>
      <c r="AW888" t="str">
        <f>+IF(TablaProyecto[[#This Row],[RelationshipSatisfaction]]&gt;4,"ERRONEO"," ")</f>
        <v xml:space="preserve"> </v>
      </c>
      <c r="AX888" t="str">
        <f>+IF(TablaProyecto[[#This Row],[WorkLifeBalance]]&gt;4,"ERRONEO"," ")</f>
        <v xml:space="preserve"> </v>
      </c>
    </row>
    <row r="889" spans="1:50" x14ac:dyDescent="0.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  <c r="AJ889" s="3">
        <f>+TablaProyecto[[#This Row],[PercentSalaryHike]]/100</f>
        <v>0.17</v>
      </c>
      <c r="AK889" s="3" t="str">
        <f>+IF(TablaProyecto[[#This Row],[Age]]&gt;=61,"Baby boomers",IF(TablaProyecto[[#This Row],[Age]]&gt;=45,"Generacion X",IF(TablaProyecto[[#This Row],[Age]]&gt;=29,"Millennials","Generacion Z")))</f>
        <v>Millennials</v>
      </c>
      <c r="AL88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889" s="3" t="str">
        <f>+IF(TablaProyecto[[#This Row],[HourlyRate]]&lt;50,"Coste salarial bajo",IF(TablaProyecto[[#This Row],[HourlyRate]]&lt;75,"Coste salarial medio","Coste salarial alto"))</f>
        <v>Coste salarial medio</v>
      </c>
      <c r="AN889" s="3" t="str">
        <f>+IF(TablaProyecto[[#This Row],[DistanceFromHome]]&lt;10,"0-10 kms",IF(TablaProyecto[[#This Row],[DistanceFromHome]]&lt;20,"10-20 kms","20-30 kms"))</f>
        <v>20-30 kms</v>
      </c>
      <c r="AO889" s="3" t="str">
        <f>+IF(TablaProyecto[[#This Row],[Porcentaje de aumento salarial recibido (%)]]&lt;16%,"Bajo",IF(TablaProyecto[[#This Row],[Porcentaje de aumento salarial recibido (%)]]&lt;21%,"Medio","Alto"))</f>
        <v>Medio</v>
      </c>
      <c r="AP889" s="3" t="str">
        <f>+IF(TablaProyecto[[#This Row],[TrainingTimesLastYear]]&lt;3,"Poca",IF(TablaProyecto[[#This Row],[TrainingTimesLastYear]]&lt;5,"Media","Mucha"))</f>
        <v>Mucha</v>
      </c>
      <c r="AQ889" s="3" t="str">
        <f>+IF(TablaProyecto[[#This Row],[TotalWorkingYears]]&lt;4,"Junior",IF(TablaProyecto[[#This Row],[TotalWorkingYears]]&lt;10,"Intermediate","Senior"))</f>
        <v>Senior</v>
      </c>
      <c r="AS889" t="str">
        <f>+IF(TablaProyecto[[#This Row],[Education]]&gt;5,"ERRONEO","")</f>
        <v/>
      </c>
      <c r="AT889" t="str">
        <f>IF(+COUNTIF(TablaProyecto[EmployeeNumber],TablaProyecto[[#This Row],[EmployeeNumber]])&gt;1,"ERRONEO"," ")</f>
        <v xml:space="preserve"> </v>
      </c>
      <c r="AU889" t="str">
        <f>+IF(TablaProyecto[[#This Row],[JobSatisfaction]]&gt;4,"ERRONEO"," ")</f>
        <v xml:space="preserve"> </v>
      </c>
      <c r="AV889" t="str">
        <f>+IF(TablaProyecto[[#This Row],[PerformanceRating]]&gt;4,"ERRONEO"," ")</f>
        <v xml:space="preserve"> </v>
      </c>
      <c r="AW889" t="str">
        <f>+IF(TablaProyecto[[#This Row],[RelationshipSatisfaction]]&gt;4,"ERRONEO"," ")</f>
        <v xml:space="preserve"> </v>
      </c>
      <c r="AX889" t="str">
        <f>+IF(TablaProyecto[[#This Row],[WorkLifeBalance]]&gt;4,"ERRONEO"," ")</f>
        <v xml:space="preserve"> </v>
      </c>
    </row>
    <row r="890" spans="1:50" x14ac:dyDescent="0.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  <c r="AJ890" s="3">
        <f>+TablaProyecto[[#This Row],[PercentSalaryHike]]/100</f>
        <v>0.11</v>
      </c>
      <c r="AK890" s="3" t="str">
        <f>+IF(TablaProyecto[[#This Row],[Age]]&gt;=61,"Baby boomers",IF(TablaProyecto[[#This Row],[Age]]&gt;=45,"Generacion X",IF(TablaProyecto[[#This Row],[Age]]&gt;=29,"Millennials","Generacion Z")))</f>
        <v>Millennials</v>
      </c>
      <c r="AL89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890" s="3" t="str">
        <f>+IF(TablaProyecto[[#This Row],[HourlyRate]]&lt;50,"Coste salarial bajo",IF(TablaProyecto[[#This Row],[HourlyRate]]&lt;75,"Coste salarial medio","Coste salarial alto"))</f>
        <v>Coste salarial alto</v>
      </c>
      <c r="AN890" s="3" t="str">
        <f>+IF(TablaProyecto[[#This Row],[DistanceFromHome]]&lt;10,"0-10 kms",IF(TablaProyecto[[#This Row],[DistanceFromHome]]&lt;20,"10-20 kms","20-30 kms"))</f>
        <v>0-10 kms</v>
      </c>
      <c r="AO890" s="3" t="str">
        <f>+IF(TablaProyecto[[#This Row],[Porcentaje de aumento salarial recibido (%)]]&lt;16%,"Bajo",IF(TablaProyecto[[#This Row],[Porcentaje de aumento salarial recibido (%)]]&lt;21%,"Medio","Alto"))</f>
        <v>Bajo</v>
      </c>
      <c r="AP890" s="3" t="str">
        <f>+IF(TablaProyecto[[#This Row],[TrainingTimesLastYear]]&lt;3,"Poca",IF(TablaProyecto[[#This Row],[TrainingTimesLastYear]]&lt;5,"Media","Mucha"))</f>
        <v>Mucha</v>
      </c>
      <c r="AQ890" s="3" t="str">
        <f>+IF(TablaProyecto[[#This Row],[TotalWorkingYears]]&lt;4,"Junior",IF(TablaProyecto[[#This Row],[TotalWorkingYears]]&lt;10,"Intermediate","Senior"))</f>
        <v>Senior</v>
      </c>
      <c r="AS890" t="str">
        <f>+IF(TablaProyecto[[#This Row],[Education]]&gt;5,"ERRONEO","")</f>
        <v/>
      </c>
      <c r="AT890" t="str">
        <f>IF(+COUNTIF(TablaProyecto[EmployeeNumber],TablaProyecto[[#This Row],[EmployeeNumber]])&gt;1,"ERRONEO"," ")</f>
        <v xml:space="preserve"> </v>
      </c>
      <c r="AU890" t="str">
        <f>+IF(TablaProyecto[[#This Row],[JobSatisfaction]]&gt;4,"ERRONEO"," ")</f>
        <v xml:space="preserve"> </v>
      </c>
      <c r="AV890" t="str">
        <f>+IF(TablaProyecto[[#This Row],[PerformanceRating]]&gt;4,"ERRONEO"," ")</f>
        <v xml:space="preserve"> </v>
      </c>
      <c r="AW890" t="str">
        <f>+IF(TablaProyecto[[#This Row],[RelationshipSatisfaction]]&gt;4,"ERRONEO"," ")</f>
        <v xml:space="preserve"> </v>
      </c>
      <c r="AX890" t="str">
        <f>+IF(TablaProyecto[[#This Row],[WorkLifeBalance]]&gt;4,"ERRONEO"," ")</f>
        <v xml:space="preserve"> </v>
      </c>
    </row>
    <row r="891" spans="1:50" x14ac:dyDescent="0.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  <c r="AJ891" s="3">
        <f>+TablaProyecto[[#This Row],[PercentSalaryHike]]/100</f>
        <v>0.14000000000000001</v>
      </c>
      <c r="AK891" s="3" t="str">
        <f>+IF(TablaProyecto[[#This Row],[Age]]&gt;=61,"Baby boomers",IF(TablaProyecto[[#This Row],[Age]]&gt;=45,"Generacion X",IF(TablaProyecto[[#This Row],[Age]]&gt;=29,"Millennials","Generacion Z")))</f>
        <v>Generacion Z</v>
      </c>
      <c r="AL89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91" s="3" t="str">
        <f>+IF(TablaProyecto[[#This Row],[HourlyRate]]&lt;50,"Coste salarial bajo",IF(TablaProyecto[[#This Row],[HourlyRate]]&lt;75,"Coste salarial medio","Coste salarial alto"))</f>
        <v>Coste salarial bajo</v>
      </c>
      <c r="AN891" s="3" t="str">
        <f>+IF(TablaProyecto[[#This Row],[DistanceFromHome]]&lt;10,"0-10 kms",IF(TablaProyecto[[#This Row],[DistanceFromHome]]&lt;20,"10-20 kms","20-30 kms"))</f>
        <v>10-20 kms</v>
      </c>
      <c r="AO891" s="3" t="str">
        <f>+IF(TablaProyecto[[#This Row],[Porcentaje de aumento salarial recibido (%)]]&lt;16%,"Bajo",IF(TablaProyecto[[#This Row],[Porcentaje de aumento salarial recibido (%)]]&lt;21%,"Medio","Alto"))</f>
        <v>Bajo</v>
      </c>
      <c r="AP891" s="3" t="str">
        <f>+IF(TablaProyecto[[#This Row],[TrainingTimesLastYear]]&lt;3,"Poca",IF(TablaProyecto[[#This Row],[TrainingTimesLastYear]]&lt;5,"Media","Mucha"))</f>
        <v>Media</v>
      </c>
      <c r="AQ891" s="3" t="str">
        <f>+IF(TablaProyecto[[#This Row],[TotalWorkingYears]]&lt;4,"Junior",IF(TablaProyecto[[#This Row],[TotalWorkingYears]]&lt;10,"Intermediate","Senior"))</f>
        <v>Intermediate</v>
      </c>
      <c r="AS891" t="str">
        <f>+IF(TablaProyecto[[#This Row],[Education]]&gt;5,"ERRONEO","")</f>
        <v/>
      </c>
      <c r="AT891" t="str">
        <f>IF(+COUNTIF(TablaProyecto[EmployeeNumber],TablaProyecto[[#This Row],[EmployeeNumber]])&gt;1,"ERRONEO"," ")</f>
        <v xml:space="preserve"> </v>
      </c>
      <c r="AU891" t="str">
        <f>+IF(TablaProyecto[[#This Row],[JobSatisfaction]]&gt;4,"ERRONEO"," ")</f>
        <v xml:space="preserve"> </v>
      </c>
      <c r="AV891" t="str">
        <f>+IF(TablaProyecto[[#This Row],[PerformanceRating]]&gt;4,"ERRONEO"," ")</f>
        <v xml:space="preserve"> </v>
      </c>
      <c r="AW891" t="str">
        <f>+IF(TablaProyecto[[#This Row],[RelationshipSatisfaction]]&gt;4,"ERRONEO"," ")</f>
        <v xml:space="preserve"> </v>
      </c>
      <c r="AX891" t="str">
        <f>+IF(TablaProyecto[[#This Row],[WorkLifeBalance]]&gt;4,"ERRONEO"," ")</f>
        <v xml:space="preserve"> </v>
      </c>
    </row>
    <row r="892" spans="1:50" x14ac:dyDescent="0.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  <c r="AJ892" s="3">
        <f>+TablaProyecto[[#This Row],[PercentSalaryHike]]/100</f>
        <v>0.17</v>
      </c>
      <c r="AK892" s="3" t="str">
        <f>+IF(TablaProyecto[[#This Row],[Age]]&gt;=61,"Baby boomers",IF(TablaProyecto[[#This Row],[Age]]&gt;=45,"Generacion X",IF(TablaProyecto[[#This Row],[Age]]&gt;=29,"Millennials","Generacion Z")))</f>
        <v>Generacion X</v>
      </c>
      <c r="AL89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92" s="3" t="str">
        <f>+IF(TablaProyecto[[#This Row],[HourlyRate]]&lt;50,"Coste salarial bajo",IF(TablaProyecto[[#This Row],[HourlyRate]]&lt;75,"Coste salarial medio","Coste salarial alto"))</f>
        <v>Coste salarial medio</v>
      </c>
      <c r="AN892" s="3" t="str">
        <f>+IF(TablaProyecto[[#This Row],[DistanceFromHome]]&lt;10,"0-10 kms",IF(TablaProyecto[[#This Row],[DistanceFromHome]]&lt;20,"10-20 kms","20-30 kms"))</f>
        <v>0-10 kms</v>
      </c>
      <c r="AO892" s="3" t="str">
        <f>+IF(TablaProyecto[[#This Row],[Porcentaje de aumento salarial recibido (%)]]&lt;16%,"Bajo",IF(TablaProyecto[[#This Row],[Porcentaje de aumento salarial recibido (%)]]&lt;21%,"Medio","Alto"))</f>
        <v>Medio</v>
      </c>
      <c r="AP892" s="3" t="str">
        <f>+IF(TablaProyecto[[#This Row],[TrainingTimesLastYear]]&lt;3,"Poca",IF(TablaProyecto[[#This Row],[TrainingTimesLastYear]]&lt;5,"Media","Mucha"))</f>
        <v>Poca</v>
      </c>
      <c r="AQ892" s="3" t="str">
        <f>+IF(TablaProyecto[[#This Row],[TotalWorkingYears]]&lt;4,"Junior",IF(TablaProyecto[[#This Row],[TotalWorkingYears]]&lt;10,"Intermediate","Senior"))</f>
        <v>Senior</v>
      </c>
      <c r="AS892" t="str">
        <f>+IF(TablaProyecto[[#This Row],[Education]]&gt;5,"ERRONEO","")</f>
        <v/>
      </c>
      <c r="AT892" t="str">
        <f>IF(+COUNTIF(TablaProyecto[EmployeeNumber],TablaProyecto[[#This Row],[EmployeeNumber]])&gt;1,"ERRONEO"," ")</f>
        <v xml:space="preserve"> </v>
      </c>
      <c r="AU892" t="str">
        <f>+IF(TablaProyecto[[#This Row],[JobSatisfaction]]&gt;4,"ERRONEO"," ")</f>
        <v xml:space="preserve"> </v>
      </c>
      <c r="AV892" t="str">
        <f>+IF(TablaProyecto[[#This Row],[PerformanceRating]]&gt;4,"ERRONEO"," ")</f>
        <v xml:space="preserve"> </v>
      </c>
      <c r="AW892" t="str">
        <f>+IF(TablaProyecto[[#This Row],[RelationshipSatisfaction]]&gt;4,"ERRONEO"," ")</f>
        <v xml:space="preserve"> </v>
      </c>
      <c r="AX892" t="str">
        <f>+IF(TablaProyecto[[#This Row],[WorkLifeBalance]]&gt;4,"ERRONEO"," ")</f>
        <v xml:space="preserve"> </v>
      </c>
    </row>
    <row r="893" spans="1:50" x14ac:dyDescent="0.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  <c r="AJ893" s="3">
        <f>+TablaProyecto[[#This Row],[PercentSalaryHike]]/100</f>
        <v>0.13</v>
      </c>
      <c r="AK893" s="3" t="str">
        <f>+IF(TablaProyecto[[#This Row],[Age]]&gt;=61,"Baby boomers",IF(TablaProyecto[[#This Row],[Age]]&gt;=45,"Generacion X",IF(TablaProyecto[[#This Row],[Age]]&gt;=29,"Millennials","Generacion Z")))</f>
        <v>Millennials</v>
      </c>
      <c r="AL89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93" s="3" t="str">
        <f>+IF(TablaProyecto[[#This Row],[HourlyRate]]&lt;50,"Coste salarial bajo",IF(TablaProyecto[[#This Row],[HourlyRate]]&lt;75,"Coste salarial medio","Coste salarial alto"))</f>
        <v>Coste salarial medio</v>
      </c>
      <c r="AN893" s="3" t="str">
        <f>+IF(TablaProyecto[[#This Row],[DistanceFromHome]]&lt;10,"0-10 kms",IF(TablaProyecto[[#This Row],[DistanceFromHome]]&lt;20,"10-20 kms","20-30 kms"))</f>
        <v>0-10 kms</v>
      </c>
      <c r="AO893" s="3" t="str">
        <f>+IF(TablaProyecto[[#This Row],[Porcentaje de aumento salarial recibido (%)]]&lt;16%,"Bajo",IF(TablaProyecto[[#This Row],[Porcentaje de aumento salarial recibido (%)]]&lt;21%,"Medio","Alto"))</f>
        <v>Bajo</v>
      </c>
      <c r="AP893" s="3" t="str">
        <f>+IF(TablaProyecto[[#This Row],[TrainingTimesLastYear]]&lt;3,"Poca",IF(TablaProyecto[[#This Row],[TrainingTimesLastYear]]&lt;5,"Media","Mucha"))</f>
        <v>Mucha</v>
      </c>
      <c r="AQ893" s="3" t="str">
        <f>+IF(TablaProyecto[[#This Row],[TotalWorkingYears]]&lt;4,"Junior",IF(TablaProyecto[[#This Row],[TotalWorkingYears]]&lt;10,"Intermediate","Senior"))</f>
        <v>Senior</v>
      </c>
      <c r="AS893" t="str">
        <f>+IF(TablaProyecto[[#This Row],[Education]]&gt;5,"ERRONEO","")</f>
        <v/>
      </c>
      <c r="AT893" t="str">
        <f>IF(+COUNTIF(TablaProyecto[EmployeeNumber],TablaProyecto[[#This Row],[EmployeeNumber]])&gt;1,"ERRONEO"," ")</f>
        <v xml:space="preserve"> </v>
      </c>
      <c r="AU893" t="str">
        <f>+IF(TablaProyecto[[#This Row],[JobSatisfaction]]&gt;4,"ERRONEO"," ")</f>
        <v xml:space="preserve"> </v>
      </c>
      <c r="AV893" t="str">
        <f>+IF(TablaProyecto[[#This Row],[PerformanceRating]]&gt;4,"ERRONEO"," ")</f>
        <v xml:space="preserve"> </v>
      </c>
      <c r="AW893" t="str">
        <f>+IF(TablaProyecto[[#This Row],[RelationshipSatisfaction]]&gt;4,"ERRONEO"," ")</f>
        <v xml:space="preserve"> </v>
      </c>
      <c r="AX893" t="str">
        <f>+IF(TablaProyecto[[#This Row],[WorkLifeBalance]]&gt;4,"ERRONEO"," ")</f>
        <v xml:space="preserve"> </v>
      </c>
    </row>
    <row r="894" spans="1:50" x14ac:dyDescent="0.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  <c r="AJ894" s="3">
        <f>+TablaProyecto[[#This Row],[PercentSalaryHike]]/100</f>
        <v>0.25</v>
      </c>
      <c r="AK894" s="3" t="str">
        <f>+IF(TablaProyecto[[#This Row],[Age]]&gt;=61,"Baby boomers",IF(TablaProyecto[[#This Row],[Age]]&gt;=45,"Generacion X",IF(TablaProyecto[[#This Row],[Age]]&gt;=29,"Millennials","Generacion Z")))</f>
        <v>Generacion Z</v>
      </c>
      <c r="AL89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894" s="3" t="str">
        <f>+IF(TablaProyecto[[#This Row],[HourlyRate]]&lt;50,"Coste salarial bajo",IF(TablaProyecto[[#This Row],[HourlyRate]]&lt;75,"Coste salarial medio","Coste salarial alto"))</f>
        <v>Coste salarial alto</v>
      </c>
      <c r="AN894" s="3" t="str">
        <f>+IF(TablaProyecto[[#This Row],[DistanceFromHome]]&lt;10,"0-10 kms",IF(TablaProyecto[[#This Row],[DistanceFromHome]]&lt;20,"10-20 kms","20-30 kms"))</f>
        <v>10-20 kms</v>
      </c>
      <c r="AO894" s="3" t="str">
        <f>+IF(TablaProyecto[[#This Row],[Porcentaje de aumento salarial recibido (%)]]&lt;16%,"Bajo",IF(TablaProyecto[[#This Row],[Porcentaje de aumento salarial recibido (%)]]&lt;21%,"Medio","Alto"))</f>
        <v>Alto</v>
      </c>
      <c r="AP894" s="3" t="str">
        <f>+IF(TablaProyecto[[#This Row],[TrainingTimesLastYear]]&lt;3,"Poca",IF(TablaProyecto[[#This Row],[TrainingTimesLastYear]]&lt;5,"Media","Mucha"))</f>
        <v>Poca</v>
      </c>
      <c r="AQ894" s="3" t="str">
        <f>+IF(TablaProyecto[[#This Row],[TotalWorkingYears]]&lt;4,"Junior",IF(TablaProyecto[[#This Row],[TotalWorkingYears]]&lt;10,"Intermediate","Senior"))</f>
        <v>Junior</v>
      </c>
      <c r="AS894" t="str">
        <f>+IF(TablaProyecto[[#This Row],[Education]]&gt;5,"ERRONEO","")</f>
        <v/>
      </c>
      <c r="AT894" t="str">
        <f>IF(+COUNTIF(TablaProyecto[EmployeeNumber],TablaProyecto[[#This Row],[EmployeeNumber]])&gt;1,"ERRONEO"," ")</f>
        <v xml:space="preserve"> </v>
      </c>
      <c r="AU894" t="str">
        <f>+IF(TablaProyecto[[#This Row],[JobSatisfaction]]&gt;4,"ERRONEO"," ")</f>
        <v xml:space="preserve"> </v>
      </c>
      <c r="AV894" t="str">
        <f>+IF(TablaProyecto[[#This Row],[PerformanceRating]]&gt;4,"ERRONEO"," ")</f>
        <v xml:space="preserve"> </v>
      </c>
      <c r="AW894" t="str">
        <f>+IF(TablaProyecto[[#This Row],[RelationshipSatisfaction]]&gt;4,"ERRONEO"," ")</f>
        <v xml:space="preserve"> </v>
      </c>
      <c r="AX894" t="str">
        <f>+IF(TablaProyecto[[#This Row],[WorkLifeBalance]]&gt;4,"ERRONEO"," ")</f>
        <v xml:space="preserve"> </v>
      </c>
    </row>
    <row r="895" spans="1:50" x14ac:dyDescent="0.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  <c r="AJ895" s="3">
        <f>+TablaProyecto[[#This Row],[PercentSalaryHike]]/100</f>
        <v>0.15</v>
      </c>
      <c r="AK895" s="3" t="str">
        <f>+IF(TablaProyecto[[#This Row],[Age]]&gt;=61,"Baby boomers",IF(TablaProyecto[[#This Row],[Age]]&gt;=45,"Generacion X",IF(TablaProyecto[[#This Row],[Age]]&gt;=29,"Millennials","Generacion Z")))</f>
        <v>Millennials</v>
      </c>
      <c r="AL89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895" s="3" t="str">
        <f>+IF(TablaProyecto[[#This Row],[HourlyRate]]&lt;50,"Coste salarial bajo",IF(TablaProyecto[[#This Row],[HourlyRate]]&lt;75,"Coste salarial medio","Coste salarial alto"))</f>
        <v>Coste salarial alto</v>
      </c>
      <c r="AN895" s="3" t="str">
        <f>+IF(TablaProyecto[[#This Row],[DistanceFromHome]]&lt;10,"0-10 kms",IF(TablaProyecto[[#This Row],[DistanceFromHome]]&lt;20,"10-20 kms","20-30 kms"))</f>
        <v>0-10 kms</v>
      </c>
      <c r="AO895" s="3" t="str">
        <f>+IF(TablaProyecto[[#This Row],[Porcentaje de aumento salarial recibido (%)]]&lt;16%,"Bajo",IF(TablaProyecto[[#This Row],[Porcentaje de aumento salarial recibido (%)]]&lt;21%,"Medio","Alto"))</f>
        <v>Bajo</v>
      </c>
      <c r="AP895" s="3" t="str">
        <f>+IF(TablaProyecto[[#This Row],[TrainingTimesLastYear]]&lt;3,"Poca",IF(TablaProyecto[[#This Row],[TrainingTimesLastYear]]&lt;5,"Media","Mucha"))</f>
        <v>Mucha</v>
      </c>
      <c r="AQ895" s="3" t="str">
        <f>+IF(TablaProyecto[[#This Row],[TotalWorkingYears]]&lt;4,"Junior",IF(TablaProyecto[[#This Row],[TotalWorkingYears]]&lt;10,"Intermediate","Senior"))</f>
        <v>Junior</v>
      </c>
      <c r="AS895" t="str">
        <f>+IF(TablaProyecto[[#This Row],[Education]]&gt;5,"ERRONEO","")</f>
        <v/>
      </c>
      <c r="AT895" t="str">
        <f>IF(+COUNTIF(TablaProyecto[EmployeeNumber],TablaProyecto[[#This Row],[EmployeeNumber]])&gt;1,"ERRONEO"," ")</f>
        <v xml:space="preserve"> </v>
      </c>
      <c r="AU895" t="str">
        <f>+IF(TablaProyecto[[#This Row],[JobSatisfaction]]&gt;4,"ERRONEO"," ")</f>
        <v xml:space="preserve"> </v>
      </c>
      <c r="AV895" t="str">
        <f>+IF(TablaProyecto[[#This Row],[PerformanceRating]]&gt;4,"ERRONEO"," ")</f>
        <v xml:space="preserve"> </v>
      </c>
      <c r="AW895" t="str">
        <f>+IF(TablaProyecto[[#This Row],[RelationshipSatisfaction]]&gt;4,"ERRONEO"," ")</f>
        <v xml:space="preserve"> </v>
      </c>
      <c r="AX895" t="str">
        <f>+IF(TablaProyecto[[#This Row],[WorkLifeBalance]]&gt;4,"ERRONEO"," ")</f>
        <v xml:space="preserve"> </v>
      </c>
    </row>
    <row r="896" spans="1:50" x14ac:dyDescent="0.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  <c r="AJ896" s="3">
        <f>+TablaProyecto[[#This Row],[PercentSalaryHike]]/100</f>
        <v>0.14000000000000001</v>
      </c>
      <c r="AK896" s="3" t="str">
        <f>+IF(TablaProyecto[[#This Row],[Age]]&gt;=61,"Baby boomers",IF(TablaProyecto[[#This Row],[Age]]&gt;=45,"Generacion X",IF(TablaProyecto[[#This Row],[Age]]&gt;=29,"Millennials","Generacion Z")))</f>
        <v>Generacion X</v>
      </c>
      <c r="AL89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96" s="3" t="str">
        <f>+IF(TablaProyecto[[#This Row],[HourlyRate]]&lt;50,"Coste salarial bajo",IF(TablaProyecto[[#This Row],[HourlyRate]]&lt;75,"Coste salarial medio","Coste salarial alto"))</f>
        <v>Coste salarial alto</v>
      </c>
      <c r="AN896" s="3" t="str">
        <f>+IF(TablaProyecto[[#This Row],[DistanceFromHome]]&lt;10,"0-10 kms",IF(TablaProyecto[[#This Row],[DistanceFromHome]]&lt;20,"10-20 kms","20-30 kms"))</f>
        <v>0-10 kms</v>
      </c>
      <c r="AO896" s="3" t="str">
        <f>+IF(TablaProyecto[[#This Row],[Porcentaje de aumento salarial recibido (%)]]&lt;16%,"Bajo",IF(TablaProyecto[[#This Row],[Porcentaje de aumento salarial recibido (%)]]&lt;21%,"Medio","Alto"))</f>
        <v>Bajo</v>
      </c>
      <c r="AP896" s="3" t="str">
        <f>+IF(TablaProyecto[[#This Row],[TrainingTimesLastYear]]&lt;3,"Poca",IF(TablaProyecto[[#This Row],[TrainingTimesLastYear]]&lt;5,"Media","Mucha"))</f>
        <v>Poca</v>
      </c>
      <c r="AQ896" s="3" t="str">
        <f>+IF(TablaProyecto[[#This Row],[TotalWorkingYears]]&lt;4,"Junior",IF(TablaProyecto[[#This Row],[TotalWorkingYears]]&lt;10,"Intermediate","Senior"))</f>
        <v>Senior</v>
      </c>
      <c r="AS896" t="str">
        <f>+IF(TablaProyecto[[#This Row],[Education]]&gt;5,"ERRONEO","")</f>
        <v/>
      </c>
      <c r="AT896" t="str">
        <f>IF(+COUNTIF(TablaProyecto[EmployeeNumber],TablaProyecto[[#This Row],[EmployeeNumber]])&gt;1,"ERRONEO"," ")</f>
        <v xml:space="preserve"> </v>
      </c>
      <c r="AU896" t="str">
        <f>+IF(TablaProyecto[[#This Row],[JobSatisfaction]]&gt;4,"ERRONEO"," ")</f>
        <v xml:space="preserve"> </v>
      </c>
      <c r="AV896" t="str">
        <f>+IF(TablaProyecto[[#This Row],[PerformanceRating]]&gt;4,"ERRONEO"," ")</f>
        <v xml:space="preserve"> </v>
      </c>
      <c r="AW896" t="str">
        <f>+IF(TablaProyecto[[#This Row],[RelationshipSatisfaction]]&gt;4,"ERRONEO"," ")</f>
        <v xml:space="preserve"> </v>
      </c>
      <c r="AX896" t="str">
        <f>+IF(TablaProyecto[[#This Row],[WorkLifeBalance]]&gt;4,"ERRONEO"," ")</f>
        <v xml:space="preserve"> </v>
      </c>
    </row>
    <row r="897" spans="1:50" x14ac:dyDescent="0.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  <c r="AJ897" s="3">
        <f>+TablaProyecto[[#This Row],[PercentSalaryHike]]/100</f>
        <v>0.12</v>
      </c>
      <c r="AK897" s="3" t="str">
        <f>+IF(TablaProyecto[[#This Row],[Age]]&gt;=61,"Baby boomers",IF(TablaProyecto[[#This Row],[Age]]&gt;=45,"Generacion X",IF(TablaProyecto[[#This Row],[Age]]&gt;=29,"Millennials","Generacion Z")))</f>
        <v>Millennials</v>
      </c>
      <c r="AL89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97" s="3" t="str">
        <f>+IF(TablaProyecto[[#This Row],[HourlyRate]]&lt;50,"Coste salarial bajo",IF(TablaProyecto[[#This Row],[HourlyRate]]&lt;75,"Coste salarial medio","Coste salarial alto"))</f>
        <v>Coste salarial alto</v>
      </c>
      <c r="AN897" s="3" t="str">
        <f>+IF(TablaProyecto[[#This Row],[DistanceFromHome]]&lt;10,"0-10 kms",IF(TablaProyecto[[#This Row],[DistanceFromHome]]&lt;20,"10-20 kms","20-30 kms"))</f>
        <v>10-20 kms</v>
      </c>
      <c r="AO897" s="3" t="str">
        <f>+IF(TablaProyecto[[#This Row],[Porcentaje de aumento salarial recibido (%)]]&lt;16%,"Bajo",IF(TablaProyecto[[#This Row],[Porcentaje de aumento salarial recibido (%)]]&lt;21%,"Medio","Alto"))</f>
        <v>Bajo</v>
      </c>
      <c r="AP897" s="3" t="str">
        <f>+IF(TablaProyecto[[#This Row],[TrainingTimesLastYear]]&lt;3,"Poca",IF(TablaProyecto[[#This Row],[TrainingTimesLastYear]]&lt;5,"Media","Mucha"))</f>
        <v>Poca</v>
      </c>
      <c r="AQ897" s="3" t="str">
        <f>+IF(TablaProyecto[[#This Row],[TotalWorkingYears]]&lt;4,"Junior",IF(TablaProyecto[[#This Row],[TotalWorkingYears]]&lt;10,"Intermediate","Senior"))</f>
        <v>Intermediate</v>
      </c>
      <c r="AS897" t="str">
        <f>+IF(TablaProyecto[[#This Row],[Education]]&gt;5,"ERRONEO","")</f>
        <v/>
      </c>
      <c r="AT897" t="str">
        <f>IF(+COUNTIF(TablaProyecto[EmployeeNumber],TablaProyecto[[#This Row],[EmployeeNumber]])&gt;1,"ERRONEO"," ")</f>
        <v xml:space="preserve"> </v>
      </c>
      <c r="AU897" t="str">
        <f>+IF(TablaProyecto[[#This Row],[JobSatisfaction]]&gt;4,"ERRONEO"," ")</f>
        <v xml:space="preserve"> </v>
      </c>
      <c r="AV897" t="str">
        <f>+IF(TablaProyecto[[#This Row],[PerformanceRating]]&gt;4,"ERRONEO"," ")</f>
        <v xml:space="preserve"> </v>
      </c>
      <c r="AW897" t="str">
        <f>+IF(TablaProyecto[[#This Row],[RelationshipSatisfaction]]&gt;4,"ERRONEO"," ")</f>
        <v xml:space="preserve"> </v>
      </c>
      <c r="AX897" t="str">
        <f>+IF(TablaProyecto[[#This Row],[WorkLifeBalance]]&gt;4,"ERRONEO"," ")</f>
        <v xml:space="preserve"> </v>
      </c>
    </row>
    <row r="898" spans="1:50" x14ac:dyDescent="0.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  <c r="AJ898" s="3">
        <f>+TablaProyecto[[#This Row],[PercentSalaryHike]]/100</f>
        <v>0.19</v>
      </c>
      <c r="AK898" s="3" t="str">
        <f>+IF(TablaProyecto[[#This Row],[Age]]&gt;=61,"Baby boomers",IF(TablaProyecto[[#This Row],[Age]]&gt;=45,"Generacion X",IF(TablaProyecto[[#This Row],[Age]]&gt;=29,"Millennials","Generacion Z")))</f>
        <v>Millennials</v>
      </c>
      <c r="AL89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98" s="3" t="str">
        <f>+IF(TablaProyecto[[#This Row],[HourlyRate]]&lt;50,"Coste salarial bajo",IF(TablaProyecto[[#This Row],[HourlyRate]]&lt;75,"Coste salarial medio","Coste salarial alto"))</f>
        <v>Coste salarial alto</v>
      </c>
      <c r="AN898" s="3" t="str">
        <f>+IF(TablaProyecto[[#This Row],[DistanceFromHome]]&lt;10,"0-10 kms",IF(TablaProyecto[[#This Row],[DistanceFromHome]]&lt;20,"10-20 kms","20-30 kms"))</f>
        <v>20-30 kms</v>
      </c>
      <c r="AO898" s="3" t="str">
        <f>+IF(TablaProyecto[[#This Row],[Porcentaje de aumento salarial recibido (%)]]&lt;16%,"Bajo",IF(TablaProyecto[[#This Row],[Porcentaje de aumento salarial recibido (%)]]&lt;21%,"Medio","Alto"))</f>
        <v>Medio</v>
      </c>
      <c r="AP898" s="3" t="str">
        <f>+IF(TablaProyecto[[#This Row],[TrainingTimesLastYear]]&lt;3,"Poca",IF(TablaProyecto[[#This Row],[TrainingTimesLastYear]]&lt;5,"Media","Mucha"))</f>
        <v>Poca</v>
      </c>
      <c r="AQ898" s="3" t="str">
        <f>+IF(TablaProyecto[[#This Row],[TotalWorkingYears]]&lt;4,"Junior",IF(TablaProyecto[[#This Row],[TotalWorkingYears]]&lt;10,"Intermediate","Senior"))</f>
        <v>Senior</v>
      </c>
      <c r="AS898" t="str">
        <f>+IF(TablaProyecto[[#This Row],[Education]]&gt;5,"ERRONEO","")</f>
        <v/>
      </c>
      <c r="AT898" t="str">
        <f>IF(+COUNTIF(TablaProyecto[EmployeeNumber],TablaProyecto[[#This Row],[EmployeeNumber]])&gt;1,"ERRONEO"," ")</f>
        <v xml:space="preserve"> </v>
      </c>
      <c r="AU898" t="str">
        <f>+IF(TablaProyecto[[#This Row],[JobSatisfaction]]&gt;4,"ERRONEO"," ")</f>
        <v xml:space="preserve"> </v>
      </c>
      <c r="AV898" t="str">
        <f>+IF(TablaProyecto[[#This Row],[PerformanceRating]]&gt;4,"ERRONEO"," ")</f>
        <v xml:space="preserve"> </v>
      </c>
      <c r="AW898" t="str">
        <f>+IF(TablaProyecto[[#This Row],[RelationshipSatisfaction]]&gt;4,"ERRONEO"," ")</f>
        <v xml:space="preserve"> </v>
      </c>
      <c r="AX898" t="str">
        <f>+IF(TablaProyecto[[#This Row],[WorkLifeBalance]]&gt;4,"ERRONEO"," ")</f>
        <v xml:space="preserve"> </v>
      </c>
    </row>
    <row r="899" spans="1:50" x14ac:dyDescent="0.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  <c r="AJ899" s="3">
        <f>+TablaProyecto[[#This Row],[PercentSalaryHike]]/100</f>
        <v>0.17</v>
      </c>
      <c r="AK899" s="3" t="str">
        <f>+IF(TablaProyecto[[#This Row],[Age]]&gt;=61,"Baby boomers",IF(TablaProyecto[[#This Row],[Age]]&gt;=45,"Generacion X",IF(TablaProyecto[[#This Row],[Age]]&gt;=29,"Millennials","Generacion Z")))</f>
        <v>Generacion X</v>
      </c>
      <c r="AL89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899" s="3" t="str">
        <f>+IF(TablaProyecto[[#This Row],[HourlyRate]]&lt;50,"Coste salarial bajo",IF(TablaProyecto[[#This Row],[HourlyRate]]&lt;75,"Coste salarial medio","Coste salarial alto"))</f>
        <v>Coste salarial bajo</v>
      </c>
      <c r="AN899" s="3" t="str">
        <f>+IF(TablaProyecto[[#This Row],[DistanceFromHome]]&lt;10,"0-10 kms",IF(TablaProyecto[[#This Row],[DistanceFromHome]]&lt;20,"10-20 kms","20-30 kms"))</f>
        <v>0-10 kms</v>
      </c>
      <c r="AO899" s="3" t="str">
        <f>+IF(TablaProyecto[[#This Row],[Porcentaje de aumento salarial recibido (%)]]&lt;16%,"Bajo",IF(TablaProyecto[[#This Row],[Porcentaje de aumento salarial recibido (%)]]&lt;21%,"Medio","Alto"))</f>
        <v>Medio</v>
      </c>
      <c r="AP899" s="3" t="str">
        <f>+IF(TablaProyecto[[#This Row],[TrainingTimesLastYear]]&lt;3,"Poca",IF(TablaProyecto[[#This Row],[TrainingTimesLastYear]]&lt;5,"Media","Mucha"))</f>
        <v>Poca</v>
      </c>
      <c r="AQ899" s="3" t="str">
        <f>+IF(TablaProyecto[[#This Row],[TotalWorkingYears]]&lt;4,"Junior",IF(TablaProyecto[[#This Row],[TotalWorkingYears]]&lt;10,"Intermediate","Senior"))</f>
        <v>Senior</v>
      </c>
      <c r="AS899" t="str">
        <f>+IF(TablaProyecto[[#This Row],[Education]]&gt;5,"ERRONEO","")</f>
        <v/>
      </c>
      <c r="AT899" t="str">
        <f>IF(+COUNTIF(TablaProyecto[EmployeeNumber],TablaProyecto[[#This Row],[EmployeeNumber]])&gt;1,"ERRONEO"," ")</f>
        <v xml:space="preserve"> </v>
      </c>
      <c r="AU899" t="str">
        <f>+IF(TablaProyecto[[#This Row],[JobSatisfaction]]&gt;4,"ERRONEO"," ")</f>
        <v xml:space="preserve"> </v>
      </c>
      <c r="AV899" t="str">
        <f>+IF(TablaProyecto[[#This Row],[PerformanceRating]]&gt;4,"ERRONEO"," ")</f>
        <v xml:space="preserve"> </v>
      </c>
      <c r="AW899" t="str">
        <f>+IF(TablaProyecto[[#This Row],[RelationshipSatisfaction]]&gt;4,"ERRONEO"," ")</f>
        <v xml:space="preserve"> </v>
      </c>
      <c r="AX899" t="str">
        <f>+IF(TablaProyecto[[#This Row],[WorkLifeBalance]]&gt;4,"ERRONEO"," ")</f>
        <v xml:space="preserve"> </v>
      </c>
    </row>
    <row r="900" spans="1:50" x14ac:dyDescent="0.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  <c r="AJ900" s="3">
        <f>+TablaProyecto[[#This Row],[PercentSalaryHike]]/100</f>
        <v>0.14000000000000001</v>
      </c>
      <c r="AK900" s="3" t="str">
        <f>+IF(TablaProyecto[[#This Row],[Age]]&gt;=61,"Baby boomers",IF(TablaProyecto[[#This Row],[Age]]&gt;=45,"Generacion X",IF(TablaProyecto[[#This Row],[Age]]&gt;=29,"Millennials","Generacion Z")))</f>
        <v>Millennials</v>
      </c>
      <c r="AL90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00" s="3" t="str">
        <f>+IF(TablaProyecto[[#This Row],[HourlyRate]]&lt;50,"Coste salarial bajo",IF(TablaProyecto[[#This Row],[HourlyRate]]&lt;75,"Coste salarial medio","Coste salarial alto"))</f>
        <v>Coste salarial alto</v>
      </c>
      <c r="AN900" s="3" t="str">
        <f>+IF(TablaProyecto[[#This Row],[DistanceFromHome]]&lt;10,"0-10 kms",IF(TablaProyecto[[#This Row],[DistanceFromHome]]&lt;20,"10-20 kms","20-30 kms"))</f>
        <v>0-10 kms</v>
      </c>
      <c r="AO900" s="3" t="str">
        <f>+IF(TablaProyecto[[#This Row],[Porcentaje de aumento salarial recibido (%)]]&lt;16%,"Bajo",IF(TablaProyecto[[#This Row],[Porcentaje de aumento salarial recibido (%)]]&lt;21%,"Medio","Alto"))</f>
        <v>Bajo</v>
      </c>
      <c r="AP900" s="3" t="str">
        <f>+IF(TablaProyecto[[#This Row],[TrainingTimesLastYear]]&lt;3,"Poca",IF(TablaProyecto[[#This Row],[TrainingTimesLastYear]]&lt;5,"Media","Mucha"))</f>
        <v>Poca</v>
      </c>
      <c r="AQ900" s="3" t="str">
        <f>+IF(TablaProyecto[[#This Row],[TotalWorkingYears]]&lt;4,"Junior",IF(TablaProyecto[[#This Row],[TotalWorkingYears]]&lt;10,"Intermediate","Senior"))</f>
        <v>Senior</v>
      </c>
      <c r="AS900" t="str">
        <f>+IF(TablaProyecto[[#This Row],[Education]]&gt;5,"ERRONEO","")</f>
        <v/>
      </c>
      <c r="AT900" t="str">
        <f>IF(+COUNTIF(TablaProyecto[EmployeeNumber],TablaProyecto[[#This Row],[EmployeeNumber]])&gt;1,"ERRONEO"," ")</f>
        <v xml:space="preserve"> </v>
      </c>
      <c r="AU900" t="str">
        <f>+IF(TablaProyecto[[#This Row],[JobSatisfaction]]&gt;4,"ERRONEO"," ")</f>
        <v xml:space="preserve"> </v>
      </c>
      <c r="AV900" t="str">
        <f>+IF(TablaProyecto[[#This Row],[PerformanceRating]]&gt;4,"ERRONEO"," ")</f>
        <v xml:space="preserve"> </v>
      </c>
      <c r="AW900" t="str">
        <f>+IF(TablaProyecto[[#This Row],[RelationshipSatisfaction]]&gt;4,"ERRONEO"," ")</f>
        <v xml:space="preserve"> </v>
      </c>
      <c r="AX900" t="str">
        <f>+IF(TablaProyecto[[#This Row],[WorkLifeBalance]]&gt;4,"ERRONEO"," ")</f>
        <v xml:space="preserve"> </v>
      </c>
    </row>
    <row r="901" spans="1:50" x14ac:dyDescent="0.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  <c r="AJ901" s="3">
        <f>+TablaProyecto[[#This Row],[PercentSalaryHike]]/100</f>
        <v>0.13</v>
      </c>
      <c r="AK901" s="3" t="str">
        <f>+IF(TablaProyecto[[#This Row],[Age]]&gt;=61,"Baby boomers",IF(TablaProyecto[[#This Row],[Age]]&gt;=45,"Generacion X",IF(TablaProyecto[[#This Row],[Age]]&gt;=29,"Millennials","Generacion Z")))</f>
        <v>Generacion X</v>
      </c>
      <c r="AL90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901" s="3" t="str">
        <f>+IF(TablaProyecto[[#This Row],[HourlyRate]]&lt;50,"Coste salarial bajo",IF(TablaProyecto[[#This Row],[HourlyRate]]&lt;75,"Coste salarial medio","Coste salarial alto"))</f>
        <v>Coste salarial alto</v>
      </c>
      <c r="AN901" s="3" t="str">
        <f>+IF(TablaProyecto[[#This Row],[DistanceFromHome]]&lt;10,"0-10 kms",IF(TablaProyecto[[#This Row],[DistanceFromHome]]&lt;20,"10-20 kms","20-30 kms"))</f>
        <v>0-10 kms</v>
      </c>
      <c r="AO901" s="3" t="str">
        <f>+IF(TablaProyecto[[#This Row],[Porcentaje de aumento salarial recibido (%)]]&lt;16%,"Bajo",IF(TablaProyecto[[#This Row],[Porcentaje de aumento salarial recibido (%)]]&lt;21%,"Medio","Alto"))</f>
        <v>Bajo</v>
      </c>
      <c r="AP901" s="3" t="str">
        <f>+IF(TablaProyecto[[#This Row],[TrainingTimesLastYear]]&lt;3,"Poca",IF(TablaProyecto[[#This Row],[TrainingTimesLastYear]]&lt;5,"Media","Mucha"))</f>
        <v>Poca</v>
      </c>
      <c r="AQ901" s="3" t="str">
        <f>+IF(TablaProyecto[[#This Row],[TotalWorkingYears]]&lt;4,"Junior",IF(TablaProyecto[[#This Row],[TotalWorkingYears]]&lt;10,"Intermediate","Senior"))</f>
        <v>Senior</v>
      </c>
      <c r="AS901" t="str">
        <f>+IF(TablaProyecto[[#This Row],[Education]]&gt;5,"ERRONEO","")</f>
        <v/>
      </c>
      <c r="AT901" t="str">
        <f>IF(+COUNTIF(TablaProyecto[EmployeeNumber],TablaProyecto[[#This Row],[EmployeeNumber]])&gt;1,"ERRONEO"," ")</f>
        <v xml:space="preserve"> </v>
      </c>
      <c r="AU901" t="str">
        <f>+IF(TablaProyecto[[#This Row],[JobSatisfaction]]&gt;4,"ERRONEO"," ")</f>
        <v xml:space="preserve"> </v>
      </c>
      <c r="AV901" t="str">
        <f>+IF(TablaProyecto[[#This Row],[PerformanceRating]]&gt;4,"ERRONEO"," ")</f>
        <v xml:space="preserve"> </v>
      </c>
      <c r="AW901" t="str">
        <f>+IF(TablaProyecto[[#This Row],[RelationshipSatisfaction]]&gt;4,"ERRONEO"," ")</f>
        <v xml:space="preserve"> </v>
      </c>
      <c r="AX901" t="str">
        <f>+IF(TablaProyecto[[#This Row],[WorkLifeBalance]]&gt;4,"ERRONEO"," ")</f>
        <v xml:space="preserve"> </v>
      </c>
    </row>
    <row r="902" spans="1:50" x14ac:dyDescent="0.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  <c r="AJ902" s="3">
        <f>+TablaProyecto[[#This Row],[PercentSalaryHike]]/100</f>
        <v>0.12</v>
      </c>
      <c r="AK902" s="3" t="str">
        <f>+IF(TablaProyecto[[#This Row],[Age]]&gt;=61,"Baby boomers",IF(TablaProyecto[[#This Row],[Age]]&gt;=45,"Generacion X",IF(TablaProyecto[[#This Row],[Age]]&gt;=29,"Millennials","Generacion Z")))</f>
        <v>Millennials</v>
      </c>
      <c r="AL90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902" s="3" t="str">
        <f>+IF(TablaProyecto[[#This Row],[HourlyRate]]&lt;50,"Coste salarial bajo",IF(TablaProyecto[[#This Row],[HourlyRate]]&lt;75,"Coste salarial medio","Coste salarial alto"))</f>
        <v>Coste salarial bajo</v>
      </c>
      <c r="AN902" s="3" t="str">
        <f>+IF(TablaProyecto[[#This Row],[DistanceFromHome]]&lt;10,"0-10 kms",IF(TablaProyecto[[#This Row],[DistanceFromHome]]&lt;20,"10-20 kms","20-30 kms"))</f>
        <v>0-10 kms</v>
      </c>
      <c r="AO902" s="3" t="str">
        <f>+IF(TablaProyecto[[#This Row],[Porcentaje de aumento salarial recibido (%)]]&lt;16%,"Bajo",IF(TablaProyecto[[#This Row],[Porcentaje de aumento salarial recibido (%)]]&lt;21%,"Medio","Alto"))</f>
        <v>Bajo</v>
      </c>
      <c r="AP902" s="3" t="str">
        <f>+IF(TablaProyecto[[#This Row],[TrainingTimesLastYear]]&lt;3,"Poca",IF(TablaProyecto[[#This Row],[TrainingTimesLastYear]]&lt;5,"Media","Mucha"))</f>
        <v>Poca</v>
      </c>
      <c r="AQ902" s="3" t="str">
        <f>+IF(TablaProyecto[[#This Row],[TotalWorkingYears]]&lt;4,"Junior",IF(TablaProyecto[[#This Row],[TotalWorkingYears]]&lt;10,"Intermediate","Senior"))</f>
        <v>Senior</v>
      </c>
      <c r="AS902" t="str">
        <f>+IF(TablaProyecto[[#This Row],[Education]]&gt;5,"ERRONEO","")</f>
        <v/>
      </c>
      <c r="AT902" t="str">
        <f>IF(+COUNTIF(TablaProyecto[EmployeeNumber],TablaProyecto[[#This Row],[EmployeeNumber]])&gt;1,"ERRONEO"," ")</f>
        <v xml:space="preserve"> </v>
      </c>
      <c r="AU902" t="str">
        <f>+IF(TablaProyecto[[#This Row],[JobSatisfaction]]&gt;4,"ERRONEO"," ")</f>
        <v xml:space="preserve"> </v>
      </c>
      <c r="AV902" t="str">
        <f>+IF(TablaProyecto[[#This Row],[PerformanceRating]]&gt;4,"ERRONEO"," ")</f>
        <v xml:space="preserve"> </v>
      </c>
      <c r="AW902" t="str">
        <f>+IF(TablaProyecto[[#This Row],[RelationshipSatisfaction]]&gt;4,"ERRONEO"," ")</f>
        <v xml:space="preserve"> </v>
      </c>
      <c r="AX902" t="str">
        <f>+IF(TablaProyecto[[#This Row],[WorkLifeBalance]]&gt;4,"ERRONEO"," ")</f>
        <v xml:space="preserve"> </v>
      </c>
    </row>
    <row r="903" spans="1:50" x14ac:dyDescent="0.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  <c r="AJ903" s="3">
        <f>+TablaProyecto[[#This Row],[PercentSalaryHike]]/100</f>
        <v>0.11</v>
      </c>
      <c r="AK903" s="3" t="str">
        <f>+IF(TablaProyecto[[#This Row],[Age]]&gt;=61,"Baby boomers",IF(TablaProyecto[[#This Row],[Age]]&gt;=45,"Generacion X",IF(TablaProyecto[[#This Row],[Age]]&gt;=29,"Millennials","Generacion Z")))</f>
        <v>Generacion X</v>
      </c>
      <c r="AL90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903" s="3" t="str">
        <f>+IF(TablaProyecto[[#This Row],[HourlyRate]]&lt;50,"Coste salarial bajo",IF(TablaProyecto[[#This Row],[HourlyRate]]&lt;75,"Coste salarial medio","Coste salarial alto"))</f>
        <v>Coste salarial alto</v>
      </c>
      <c r="AN903" s="3" t="str">
        <f>+IF(TablaProyecto[[#This Row],[DistanceFromHome]]&lt;10,"0-10 kms",IF(TablaProyecto[[#This Row],[DistanceFromHome]]&lt;20,"10-20 kms","20-30 kms"))</f>
        <v>0-10 kms</v>
      </c>
      <c r="AO903" s="3" t="str">
        <f>+IF(TablaProyecto[[#This Row],[Porcentaje de aumento salarial recibido (%)]]&lt;16%,"Bajo",IF(TablaProyecto[[#This Row],[Porcentaje de aumento salarial recibido (%)]]&lt;21%,"Medio","Alto"))</f>
        <v>Bajo</v>
      </c>
      <c r="AP903" s="3" t="str">
        <f>+IF(TablaProyecto[[#This Row],[TrainingTimesLastYear]]&lt;3,"Poca",IF(TablaProyecto[[#This Row],[TrainingTimesLastYear]]&lt;5,"Media","Mucha"))</f>
        <v>Media</v>
      </c>
      <c r="AQ903" s="3" t="str">
        <f>+IF(TablaProyecto[[#This Row],[TotalWorkingYears]]&lt;4,"Junior",IF(TablaProyecto[[#This Row],[TotalWorkingYears]]&lt;10,"Intermediate","Senior"))</f>
        <v>Intermediate</v>
      </c>
      <c r="AS903" t="str">
        <f>+IF(TablaProyecto[[#This Row],[Education]]&gt;5,"ERRONEO","")</f>
        <v/>
      </c>
      <c r="AT903" t="str">
        <f>IF(+COUNTIF(TablaProyecto[EmployeeNumber],TablaProyecto[[#This Row],[EmployeeNumber]])&gt;1,"ERRONEO"," ")</f>
        <v xml:space="preserve"> </v>
      </c>
      <c r="AU903" t="str">
        <f>+IF(TablaProyecto[[#This Row],[JobSatisfaction]]&gt;4,"ERRONEO"," ")</f>
        <v xml:space="preserve"> </v>
      </c>
      <c r="AV903" t="str">
        <f>+IF(TablaProyecto[[#This Row],[PerformanceRating]]&gt;4,"ERRONEO"," ")</f>
        <v xml:space="preserve"> </v>
      </c>
      <c r="AW903" t="str">
        <f>+IF(TablaProyecto[[#This Row],[RelationshipSatisfaction]]&gt;4,"ERRONEO"," ")</f>
        <v xml:space="preserve"> </v>
      </c>
      <c r="AX903" t="str">
        <f>+IF(TablaProyecto[[#This Row],[WorkLifeBalance]]&gt;4,"ERRONEO"," ")</f>
        <v xml:space="preserve"> </v>
      </c>
    </row>
    <row r="904" spans="1:50" x14ac:dyDescent="0.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  <c r="AJ904" s="3">
        <f>+TablaProyecto[[#This Row],[PercentSalaryHike]]/100</f>
        <v>0.11</v>
      </c>
      <c r="AK904" s="3" t="str">
        <f>+IF(TablaProyecto[[#This Row],[Age]]&gt;=61,"Baby boomers",IF(TablaProyecto[[#This Row],[Age]]&gt;=45,"Generacion X",IF(TablaProyecto[[#This Row],[Age]]&gt;=29,"Millennials","Generacion Z")))</f>
        <v>Generacion Z</v>
      </c>
      <c r="AL90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04" s="3" t="str">
        <f>+IF(TablaProyecto[[#This Row],[HourlyRate]]&lt;50,"Coste salarial bajo",IF(TablaProyecto[[#This Row],[HourlyRate]]&lt;75,"Coste salarial medio","Coste salarial alto"))</f>
        <v>Coste salarial alto</v>
      </c>
      <c r="AN904" s="3" t="str">
        <f>+IF(TablaProyecto[[#This Row],[DistanceFromHome]]&lt;10,"0-10 kms",IF(TablaProyecto[[#This Row],[DistanceFromHome]]&lt;20,"10-20 kms","20-30 kms"))</f>
        <v>0-10 kms</v>
      </c>
      <c r="AO904" s="3" t="str">
        <f>+IF(TablaProyecto[[#This Row],[Porcentaje de aumento salarial recibido (%)]]&lt;16%,"Bajo",IF(TablaProyecto[[#This Row],[Porcentaje de aumento salarial recibido (%)]]&lt;21%,"Medio","Alto"))</f>
        <v>Bajo</v>
      </c>
      <c r="AP904" s="3" t="str">
        <f>+IF(TablaProyecto[[#This Row],[TrainingTimesLastYear]]&lt;3,"Poca",IF(TablaProyecto[[#This Row],[TrainingTimesLastYear]]&lt;5,"Media","Mucha"))</f>
        <v>Poca</v>
      </c>
      <c r="AQ904" s="3" t="str">
        <f>+IF(TablaProyecto[[#This Row],[TotalWorkingYears]]&lt;4,"Junior",IF(TablaProyecto[[#This Row],[TotalWorkingYears]]&lt;10,"Intermediate","Senior"))</f>
        <v>Intermediate</v>
      </c>
      <c r="AS904" t="str">
        <f>+IF(TablaProyecto[[#This Row],[Education]]&gt;5,"ERRONEO","")</f>
        <v/>
      </c>
      <c r="AT904" t="str">
        <f>IF(+COUNTIF(TablaProyecto[EmployeeNumber],TablaProyecto[[#This Row],[EmployeeNumber]])&gt;1,"ERRONEO"," ")</f>
        <v xml:space="preserve"> </v>
      </c>
      <c r="AU904" t="str">
        <f>+IF(TablaProyecto[[#This Row],[JobSatisfaction]]&gt;4,"ERRONEO"," ")</f>
        <v xml:space="preserve"> </v>
      </c>
      <c r="AV904" t="str">
        <f>+IF(TablaProyecto[[#This Row],[PerformanceRating]]&gt;4,"ERRONEO"," ")</f>
        <v xml:space="preserve"> </v>
      </c>
      <c r="AW904" t="str">
        <f>+IF(TablaProyecto[[#This Row],[RelationshipSatisfaction]]&gt;4,"ERRONEO"," ")</f>
        <v xml:space="preserve"> </v>
      </c>
      <c r="AX904" t="str">
        <f>+IF(TablaProyecto[[#This Row],[WorkLifeBalance]]&gt;4,"ERRONEO"," ")</f>
        <v xml:space="preserve"> </v>
      </c>
    </row>
    <row r="905" spans="1:50" x14ac:dyDescent="0.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  <c r="AJ905" s="3">
        <f>+TablaProyecto[[#This Row],[PercentSalaryHike]]/100</f>
        <v>0.11</v>
      </c>
      <c r="AK905" s="3" t="str">
        <f>+IF(TablaProyecto[[#This Row],[Age]]&gt;=61,"Baby boomers",IF(TablaProyecto[[#This Row],[Age]]&gt;=45,"Generacion X",IF(TablaProyecto[[#This Row],[Age]]&gt;=29,"Millennials","Generacion Z")))</f>
        <v>Millennials</v>
      </c>
      <c r="AL90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05" s="3" t="str">
        <f>+IF(TablaProyecto[[#This Row],[HourlyRate]]&lt;50,"Coste salarial bajo",IF(TablaProyecto[[#This Row],[HourlyRate]]&lt;75,"Coste salarial medio","Coste salarial alto"))</f>
        <v>Coste salarial alto</v>
      </c>
      <c r="AN905" s="3" t="str">
        <f>+IF(TablaProyecto[[#This Row],[DistanceFromHome]]&lt;10,"0-10 kms",IF(TablaProyecto[[#This Row],[DistanceFromHome]]&lt;20,"10-20 kms","20-30 kms"))</f>
        <v>0-10 kms</v>
      </c>
      <c r="AO905" s="3" t="str">
        <f>+IF(TablaProyecto[[#This Row],[Porcentaje de aumento salarial recibido (%)]]&lt;16%,"Bajo",IF(TablaProyecto[[#This Row],[Porcentaje de aumento salarial recibido (%)]]&lt;21%,"Medio","Alto"))</f>
        <v>Bajo</v>
      </c>
      <c r="AP905" s="3" t="str">
        <f>+IF(TablaProyecto[[#This Row],[TrainingTimesLastYear]]&lt;3,"Poca",IF(TablaProyecto[[#This Row],[TrainingTimesLastYear]]&lt;5,"Media","Mucha"))</f>
        <v>Poca</v>
      </c>
      <c r="AQ905" s="3" t="str">
        <f>+IF(TablaProyecto[[#This Row],[TotalWorkingYears]]&lt;4,"Junior",IF(TablaProyecto[[#This Row],[TotalWorkingYears]]&lt;10,"Intermediate","Senior"))</f>
        <v>Intermediate</v>
      </c>
      <c r="AS905" t="str">
        <f>+IF(TablaProyecto[[#This Row],[Education]]&gt;5,"ERRONEO","")</f>
        <v/>
      </c>
      <c r="AT905" t="str">
        <f>IF(+COUNTIF(TablaProyecto[EmployeeNumber],TablaProyecto[[#This Row],[EmployeeNumber]])&gt;1,"ERRONEO"," ")</f>
        <v xml:space="preserve"> </v>
      </c>
      <c r="AU905" t="str">
        <f>+IF(TablaProyecto[[#This Row],[JobSatisfaction]]&gt;4,"ERRONEO"," ")</f>
        <v xml:space="preserve"> </v>
      </c>
      <c r="AV905" t="str">
        <f>+IF(TablaProyecto[[#This Row],[PerformanceRating]]&gt;4,"ERRONEO"," ")</f>
        <v xml:space="preserve"> </v>
      </c>
      <c r="AW905" t="str">
        <f>+IF(TablaProyecto[[#This Row],[RelationshipSatisfaction]]&gt;4,"ERRONEO"," ")</f>
        <v xml:space="preserve"> </v>
      </c>
      <c r="AX905" t="str">
        <f>+IF(TablaProyecto[[#This Row],[WorkLifeBalance]]&gt;4,"ERRONEO"," ")</f>
        <v xml:space="preserve"> </v>
      </c>
    </row>
    <row r="906" spans="1:50" x14ac:dyDescent="0.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  <c r="AJ906" s="3">
        <f>+TablaProyecto[[#This Row],[PercentSalaryHike]]/100</f>
        <v>0.12</v>
      </c>
      <c r="AK906" s="3" t="str">
        <f>+IF(TablaProyecto[[#This Row],[Age]]&gt;=61,"Baby boomers",IF(TablaProyecto[[#This Row],[Age]]&gt;=45,"Generacion X",IF(TablaProyecto[[#This Row],[Age]]&gt;=29,"Millennials","Generacion Z")))</f>
        <v>Generacion X</v>
      </c>
      <c r="AL90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906" s="3" t="str">
        <f>+IF(TablaProyecto[[#This Row],[HourlyRate]]&lt;50,"Coste salarial bajo",IF(TablaProyecto[[#This Row],[HourlyRate]]&lt;75,"Coste salarial medio","Coste salarial alto"))</f>
        <v>Coste salarial alto</v>
      </c>
      <c r="AN906" s="3" t="str">
        <f>+IF(TablaProyecto[[#This Row],[DistanceFromHome]]&lt;10,"0-10 kms",IF(TablaProyecto[[#This Row],[DistanceFromHome]]&lt;20,"10-20 kms","20-30 kms"))</f>
        <v>0-10 kms</v>
      </c>
      <c r="AO906" s="3" t="str">
        <f>+IF(TablaProyecto[[#This Row],[Porcentaje de aumento salarial recibido (%)]]&lt;16%,"Bajo",IF(TablaProyecto[[#This Row],[Porcentaje de aumento salarial recibido (%)]]&lt;21%,"Medio","Alto"))</f>
        <v>Bajo</v>
      </c>
      <c r="AP906" s="3" t="str">
        <f>+IF(TablaProyecto[[#This Row],[TrainingTimesLastYear]]&lt;3,"Poca",IF(TablaProyecto[[#This Row],[TrainingTimesLastYear]]&lt;5,"Media","Mucha"))</f>
        <v>Media</v>
      </c>
      <c r="AQ906" s="3" t="str">
        <f>+IF(TablaProyecto[[#This Row],[TotalWorkingYears]]&lt;4,"Junior",IF(TablaProyecto[[#This Row],[TotalWorkingYears]]&lt;10,"Intermediate","Senior"))</f>
        <v>Senior</v>
      </c>
      <c r="AS906" t="str">
        <f>+IF(TablaProyecto[[#This Row],[Education]]&gt;5,"ERRONEO","")</f>
        <v/>
      </c>
      <c r="AT906" t="str">
        <f>IF(+COUNTIF(TablaProyecto[EmployeeNumber],TablaProyecto[[#This Row],[EmployeeNumber]])&gt;1,"ERRONEO"," ")</f>
        <v xml:space="preserve"> </v>
      </c>
      <c r="AU906" t="str">
        <f>+IF(TablaProyecto[[#This Row],[JobSatisfaction]]&gt;4,"ERRONEO"," ")</f>
        <v xml:space="preserve"> </v>
      </c>
      <c r="AV906" t="str">
        <f>+IF(TablaProyecto[[#This Row],[PerformanceRating]]&gt;4,"ERRONEO"," ")</f>
        <v xml:space="preserve"> </v>
      </c>
      <c r="AW906" t="str">
        <f>+IF(TablaProyecto[[#This Row],[RelationshipSatisfaction]]&gt;4,"ERRONEO"," ")</f>
        <v xml:space="preserve"> </v>
      </c>
      <c r="AX906" t="str">
        <f>+IF(TablaProyecto[[#This Row],[WorkLifeBalance]]&gt;4,"ERRONEO"," ")</f>
        <v xml:space="preserve"> </v>
      </c>
    </row>
    <row r="907" spans="1:50" x14ac:dyDescent="0.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  <c r="AJ907" s="3">
        <f>+TablaProyecto[[#This Row],[PercentSalaryHike]]/100</f>
        <v>0.14000000000000001</v>
      </c>
      <c r="AK907" s="3" t="str">
        <f>+IF(TablaProyecto[[#This Row],[Age]]&gt;=61,"Baby boomers",IF(TablaProyecto[[#This Row],[Age]]&gt;=45,"Generacion X",IF(TablaProyecto[[#This Row],[Age]]&gt;=29,"Millennials","Generacion Z")))</f>
        <v>Millennials</v>
      </c>
      <c r="AL90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07" s="3" t="str">
        <f>+IF(TablaProyecto[[#This Row],[HourlyRate]]&lt;50,"Coste salarial bajo",IF(TablaProyecto[[#This Row],[HourlyRate]]&lt;75,"Coste salarial medio","Coste salarial alto"))</f>
        <v>Coste salarial alto</v>
      </c>
      <c r="AN907" s="3" t="str">
        <f>+IF(TablaProyecto[[#This Row],[DistanceFromHome]]&lt;10,"0-10 kms",IF(TablaProyecto[[#This Row],[DistanceFromHome]]&lt;20,"10-20 kms","20-30 kms"))</f>
        <v>0-10 kms</v>
      </c>
      <c r="AO907" s="3" t="str">
        <f>+IF(TablaProyecto[[#This Row],[Porcentaje de aumento salarial recibido (%)]]&lt;16%,"Bajo",IF(TablaProyecto[[#This Row],[Porcentaje de aumento salarial recibido (%)]]&lt;21%,"Medio","Alto"))</f>
        <v>Bajo</v>
      </c>
      <c r="AP907" s="3" t="str">
        <f>+IF(TablaProyecto[[#This Row],[TrainingTimesLastYear]]&lt;3,"Poca",IF(TablaProyecto[[#This Row],[TrainingTimesLastYear]]&lt;5,"Media","Mucha"))</f>
        <v>Poca</v>
      </c>
      <c r="AQ907" s="3" t="str">
        <f>+IF(TablaProyecto[[#This Row],[TotalWorkingYears]]&lt;4,"Junior",IF(TablaProyecto[[#This Row],[TotalWorkingYears]]&lt;10,"Intermediate","Senior"))</f>
        <v>Intermediate</v>
      </c>
      <c r="AS907" t="str">
        <f>+IF(TablaProyecto[[#This Row],[Education]]&gt;5,"ERRONEO","")</f>
        <v/>
      </c>
      <c r="AT907" t="str">
        <f>IF(+COUNTIF(TablaProyecto[EmployeeNumber],TablaProyecto[[#This Row],[EmployeeNumber]])&gt;1,"ERRONEO"," ")</f>
        <v xml:space="preserve"> </v>
      </c>
      <c r="AU907" t="str">
        <f>+IF(TablaProyecto[[#This Row],[JobSatisfaction]]&gt;4,"ERRONEO"," ")</f>
        <v xml:space="preserve"> </v>
      </c>
      <c r="AV907" t="str">
        <f>+IF(TablaProyecto[[#This Row],[PerformanceRating]]&gt;4,"ERRONEO"," ")</f>
        <v xml:space="preserve"> </v>
      </c>
      <c r="AW907" t="str">
        <f>+IF(TablaProyecto[[#This Row],[RelationshipSatisfaction]]&gt;4,"ERRONEO"," ")</f>
        <v xml:space="preserve"> </v>
      </c>
      <c r="AX907" t="str">
        <f>+IF(TablaProyecto[[#This Row],[WorkLifeBalance]]&gt;4,"ERRONEO"," ")</f>
        <v xml:space="preserve"> </v>
      </c>
    </row>
    <row r="908" spans="1:50" x14ac:dyDescent="0.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  <c r="AJ908" s="3">
        <f>+TablaProyecto[[#This Row],[PercentSalaryHike]]/100</f>
        <v>0.17</v>
      </c>
      <c r="AK908" s="3" t="str">
        <f>+IF(TablaProyecto[[#This Row],[Age]]&gt;=61,"Baby boomers",IF(TablaProyecto[[#This Row],[Age]]&gt;=45,"Generacion X",IF(TablaProyecto[[#This Row],[Age]]&gt;=29,"Millennials","Generacion Z")))</f>
        <v>Millennials</v>
      </c>
      <c r="AL90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908" s="3" t="str">
        <f>+IF(TablaProyecto[[#This Row],[HourlyRate]]&lt;50,"Coste salarial bajo",IF(TablaProyecto[[#This Row],[HourlyRate]]&lt;75,"Coste salarial medio","Coste salarial alto"))</f>
        <v>Coste salarial alto</v>
      </c>
      <c r="AN908" s="3" t="str">
        <f>+IF(TablaProyecto[[#This Row],[DistanceFromHome]]&lt;10,"0-10 kms",IF(TablaProyecto[[#This Row],[DistanceFromHome]]&lt;20,"10-20 kms","20-30 kms"))</f>
        <v>20-30 kms</v>
      </c>
      <c r="AO908" s="3" t="str">
        <f>+IF(TablaProyecto[[#This Row],[Porcentaje de aumento salarial recibido (%)]]&lt;16%,"Bajo",IF(TablaProyecto[[#This Row],[Porcentaje de aumento salarial recibido (%)]]&lt;21%,"Medio","Alto"))</f>
        <v>Medio</v>
      </c>
      <c r="AP908" s="3" t="str">
        <f>+IF(TablaProyecto[[#This Row],[TrainingTimesLastYear]]&lt;3,"Poca",IF(TablaProyecto[[#This Row],[TrainingTimesLastYear]]&lt;5,"Media","Mucha"))</f>
        <v>Mucha</v>
      </c>
      <c r="AQ908" s="3" t="str">
        <f>+IF(TablaProyecto[[#This Row],[TotalWorkingYears]]&lt;4,"Junior",IF(TablaProyecto[[#This Row],[TotalWorkingYears]]&lt;10,"Intermediate","Senior"))</f>
        <v>Junior</v>
      </c>
      <c r="AS908" t="str">
        <f>+IF(TablaProyecto[[#This Row],[Education]]&gt;5,"ERRONEO","")</f>
        <v/>
      </c>
      <c r="AT908" t="str">
        <f>IF(+COUNTIF(TablaProyecto[EmployeeNumber],TablaProyecto[[#This Row],[EmployeeNumber]])&gt;1,"ERRONEO"," ")</f>
        <v xml:space="preserve"> </v>
      </c>
      <c r="AU908" t="str">
        <f>+IF(TablaProyecto[[#This Row],[JobSatisfaction]]&gt;4,"ERRONEO"," ")</f>
        <v xml:space="preserve"> </v>
      </c>
      <c r="AV908" t="str">
        <f>+IF(TablaProyecto[[#This Row],[PerformanceRating]]&gt;4,"ERRONEO"," ")</f>
        <v xml:space="preserve"> </v>
      </c>
      <c r="AW908" t="str">
        <f>+IF(TablaProyecto[[#This Row],[RelationshipSatisfaction]]&gt;4,"ERRONEO"," ")</f>
        <v xml:space="preserve"> </v>
      </c>
      <c r="AX908" t="str">
        <f>+IF(TablaProyecto[[#This Row],[WorkLifeBalance]]&gt;4,"ERRONEO"," ")</f>
        <v xml:space="preserve"> </v>
      </c>
    </row>
    <row r="909" spans="1:50" x14ac:dyDescent="0.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  <c r="AJ909" s="3">
        <f>+TablaProyecto[[#This Row],[PercentSalaryHike]]/100</f>
        <v>0.11</v>
      </c>
      <c r="AK909" s="3" t="str">
        <f>+IF(TablaProyecto[[#This Row],[Age]]&gt;=61,"Baby boomers",IF(TablaProyecto[[#This Row],[Age]]&gt;=45,"Generacion X",IF(TablaProyecto[[#This Row],[Age]]&gt;=29,"Millennials","Generacion Z")))</f>
        <v>Millennials</v>
      </c>
      <c r="AL90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909" s="3" t="str">
        <f>+IF(TablaProyecto[[#This Row],[HourlyRate]]&lt;50,"Coste salarial bajo",IF(TablaProyecto[[#This Row],[HourlyRate]]&lt;75,"Coste salarial medio","Coste salarial alto"))</f>
        <v>Coste salarial alto</v>
      </c>
      <c r="AN909" s="3" t="str">
        <f>+IF(TablaProyecto[[#This Row],[DistanceFromHome]]&lt;10,"0-10 kms",IF(TablaProyecto[[#This Row],[DistanceFromHome]]&lt;20,"10-20 kms","20-30 kms"))</f>
        <v>0-10 kms</v>
      </c>
      <c r="AO909" s="3" t="str">
        <f>+IF(TablaProyecto[[#This Row],[Porcentaje de aumento salarial recibido (%)]]&lt;16%,"Bajo",IF(TablaProyecto[[#This Row],[Porcentaje de aumento salarial recibido (%)]]&lt;21%,"Medio","Alto"))</f>
        <v>Bajo</v>
      </c>
      <c r="AP909" s="3" t="str">
        <f>+IF(TablaProyecto[[#This Row],[TrainingTimesLastYear]]&lt;3,"Poca",IF(TablaProyecto[[#This Row],[TrainingTimesLastYear]]&lt;5,"Media","Mucha"))</f>
        <v>Mucha</v>
      </c>
      <c r="AQ909" s="3" t="str">
        <f>+IF(TablaProyecto[[#This Row],[TotalWorkingYears]]&lt;4,"Junior",IF(TablaProyecto[[#This Row],[TotalWorkingYears]]&lt;10,"Intermediate","Senior"))</f>
        <v>Senior</v>
      </c>
      <c r="AS909" t="str">
        <f>+IF(TablaProyecto[[#This Row],[Education]]&gt;5,"ERRONEO","")</f>
        <v/>
      </c>
      <c r="AT909" t="str">
        <f>IF(+COUNTIF(TablaProyecto[EmployeeNumber],TablaProyecto[[#This Row],[EmployeeNumber]])&gt;1,"ERRONEO"," ")</f>
        <v xml:space="preserve"> </v>
      </c>
      <c r="AU909" t="str">
        <f>+IF(TablaProyecto[[#This Row],[JobSatisfaction]]&gt;4,"ERRONEO"," ")</f>
        <v xml:space="preserve"> </v>
      </c>
      <c r="AV909" t="str">
        <f>+IF(TablaProyecto[[#This Row],[PerformanceRating]]&gt;4,"ERRONEO"," ")</f>
        <v xml:space="preserve"> </v>
      </c>
      <c r="AW909" t="str">
        <f>+IF(TablaProyecto[[#This Row],[RelationshipSatisfaction]]&gt;4,"ERRONEO"," ")</f>
        <v xml:space="preserve"> </v>
      </c>
      <c r="AX909" t="str">
        <f>+IF(TablaProyecto[[#This Row],[WorkLifeBalance]]&gt;4,"ERRONEO"," ")</f>
        <v xml:space="preserve"> </v>
      </c>
    </row>
    <row r="910" spans="1:50" x14ac:dyDescent="0.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  <c r="AJ910" s="3">
        <f>+TablaProyecto[[#This Row],[PercentSalaryHike]]/100</f>
        <v>0.14000000000000001</v>
      </c>
      <c r="AK910" s="3" t="str">
        <f>+IF(TablaProyecto[[#This Row],[Age]]&gt;=61,"Baby boomers",IF(TablaProyecto[[#This Row],[Age]]&gt;=45,"Generacion X",IF(TablaProyecto[[#This Row],[Age]]&gt;=29,"Millennials","Generacion Z")))</f>
        <v>Millennials</v>
      </c>
      <c r="AL91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10" s="3" t="str">
        <f>+IF(TablaProyecto[[#This Row],[HourlyRate]]&lt;50,"Coste salarial bajo",IF(TablaProyecto[[#This Row],[HourlyRate]]&lt;75,"Coste salarial medio","Coste salarial alto"))</f>
        <v>Coste salarial alto</v>
      </c>
      <c r="AN910" s="3" t="str">
        <f>+IF(TablaProyecto[[#This Row],[DistanceFromHome]]&lt;10,"0-10 kms",IF(TablaProyecto[[#This Row],[DistanceFromHome]]&lt;20,"10-20 kms","20-30 kms"))</f>
        <v>10-20 kms</v>
      </c>
      <c r="AO910" s="3" t="str">
        <f>+IF(TablaProyecto[[#This Row],[Porcentaje de aumento salarial recibido (%)]]&lt;16%,"Bajo",IF(TablaProyecto[[#This Row],[Porcentaje de aumento salarial recibido (%)]]&lt;21%,"Medio","Alto"))</f>
        <v>Bajo</v>
      </c>
      <c r="AP910" s="3" t="str">
        <f>+IF(TablaProyecto[[#This Row],[TrainingTimesLastYear]]&lt;3,"Poca",IF(TablaProyecto[[#This Row],[TrainingTimesLastYear]]&lt;5,"Media","Mucha"))</f>
        <v>Media</v>
      </c>
      <c r="AQ910" s="3" t="str">
        <f>+IF(TablaProyecto[[#This Row],[TotalWorkingYears]]&lt;4,"Junior",IF(TablaProyecto[[#This Row],[TotalWorkingYears]]&lt;10,"Intermediate","Senior"))</f>
        <v>Senior</v>
      </c>
      <c r="AS910" t="str">
        <f>+IF(TablaProyecto[[#This Row],[Education]]&gt;5,"ERRONEO","")</f>
        <v/>
      </c>
      <c r="AT910" t="str">
        <f>IF(+COUNTIF(TablaProyecto[EmployeeNumber],TablaProyecto[[#This Row],[EmployeeNumber]])&gt;1,"ERRONEO"," ")</f>
        <v xml:space="preserve"> </v>
      </c>
      <c r="AU910" t="str">
        <f>+IF(TablaProyecto[[#This Row],[JobSatisfaction]]&gt;4,"ERRONEO"," ")</f>
        <v xml:space="preserve"> </v>
      </c>
      <c r="AV910" t="str">
        <f>+IF(TablaProyecto[[#This Row],[PerformanceRating]]&gt;4,"ERRONEO"," ")</f>
        <v xml:space="preserve"> </v>
      </c>
      <c r="AW910" t="str">
        <f>+IF(TablaProyecto[[#This Row],[RelationshipSatisfaction]]&gt;4,"ERRONEO"," ")</f>
        <v xml:space="preserve"> </v>
      </c>
      <c r="AX910" t="str">
        <f>+IF(TablaProyecto[[#This Row],[WorkLifeBalance]]&gt;4,"ERRONEO"," ")</f>
        <v xml:space="preserve"> </v>
      </c>
    </row>
    <row r="911" spans="1:50" x14ac:dyDescent="0.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  <c r="AJ911" s="3">
        <f>+TablaProyecto[[#This Row],[PercentSalaryHike]]/100</f>
        <v>0.12</v>
      </c>
      <c r="AK911" s="3" t="str">
        <f>+IF(TablaProyecto[[#This Row],[Age]]&gt;=61,"Baby boomers",IF(TablaProyecto[[#This Row],[Age]]&gt;=45,"Generacion X",IF(TablaProyecto[[#This Row],[Age]]&gt;=29,"Millennials","Generacion Z")))</f>
        <v>Generacion Z</v>
      </c>
      <c r="AL91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911" s="3" t="str">
        <f>+IF(TablaProyecto[[#This Row],[HourlyRate]]&lt;50,"Coste salarial bajo",IF(TablaProyecto[[#This Row],[HourlyRate]]&lt;75,"Coste salarial medio","Coste salarial alto"))</f>
        <v>Coste salarial medio</v>
      </c>
      <c r="AN911" s="3" t="str">
        <f>+IF(TablaProyecto[[#This Row],[DistanceFromHome]]&lt;10,"0-10 kms",IF(TablaProyecto[[#This Row],[DistanceFromHome]]&lt;20,"10-20 kms","20-30 kms"))</f>
        <v>20-30 kms</v>
      </c>
      <c r="AO911" s="3" t="str">
        <f>+IF(TablaProyecto[[#This Row],[Porcentaje de aumento salarial recibido (%)]]&lt;16%,"Bajo",IF(TablaProyecto[[#This Row],[Porcentaje de aumento salarial recibido (%)]]&lt;21%,"Medio","Alto"))</f>
        <v>Bajo</v>
      </c>
      <c r="AP911" s="3" t="str">
        <f>+IF(TablaProyecto[[#This Row],[TrainingTimesLastYear]]&lt;3,"Poca",IF(TablaProyecto[[#This Row],[TrainingTimesLastYear]]&lt;5,"Media","Mucha"))</f>
        <v>Poca</v>
      </c>
      <c r="AQ911" s="3" t="str">
        <f>+IF(TablaProyecto[[#This Row],[TotalWorkingYears]]&lt;4,"Junior",IF(TablaProyecto[[#This Row],[TotalWorkingYears]]&lt;10,"Intermediate","Senior"))</f>
        <v>Junior</v>
      </c>
      <c r="AS911" t="str">
        <f>+IF(TablaProyecto[[#This Row],[Education]]&gt;5,"ERRONEO","")</f>
        <v/>
      </c>
      <c r="AT911" t="str">
        <f>IF(+COUNTIF(TablaProyecto[EmployeeNumber],TablaProyecto[[#This Row],[EmployeeNumber]])&gt;1,"ERRONEO"," ")</f>
        <v xml:space="preserve"> </v>
      </c>
      <c r="AU911" t="str">
        <f>+IF(TablaProyecto[[#This Row],[JobSatisfaction]]&gt;4,"ERRONEO"," ")</f>
        <v xml:space="preserve"> </v>
      </c>
      <c r="AV911" t="str">
        <f>+IF(TablaProyecto[[#This Row],[PerformanceRating]]&gt;4,"ERRONEO"," ")</f>
        <v xml:space="preserve"> </v>
      </c>
      <c r="AW911" t="str">
        <f>+IF(TablaProyecto[[#This Row],[RelationshipSatisfaction]]&gt;4,"ERRONEO"," ")</f>
        <v xml:space="preserve"> </v>
      </c>
      <c r="AX911" t="str">
        <f>+IF(TablaProyecto[[#This Row],[WorkLifeBalance]]&gt;4,"ERRONEO"," ")</f>
        <v xml:space="preserve"> </v>
      </c>
    </row>
    <row r="912" spans="1:50" x14ac:dyDescent="0.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  <c r="AJ912" s="3">
        <f>+TablaProyecto[[#This Row],[PercentSalaryHike]]/100</f>
        <v>0.22</v>
      </c>
      <c r="AK912" s="3" t="str">
        <f>+IF(TablaProyecto[[#This Row],[Age]]&gt;=61,"Baby boomers",IF(TablaProyecto[[#This Row],[Age]]&gt;=45,"Generacion X",IF(TablaProyecto[[#This Row],[Age]]&gt;=29,"Millennials","Generacion Z")))</f>
        <v>Generacion Z</v>
      </c>
      <c r="AL91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912" s="3" t="str">
        <f>+IF(TablaProyecto[[#This Row],[HourlyRate]]&lt;50,"Coste salarial bajo",IF(TablaProyecto[[#This Row],[HourlyRate]]&lt;75,"Coste salarial medio","Coste salarial alto"))</f>
        <v>Coste salarial bajo</v>
      </c>
      <c r="AN912" s="3" t="str">
        <f>+IF(TablaProyecto[[#This Row],[DistanceFromHome]]&lt;10,"0-10 kms",IF(TablaProyecto[[#This Row],[DistanceFromHome]]&lt;20,"10-20 kms","20-30 kms"))</f>
        <v>0-10 kms</v>
      </c>
      <c r="AO912" s="3" t="str">
        <f>+IF(TablaProyecto[[#This Row],[Porcentaje de aumento salarial recibido (%)]]&lt;16%,"Bajo",IF(TablaProyecto[[#This Row],[Porcentaje de aumento salarial recibido (%)]]&lt;21%,"Medio","Alto"))</f>
        <v>Alto</v>
      </c>
      <c r="AP912" s="3" t="str">
        <f>+IF(TablaProyecto[[#This Row],[TrainingTimesLastYear]]&lt;3,"Poca",IF(TablaProyecto[[#This Row],[TrainingTimesLastYear]]&lt;5,"Media","Mucha"))</f>
        <v>Poca</v>
      </c>
      <c r="AQ912" s="3" t="str">
        <f>+IF(TablaProyecto[[#This Row],[TotalWorkingYears]]&lt;4,"Junior",IF(TablaProyecto[[#This Row],[TotalWorkingYears]]&lt;10,"Intermediate","Senior"))</f>
        <v>Junior</v>
      </c>
      <c r="AS912" t="str">
        <f>+IF(TablaProyecto[[#This Row],[Education]]&gt;5,"ERRONEO","")</f>
        <v/>
      </c>
      <c r="AT912" t="str">
        <f>IF(+COUNTIF(TablaProyecto[EmployeeNumber],TablaProyecto[[#This Row],[EmployeeNumber]])&gt;1,"ERRONEO"," ")</f>
        <v xml:space="preserve"> </v>
      </c>
      <c r="AU912" t="str">
        <f>+IF(TablaProyecto[[#This Row],[JobSatisfaction]]&gt;4,"ERRONEO"," ")</f>
        <v xml:space="preserve"> </v>
      </c>
      <c r="AV912" t="str">
        <f>+IF(TablaProyecto[[#This Row],[PerformanceRating]]&gt;4,"ERRONEO"," ")</f>
        <v xml:space="preserve"> </v>
      </c>
      <c r="AW912" t="str">
        <f>+IF(TablaProyecto[[#This Row],[RelationshipSatisfaction]]&gt;4,"ERRONEO"," ")</f>
        <v xml:space="preserve"> </v>
      </c>
      <c r="AX912" t="str">
        <f>+IF(TablaProyecto[[#This Row],[WorkLifeBalance]]&gt;4,"ERRONEO"," ")</f>
        <v xml:space="preserve"> </v>
      </c>
    </row>
    <row r="913" spans="1:50" x14ac:dyDescent="0.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  <c r="AJ913" s="3">
        <f>+TablaProyecto[[#This Row],[PercentSalaryHike]]/100</f>
        <v>0.14000000000000001</v>
      </c>
      <c r="AK913" s="3" t="str">
        <f>+IF(TablaProyecto[[#This Row],[Age]]&gt;=61,"Baby boomers",IF(TablaProyecto[[#This Row],[Age]]&gt;=45,"Generacion X",IF(TablaProyecto[[#This Row],[Age]]&gt;=29,"Millennials","Generacion Z")))</f>
        <v>Generacion Z</v>
      </c>
      <c r="AL91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913" s="3" t="str">
        <f>+IF(TablaProyecto[[#This Row],[HourlyRate]]&lt;50,"Coste salarial bajo",IF(TablaProyecto[[#This Row],[HourlyRate]]&lt;75,"Coste salarial medio","Coste salarial alto"))</f>
        <v>Coste salarial medio</v>
      </c>
      <c r="AN913" s="3" t="str">
        <f>+IF(TablaProyecto[[#This Row],[DistanceFromHome]]&lt;10,"0-10 kms",IF(TablaProyecto[[#This Row],[DistanceFromHome]]&lt;20,"10-20 kms","20-30 kms"))</f>
        <v>20-30 kms</v>
      </c>
      <c r="AO913" s="3" t="str">
        <f>+IF(TablaProyecto[[#This Row],[Porcentaje de aumento salarial recibido (%)]]&lt;16%,"Bajo",IF(TablaProyecto[[#This Row],[Porcentaje de aumento salarial recibido (%)]]&lt;21%,"Medio","Alto"))</f>
        <v>Bajo</v>
      </c>
      <c r="AP913" s="3" t="str">
        <f>+IF(TablaProyecto[[#This Row],[TrainingTimesLastYear]]&lt;3,"Poca",IF(TablaProyecto[[#This Row],[TrainingTimesLastYear]]&lt;5,"Media","Mucha"))</f>
        <v>Media</v>
      </c>
      <c r="AQ913" s="3" t="str">
        <f>+IF(TablaProyecto[[#This Row],[TotalWorkingYears]]&lt;4,"Junior",IF(TablaProyecto[[#This Row],[TotalWorkingYears]]&lt;10,"Intermediate","Senior"))</f>
        <v>Junior</v>
      </c>
      <c r="AS913" t="str">
        <f>+IF(TablaProyecto[[#This Row],[Education]]&gt;5,"ERRONEO","")</f>
        <v/>
      </c>
      <c r="AT913" t="str">
        <f>IF(+COUNTIF(TablaProyecto[EmployeeNumber],TablaProyecto[[#This Row],[EmployeeNumber]])&gt;1,"ERRONEO"," ")</f>
        <v xml:space="preserve"> </v>
      </c>
      <c r="AU913" t="str">
        <f>+IF(TablaProyecto[[#This Row],[JobSatisfaction]]&gt;4,"ERRONEO"," ")</f>
        <v xml:space="preserve"> </v>
      </c>
      <c r="AV913" t="str">
        <f>+IF(TablaProyecto[[#This Row],[PerformanceRating]]&gt;4,"ERRONEO"," ")</f>
        <v xml:space="preserve"> </v>
      </c>
      <c r="AW913" t="str">
        <f>+IF(TablaProyecto[[#This Row],[RelationshipSatisfaction]]&gt;4,"ERRONEO"," ")</f>
        <v xml:space="preserve"> </v>
      </c>
      <c r="AX913" t="str">
        <f>+IF(TablaProyecto[[#This Row],[WorkLifeBalance]]&gt;4,"ERRONEO"," ")</f>
        <v xml:space="preserve"> </v>
      </c>
    </row>
    <row r="914" spans="1:50" x14ac:dyDescent="0.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  <c r="AJ914" s="3">
        <f>+TablaProyecto[[#This Row],[PercentSalaryHike]]/100</f>
        <v>0.2</v>
      </c>
      <c r="AK914" s="3" t="str">
        <f>+IF(TablaProyecto[[#This Row],[Age]]&gt;=61,"Baby boomers",IF(TablaProyecto[[#This Row],[Age]]&gt;=45,"Generacion X",IF(TablaProyecto[[#This Row],[Age]]&gt;=29,"Millennials","Generacion Z")))</f>
        <v>Generacion Z</v>
      </c>
      <c r="AL91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14" s="3" t="str">
        <f>+IF(TablaProyecto[[#This Row],[HourlyRate]]&lt;50,"Coste salarial bajo",IF(TablaProyecto[[#This Row],[HourlyRate]]&lt;75,"Coste salarial medio","Coste salarial alto"))</f>
        <v>Coste salarial medio</v>
      </c>
      <c r="AN914" s="3" t="str">
        <f>+IF(TablaProyecto[[#This Row],[DistanceFromHome]]&lt;10,"0-10 kms",IF(TablaProyecto[[#This Row],[DistanceFromHome]]&lt;20,"10-20 kms","20-30 kms"))</f>
        <v>0-10 kms</v>
      </c>
      <c r="AO914" s="3" t="str">
        <f>+IF(TablaProyecto[[#This Row],[Porcentaje de aumento salarial recibido (%)]]&lt;16%,"Bajo",IF(TablaProyecto[[#This Row],[Porcentaje de aumento salarial recibido (%)]]&lt;21%,"Medio","Alto"))</f>
        <v>Medio</v>
      </c>
      <c r="AP914" s="3" t="str">
        <f>+IF(TablaProyecto[[#This Row],[TrainingTimesLastYear]]&lt;3,"Poca",IF(TablaProyecto[[#This Row],[TrainingTimesLastYear]]&lt;5,"Media","Mucha"))</f>
        <v>Poca</v>
      </c>
      <c r="AQ914" s="3" t="str">
        <f>+IF(TablaProyecto[[#This Row],[TotalWorkingYears]]&lt;4,"Junior",IF(TablaProyecto[[#This Row],[TotalWorkingYears]]&lt;10,"Intermediate","Senior"))</f>
        <v>Intermediate</v>
      </c>
      <c r="AS914" t="str">
        <f>+IF(TablaProyecto[[#This Row],[Education]]&gt;5,"ERRONEO","")</f>
        <v/>
      </c>
      <c r="AT914" t="str">
        <f>IF(+COUNTIF(TablaProyecto[EmployeeNumber],TablaProyecto[[#This Row],[EmployeeNumber]])&gt;1,"ERRONEO"," ")</f>
        <v xml:space="preserve"> </v>
      </c>
      <c r="AU914" t="str">
        <f>+IF(TablaProyecto[[#This Row],[JobSatisfaction]]&gt;4,"ERRONEO"," ")</f>
        <v xml:space="preserve"> </v>
      </c>
      <c r="AV914" t="str">
        <f>+IF(TablaProyecto[[#This Row],[PerformanceRating]]&gt;4,"ERRONEO"," ")</f>
        <v xml:space="preserve"> </v>
      </c>
      <c r="AW914" t="str">
        <f>+IF(TablaProyecto[[#This Row],[RelationshipSatisfaction]]&gt;4,"ERRONEO"," ")</f>
        <v xml:space="preserve"> </v>
      </c>
      <c r="AX914" t="str">
        <f>+IF(TablaProyecto[[#This Row],[WorkLifeBalance]]&gt;4,"ERRONEO"," ")</f>
        <v xml:space="preserve"> </v>
      </c>
    </row>
    <row r="915" spans="1:50" x14ac:dyDescent="0.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  <c r="AJ915" s="3">
        <f>+TablaProyecto[[#This Row],[PercentSalaryHike]]/100</f>
        <v>0.16</v>
      </c>
      <c r="AK915" s="3" t="str">
        <f>+IF(TablaProyecto[[#This Row],[Age]]&gt;=61,"Baby boomers",IF(TablaProyecto[[#This Row],[Age]]&gt;=45,"Generacion X",IF(TablaProyecto[[#This Row],[Age]]&gt;=29,"Millennials","Generacion Z")))</f>
        <v>Generacion X</v>
      </c>
      <c r="AL91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915" s="3" t="str">
        <f>+IF(TablaProyecto[[#This Row],[HourlyRate]]&lt;50,"Coste salarial bajo",IF(TablaProyecto[[#This Row],[HourlyRate]]&lt;75,"Coste salarial medio","Coste salarial alto"))</f>
        <v>Coste salarial alto</v>
      </c>
      <c r="AN915" s="3" t="str">
        <f>+IF(TablaProyecto[[#This Row],[DistanceFromHome]]&lt;10,"0-10 kms",IF(TablaProyecto[[#This Row],[DistanceFromHome]]&lt;20,"10-20 kms","20-30 kms"))</f>
        <v>0-10 kms</v>
      </c>
      <c r="AO915" s="3" t="str">
        <f>+IF(TablaProyecto[[#This Row],[Porcentaje de aumento salarial recibido (%)]]&lt;16%,"Bajo",IF(TablaProyecto[[#This Row],[Porcentaje de aumento salarial recibido (%)]]&lt;21%,"Medio","Alto"))</f>
        <v>Medio</v>
      </c>
      <c r="AP915" s="3" t="str">
        <f>+IF(TablaProyecto[[#This Row],[TrainingTimesLastYear]]&lt;3,"Poca",IF(TablaProyecto[[#This Row],[TrainingTimesLastYear]]&lt;5,"Media","Mucha"))</f>
        <v>Poca</v>
      </c>
      <c r="AQ915" s="3" t="str">
        <f>+IF(TablaProyecto[[#This Row],[TotalWorkingYears]]&lt;4,"Junior",IF(TablaProyecto[[#This Row],[TotalWorkingYears]]&lt;10,"Intermediate","Senior"))</f>
        <v>Senior</v>
      </c>
      <c r="AS915" t="str">
        <f>+IF(TablaProyecto[[#This Row],[Education]]&gt;5,"ERRONEO","")</f>
        <v/>
      </c>
      <c r="AT915" t="str">
        <f>IF(+COUNTIF(TablaProyecto[EmployeeNumber],TablaProyecto[[#This Row],[EmployeeNumber]])&gt;1,"ERRONEO"," ")</f>
        <v xml:space="preserve"> </v>
      </c>
      <c r="AU915" t="str">
        <f>+IF(TablaProyecto[[#This Row],[JobSatisfaction]]&gt;4,"ERRONEO"," ")</f>
        <v xml:space="preserve"> </v>
      </c>
      <c r="AV915" t="str">
        <f>+IF(TablaProyecto[[#This Row],[PerformanceRating]]&gt;4,"ERRONEO"," ")</f>
        <v xml:space="preserve"> </v>
      </c>
      <c r="AW915" t="str">
        <f>+IF(TablaProyecto[[#This Row],[RelationshipSatisfaction]]&gt;4,"ERRONEO"," ")</f>
        <v xml:space="preserve"> </v>
      </c>
      <c r="AX915" t="str">
        <f>+IF(TablaProyecto[[#This Row],[WorkLifeBalance]]&gt;4,"ERRONEO"," ")</f>
        <v xml:space="preserve"> </v>
      </c>
    </row>
    <row r="916" spans="1:50" x14ac:dyDescent="0.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  <c r="AJ916" s="3">
        <f>+TablaProyecto[[#This Row],[PercentSalaryHike]]/100</f>
        <v>0.15</v>
      </c>
      <c r="AK916" s="3" t="str">
        <f>+IF(TablaProyecto[[#This Row],[Age]]&gt;=61,"Baby boomers",IF(TablaProyecto[[#This Row],[Age]]&gt;=45,"Generacion X",IF(TablaProyecto[[#This Row],[Age]]&gt;=29,"Millennials","Generacion Z")))</f>
        <v>Generacion X</v>
      </c>
      <c r="AL91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916" s="3" t="str">
        <f>+IF(TablaProyecto[[#This Row],[HourlyRate]]&lt;50,"Coste salarial bajo",IF(TablaProyecto[[#This Row],[HourlyRate]]&lt;75,"Coste salarial medio","Coste salarial alto"))</f>
        <v>Coste salarial bajo</v>
      </c>
      <c r="AN916" s="3" t="str">
        <f>+IF(TablaProyecto[[#This Row],[DistanceFromHome]]&lt;10,"0-10 kms",IF(TablaProyecto[[#This Row],[DistanceFromHome]]&lt;20,"10-20 kms","20-30 kms"))</f>
        <v>0-10 kms</v>
      </c>
      <c r="AO916" s="3" t="str">
        <f>+IF(TablaProyecto[[#This Row],[Porcentaje de aumento salarial recibido (%)]]&lt;16%,"Bajo",IF(TablaProyecto[[#This Row],[Porcentaje de aumento salarial recibido (%)]]&lt;21%,"Medio","Alto"))</f>
        <v>Bajo</v>
      </c>
      <c r="AP916" s="3" t="str">
        <f>+IF(TablaProyecto[[#This Row],[TrainingTimesLastYear]]&lt;3,"Poca",IF(TablaProyecto[[#This Row],[TrainingTimesLastYear]]&lt;5,"Media","Mucha"))</f>
        <v>Media</v>
      </c>
      <c r="AQ916" s="3" t="str">
        <f>+IF(TablaProyecto[[#This Row],[TotalWorkingYears]]&lt;4,"Junior",IF(TablaProyecto[[#This Row],[TotalWorkingYears]]&lt;10,"Intermediate","Senior"))</f>
        <v>Senior</v>
      </c>
      <c r="AS916" t="str">
        <f>+IF(TablaProyecto[[#This Row],[Education]]&gt;5,"ERRONEO","")</f>
        <v/>
      </c>
      <c r="AT916" t="str">
        <f>IF(+COUNTIF(TablaProyecto[EmployeeNumber],TablaProyecto[[#This Row],[EmployeeNumber]])&gt;1,"ERRONEO"," ")</f>
        <v xml:space="preserve"> </v>
      </c>
      <c r="AU916" t="str">
        <f>+IF(TablaProyecto[[#This Row],[JobSatisfaction]]&gt;4,"ERRONEO"," ")</f>
        <v xml:space="preserve"> </v>
      </c>
      <c r="AV916" t="str">
        <f>+IF(TablaProyecto[[#This Row],[PerformanceRating]]&gt;4,"ERRONEO"," ")</f>
        <v xml:space="preserve"> </v>
      </c>
      <c r="AW916" t="str">
        <f>+IF(TablaProyecto[[#This Row],[RelationshipSatisfaction]]&gt;4,"ERRONEO"," ")</f>
        <v xml:space="preserve"> </v>
      </c>
      <c r="AX916" t="str">
        <f>+IF(TablaProyecto[[#This Row],[WorkLifeBalance]]&gt;4,"ERRONEO"," ")</f>
        <v xml:space="preserve"> </v>
      </c>
    </row>
    <row r="917" spans="1:50" x14ac:dyDescent="0.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  <c r="AJ917" s="3">
        <f>+TablaProyecto[[#This Row],[PercentSalaryHike]]/100</f>
        <v>0.2</v>
      </c>
      <c r="AK917" s="3" t="str">
        <f>+IF(TablaProyecto[[#This Row],[Age]]&gt;=61,"Baby boomers",IF(TablaProyecto[[#This Row],[Age]]&gt;=45,"Generacion X",IF(TablaProyecto[[#This Row],[Age]]&gt;=29,"Millennials","Generacion Z")))</f>
        <v>Generacion Z</v>
      </c>
      <c r="AL91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17" s="3" t="str">
        <f>+IF(TablaProyecto[[#This Row],[HourlyRate]]&lt;50,"Coste salarial bajo",IF(TablaProyecto[[#This Row],[HourlyRate]]&lt;75,"Coste salarial medio","Coste salarial alto"))</f>
        <v>Coste salarial bajo</v>
      </c>
      <c r="AN917" s="3" t="str">
        <f>+IF(TablaProyecto[[#This Row],[DistanceFromHome]]&lt;10,"0-10 kms",IF(TablaProyecto[[#This Row],[DistanceFromHome]]&lt;20,"10-20 kms","20-30 kms"))</f>
        <v>10-20 kms</v>
      </c>
      <c r="AO917" s="3" t="str">
        <f>+IF(TablaProyecto[[#This Row],[Porcentaje de aumento salarial recibido (%)]]&lt;16%,"Bajo",IF(TablaProyecto[[#This Row],[Porcentaje de aumento salarial recibido (%)]]&lt;21%,"Medio","Alto"))</f>
        <v>Medio</v>
      </c>
      <c r="AP917" s="3" t="str">
        <f>+IF(TablaProyecto[[#This Row],[TrainingTimesLastYear]]&lt;3,"Poca",IF(TablaProyecto[[#This Row],[TrainingTimesLastYear]]&lt;5,"Media","Mucha"))</f>
        <v>Poca</v>
      </c>
      <c r="AQ917" s="3" t="str">
        <f>+IF(TablaProyecto[[#This Row],[TotalWorkingYears]]&lt;4,"Junior",IF(TablaProyecto[[#This Row],[TotalWorkingYears]]&lt;10,"Intermediate","Senior"))</f>
        <v>Junior</v>
      </c>
      <c r="AS917" t="str">
        <f>+IF(TablaProyecto[[#This Row],[Education]]&gt;5,"ERRONEO","")</f>
        <v/>
      </c>
      <c r="AT917" t="str">
        <f>IF(+COUNTIF(TablaProyecto[EmployeeNumber],TablaProyecto[[#This Row],[EmployeeNumber]])&gt;1,"ERRONEO"," ")</f>
        <v xml:space="preserve"> </v>
      </c>
      <c r="AU917" t="str">
        <f>+IF(TablaProyecto[[#This Row],[JobSatisfaction]]&gt;4,"ERRONEO"," ")</f>
        <v xml:space="preserve"> </v>
      </c>
      <c r="AV917" t="str">
        <f>+IF(TablaProyecto[[#This Row],[PerformanceRating]]&gt;4,"ERRONEO"," ")</f>
        <v xml:space="preserve"> </v>
      </c>
      <c r="AW917" t="str">
        <f>+IF(TablaProyecto[[#This Row],[RelationshipSatisfaction]]&gt;4,"ERRONEO"," ")</f>
        <v xml:space="preserve"> </v>
      </c>
      <c r="AX917" t="str">
        <f>+IF(TablaProyecto[[#This Row],[WorkLifeBalance]]&gt;4,"ERRONEO"," ")</f>
        <v xml:space="preserve"> </v>
      </c>
    </row>
    <row r="918" spans="1:50" x14ac:dyDescent="0.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  <c r="AJ918" s="3">
        <f>+TablaProyecto[[#This Row],[PercentSalaryHike]]/100</f>
        <v>0.14000000000000001</v>
      </c>
      <c r="AK918" s="3" t="str">
        <f>+IF(TablaProyecto[[#This Row],[Age]]&gt;=61,"Baby boomers",IF(TablaProyecto[[#This Row],[Age]]&gt;=45,"Generacion X",IF(TablaProyecto[[#This Row],[Age]]&gt;=29,"Millennials","Generacion Z")))</f>
        <v>Generacion X</v>
      </c>
      <c r="AL91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918" s="3" t="str">
        <f>+IF(TablaProyecto[[#This Row],[HourlyRate]]&lt;50,"Coste salarial bajo",IF(TablaProyecto[[#This Row],[HourlyRate]]&lt;75,"Coste salarial medio","Coste salarial alto"))</f>
        <v>Coste salarial bajo</v>
      </c>
      <c r="AN918" s="3" t="str">
        <f>+IF(TablaProyecto[[#This Row],[DistanceFromHome]]&lt;10,"0-10 kms",IF(TablaProyecto[[#This Row],[DistanceFromHome]]&lt;20,"10-20 kms","20-30 kms"))</f>
        <v>0-10 kms</v>
      </c>
      <c r="AO918" s="3" t="str">
        <f>+IF(TablaProyecto[[#This Row],[Porcentaje de aumento salarial recibido (%)]]&lt;16%,"Bajo",IF(TablaProyecto[[#This Row],[Porcentaje de aumento salarial recibido (%)]]&lt;21%,"Medio","Alto"))</f>
        <v>Bajo</v>
      </c>
      <c r="AP918" s="3" t="str">
        <f>+IF(TablaProyecto[[#This Row],[TrainingTimesLastYear]]&lt;3,"Poca",IF(TablaProyecto[[#This Row],[TrainingTimesLastYear]]&lt;5,"Media","Mucha"))</f>
        <v>Poca</v>
      </c>
      <c r="AQ918" s="3" t="str">
        <f>+IF(TablaProyecto[[#This Row],[TotalWorkingYears]]&lt;4,"Junior",IF(TablaProyecto[[#This Row],[TotalWorkingYears]]&lt;10,"Intermediate","Senior"))</f>
        <v>Senior</v>
      </c>
      <c r="AS918" t="str">
        <f>+IF(TablaProyecto[[#This Row],[Education]]&gt;5,"ERRONEO","")</f>
        <v/>
      </c>
      <c r="AT918" t="str">
        <f>IF(+COUNTIF(TablaProyecto[EmployeeNumber],TablaProyecto[[#This Row],[EmployeeNumber]])&gt;1,"ERRONEO"," ")</f>
        <v xml:space="preserve"> </v>
      </c>
      <c r="AU918" t="str">
        <f>+IF(TablaProyecto[[#This Row],[JobSatisfaction]]&gt;4,"ERRONEO"," ")</f>
        <v xml:space="preserve"> </v>
      </c>
      <c r="AV918" t="str">
        <f>+IF(TablaProyecto[[#This Row],[PerformanceRating]]&gt;4,"ERRONEO"," ")</f>
        <v xml:space="preserve"> </v>
      </c>
      <c r="AW918" t="str">
        <f>+IF(TablaProyecto[[#This Row],[RelationshipSatisfaction]]&gt;4,"ERRONEO"," ")</f>
        <v xml:space="preserve"> </v>
      </c>
      <c r="AX918" t="str">
        <f>+IF(TablaProyecto[[#This Row],[WorkLifeBalance]]&gt;4,"ERRONEO"," ")</f>
        <v xml:space="preserve"> </v>
      </c>
    </row>
    <row r="919" spans="1:50" x14ac:dyDescent="0.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  <c r="AJ919" s="3">
        <f>+TablaProyecto[[#This Row],[PercentSalaryHike]]/100</f>
        <v>0.12</v>
      </c>
      <c r="AK919" s="3" t="str">
        <f>+IF(TablaProyecto[[#This Row],[Age]]&gt;=61,"Baby boomers",IF(TablaProyecto[[#This Row],[Age]]&gt;=45,"Generacion X",IF(TablaProyecto[[#This Row],[Age]]&gt;=29,"Millennials","Generacion Z")))</f>
        <v>Millennials</v>
      </c>
      <c r="AL91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19" s="3" t="str">
        <f>+IF(TablaProyecto[[#This Row],[HourlyRate]]&lt;50,"Coste salarial bajo",IF(TablaProyecto[[#This Row],[HourlyRate]]&lt;75,"Coste salarial medio","Coste salarial alto"))</f>
        <v>Coste salarial alto</v>
      </c>
      <c r="AN919" s="3" t="str">
        <f>+IF(TablaProyecto[[#This Row],[DistanceFromHome]]&lt;10,"0-10 kms",IF(TablaProyecto[[#This Row],[DistanceFromHome]]&lt;20,"10-20 kms","20-30 kms"))</f>
        <v>0-10 kms</v>
      </c>
      <c r="AO919" s="3" t="str">
        <f>+IF(TablaProyecto[[#This Row],[Porcentaje de aumento salarial recibido (%)]]&lt;16%,"Bajo",IF(TablaProyecto[[#This Row],[Porcentaje de aumento salarial recibido (%)]]&lt;21%,"Medio","Alto"))</f>
        <v>Bajo</v>
      </c>
      <c r="AP919" s="3" t="str">
        <f>+IF(TablaProyecto[[#This Row],[TrainingTimesLastYear]]&lt;3,"Poca",IF(TablaProyecto[[#This Row],[TrainingTimesLastYear]]&lt;5,"Media","Mucha"))</f>
        <v>Media</v>
      </c>
      <c r="AQ919" s="3" t="str">
        <f>+IF(TablaProyecto[[#This Row],[TotalWorkingYears]]&lt;4,"Junior",IF(TablaProyecto[[#This Row],[TotalWorkingYears]]&lt;10,"Intermediate","Senior"))</f>
        <v>Intermediate</v>
      </c>
      <c r="AS919" t="str">
        <f>+IF(TablaProyecto[[#This Row],[Education]]&gt;5,"ERRONEO","")</f>
        <v/>
      </c>
      <c r="AT919" t="str">
        <f>IF(+COUNTIF(TablaProyecto[EmployeeNumber],TablaProyecto[[#This Row],[EmployeeNumber]])&gt;1,"ERRONEO"," ")</f>
        <v xml:space="preserve"> </v>
      </c>
      <c r="AU919" t="str">
        <f>+IF(TablaProyecto[[#This Row],[JobSatisfaction]]&gt;4,"ERRONEO"," ")</f>
        <v xml:space="preserve"> </v>
      </c>
      <c r="AV919" t="str">
        <f>+IF(TablaProyecto[[#This Row],[PerformanceRating]]&gt;4,"ERRONEO"," ")</f>
        <v xml:space="preserve"> </v>
      </c>
      <c r="AW919" t="str">
        <f>+IF(TablaProyecto[[#This Row],[RelationshipSatisfaction]]&gt;4,"ERRONEO"," ")</f>
        <v xml:space="preserve"> </v>
      </c>
      <c r="AX919" t="str">
        <f>+IF(TablaProyecto[[#This Row],[WorkLifeBalance]]&gt;4,"ERRONEO"," ")</f>
        <v xml:space="preserve"> </v>
      </c>
    </row>
    <row r="920" spans="1:50" x14ac:dyDescent="0.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  <c r="AJ920" s="3">
        <f>+TablaProyecto[[#This Row],[PercentSalaryHike]]/100</f>
        <v>0.24</v>
      </c>
      <c r="AK920" s="3" t="str">
        <f>+IF(TablaProyecto[[#This Row],[Age]]&gt;=61,"Baby boomers",IF(TablaProyecto[[#This Row],[Age]]&gt;=45,"Generacion X",IF(TablaProyecto[[#This Row],[Age]]&gt;=29,"Millennials","Generacion Z")))</f>
        <v>Generacion X</v>
      </c>
      <c r="AL92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920" s="3" t="str">
        <f>+IF(TablaProyecto[[#This Row],[HourlyRate]]&lt;50,"Coste salarial bajo",IF(TablaProyecto[[#This Row],[HourlyRate]]&lt;75,"Coste salarial medio","Coste salarial alto"))</f>
        <v>Coste salarial alto</v>
      </c>
      <c r="AN920" s="3" t="str">
        <f>+IF(TablaProyecto[[#This Row],[DistanceFromHome]]&lt;10,"0-10 kms",IF(TablaProyecto[[#This Row],[DistanceFromHome]]&lt;20,"10-20 kms","20-30 kms"))</f>
        <v>0-10 kms</v>
      </c>
      <c r="AO920" s="3" t="str">
        <f>+IF(TablaProyecto[[#This Row],[Porcentaje de aumento salarial recibido (%)]]&lt;16%,"Bajo",IF(TablaProyecto[[#This Row],[Porcentaje de aumento salarial recibido (%)]]&lt;21%,"Medio","Alto"))</f>
        <v>Alto</v>
      </c>
      <c r="AP920" s="3" t="str">
        <f>+IF(TablaProyecto[[#This Row],[TrainingTimesLastYear]]&lt;3,"Poca",IF(TablaProyecto[[#This Row],[TrainingTimesLastYear]]&lt;5,"Media","Mucha"))</f>
        <v>Mucha</v>
      </c>
      <c r="AQ920" s="3" t="str">
        <f>+IF(TablaProyecto[[#This Row],[TotalWorkingYears]]&lt;4,"Junior",IF(TablaProyecto[[#This Row],[TotalWorkingYears]]&lt;10,"Intermediate","Senior"))</f>
        <v>Senior</v>
      </c>
      <c r="AS920" t="str">
        <f>+IF(TablaProyecto[[#This Row],[Education]]&gt;5,"ERRONEO","")</f>
        <v/>
      </c>
      <c r="AT920" t="str">
        <f>IF(+COUNTIF(TablaProyecto[EmployeeNumber],TablaProyecto[[#This Row],[EmployeeNumber]])&gt;1,"ERRONEO"," ")</f>
        <v xml:space="preserve"> </v>
      </c>
      <c r="AU920" t="str">
        <f>+IF(TablaProyecto[[#This Row],[JobSatisfaction]]&gt;4,"ERRONEO"," ")</f>
        <v xml:space="preserve"> </v>
      </c>
      <c r="AV920" t="str">
        <f>+IF(TablaProyecto[[#This Row],[PerformanceRating]]&gt;4,"ERRONEO"," ")</f>
        <v xml:space="preserve"> </v>
      </c>
      <c r="AW920" t="str">
        <f>+IF(TablaProyecto[[#This Row],[RelationshipSatisfaction]]&gt;4,"ERRONEO"," ")</f>
        <v xml:space="preserve"> </v>
      </c>
      <c r="AX920" t="str">
        <f>+IF(TablaProyecto[[#This Row],[WorkLifeBalance]]&gt;4,"ERRONEO"," ")</f>
        <v xml:space="preserve"> </v>
      </c>
    </row>
    <row r="921" spans="1:50" x14ac:dyDescent="0.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  <c r="AJ921" s="3">
        <f>+TablaProyecto[[#This Row],[PercentSalaryHike]]/100</f>
        <v>0.12</v>
      </c>
      <c r="AK921" s="3" t="str">
        <f>+IF(TablaProyecto[[#This Row],[Age]]&gt;=61,"Baby boomers",IF(TablaProyecto[[#This Row],[Age]]&gt;=45,"Generacion X",IF(TablaProyecto[[#This Row],[Age]]&gt;=29,"Millennials","Generacion Z")))</f>
        <v>Generacion X</v>
      </c>
      <c r="AL92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21" s="3" t="str">
        <f>+IF(TablaProyecto[[#This Row],[HourlyRate]]&lt;50,"Coste salarial bajo",IF(TablaProyecto[[#This Row],[HourlyRate]]&lt;75,"Coste salarial medio","Coste salarial alto"))</f>
        <v>Coste salarial medio</v>
      </c>
      <c r="AN921" s="3" t="str">
        <f>+IF(TablaProyecto[[#This Row],[DistanceFromHome]]&lt;10,"0-10 kms",IF(TablaProyecto[[#This Row],[DistanceFromHome]]&lt;20,"10-20 kms","20-30 kms"))</f>
        <v>10-20 kms</v>
      </c>
      <c r="AO921" s="3" t="str">
        <f>+IF(TablaProyecto[[#This Row],[Porcentaje de aumento salarial recibido (%)]]&lt;16%,"Bajo",IF(TablaProyecto[[#This Row],[Porcentaje de aumento salarial recibido (%)]]&lt;21%,"Medio","Alto"))</f>
        <v>Bajo</v>
      </c>
      <c r="AP921" s="3" t="str">
        <f>+IF(TablaProyecto[[#This Row],[TrainingTimesLastYear]]&lt;3,"Poca",IF(TablaProyecto[[#This Row],[TrainingTimesLastYear]]&lt;5,"Media","Mucha"))</f>
        <v>Mucha</v>
      </c>
      <c r="AQ921" s="3" t="str">
        <f>+IF(TablaProyecto[[#This Row],[TotalWorkingYears]]&lt;4,"Junior",IF(TablaProyecto[[#This Row],[TotalWorkingYears]]&lt;10,"Intermediate","Senior"))</f>
        <v>Senior</v>
      </c>
      <c r="AS921" t="str">
        <f>+IF(TablaProyecto[[#This Row],[Education]]&gt;5,"ERRONEO","")</f>
        <v/>
      </c>
      <c r="AT921" t="str">
        <f>IF(+COUNTIF(TablaProyecto[EmployeeNumber],TablaProyecto[[#This Row],[EmployeeNumber]])&gt;1,"ERRONEO"," ")</f>
        <v xml:space="preserve"> </v>
      </c>
      <c r="AU921" t="str">
        <f>+IF(TablaProyecto[[#This Row],[JobSatisfaction]]&gt;4,"ERRONEO"," ")</f>
        <v xml:space="preserve"> </v>
      </c>
      <c r="AV921" t="str">
        <f>+IF(TablaProyecto[[#This Row],[PerformanceRating]]&gt;4,"ERRONEO"," ")</f>
        <v xml:space="preserve"> </v>
      </c>
      <c r="AW921" t="str">
        <f>+IF(TablaProyecto[[#This Row],[RelationshipSatisfaction]]&gt;4,"ERRONEO"," ")</f>
        <v xml:space="preserve"> </v>
      </c>
      <c r="AX921" t="str">
        <f>+IF(TablaProyecto[[#This Row],[WorkLifeBalance]]&gt;4,"ERRONEO"," ")</f>
        <v xml:space="preserve"> </v>
      </c>
    </row>
    <row r="922" spans="1:50" x14ac:dyDescent="0.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  <c r="AJ922" s="3">
        <f>+TablaProyecto[[#This Row],[PercentSalaryHike]]/100</f>
        <v>0.13</v>
      </c>
      <c r="AK922" s="3" t="str">
        <f>+IF(TablaProyecto[[#This Row],[Age]]&gt;=61,"Baby boomers",IF(TablaProyecto[[#This Row],[Age]]&gt;=45,"Generacion X",IF(TablaProyecto[[#This Row],[Age]]&gt;=29,"Millennials","Generacion Z")))</f>
        <v>Millennials</v>
      </c>
      <c r="AL92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922" s="3" t="str">
        <f>+IF(TablaProyecto[[#This Row],[HourlyRate]]&lt;50,"Coste salarial bajo",IF(TablaProyecto[[#This Row],[HourlyRate]]&lt;75,"Coste salarial medio","Coste salarial alto"))</f>
        <v>Coste salarial bajo</v>
      </c>
      <c r="AN922" s="3" t="str">
        <f>+IF(TablaProyecto[[#This Row],[DistanceFromHome]]&lt;10,"0-10 kms",IF(TablaProyecto[[#This Row],[DistanceFromHome]]&lt;20,"10-20 kms","20-30 kms"))</f>
        <v>10-20 kms</v>
      </c>
      <c r="AO922" s="3" t="str">
        <f>+IF(TablaProyecto[[#This Row],[Porcentaje de aumento salarial recibido (%)]]&lt;16%,"Bajo",IF(TablaProyecto[[#This Row],[Porcentaje de aumento salarial recibido (%)]]&lt;21%,"Medio","Alto"))</f>
        <v>Bajo</v>
      </c>
      <c r="AP922" s="3" t="str">
        <f>+IF(TablaProyecto[[#This Row],[TrainingTimesLastYear]]&lt;3,"Poca",IF(TablaProyecto[[#This Row],[TrainingTimesLastYear]]&lt;5,"Media","Mucha"))</f>
        <v>Poca</v>
      </c>
      <c r="AQ922" s="3" t="str">
        <f>+IF(TablaProyecto[[#This Row],[TotalWorkingYears]]&lt;4,"Junior",IF(TablaProyecto[[#This Row],[TotalWorkingYears]]&lt;10,"Intermediate","Senior"))</f>
        <v>Senior</v>
      </c>
      <c r="AS922" t="str">
        <f>+IF(TablaProyecto[[#This Row],[Education]]&gt;5,"ERRONEO","")</f>
        <v/>
      </c>
      <c r="AT922" t="str">
        <f>IF(+COUNTIF(TablaProyecto[EmployeeNumber],TablaProyecto[[#This Row],[EmployeeNumber]])&gt;1,"ERRONEO"," ")</f>
        <v xml:space="preserve"> </v>
      </c>
      <c r="AU922" t="str">
        <f>+IF(TablaProyecto[[#This Row],[JobSatisfaction]]&gt;4,"ERRONEO"," ")</f>
        <v xml:space="preserve"> </v>
      </c>
      <c r="AV922" t="str">
        <f>+IF(TablaProyecto[[#This Row],[PerformanceRating]]&gt;4,"ERRONEO"," ")</f>
        <v xml:space="preserve"> </v>
      </c>
      <c r="AW922" t="str">
        <f>+IF(TablaProyecto[[#This Row],[RelationshipSatisfaction]]&gt;4,"ERRONEO"," ")</f>
        <v xml:space="preserve"> </v>
      </c>
      <c r="AX922" t="str">
        <f>+IF(TablaProyecto[[#This Row],[WorkLifeBalance]]&gt;4,"ERRONEO"," ")</f>
        <v xml:space="preserve"> </v>
      </c>
    </row>
    <row r="923" spans="1:50" x14ac:dyDescent="0.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  <c r="AJ923" s="3">
        <f>+TablaProyecto[[#This Row],[PercentSalaryHike]]/100</f>
        <v>0.11</v>
      </c>
      <c r="AK923" s="3" t="str">
        <f>+IF(TablaProyecto[[#This Row],[Age]]&gt;=61,"Baby boomers",IF(TablaProyecto[[#This Row],[Age]]&gt;=45,"Generacion X",IF(TablaProyecto[[#This Row],[Age]]&gt;=29,"Millennials","Generacion Z")))</f>
        <v>Generacion Z</v>
      </c>
      <c r="AL92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23" s="3" t="str">
        <f>+IF(TablaProyecto[[#This Row],[HourlyRate]]&lt;50,"Coste salarial bajo",IF(TablaProyecto[[#This Row],[HourlyRate]]&lt;75,"Coste salarial medio","Coste salarial alto"))</f>
        <v>Coste salarial bajo</v>
      </c>
      <c r="AN923" s="3" t="str">
        <f>+IF(TablaProyecto[[#This Row],[DistanceFromHome]]&lt;10,"0-10 kms",IF(TablaProyecto[[#This Row],[DistanceFromHome]]&lt;20,"10-20 kms","20-30 kms"))</f>
        <v>0-10 kms</v>
      </c>
      <c r="AO923" s="3" t="str">
        <f>+IF(TablaProyecto[[#This Row],[Porcentaje de aumento salarial recibido (%)]]&lt;16%,"Bajo",IF(TablaProyecto[[#This Row],[Porcentaje de aumento salarial recibido (%)]]&lt;21%,"Medio","Alto"))</f>
        <v>Bajo</v>
      </c>
      <c r="AP923" s="3" t="str">
        <f>+IF(TablaProyecto[[#This Row],[TrainingTimesLastYear]]&lt;3,"Poca",IF(TablaProyecto[[#This Row],[TrainingTimesLastYear]]&lt;5,"Media","Mucha"))</f>
        <v>Poca</v>
      </c>
      <c r="AQ923" s="3" t="str">
        <f>+IF(TablaProyecto[[#This Row],[TotalWorkingYears]]&lt;4,"Junior",IF(TablaProyecto[[#This Row],[TotalWorkingYears]]&lt;10,"Intermediate","Senior"))</f>
        <v>Intermediate</v>
      </c>
      <c r="AS923" t="str">
        <f>+IF(TablaProyecto[[#This Row],[Education]]&gt;5,"ERRONEO","")</f>
        <v/>
      </c>
      <c r="AT923" t="str">
        <f>IF(+COUNTIF(TablaProyecto[EmployeeNumber],TablaProyecto[[#This Row],[EmployeeNumber]])&gt;1,"ERRONEO"," ")</f>
        <v xml:space="preserve"> </v>
      </c>
      <c r="AU923" t="str">
        <f>+IF(TablaProyecto[[#This Row],[JobSatisfaction]]&gt;4,"ERRONEO"," ")</f>
        <v xml:space="preserve"> </v>
      </c>
      <c r="AV923" t="str">
        <f>+IF(TablaProyecto[[#This Row],[PerformanceRating]]&gt;4,"ERRONEO"," ")</f>
        <v xml:space="preserve"> </v>
      </c>
      <c r="AW923" t="str">
        <f>+IF(TablaProyecto[[#This Row],[RelationshipSatisfaction]]&gt;4,"ERRONEO"," ")</f>
        <v xml:space="preserve"> </v>
      </c>
      <c r="AX923" t="str">
        <f>+IF(TablaProyecto[[#This Row],[WorkLifeBalance]]&gt;4,"ERRONEO"," ")</f>
        <v xml:space="preserve"> </v>
      </c>
    </row>
    <row r="924" spans="1:50" x14ac:dyDescent="0.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  <c r="AJ924" s="3">
        <f>+TablaProyecto[[#This Row],[PercentSalaryHike]]/100</f>
        <v>0.14000000000000001</v>
      </c>
      <c r="AK924" s="3" t="str">
        <f>+IF(TablaProyecto[[#This Row],[Age]]&gt;=61,"Baby boomers",IF(TablaProyecto[[#This Row],[Age]]&gt;=45,"Generacion X",IF(TablaProyecto[[#This Row],[Age]]&gt;=29,"Millennials","Generacion Z")))</f>
        <v>Millennials</v>
      </c>
      <c r="AL92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924" s="3" t="str">
        <f>+IF(TablaProyecto[[#This Row],[HourlyRate]]&lt;50,"Coste salarial bajo",IF(TablaProyecto[[#This Row],[HourlyRate]]&lt;75,"Coste salarial medio","Coste salarial alto"))</f>
        <v>Coste salarial alto</v>
      </c>
      <c r="AN924" s="3" t="str">
        <f>+IF(TablaProyecto[[#This Row],[DistanceFromHome]]&lt;10,"0-10 kms",IF(TablaProyecto[[#This Row],[DistanceFromHome]]&lt;20,"10-20 kms","20-30 kms"))</f>
        <v>0-10 kms</v>
      </c>
      <c r="AO924" s="3" t="str">
        <f>+IF(TablaProyecto[[#This Row],[Porcentaje de aumento salarial recibido (%)]]&lt;16%,"Bajo",IF(TablaProyecto[[#This Row],[Porcentaje de aumento salarial recibido (%)]]&lt;21%,"Medio","Alto"))</f>
        <v>Bajo</v>
      </c>
      <c r="AP924" s="3" t="str">
        <f>+IF(TablaProyecto[[#This Row],[TrainingTimesLastYear]]&lt;3,"Poca",IF(TablaProyecto[[#This Row],[TrainingTimesLastYear]]&lt;5,"Media","Mucha"))</f>
        <v>Media</v>
      </c>
      <c r="AQ924" s="3" t="str">
        <f>+IF(TablaProyecto[[#This Row],[TotalWorkingYears]]&lt;4,"Junior",IF(TablaProyecto[[#This Row],[TotalWorkingYears]]&lt;10,"Intermediate","Senior"))</f>
        <v>Senior</v>
      </c>
      <c r="AS924" t="str">
        <f>+IF(TablaProyecto[[#This Row],[Education]]&gt;5,"ERRONEO","")</f>
        <v/>
      </c>
      <c r="AT924" t="str">
        <f>IF(+COUNTIF(TablaProyecto[EmployeeNumber],TablaProyecto[[#This Row],[EmployeeNumber]])&gt;1,"ERRONEO"," ")</f>
        <v xml:space="preserve"> </v>
      </c>
      <c r="AU924" t="str">
        <f>+IF(TablaProyecto[[#This Row],[JobSatisfaction]]&gt;4,"ERRONEO"," ")</f>
        <v xml:space="preserve"> </v>
      </c>
      <c r="AV924" t="str">
        <f>+IF(TablaProyecto[[#This Row],[PerformanceRating]]&gt;4,"ERRONEO"," ")</f>
        <v xml:space="preserve"> </v>
      </c>
      <c r="AW924" t="str">
        <f>+IF(TablaProyecto[[#This Row],[RelationshipSatisfaction]]&gt;4,"ERRONEO"," ")</f>
        <v xml:space="preserve"> </v>
      </c>
      <c r="AX924" t="str">
        <f>+IF(TablaProyecto[[#This Row],[WorkLifeBalance]]&gt;4,"ERRONEO"," ")</f>
        <v xml:space="preserve"> </v>
      </c>
    </row>
    <row r="925" spans="1:50" x14ac:dyDescent="0.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  <c r="AJ925" s="3">
        <f>+TablaProyecto[[#This Row],[PercentSalaryHike]]/100</f>
        <v>0.11</v>
      </c>
      <c r="AK925" s="3" t="str">
        <f>+IF(TablaProyecto[[#This Row],[Age]]&gt;=61,"Baby boomers",IF(TablaProyecto[[#This Row],[Age]]&gt;=45,"Generacion X",IF(TablaProyecto[[#This Row],[Age]]&gt;=29,"Millennials","Generacion Z")))</f>
        <v>Millennials</v>
      </c>
      <c r="AL92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25" s="3" t="str">
        <f>+IF(TablaProyecto[[#This Row],[HourlyRate]]&lt;50,"Coste salarial bajo",IF(TablaProyecto[[#This Row],[HourlyRate]]&lt;75,"Coste salarial medio","Coste salarial alto"))</f>
        <v>Coste salarial medio</v>
      </c>
      <c r="AN925" s="3" t="str">
        <f>+IF(TablaProyecto[[#This Row],[DistanceFromHome]]&lt;10,"0-10 kms",IF(TablaProyecto[[#This Row],[DistanceFromHome]]&lt;20,"10-20 kms","20-30 kms"))</f>
        <v>10-20 kms</v>
      </c>
      <c r="AO925" s="3" t="str">
        <f>+IF(TablaProyecto[[#This Row],[Porcentaje de aumento salarial recibido (%)]]&lt;16%,"Bajo",IF(TablaProyecto[[#This Row],[Porcentaje de aumento salarial recibido (%)]]&lt;21%,"Medio","Alto"))</f>
        <v>Bajo</v>
      </c>
      <c r="AP925" s="3" t="str">
        <f>+IF(TablaProyecto[[#This Row],[TrainingTimesLastYear]]&lt;3,"Poca",IF(TablaProyecto[[#This Row],[TrainingTimesLastYear]]&lt;5,"Media","Mucha"))</f>
        <v>Mucha</v>
      </c>
      <c r="AQ925" s="3" t="str">
        <f>+IF(TablaProyecto[[#This Row],[TotalWorkingYears]]&lt;4,"Junior",IF(TablaProyecto[[#This Row],[TotalWorkingYears]]&lt;10,"Intermediate","Senior"))</f>
        <v>Senior</v>
      </c>
      <c r="AS925" t="str">
        <f>+IF(TablaProyecto[[#This Row],[Education]]&gt;5,"ERRONEO","")</f>
        <v/>
      </c>
      <c r="AT925" t="str">
        <f>IF(+COUNTIF(TablaProyecto[EmployeeNumber],TablaProyecto[[#This Row],[EmployeeNumber]])&gt;1,"ERRONEO"," ")</f>
        <v xml:space="preserve"> </v>
      </c>
      <c r="AU925" t="str">
        <f>+IF(TablaProyecto[[#This Row],[JobSatisfaction]]&gt;4,"ERRONEO"," ")</f>
        <v xml:space="preserve"> </v>
      </c>
      <c r="AV925" t="str">
        <f>+IF(TablaProyecto[[#This Row],[PerformanceRating]]&gt;4,"ERRONEO"," ")</f>
        <v xml:space="preserve"> </v>
      </c>
      <c r="AW925" t="str">
        <f>+IF(TablaProyecto[[#This Row],[RelationshipSatisfaction]]&gt;4,"ERRONEO"," ")</f>
        <v xml:space="preserve"> </v>
      </c>
      <c r="AX925" t="str">
        <f>+IF(TablaProyecto[[#This Row],[WorkLifeBalance]]&gt;4,"ERRONEO"," ")</f>
        <v xml:space="preserve"> </v>
      </c>
    </row>
    <row r="926" spans="1:50" x14ac:dyDescent="0.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  <c r="AJ926" s="3">
        <f>+TablaProyecto[[#This Row],[PercentSalaryHike]]/100</f>
        <v>0.14000000000000001</v>
      </c>
      <c r="AK926" s="3" t="str">
        <f>+IF(TablaProyecto[[#This Row],[Age]]&gt;=61,"Baby boomers",IF(TablaProyecto[[#This Row],[Age]]&gt;=45,"Generacion X",IF(TablaProyecto[[#This Row],[Age]]&gt;=29,"Millennials","Generacion Z")))</f>
        <v>Millennials</v>
      </c>
      <c r="AL92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26" s="3" t="str">
        <f>+IF(TablaProyecto[[#This Row],[HourlyRate]]&lt;50,"Coste salarial bajo",IF(TablaProyecto[[#This Row],[HourlyRate]]&lt;75,"Coste salarial medio","Coste salarial alto"))</f>
        <v>Coste salarial medio</v>
      </c>
      <c r="AN926" s="3" t="str">
        <f>+IF(TablaProyecto[[#This Row],[DistanceFromHome]]&lt;10,"0-10 kms",IF(TablaProyecto[[#This Row],[DistanceFromHome]]&lt;20,"10-20 kms","20-30 kms"))</f>
        <v>0-10 kms</v>
      </c>
      <c r="AO926" s="3" t="str">
        <f>+IF(TablaProyecto[[#This Row],[Porcentaje de aumento salarial recibido (%)]]&lt;16%,"Bajo",IF(TablaProyecto[[#This Row],[Porcentaje de aumento salarial recibido (%)]]&lt;21%,"Medio","Alto"))</f>
        <v>Bajo</v>
      </c>
      <c r="AP926" s="3" t="str">
        <f>+IF(TablaProyecto[[#This Row],[TrainingTimesLastYear]]&lt;3,"Poca",IF(TablaProyecto[[#This Row],[TrainingTimesLastYear]]&lt;5,"Media","Mucha"))</f>
        <v>Media</v>
      </c>
      <c r="AQ926" s="3" t="str">
        <f>+IF(TablaProyecto[[#This Row],[TotalWorkingYears]]&lt;4,"Junior",IF(TablaProyecto[[#This Row],[TotalWorkingYears]]&lt;10,"Intermediate","Senior"))</f>
        <v>Intermediate</v>
      </c>
      <c r="AS926" t="str">
        <f>+IF(TablaProyecto[[#This Row],[Education]]&gt;5,"ERRONEO","")</f>
        <v/>
      </c>
      <c r="AT926" t="str">
        <f>IF(+COUNTIF(TablaProyecto[EmployeeNumber],TablaProyecto[[#This Row],[EmployeeNumber]])&gt;1,"ERRONEO"," ")</f>
        <v xml:space="preserve"> </v>
      </c>
      <c r="AU926" t="str">
        <f>+IF(TablaProyecto[[#This Row],[JobSatisfaction]]&gt;4,"ERRONEO"," ")</f>
        <v xml:space="preserve"> </v>
      </c>
      <c r="AV926" t="str">
        <f>+IF(TablaProyecto[[#This Row],[PerformanceRating]]&gt;4,"ERRONEO"," ")</f>
        <v xml:space="preserve"> </v>
      </c>
      <c r="AW926" t="str">
        <f>+IF(TablaProyecto[[#This Row],[RelationshipSatisfaction]]&gt;4,"ERRONEO"," ")</f>
        <v xml:space="preserve"> </v>
      </c>
      <c r="AX926" t="str">
        <f>+IF(TablaProyecto[[#This Row],[WorkLifeBalance]]&gt;4,"ERRONEO"," ")</f>
        <v xml:space="preserve"> </v>
      </c>
    </row>
    <row r="927" spans="1:50" x14ac:dyDescent="0.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  <c r="AJ927" s="3">
        <f>+TablaProyecto[[#This Row],[PercentSalaryHike]]/100</f>
        <v>0.16</v>
      </c>
      <c r="AK927" s="3" t="str">
        <f>+IF(TablaProyecto[[#This Row],[Age]]&gt;=61,"Baby boomers",IF(TablaProyecto[[#This Row],[Age]]&gt;=45,"Generacion X",IF(TablaProyecto[[#This Row],[Age]]&gt;=29,"Millennials","Generacion Z")))</f>
        <v>Millennials</v>
      </c>
      <c r="AL92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927" s="3" t="str">
        <f>+IF(TablaProyecto[[#This Row],[HourlyRate]]&lt;50,"Coste salarial bajo",IF(TablaProyecto[[#This Row],[HourlyRate]]&lt;75,"Coste salarial medio","Coste salarial alto"))</f>
        <v>Coste salarial alto</v>
      </c>
      <c r="AN927" s="3" t="str">
        <f>+IF(TablaProyecto[[#This Row],[DistanceFromHome]]&lt;10,"0-10 kms",IF(TablaProyecto[[#This Row],[DistanceFromHome]]&lt;20,"10-20 kms","20-30 kms"))</f>
        <v>0-10 kms</v>
      </c>
      <c r="AO927" s="3" t="str">
        <f>+IF(TablaProyecto[[#This Row],[Porcentaje de aumento salarial recibido (%)]]&lt;16%,"Bajo",IF(TablaProyecto[[#This Row],[Porcentaje de aumento salarial recibido (%)]]&lt;21%,"Medio","Alto"))</f>
        <v>Medio</v>
      </c>
      <c r="AP927" s="3" t="str">
        <f>+IF(TablaProyecto[[#This Row],[TrainingTimesLastYear]]&lt;3,"Poca",IF(TablaProyecto[[#This Row],[TrainingTimesLastYear]]&lt;5,"Media","Mucha"))</f>
        <v>Poca</v>
      </c>
      <c r="AQ927" s="3" t="str">
        <f>+IF(TablaProyecto[[#This Row],[TotalWorkingYears]]&lt;4,"Junior",IF(TablaProyecto[[#This Row],[TotalWorkingYears]]&lt;10,"Intermediate","Senior"))</f>
        <v>Senior</v>
      </c>
      <c r="AS927" t="str">
        <f>+IF(TablaProyecto[[#This Row],[Education]]&gt;5,"ERRONEO","")</f>
        <v/>
      </c>
      <c r="AT927" t="str">
        <f>IF(+COUNTIF(TablaProyecto[EmployeeNumber],TablaProyecto[[#This Row],[EmployeeNumber]])&gt;1,"ERRONEO"," ")</f>
        <v xml:space="preserve"> </v>
      </c>
      <c r="AU927" t="str">
        <f>+IF(TablaProyecto[[#This Row],[JobSatisfaction]]&gt;4,"ERRONEO"," ")</f>
        <v xml:space="preserve"> </v>
      </c>
      <c r="AV927" t="str">
        <f>+IF(TablaProyecto[[#This Row],[PerformanceRating]]&gt;4,"ERRONEO"," ")</f>
        <v xml:space="preserve"> </v>
      </c>
      <c r="AW927" t="str">
        <f>+IF(TablaProyecto[[#This Row],[RelationshipSatisfaction]]&gt;4,"ERRONEO"," ")</f>
        <v xml:space="preserve"> </v>
      </c>
      <c r="AX927" t="str">
        <f>+IF(TablaProyecto[[#This Row],[WorkLifeBalance]]&gt;4,"ERRONEO"," ")</f>
        <v xml:space="preserve"> </v>
      </c>
    </row>
    <row r="928" spans="1:50" x14ac:dyDescent="0.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  <c r="AJ928" s="3">
        <f>+TablaProyecto[[#This Row],[PercentSalaryHike]]/100</f>
        <v>0.14000000000000001</v>
      </c>
      <c r="AK928" s="3" t="str">
        <f>+IF(TablaProyecto[[#This Row],[Age]]&gt;=61,"Baby boomers",IF(TablaProyecto[[#This Row],[Age]]&gt;=45,"Generacion X",IF(TablaProyecto[[#This Row],[Age]]&gt;=29,"Millennials","Generacion Z")))</f>
        <v>Millennials</v>
      </c>
      <c r="AL92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928" s="3" t="str">
        <f>+IF(TablaProyecto[[#This Row],[HourlyRate]]&lt;50,"Coste salarial bajo",IF(TablaProyecto[[#This Row],[HourlyRate]]&lt;75,"Coste salarial medio","Coste salarial alto"))</f>
        <v>Coste salarial medio</v>
      </c>
      <c r="AN928" s="3" t="str">
        <f>+IF(TablaProyecto[[#This Row],[DistanceFromHome]]&lt;10,"0-10 kms",IF(TablaProyecto[[#This Row],[DistanceFromHome]]&lt;20,"10-20 kms","20-30 kms"))</f>
        <v>0-10 kms</v>
      </c>
      <c r="AO928" s="3" t="str">
        <f>+IF(TablaProyecto[[#This Row],[Porcentaje de aumento salarial recibido (%)]]&lt;16%,"Bajo",IF(TablaProyecto[[#This Row],[Porcentaje de aumento salarial recibido (%)]]&lt;21%,"Medio","Alto"))</f>
        <v>Bajo</v>
      </c>
      <c r="AP928" s="3" t="str">
        <f>+IF(TablaProyecto[[#This Row],[TrainingTimesLastYear]]&lt;3,"Poca",IF(TablaProyecto[[#This Row],[TrainingTimesLastYear]]&lt;5,"Media","Mucha"))</f>
        <v>Media</v>
      </c>
      <c r="AQ928" s="3" t="str">
        <f>+IF(TablaProyecto[[#This Row],[TotalWorkingYears]]&lt;4,"Junior",IF(TablaProyecto[[#This Row],[TotalWorkingYears]]&lt;10,"Intermediate","Senior"))</f>
        <v>Senior</v>
      </c>
      <c r="AS928" t="str">
        <f>+IF(TablaProyecto[[#This Row],[Education]]&gt;5,"ERRONEO","")</f>
        <v/>
      </c>
      <c r="AT928" t="str">
        <f>IF(+COUNTIF(TablaProyecto[EmployeeNumber],TablaProyecto[[#This Row],[EmployeeNumber]])&gt;1,"ERRONEO"," ")</f>
        <v xml:space="preserve"> </v>
      </c>
      <c r="AU928" t="str">
        <f>+IF(TablaProyecto[[#This Row],[JobSatisfaction]]&gt;4,"ERRONEO"," ")</f>
        <v xml:space="preserve"> </v>
      </c>
      <c r="AV928" t="str">
        <f>+IF(TablaProyecto[[#This Row],[PerformanceRating]]&gt;4,"ERRONEO"," ")</f>
        <v xml:space="preserve"> </v>
      </c>
      <c r="AW928" t="str">
        <f>+IF(TablaProyecto[[#This Row],[RelationshipSatisfaction]]&gt;4,"ERRONEO"," ")</f>
        <v xml:space="preserve"> </v>
      </c>
      <c r="AX928" t="str">
        <f>+IF(TablaProyecto[[#This Row],[WorkLifeBalance]]&gt;4,"ERRONEO"," ")</f>
        <v xml:space="preserve"> </v>
      </c>
    </row>
    <row r="929" spans="1:50" x14ac:dyDescent="0.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  <c r="AJ929" s="3">
        <f>+TablaProyecto[[#This Row],[PercentSalaryHike]]/100</f>
        <v>0.11</v>
      </c>
      <c r="AK929" s="3" t="str">
        <f>+IF(TablaProyecto[[#This Row],[Age]]&gt;=61,"Baby boomers",IF(TablaProyecto[[#This Row],[Age]]&gt;=45,"Generacion X",IF(TablaProyecto[[#This Row],[Age]]&gt;=29,"Millennials","Generacion Z")))</f>
        <v>Millennials</v>
      </c>
      <c r="AL92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929" s="3" t="str">
        <f>+IF(TablaProyecto[[#This Row],[HourlyRate]]&lt;50,"Coste salarial bajo",IF(TablaProyecto[[#This Row],[HourlyRate]]&lt;75,"Coste salarial medio","Coste salarial alto"))</f>
        <v>Coste salarial medio</v>
      </c>
      <c r="AN929" s="3" t="str">
        <f>+IF(TablaProyecto[[#This Row],[DistanceFromHome]]&lt;10,"0-10 kms",IF(TablaProyecto[[#This Row],[DistanceFromHome]]&lt;20,"10-20 kms","20-30 kms"))</f>
        <v>0-10 kms</v>
      </c>
      <c r="AO929" s="3" t="str">
        <f>+IF(TablaProyecto[[#This Row],[Porcentaje de aumento salarial recibido (%)]]&lt;16%,"Bajo",IF(TablaProyecto[[#This Row],[Porcentaje de aumento salarial recibido (%)]]&lt;21%,"Medio","Alto"))</f>
        <v>Bajo</v>
      </c>
      <c r="AP929" s="3" t="str">
        <f>+IF(TablaProyecto[[#This Row],[TrainingTimesLastYear]]&lt;3,"Poca",IF(TablaProyecto[[#This Row],[TrainingTimesLastYear]]&lt;5,"Media","Mucha"))</f>
        <v>Poca</v>
      </c>
      <c r="AQ929" s="3" t="str">
        <f>+IF(TablaProyecto[[#This Row],[TotalWorkingYears]]&lt;4,"Junior",IF(TablaProyecto[[#This Row],[TotalWorkingYears]]&lt;10,"Intermediate","Senior"))</f>
        <v>Senior</v>
      </c>
      <c r="AS929" t="str">
        <f>+IF(TablaProyecto[[#This Row],[Education]]&gt;5,"ERRONEO","")</f>
        <v/>
      </c>
      <c r="AT929" t="str">
        <f>IF(+COUNTIF(TablaProyecto[EmployeeNumber],TablaProyecto[[#This Row],[EmployeeNumber]])&gt;1,"ERRONEO"," ")</f>
        <v xml:space="preserve"> </v>
      </c>
      <c r="AU929" t="str">
        <f>+IF(TablaProyecto[[#This Row],[JobSatisfaction]]&gt;4,"ERRONEO"," ")</f>
        <v xml:space="preserve"> </v>
      </c>
      <c r="AV929" t="str">
        <f>+IF(TablaProyecto[[#This Row],[PerformanceRating]]&gt;4,"ERRONEO"," ")</f>
        <v xml:space="preserve"> </v>
      </c>
      <c r="AW929" t="str">
        <f>+IF(TablaProyecto[[#This Row],[RelationshipSatisfaction]]&gt;4,"ERRONEO"," ")</f>
        <v xml:space="preserve"> </v>
      </c>
      <c r="AX929" t="str">
        <f>+IF(TablaProyecto[[#This Row],[WorkLifeBalance]]&gt;4,"ERRONEO"," ")</f>
        <v xml:space="preserve"> </v>
      </c>
    </row>
    <row r="930" spans="1:50" x14ac:dyDescent="0.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  <c r="AJ930" s="3">
        <f>+TablaProyecto[[#This Row],[PercentSalaryHike]]/100</f>
        <v>0.11</v>
      </c>
      <c r="AK930" s="3" t="str">
        <f>+IF(TablaProyecto[[#This Row],[Age]]&gt;=61,"Baby boomers",IF(TablaProyecto[[#This Row],[Age]]&gt;=45,"Generacion X",IF(TablaProyecto[[#This Row],[Age]]&gt;=29,"Millennials","Generacion Z")))</f>
        <v>Millennials</v>
      </c>
      <c r="AL93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30" s="3" t="str">
        <f>+IF(TablaProyecto[[#This Row],[HourlyRate]]&lt;50,"Coste salarial bajo",IF(TablaProyecto[[#This Row],[HourlyRate]]&lt;75,"Coste salarial medio","Coste salarial alto"))</f>
        <v>Coste salarial medio</v>
      </c>
      <c r="AN930" s="3" t="str">
        <f>+IF(TablaProyecto[[#This Row],[DistanceFromHome]]&lt;10,"0-10 kms",IF(TablaProyecto[[#This Row],[DistanceFromHome]]&lt;20,"10-20 kms","20-30 kms"))</f>
        <v>10-20 kms</v>
      </c>
      <c r="AO930" s="3" t="str">
        <f>+IF(TablaProyecto[[#This Row],[Porcentaje de aumento salarial recibido (%)]]&lt;16%,"Bajo",IF(TablaProyecto[[#This Row],[Porcentaje de aumento salarial recibido (%)]]&lt;21%,"Medio","Alto"))</f>
        <v>Bajo</v>
      </c>
      <c r="AP930" s="3" t="str">
        <f>+IF(TablaProyecto[[#This Row],[TrainingTimesLastYear]]&lt;3,"Poca",IF(TablaProyecto[[#This Row],[TrainingTimesLastYear]]&lt;5,"Media","Mucha"))</f>
        <v>Poca</v>
      </c>
      <c r="AQ930" s="3" t="str">
        <f>+IF(TablaProyecto[[#This Row],[TotalWorkingYears]]&lt;4,"Junior",IF(TablaProyecto[[#This Row],[TotalWorkingYears]]&lt;10,"Intermediate","Senior"))</f>
        <v>Senior</v>
      </c>
      <c r="AS930" t="str">
        <f>+IF(TablaProyecto[[#This Row],[Education]]&gt;5,"ERRONEO","")</f>
        <v/>
      </c>
      <c r="AT930" t="str">
        <f>IF(+COUNTIF(TablaProyecto[EmployeeNumber],TablaProyecto[[#This Row],[EmployeeNumber]])&gt;1,"ERRONEO"," ")</f>
        <v xml:space="preserve"> </v>
      </c>
      <c r="AU930" t="str">
        <f>+IF(TablaProyecto[[#This Row],[JobSatisfaction]]&gt;4,"ERRONEO"," ")</f>
        <v xml:space="preserve"> </v>
      </c>
      <c r="AV930" t="str">
        <f>+IF(TablaProyecto[[#This Row],[PerformanceRating]]&gt;4,"ERRONEO"," ")</f>
        <v xml:space="preserve"> </v>
      </c>
      <c r="AW930" t="str">
        <f>+IF(TablaProyecto[[#This Row],[RelationshipSatisfaction]]&gt;4,"ERRONEO"," ")</f>
        <v xml:space="preserve"> </v>
      </c>
      <c r="AX930" t="str">
        <f>+IF(TablaProyecto[[#This Row],[WorkLifeBalance]]&gt;4,"ERRONEO"," ")</f>
        <v xml:space="preserve"> </v>
      </c>
    </row>
    <row r="931" spans="1:50" x14ac:dyDescent="0.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  <c r="AJ931" s="3">
        <f>+TablaProyecto[[#This Row],[PercentSalaryHike]]/100</f>
        <v>0.12</v>
      </c>
      <c r="AK931" s="3" t="str">
        <f>+IF(TablaProyecto[[#This Row],[Age]]&gt;=61,"Baby boomers",IF(TablaProyecto[[#This Row],[Age]]&gt;=45,"Generacion X",IF(TablaProyecto[[#This Row],[Age]]&gt;=29,"Millennials","Generacion Z")))</f>
        <v>Generacion Z</v>
      </c>
      <c r="AL93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31" s="3" t="str">
        <f>+IF(TablaProyecto[[#This Row],[HourlyRate]]&lt;50,"Coste salarial bajo",IF(TablaProyecto[[#This Row],[HourlyRate]]&lt;75,"Coste salarial medio","Coste salarial alto"))</f>
        <v>Coste salarial medio</v>
      </c>
      <c r="AN931" s="3" t="str">
        <f>+IF(TablaProyecto[[#This Row],[DistanceFromHome]]&lt;10,"0-10 kms",IF(TablaProyecto[[#This Row],[DistanceFromHome]]&lt;20,"10-20 kms","20-30 kms"))</f>
        <v>0-10 kms</v>
      </c>
      <c r="AO931" s="3" t="str">
        <f>+IF(TablaProyecto[[#This Row],[Porcentaje de aumento salarial recibido (%)]]&lt;16%,"Bajo",IF(TablaProyecto[[#This Row],[Porcentaje de aumento salarial recibido (%)]]&lt;21%,"Medio","Alto"))</f>
        <v>Bajo</v>
      </c>
      <c r="AP931" s="3" t="str">
        <f>+IF(TablaProyecto[[#This Row],[TrainingTimesLastYear]]&lt;3,"Poca",IF(TablaProyecto[[#This Row],[TrainingTimesLastYear]]&lt;5,"Media","Mucha"))</f>
        <v>Poca</v>
      </c>
      <c r="AQ931" s="3" t="str">
        <f>+IF(TablaProyecto[[#This Row],[TotalWorkingYears]]&lt;4,"Junior",IF(TablaProyecto[[#This Row],[TotalWorkingYears]]&lt;10,"Intermediate","Senior"))</f>
        <v>Junior</v>
      </c>
      <c r="AS931" t="str">
        <f>+IF(TablaProyecto[[#This Row],[Education]]&gt;5,"ERRONEO","")</f>
        <v/>
      </c>
      <c r="AT931" t="str">
        <f>IF(+COUNTIF(TablaProyecto[EmployeeNumber],TablaProyecto[[#This Row],[EmployeeNumber]])&gt;1,"ERRONEO"," ")</f>
        <v xml:space="preserve"> </v>
      </c>
      <c r="AU931" t="str">
        <f>+IF(TablaProyecto[[#This Row],[JobSatisfaction]]&gt;4,"ERRONEO"," ")</f>
        <v xml:space="preserve"> </v>
      </c>
      <c r="AV931" t="str">
        <f>+IF(TablaProyecto[[#This Row],[PerformanceRating]]&gt;4,"ERRONEO"," ")</f>
        <v xml:space="preserve"> </v>
      </c>
      <c r="AW931" t="str">
        <f>+IF(TablaProyecto[[#This Row],[RelationshipSatisfaction]]&gt;4,"ERRONEO"," ")</f>
        <v xml:space="preserve"> </v>
      </c>
      <c r="AX931" t="str">
        <f>+IF(TablaProyecto[[#This Row],[WorkLifeBalance]]&gt;4,"ERRONEO"," ")</f>
        <v xml:space="preserve"> </v>
      </c>
    </row>
    <row r="932" spans="1:50" x14ac:dyDescent="0.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  <c r="AJ932" s="3">
        <f>+TablaProyecto[[#This Row],[PercentSalaryHike]]/100</f>
        <v>0.14000000000000001</v>
      </c>
      <c r="AK932" s="3" t="str">
        <f>+IF(TablaProyecto[[#This Row],[Age]]&gt;=61,"Baby boomers",IF(TablaProyecto[[#This Row],[Age]]&gt;=45,"Generacion X",IF(TablaProyecto[[#This Row],[Age]]&gt;=29,"Millennials","Generacion Z")))</f>
        <v>Generacion X</v>
      </c>
      <c r="AL93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32" s="3" t="str">
        <f>+IF(TablaProyecto[[#This Row],[HourlyRate]]&lt;50,"Coste salarial bajo",IF(TablaProyecto[[#This Row],[HourlyRate]]&lt;75,"Coste salarial medio","Coste salarial alto"))</f>
        <v>Coste salarial bajo</v>
      </c>
      <c r="AN932" s="3" t="str">
        <f>+IF(TablaProyecto[[#This Row],[DistanceFromHome]]&lt;10,"0-10 kms",IF(TablaProyecto[[#This Row],[DistanceFromHome]]&lt;20,"10-20 kms","20-30 kms"))</f>
        <v>0-10 kms</v>
      </c>
      <c r="AO932" s="3" t="str">
        <f>+IF(TablaProyecto[[#This Row],[Porcentaje de aumento salarial recibido (%)]]&lt;16%,"Bajo",IF(TablaProyecto[[#This Row],[Porcentaje de aumento salarial recibido (%)]]&lt;21%,"Medio","Alto"))</f>
        <v>Bajo</v>
      </c>
      <c r="AP932" s="3" t="str">
        <f>+IF(TablaProyecto[[#This Row],[TrainingTimesLastYear]]&lt;3,"Poca",IF(TablaProyecto[[#This Row],[TrainingTimesLastYear]]&lt;5,"Media","Mucha"))</f>
        <v>Mucha</v>
      </c>
      <c r="AQ932" s="3" t="str">
        <f>+IF(TablaProyecto[[#This Row],[TotalWorkingYears]]&lt;4,"Junior",IF(TablaProyecto[[#This Row],[TotalWorkingYears]]&lt;10,"Intermediate","Senior"))</f>
        <v>Intermediate</v>
      </c>
      <c r="AS932" t="str">
        <f>+IF(TablaProyecto[[#This Row],[Education]]&gt;5,"ERRONEO","")</f>
        <v/>
      </c>
      <c r="AT932" t="str">
        <f>IF(+COUNTIF(TablaProyecto[EmployeeNumber],TablaProyecto[[#This Row],[EmployeeNumber]])&gt;1,"ERRONEO"," ")</f>
        <v xml:space="preserve"> </v>
      </c>
      <c r="AU932" t="str">
        <f>+IF(TablaProyecto[[#This Row],[JobSatisfaction]]&gt;4,"ERRONEO"," ")</f>
        <v xml:space="preserve"> </v>
      </c>
      <c r="AV932" t="str">
        <f>+IF(TablaProyecto[[#This Row],[PerformanceRating]]&gt;4,"ERRONEO"," ")</f>
        <v xml:space="preserve"> </v>
      </c>
      <c r="AW932" t="str">
        <f>+IF(TablaProyecto[[#This Row],[RelationshipSatisfaction]]&gt;4,"ERRONEO"," ")</f>
        <v xml:space="preserve"> </v>
      </c>
      <c r="AX932" t="str">
        <f>+IF(TablaProyecto[[#This Row],[WorkLifeBalance]]&gt;4,"ERRONEO"," ")</f>
        <v xml:space="preserve"> </v>
      </c>
    </row>
    <row r="933" spans="1:50" x14ac:dyDescent="0.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  <c r="AJ933" s="3">
        <f>+TablaProyecto[[#This Row],[PercentSalaryHike]]/100</f>
        <v>0.18</v>
      </c>
      <c r="AK933" s="3" t="str">
        <f>+IF(TablaProyecto[[#This Row],[Age]]&gt;=61,"Baby boomers",IF(TablaProyecto[[#This Row],[Age]]&gt;=45,"Generacion X",IF(TablaProyecto[[#This Row],[Age]]&gt;=29,"Millennials","Generacion Z")))</f>
        <v>Millennials</v>
      </c>
      <c r="AL93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33" s="3" t="str">
        <f>+IF(TablaProyecto[[#This Row],[HourlyRate]]&lt;50,"Coste salarial bajo",IF(TablaProyecto[[#This Row],[HourlyRate]]&lt;75,"Coste salarial medio","Coste salarial alto"))</f>
        <v>Coste salarial medio</v>
      </c>
      <c r="AN933" s="3" t="str">
        <f>+IF(TablaProyecto[[#This Row],[DistanceFromHome]]&lt;10,"0-10 kms",IF(TablaProyecto[[#This Row],[DistanceFromHome]]&lt;20,"10-20 kms","20-30 kms"))</f>
        <v>0-10 kms</v>
      </c>
      <c r="AO933" s="3" t="str">
        <f>+IF(TablaProyecto[[#This Row],[Porcentaje de aumento salarial recibido (%)]]&lt;16%,"Bajo",IF(TablaProyecto[[#This Row],[Porcentaje de aumento salarial recibido (%)]]&lt;21%,"Medio","Alto"))</f>
        <v>Medio</v>
      </c>
      <c r="AP933" s="3" t="str">
        <f>+IF(TablaProyecto[[#This Row],[TrainingTimesLastYear]]&lt;3,"Poca",IF(TablaProyecto[[#This Row],[TrainingTimesLastYear]]&lt;5,"Media","Mucha"))</f>
        <v>Media</v>
      </c>
      <c r="AQ933" s="3" t="str">
        <f>+IF(TablaProyecto[[#This Row],[TotalWorkingYears]]&lt;4,"Junior",IF(TablaProyecto[[#This Row],[TotalWorkingYears]]&lt;10,"Intermediate","Senior"))</f>
        <v>Senior</v>
      </c>
      <c r="AS933" t="str">
        <f>+IF(TablaProyecto[[#This Row],[Education]]&gt;5,"ERRONEO","")</f>
        <v/>
      </c>
      <c r="AT933" t="str">
        <f>IF(+COUNTIF(TablaProyecto[EmployeeNumber],TablaProyecto[[#This Row],[EmployeeNumber]])&gt;1,"ERRONEO"," ")</f>
        <v xml:space="preserve"> </v>
      </c>
      <c r="AU933" t="str">
        <f>+IF(TablaProyecto[[#This Row],[JobSatisfaction]]&gt;4,"ERRONEO"," ")</f>
        <v xml:space="preserve"> </v>
      </c>
      <c r="AV933" t="str">
        <f>+IF(TablaProyecto[[#This Row],[PerformanceRating]]&gt;4,"ERRONEO"," ")</f>
        <v xml:space="preserve"> </v>
      </c>
      <c r="AW933" t="str">
        <f>+IF(TablaProyecto[[#This Row],[RelationshipSatisfaction]]&gt;4,"ERRONEO"," ")</f>
        <v xml:space="preserve"> </v>
      </c>
      <c r="AX933" t="str">
        <f>+IF(TablaProyecto[[#This Row],[WorkLifeBalance]]&gt;4,"ERRONEO"," ")</f>
        <v xml:space="preserve"> </v>
      </c>
    </row>
    <row r="934" spans="1:50" x14ac:dyDescent="0.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  <c r="AJ934" s="3">
        <f>+TablaProyecto[[#This Row],[PercentSalaryHike]]/100</f>
        <v>0.13</v>
      </c>
      <c r="AK934" s="3" t="str">
        <f>+IF(TablaProyecto[[#This Row],[Age]]&gt;=61,"Baby boomers",IF(TablaProyecto[[#This Row],[Age]]&gt;=45,"Generacion X",IF(TablaProyecto[[#This Row],[Age]]&gt;=29,"Millennials","Generacion Z")))</f>
        <v>Millennials</v>
      </c>
      <c r="AL93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34" s="3" t="str">
        <f>+IF(TablaProyecto[[#This Row],[HourlyRate]]&lt;50,"Coste salarial bajo",IF(TablaProyecto[[#This Row],[HourlyRate]]&lt;75,"Coste salarial medio","Coste salarial alto"))</f>
        <v>Coste salarial bajo</v>
      </c>
      <c r="AN934" s="3" t="str">
        <f>+IF(TablaProyecto[[#This Row],[DistanceFromHome]]&lt;10,"0-10 kms",IF(TablaProyecto[[#This Row],[DistanceFromHome]]&lt;20,"10-20 kms","20-30 kms"))</f>
        <v>0-10 kms</v>
      </c>
      <c r="AO934" s="3" t="str">
        <f>+IF(TablaProyecto[[#This Row],[Porcentaje de aumento salarial recibido (%)]]&lt;16%,"Bajo",IF(TablaProyecto[[#This Row],[Porcentaje de aumento salarial recibido (%)]]&lt;21%,"Medio","Alto"))</f>
        <v>Bajo</v>
      </c>
      <c r="AP934" s="3" t="str">
        <f>+IF(TablaProyecto[[#This Row],[TrainingTimesLastYear]]&lt;3,"Poca",IF(TablaProyecto[[#This Row],[TrainingTimesLastYear]]&lt;5,"Media","Mucha"))</f>
        <v>Poca</v>
      </c>
      <c r="AQ934" s="3" t="str">
        <f>+IF(TablaProyecto[[#This Row],[TotalWorkingYears]]&lt;4,"Junior",IF(TablaProyecto[[#This Row],[TotalWorkingYears]]&lt;10,"Intermediate","Senior"))</f>
        <v>Senior</v>
      </c>
      <c r="AS934" t="str">
        <f>+IF(TablaProyecto[[#This Row],[Education]]&gt;5,"ERRONEO","")</f>
        <v/>
      </c>
      <c r="AT934" t="str">
        <f>IF(+COUNTIF(TablaProyecto[EmployeeNumber],TablaProyecto[[#This Row],[EmployeeNumber]])&gt;1,"ERRONEO"," ")</f>
        <v xml:space="preserve"> </v>
      </c>
      <c r="AU934" t="str">
        <f>+IF(TablaProyecto[[#This Row],[JobSatisfaction]]&gt;4,"ERRONEO"," ")</f>
        <v xml:space="preserve"> </v>
      </c>
      <c r="AV934" t="str">
        <f>+IF(TablaProyecto[[#This Row],[PerformanceRating]]&gt;4,"ERRONEO"," ")</f>
        <v xml:space="preserve"> </v>
      </c>
      <c r="AW934" t="str">
        <f>+IF(TablaProyecto[[#This Row],[RelationshipSatisfaction]]&gt;4,"ERRONEO"," ")</f>
        <v xml:space="preserve"> </v>
      </c>
      <c r="AX934" t="str">
        <f>+IF(TablaProyecto[[#This Row],[WorkLifeBalance]]&gt;4,"ERRONEO"," ")</f>
        <v xml:space="preserve"> </v>
      </c>
    </row>
    <row r="935" spans="1:50" x14ac:dyDescent="0.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  <c r="AJ935" s="3">
        <f>+TablaProyecto[[#This Row],[PercentSalaryHike]]/100</f>
        <v>0.11</v>
      </c>
      <c r="AK935" s="3" t="str">
        <f>+IF(TablaProyecto[[#This Row],[Age]]&gt;=61,"Baby boomers",IF(TablaProyecto[[#This Row],[Age]]&gt;=45,"Generacion X",IF(TablaProyecto[[#This Row],[Age]]&gt;=29,"Millennials","Generacion Z")))</f>
        <v>Generacion Z</v>
      </c>
      <c r="AL93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35" s="3" t="str">
        <f>+IF(TablaProyecto[[#This Row],[HourlyRate]]&lt;50,"Coste salarial bajo",IF(TablaProyecto[[#This Row],[HourlyRate]]&lt;75,"Coste salarial medio","Coste salarial alto"))</f>
        <v>Coste salarial alto</v>
      </c>
      <c r="AN935" s="3" t="str">
        <f>+IF(TablaProyecto[[#This Row],[DistanceFromHome]]&lt;10,"0-10 kms",IF(TablaProyecto[[#This Row],[DistanceFromHome]]&lt;20,"10-20 kms","20-30 kms"))</f>
        <v>0-10 kms</v>
      </c>
      <c r="AO935" s="3" t="str">
        <f>+IF(TablaProyecto[[#This Row],[Porcentaje de aumento salarial recibido (%)]]&lt;16%,"Bajo",IF(TablaProyecto[[#This Row],[Porcentaje de aumento salarial recibido (%)]]&lt;21%,"Medio","Alto"))</f>
        <v>Bajo</v>
      </c>
      <c r="AP935" s="3" t="str">
        <f>+IF(TablaProyecto[[#This Row],[TrainingTimesLastYear]]&lt;3,"Poca",IF(TablaProyecto[[#This Row],[TrainingTimesLastYear]]&lt;5,"Media","Mucha"))</f>
        <v>Poca</v>
      </c>
      <c r="AQ935" s="3" t="str">
        <f>+IF(TablaProyecto[[#This Row],[TotalWorkingYears]]&lt;4,"Junior",IF(TablaProyecto[[#This Row],[TotalWorkingYears]]&lt;10,"Intermediate","Senior"))</f>
        <v>Intermediate</v>
      </c>
      <c r="AS935" t="str">
        <f>+IF(TablaProyecto[[#This Row],[Education]]&gt;5,"ERRONEO","")</f>
        <v/>
      </c>
      <c r="AT935" t="str">
        <f>IF(+COUNTIF(TablaProyecto[EmployeeNumber],TablaProyecto[[#This Row],[EmployeeNumber]])&gt;1,"ERRONEO"," ")</f>
        <v xml:space="preserve"> </v>
      </c>
      <c r="AU935" t="str">
        <f>+IF(TablaProyecto[[#This Row],[JobSatisfaction]]&gt;4,"ERRONEO"," ")</f>
        <v xml:space="preserve"> </v>
      </c>
      <c r="AV935" t="str">
        <f>+IF(TablaProyecto[[#This Row],[PerformanceRating]]&gt;4,"ERRONEO"," ")</f>
        <v xml:space="preserve"> </v>
      </c>
      <c r="AW935" t="str">
        <f>+IF(TablaProyecto[[#This Row],[RelationshipSatisfaction]]&gt;4,"ERRONEO"," ")</f>
        <v xml:space="preserve"> </v>
      </c>
      <c r="AX935" t="str">
        <f>+IF(TablaProyecto[[#This Row],[WorkLifeBalance]]&gt;4,"ERRONEO"," ")</f>
        <v xml:space="preserve"> </v>
      </c>
    </row>
    <row r="936" spans="1:50" x14ac:dyDescent="0.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  <c r="AJ936" s="3">
        <f>+TablaProyecto[[#This Row],[PercentSalaryHike]]/100</f>
        <v>0.18</v>
      </c>
      <c r="AK936" s="3" t="str">
        <f>+IF(TablaProyecto[[#This Row],[Age]]&gt;=61,"Baby boomers",IF(TablaProyecto[[#This Row],[Age]]&gt;=45,"Generacion X",IF(TablaProyecto[[#This Row],[Age]]&gt;=29,"Millennials","Generacion Z")))</f>
        <v>Generacion Z</v>
      </c>
      <c r="AL93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36" s="3" t="str">
        <f>+IF(TablaProyecto[[#This Row],[HourlyRate]]&lt;50,"Coste salarial bajo",IF(TablaProyecto[[#This Row],[HourlyRate]]&lt;75,"Coste salarial medio","Coste salarial alto"))</f>
        <v>Coste salarial bajo</v>
      </c>
      <c r="AN936" s="3" t="str">
        <f>+IF(TablaProyecto[[#This Row],[DistanceFromHome]]&lt;10,"0-10 kms",IF(TablaProyecto[[#This Row],[DistanceFromHome]]&lt;20,"10-20 kms","20-30 kms"))</f>
        <v>0-10 kms</v>
      </c>
      <c r="AO936" s="3" t="str">
        <f>+IF(TablaProyecto[[#This Row],[Porcentaje de aumento salarial recibido (%)]]&lt;16%,"Bajo",IF(TablaProyecto[[#This Row],[Porcentaje de aumento salarial recibido (%)]]&lt;21%,"Medio","Alto"))</f>
        <v>Medio</v>
      </c>
      <c r="AP936" s="3" t="str">
        <f>+IF(TablaProyecto[[#This Row],[TrainingTimesLastYear]]&lt;3,"Poca",IF(TablaProyecto[[#This Row],[TrainingTimesLastYear]]&lt;5,"Media","Mucha"))</f>
        <v>Media</v>
      </c>
      <c r="AQ936" s="3" t="str">
        <f>+IF(TablaProyecto[[#This Row],[TotalWorkingYears]]&lt;4,"Junior",IF(TablaProyecto[[#This Row],[TotalWorkingYears]]&lt;10,"Intermediate","Senior"))</f>
        <v>Junior</v>
      </c>
      <c r="AS936" t="str">
        <f>+IF(TablaProyecto[[#This Row],[Education]]&gt;5,"ERRONEO","")</f>
        <v/>
      </c>
      <c r="AT936" t="str">
        <f>IF(+COUNTIF(TablaProyecto[EmployeeNumber],TablaProyecto[[#This Row],[EmployeeNumber]])&gt;1,"ERRONEO"," ")</f>
        <v xml:space="preserve"> </v>
      </c>
      <c r="AU936" t="str">
        <f>+IF(TablaProyecto[[#This Row],[JobSatisfaction]]&gt;4,"ERRONEO"," ")</f>
        <v xml:space="preserve"> </v>
      </c>
      <c r="AV936" t="str">
        <f>+IF(TablaProyecto[[#This Row],[PerformanceRating]]&gt;4,"ERRONEO"," ")</f>
        <v xml:space="preserve"> </v>
      </c>
      <c r="AW936" t="str">
        <f>+IF(TablaProyecto[[#This Row],[RelationshipSatisfaction]]&gt;4,"ERRONEO"," ")</f>
        <v xml:space="preserve"> </v>
      </c>
      <c r="AX936" t="str">
        <f>+IF(TablaProyecto[[#This Row],[WorkLifeBalance]]&gt;4,"ERRONEO"," ")</f>
        <v xml:space="preserve"> </v>
      </c>
    </row>
    <row r="937" spans="1:50" x14ac:dyDescent="0.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  <c r="AJ937" s="3">
        <f>+TablaProyecto[[#This Row],[PercentSalaryHike]]/100</f>
        <v>0.15</v>
      </c>
      <c r="AK937" s="3" t="str">
        <f>+IF(TablaProyecto[[#This Row],[Age]]&gt;=61,"Baby boomers",IF(TablaProyecto[[#This Row],[Age]]&gt;=45,"Generacion X",IF(TablaProyecto[[#This Row],[Age]]&gt;=29,"Millennials","Generacion Z")))</f>
        <v>Millennials</v>
      </c>
      <c r="AL93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37" s="3" t="str">
        <f>+IF(TablaProyecto[[#This Row],[HourlyRate]]&lt;50,"Coste salarial bajo",IF(TablaProyecto[[#This Row],[HourlyRate]]&lt;75,"Coste salarial medio","Coste salarial alto"))</f>
        <v>Coste salarial medio</v>
      </c>
      <c r="AN937" s="3" t="str">
        <f>+IF(TablaProyecto[[#This Row],[DistanceFromHome]]&lt;10,"0-10 kms",IF(TablaProyecto[[#This Row],[DistanceFromHome]]&lt;20,"10-20 kms","20-30 kms"))</f>
        <v>0-10 kms</v>
      </c>
      <c r="AO937" s="3" t="str">
        <f>+IF(TablaProyecto[[#This Row],[Porcentaje de aumento salarial recibido (%)]]&lt;16%,"Bajo",IF(TablaProyecto[[#This Row],[Porcentaje de aumento salarial recibido (%)]]&lt;21%,"Medio","Alto"))</f>
        <v>Bajo</v>
      </c>
      <c r="AP937" s="3" t="str">
        <f>+IF(TablaProyecto[[#This Row],[TrainingTimesLastYear]]&lt;3,"Poca",IF(TablaProyecto[[#This Row],[TrainingTimesLastYear]]&lt;5,"Media","Mucha"))</f>
        <v>Media</v>
      </c>
      <c r="AQ937" s="3" t="str">
        <f>+IF(TablaProyecto[[#This Row],[TotalWorkingYears]]&lt;4,"Junior",IF(TablaProyecto[[#This Row],[TotalWorkingYears]]&lt;10,"Intermediate","Senior"))</f>
        <v>Senior</v>
      </c>
      <c r="AS937" t="str">
        <f>+IF(TablaProyecto[[#This Row],[Education]]&gt;5,"ERRONEO","")</f>
        <v/>
      </c>
      <c r="AT937" t="str">
        <f>IF(+COUNTIF(TablaProyecto[EmployeeNumber],TablaProyecto[[#This Row],[EmployeeNumber]])&gt;1,"ERRONEO"," ")</f>
        <v xml:space="preserve"> </v>
      </c>
      <c r="AU937" t="str">
        <f>+IF(TablaProyecto[[#This Row],[JobSatisfaction]]&gt;4,"ERRONEO"," ")</f>
        <v xml:space="preserve"> </v>
      </c>
      <c r="AV937" t="str">
        <f>+IF(TablaProyecto[[#This Row],[PerformanceRating]]&gt;4,"ERRONEO"," ")</f>
        <v xml:space="preserve"> </v>
      </c>
      <c r="AW937" t="str">
        <f>+IF(TablaProyecto[[#This Row],[RelationshipSatisfaction]]&gt;4,"ERRONEO"," ")</f>
        <v xml:space="preserve"> </v>
      </c>
      <c r="AX937" t="str">
        <f>+IF(TablaProyecto[[#This Row],[WorkLifeBalance]]&gt;4,"ERRONEO"," ")</f>
        <v xml:space="preserve"> </v>
      </c>
    </row>
    <row r="938" spans="1:50" x14ac:dyDescent="0.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  <c r="AJ938" s="3">
        <f>+TablaProyecto[[#This Row],[PercentSalaryHike]]/100</f>
        <v>0.22</v>
      </c>
      <c r="AK938" s="3" t="str">
        <f>+IF(TablaProyecto[[#This Row],[Age]]&gt;=61,"Baby boomers",IF(TablaProyecto[[#This Row],[Age]]&gt;=45,"Generacion X",IF(TablaProyecto[[#This Row],[Age]]&gt;=29,"Millennials","Generacion Z")))</f>
        <v>Generacion X</v>
      </c>
      <c r="AL93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938" s="3" t="str">
        <f>+IF(TablaProyecto[[#This Row],[HourlyRate]]&lt;50,"Coste salarial bajo",IF(TablaProyecto[[#This Row],[HourlyRate]]&lt;75,"Coste salarial medio","Coste salarial alto"))</f>
        <v>Coste salarial alto</v>
      </c>
      <c r="AN938" s="3" t="str">
        <f>+IF(TablaProyecto[[#This Row],[DistanceFromHome]]&lt;10,"0-10 kms",IF(TablaProyecto[[#This Row],[DistanceFromHome]]&lt;20,"10-20 kms","20-30 kms"))</f>
        <v>20-30 kms</v>
      </c>
      <c r="AO938" s="3" t="str">
        <f>+IF(TablaProyecto[[#This Row],[Porcentaje de aumento salarial recibido (%)]]&lt;16%,"Bajo",IF(TablaProyecto[[#This Row],[Porcentaje de aumento salarial recibido (%)]]&lt;21%,"Medio","Alto"))</f>
        <v>Alto</v>
      </c>
      <c r="AP938" s="3" t="str">
        <f>+IF(TablaProyecto[[#This Row],[TrainingTimesLastYear]]&lt;3,"Poca",IF(TablaProyecto[[#This Row],[TrainingTimesLastYear]]&lt;5,"Media","Mucha"))</f>
        <v>Media</v>
      </c>
      <c r="AQ938" s="3" t="str">
        <f>+IF(TablaProyecto[[#This Row],[TotalWorkingYears]]&lt;4,"Junior",IF(TablaProyecto[[#This Row],[TotalWorkingYears]]&lt;10,"Intermediate","Senior"))</f>
        <v>Senior</v>
      </c>
      <c r="AS938" t="str">
        <f>+IF(TablaProyecto[[#This Row],[Education]]&gt;5,"ERRONEO","")</f>
        <v/>
      </c>
      <c r="AT938" t="str">
        <f>IF(+COUNTIF(TablaProyecto[EmployeeNumber],TablaProyecto[[#This Row],[EmployeeNumber]])&gt;1,"ERRONEO"," ")</f>
        <v xml:space="preserve"> </v>
      </c>
      <c r="AU938" t="str">
        <f>+IF(TablaProyecto[[#This Row],[JobSatisfaction]]&gt;4,"ERRONEO"," ")</f>
        <v xml:space="preserve"> </v>
      </c>
      <c r="AV938" t="str">
        <f>+IF(TablaProyecto[[#This Row],[PerformanceRating]]&gt;4,"ERRONEO"," ")</f>
        <v xml:space="preserve"> </v>
      </c>
      <c r="AW938" t="str">
        <f>+IF(TablaProyecto[[#This Row],[RelationshipSatisfaction]]&gt;4,"ERRONEO"," ")</f>
        <v xml:space="preserve"> </v>
      </c>
      <c r="AX938" t="str">
        <f>+IF(TablaProyecto[[#This Row],[WorkLifeBalance]]&gt;4,"ERRONEO"," ")</f>
        <v xml:space="preserve"> </v>
      </c>
    </row>
    <row r="939" spans="1:50" x14ac:dyDescent="0.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  <c r="AJ939" s="3">
        <f>+TablaProyecto[[#This Row],[PercentSalaryHike]]/100</f>
        <v>0.13</v>
      </c>
      <c r="AK939" s="3" t="str">
        <f>+IF(TablaProyecto[[#This Row],[Age]]&gt;=61,"Baby boomers",IF(TablaProyecto[[#This Row],[Age]]&gt;=45,"Generacion X",IF(TablaProyecto[[#This Row],[Age]]&gt;=29,"Millennials","Generacion Z")))</f>
        <v>Millennials</v>
      </c>
      <c r="AL93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939" s="3" t="str">
        <f>+IF(TablaProyecto[[#This Row],[HourlyRate]]&lt;50,"Coste salarial bajo",IF(TablaProyecto[[#This Row],[HourlyRate]]&lt;75,"Coste salarial medio","Coste salarial alto"))</f>
        <v>Coste salarial alto</v>
      </c>
      <c r="AN939" s="3" t="str">
        <f>+IF(TablaProyecto[[#This Row],[DistanceFromHome]]&lt;10,"0-10 kms",IF(TablaProyecto[[#This Row],[DistanceFromHome]]&lt;20,"10-20 kms","20-30 kms"))</f>
        <v>10-20 kms</v>
      </c>
      <c r="AO939" s="3" t="str">
        <f>+IF(TablaProyecto[[#This Row],[Porcentaje de aumento salarial recibido (%)]]&lt;16%,"Bajo",IF(TablaProyecto[[#This Row],[Porcentaje de aumento salarial recibido (%)]]&lt;21%,"Medio","Alto"))</f>
        <v>Bajo</v>
      </c>
      <c r="AP939" s="3" t="str">
        <f>+IF(TablaProyecto[[#This Row],[TrainingTimesLastYear]]&lt;3,"Poca",IF(TablaProyecto[[#This Row],[TrainingTimesLastYear]]&lt;5,"Media","Mucha"))</f>
        <v>Media</v>
      </c>
      <c r="AQ939" s="3" t="str">
        <f>+IF(TablaProyecto[[#This Row],[TotalWorkingYears]]&lt;4,"Junior",IF(TablaProyecto[[#This Row],[TotalWorkingYears]]&lt;10,"Intermediate","Senior"))</f>
        <v>Senior</v>
      </c>
      <c r="AS939" t="str">
        <f>+IF(TablaProyecto[[#This Row],[Education]]&gt;5,"ERRONEO","")</f>
        <v/>
      </c>
      <c r="AT939" t="str">
        <f>IF(+COUNTIF(TablaProyecto[EmployeeNumber],TablaProyecto[[#This Row],[EmployeeNumber]])&gt;1,"ERRONEO"," ")</f>
        <v xml:space="preserve"> </v>
      </c>
      <c r="AU939" t="str">
        <f>+IF(TablaProyecto[[#This Row],[JobSatisfaction]]&gt;4,"ERRONEO"," ")</f>
        <v xml:space="preserve"> </v>
      </c>
      <c r="AV939" t="str">
        <f>+IF(TablaProyecto[[#This Row],[PerformanceRating]]&gt;4,"ERRONEO"," ")</f>
        <v xml:space="preserve"> </v>
      </c>
      <c r="AW939" t="str">
        <f>+IF(TablaProyecto[[#This Row],[RelationshipSatisfaction]]&gt;4,"ERRONEO"," ")</f>
        <v xml:space="preserve"> </v>
      </c>
      <c r="AX939" t="str">
        <f>+IF(TablaProyecto[[#This Row],[WorkLifeBalance]]&gt;4,"ERRONEO"," ")</f>
        <v xml:space="preserve"> </v>
      </c>
    </row>
    <row r="940" spans="1:50" x14ac:dyDescent="0.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  <c r="AJ940" s="3">
        <f>+TablaProyecto[[#This Row],[PercentSalaryHike]]/100</f>
        <v>0.12</v>
      </c>
      <c r="AK940" s="3" t="str">
        <f>+IF(TablaProyecto[[#This Row],[Age]]&gt;=61,"Baby boomers",IF(TablaProyecto[[#This Row],[Age]]&gt;=45,"Generacion X",IF(TablaProyecto[[#This Row],[Age]]&gt;=29,"Millennials","Generacion Z")))</f>
        <v>Generacion X</v>
      </c>
      <c r="AL94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40" s="3" t="str">
        <f>+IF(TablaProyecto[[#This Row],[HourlyRate]]&lt;50,"Coste salarial bajo",IF(TablaProyecto[[#This Row],[HourlyRate]]&lt;75,"Coste salarial medio","Coste salarial alto"))</f>
        <v>Coste salarial alto</v>
      </c>
      <c r="AN940" s="3" t="str">
        <f>+IF(TablaProyecto[[#This Row],[DistanceFromHome]]&lt;10,"0-10 kms",IF(TablaProyecto[[#This Row],[DistanceFromHome]]&lt;20,"10-20 kms","20-30 kms"))</f>
        <v>20-30 kms</v>
      </c>
      <c r="AO940" s="3" t="str">
        <f>+IF(TablaProyecto[[#This Row],[Porcentaje de aumento salarial recibido (%)]]&lt;16%,"Bajo",IF(TablaProyecto[[#This Row],[Porcentaje de aumento salarial recibido (%)]]&lt;21%,"Medio","Alto"))</f>
        <v>Bajo</v>
      </c>
      <c r="AP940" s="3" t="str">
        <f>+IF(TablaProyecto[[#This Row],[TrainingTimesLastYear]]&lt;3,"Poca",IF(TablaProyecto[[#This Row],[TrainingTimesLastYear]]&lt;5,"Media","Mucha"))</f>
        <v>Media</v>
      </c>
      <c r="AQ940" s="3" t="str">
        <f>+IF(TablaProyecto[[#This Row],[TotalWorkingYears]]&lt;4,"Junior",IF(TablaProyecto[[#This Row],[TotalWorkingYears]]&lt;10,"Intermediate","Senior"))</f>
        <v>Junior</v>
      </c>
      <c r="AS940" t="str">
        <f>+IF(TablaProyecto[[#This Row],[Education]]&gt;5,"ERRONEO","")</f>
        <v/>
      </c>
      <c r="AT940" t="str">
        <f>IF(+COUNTIF(TablaProyecto[EmployeeNumber],TablaProyecto[[#This Row],[EmployeeNumber]])&gt;1,"ERRONEO"," ")</f>
        <v xml:space="preserve"> </v>
      </c>
      <c r="AU940" t="str">
        <f>+IF(TablaProyecto[[#This Row],[JobSatisfaction]]&gt;4,"ERRONEO"," ")</f>
        <v xml:space="preserve"> </v>
      </c>
      <c r="AV940" t="str">
        <f>+IF(TablaProyecto[[#This Row],[PerformanceRating]]&gt;4,"ERRONEO"," ")</f>
        <v xml:space="preserve"> </v>
      </c>
      <c r="AW940" t="str">
        <f>+IF(TablaProyecto[[#This Row],[RelationshipSatisfaction]]&gt;4,"ERRONEO"," ")</f>
        <v xml:space="preserve"> </v>
      </c>
      <c r="AX940" t="str">
        <f>+IF(TablaProyecto[[#This Row],[WorkLifeBalance]]&gt;4,"ERRONEO"," ")</f>
        <v xml:space="preserve"> </v>
      </c>
    </row>
    <row r="941" spans="1:50" x14ac:dyDescent="0.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  <c r="AJ941" s="3">
        <f>+TablaProyecto[[#This Row],[PercentSalaryHike]]/100</f>
        <v>0.18</v>
      </c>
      <c r="AK941" s="3" t="str">
        <f>+IF(TablaProyecto[[#This Row],[Age]]&gt;=61,"Baby boomers",IF(TablaProyecto[[#This Row],[Age]]&gt;=45,"Generacion X",IF(TablaProyecto[[#This Row],[Age]]&gt;=29,"Millennials","Generacion Z")))</f>
        <v>Millennials</v>
      </c>
      <c r="AL94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41" s="3" t="str">
        <f>+IF(TablaProyecto[[#This Row],[HourlyRate]]&lt;50,"Coste salarial bajo",IF(TablaProyecto[[#This Row],[HourlyRate]]&lt;75,"Coste salarial medio","Coste salarial alto"))</f>
        <v>Coste salarial alto</v>
      </c>
      <c r="AN941" s="3" t="str">
        <f>+IF(TablaProyecto[[#This Row],[DistanceFromHome]]&lt;10,"0-10 kms",IF(TablaProyecto[[#This Row],[DistanceFromHome]]&lt;20,"10-20 kms","20-30 kms"))</f>
        <v>0-10 kms</v>
      </c>
      <c r="AO941" s="3" t="str">
        <f>+IF(TablaProyecto[[#This Row],[Porcentaje de aumento salarial recibido (%)]]&lt;16%,"Bajo",IF(TablaProyecto[[#This Row],[Porcentaje de aumento salarial recibido (%)]]&lt;21%,"Medio","Alto"))</f>
        <v>Medio</v>
      </c>
      <c r="AP941" s="3" t="str">
        <f>+IF(TablaProyecto[[#This Row],[TrainingTimesLastYear]]&lt;3,"Poca",IF(TablaProyecto[[#This Row],[TrainingTimesLastYear]]&lt;5,"Media","Mucha"))</f>
        <v>Media</v>
      </c>
      <c r="AQ941" s="3" t="str">
        <f>+IF(TablaProyecto[[#This Row],[TotalWorkingYears]]&lt;4,"Junior",IF(TablaProyecto[[#This Row],[TotalWorkingYears]]&lt;10,"Intermediate","Senior"))</f>
        <v>Senior</v>
      </c>
      <c r="AS941" t="str">
        <f>+IF(TablaProyecto[[#This Row],[Education]]&gt;5,"ERRONEO","")</f>
        <v/>
      </c>
      <c r="AT941" t="str">
        <f>IF(+COUNTIF(TablaProyecto[EmployeeNumber],TablaProyecto[[#This Row],[EmployeeNumber]])&gt;1,"ERRONEO"," ")</f>
        <v xml:space="preserve"> </v>
      </c>
      <c r="AU941" t="str">
        <f>+IF(TablaProyecto[[#This Row],[JobSatisfaction]]&gt;4,"ERRONEO"," ")</f>
        <v xml:space="preserve"> </v>
      </c>
      <c r="AV941" t="str">
        <f>+IF(TablaProyecto[[#This Row],[PerformanceRating]]&gt;4,"ERRONEO"," ")</f>
        <v xml:space="preserve"> </v>
      </c>
      <c r="AW941" t="str">
        <f>+IF(TablaProyecto[[#This Row],[RelationshipSatisfaction]]&gt;4,"ERRONEO"," ")</f>
        <v xml:space="preserve"> </v>
      </c>
      <c r="AX941" t="str">
        <f>+IF(TablaProyecto[[#This Row],[WorkLifeBalance]]&gt;4,"ERRONEO"," ")</f>
        <v xml:space="preserve"> </v>
      </c>
    </row>
    <row r="942" spans="1:50" x14ac:dyDescent="0.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  <c r="AJ942" s="3">
        <f>+TablaProyecto[[#This Row],[PercentSalaryHike]]/100</f>
        <v>0.13</v>
      </c>
      <c r="AK942" s="3" t="str">
        <f>+IF(TablaProyecto[[#This Row],[Age]]&gt;=61,"Baby boomers",IF(TablaProyecto[[#This Row],[Age]]&gt;=45,"Generacion X",IF(TablaProyecto[[#This Row],[Age]]&gt;=29,"Millennials","Generacion Z")))</f>
        <v>Millennials</v>
      </c>
      <c r="AL94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42" s="3" t="str">
        <f>+IF(TablaProyecto[[#This Row],[HourlyRate]]&lt;50,"Coste salarial bajo",IF(TablaProyecto[[#This Row],[HourlyRate]]&lt;75,"Coste salarial medio","Coste salarial alto"))</f>
        <v>Coste salarial alto</v>
      </c>
      <c r="AN942" s="3" t="str">
        <f>+IF(TablaProyecto[[#This Row],[DistanceFromHome]]&lt;10,"0-10 kms",IF(TablaProyecto[[#This Row],[DistanceFromHome]]&lt;20,"10-20 kms","20-30 kms"))</f>
        <v>20-30 kms</v>
      </c>
      <c r="AO942" s="3" t="str">
        <f>+IF(TablaProyecto[[#This Row],[Porcentaje de aumento salarial recibido (%)]]&lt;16%,"Bajo",IF(TablaProyecto[[#This Row],[Porcentaje de aumento salarial recibido (%)]]&lt;21%,"Medio","Alto"))</f>
        <v>Bajo</v>
      </c>
      <c r="AP942" s="3" t="str">
        <f>+IF(TablaProyecto[[#This Row],[TrainingTimesLastYear]]&lt;3,"Poca",IF(TablaProyecto[[#This Row],[TrainingTimesLastYear]]&lt;5,"Media","Mucha"))</f>
        <v>Poca</v>
      </c>
      <c r="AQ942" s="3" t="str">
        <f>+IF(TablaProyecto[[#This Row],[TotalWorkingYears]]&lt;4,"Junior",IF(TablaProyecto[[#This Row],[TotalWorkingYears]]&lt;10,"Intermediate","Senior"))</f>
        <v>Intermediate</v>
      </c>
      <c r="AS942" t="str">
        <f>+IF(TablaProyecto[[#This Row],[Education]]&gt;5,"ERRONEO","")</f>
        <v/>
      </c>
      <c r="AT942" t="str">
        <f>IF(+COUNTIF(TablaProyecto[EmployeeNumber],TablaProyecto[[#This Row],[EmployeeNumber]])&gt;1,"ERRONEO"," ")</f>
        <v xml:space="preserve"> </v>
      </c>
      <c r="AU942" t="str">
        <f>+IF(TablaProyecto[[#This Row],[JobSatisfaction]]&gt;4,"ERRONEO"," ")</f>
        <v xml:space="preserve"> </v>
      </c>
      <c r="AV942" t="str">
        <f>+IF(TablaProyecto[[#This Row],[PerformanceRating]]&gt;4,"ERRONEO"," ")</f>
        <v xml:space="preserve"> </v>
      </c>
      <c r="AW942" t="str">
        <f>+IF(TablaProyecto[[#This Row],[RelationshipSatisfaction]]&gt;4,"ERRONEO"," ")</f>
        <v xml:space="preserve"> </v>
      </c>
      <c r="AX942" t="str">
        <f>+IF(TablaProyecto[[#This Row],[WorkLifeBalance]]&gt;4,"ERRONEO"," ")</f>
        <v xml:space="preserve"> </v>
      </c>
    </row>
    <row r="943" spans="1:50" x14ac:dyDescent="0.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  <c r="AJ943" s="3">
        <f>+TablaProyecto[[#This Row],[PercentSalaryHike]]/100</f>
        <v>0.12</v>
      </c>
      <c r="AK943" s="3" t="str">
        <f>+IF(TablaProyecto[[#This Row],[Age]]&gt;=61,"Baby boomers",IF(TablaProyecto[[#This Row],[Age]]&gt;=45,"Generacion X",IF(TablaProyecto[[#This Row],[Age]]&gt;=29,"Millennials","Generacion Z")))</f>
        <v>Millennials</v>
      </c>
      <c r="AL94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43" s="3" t="str">
        <f>+IF(TablaProyecto[[#This Row],[HourlyRate]]&lt;50,"Coste salarial bajo",IF(TablaProyecto[[#This Row],[HourlyRate]]&lt;75,"Coste salarial medio","Coste salarial alto"))</f>
        <v>Coste salarial bajo</v>
      </c>
      <c r="AN943" s="3" t="str">
        <f>+IF(TablaProyecto[[#This Row],[DistanceFromHome]]&lt;10,"0-10 kms",IF(TablaProyecto[[#This Row],[DistanceFromHome]]&lt;20,"10-20 kms","20-30 kms"))</f>
        <v>0-10 kms</v>
      </c>
      <c r="AO943" s="3" t="str">
        <f>+IF(TablaProyecto[[#This Row],[Porcentaje de aumento salarial recibido (%)]]&lt;16%,"Bajo",IF(TablaProyecto[[#This Row],[Porcentaje de aumento salarial recibido (%)]]&lt;21%,"Medio","Alto"))</f>
        <v>Bajo</v>
      </c>
      <c r="AP943" s="3" t="str">
        <f>+IF(TablaProyecto[[#This Row],[TrainingTimesLastYear]]&lt;3,"Poca",IF(TablaProyecto[[#This Row],[TrainingTimesLastYear]]&lt;5,"Media","Mucha"))</f>
        <v>Mucha</v>
      </c>
      <c r="AQ943" s="3" t="str">
        <f>+IF(TablaProyecto[[#This Row],[TotalWorkingYears]]&lt;4,"Junior",IF(TablaProyecto[[#This Row],[TotalWorkingYears]]&lt;10,"Intermediate","Senior"))</f>
        <v>Senior</v>
      </c>
      <c r="AS943" t="str">
        <f>+IF(TablaProyecto[[#This Row],[Education]]&gt;5,"ERRONEO","")</f>
        <v/>
      </c>
      <c r="AT943" t="str">
        <f>IF(+COUNTIF(TablaProyecto[EmployeeNumber],TablaProyecto[[#This Row],[EmployeeNumber]])&gt;1,"ERRONEO"," ")</f>
        <v xml:space="preserve"> </v>
      </c>
      <c r="AU943" t="str">
        <f>+IF(TablaProyecto[[#This Row],[JobSatisfaction]]&gt;4,"ERRONEO"," ")</f>
        <v xml:space="preserve"> </v>
      </c>
      <c r="AV943" t="str">
        <f>+IF(TablaProyecto[[#This Row],[PerformanceRating]]&gt;4,"ERRONEO"," ")</f>
        <v xml:space="preserve"> </v>
      </c>
      <c r="AW943" t="str">
        <f>+IF(TablaProyecto[[#This Row],[RelationshipSatisfaction]]&gt;4,"ERRONEO"," ")</f>
        <v xml:space="preserve"> </v>
      </c>
      <c r="AX943" t="str">
        <f>+IF(TablaProyecto[[#This Row],[WorkLifeBalance]]&gt;4,"ERRONEO"," ")</f>
        <v xml:space="preserve"> </v>
      </c>
    </row>
    <row r="944" spans="1:50" x14ac:dyDescent="0.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  <c r="AJ944" s="3">
        <f>+TablaProyecto[[#This Row],[PercentSalaryHike]]/100</f>
        <v>0.12</v>
      </c>
      <c r="AK944" s="3" t="str">
        <f>+IF(TablaProyecto[[#This Row],[Age]]&gt;=61,"Baby boomers",IF(TablaProyecto[[#This Row],[Age]]&gt;=45,"Generacion X",IF(TablaProyecto[[#This Row],[Age]]&gt;=29,"Millennials","Generacion Z")))</f>
        <v>Millennials</v>
      </c>
      <c r="AL94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44" s="3" t="str">
        <f>+IF(TablaProyecto[[#This Row],[HourlyRate]]&lt;50,"Coste salarial bajo",IF(TablaProyecto[[#This Row],[HourlyRate]]&lt;75,"Coste salarial medio","Coste salarial alto"))</f>
        <v>Coste salarial medio</v>
      </c>
      <c r="AN944" s="3" t="str">
        <f>+IF(TablaProyecto[[#This Row],[DistanceFromHome]]&lt;10,"0-10 kms",IF(TablaProyecto[[#This Row],[DistanceFromHome]]&lt;20,"10-20 kms","20-30 kms"))</f>
        <v>10-20 kms</v>
      </c>
      <c r="AO944" s="3" t="str">
        <f>+IF(TablaProyecto[[#This Row],[Porcentaje de aumento salarial recibido (%)]]&lt;16%,"Bajo",IF(TablaProyecto[[#This Row],[Porcentaje de aumento salarial recibido (%)]]&lt;21%,"Medio","Alto"))</f>
        <v>Bajo</v>
      </c>
      <c r="AP944" s="3" t="str">
        <f>+IF(TablaProyecto[[#This Row],[TrainingTimesLastYear]]&lt;3,"Poca",IF(TablaProyecto[[#This Row],[TrainingTimesLastYear]]&lt;5,"Media","Mucha"))</f>
        <v>Poca</v>
      </c>
      <c r="AQ944" s="3" t="str">
        <f>+IF(TablaProyecto[[#This Row],[TotalWorkingYears]]&lt;4,"Junior",IF(TablaProyecto[[#This Row],[TotalWorkingYears]]&lt;10,"Intermediate","Senior"))</f>
        <v>Senior</v>
      </c>
      <c r="AS944" t="str">
        <f>+IF(TablaProyecto[[#This Row],[Education]]&gt;5,"ERRONEO","")</f>
        <v/>
      </c>
      <c r="AT944" t="str">
        <f>IF(+COUNTIF(TablaProyecto[EmployeeNumber],TablaProyecto[[#This Row],[EmployeeNumber]])&gt;1,"ERRONEO"," ")</f>
        <v xml:space="preserve"> </v>
      </c>
      <c r="AU944" t="str">
        <f>+IF(TablaProyecto[[#This Row],[JobSatisfaction]]&gt;4,"ERRONEO"," ")</f>
        <v xml:space="preserve"> </v>
      </c>
      <c r="AV944" t="str">
        <f>+IF(TablaProyecto[[#This Row],[PerformanceRating]]&gt;4,"ERRONEO"," ")</f>
        <v xml:space="preserve"> </v>
      </c>
      <c r="AW944" t="str">
        <f>+IF(TablaProyecto[[#This Row],[RelationshipSatisfaction]]&gt;4,"ERRONEO"," ")</f>
        <v xml:space="preserve"> </v>
      </c>
      <c r="AX944" t="str">
        <f>+IF(TablaProyecto[[#This Row],[WorkLifeBalance]]&gt;4,"ERRONEO"," ")</f>
        <v xml:space="preserve"> </v>
      </c>
    </row>
    <row r="945" spans="1:50" x14ac:dyDescent="0.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  <c r="AJ945" s="3">
        <f>+TablaProyecto[[#This Row],[PercentSalaryHike]]/100</f>
        <v>0.12</v>
      </c>
      <c r="AK945" s="3" t="str">
        <f>+IF(TablaProyecto[[#This Row],[Age]]&gt;=61,"Baby boomers",IF(TablaProyecto[[#This Row],[Age]]&gt;=45,"Generacion X",IF(TablaProyecto[[#This Row],[Age]]&gt;=29,"Millennials","Generacion Z")))</f>
        <v>Generacion X</v>
      </c>
      <c r="AL94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45" s="3" t="str">
        <f>+IF(TablaProyecto[[#This Row],[HourlyRate]]&lt;50,"Coste salarial bajo",IF(TablaProyecto[[#This Row],[HourlyRate]]&lt;75,"Coste salarial medio","Coste salarial alto"))</f>
        <v>Coste salarial bajo</v>
      </c>
      <c r="AN945" s="3" t="str">
        <f>+IF(TablaProyecto[[#This Row],[DistanceFromHome]]&lt;10,"0-10 kms",IF(TablaProyecto[[#This Row],[DistanceFromHome]]&lt;20,"10-20 kms","20-30 kms"))</f>
        <v>0-10 kms</v>
      </c>
      <c r="AO945" s="3" t="str">
        <f>+IF(TablaProyecto[[#This Row],[Porcentaje de aumento salarial recibido (%)]]&lt;16%,"Bajo",IF(TablaProyecto[[#This Row],[Porcentaje de aumento salarial recibido (%)]]&lt;21%,"Medio","Alto"))</f>
        <v>Bajo</v>
      </c>
      <c r="AP945" s="3" t="str">
        <f>+IF(TablaProyecto[[#This Row],[TrainingTimesLastYear]]&lt;3,"Poca",IF(TablaProyecto[[#This Row],[TrainingTimesLastYear]]&lt;5,"Media","Mucha"))</f>
        <v>Media</v>
      </c>
      <c r="AQ945" s="3" t="str">
        <f>+IF(TablaProyecto[[#This Row],[TotalWorkingYears]]&lt;4,"Junior",IF(TablaProyecto[[#This Row],[TotalWorkingYears]]&lt;10,"Intermediate","Senior"))</f>
        <v>Senior</v>
      </c>
      <c r="AS945" t="str">
        <f>+IF(TablaProyecto[[#This Row],[Education]]&gt;5,"ERRONEO","")</f>
        <v/>
      </c>
      <c r="AT945" t="str">
        <f>IF(+COUNTIF(TablaProyecto[EmployeeNumber],TablaProyecto[[#This Row],[EmployeeNumber]])&gt;1,"ERRONEO"," ")</f>
        <v xml:space="preserve"> </v>
      </c>
      <c r="AU945" t="str">
        <f>+IF(TablaProyecto[[#This Row],[JobSatisfaction]]&gt;4,"ERRONEO"," ")</f>
        <v xml:space="preserve"> </v>
      </c>
      <c r="AV945" t="str">
        <f>+IF(TablaProyecto[[#This Row],[PerformanceRating]]&gt;4,"ERRONEO"," ")</f>
        <v xml:space="preserve"> </v>
      </c>
      <c r="AW945" t="str">
        <f>+IF(TablaProyecto[[#This Row],[RelationshipSatisfaction]]&gt;4,"ERRONEO"," ")</f>
        <v xml:space="preserve"> </v>
      </c>
      <c r="AX945" t="str">
        <f>+IF(TablaProyecto[[#This Row],[WorkLifeBalance]]&gt;4,"ERRONEO"," ")</f>
        <v xml:space="preserve"> </v>
      </c>
    </row>
    <row r="946" spans="1:50" x14ac:dyDescent="0.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  <c r="AJ946" s="3">
        <f>+TablaProyecto[[#This Row],[PercentSalaryHike]]/100</f>
        <v>0.11</v>
      </c>
      <c r="AK946" s="3" t="str">
        <f>+IF(TablaProyecto[[#This Row],[Age]]&gt;=61,"Baby boomers",IF(TablaProyecto[[#This Row],[Age]]&gt;=45,"Generacion X",IF(TablaProyecto[[#This Row],[Age]]&gt;=29,"Millennials","Generacion Z")))</f>
        <v>Generacion Z</v>
      </c>
      <c r="AL94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46" s="3" t="str">
        <f>+IF(TablaProyecto[[#This Row],[HourlyRate]]&lt;50,"Coste salarial bajo",IF(TablaProyecto[[#This Row],[HourlyRate]]&lt;75,"Coste salarial medio","Coste salarial alto"))</f>
        <v>Coste salarial medio</v>
      </c>
      <c r="AN946" s="3" t="str">
        <f>+IF(TablaProyecto[[#This Row],[DistanceFromHome]]&lt;10,"0-10 kms",IF(TablaProyecto[[#This Row],[DistanceFromHome]]&lt;20,"10-20 kms","20-30 kms"))</f>
        <v>0-10 kms</v>
      </c>
      <c r="AO946" s="3" t="str">
        <f>+IF(TablaProyecto[[#This Row],[Porcentaje de aumento salarial recibido (%)]]&lt;16%,"Bajo",IF(TablaProyecto[[#This Row],[Porcentaje de aumento salarial recibido (%)]]&lt;21%,"Medio","Alto"))</f>
        <v>Bajo</v>
      </c>
      <c r="AP946" s="3" t="str">
        <f>+IF(TablaProyecto[[#This Row],[TrainingTimesLastYear]]&lt;3,"Poca",IF(TablaProyecto[[#This Row],[TrainingTimesLastYear]]&lt;5,"Media","Mucha"))</f>
        <v>Mucha</v>
      </c>
      <c r="AQ946" s="3" t="str">
        <f>+IF(TablaProyecto[[#This Row],[TotalWorkingYears]]&lt;4,"Junior",IF(TablaProyecto[[#This Row],[TotalWorkingYears]]&lt;10,"Intermediate","Senior"))</f>
        <v>Senior</v>
      </c>
      <c r="AS946" t="str">
        <f>+IF(TablaProyecto[[#This Row],[Education]]&gt;5,"ERRONEO","")</f>
        <v/>
      </c>
      <c r="AT946" t="str">
        <f>IF(+COUNTIF(TablaProyecto[EmployeeNumber],TablaProyecto[[#This Row],[EmployeeNumber]])&gt;1,"ERRONEO"," ")</f>
        <v xml:space="preserve"> </v>
      </c>
      <c r="AU946" t="str">
        <f>+IF(TablaProyecto[[#This Row],[JobSatisfaction]]&gt;4,"ERRONEO"," ")</f>
        <v xml:space="preserve"> </v>
      </c>
      <c r="AV946" t="str">
        <f>+IF(TablaProyecto[[#This Row],[PerformanceRating]]&gt;4,"ERRONEO"," ")</f>
        <v xml:space="preserve"> </v>
      </c>
      <c r="AW946" t="str">
        <f>+IF(TablaProyecto[[#This Row],[RelationshipSatisfaction]]&gt;4,"ERRONEO"," ")</f>
        <v xml:space="preserve"> </v>
      </c>
      <c r="AX946" t="str">
        <f>+IF(TablaProyecto[[#This Row],[WorkLifeBalance]]&gt;4,"ERRONEO"," ")</f>
        <v xml:space="preserve"> </v>
      </c>
    </row>
    <row r="947" spans="1:50" x14ac:dyDescent="0.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  <c r="AJ947" s="3">
        <f>+TablaProyecto[[#This Row],[PercentSalaryHike]]/100</f>
        <v>0.11</v>
      </c>
      <c r="AK947" s="3" t="str">
        <f>+IF(TablaProyecto[[#This Row],[Age]]&gt;=61,"Baby boomers",IF(TablaProyecto[[#This Row],[Age]]&gt;=45,"Generacion X",IF(TablaProyecto[[#This Row],[Age]]&gt;=29,"Millennials","Generacion Z")))</f>
        <v>Generacion X</v>
      </c>
      <c r="AL94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47" s="3" t="str">
        <f>+IF(TablaProyecto[[#This Row],[HourlyRate]]&lt;50,"Coste salarial bajo",IF(TablaProyecto[[#This Row],[HourlyRate]]&lt;75,"Coste salarial medio","Coste salarial alto"))</f>
        <v>Coste salarial bajo</v>
      </c>
      <c r="AN947" s="3" t="str">
        <f>+IF(TablaProyecto[[#This Row],[DistanceFromHome]]&lt;10,"0-10 kms",IF(TablaProyecto[[#This Row],[DistanceFromHome]]&lt;20,"10-20 kms","20-30 kms"))</f>
        <v>20-30 kms</v>
      </c>
      <c r="AO947" s="3" t="str">
        <f>+IF(TablaProyecto[[#This Row],[Porcentaje de aumento salarial recibido (%)]]&lt;16%,"Bajo",IF(TablaProyecto[[#This Row],[Porcentaje de aumento salarial recibido (%)]]&lt;21%,"Medio","Alto"))</f>
        <v>Bajo</v>
      </c>
      <c r="AP947" s="3" t="str">
        <f>+IF(TablaProyecto[[#This Row],[TrainingTimesLastYear]]&lt;3,"Poca",IF(TablaProyecto[[#This Row],[TrainingTimesLastYear]]&lt;5,"Media","Mucha"))</f>
        <v>Poca</v>
      </c>
      <c r="AQ947" s="3" t="str">
        <f>+IF(TablaProyecto[[#This Row],[TotalWorkingYears]]&lt;4,"Junior",IF(TablaProyecto[[#This Row],[TotalWorkingYears]]&lt;10,"Intermediate","Senior"))</f>
        <v>Senior</v>
      </c>
      <c r="AS947" t="str">
        <f>+IF(TablaProyecto[[#This Row],[Education]]&gt;5,"ERRONEO","")</f>
        <v/>
      </c>
      <c r="AT947" t="str">
        <f>IF(+COUNTIF(TablaProyecto[EmployeeNumber],TablaProyecto[[#This Row],[EmployeeNumber]])&gt;1,"ERRONEO"," ")</f>
        <v xml:space="preserve"> </v>
      </c>
      <c r="AU947" t="str">
        <f>+IF(TablaProyecto[[#This Row],[JobSatisfaction]]&gt;4,"ERRONEO"," ")</f>
        <v xml:space="preserve"> </v>
      </c>
      <c r="AV947" t="str">
        <f>+IF(TablaProyecto[[#This Row],[PerformanceRating]]&gt;4,"ERRONEO"," ")</f>
        <v xml:space="preserve"> </v>
      </c>
      <c r="AW947" t="str">
        <f>+IF(TablaProyecto[[#This Row],[RelationshipSatisfaction]]&gt;4,"ERRONEO"," ")</f>
        <v xml:space="preserve"> </v>
      </c>
      <c r="AX947" t="str">
        <f>+IF(TablaProyecto[[#This Row],[WorkLifeBalance]]&gt;4,"ERRONEO"," ")</f>
        <v xml:space="preserve"> </v>
      </c>
    </row>
    <row r="948" spans="1:50" x14ac:dyDescent="0.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  <c r="AJ948" s="3">
        <f>+TablaProyecto[[#This Row],[PercentSalaryHike]]/100</f>
        <v>0.12</v>
      </c>
      <c r="AK948" s="3" t="str">
        <f>+IF(TablaProyecto[[#This Row],[Age]]&gt;=61,"Baby boomers",IF(TablaProyecto[[#This Row],[Age]]&gt;=45,"Generacion X",IF(TablaProyecto[[#This Row],[Age]]&gt;=29,"Millennials","Generacion Z")))</f>
        <v>Millennials</v>
      </c>
      <c r="AL94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48" s="3" t="str">
        <f>+IF(TablaProyecto[[#This Row],[HourlyRate]]&lt;50,"Coste salarial bajo",IF(TablaProyecto[[#This Row],[HourlyRate]]&lt;75,"Coste salarial medio","Coste salarial alto"))</f>
        <v>Coste salarial medio</v>
      </c>
      <c r="AN948" s="3" t="str">
        <f>+IF(TablaProyecto[[#This Row],[DistanceFromHome]]&lt;10,"0-10 kms",IF(TablaProyecto[[#This Row],[DistanceFromHome]]&lt;20,"10-20 kms","20-30 kms"))</f>
        <v>20-30 kms</v>
      </c>
      <c r="AO948" s="3" t="str">
        <f>+IF(TablaProyecto[[#This Row],[Porcentaje de aumento salarial recibido (%)]]&lt;16%,"Bajo",IF(TablaProyecto[[#This Row],[Porcentaje de aumento salarial recibido (%)]]&lt;21%,"Medio","Alto"))</f>
        <v>Bajo</v>
      </c>
      <c r="AP948" s="3" t="str">
        <f>+IF(TablaProyecto[[#This Row],[TrainingTimesLastYear]]&lt;3,"Poca",IF(TablaProyecto[[#This Row],[TrainingTimesLastYear]]&lt;5,"Media","Mucha"))</f>
        <v>Poca</v>
      </c>
      <c r="AQ948" s="3" t="str">
        <f>+IF(TablaProyecto[[#This Row],[TotalWorkingYears]]&lt;4,"Junior",IF(TablaProyecto[[#This Row],[TotalWorkingYears]]&lt;10,"Intermediate","Senior"))</f>
        <v>Intermediate</v>
      </c>
      <c r="AS948" t="str">
        <f>+IF(TablaProyecto[[#This Row],[Education]]&gt;5,"ERRONEO","")</f>
        <v/>
      </c>
      <c r="AT948" t="str">
        <f>IF(+COUNTIF(TablaProyecto[EmployeeNumber],TablaProyecto[[#This Row],[EmployeeNumber]])&gt;1,"ERRONEO"," ")</f>
        <v xml:space="preserve"> </v>
      </c>
      <c r="AU948" t="str">
        <f>+IF(TablaProyecto[[#This Row],[JobSatisfaction]]&gt;4,"ERRONEO"," ")</f>
        <v xml:space="preserve"> </v>
      </c>
      <c r="AV948" t="str">
        <f>+IF(TablaProyecto[[#This Row],[PerformanceRating]]&gt;4,"ERRONEO"," ")</f>
        <v xml:space="preserve"> </v>
      </c>
      <c r="AW948" t="str">
        <f>+IF(TablaProyecto[[#This Row],[RelationshipSatisfaction]]&gt;4,"ERRONEO"," ")</f>
        <v xml:space="preserve"> </v>
      </c>
      <c r="AX948" t="str">
        <f>+IF(TablaProyecto[[#This Row],[WorkLifeBalance]]&gt;4,"ERRONEO"," ")</f>
        <v xml:space="preserve"> </v>
      </c>
    </row>
    <row r="949" spans="1:50" x14ac:dyDescent="0.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  <c r="AJ949" s="3">
        <f>+TablaProyecto[[#This Row],[PercentSalaryHike]]/100</f>
        <v>0.19</v>
      </c>
      <c r="AK949" s="3" t="str">
        <f>+IF(TablaProyecto[[#This Row],[Age]]&gt;=61,"Baby boomers",IF(TablaProyecto[[#This Row],[Age]]&gt;=45,"Generacion X",IF(TablaProyecto[[#This Row],[Age]]&gt;=29,"Millennials","Generacion Z")))</f>
        <v>Generacion X</v>
      </c>
      <c r="AL94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49" s="3" t="str">
        <f>+IF(TablaProyecto[[#This Row],[HourlyRate]]&lt;50,"Coste salarial bajo",IF(TablaProyecto[[#This Row],[HourlyRate]]&lt;75,"Coste salarial medio","Coste salarial alto"))</f>
        <v>Coste salarial medio</v>
      </c>
      <c r="AN949" s="3" t="str">
        <f>+IF(TablaProyecto[[#This Row],[DistanceFromHome]]&lt;10,"0-10 kms",IF(TablaProyecto[[#This Row],[DistanceFromHome]]&lt;20,"10-20 kms","20-30 kms"))</f>
        <v>0-10 kms</v>
      </c>
      <c r="AO949" s="3" t="str">
        <f>+IF(TablaProyecto[[#This Row],[Porcentaje de aumento salarial recibido (%)]]&lt;16%,"Bajo",IF(TablaProyecto[[#This Row],[Porcentaje de aumento salarial recibido (%)]]&lt;21%,"Medio","Alto"))</f>
        <v>Medio</v>
      </c>
      <c r="AP949" s="3" t="str">
        <f>+IF(TablaProyecto[[#This Row],[TrainingTimesLastYear]]&lt;3,"Poca",IF(TablaProyecto[[#This Row],[TrainingTimesLastYear]]&lt;5,"Media","Mucha"))</f>
        <v>Poca</v>
      </c>
      <c r="AQ949" s="3" t="str">
        <f>+IF(TablaProyecto[[#This Row],[TotalWorkingYears]]&lt;4,"Junior",IF(TablaProyecto[[#This Row],[TotalWorkingYears]]&lt;10,"Intermediate","Senior"))</f>
        <v>Senior</v>
      </c>
      <c r="AS949" t="str">
        <f>+IF(TablaProyecto[[#This Row],[Education]]&gt;5,"ERRONEO","")</f>
        <v/>
      </c>
      <c r="AT949" t="str">
        <f>IF(+COUNTIF(TablaProyecto[EmployeeNumber],TablaProyecto[[#This Row],[EmployeeNumber]])&gt;1,"ERRONEO"," ")</f>
        <v xml:space="preserve"> </v>
      </c>
      <c r="AU949" t="str">
        <f>+IF(TablaProyecto[[#This Row],[JobSatisfaction]]&gt;4,"ERRONEO"," ")</f>
        <v xml:space="preserve"> </v>
      </c>
      <c r="AV949" t="str">
        <f>+IF(TablaProyecto[[#This Row],[PerformanceRating]]&gt;4,"ERRONEO"," ")</f>
        <v xml:space="preserve"> </v>
      </c>
      <c r="AW949" t="str">
        <f>+IF(TablaProyecto[[#This Row],[RelationshipSatisfaction]]&gt;4,"ERRONEO"," ")</f>
        <v xml:space="preserve"> </v>
      </c>
      <c r="AX949" t="str">
        <f>+IF(TablaProyecto[[#This Row],[WorkLifeBalance]]&gt;4,"ERRONEO"," ")</f>
        <v xml:space="preserve"> </v>
      </c>
    </row>
    <row r="950" spans="1:50" x14ac:dyDescent="0.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  <c r="AJ950" s="3">
        <f>+TablaProyecto[[#This Row],[PercentSalaryHike]]/100</f>
        <v>0.23</v>
      </c>
      <c r="AK950" s="3" t="str">
        <f>+IF(TablaProyecto[[#This Row],[Age]]&gt;=61,"Baby boomers",IF(TablaProyecto[[#This Row],[Age]]&gt;=45,"Generacion X",IF(TablaProyecto[[#This Row],[Age]]&gt;=29,"Millennials","Generacion Z")))</f>
        <v>Millennials</v>
      </c>
      <c r="AL95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50" s="3" t="str">
        <f>+IF(TablaProyecto[[#This Row],[HourlyRate]]&lt;50,"Coste salarial bajo",IF(TablaProyecto[[#This Row],[HourlyRate]]&lt;75,"Coste salarial medio","Coste salarial alto"))</f>
        <v>Coste salarial alto</v>
      </c>
      <c r="AN950" s="3" t="str">
        <f>+IF(TablaProyecto[[#This Row],[DistanceFromHome]]&lt;10,"0-10 kms",IF(TablaProyecto[[#This Row],[DistanceFromHome]]&lt;20,"10-20 kms","20-30 kms"))</f>
        <v>10-20 kms</v>
      </c>
      <c r="AO950" s="3" t="str">
        <f>+IF(TablaProyecto[[#This Row],[Porcentaje de aumento salarial recibido (%)]]&lt;16%,"Bajo",IF(TablaProyecto[[#This Row],[Porcentaje de aumento salarial recibido (%)]]&lt;21%,"Medio","Alto"))</f>
        <v>Alto</v>
      </c>
      <c r="AP950" s="3" t="str">
        <f>+IF(TablaProyecto[[#This Row],[TrainingTimesLastYear]]&lt;3,"Poca",IF(TablaProyecto[[#This Row],[TrainingTimesLastYear]]&lt;5,"Media","Mucha"))</f>
        <v>Poca</v>
      </c>
      <c r="AQ950" s="3" t="str">
        <f>+IF(TablaProyecto[[#This Row],[TotalWorkingYears]]&lt;4,"Junior",IF(TablaProyecto[[#This Row],[TotalWorkingYears]]&lt;10,"Intermediate","Senior"))</f>
        <v>Intermediate</v>
      </c>
      <c r="AS950" t="str">
        <f>+IF(TablaProyecto[[#This Row],[Education]]&gt;5,"ERRONEO","")</f>
        <v/>
      </c>
      <c r="AT950" t="str">
        <f>IF(+COUNTIF(TablaProyecto[EmployeeNumber],TablaProyecto[[#This Row],[EmployeeNumber]])&gt;1,"ERRONEO"," ")</f>
        <v xml:space="preserve"> </v>
      </c>
      <c r="AU950" t="str">
        <f>+IF(TablaProyecto[[#This Row],[JobSatisfaction]]&gt;4,"ERRONEO"," ")</f>
        <v xml:space="preserve"> </v>
      </c>
      <c r="AV950" t="str">
        <f>+IF(TablaProyecto[[#This Row],[PerformanceRating]]&gt;4,"ERRONEO"," ")</f>
        <v xml:space="preserve"> </v>
      </c>
      <c r="AW950" t="str">
        <f>+IF(TablaProyecto[[#This Row],[RelationshipSatisfaction]]&gt;4,"ERRONEO"," ")</f>
        <v xml:space="preserve"> </v>
      </c>
      <c r="AX950" t="str">
        <f>+IF(TablaProyecto[[#This Row],[WorkLifeBalance]]&gt;4,"ERRONEO"," ")</f>
        <v xml:space="preserve"> </v>
      </c>
    </row>
    <row r="951" spans="1:50" x14ac:dyDescent="0.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  <c r="AJ951" s="3">
        <f>+TablaProyecto[[#This Row],[PercentSalaryHike]]/100</f>
        <v>0.11</v>
      </c>
      <c r="AK951" s="3" t="str">
        <f>+IF(TablaProyecto[[#This Row],[Age]]&gt;=61,"Baby boomers",IF(TablaProyecto[[#This Row],[Age]]&gt;=45,"Generacion X",IF(TablaProyecto[[#This Row],[Age]]&gt;=29,"Millennials","Generacion Z")))</f>
        <v>Millennials</v>
      </c>
      <c r="AL95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51" s="3" t="str">
        <f>+IF(TablaProyecto[[#This Row],[HourlyRate]]&lt;50,"Coste salarial bajo",IF(TablaProyecto[[#This Row],[HourlyRate]]&lt;75,"Coste salarial medio","Coste salarial alto"))</f>
        <v>Coste salarial bajo</v>
      </c>
      <c r="AN951" s="3" t="str">
        <f>+IF(TablaProyecto[[#This Row],[DistanceFromHome]]&lt;10,"0-10 kms",IF(TablaProyecto[[#This Row],[DistanceFromHome]]&lt;20,"10-20 kms","20-30 kms"))</f>
        <v>10-20 kms</v>
      </c>
      <c r="AO951" s="3" t="str">
        <f>+IF(TablaProyecto[[#This Row],[Porcentaje de aumento salarial recibido (%)]]&lt;16%,"Bajo",IF(TablaProyecto[[#This Row],[Porcentaje de aumento salarial recibido (%)]]&lt;21%,"Medio","Alto"))</f>
        <v>Bajo</v>
      </c>
      <c r="AP951" s="3" t="str">
        <f>+IF(TablaProyecto[[#This Row],[TrainingTimesLastYear]]&lt;3,"Poca",IF(TablaProyecto[[#This Row],[TrainingTimesLastYear]]&lt;5,"Media","Mucha"))</f>
        <v>Mucha</v>
      </c>
      <c r="AQ951" s="3" t="str">
        <f>+IF(TablaProyecto[[#This Row],[TotalWorkingYears]]&lt;4,"Junior",IF(TablaProyecto[[#This Row],[TotalWorkingYears]]&lt;10,"Intermediate","Senior"))</f>
        <v>Intermediate</v>
      </c>
      <c r="AS951" t="str">
        <f>+IF(TablaProyecto[[#This Row],[Education]]&gt;5,"ERRONEO","")</f>
        <v/>
      </c>
      <c r="AT951" t="str">
        <f>IF(+COUNTIF(TablaProyecto[EmployeeNumber],TablaProyecto[[#This Row],[EmployeeNumber]])&gt;1,"ERRONEO"," ")</f>
        <v xml:space="preserve"> </v>
      </c>
      <c r="AU951" t="str">
        <f>+IF(TablaProyecto[[#This Row],[JobSatisfaction]]&gt;4,"ERRONEO"," ")</f>
        <v xml:space="preserve"> </v>
      </c>
      <c r="AV951" t="str">
        <f>+IF(TablaProyecto[[#This Row],[PerformanceRating]]&gt;4,"ERRONEO"," ")</f>
        <v xml:space="preserve"> </v>
      </c>
      <c r="AW951" t="str">
        <f>+IF(TablaProyecto[[#This Row],[RelationshipSatisfaction]]&gt;4,"ERRONEO"," ")</f>
        <v xml:space="preserve"> </v>
      </c>
      <c r="AX951" t="str">
        <f>+IF(TablaProyecto[[#This Row],[WorkLifeBalance]]&gt;4,"ERRONEO"," ")</f>
        <v xml:space="preserve"> </v>
      </c>
    </row>
    <row r="952" spans="1:50" x14ac:dyDescent="0.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  <c r="AJ952" s="3">
        <f>+TablaProyecto[[#This Row],[PercentSalaryHike]]/100</f>
        <v>0.19</v>
      </c>
      <c r="AK952" s="3" t="str">
        <f>+IF(TablaProyecto[[#This Row],[Age]]&gt;=61,"Baby boomers",IF(TablaProyecto[[#This Row],[Age]]&gt;=45,"Generacion X",IF(TablaProyecto[[#This Row],[Age]]&gt;=29,"Millennials","Generacion Z")))</f>
        <v>Millennials</v>
      </c>
      <c r="AL95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52" s="3" t="str">
        <f>+IF(TablaProyecto[[#This Row],[HourlyRate]]&lt;50,"Coste salarial bajo",IF(TablaProyecto[[#This Row],[HourlyRate]]&lt;75,"Coste salarial medio","Coste salarial alto"))</f>
        <v>Coste salarial medio</v>
      </c>
      <c r="AN952" s="3" t="str">
        <f>+IF(TablaProyecto[[#This Row],[DistanceFromHome]]&lt;10,"0-10 kms",IF(TablaProyecto[[#This Row],[DistanceFromHome]]&lt;20,"10-20 kms","20-30 kms"))</f>
        <v>0-10 kms</v>
      </c>
      <c r="AO952" s="3" t="str">
        <f>+IF(TablaProyecto[[#This Row],[Porcentaje de aumento salarial recibido (%)]]&lt;16%,"Bajo",IF(TablaProyecto[[#This Row],[Porcentaje de aumento salarial recibido (%)]]&lt;21%,"Medio","Alto"))</f>
        <v>Medio</v>
      </c>
      <c r="AP952" s="3" t="str">
        <f>+IF(TablaProyecto[[#This Row],[TrainingTimesLastYear]]&lt;3,"Poca",IF(TablaProyecto[[#This Row],[TrainingTimesLastYear]]&lt;5,"Media","Mucha"))</f>
        <v>Mucha</v>
      </c>
      <c r="AQ952" s="3" t="str">
        <f>+IF(TablaProyecto[[#This Row],[TotalWorkingYears]]&lt;4,"Junior",IF(TablaProyecto[[#This Row],[TotalWorkingYears]]&lt;10,"Intermediate","Senior"))</f>
        <v>Senior</v>
      </c>
      <c r="AS952" t="str">
        <f>+IF(TablaProyecto[[#This Row],[Education]]&gt;5,"ERRONEO","")</f>
        <v/>
      </c>
      <c r="AT952" t="str">
        <f>IF(+COUNTIF(TablaProyecto[EmployeeNumber],TablaProyecto[[#This Row],[EmployeeNumber]])&gt;1,"ERRONEO"," ")</f>
        <v xml:space="preserve"> </v>
      </c>
      <c r="AU952" t="str">
        <f>+IF(TablaProyecto[[#This Row],[JobSatisfaction]]&gt;4,"ERRONEO"," ")</f>
        <v xml:space="preserve"> </v>
      </c>
      <c r="AV952" t="str">
        <f>+IF(TablaProyecto[[#This Row],[PerformanceRating]]&gt;4,"ERRONEO"," ")</f>
        <v xml:space="preserve"> </v>
      </c>
      <c r="AW952" t="str">
        <f>+IF(TablaProyecto[[#This Row],[RelationshipSatisfaction]]&gt;4,"ERRONEO"," ")</f>
        <v xml:space="preserve"> </v>
      </c>
      <c r="AX952" t="str">
        <f>+IF(TablaProyecto[[#This Row],[WorkLifeBalance]]&gt;4,"ERRONEO"," ")</f>
        <v xml:space="preserve"> </v>
      </c>
    </row>
    <row r="953" spans="1:50" x14ac:dyDescent="0.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  <c r="AJ953" s="3">
        <f>+TablaProyecto[[#This Row],[PercentSalaryHike]]/100</f>
        <v>0.13</v>
      </c>
      <c r="AK953" s="3" t="str">
        <f>+IF(TablaProyecto[[#This Row],[Age]]&gt;=61,"Baby boomers",IF(TablaProyecto[[#This Row],[Age]]&gt;=45,"Generacion X",IF(TablaProyecto[[#This Row],[Age]]&gt;=29,"Millennials","Generacion Z")))</f>
        <v>Millennials</v>
      </c>
      <c r="AL95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953" s="3" t="str">
        <f>+IF(TablaProyecto[[#This Row],[HourlyRate]]&lt;50,"Coste salarial bajo",IF(TablaProyecto[[#This Row],[HourlyRate]]&lt;75,"Coste salarial medio","Coste salarial alto"))</f>
        <v>Coste salarial bajo</v>
      </c>
      <c r="AN953" s="3" t="str">
        <f>+IF(TablaProyecto[[#This Row],[DistanceFromHome]]&lt;10,"0-10 kms",IF(TablaProyecto[[#This Row],[DistanceFromHome]]&lt;20,"10-20 kms","20-30 kms"))</f>
        <v>10-20 kms</v>
      </c>
      <c r="AO953" s="3" t="str">
        <f>+IF(TablaProyecto[[#This Row],[Porcentaje de aumento salarial recibido (%)]]&lt;16%,"Bajo",IF(TablaProyecto[[#This Row],[Porcentaje de aumento salarial recibido (%)]]&lt;21%,"Medio","Alto"))</f>
        <v>Bajo</v>
      </c>
      <c r="AP953" s="3" t="str">
        <f>+IF(TablaProyecto[[#This Row],[TrainingTimesLastYear]]&lt;3,"Poca",IF(TablaProyecto[[#This Row],[TrainingTimesLastYear]]&lt;5,"Media","Mucha"))</f>
        <v>Media</v>
      </c>
      <c r="AQ953" s="3" t="str">
        <f>+IF(TablaProyecto[[#This Row],[TotalWorkingYears]]&lt;4,"Junior",IF(TablaProyecto[[#This Row],[TotalWorkingYears]]&lt;10,"Intermediate","Senior"))</f>
        <v>Senior</v>
      </c>
      <c r="AS953" t="str">
        <f>+IF(TablaProyecto[[#This Row],[Education]]&gt;5,"ERRONEO","")</f>
        <v/>
      </c>
      <c r="AT953" t="str">
        <f>IF(+COUNTIF(TablaProyecto[EmployeeNumber],TablaProyecto[[#This Row],[EmployeeNumber]])&gt;1,"ERRONEO"," ")</f>
        <v xml:space="preserve"> </v>
      </c>
      <c r="AU953" t="str">
        <f>+IF(TablaProyecto[[#This Row],[JobSatisfaction]]&gt;4,"ERRONEO"," ")</f>
        <v xml:space="preserve"> </v>
      </c>
      <c r="AV953" t="str">
        <f>+IF(TablaProyecto[[#This Row],[PerformanceRating]]&gt;4,"ERRONEO"," ")</f>
        <v xml:space="preserve"> </v>
      </c>
      <c r="AW953" t="str">
        <f>+IF(TablaProyecto[[#This Row],[RelationshipSatisfaction]]&gt;4,"ERRONEO"," ")</f>
        <v xml:space="preserve"> </v>
      </c>
      <c r="AX953" t="str">
        <f>+IF(TablaProyecto[[#This Row],[WorkLifeBalance]]&gt;4,"ERRONEO"," ")</f>
        <v xml:space="preserve"> </v>
      </c>
    </row>
    <row r="954" spans="1:50" x14ac:dyDescent="0.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  <c r="AJ954" s="3">
        <f>+TablaProyecto[[#This Row],[PercentSalaryHike]]/100</f>
        <v>0.11</v>
      </c>
      <c r="AK954" s="3" t="str">
        <f>+IF(TablaProyecto[[#This Row],[Age]]&gt;=61,"Baby boomers",IF(TablaProyecto[[#This Row],[Age]]&gt;=45,"Generacion X",IF(TablaProyecto[[#This Row],[Age]]&gt;=29,"Millennials","Generacion Z")))</f>
        <v>Millennials</v>
      </c>
      <c r="AL95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54" s="3" t="str">
        <f>+IF(TablaProyecto[[#This Row],[HourlyRate]]&lt;50,"Coste salarial bajo",IF(TablaProyecto[[#This Row],[HourlyRate]]&lt;75,"Coste salarial medio","Coste salarial alto"))</f>
        <v>Coste salarial medio</v>
      </c>
      <c r="AN954" s="3" t="str">
        <f>+IF(TablaProyecto[[#This Row],[DistanceFromHome]]&lt;10,"0-10 kms",IF(TablaProyecto[[#This Row],[DistanceFromHome]]&lt;20,"10-20 kms","20-30 kms"))</f>
        <v>0-10 kms</v>
      </c>
      <c r="AO954" s="3" t="str">
        <f>+IF(TablaProyecto[[#This Row],[Porcentaje de aumento salarial recibido (%)]]&lt;16%,"Bajo",IF(TablaProyecto[[#This Row],[Porcentaje de aumento salarial recibido (%)]]&lt;21%,"Medio","Alto"))</f>
        <v>Bajo</v>
      </c>
      <c r="AP954" s="3" t="str">
        <f>+IF(TablaProyecto[[#This Row],[TrainingTimesLastYear]]&lt;3,"Poca",IF(TablaProyecto[[#This Row],[TrainingTimesLastYear]]&lt;5,"Media","Mucha"))</f>
        <v>Poca</v>
      </c>
      <c r="AQ954" s="3" t="str">
        <f>+IF(TablaProyecto[[#This Row],[TotalWorkingYears]]&lt;4,"Junior",IF(TablaProyecto[[#This Row],[TotalWorkingYears]]&lt;10,"Intermediate","Senior"))</f>
        <v>Junior</v>
      </c>
      <c r="AS954" t="str">
        <f>+IF(TablaProyecto[[#This Row],[Education]]&gt;5,"ERRONEO","")</f>
        <v/>
      </c>
      <c r="AT954" t="str">
        <f>IF(+COUNTIF(TablaProyecto[EmployeeNumber],TablaProyecto[[#This Row],[EmployeeNumber]])&gt;1,"ERRONEO"," ")</f>
        <v xml:space="preserve"> </v>
      </c>
      <c r="AU954" t="str">
        <f>+IF(TablaProyecto[[#This Row],[JobSatisfaction]]&gt;4,"ERRONEO"," ")</f>
        <v xml:space="preserve"> </v>
      </c>
      <c r="AV954" t="str">
        <f>+IF(TablaProyecto[[#This Row],[PerformanceRating]]&gt;4,"ERRONEO"," ")</f>
        <v xml:space="preserve"> </v>
      </c>
      <c r="AW954" t="str">
        <f>+IF(TablaProyecto[[#This Row],[RelationshipSatisfaction]]&gt;4,"ERRONEO"," ")</f>
        <v xml:space="preserve"> </v>
      </c>
      <c r="AX954" t="str">
        <f>+IF(TablaProyecto[[#This Row],[WorkLifeBalance]]&gt;4,"ERRONEO"," ")</f>
        <v xml:space="preserve"> </v>
      </c>
    </row>
    <row r="955" spans="1:50" x14ac:dyDescent="0.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  <c r="AJ955" s="3">
        <f>+TablaProyecto[[#This Row],[PercentSalaryHike]]/100</f>
        <v>0.12</v>
      </c>
      <c r="AK955" s="3" t="str">
        <f>+IF(TablaProyecto[[#This Row],[Age]]&gt;=61,"Baby boomers",IF(TablaProyecto[[#This Row],[Age]]&gt;=45,"Generacion X",IF(TablaProyecto[[#This Row],[Age]]&gt;=29,"Millennials","Generacion Z")))</f>
        <v>Millennials</v>
      </c>
      <c r="AL95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55" s="3" t="str">
        <f>+IF(TablaProyecto[[#This Row],[HourlyRate]]&lt;50,"Coste salarial bajo",IF(TablaProyecto[[#This Row],[HourlyRate]]&lt;75,"Coste salarial medio","Coste salarial alto"))</f>
        <v>Coste salarial alto</v>
      </c>
      <c r="AN955" s="3" t="str">
        <f>+IF(TablaProyecto[[#This Row],[DistanceFromHome]]&lt;10,"0-10 kms",IF(TablaProyecto[[#This Row],[DistanceFromHome]]&lt;20,"10-20 kms","20-30 kms"))</f>
        <v>0-10 kms</v>
      </c>
      <c r="AO955" s="3" t="str">
        <f>+IF(TablaProyecto[[#This Row],[Porcentaje de aumento salarial recibido (%)]]&lt;16%,"Bajo",IF(TablaProyecto[[#This Row],[Porcentaje de aumento salarial recibido (%)]]&lt;21%,"Medio","Alto"))</f>
        <v>Bajo</v>
      </c>
      <c r="AP955" s="3" t="str">
        <f>+IF(TablaProyecto[[#This Row],[TrainingTimesLastYear]]&lt;3,"Poca",IF(TablaProyecto[[#This Row],[TrainingTimesLastYear]]&lt;5,"Media","Mucha"))</f>
        <v>Media</v>
      </c>
      <c r="AQ955" s="3" t="str">
        <f>+IF(TablaProyecto[[#This Row],[TotalWorkingYears]]&lt;4,"Junior",IF(TablaProyecto[[#This Row],[TotalWorkingYears]]&lt;10,"Intermediate","Senior"))</f>
        <v>Senior</v>
      </c>
      <c r="AS955" t="str">
        <f>+IF(TablaProyecto[[#This Row],[Education]]&gt;5,"ERRONEO","")</f>
        <v/>
      </c>
      <c r="AT955" t="str">
        <f>IF(+COUNTIF(TablaProyecto[EmployeeNumber],TablaProyecto[[#This Row],[EmployeeNumber]])&gt;1,"ERRONEO"," ")</f>
        <v xml:space="preserve"> </v>
      </c>
      <c r="AU955" t="str">
        <f>+IF(TablaProyecto[[#This Row],[JobSatisfaction]]&gt;4,"ERRONEO"," ")</f>
        <v xml:space="preserve"> </v>
      </c>
      <c r="AV955" t="str">
        <f>+IF(TablaProyecto[[#This Row],[PerformanceRating]]&gt;4,"ERRONEO"," ")</f>
        <v xml:space="preserve"> </v>
      </c>
      <c r="AW955" t="str">
        <f>+IF(TablaProyecto[[#This Row],[RelationshipSatisfaction]]&gt;4,"ERRONEO"," ")</f>
        <v xml:space="preserve"> </v>
      </c>
      <c r="AX955" t="str">
        <f>+IF(TablaProyecto[[#This Row],[WorkLifeBalance]]&gt;4,"ERRONEO"," ")</f>
        <v xml:space="preserve"> </v>
      </c>
    </row>
    <row r="956" spans="1:50" x14ac:dyDescent="0.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  <c r="AJ956" s="3">
        <f>+TablaProyecto[[#This Row],[PercentSalaryHike]]/100</f>
        <v>0.13</v>
      </c>
      <c r="AK956" s="3" t="str">
        <f>+IF(TablaProyecto[[#This Row],[Age]]&gt;=61,"Baby boomers",IF(TablaProyecto[[#This Row],[Age]]&gt;=45,"Generacion X",IF(TablaProyecto[[#This Row],[Age]]&gt;=29,"Millennials","Generacion Z")))</f>
        <v>Millennials</v>
      </c>
      <c r="AL95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956" s="3" t="str">
        <f>+IF(TablaProyecto[[#This Row],[HourlyRate]]&lt;50,"Coste salarial bajo",IF(TablaProyecto[[#This Row],[HourlyRate]]&lt;75,"Coste salarial medio","Coste salarial alto"))</f>
        <v>Coste salarial bajo</v>
      </c>
      <c r="AN956" s="3" t="str">
        <f>+IF(TablaProyecto[[#This Row],[DistanceFromHome]]&lt;10,"0-10 kms",IF(TablaProyecto[[#This Row],[DistanceFromHome]]&lt;20,"10-20 kms","20-30 kms"))</f>
        <v>0-10 kms</v>
      </c>
      <c r="AO956" s="3" t="str">
        <f>+IF(TablaProyecto[[#This Row],[Porcentaje de aumento salarial recibido (%)]]&lt;16%,"Bajo",IF(TablaProyecto[[#This Row],[Porcentaje de aumento salarial recibido (%)]]&lt;21%,"Medio","Alto"))</f>
        <v>Bajo</v>
      </c>
      <c r="AP956" s="3" t="str">
        <f>+IF(TablaProyecto[[#This Row],[TrainingTimesLastYear]]&lt;3,"Poca",IF(TablaProyecto[[#This Row],[TrainingTimesLastYear]]&lt;5,"Media","Mucha"))</f>
        <v>Media</v>
      </c>
      <c r="AQ956" s="3" t="str">
        <f>+IF(TablaProyecto[[#This Row],[TotalWorkingYears]]&lt;4,"Junior",IF(TablaProyecto[[#This Row],[TotalWorkingYears]]&lt;10,"Intermediate","Senior"))</f>
        <v>Senior</v>
      </c>
      <c r="AS956" t="str">
        <f>+IF(TablaProyecto[[#This Row],[Education]]&gt;5,"ERRONEO","")</f>
        <v/>
      </c>
      <c r="AT956" t="str">
        <f>IF(+COUNTIF(TablaProyecto[EmployeeNumber],TablaProyecto[[#This Row],[EmployeeNumber]])&gt;1,"ERRONEO"," ")</f>
        <v xml:space="preserve"> </v>
      </c>
      <c r="AU956" t="str">
        <f>+IF(TablaProyecto[[#This Row],[JobSatisfaction]]&gt;4,"ERRONEO"," ")</f>
        <v xml:space="preserve"> </v>
      </c>
      <c r="AV956" t="str">
        <f>+IF(TablaProyecto[[#This Row],[PerformanceRating]]&gt;4,"ERRONEO"," ")</f>
        <v xml:space="preserve"> </v>
      </c>
      <c r="AW956" t="str">
        <f>+IF(TablaProyecto[[#This Row],[RelationshipSatisfaction]]&gt;4,"ERRONEO"," ")</f>
        <v xml:space="preserve"> </v>
      </c>
      <c r="AX956" t="str">
        <f>+IF(TablaProyecto[[#This Row],[WorkLifeBalance]]&gt;4,"ERRONEO"," ")</f>
        <v xml:space="preserve"> </v>
      </c>
    </row>
    <row r="957" spans="1:50" x14ac:dyDescent="0.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  <c r="AJ957" s="3">
        <f>+TablaProyecto[[#This Row],[PercentSalaryHike]]/100</f>
        <v>0.14000000000000001</v>
      </c>
      <c r="AK957" s="3" t="str">
        <f>+IF(TablaProyecto[[#This Row],[Age]]&gt;=61,"Baby boomers",IF(TablaProyecto[[#This Row],[Age]]&gt;=45,"Generacion X",IF(TablaProyecto[[#This Row],[Age]]&gt;=29,"Millennials","Generacion Z")))</f>
        <v>Generacion X</v>
      </c>
      <c r="AL95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957" s="3" t="str">
        <f>+IF(TablaProyecto[[#This Row],[HourlyRate]]&lt;50,"Coste salarial bajo",IF(TablaProyecto[[#This Row],[HourlyRate]]&lt;75,"Coste salarial medio","Coste salarial alto"))</f>
        <v>Coste salarial medio</v>
      </c>
      <c r="AN957" s="3" t="str">
        <f>+IF(TablaProyecto[[#This Row],[DistanceFromHome]]&lt;10,"0-10 kms",IF(TablaProyecto[[#This Row],[DistanceFromHome]]&lt;20,"10-20 kms","20-30 kms"))</f>
        <v>0-10 kms</v>
      </c>
      <c r="AO957" s="3" t="str">
        <f>+IF(TablaProyecto[[#This Row],[Porcentaje de aumento salarial recibido (%)]]&lt;16%,"Bajo",IF(TablaProyecto[[#This Row],[Porcentaje de aumento salarial recibido (%)]]&lt;21%,"Medio","Alto"))</f>
        <v>Bajo</v>
      </c>
      <c r="AP957" s="3" t="str">
        <f>+IF(TablaProyecto[[#This Row],[TrainingTimesLastYear]]&lt;3,"Poca",IF(TablaProyecto[[#This Row],[TrainingTimesLastYear]]&lt;5,"Media","Mucha"))</f>
        <v>Mucha</v>
      </c>
      <c r="AQ957" s="3" t="str">
        <f>+IF(TablaProyecto[[#This Row],[TotalWorkingYears]]&lt;4,"Junior",IF(TablaProyecto[[#This Row],[TotalWorkingYears]]&lt;10,"Intermediate","Senior"))</f>
        <v>Senior</v>
      </c>
      <c r="AS957" t="str">
        <f>+IF(TablaProyecto[[#This Row],[Education]]&gt;5,"ERRONEO","")</f>
        <v/>
      </c>
      <c r="AT957" t="str">
        <f>IF(+COUNTIF(TablaProyecto[EmployeeNumber],TablaProyecto[[#This Row],[EmployeeNumber]])&gt;1,"ERRONEO"," ")</f>
        <v xml:space="preserve"> </v>
      </c>
      <c r="AU957" t="str">
        <f>+IF(TablaProyecto[[#This Row],[JobSatisfaction]]&gt;4,"ERRONEO"," ")</f>
        <v xml:space="preserve"> </v>
      </c>
      <c r="AV957" t="str">
        <f>+IF(TablaProyecto[[#This Row],[PerformanceRating]]&gt;4,"ERRONEO"," ")</f>
        <v xml:space="preserve"> </v>
      </c>
      <c r="AW957" t="str">
        <f>+IF(TablaProyecto[[#This Row],[RelationshipSatisfaction]]&gt;4,"ERRONEO"," ")</f>
        <v xml:space="preserve"> </v>
      </c>
      <c r="AX957" t="str">
        <f>+IF(TablaProyecto[[#This Row],[WorkLifeBalance]]&gt;4,"ERRONEO"," ")</f>
        <v xml:space="preserve"> </v>
      </c>
    </row>
    <row r="958" spans="1:50" x14ac:dyDescent="0.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  <c r="AJ958" s="3">
        <f>+TablaProyecto[[#This Row],[PercentSalaryHike]]/100</f>
        <v>0.14000000000000001</v>
      </c>
      <c r="AK958" s="3" t="str">
        <f>+IF(TablaProyecto[[#This Row],[Age]]&gt;=61,"Baby boomers",IF(TablaProyecto[[#This Row],[Age]]&gt;=45,"Generacion X",IF(TablaProyecto[[#This Row],[Age]]&gt;=29,"Millennials","Generacion Z")))</f>
        <v>Generacion X</v>
      </c>
      <c r="AL95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58" s="3" t="str">
        <f>+IF(TablaProyecto[[#This Row],[HourlyRate]]&lt;50,"Coste salarial bajo",IF(TablaProyecto[[#This Row],[HourlyRate]]&lt;75,"Coste salarial medio","Coste salarial alto"))</f>
        <v>Coste salarial alto</v>
      </c>
      <c r="AN958" s="3" t="str">
        <f>+IF(TablaProyecto[[#This Row],[DistanceFromHome]]&lt;10,"0-10 kms",IF(TablaProyecto[[#This Row],[DistanceFromHome]]&lt;20,"10-20 kms","20-30 kms"))</f>
        <v>0-10 kms</v>
      </c>
      <c r="AO958" s="3" t="str">
        <f>+IF(TablaProyecto[[#This Row],[Porcentaje de aumento salarial recibido (%)]]&lt;16%,"Bajo",IF(TablaProyecto[[#This Row],[Porcentaje de aumento salarial recibido (%)]]&lt;21%,"Medio","Alto"))</f>
        <v>Bajo</v>
      </c>
      <c r="AP958" s="3" t="str">
        <f>+IF(TablaProyecto[[#This Row],[TrainingTimesLastYear]]&lt;3,"Poca",IF(TablaProyecto[[#This Row],[TrainingTimesLastYear]]&lt;5,"Media","Mucha"))</f>
        <v>Media</v>
      </c>
      <c r="AQ958" s="3" t="str">
        <f>+IF(TablaProyecto[[#This Row],[TotalWorkingYears]]&lt;4,"Junior",IF(TablaProyecto[[#This Row],[TotalWorkingYears]]&lt;10,"Intermediate","Senior"))</f>
        <v>Senior</v>
      </c>
      <c r="AS958" t="str">
        <f>+IF(TablaProyecto[[#This Row],[Education]]&gt;5,"ERRONEO","")</f>
        <v/>
      </c>
      <c r="AT958" t="str">
        <f>IF(+COUNTIF(TablaProyecto[EmployeeNumber],TablaProyecto[[#This Row],[EmployeeNumber]])&gt;1,"ERRONEO"," ")</f>
        <v xml:space="preserve"> </v>
      </c>
      <c r="AU958" t="str">
        <f>+IF(TablaProyecto[[#This Row],[JobSatisfaction]]&gt;4,"ERRONEO"," ")</f>
        <v xml:space="preserve"> </v>
      </c>
      <c r="AV958" t="str">
        <f>+IF(TablaProyecto[[#This Row],[PerformanceRating]]&gt;4,"ERRONEO"," ")</f>
        <v xml:space="preserve"> </v>
      </c>
      <c r="AW958" t="str">
        <f>+IF(TablaProyecto[[#This Row],[RelationshipSatisfaction]]&gt;4,"ERRONEO"," ")</f>
        <v xml:space="preserve"> </v>
      </c>
      <c r="AX958" t="str">
        <f>+IF(TablaProyecto[[#This Row],[WorkLifeBalance]]&gt;4,"ERRONEO"," ")</f>
        <v xml:space="preserve"> </v>
      </c>
    </row>
    <row r="959" spans="1:50" x14ac:dyDescent="0.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  <c r="AJ959" s="3">
        <f>+TablaProyecto[[#This Row],[PercentSalaryHike]]/100</f>
        <v>0.16</v>
      </c>
      <c r="AK959" s="3" t="str">
        <f>+IF(TablaProyecto[[#This Row],[Age]]&gt;=61,"Baby boomers",IF(TablaProyecto[[#This Row],[Age]]&gt;=45,"Generacion X",IF(TablaProyecto[[#This Row],[Age]]&gt;=29,"Millennials","Generacion Z")))</f>
        <v>Millennials</v>
      </c>
      <c r="AL95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59" s="3" t="str">
        <f>+IF(TablaProyecto[[#This Row],[HourlyRate]]&lt;50,"Coste salarial bajo",IF(TablaProyecto[[#This Row],[HourlyRate]]&lt;75,"Coste salarial medio","Coste salarial alto"))</f>
        <v>Coste salarial medio</v>
      </c>
      <c r="AN959" s="3" t="str">
        <f>+IF(TablaProyecto[[#This Row],[DistanceFromHome]]&lt;10,"0-10 kms",IF(TablaProyecto[[#This Row],[DistanceFromHome]]&lt;20,"10-20 kms","20-30 kms"))</f>
        <v>10-20 kms</v>
      </c>
      <c r="AO959" s="3" t="str">
        <f>+IF(TablaProyecto[[#This Row],[Porcentaje de aumento salarial recibido (%)]]&lt;16%,"Bajo",IF(TablaProyecto[[#This Row],[Porcentaje de aumento salarial recibido (%)]]&lt;21%,"Medio","Alto"))</f>
        <v>Medio</v>
      </c>
      <c r="AP959" s="3" t="str">
        <f>+IF(TablaProyecto[[#This Row],[TrainingTimesLastYear]]&lt;3,"Poca",IF(TablaProyecto[[#This Row],[TrainingTimesLastYear]]&lt;5,"Media","Mucha"))</f>
        <v>Poca</v>
      </c>
      <c r="AQ959" s="3" t="str">
        <f>+IF(TablaProyecto[[#This Row],[TotalWorkingYears]]&lt;4,"Junior",IF(TablaProyecto[[#This Row],[TotalWorkingYears]]&lt;10,"Intermediate","Senior"))</f>
        <v>Intermediate</v>
      </c>
      <c r="AS959" t="str">
        <f>+IF(TablaProyecto[[#This Row],[Education]]&gt;5,"ERRONEO","")</f>
        <v/>
      </c>
      <c r="AT959" t="str">
        <f>IF(+COUNTIF(TablaProyecto[EmployeeNumber],TablaProyecto[[#This Row],[EmployeeNumber]])&gt;1,"ERRONEO"," ")</f>
        <v xml:space="preserve"> </v>
      </c>
      <c r="AU959" t="str">
        <f>+IF(TablaProyecto[[#This Row],[JobSatisfaction]]&gt;4,"ERRONEO"," ")</f>
        <v xml:space="preserve"> </v>
      </c>
      <c r="AV959" t="str">
        <f>+IF(TablaProyecto[[#This Row],[PerformanceRating]]&gt;4,"ERRONEO"," ")</f>
        <v xml:space="preserve"> </v>
      </c>
      <c r="AW959" t="str">
        <f>+IF(TablaProyecto[[#This Row],[RelationshipSatisfaction]]&gt;4,"ERRONEO"," ")</f>
        <v xml:space="preserve"> </v>
      </c>
      <c r="AX959" t="str">
        <f>+IF(TablaProyecto[[#This Row],[WorkLifeBalance]]&gt;4,"ERRONEO"," ")</f>
        <v xml:space="preserve"> </v>
      </c>
    </row>
    <row r="960" spans="1:50" x14ac:dyDescent="0.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  <c r="AJ960" s="3">
        <f>+TablaProyecto[[#This Row],[PercentSalaryHike]]/100</f>
        <v>0.11</v>
      </c>
      <c r="AK960" s="3" t="str">
        <f>+IF(TablaProyecto[[#This Row],[Age]]&gt;=61,"Baby boomers",IF(TablaProyecto[[#This Row],[Age]]&gt;=45,"Generacion X",IF(TablaProyecto[[#This Row],[Age]]&gt;=29,"Millennials","Generacion Z")))</f>
        <v>Millennials</v>
      </c>
      <c r="AL96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60" s="3" t="str">
        <f>+IF(TablaProyecto[[#This Row],[HourlyRate]]&lt;50,"Coste salarial bajo",IF(TablaProyecto[[#This Row],[HourlyRate]]&lt;75,"Coste salarial medio","Coste salarial alto"))</f>
        <v>Coste salarial alto</v>
      </c>
      <c r="AN960" s="3" t="str">
        <f>+IF(TablaProyecto[[#This Row],[DistanceFromHome]]&lt;10,"0-10 kms",IF(TablaProyecto[[#This Row],[DistanceFromHome]]&lt;20,"10-20 kms","20-30 kms"))</f>
        <v>0-10 kms</v>
      </c>
      <c r="AO960" s="3" t="str">
        <f>+IF(TablaProyecto[[#This Row],[Porcentaje de aumento salarial recibido (%)]]&lt;16%,"Bajo",IF(TablaProyecto[[#This Row],[Porcentaje de aumento salarial recibido (%)]]&lt;21%,"Medio","Alto"))</f>
        <v>Bajo</v>
      </c>
      <c r="AP960" s="3" t="str">
        <f>+IF(TablaProyecto[[#This Row],[TrainingTimesLastYear]]&lt;3,"Poca",IF(TablaProyecto[[#This Row],[TrainingTimesLastYear]]&lt;5,"Media","Mucha"))</f>
        <v>Poca</v>
      </c>
      <c r="AQ960" s="3" t="str">
        <f>+IF(TablaProyecto[[#This Row],[TotalWorkingYears]]&lt;4,"Junior",IF(TablaProyecto[[#This Row],[TotalWorkingYears]]&lt;10,"Intermediate","Senior"))</f>
        <v>Senior</v>
      </c>
      <c r="AS960" t="str">
        <f>+IF(TablaProyecto[[#This Row],[Education]]&gt;5,"ERRONEO","")</f>
        <v/>
      </c>
      <c r="AT960" t="str">
        <f>IF(+COUNTIF(TablaProyecto[EmployeeNumber],TablaProyecto[[#This Row],[EmployeeNumber]])&gt;1,"ERRONEO"," ")</f>
        <v xml:space="preserve"> </v>
      </c>
      <c r="AU960" t="str">
        <f>+IF(TablaProyecto[[#This Row],[JobSatisfaction]]&gt;4,"ERRONEO"," ")</f>
        <v xml:space="preserve"> </v>
      </c>
      <c r="AV960" t="str">
        <f>+IF(TablaProyecto[[#This Row],[PerformanceRating]]&gt;4,"ERRONEO"," ")</f>
        <v xml:space="preserve"> </v>
      </c>
      <c r="AW960" t="str">
        <f>+IF(TablaProyecto[[#This Row],[RelationshipSatisfaction]]&gt;4,"ERRONEO"," ")</f>
        <v xml:space="preserve"> </v>
      </c>
      <c r="AX960" t="str">
        <f>+IF(TablaProyecto[[#This Row],[WorkLifeBalance]]&gt;4,"ERRONEO"," ")</f>
        <v xml:space="preserve"> </v>
      </c>
    </row>
    <row r="961" spans="1:50" x14ac:dyDescent="0.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  <c r="AJ961" s="3">
        <f>+TablaProyecto[[#This Row],[PercentSalaryHike]]/100</f>
        <v>0.13</v>
      </c>
      <c r="AK961" s="3" t="str">
        <f>+IF(TablaProyecto[[#This Row],[Age]]&gt;=61,"Baby boomers",IF(TablaProyecto[[#This Row],[Age]]&gt;=45,"Generacion X",IF(TablaProyecto[[#This Row],[Age]]&gt;=29,"Millennials","Generacion Z")))</f>
        <v>Millennials</v>
      </c>
      <c r="AL96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61" s="3" t="str">
        <f>+IF(TablaProyecto[[#This Row],[HourlyRate]]&lt;50,"Coste salarial bajo",IF(TablaProyecto[[#This Row],[HourlyRate]]&lt;75,"Coste salarial medio","Coste salarial alto"))</f>
        <v>Coste salarial alto</v>
      </c>
      <c r="AN961" s="3" t="str">
        <f>+IF(TablaProyecto[[#This Row],[DistanceFromHome]]&lt;10,"0-10 kms",IF(TablaProyecto[[#This Row],[DistanceFromHome]]&lt;20,"10-20 kms","20-30 kms"))</f>
        <v>0-10 kms</v>
      </c>
      <c r="AO961" s="3" t="str">
        <f>+IF(TablaProyecto[[#This Row],[Porcentaje de aumento salarial recibido (%)]]&lt;16%,"Bajo",IF(TablaProyecto[[#This Row],[Porcentaje de aumento salarial recibido (%)]]&lt;21%,"Medio","Alto"))</f>
        <v>Bajo</v>
      </c>
      <c r="AP961" s="3" t="str">
        <f>+IF(TablaProyecto[[#This Row],[TrainingTimesLastYear]]&lt;3,"Poca",IF(TablaProyecto[[#This Row],[TrainingTimesLastYear]]&lt;5,"Media","Mucha"))</f>
        <v>Media</v>
      </c>
      <c r="AQ961" s="3" t="str">
        <f>+IF(TablaProyecto[[#This Row],[TotalWorkingYears]]&lt;4,"Junior",IF(TablaProyecto[[#This Row],[TotalWorkingYears]]&lt;10,"Intermediate","Senior"))</f>
        <v>Intermediate</v>
      </c>
      <c r="AS961" t="str">
        <f>+IF(TablaProyecto[[#This Row],[Education]]&gt;5,"ERRONEO","")</f>
        <v/>
      </c>
      <c r="AT961" t="str">
        <f>IF(+COUNTIF(TablaProyecto[EmployeeNumber],TablaProyecto[[#This Row],[EmployeeNumber]])&gt;1,"ERRONEO"," ")</f>
        <v xml:space="preserve"> </v>
      </c>
      <c r="AU961" t="str">
        <f>+IF(TablaProyecto[[#This Row],[JobSatisfaction]]&gt;4,"ERRONEO"," ")</f>
        <v xml:space="preserve"> </v>
      </c>
      <c r="AV961" t="str">
        <f>+IF(TablaProyecto[[#This Row],[PerformanceRating]]&gt;4,"ERRONEO"," ")</f>
        <v xml:space="preserve"> </v>
      </c>
      <c r="AW961" t="str">
        <f>+IF(TablaProyecto[[#This Row],[RelationshipSatisfaction]]&gt;4,"ERRONEO"," ")</f>
        <v xml:space="preserve"> </v>
      </c>
      <c r="AX961" t="str">
        <f>+IF(TablaProyecto[[#This Row],[WorkLifeBalance]]&gt;4,"ERRONEO"," ")</f>
        <v xml:space="preserve"> </v>
      </c>
    </row>
    <row r="962" spans="1:50" x14ac:dyDescent="0.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  <c r="AJ962" s="3">
        <f>+TablaProyecto[[#This Row],[PercentSalaryHike]]/100</f>
        <v>0.17</v>
      </c>
      <c r="AK962" s="3" t="str">
        <f>+IF(TablaProyecto[[#This Row],[Age]]&gt;=61,"Baby boomers",IF(TablaProyecto[[#This Row],[Age]]&gt;=45,"Generacion X",IF(TablaProyecto[[#This Row],[Age]]&gt;=29,"Millennials","Generacion Z")))</f>
        <v>Millennials</v>
      </c>
      <c r="AL96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62" s="3" t="str">
        <f>+IF(TablaProyecto[[#This Row],[HourlyRate]]&lt;50,"Coste salarial bajo",IF(TablaProyecto[[#This Row],[HourlyRate]]&lt;75,"Coste salarial medio","Coste salarial alto"))</f>
        <v>Coste salarial medio</v>
      </c>
      <c r="AN962" s="3" t="str">
        <f>+IF(TablaProyecto[[#This Row],[DistanceFromHome]]&lt;10,"0-10 kms",IF(TablaProyecto[[#This Row],[DistanceFromHome]]&lt;20,"10-20 kms","20-30 kms"))</f>
        <v>0-10 kms</v>
      </c>
      <c r="AO962" s="3" t="str">
        <f>+IF(TablaProyecto[[#This Row],[Porcentaje de aumento salarial recibido (%)]]&lt;16%,"Bajo",IF(TablaProyecto[[#This Row],[Porcentaje de aumento salarial recibido (%)]]&lt;21%,"Medio","Alto"))</f>
        <v>Medio</v>
      </c>
      <c r="AP962" s="3" t="str">
        <f>+IF(TablaProyecto[[#This Row],[TrainingTimesLastYear]]&lt;3,"Poca",IF(TablaProyecto[[#This Row],[TrainingTimesLastYear]]&lt;5,"Media","Mucha"))</f>
        <v>Poca</v>
      </c>
      <c r="AQ962" s="3" t="str">
        <f>+IF(TablaProyecto[[#This Row],[TotalWorkingYears]]&lt;4,"Junior",IF(TablaProyecto[[#This Row],[TotalWorkingYears]]&lt;10,"Intermediate","Senior"))</f>
        <v>Senior</v>
      </c>
      <c r="AS962" t="str">
        <f>+IF(TablaProyecto[[#This Row],[Education]]&gt;5,"ERRONEO","")</f>
        <v/>
      </c>
      <c r="AT962" t="str">
        <f>IF(+COUNTIF(TablaProyecto[EmployeeNumber],TablaProyecto[[#This Row],[EmployeeNumber]])&gt;1,"ERRONEO"," ")</f>
        <v xml:space="preserve"> </v>
      </c>
      <c r="AU962" t="str">
        <f>+IF(TablaProyecto[[#This Row],[JobSatisfaction]]&gt;4,"ERRONEO"," ")</f>
        <v xml:space="preserve"> </v>
      </c>
      <c r="AV962" t="str">
        <f>+IF(TablaProyecto[[#This Row],[PerformanceRating]]&gt;4,"ERRONEO"," ")</f>
        <v xml:space="preserve"> </v>
      </c>
      <c r="AW962" t="str">
        <f>+IF(TablaProyecto[[#This Row],[RelationshipSatisfaction]]&gt;4,"ERRONEO"," ")</f>
        <v xml:space="preserve"> </v>
      </c>
      <c r="AX962" t="str">
        <f>+IF(TablaProyecto[[#This Row],[WorkLifeBalance]]&gt;4,"ERRONEO"," ")</f>
        <v xml:space="preserve"> </v>
      </c>
    </row>
    <row r="963" spans="1:50" x14ac:dyDescent="0.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  <c r="AJ963" s="3">
        <f>+TablaProyecto[[#This Row],[PercentSalaryHike]]/100</f>
        <v>0.11</v>
      </c>
      <c r="AK963" s="3" t="str">
        <f>+IF(TablaProyecto[[#This Row],[Age]]&gt;=61,"Baby boomers",IF(TablaProyecto[[#This Row],[Age]]&gt;=45,"Generacion X",IF(TablaProyecto[[#This Row],[Age]]&gt;=29,"Millennials","Generacion Z")))</f>
        <v>Millennials</v>
      </c>
      <c r="AL96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63" s="3" t="str">
        <f>+IF(TablaProyecto[[#This Row],[HourlyRate]]&lt;50,"Coste salarial bajo",IF(TablaProyecto[[#This Row],[HourlyRate]]&lt;75,"Coste salarial medio","Coste salarial alto"))</f>
        <v>Coste salarial alto</v>
      </c>
      <c r="AN963" s="3" t="str">
        <f>+IF(TablaProyecto[[#This Row],[DistanceFromHome]]&lt;10,"0-10 kms",IF(TablaProyecto[[#This Row],[DistanceFromHome]]&lt;20,"10-20 kms","20-30 kms"))</f>
        <v>0-10 kms</v>
      </c>
      <c r="AO963" s="3" t="str">
        <f>+IF(TablaProyecto[[#This Row],[Porcentaje de aumento salarial recibido (%)]]&lt;16%,"Bajo",IF(TablaProyecto[[#This Row],[Porcentaje de aumento salarial recibido (%)]]&lt;21%,"Medio","Alto"))</f>
        <v>Bajo</v>
      </c>
      <c r="AP963" s="3" t="str">
        <f>+IF(TablaProyecto[[#This Row],[TrainingTimesLastYear]]&lt;3,"Poca",IF(TablaProyecto[[#This Row],[TrainingTimesLastYear]]&lt;5,"Media","Mucha"))</f>
        <v>Media</v>
      </c>
      <c r="AQ963" s="3" t="str">
        <f>+IF(TablaProyecto[[#This Row],[TotalWorkingYears]]&lt;4,"Junior",IF(TablaProyecto[[#This Row],[TotalWorkingYears]]&lt;10,"Intermediate","Senior"))</f>
        <v>Intermediate</v>
      </c>
      <c r="AS963" t="str">
        <f>+IF(TablaProyecto[[#This Row],[Education]]&gt;5,"ERRONEO","")</f>
        <v/>
      </c>
      <c r="AT963" t="str">
        <f>IF(+COUNTIF(TablaProyecto[EmployeeNumber],TablaProyecto[[#This Row],[EmployeeNumber]])&gt;1,"ERRONEO"," ")</f>
        <v xml:space="preserve"> </v>
      </c>
      <c r="AU963" t="str">
        <f>+IF(TablaProyecto[[#This Row],[JobSatisfaction]]&gt;4,"ERRONEO"," ")</f>
        <v xml:space="preserve"> </v>
      </c>
      <c r="AV963" t="str">
        <f>+IF(TablaProyecto[[#This Row],[PerformanceRating]]&gt;4,"ERRONEO"," ")</f>
        <v xml:space="preserve"> </v>
      </c>
      <c r="AW963" t="str">
        <f>+IF(TablaProyecto[[#This Row],[RelationshipSatisfaction]]&gt;4,"ERRONEO"," ")</f>
        <v xml:space="preserve"> </v>
      </c>
      <c r="AX963" t="str">
        <f>+IF(TablaProyecto[[#This Row],[WorkLifeBalance]]&gt;4,"ERRONEO"," ")</f>
        <v xml:space="preserve"> </v>
      </c>
    </row>
    <row r="964" spans="1:50" x14ac:dyDescent="0.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  <c r="AJ964" s="3">
        <f>+TablaProyecto[[#This Row],[PercentSalaryHike]]/100</f>
        <v>0.11</v>
      </c>
      <c r="AK964" s="3" t="str">
        <f>+IF(TablaProyecto[[#This Row],[Age]]&gt;=61,"Baby boomers",IF(TablaProyecto[[#This Row],[Age]]&gt;=45,"Generacion X",IF(TablaProyecto[[#This Row],[Age]]&gt;=29,"Millennials","Generacion Z")))</f>
        <v>Generacion X</v>
      </c>
      <c r="AL96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964" s="3" t="str">
        <f>+IF(TablaProyecto[[#This Row],[HourlyRate]]&lt;50,"Coste salarial bajo",IF(TablaProyecto[[#This Row],[HourlyRate]]&lt;75,"Coste salarial medio","Coste salarial alto"))</f>
        <v>Coste salarial alto</v>
      </c>
      <c r="AN964" s="3" t="str">
        <f>+IF(TablaProyecto[[#This Row],[DistanceFromHome]]&lt;10,"0-10 kms",IF(TablaProyecto[[#This Row],[DistanceFromHome]]&lt;20,"10-20 kms","20-30 kms"))</f>
        <v>0-10 kms</v>
      </c>
      <c r="AO964" s="3" t="str">
        <f>+IF(TablaProyecto[[#This Row],[Porcentaje de aumento salarial recibido (%)]]&lt;16%,"Bajo",IF(TablaProyecto[[#This Row],[Porcentaje de aumento salarial recibido (%)]]&lt;21%,"Medio","Alto"))</f>
        <v>Bajo</v>
      </c>
      <c r="AP964" s="3" t="str">
        <f>+IF(TablaProyecto[[#This Row],[TrainingTimesLastYear]]&lt;3,"Poca",IF(TablaProyecto[[#This Row],[TrainingTimesLastYear]]&lt;5,"Media","Mucha"))</f>
        <v>Poca</v>
      </c>
      <c r="AQ964" s="3" t="str">
        <f>+IF(TablaProyecto[[#This Row],[TotalWorkingYears]]&lt;4,"Junior",IF(TablaProyecto[[#This Row],[TotalWorkingYears]]&lt;10,"Intermediate","Senior"))</f>
        <v>Senior</v>
      </c>
      <c r="AS964" t="str">
        <f>+IF(TablaProyecto[[#This Row],[Education]]&gt;5,"ERRONEO","")</f>
        <v/>
      </c>
      <c r="AT964" t="str">
        <f>IF(+COUNTIF(TablaProyecto[EmployeeNumber],TablaProyecto[[#This Row],[EmployeeNumber]])&gt;1,"ERRONEO"," ")</f>
        <v xml:space="preserve"> </v>
      </c>
      <c r="AU964" t="str">
        <f>+IF(TablaProyecto[[#This Row],[JobSatisfaction]]&gt;4,"ERRONEO"," ")</f>
        <v xml:space="preserve"> </v>
      </c>
      <c r="AV964" t="str">
        <f>+IF(TablaProyecto[[#This Row],[PerformanceRating]]&gt;4,"ERRONEO"," ")</f>
        <v xml:space="preserve"> </v>
      </c>
      <c r="AW964" t="str">
        <f>+IF(TablaProyecto[[#This Row],[RelationshipSatisfaction]]&gt;4,"ERRONEO"," ")</f>
        <v xml:space="preserve"> </v>
      </c>
      <c r="AX964" t="str">
        <f>+IF(TablaProyecto[[#This Row],[WorkLifeBalance]]&gt;4,"ERRONEO"," ")</f>
        <v xml:space="preserve"> </v>
      </c>
    </row>
    <row r="965" spans="1:50" x14ac:dyDescent="0.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  <c r="AJ965" s="3">
        <f>+TablaProyecto[[#This Row],[PercentSalaryHike]]/100</f>
        <v>0.15</v>
      </c>
      <c r="AK965" s="3" t="str">
        <f>+IF(TablaProyecto[[#This Row],[Age]]&gt;=61,"Baby boomers",IF(TablaProyecto[[#This Row],[Age]]&gt;=45,"Generacion X",IF(TablaProyecto[[#This Row],[Age]]&gt;=29,"Millennials","Generacion Z")))</f>
        <v>Millennials</v>
      </c>
      <c r="AL96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65" s="3" t="str">
        <f>+IF(TablaProyecto[[#This Row],[HourlyRate]]&lt;50,"Coste salarial bajo",IF(TablaProyecto[[#This Row],[HourlyRate]]&lt;75,"Coste salarial medio","Coste salarial alto"))</f>
        <v>Coste salarial bajo</v>
      </c>
      <c r="AN965" s="3" t="str">
        <f>+IF(TablaProyecto[[#This Row],[DistanceFromHome]]&lt;10,"0-10 kms",IF(TablaProyecto[[#This Row],[DistanceFromHome]]&lt;20,"10-20 kms","20-30 kms"))</f>
        <v>0-10 kms</v>
      </c>
      <c r="AO965" s="3" t="str">
        <f>+IF(TablaProyecto[[#This Row],[Porcentaje de aumento salarial recibido (%)]]&lt;16%,"Bajo",IF(TablaProyecto[[#This Row],[Porcentaje de aumento salarial recibido (%)]]&lt;21%,"Medio","Alto"))</f>
        <v>Bajo</v>
      </c>
      <c r="AP965" s="3" t="str">
        <f>+IF(TablaProyecto[[#This Row],[TrainingTimesLastYear]]&lt;3,"Poca",IF(TablaProyecto[[#This Row],[TrainingTimesLastYear]]&lt;5,"Media","Mucha"))</f>
        <v>Media</v>
      </c>
      <c r="AQ965" s="3" t="str">
        <f>+IF(TablaProyecto[[#This Row],[TotalWorkingYears]]&lt;4,"Junior",IF(TablaProyecto[[#This Row],[TotalWorkingYears]]&lt;10,"Intermediate","Senior"))</f>
        <v>Senior</v>
      </c>
      <c r="AS965" t="str">
        <f>+IF(TablaProyecto[[#This Row],[Education]]&gt;5,"ERRONEO","")</f>
        <v/>
      </c>
      <c r="AT965" t="str">
        <f>IF(+COUNTIF(TablaProyecto[EmployeeNumber],TablaProyecto[[#This Row],[EmployeeNumber]])&gt;1,"ERRONEO"," ")</f>
        <v xml:space="preserve"> </v>
      </c>
      <c r="AU965" t="str">
        <f>+IF(TablaProyecto[[#This Row],[JobSatisfaction]]&gt;4,"ERRONEO"," ")</f>
        <v xml:space="preserve"> </v>
      </c>
      <c r="AV965" t="str">
        <f>+IF(TablaProyecto[[#This Row],[PerformanceRating]]&gt;4,"ERRONEO"," ")</f>
        <v xml:space="preserve"> </v>
      </c>
      <c r="AW965" t="str">
        <f>+IF(TablaProyecto[[#This Row],[RelationshipSatisfaction]]&gt;4,"ERRONEO"," ")</f>
        <v xml:space="preserve"> </v>
      </c>
      <c r="AX965" t="str">
        <f>+IF(TablaProyecto[[#This Row],[WorkLifeBalance]]&gt;4,"ERRONEO"," ")</f>
        <v xml:space="preserve"> </v>
      </c>
    </row>
    <row r="966" spans="1:50" x14ac:dyDescent="0.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  <c r="AJ966" s="3">
        <f>+TablaProyecto[[#This Row],[PercentSalaryHike]]/100</f>
        <v>0.12</v>
      </c>
      <c r="AK966" s="3" t="str">
        <f>+IF(TablaProyecto[[#This Row],[Age]]&gt;=61,"Baby boomers",IF(TablaProyecto[[#This Row],[Age]]&gt;=45,"Generacion X",IF(TablaProyecto[[#This Row],[Age]]&gt;=29,"Millennials","Generacion Z")))</f>
        <v>Millennials</v>
      </c>
      <c r="AL96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66" s="3" t="str">
        <f>+IF(TablaProyecto[[#This Row],[HourlyRate]]&lt;50,"Coste salarial bajo",IF(TablaProyecto[[#This Row],[HourlyRate]]&lt;75,"Coste salarial medio","Coste salarial alto"))</f>
        <v>Coste salarial medio</v>
      </c>
      <c r="AN966" s="3" t="str">
        <f>+IF(TablaProyecto[[#This Row],[DistanceFromHome]]&lt;10,"0-10 kms",IF(TablaProyecto[[#This Row],[DistanceFromHome]]&lt;20,"10-20 kms","20-30 kms"))</f>
        <v>10-20 kms</v>
      </c>
      <c r="AO966" s="3" t="str">
        <f>+IF(TablaProyecto[[#This Row],[Porcentaje de aumento salarial recibido (%)]]&lt;16%,"Bajo",IF(TablaProyecto[[#This Row],[Porcentaje de aumento salarial recibido (%)]]&lt;21%,"Medio","Alto"))</f>
        <v>Bajo</v>
      </c>
      <c r="AP966" s="3" t="str">
        <f>+IF(TablaProyecto[[#This Row],[TrainingTimesLastYear]]&lt;3,"Poca",IF(TablaProyecto[[#This Row],[TrainingTimesLastYear]]&lt;5,"Media","Mucha"))</f>
        <v>Mucha</v>
      </c>
      <c r="AQ966" s="3" t="str">
        <f>+IF(TablaProyecto[[#This Row],[TotalWorkingYears]]&lt;4,"Junior",IF(TablaProyecto[[#This Row],[TotalWorkingYears]]&lt;10,"Intermediate","Senior"))</f>
        <v>Senior</v>
      </c>
      <c r="AS966" t="str">
        <f>+IF(TablaProyecto[[#This Row],[Education]]&gt;5,"ERRONEO","")</f>
        <v/>
      </c>
      <c r="AT966" t="str">
        <f>IF(+COUNTIF(TablaProyecto[EmployeeNumber],TablaProyecto[[#This Row],[EmployeeNumber]])&gt;1,"ERRONEO"," ")</f>
        <v xml:space="preserve"> </v>
      </c>
      <c r="AU966" t="str">
        <f>+IF(TablaProyecto[[#This Row],[JobSatisfaction]]&gt;4,"ERRONEO"," ")</f>
        <v xml:space="preserve"> </v>
      </c>
      <c r="AV966" t="str">
        <f>+IF(TablaProyecto[[#This Row],[PerformanceRating]]&gt;4,"ERRONEO"," ")</f>
        <v xml:space="preserve"> </v>
      </c>
      <c r="AW966" t="str">
        <f>+IF(TablaProyecto[[#This Row],[RelationshipSatisfaction]]&gt;4,"ERRONEO"," ")</f>
        <v xml:space="preserve"> </v>
      </c>
      <c r="AX966" t="str">
        <f>+IF(TablaProyecto[[#This Row],[WorkLifeBalance]]&gt;4,"ERRONEO"," ")</f>
        <v xml:space="preserve"> </v>
      </c>
    </row>
    <row r="967" spans="1:50" x14ac:dyDescent="0.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  <c r="AJ967" s="3">
        <f>+TablaProyecto[[#This Row],[PercentSalaryHike]]/100</f>
        <v>0.11</v>
      </c>
      <c r="AK967" s="3" t="str">
        <f>+IF(TablaProyecto[[#This Row],[Age]]&gt;=61,"Baby boomers",IF(TablaProyecto[[#This Row],[Age]]&gt;=45,"Generacion X",IF(TablaProyecto[[#This Row],[Age]]&gt;=29,"Millennials","Generacion Z")))</f>
        <v>Generacion Z</v>
      </c>
      <c r="AL96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67" s="3" t="str">
        <f>+IF(TablaProyecto[[#This Row],[HourlyRate]]&lt;50,"Coste salarial bajo",IF(TablaProyecto[[#This Row],[HourlyRate]]&lt;75,"Coste salarial medio","Coste salarial alto"))</f>
        <v>Coste salarial medio</v>
      </c>
      <c r="AN967" s="3" t="str">
        <f>+IF(TablaProyecto[[#This Row],[DistanceFromHome]]&lt;10,"0-10 kms",IF(TablaProyecto[[#This Row],[DistanceFromHome]]&lt;20,"10-20 kms","20-30 kms"))</f>
        <v>10-20 kms</v>
      </c>
      <c r="AO967" s="3" t="str">
        <f>+IF(TablaProyecto[[#This Row],[Porcentaje de aumento salarial recibido (%)]]&lt;16%,"Bajo",IF(TablaProyecto[[#This Row],[Porcentaje de aumento salarial recibido (%)]]&lt;21%,"Medio","Alto"))</f>
        <v>Bajo</v>
      </c>
      <c r="AP967" s="3" t="str">
        <f>+IF(TablaProyecto[[#This Row],[TrainingTimesLastYear]]&lt;3,"Poca",IF(TablaProyecto[[#This Row],[TrainingTimesLastYear]]&lt;5,"Media","Mucha"))</f>
        <v>Mucha</v>
      </c>
      <c r="AQ967" s="3" t="str">
        <f>+IF(TablaProyecto[[#This Row],[TotalWorkingYears]]&lt;4,"Junior",IF(TablaProyecto[[#This Row],[TotalWorkingYears]]&lt;10,"Intermediate","Senior"))</f>
        <v>Intermediate</v>
      </c>
      <c r="AS967" t="str">
        <f>+IF(TablaProyecto[[#This Row],[Education]]&gt;5,"ERRONEO","")</f>
        <v/>
      </c>
      <c r="AT967" t="str">
        <f>IF(+COUNTIF(TablaProyecto[EmployeeNumber],TablaProyecto[[#This Row],[EmployeeNumber]])&gt;1,"ERRONEO"," ")</f>
        <v xml:space="preserve"> </v>
      </c>
      <c r="AU967" t="str">
        <f>+IF(TablaProyecto[[#This Row],[JobSatisfaction]]&gt;4,"ERRONEO"," ")</f>
        <v xml:space="preserve"> </v>
      </c>
      <c r="AV967" t="str">
        <f>+IF(TablaProyecto[[#This Row],[PerformanceRating]]&gt;4,"ERRONEO"," ")</f>
        <v xml:space="preserve"> </v>
      </c>
      <c r="AW967" t="str">
        <f>+IF(TablaProyecto[[#This Row],[RelationshipSatisfaction]]&gt;4,"ERRONEO"," ")</f>
        <v xml:space="preserve"> </v>
      </c>
      <c r="AX967" t="str">
        <f>+IF(TablaProyecto[[#This Row],[WorkLifeBalance]]&gt;4,"ERRONEO"," ")</f>
        <v xml:space="preserve"> </v>
      </c>
    </row>
    <row r="968" spans="1:50" x14ac:dyDescent="0.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  <c r="AJ968" s="3">
        <f>+TablaProyecto[[#This Row],[PercentSalaryHike]]/100</f>
        <v>0.14000000000000001</v>
      </c>
      <c r="AK968" s="3" t="str">
        <f>+IF(TablaProyecto[[#This Row],[Age]]&gt;=61,"Baby boomers",IF(TablaProyecto[[#This Row],[Age]]&gt;=45,"Generacion X",IF(TablaProyecto[[#This Row],[Age]]&gt;=29,"Millennials","Generacion Z")))</f>
        <v>Generacion X</v>
      </c>
      <c r="AL96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68" s="3" t="str">
        <f>+IF(TablaProyecto[[#This Row],[HourlyRate]]&lt;50,"Coste salarial bajo",IF(TablaProyecto[[#This Row],[HourlyRate]]&lt;75,"Coste salarial medio","Coste salarial alto"))</f>
        <v>Coste salarial medio</v>
      </c>
      <c r="AN968" s="3" t="str">
        <f>+IF(TablaProyecto[[#This Row],[DistanceFromHome]]&lt;10,"0-10 kms",IF(TablaProyecto[[#This Row],[DistanceFromHome]]&lt;20,"10-20 kms","20-30 kms"))</f>
        <v>0-10 kms</v>
      </c>
      <c r="AO968" s="3" t="str">
        <f>+IF(TablaProyecto[[#This Row],[Porcentaje de aumento salarial recibido (%)]]&lt;16%,"Bajo",IF(TablaProyecto[[#This Row],[Porcentaje de aumento salarial recibido (%)]]&lt;21%,"Medio","Alto"))</f>
        <v>Bajo</v>
      </c>
      <c r="AP968" s="3" t="str">
        <f>+IF(TablaProyecto[[#This Row],[TrainingTimesLastYear]]&lt;3,"Poca",IF(TablaProyecto[[#This Row],[TrainingTimesLastYear]]&lt;5,"Media","Mucha"))</f>
        <v>Poca</v>
      </c>
      <c r="AQ968" s="3" t="str">
        <f>+IF(TablaProyecto[[#This Row],[TotalWorkingYears]]&lt;4,"Junior",IF(TablaProyecto[[#This Row],[TotalWorkingYears]]&lt;10,"Intermediate","Senior"))</f>
        <v>Senior</v>
      </c>
      <c r="AS968" t="str">
        <f>+IF(TablaProyecto[[#This Row],[Education]]&gt;5,"ERRONEO","")</f>
        <v/>
      </c>
      <c r="AT968" t="str">
        <f>IF(+COUNTIF(TablaProyecto[EmployeeNumber],TablaProyecto[[#This Row],[EmployeeNumber]])&gt;1,"ERRONEO"," ")</f>
        <v xml:space="preserve"> </v>
      </c>
      <c r="AU968" t="str">
        <f>+IF(TablaProyecto[[#This Row],[JobSatisfaction]]&gt;4,"ERRONEO"," ")</f>
        <v xml:space="preserve"> </v>
      </c>
      <c r="AV968" t="str">
        <f>+IF(TablaProyecto[[#This Row],[PerformanceRating]]&gt;4,"ERRONEO"," ")</f>
        <v xml:space="preserve"> </v>
      </c>
      <c r="AW968" t="str">
        <f>+IF(TablaProyecto[[#This Row],[RelationshipSatisfaction]]&gt;4,"ERRONEO"," ")</f>
        <v xml:space="preserve"> </v>
      </c>
      <c r="AX968" t="str">
        <f>+IF(TablaProyecto[[#This Row],[WorkLifeBalance]]&gt;4,"ERRONEO"," ")</f>
        <v xml:space="preserve"> </v>
      </c>
    </row>
    <row r="969" spans="1:50" x14ac:dyDescent="0.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  <c r="AJ969" s="3">
        <f>+TablaProyecto[[#This Row],[PercentSalaryHike]]/100</f>
        <v>0.22</v>
      </c>
      <c r="AK969" s="3" t="str">
        <f>+IF(TablaProyecto[[#This Row],[Age]]&gt;=61,"Baby boomers",IF(TablaProyecto[[#This Row],[Age]]&gt;=45,"Generacion X",IF(TablaProyecto[[#This Row],[Age]]&gt;=29,"Millennials","Generacion Z")))</f>
        <v>Millennials</v>
      </c>
      <c r="AL96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69" s="3" t="str">
        <f>+IF(TablaProyecto[[#This Row],[HourlyRate]]&lt;50,"Coste salarial bajo",IF(TablaProyecto[[#This Row],[HourlyRate]]&lt;75,"Coste salarial medio","Coste salarial alto"))</f>
        <v>Coste salarial alto</v>
      </c>
      <c r="AN969" s="3" t="str">
        <f>+IF(TablaProyecto[[#This Row],[DistanceFromHome]]&lt;10,"0-10 kms",IF(TablaProyecto[[#This Row],[DistanceFromHome]]&lt;20,"10-20 kms","20-30 kms"))</f>
        <v>0-10 kms</v>
      </c>
      <c r="AO969" s="3" t="str">
        <f>+IF(TablaProyecto[[#This Row],[Porcentaje de aumento salarial recibido (%)]]&lt;16%,"Bajo",IF(TablaProyecto[[#This Row],[Porcentaje de aumento salarial recibido (%)]]&lt;21%,"Medio","Alto"))</f>
        <v>Alto</v>
      </c>
      <c r="AP969" s="3" t="str">
        <f>+IF(TablaProyecto[[#This Row],[TrainingTimesLastYear]]&lt;3,"Poca",IF(TablaProyecto[[#This Row],[TrainingTimesLastYear]]&lt;5,"Media","Mucha"))</f>
        <v>Media</v>
      </c>
      <c r="AQ969" s="3" t="str">
        <f>+IF(TablaProyecto[[#This Row],[TotalWorkingYears]]&lt;4,"Junior",IF(TablaProyecto[[#This Row],[TotalWorkingYears]]&lt;10,"Intermediate","Senior"))</f>
        <v>Intermediate</v>
      </c>
      <c r="AS969" t="str">
        <f>+IF(TablaProyecto[[#This Row],[Education]]&gt;5,"ERRONEO","")</f>
        <v/>
      </c>
      <c r="AT969" t="str">
        <f>IF(+COUNTIF(TablaProyecto[EmployeeNumber],TablaProyecto[[#This Row],[EmployeeNumber]])&gt;1,"ERRONEO"," ")</f>
        <v xml:space="preserve"> </v>
      </c>
      <c r="AU969" t="str">
        <f>+IF(TablaProyecto[[#This Row],[JobSatisfaction]]&gt;4,"ERRONEO"," ")</f>
        <v xml:space="preserve"> </v>
      </c>
      <c r="AV969" t="str">
        <f>+IF(TablaProyecto[[#This Row],[PerformanceRating]]&gt;4,"ERRONEO"," ")</f>
        <v xml:space="preserve"> </v>
      </c>
      <c r="AW969" t="str">
        <f>+IF(TablaProyecto[[#This Row],[RelationshipSatisfaction]]&gt;4,"ERRONEO"," ")</f>
        <v xml:space="preserve"> </v>
      </c>
      <c r="AX969" t="str">
        <f>+IF(TablaProyecto[[#This Row],[WorkLifeBalance]]&gt;4,"ERRONEO"," ")</f>
        <v xml:space="preserve"> </v>
      </c>
    </row>
    <row r="970" spans="1:50" x14ac:dyDescent="0.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  <c r="AJ970" s="3">
        <f>+TablaProyecto[[#This Row],[PercentSalaryHike]]/100</f>
        <v>0.16</v>
      </c>
      <c r="AK970" s="3" t="str">
        <f>+IF(TablaProyecto[[#This Row],[Age]]&gt;=61,"Baby boomers",IF(TablaProyecto[[#This Row],[Age]]&gt;=45,"Generacion X",IF(TablaProyecto[[#This Row],[Age]]&gt;=29,"Millennials","Generacion Z")))</f>
        <v>Millennials</v>
      </c>
      <c r="AL97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970" s="3" t="str">
        <f>+IF(TablaProyecto[[#This Row],[HourlyRate]]&lt;50,"Coste salarial bajo",IF(TablaProyecto[[#This Row],[HourlyRate]]&lt;75,"Coste salarial medio","Coste salarial alto"))</f>
        <v>Coste salarial alto</v>
      </c>
      <c r="AN970" s="3" t="str">
        <f>+IF(TablaProyecto[[#This Row],[DistanceFromHome]]&lt;10,"0-10 kms",IF(TablaProyecto[[#This Row],[DistanceFromHome]]&lt;20,"10-20 kms","20-30 kms"))</f>
        <v>0-10 kms</v>
      </c>
      <c r="AO970" s="3" t="str">
        <f>+IF(TablaProyecto[[#This Row],[Porcentaje de aumento salarial recibido (%)]]&lt;16%,"Bajo",IF(TablaProyecto[[#This Row],[Porcentaje de aumento salarial recibido (%)]]&lt;21%,"Medio","Alto"))</f>
        <v>Medio</v>
      </c>
      <c r="AP970" s="3" t="str">
        <f>+IF(TablaProyecto[[#This Row],[TrainingTimesLastYear]]&lt;3,"Poca",IF(TablaProyecto[[#This Row],[TrainingTimesLastYear]]&lt;5,"Media","Mucha"))</f>
        <v>Poca</v>
      </c>
      <c r="AQ970" s="3" t="str">
        <f>+IF(TablaProyecto[[#This Row],[TotalWorkingYears]]&lt;4,"Junior",IF(TablaProyecto[[#This Row],[TotalWorkingYears]]&lt;10,"Intermediate","Senior"))</f>
        <v>Senior</v>
      </c>
      <c r="AS970" t="str">
        <f>+IF(TablaProyecto[[#This Row],[Education]]&gt;5,"ERRONEO","")</f>
        <v/>
      </c>
      <c r="AT970" t="str">
        <f>IF(+COUNTIF(TablaProyecto[EmployeeNumber],TablaProyecto[[#This Row],[EmployeeNumber]])&gt;1,"ERRONEO"," ")</f>
        <v xml:space="preserve"> </v>
      </c>
      <c r="AU970" t="str">
        <f>+IF(TablaProyecto[[#This Row],[JobSatisfaction]]&gt;4,"ERRONEO"," ")</f>
        <v xml:space="preserve"> </v>
      </c>
      <c r="AV970" t="str">
        <f>+IF(TablaProyecto[[#This Row],[PerformanceRating]]&gt;4,"ERRONEO"," ")</f>
        <v xml:space="preserve"> </v>
      </c>
      <c r="AW970" t="str">
        <f>+IF(TablaProyecto[[#This Row],[RelationshipSatisfaction]]&gt;4,"ERRONEO"," ")</f>
        <v xml:space="preserve"> </v>
      </c>
      <c r="AX970" t="str">
        <f>+IF(TablaProyecto[[#This Row],[WorkLifeBalance]]&gt;4,"ERRONEO"," ")</f>
        <v xml:space="preserve"> </v>
      </c>
    </row>
    <row r="971" spans="1:50" x14ac:dyDescent="0.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  <c r="AJ971" s="3">
        <f>+TablaProyecto[[#This Row],[PercentSalaryHike]]/100</f>
        <v>0.11</v>
      </c>
      <c r="AK971" s="3" t="str">
        <f>+IF(TablaProyecto[[#This Row],[Age]]&gt;=61,"Baby boomers",IF(TablaProyecto[[#This Row],[Age]]&gt;=45,"Generacion X",IF(TablaProyecto[[#This Row],[Age]]&gt;=29,"Millennials","Generacion Z")))</f>
        <v>Generacion X</v>
      </c>
      <c r="AL97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71" s="3" t="str">
        <f>+IF(TablaProyecto[[#This Row],[HourlyRate]]&lt;50,"Coste salarial bajo",IF(TablaProyecto[[#This Row],[HourlyRate]]&lt;75,"Coste salarial medio","Coste salarial alto"))</f>
        <v>Coste salarial medio</v>
      </c>
      <c r="AN971" s="3" t="str">
        <f>+IF(TablaProyecto[[#This Row],[DistanceFromHome]]&lt;10,"0-10 kms",IF(TablaProyecto[[#This Row],[DistanceFromHome]]&lt;20,"10-20 kms","20-30 kms"))</f>
        <v>0-10 kms</v>
      </c>
      <c r="AO971" s="3" t="str">
        <f>+IF(TablaProyecto[[#This Row],[Porcentaje de aumento salarial recibido (%)]]&lt;16%,"Bajo",IF(TablaProyecto[[#This Row],[Porcentaje de aumento salarial recibido (%)]]&lt;21%,"Medio","Alto"))</f>
        <v>Bajo</v>
      </c>
      <c r="AP971" s="3" t="str">
        <f>+IF(TablaProyecto[[#This Row],[TrainingTimesLastYear]]&lt;3,"Poca",IF(TablaProyecto[[#This Row],[TrainingTimesLastYear]]&lt;5,"Media","Mucha"))</f>
        <v>Poca</v>
      </c>
      <c r="AQ971" s="3" t="str">
        <f>+IF(TablaProyecto[[#This Row],[TotalWorkingYears]]&lt;4,"Junior",IF(TablaProyecto[[#This Row],[TotalWorkingYears]]&lt;10,"Intermediate","Senior"))</f>
        <v>Senior</v>
      </c>
      <c r="AS971" t="str">
        <f>+IF(TablaProyecto[[#This Row],[Education]]&gt;5,"ERRONEO","")</f>
        <v/>
      </c>
      <c r="AT971" t="str">
        <f>IF(+COUNTIF(TablaProyecto[EmployeeNumber],TablaProyecto[[#This Row],[EmployeeNumber]])&gt;1,"ERRONEO"," ")</f>
        <v xml:space="preserve"> </v>
      </c>
      <c r="AU971" t="str">
        <f>+IF(TablaProyecto[[#This Row],[JobSatisfaction]]&gt;4,"ERRONEO"," ")</f>
        <v xml:space="preserve"> </v>
      </c>
      <c r="AV971" t="str">
        <f>+IF(TablaProyecto[[#This Row],[PerformanceRating]]&gt;4,"ERRONEO"," ")</f>
        <v xml:space="preserve"> </v>
      </c>
      <c r="AW971" t="str">
        <f>+IF(TablaProyecto[[#This Row],[RelationshipSatisfaction]]&gt;4,"ERRONEO"," ")</f>
        <v xml:space="preserve"> </v>
      </c>
      <c r="AX971" t="str">
        <f>+IF(TablaProyecto[[#This Row],[WorkLifeBalance]]&gt;4,"ERRONEO"," ")</f>
        <v xml:space="preserve"> </v>
      </c>
    </row>
    <row r="972" spans="1:50" x14ac:dyDescent="0.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  <c r="AJ972" s="3">
        <f>+TablaProyecto[[#This Row],[PercentSalaryHike]]/100</f>
        <v>0.14000000000000001</v>
      </c>
      <c r="AK972" s="3" t="str">
        <f>+IF(TablaProyecto[[#This Row],[Age]]&gt;=61,"Baby boomers",IF(TablaProyecto[[#This Row],[Age]]&gt;=45,"Generacion X",IF(TablaProyecto[[#This Row],[Age]]&gt;=29,"Millennials","Generacion Z")))</f>
        <v>Generacion Z</v>
      </c>
      <c r="AL97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972" s="3" t="str">
        <f>+IF(TablaProyecto[[#This Row],[HourlyRate]]&lt;50,"Coste salarial bajo",IF(TablaProyecto[[#This Row],[HourlyRate]]&lt;75,"Coste salarial medio","Coste salarial alto"))</f>
        <v>Coste salarial alto</v>
      </c>
      <c r="AN972" s="3" t="str">
        <f>+IF(TablaProyecto[[#This Row],[DistanceFromHome]]&lt;10,"0-10 kms",IF(TablaProyecto[[#This Row],[DistanceFromHome]]&lt;20,"10-20 kms","20-30 kms"))</f>
        <v>10-20 kms</v>
      </c>
      <c r="AO972" s="3" t="str">
        <f>+IF(TablaProyecto[[#This Row],[Porcentaje de aumento salarial recibido (%)]]&lt;16%,"Bajo",IF(TablaProyecto[[#This Row],[Porcentaje de aumento salarial recibido (%)]]&lt;21%,"Medio","Alto"))</f>
        <v>Bajo</v>
      </c>
      <c r="AP972" s="3" t="str">
        <f>+IF(TablaProyecto[[#This Row],[TrainingTimesLastYear]]&lt;3,"Poca",IF(TablaProyecto[[#This Row],[TrainingTimesLastYear]]&lt;5,"Media","Mucha"))</f>
        <v>Media</v>
      </c>
      <c r="AQ972" s="3" t="str">
        <f>+IF(TablaProyecto[[#This Row],[TotalWorkingYears]]&lt;4,"Junior",IF(TablaProyecto[[#This Row],[TotalWorkingYears]]&lt;10,"Intermediate","Senior"))</f>
        <v>Intermediate</v>
      </c>
      <c r="AS972" t="str">
        <f>+IF(TablaProyecto[[#This Row],[Education]]&gt;5,"ERRONEO","")</f>
        <v/>
      </c>
      <c r="AT972" t="str">
        <f>IF(+COUNTIF(TablaProyecto[EmployeeNumber],TablaProyecto[[#This Row],[EmployeeNumber]])&gt;1,"ERRONEO"," ")</f>
        <v xml:space="preserve"> </v>
      </c>
      <c r="AU972" t="str">
        <f>+IF(TablaProyecto[[#This Row],[JobSatisfaction]]&gt;4,"ERRONEO"," ")</f>
        <v xml:space="preserve"> </v>
      </c>
      <c r="AV972" t="str">
        <f>+IF(TablaProyecto[[#This Row],[PerformanceRating]]&gt;4,"ERRONEO"," ")</f>
        <v xml:space="preserve"> </v>
      </c>
      <c r="AW972" t="str">
        <f>+IF(TablaProyecto[[#This Row],[RelationshipSatisfaction]]&gt;4,"ERRONEO"," ")</f>
        <v xml:space="preserve"> </v>
      </c>
      <c r="AX972" t="str">
        <f>+IF(TablaProyecto[[#This Row],[WorkLifeBalance]]&gt;4,"ERRONEO"," ")</f>
        <v xml:space="preserve"> </v>
      </c>
    </row>
    <row r="973" spans="1:50" x14ac:dyDescent="0.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  <c r="AJ973" s="3">
        <f>+TablaProyecto[[#This Row],[PercentSalaryHike]]/100</f>
        <v>0.16</v>
      </c>
      <c r="AK973" s="3" t="str">
        <f>+IF(TablaProyecto[[#This Row],[Age]]&gt;=61,"Baby boomers",IF(TablaProyecto[[#This Row],[Age]]&gt;=45,"Generacion X",IF(TablaProyecto[[#This Row],[Age]]&gt;=29,"Millennials","Generacion Z")))</f>
        <v>Generacion X</v>
      </c>
      <c r="AL97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73" s="3" t="str">
        <f>+IF(TablaProyecto[[#This Row],[HourlyRate]]&lt;50,"Coste salarial bajo",IF(TablaProyecto[[#This Row],[HourlyRate]]&lt;75,"Coste salarial medio","Coste salarial alto"))</f>
        <v>Coste salarial alto</v>
      </c>
      <c r="AN973" s="3" t="str">
        <f>+IF(TablaProyecto[[#This Row],[DistanceFromHome]]&lt;10,"0-10 kms",IF(TablaProyecto[[#This Row],[DistanceFromHome]]&lt;20,"10-20 kms","20-30 kms"))</f>
        <v>10-20 kms</v>
      </c>
      <c r="AO973" s="3" t="str">
        <f>+IF(TablaProyecto[[#This Row],[Porcentaje de aumento salarial recibido (%)]]&lt;16%,"Bajo",IF(TablaProyecto[[#This Row],[Porcentaje de aumento salarial recibido (%)]]&lt;21%,"Medio","Alto"))</f>
        <v>Medio</v>
      </c>
      <c r="AP973" s="3" t="str">
        <f>+IF(TablaProyecto[[#This Row],[TrainingTimesLastYear]]&lt;3,"Poca",IF(TablaProyecto[[#This Row],[TrainingTimesLastYear]]&lt;5,"Media","Mucha"))</f>
        <v>Poca</v>
      </c>
      <c r="AQ973" s="3" t="str">
        <f>+IF(TablaProyecto[[#This Row],[TotalWorkingYears]]&lt;4,"Junior",IF(TablaProyecto[[#This Row],[TotalWorkingYears]]&lt;10,"Intermediate","Senior"))</f>
        <v>Senior</v>
      </c>
      <c r="AS973" t="str">
        <f>+IF(TablaProyecto[[#This Row],[Education]]&gt;5,"ERRONEO","")</f>
        <v/>
      </c>
      <c r="AT973" t="str">
        <f>IF(+COUNTIF(TablaProyecto[EmployeeNumber],TablaProyecto[[#This Row],[EmployeeNumber]])&gt;1,"ERRONEO"," ")</f>
        <v xml:space="preserve"> </v>
      </c>
      <c r="AU973" t="str">
        <f>+IF(TablaProyecto[[#This Row],[JobSatisfaction]]&gt;4,"ERRONEO"," ")</f>
        <v xml:space="preserve"> </v>
      </c>
      <c r="AV973" t="str">
        <f>+IF(TablaProyecto[[#This Row],[PerformanceRating]]&gt;4,"ERRONEO"," ")</f>
        <v xml:space="preserve"> </v>
      </c>
      <c r="AW973" t="str">
        <f>+IF(TablaProyecto[[#This Row],[RelationshipSatisfaction]]&gt;4,"ERRONEO"," ")</f>
        <v xml:space="preserve"> </v>
      </c>
      <c r="AX973" t="str">
        <f>+IF(TablaProyecto[[#This Row],[WorkLifeBalance]]&gt;4,"ERRONEO"," ")</f>
        <v xml:space="preserve"> </v>
      </c>
    </row>
    <row r="974" spans="1:50" x14ac:dyDescent="0.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  <c r="AJ974" s="3">
        <f>+TablaProyecto[[#This Row],[PercentSalaryHike]]/100</f>
        <v>0.15</v>
      </c>
      <c r="AK974" s="3" t="str">
        <f>+IF(TablaProyecto[[#This Row],[Age]]&gt;=61,"Baby boomers",IF(TablaProyecto[[#This Row],[Age]]&gt;=45,"Generacion X",IF(TablaProyecto[[#This Row],[Age]]&gt;=29,"Millennials","Generacion Z")))</f>
        <v>Generacion Z</v>
      </c>
      <c r="AL97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974" s="3" t="str">
        <f>+IF(TablaProyecto[[#This Row],[HourlyRate]]&lt;50,"Coste salarial bajo",IF(TablaProyecto[[#This Row],[HourlyRate]]&lt;75,"Coste salarial medio","Coste salarial alto"))</f>
        <v>Coste salarial alto</v>
      </c>
      <c r="AN974" s="3" t="str">
        <f>+IF(TablaProyecto[[#This Row],[DistanceFromHome]]&lt;10,"0-10 kms",IF(TablaProyecto[[#This Row],[DistanceFromHome]]&lt;20,"10-20 kms","20-30 kms"))</f>
        <v>0-10 kms</v>
      </c>
      <c r="AO974" s="3" t="str">
        <f>+IF(TablaProyecto[[#This Row],[Porcentaje de aumento salarial recibido (%)]]&lt;16%,"Bajo",IF(TablaProyecto[[#This Row],[Porcentaje de aumento salarial recibido (%)]]&lt;21%,"Medio","Alto"))</f>
        <v>Bajo</v>
      </c>
      <c r="AP974" s="3" t="str">
        <f>+IF(TablaProyecto[[#This Row],[TrainingTimesLastYear]]&lt;3,"Poca",IF(TablaProyecto[[#This Row],[TrainingTimesLastYear]]&lt;5,"Media","Mucha"))</f>
        <v>Mucha</v>
      </c>
      <c r="AQ974" s="3" t="str">
        <f>+IF(TablaProyecto[[#This Row],[TotalWorkingYears]]&lt;4,"Junior",IF(TablaProyecto[[#This Row],[TotalWorkingYears]]&lt;10,"Intermediate","Senior"))</f>
        <v>Junior</v>
      </c>
      <c r="AS974" t="str">
        <f>+IF(TablaProyecto[[#This Row],[Education]]&gt;5,"ERRONEO","")</f>
        <v/>
      </c>
      <c r="AT974" t="str">
        <f>IF(+COUNTIF(TablaProyecto[EmployeeNumber],TablaProyecto[[#This Row],[EmployeeNumber]])&gt;1,"ERRONEO"," ")</f>
        <v xml:space="preserve"> </v>
      </c>
      <c r="AU974" t="str">
        <f>+IF(TablaProyecto[[#This Row],[JobSatisfaction]]&gt;4,"ERRONEO"," ")</f>
        <v xml:space="preserve"> </v>
      </c>
      <c r="AV974" t="str">
        <f>+IF(TablaProyecto[[#This Row],[PerformanceRating]]&gt;4,"ERRONEO"," ")</f>
        <v xml:space="preserve"> </v>
      </c>
      <c r="AW974" t="str">
        <f>+IF(TablaProyecto[[#This Row],[RelationshipSatisfaction]]&gt;4,"ERRONEO"," ")</f>
        <v xml:space="preserve"> </v>
      </c>
      <c r="AX974" t="str">
        <f>+IF(TablaProyecto[[#This Row],[WorkLifeBalance]]&gt;4,"ERRONEO"," ")</f>
        <v xml:space="preserve"> </v>
      </c>
    </row>
    <row r="975" spans="1:50" x14ac:dyDescent="0.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  <c r="AJ975" s="3">
        <f>+TablaProyecto[[#This Row],[PercentSalaryHike]]/100</f>
        <v>0.12</v>
      </c>
      <c r="AK975" s="3" t="str">
        <f>+IF(TablaProyecto[[#This Row],[Age]]&gt;=61,"Baby boomers",IF(TablaProyecto[[#This Row],[Age]]&gt;=45,"Generacion X",IF(TablaProyecto[[#This Row],[Age]]&gt;=29,"Millennials","Generacion Z")))</f>
        <v>Millennials</v>
      </c>
      <c r="AL97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75" s="3" t="str">
        <f>+IF(TablaProyecto[[#This Row],[HourlyRate]]&lt;50,"Coste salarial bajo",IF(TablaProyecto[[#This Row],[HourlyRate]]&lt;75,"Coste salarial medio","Coste salarial alto"))</f>
        <v>Coste salarial medio</v>
      </c>
      <c r="AN975" s="3" t="str">
        <f>+IF(TablaProyecto[[#This Row],[DistanceFromHome]]&lt;10,"0-10 kms",IF(TablaProyecto[[#This Row],[DistanceFromHome]]&lt;20,"10-20 kms","20-30 kms"))</f>
        <v>0-10 kms</v>
      </c>
      <c r="AO975" s="3" t="str">
        <f>+IF(TablaProyecto[[#This Row],[Porcentaje de aumento salarial recibido (%)]]&lt;16%,"Bajo",IF(TablaProyecto[[#This Row],[Porcentaje de aumento salarial recibido (%)]]&lt;21%,"Medio","Alto"))</f>
        <v>Bajo</v>
      </c>
      <c r="AP975" s="3" t="str">
        <f>+IF(TablaProyecto[[#This Row],[TrainingTimesLastYear]]&lt;3,"Poca",IF(TablaProyecto[[#This Row],[TrainingTimesLastYear]]&lt;5,"Media","Mucha"))</f>
        <v>Poca</v>
      </c>
      <c r="AQ975" s="3" t="str">
        <f>+IF(TablaProyecto[[#This Row],[TotalWorkingYears]]&lt;4,"Junior",IF(TablaProyecto[[#This Row],[TotalWorkingYears]]&lt;10,"Intermediate","Senior"))</f>
        <v>Senior</v>
      </c>
      <c r="AS975" t="str">
        <f>+IF(TablaProyecto[[#This Row],[Education]]&gt;5,"ERRONEO","")</f>
        <v/>
      </c>
      <c r="AT975" t="str">
        <f>IF(+COUNTIF(TablaProyecto[EmployeeNumber],TablaProyecto[[#This Row],[EmployeeNumber]])&gt;1,"ERRONEO"," ")</f>
        <v xml:space="preserve"> </v>
      </c>
      <c r="AU975" t="str">
        <f>+IF(TablaProyecto[[#This Row],[JobSatisfaction]]&gt;4,"ERRONEO"," ")</f>
        <v xml:space="preserve"> </v>
      </c>
      <c r="AV975" t="str">
        <f>+IF(TablaProyecto[[#This Row],[PerformanceRating]]&gt;4,"ERRONEO"," ")</f>
        <v xml:space="preserve"> </v>
      </c>
      <c r="AW975" t="str">
        <f>+IF(TablaProyecto[[#This Row],[RelationshipSatisfaction]]&gt;4,"ERRONEO"," ")</f>
        <v xml:space="preserve"> </v>
      </c>
      <c r="AX975" t="str">
        <f>+IF(TablaProyecto[[#This Row],[WorkLifeBalance]]&gt;4,"ERRONEO"," ")</f>
        <v xml:space="preserve"> </v>
      </c>
    </row>
    <row r="976" spans="1:50" x14ac:dyDescent="0.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  <c r="AJ976" s="3">
        <f>+TablaProyecto[[#This Row],[PercentSalaryHike]]/100</f>
        <v>0.2</v>
      </c>
      <c r="AK976" s="3" t="str">
        <f>+IF(TablaProyecto[[#This Row],[Age]]&gt;=61,"Baby boomers",IF(TablaProyecto[[#This Row],[Age]]&gt;=45,"Generacion X",IF(TablaProyecto[[#This Row],[Age]]&gt;=29,"Millennials","Generacion Z")))</f>
        <v>Generacion Z</v>
      </c>
      <c r="AL97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76" s="3" t="str">
        <f>+IF(TablaProyecto[[#This Row],[HourlyRate]]&lt;50,"Coste salarial bajo",IF(TablaProyecto[[#This Row],[HourlyRate]]&lt;75,"Coste salarial medio","Coste salarial alto"))</f>
        <v>Coste salarial bajo</v>
      </c>
      <c r="AN976" s="3" t="str">
        <f>+IF(TablaProyecto[[#This Row],[DistanceFromHome]]&lt;10,"0-10 kms",IF(TablaProyecto[[#This Row],[DistanceFromHome]]&lt;20,"10-20 kms","20-30 kms"))</f>
        <v>0-10 kms</v>
      </c>
      <c r="AO976" s="3" t="str">
        <f>+IF(TablaProyecto[[#This Row],[Porcentaje de aumento salarial recibido (%)]]&lt;16%,"Bajo",IF(TablaProyecto[[#This Row],[Porcentaje de aumento salarial recibido (%)]]&lt;21%,"Medio","Alto"))</f>
        <v>Medio</v>
      </c>
      <c r="AP976" s="3" t="str">
        <f>+IF(TablaProyecto[[#This Row],[TrainingTimesLastYear]]&lt;3,"Poca",IF(TablaProyecto[[#This Row],[TrainingTimesLastYear]]&lt;5,"Media","Mucha"))</f>
        <v>Media</v>
      </c>
      <c r="AQ976" s="3" t="str">
        <f>+IF(TablaProyecto[[#This Row],[TotalWorkingYears]]&lt;4,"Junior",IF(TablaProyecto[[#This Row],[TotalWorkingYears]]&lt;10,"Intermediate","Senior"))</f>
        <v>Intermediate</v>
      </c>
      <c r="AS976" t="str">
        <f>+IF(TablaProyecto[[#This Row],[Education]]&gt;5,"ERRONEO","")</f>
        <v/>
      </c>
      <c r="AT976" t="str">
        <f>IF(+COUNTIF(TablaProyecto[EmployeeNumber],TablaProyecto[[#This Row],[EmployeeNumber]])&gt;1,"ERRONEO"," ")</f>
        <v xml:space="preserve"> </v>
      </c>
      <c r="AU976" t="str">
        <f>+IF(TablaProyecto[[#This Row],[JobSatisfaction]]&gt;4,"ERRONEO"," ")</f>
        <v xml:space="preserve"> </v>
      </c>
      <c r="AV976" t="str">
        <f>+IF(TablaProyecto[[#This Row],[PerformanceRating]]&gt;4,"ERRONEO"," ")</f>
        <v xml:space="preserve"> </v>
      </c>
      <c r="AW976" t="str">
        <f>+IF(TablaProyecto[[#This Row],[RelationshipSatisfaction]]&gt;4,"ERRONEO"," ")</f>
        <v xml:space="preserve"> </v>
      </c>
      <c r="AX976" t="str">
        <f>+IF(TablaProyecto[[#This Row],[WorkLifeBalance]]&gt;4,"ERRONEO"," ")</f>
        <v xml:space="preserve"> </v>
      </c>
    </row>
    <row r="977" spans="1:50" x14ac:dyDescent="0.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  <c r="AJ977" s="3">
        <f>+TablaProyecto[[#This Row],[PercentSalaryHike]]/100</f>
        <v>0.17</v>
      </c>
      <c r="AK977" s="3" t="str">
        <f>+IF(TablaProyecto[[#This Row],[Age]]&gt;=61,"Baby boomers",IF(TablaProyecto[[#This Row],[Age]]&gt;=45,"Generacion X",IF(TablaProyecto[[#This Row],[Age]]&gt;=29,"Millennials","Generacion Z")))</f>
        <v>Generacion X</v>
      </c>
      <c r="AL97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977" s="3" t="str">
        <f>+IF(TablaProyecto[[#This Row],[HourlyRate]]&lt;50,"Coste salarial bajo",IF(TablaProyecto[[#This Row],[HourlyRate]]&lt;75,"Coste salarial medio","Coste salarial alto"))</f>
        <v>Coste salarial alto</v>
      </c>
      <c r="AN977" s="3" t="str">
        <f>+IF(TablaProyecto[[#This Row],[DistanceFromHome]]&lt;10,"0-10 kms",IF(TablaProyecto[[#This Row],[DistanceFromHome]]&lt;20,"10-20 kms","20-30 kms"))</f>
        <v>10-20 kms</v>
      </c>
      <c r="AO977" s="3" t="str">
        <f>+IF(TablaProyecto[[#This Row],[Porcentaje de aumento salarial recibido (%)]]&lt;16%,"Bajo",IF(TablaProyecto[[#This Row],[Porcentaje de aumento salarial recibido (%)]]&lt;21%,"Medio","Alto"))</f>
        <v>Medio</v>
      </c>
      <c r="AP977" s="3" t="str">
        <f>+IF(TablaProyecto[[#This Row],[TrainingTimesLastYear]]&lt;3,"Poca",IF(TablaProyecto[[#This Row],[TrainingTimesLastYear]]&lt;5,"Media","Mucha"))</f>
        <v>Poca</v>
      </c>
      <c r="AQ977" s="3" t="str">
        <f>+IF(TablaProyecto[[#This Row],[TotalWorkingYears]]&lt;4,"Junior",IF(TablaProyecto[[#This Row],[TotalWorkingYears]]&lt;10,"Intermediate","Senior"))</f>
        <v>Senior</v>
      </c>
      <c r="AS977" t="str">
        <f>+IF(TablaProyecto[[#This Row],[Education]]&gt;5,"ERRONEO","")</f>
        <v/>
      </c>
      <c r="AT977" t="str">
        <f>IF(+COUNTIF(TablaProyecto[EmployeeNumber],TablaProyecto[[#This Row],[EmployeeNumber]])&gt;1,"ERRONEO"," ")</f>
        <v xml:space="preserve"> </v>
      </c>
      <c r="AU977" t="str">
        <f>+IF(TablaProyecto[[#This Row],[JobSatisfaction]]&gt;4,"ERRONEO"," ")</f>
        <v xml:space="preserve"> </v>
      </c>
      <c r="AV977" t="str">
        <f>+IF(TablaProyecto[[#This Row],[PerformanceRating]]&gt;4,"ERRONEO"," ")</f>
        <v xml:space="preserve"> </v>
      </c>
      <c r="AW977" t="str">
        <f>+IF(TablaProyecto[[#This Row],[RelationshipSatisfaction]]&gt;4,"ERRONEO"," ")</f>
        <v xml:space="preserve"> </v>
      </c>
      <c r="AX977" t="str">
        <f>+IF(TablaProyecto[[#This Row],[WorkLifeBalance]]&gt;4,"ERRONEO"," ")</f>
        <v xml:space="preserve"> </v>
      </c>
    </row>
    <row r="978" spans="1:50" x14ac:dyDescent="0.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  <c r="AJ978" s="3">
        <f>+TablaProyecto[[#This Row],[PercentSalaryHike]]/100</f>
        <v>0.12</v>
      </c>
      <c r="AK978" s="3" t="str">
        <f>+IF(TablaProyecto[[#This Row],[Age]]&gt;=61,"Baby boomers",IF(TablaProyecto[[#This Row],[Age]]&gt;=45,"Generacion X",IF(TablaProyecto[[#This Row],[Age]]&gt;=29,"Millennials","Generacion Z")))</f>
        <v>Generacion X</v>
      </c>
      <c r="AL97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978" s="3" t="str">
        <f>+IF(TablaProyecto[[#This Row],[HourlyRate]]&lt;50,"Coste salarial bajo",IF(TablaProyecto[[#This Row],[HourlyRate]]&lt;75,"Coste salarial medio","Coste salarial alto"))</f>
        <v>Coste salarial medio</v>
      </c>
      <c r="AN978" s="3" t="str">
        <f>+IF(TablaProyecto[[#This Row],[DistanceFromHome]]&lt;10,"0-10 kms",IF(TablaProyecto[[#This Row],[DistanceFromHome]]&lt;20,"10-20 kms","20-30 kms"))</f>
        <v>20-30 kms</v>
      </c>
      <c r="AO978" s="3" t="str">
        <f>+IF(TablaProyecto[[#This Row],[Porcentaje de aumento salarial recibido (%)]]&lt;16%,"Bajo",IF(TablaProyecto[[#This Row],[Porcentaje de aumento salarial recibido (%)]]&lt;21%,"Medio","Alto"))</f>
        <v>Bajo</v>
      </c>
      <c r="AP978" s="3" t="str">
        <f>+IF(TablaProyecto[[#This Row],[TrainingTimesLastYear]]&lt;3,"Poca",IF(TablaProyecto[[#This Row],[TrainingTimesLastYear]]&lt;5,"Media","Mucha"))</f>
        <v>Poca</v>
      </c>
      <c r="AQ978" s="3" t="str">
        <f>+IF(TablaProyecto[[#This Row],[TotalWorkingYears]]&lt;4,"Junior",IF(TablaProyecto[[#This Row],[TotalWorkingYears]]&lt;10,"Intermediate","Senior"))</f>
        <v>Senior</v>
      </c>
      <c r="AS978" t="str">
        <f>+IF(TablaProyecto[[#This Row],[Education]]&gt;5,"ERRONEO","")</f>
        <v/>
      </c>
      <c r="AT978" t="str">
        <f>IF(+COUNTIF(TablaProyecto[EmployeeNumber],TablaProyecto[[#This Row],[EmployeeNumber]])&gt;1,"ERRONEO"," ")</f>
        <v xml:space="preserve"> </v>
      </c>
      <c r="AU978" t="str">
        <f>+IF(TablaProyecto[[#This Row],[JobSatisfaction]]&gt;4,"ERRONEO"," ")</f>
        <v xml:space="preserve"> </v>
      </c>
      <c r="AV978" t="str">
        <f>+IF(TablaProyecto[[#This Row],[PerformanceRating]]&gt;4,"ERRONEO"," ")</f>
        <v xml:space="preserve"> </v>
      </c>
      <c r="AW978" t="str">
        <f>+IF(TablaProyecto[[#This Row],[RelationshipSatisfaction]]&gt;4,"ERRONEO"," ")</f>
        <v xml:space="preserve"> </v>
      </c>
      <c r="AX978" t="str">
        <f>+IF(TablaProyecto[[#This Row],[WorkLifeBalance]]&gt;4,"ERRONEO"," ")</f>
        <v xml:space="preserve"> </v>
      </c>
    </row>
    <row r="979" spans="1:50" x14ac:dyDescent="0.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  <c r="AJ979" s="3">
        <f>+TablaProyecto[[#This Row],[PercentSalaryHike]]/100</f>
        <v>0.2</v>
      </c>
      <c r="AK979" s="3" t="str">
        <f>+IF(TablaProyecto[[#This Row],[Age]]&gt;=61,"Baby boomers",IF(TablaProyecto[[#This Row],[Age]]&gt;=45,"Generacion X",IF(TablaProyecto[[#This Row],[Age]]&gt;=29,"Millennials","Generacion Z")))</f>
        <v>Millennials</v>
      </c>
      <c r="AL97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79" s="3" t="str">
        <f>+IF(TablaProyecto[[#This Row],[HourlyRate]]&lt;50,"Coste salarial bajo",IF(TablaProyecto[[#This Row],[HourlyRate]]&lt;75,"Coste salarial medio","Coste salarial alto"))</f>
        <v>Coste salarial alto</v>
      </c>
      <c r="AN979" s="3" t="str">
        <f>+IF(TablaProyecto[[#This Row],[DistanceFromHome]]&lt;10,"0-10 kms",IF(TablaProyecto[[#This Row],[DistanceFromHome]]&lt;20,"10-20 kms","20-30 kms"))</f>
        <v>20-30 kms</v>
      </c>
      <c r="AO979" s="3" t="str">
        <f>+IF(TablaProyecto[[#This Row],[Porcentaje de aumento salarial recibido (%)]]&lt;16%,"Bajo",IF(TablaProyecto[[#This Row],[Porcentaje de aumento salarial recibido (%)]]&lt;21%,"Medio","Alto"))</f>
        <v>Medio</v>
      </c>
      <c r="AP979" s="3" t="str">
        <f>+IF(TablaProyecto[[#This Row],[TrainingTimesLastYear]]&lt;3,"Poca",IF(TablaProyecto[[#This Row],[TrainingTimesLastYear]]&lt;5,"Media","Mucha"))</f>
        <v>Poca</v>
      </c>
      <c r="AQ979" s="3" t="str">
        <f>+IF(TablaProyecto[[#This Row],[TotalWorkingYears]]&lt;4,"Junior",IF(TablaProyecto[[#This Row],[TotalWorkingYears]]&lt;10,"Intermediate","Senior"))</f>
        <v>Intermediate</v>
      </c>
      <c r="AS979" t="str">
        <f>+IF(TablaProyecto[[#This Row],[Education]]&gt;5,"ERRONEO","")</f>
        <v/>
      </c>
      <c r="AT979" t="str">
        <f>IF(+COUNTIF(TablaProyecto[EmployeeNumber],TablaProyecto[[#This Row],[EmployeeNumber]])&gt;1,"ERRONEO"," ")</f>
        <v xml:space="preserve"> </v>
      </c>
      <c r="AU979" t="str">
        <f>+IF(TablaProyecto[[#This Row],[JobSatisfaction]]&gt;4,"ERRONEO"," ")</f>
        <v xml:space="preserve"> </v>
      </c>
      <c r="AV979" t="str">
        <f>+IF(TablaProyecto[[#This Row],[PerformanceRating]]&gt;4,"ERRONEO"," ")</f>
        <v xml:space="preserve"> </v>
      </c>
      <c r="AW979" t="str">
        <f>+IF(TablaProyecto[[#This Row],[RelationshipSatisfaction]]&gt;4,"ERRONEO"," ")</f>
        <v xml:space="preserve"> </v>
      </c>
      <c r="AX979" t="str">
        <f>+IF(TablaProyecto[[#This Row],[WorkLifeBalance]]&gt;4,"ERRONEO"," ")</f>
        <v xml:space="preserve"> </v>
      </c>
    </row>
    <row r="980" spans="1:50" x14ac:dyDescent="0.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  <c r="AJ980" s="3">
        <f>+TablaProyecto[[#This Row],[PercentSalaryHike]]/100</f>
        <v>0.2</v>
      </c>
      <c r="AK980" s="3" t="str">
        <f>+IF(TablaProyecto[[#This Row],[Age]]&gt;=61,"Baby boomers",IF(TablaProyecto[[#This Row],[Age]]&gt;=45,"Generacion X",IF(TablaProyecto[[#This Row],[Age]]&gt;=29,"Millennials","Generacion Z")))</f>
        <v>Millennials</v>
      </c>
      <c r="AL98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980" s="3" t="str">
        <f>+IF(TablaProyecto[[#This Row],[HourlyRate]]&lt;50,"Coste salarial bajo",IF(TablaProyecto[[#This Row],[HourlyRate]]&lt;75,"Coste salarial medio","Coste salarial alto"))</f>
        <v>Coste salarial alto</v>
      </c>
      <c r="AN980" s="3" t="str">
        <f>+IF(TablaProyecto[[#This Row],[DistanceFromHome]]&lt;10,"0-10 kms",IF(TablaProyecto[[#This Row],[DistanceFromHome]]&lt;20,"10-20 kms","20-30 kms"))</f>
        <v>0-10 kms</v>
      </c>
      <c r="AO980" s="3" t="str">
        <f>+IF(TablaProyecto[[#This Row],[Porcentaje de aumento salarial recibido (%)]]&lt;16%,"Bajo",IF(TablaProyecto[[#This Row],[Porcentaje de aumento salarial recibido (%)]]&lt;21%,"Medio","Alto"))</f>
        <v>Medio</v>
      </c>
      <c r="AP980" s="3" t="str">
        <f>+IF(TablaProyecto[[#This Row],[TrainingTimesLastYear]]&lt;3,"Poca",IF(TablaProyecto[[#This Row],[TrainingTimesLastYear]]&lt;5,"Media","Mucha"))</f>
        <v>Poca</v>
      </c>
      <c r="AQ980" s="3" t="str">
        <f>+IF(TablaProyecto[[#This Row],[TotalWorkingYears]]&lt;4,"Junior",IF(TablaProyecto[[#This Row],[TotalWorkingYears]]&lt;10,"Intermediate","Senior"))</f>
        <v>Senior</v>
      </c>
      <c r="AS980" t="str">
        <f>+IF(TablaProyecto[[#This Row],[Education]]&gt;5,"ERRONEO","")</f>
        <v/>
      </c>
      <c r="AT980" t="str">
        <f>IF(+COUNTIF(TablaProyecto[EmployeeNumber],TablaProyecto[[#This Row],[EmployeeNumber]])&gt;1,"ERRONEO"," ")</f>
        <v xml:space="preserve"> </v>
      </c>
      <c r="AU980" t="str">
        <f>+IF(TablaProyecto[[#This Row],[JobSatisfaction]]&gt;4,"ERRONEO"," ")</f>
        <v xml:space="preserve"> </v>
      </c>
      <c r="AV980" t="str">
        <f>+IF(TablaProyecto[[#This Row],[PerformanceRating]]&gt;4,"ERRONEO"," ")</f>
        <v xml:space="preserve"> </v>
      </c>
      <c r="AW980" t="str">
        <f>+IF(TablaProyecto[[#This Row],[RelationshipSatisfaction]]&gt;4,"ERRONEO"," ")</f>
        <v xml:space="preserve"> </v>
      </c>
      <c r="AX980" t="str">
        <f>+IF(TablaProyecto[[#This Row],[WorkLifeBalance]]&gt;4,"ERRONEO"," ")</f>
        <v xml:space="preserve"> </v>
      </c>
    </row>
    <row r="981" spans="1:50" x14ac:dyDescent="0.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  <c r="AJ981" s="3">
        <f>+TablaProyecto[[#This Row],[PercentSalaryHike]]/100</f>
        <v>0.13</v>
      </c>
      <c r="AK981" s="3" t="str">
        <f>+IF(TablaProyecto[[#This Row],[Age]]&gt;=61,"Baby boomers",IF(TablaProyecto[[#This Row],[Age]]&gt;=45,"Generacion X",IF(TablaProyecto[[#This Row],[Age]]&gt;=29,"Millennials","Generacion Z")))</f>
        <v>Millennials</v>
      </c>
      <c r="AL98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81" s="3" t="str">
        <f>+IF(TablaProyecto[[#This Row],[HourlyRate]]&lt;50,"Coste salarial bajo",IF(TablaProyecto[[#This Row],[HourlyRate]]&lt;75,"Coste salarial medio","Coste salarial alto"))</f>
        <v>Coste salarial alto</v>
      </c>
      <c r="AN981" s="3" t="str">
        <f>+IF(TablaProyecto[[#This Row],[DistanceFromHome]]&lt;10,"0-10 kms",IF(TablaProyecto[[#This Row],[DistanceFromHome]]&lt;20,"10-20 kms","20-30 kms"))</f>
        <v>20-30 kms</v>
      </c>
      <c r="AO981" s="3" t="str">
        <f>+IF(TablaProyecto[[#This Row],[Porcentaje de aumento salarial recibido (%)]]&lt;16%,"Bajo",IF(TablaProyecto[[#This Row],[Porcentaje de aumento salarial recibido (%)]]&lt;21%,"Medio","Alto"))</f>
        <v>Bajo</v>
      </c>
      <c r="AP981" s="3" t="str">
        <f>+IF(TablaProyecto[[#This Row],[TrainingTimesLastYear]]&lt;3,"Poca",IF(TablaProyecto[[#This Row],[TrainingTimesLastYear]]&lt;5,"Media","Mucha"))</f>
        <v>Poca</v>
      </c>
      <c r="AQ981" s="3" t="str">
        <f>+IF(TablaProyecto[[#This Row],[TotalWorkingYears]]&lt;4,"Junior",IF(TablaProyecto[[#This Row],[TotalWorkingYears]]&lt;10,"Intermediate","Senior"))</f>
        <v>Senior</v>
      </c>
      <c r="AS981" t="str">
        <f>+IF(TablaProyecto[[#This Row],[Education]]&gt;5,"ERRONEO","")</f>
        <v/>
      </c>
      <c r="AT981" t="str">
        <f>IF(+COUNTIF(TablaProyecto[EmployeeNumber],TablaProyecto[[#This Row],[EmployeeNumber]])&gt;1,"ERRONEO"," ")</f>
        <v xml:space="preserve"> </v>
      </c>
      <c r="AU981" t="str">
        <f>+IF(TablaProyecto[[#This Row],[JobSatisfaction]]&gt;4,"ERRONEO"," ")</f>
        <v xml:space="preserve"> </v>
      </c>
      <c r="AV981" t="str">
        <f>+IF(TablaProyecto[[#This Row],[PerformanceRating]]&gt;4,"ERRONEO"," ")</f>
        <v xml:space="preserve"> </v>
      </c>
      <c r="AW981" t="str">
        <f>+IF(TablaProyecto[[#This Row],[RelationshipSatisfaction]]&gt;4,"ERRONEO"," ")</f>
        <v xml:space="preserve"> </v>
      </c>
      <c r="AX981" t="str">
        <f>+IF(TablaProyecto[[#This Row],[WorkLifeBalance]]&gt;4,"ERRONEO"," ")</f>
        <v xml:space="preserve"> </v>
      </c>
    </row>
    <row r="982" spans="1:50" x14ac:dyDescent="0.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  <c r="AJ982" s="3">
        <f>+TablaProyecto[[#This Row],[PercentSalaryHike]]/100</f>
        <v>0.14000000000000001</v>
      </c>
      <c r="AK982" s="3" t="str">
        <f>+IF(TablaProyecto[[#This Row],[Age]]&gt;=61,"Baby boomers",IF(TablaProyecto[[#This Row],[Age]]&gt;=45,"Generacion X",IF(TablaProyecto[[#This Row],[Age]]&gt;=29,"Millennials","Generacion Z")))</f>
        <v>Millennials</v>
      </c>
      <c r="AL98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982" s="3" t="str">
        <f>+IF(TablaProyecto[[#This Row],[HourlyRate]]&lt;50,"Coste salarial bajo",IF(TablaProyecto[[#This Row],[HourlyRate]]&lt;75,"Coste salarial medio","Coste salarial alto"))</f>
        <v>Coste salarial alto</v>
      </c>
      <c r="AN982" s="3" t="str">
        <f>+IF(TablaProyecto[[#This Row],[DistanceFromHome]]&lt;10,"0-10 kms",IF(TablaProyecto[[#This Row],[DistanceFromHome]]&lt;20,"10-20 kms","20-30 kms"))</f>
        <v>0-10 kms</v>
      </c>
      <c r="AO982" s="3" t="str">
        <f>+IF(TablaProyecto[[#This Row],[Porcentaje de aumento salarial recibido (%)]]&lt;16%,"Bajo",IF(TablaProyecto[[#This Row],[Porcentaje de aumento salarial recibido (%)]]&lt;21%,"Medio","Alto"))</f>
        <v>Bajo</v>
      </c>
      <c r="AP982" s="3" t="str">
        <f>+IF(TablaProyecto[[#This Row],[TrainingTimesLastYear]]&lt;3,"Poca",IF(TablaProyecto[[#This Row],[TrainingTimesLastYear]]&lt;5,"Media","Mucha"))</f>
        <v>Media</v>
      </c>
      <c r="AQ982" s="3" t="str">
        <f>+IF(TablaProyecto[[#This Row],[TotalWorkingYears]]&lt;4,"Junior",IF(TablaProyecto[[#This Row],[TotalWorkingYears]]&lt;10,"Intermediate","Senior"))</f>
        <v>Junior</v>
      </c>
      <c r="AS982" t="str">
        <f>+IF(TablaProyecto[[#This Row],[Education]]&gt;5,"ERRONEO","")</f>
        <v/>
      </c>
      <c r="AT982" t="str">
        <f>IF(+COUNTIF(TablaProyecto[EmployeeNumber],TablaProyecto[[#This Row],[EmployeeNumber]])&gt;1,"ERRONEO"," ")</f>
        <v xml:space="preserve"> </v>
      </c>
      <c r="AU982" t="str">
        <f>+IF(TablaProyecto[[#This Row],[JobSatisfaction]]&gt;4,"ERRONEO"," ")</f>
        <v xml:space="preserve"> </v>
      </c>
      <c r="AV982" t="str">
        <f>+IF(TablaProyecto[[#This Row],[PerformanceRating]]&gt;4,"ERRONEO"," ")</f>
        <v xml:space="preserve"> </v>
      </c>
      <c r="AW982" t="str">
        <f>+IF(TablaProyecto[[#This Row],[RelationshipSatisfaction]]&gt;4,"ERRONEO"," ")</f>
        <v xml:space="preserve"> </v>
      </c>
      <c r="AX982" t="str">
        <f>+IF(TablaProyecto[[#This Row],[WorkLifeBalance]]&gt;4,"ERRONEO"," ")</f>
        <v xml:space="preserve"> </v>
      </c>
    </row>
    <row r="983" spans="1:50" x14ac:dyDescent="0.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  <c r="AJ983" s="3">
        <f>+TablaProyecto[[#This Row],[PercentSalaryHike]]/100</f>
        <v>0.18</v>
      </c>
      <c r="AK983" s="3" t="str">
        <f>+IF(TablaProyecto[[#This Row],[Age]]&gt;=61,"Baby boomers",IF(TablaProyecto[[#This Row],[Age]]&gt;=45,"Generacion X",IF(TablaProyecto[[#This Row],[Age]]&gt;=29,"Millennials","Generacion Z")))</f>
        <v>Millennials</v>
      </c>
      <c r="AL98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83" s="3" t="str">
        <f>+IF(TablaProyecto[[#This Row],[HourlyRate]]&lt;50,"Coste salarial bajo",IF(TablaProyecto[[#This Row],[HourlyRate]]&lt;75,"Coste salarial medio","Coste salarial alto"))</f>
        <v>Coste salarial medio</v>
      </c>
      <c r="AN983" s="3" t="str">
        <f>+IF(TablaProyecto[[#This Row],[DistanceFromHome]]&lt;10,"0-10 kms",IF(TablaProyecto[[#This Row],[DistanceFromHome]]&lt;20,"10-20 kms","20-30 kms"))</f>
        <v>10-20 kms</v>
      </c>
      <c r="AO983" s="3" t="str">
        <f>+IF(TablaProyecto[[#This Row],[Porcentaje de aumento salarial recibido (%)]]&lt;16%,"Bajo",IF(TablaProyecto[[#This Row],[Porcentaje de aumento salarial recibido (%)]]&lt;21%,"Medio","Alto"))</f>
        <v>Medio</v>
      </c>
      <c r="AP983" s="3" t="str">
        <f>+IF(TablaProyecto[[#This Row],[TrainingTimesLastYear]]&lt;3,"Poca",IF(TablaProyecto[[#This Row],[TrainingTimesLastYear]]&lt;5,"Media","Mucha"))</f>
        <v>Poca</v>
      </c>
      <c r="AQ983" s="3" t="str">
        <f>+IF(TablaProyecto[[#This Row],[TotalWorkingYears]]&lt;4,"Junior",IF(TablaProyecto[[#This Row],[TotalWorkingYears]]&lt;10,"Intermediate","Senior"))</f>
        <v>Intermediate</v>
      </c>
      <c r="AS983" t="str">
        <f>+IF(TablaProyecto[[#This Row],[Education]]&gt;5,"ERRONEO","")</f>
        <v/>
      </c>
      <c r="AT983" t="str">
        <f>IF(+COUNTIF(TablaProyecto[EmployeeNumber],TablaProyecto[[#This Row],[EmployeeNumber]])&gt;1,"ERRONEO"," ")</f>
        <v xml:space="preserve"> </v>
      </c>
      <c r="AU983" t="str">
        <f>+IF(TablaProyecto[[#This Row],[JobSatisfaction]]&gt;4,"ERRONEO"," ")</f>
        <v xml:space="preserve"> </v>
      </c>
      <c r="AV983" t="str">
        <f>+IF(TablaProyecto[[#This Row],[PerformanceRating]]&gt;4,"ERRONEO"," ")</f>
        <v xml:space="preserve"> </v>
      </c>
      <c r="AW983" t="str">
        <f>+IF(TablaProyecto[[#This Row],[RelationshipSatisfaction]]&gt;4,"ERRONEO"," ")</f>
        <v xml:space="preserve"> </v>
      </c>
      <c r="AX983" t="str">
        <f>+IF(TablaProyecto[[#This Row],[WorkLifeBalance]]&gt;4,"ERRONEO"," ")</f>
        <v xml:space="preserve"> </v>
      </c>
    </row>
    <row r="984" spans="1:50" x14ac:dyDescent="0.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  <c r="AJ984" s="3">
        <f>+TablaProyecto[[#This Row],[PercentSalaryHike]]/100</f>
        <v>0.11</v>
      </c>
      <c r="AK984" s="3" t="str">
        <f>+IF(TablaProyecto[[#This Row],[Age]]&gt;=61,"Baby boomers",IF(TablaProyecto[[#This Row],[Age]]&gt;=45,"Generacion X",IF(TablaProyecto[[#This Row],[Age]]&gt;=29,"Millennials","Generacion Z")))</f>
        <v>Millennials</v>
      </c>
      <c r="AL98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84" s="3" t="str">
        <f>+IF(TablaProyecto[[#This Row],[HourlyRate]]&lt;50,"Coste salarial bajo",IF(TablaProyecto[[#This Row],[HourlyRate]]&lt;75,"Coste salarial medio","Coste salarial alto"))</f>
        <v>Coste salarial medio</v>
      </c>
      <c r="AN984" s="3" t="str">
        <f>+IF(TablaProyecto[[#This Row],[DistanceFromHome]]&lt;10,"0-10 kms",IF(TablaProyecto[[#This Row],[DistanceFromHome]]&lt;20,"10-20 kms","20-30 kms"))</f>
        <v>0-10 kms</v>
      </c>
      <c r="AO984" s="3" t="str">
        <f>+IF(TablaProyecto[[#This Row],[Porcentaje de aumento salarial recibido (%)]]&lt;16%,"Bajo",IF(TablaProyecto[[#This Row],[Porcentaje de aumento salarial recibido (%)]]&lt;21%,"Medio","Alto"))</f>
        <v>Bajo</v>
      </c>
      <c r="AP984" s="3" t="str">
        <f>+IF(TablaProyecto[[#This Row],[TrainingTimesLastYear]]&lt;3,"Poca",IF(TablaProyecto[[#This Row],[TrainingTimesLastYear]]&lt;5,"Media","Mucha"))</f>
        <v>Poca</v>
      </c>
      <c r="AQ984" s="3" t="str">
        <f>+IF(TablaProyecto[[#This Row],[TotalWorkingYears]]&lt;4,"Junior",IF(TablaProyecto[[#This Row],[TotalWorkingYears]]&lt;10,"Intermediate","Senior"))</f>
        <v>Intermediate</v>
      </c>
      <c r="AS984" t="str">
        <f>+IF(TablaProyecto[[#This Row],[Education]]&gt;5,"ERRONEO","")</f>
        <v/>
      </c>
      <c r="AT984" t="str">
        <f>IF(+COUNTIF(TablaProyecto[EmployeeNumber],TablaProyecto[[#This Row],[EmployeeNumber]])&gt;1,"ERRONEO"," ")</f>
        <v xml:space="preserve"> </v>
      </c>
      <c r="AU984" t="str">
        <f>+IF(TablaProyecto[[#This Row],[JobSatisfaction]]&gt;4,"ERRONEO"," ")</f>
        <v xml:space="preserve"> </v>
      </c>
      <c r="AV984" t="str">
        <f>+IF(TablaProyecto[[#This Row],[PerformanceRating]]&gt;4,"ERRONEO"," ")</f>
        <v xml:space="preserve"> </v>
      </c>
      <c r="AW984" t="str">
        <f>+IF(TablaProyecto[[#This Row],[RelationshipSatisfaction]]&gt;4,"ERRONEO"," ")</f>
        <v xml:space="preserve"> </v>
      </c>
      <c r="AX984" t="str">
        <f>+IF(TablaProyecto[[#This Row],[WorkLifeBalance]]&gt;4,"ERRONEO"," ")</f>
        <v xml:space="preserve"> </v>
      </c>
    </row>
    <row r="985" spans="1:50" x14ac:dyDescent="0.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  <c r="AJ985" s="3">
        <f>+TablaProyecto[[#This Row],[PercentSalaryHike]]/100</f>
        <v>0.11</v>
      </c>
      <c r="AK985" s="3" t="str">
        <f>+IF(TablaProyecto[[#This Row],[Age]]&gt;=61,"Baby boomers",IF(TablaProyecto[[#This Row],[Age]]&gt;=45,"Generacion X",IF(TablaProyecto[[#This Row],[Age]]&gt;=29,"Millennials","Generacion Z")))</f>
        <v>Millennials</v>
      </c>
      <c r="AL98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985" s="3" t="str">
        <f>+IF(TablaProyecto[[#This Row],[HourlyRate]]&lt;50,"Coste salarial bajo",IF(TablaProyecto[[#This Row],[HourlyRate]]&lt;75,"Coste salarial medio","Coste salarial alto"))</f>
        <v>Coste salarial alto</v>
      </c>
      <c r="AN985" s="3" t="str">
        <f>+IF(TablaProyecto[[#This Row],[DistanceFromHome]]&lt;10,"0-10 kms",IF(TablaProyecto[[#This Row],[DistanceFromHome]]&lt;20,"10-20 kms","20-30 kms"))</f>
        <v>0-10 kms</v>
      </c>
      <c r="AO985" s="3" t="str">
        <f>+IF(TablaProyecto[[#This Row],[Porcentaje de aumento salarial recibido (%)]]&lt;16%,"Bajo",IF(TablaProyecto[[#This Row],[Porcentaje de aumento salarial recibido (%)]]&lt;21%,"Medio","Alto"))</f>
        <v>Bajo</v>
      </c>
      <c r="AP985" s="3" t="str">
        <f>+IF(TablaProyecto[[#This Row],[TrainingTimesLastYear]]&lt;3,"Poca",IF(TablaProyecto[[#This Row],[TrainingTimesLastYear]]&lt;5,"Media","Mucha"))</f>
        <v>Poca</v>
      </c>
      <c r="AQ985" s="3" t="str">
        <f>+IF(TablaProyecto[[#This Row],[TotalWorkingYears]]&lt;4,"Junior",IF(TablaProyecto[[#This Row],[TotalWorkingYears]]&lt;10,"Intermediate","Senior"))</f>
        <v>Senior</v>
      </c>
      <c r="AS985" t="str">
        <f>+IF(TablaProyecto[[#This Row],[Education]]&gt;5,"ERRONEO","")</f>
        <v/>
      </c>
      <c r="AT985" t="str">
        <f>IF(+COUNTIF(TablaProyecto[EmployeeNumber],TablaProyecto[[#This Row],[EmployeeNumber]])&gt;1,"ERRONEO"," ")</f>
        <v xml:space="preserve"> </v>
      </c>
      <c r="AU985" t="str">
        <f>+IF(TablaProyecto[[#This Row],[JobSatisfaction]]&gt;4,"ERRONEO"," ")</f>
        <v xml:space="preserve"> </v>
      </c>
      <c r="AV985" t="str">
        <f>+IF(TablaProyecto[[#This Row],[PerformanceRating]]&gt;4,"ERRONEO"," ")</f>
        <v xml:space="preserve"> </v>
      </c>
      <c r="AW985" t="str">
        <f>+IF(TablaProyecto[[#This Row],[RelationshipSatisfaction]]&gt;4,"ERRONEO"," ")</f>
        <v xml:space="preserve"> </v>
      </c>
      <c r="AX985" t="str">
        <f>+IF(TablaProyecto[[#This Row],[WorkLifeBalance]]&gt;4,"ERRONEO"," ")</f>
        <v xml:space="preserve"> </v>
      </c>
    </row>
    <row r="986" spans="1:50" x14ac:dyDescent="0.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  <c r="AJ986" s="3">
        <f>+TablaProyecto[[#This Row],[PercentSalaryHike]]/100</f>
        <v>0.11</v>
      </c>
      <c r="AK986" s="3" t="str">
        <f>+IF(TablaProyecto[[#This Row],[Age]]&gt;=61,"Baby boomers",IF(TablaProyecto[[#This Row],[Age]]&gt;=45,"Generacion X",IF(TablaProyecto[[#This Row],[Age]]&gt;=29,"Millennials","Generacion Z")))</f>
        <v>Generacion Z</v>
      </c>
      <c r="AL98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86" s="3" t="str">
        <f>+IF(TablaProyecto[[#This Row],[HourlyRate]]&lt;50,"Coste salarial bajo",IF(TablaProyecto[[#This Row],[HourlyRate]]&lt;75,"Coste salarial medio","Coste salarial alto"))</f>
        <v>Coste salarial bajo</v>
      </c>
      <c r="AN986" s="3" t="str">
        <f>+IF(TablaProyecto[[#This Row],[DistanceFromHome]]&lt;10,"0-10 kms",IF(TablaProyecto[[#This Row],[DistanceFromHome]]&lt;20,"10-20 kms","20-30 kms"))</f>
        <v>20-30 kms</v>
      </c>
      <c r="AO986" s="3" t="str">
        <f>+IF(TablaProyecto[[#This Row],[Porcentaje de aumento salarial recibido (%)]]&lt;16%,"Bajo",IF(TablaProyecto[[#This Row],[Porcentaje de aumento salarial recibido (%)]]&lt;21%,"Medio","Alto"))</f>
        <v>Bajo</v>
      </c>
      <c r="AP986" s="3" t="str">
        <f>+IF(TablaProyecto[[#This Row],[TrainingTimesLastYear]]&lt;3,"Poca",IF(TablaProyecto[[#This Row],[TrainingTimesLastYear]]&lt;5,"Media","Mucha"))</f>
        <v>Poca</v>
      </c>
      <c r="AQ986" s="3" t="str">
        <f>+IF(TablaProyecto[[#This Row],[TotalWorkingYears]]&lt;4,"Junior",IF(TablaProyecto[[#This Row],[TotalWorkingYears]]&lt;10,"Intermediate","Senior"))</f>
        <v>Intermediate</v>
      </c>
      <c r="AS986" t="str">
        <f>+IF(TablaProyecto[[#This Row],[Education]]&gt;5,"ERRONEO","")</f>
        <v/>
      </c>
      <c r="AT986" t="str">
        <f>IF(+COUNTIF(TablaProyecto[EmployeeNumber],TablaProyecto[[#This Row],[EmployeeNumber]])&gt;1,"ERRONEO"," ")</f>
        <v xml:space="preserve"> </v>
      </c>
      <c r="AU986" t="str">
        <f>+IF(TablaProyecto[[#This Row],[JobSatisfaction]]&gt;4,"ERRONEO"," ")</f>
        <v xml:space="preserve"> </v>
      </c>
      <c r="AV986" t="str">
        <f>+IF(TablaProyecto[[#This Row],[PerformanceRating]]&gt;4,"ERRONEO"," ")</f>
        <v xml:space="preserve"> </v>
      </c>
      <c r="AW986" t="str">
        <f>+IF(TablaProyecto[[#This Row],[RelationshipSatisfaction]]&gt;4,"ERRONEO"," ")</f>
        <v xml:space="preserve"> </v>
      </c>
      <c r="AX986" t="str">
        <f>+IF(TablaProyecto[[#This Row],[WorkLifeBalance]]&gt;4,"ERRONEO"," ")</f>
        <v xml:space="preserve"> </v>
      </c>
    </row>
    <row r="987" spans="1:50" x14ac:dyDescent="0.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  <c r="AJ987" s="3">
        <f>+TablaProyecto[[#This Row],[PercentSalaryHike]]/100</f>
        <v>0.15</v>
      </c>
      <c r="AK987" s="3" t="str">
        <f>+IF(TablaProyecto[[#This Row],[Age]]&gt;=61,"Baby boomers",IF(TablaProyecto[[#This Row],[Age]]&gt;=45,"Generacion X",IF(TablaProyecto[[#This Row],[Age]]&gt;=29,"Millennials","Generacion Z")))</f>
        <v>Millennials</v>
      </c>
      <c r="AL98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87" s="3" t="str">
        <f>+IF(TablaProyecto[[#This Row],[HourlyRate]]&lt;50,"Coste salarial bajo",IF(TablaProyecto[[#This Row],[HourlyRate]]&lt;75,"Coste salarial medio","Coste salarial alto"))</f>
        <v>Coste salarial alto</v>
      </c>
      <c r="AN987" s="3" t="str">
        <f>+IF(TablaProyecto[[#This Row],[DistanceFromHome]]&lt;10,"0-10 kms",IF(TablaProyecto[[#This Row],[DistanceFromHome]]&lt;20,"10-20 kms","20-30 kms"))</f>
        <v>20-30 kms</v>
      </c>
      <c r="AO987" s="3" t="str">
        <f>+IF(TablaProyecto[[#This Row],[Porcentaje de aumento salarial recibido (%)]]&lt;16%,"Bajo",IF(TablaProyecto[[#This Row],[Porcentaje de aumento salarial recibido (%)]]&lt;21%,"Medio","Alto"))</f>
        <v>Bajo</v>
      </c>
      <c r="AP987" s="3" t="str">
        <f>+IF(TablaProyecto[[#This Row],[TrainingTimesLastYear]]&lt;3,"Poca",IF(TablaProyecto[[#This Row],[TrainingTimesLastYear]]&lt;5,"Media","Mucha"))</f>
        <v>Media</v>
      </c>
      <c r="AQ987" s="3" t="str">
        <f>+IF(TablaProyecto[[#This Row],[TotalWorkingYears]]&lt;4,"Junior",IF(TablaProyecto[[#This Row],[TotalWorkingYears]]&lt;10,"Intermediate","Senior"))</f>
        <v>Senior</v>
      </c>
      <c r="AS987" t="str">
        <f>+IF(TablaProyecto[[#This Row],[Education]]&gt;5,"ERRONEO","")</f>
        <v/>
      </c>
      <c r="AT987" t="str">
        <f>IF(+COUNTIF(TablaProyecto[EmployeeNumber],TablaProyecto[[#This Row],[EmployeeNumber]])&gt;1,"ERRONEO"," ")</f>
        <v xml:space="preserve"> </v>
      </c>
      <c r="AU987" t="str">
        <f>+IF(TablaProyecto[[#This Row],[JobSatisfaction]]&gt;4,"ERRONEO"," ")</f>
        <v xml:space="preserve"> </v>
      </c>
      <c r="AV987" t="str">
        <f>+IF(TablaProyecto[[#This Row],[PerformanceRating]]&gt;4,"ERRONEO"," ")</f>
        <v xml:space="preserve"> </v>
      </c>
      <c r="AW987" t="str">
        <f>+IF(TablaProyecto[[#This Row],[RelationshipSatisfaction]]&gt;4,"ERRONEO"," ")</f>
        <v xml:space="preserve"> </v>
      </c>
      <c r="AX987" t="str">
        <f>+IF(TablaProyecto[[#This Row],[WorkLifeBalance]]&gt;4,"ERRONEO"," ")</f>
        <v xml:space="preserve"> </v>
      </c>
    </row>
    <row r="988" spans="1:50" x14ac:dyDescent="0.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  <c r="AJ988" s="3">
        <f>+TablaProyecto[[#This Row],[PercentSalaryHike]]/100</f>
        <v>0.12</v>
      </c>
      <c r="AK988" s="3" t="str">
        <f>+IF(TablaProyecto[[#This Row],[Age]]&gt;=61,"Baby boomers",IF(TablaProyecto[[#This Row],[Age]]&gt;=45,"Generacion X",IF(TablaProyecto[[#This Row],[Age]]&gt;=29,"Millennials","Generacion Z")))</f>
        <v>Millennials</v>
      </c>
      <c r="AL98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88" s="3" t="str">
        <f>+IF(TablaProyecto[[#This Row],[HourlyRate]]&lt;50,"Coste salarial bajo",IF(TablaProyecto[[#This Row],[HourlyRate]]&lt;75,"Coste salarial medio","Coste salarial alto"))</f>
        <v>Coste salarial bajo</v>
      </c>
      <c r="AN988" s="3" t="str">
        <f>+IF(TablaProyecto[[#This Row],[DistanceFromHome]]&lt;10,"0-10 kms",IF(TablaProyecto[[#This Row],[DistanceFromHome]]&lt;20,"10-20 kms","20-30 kms"))</f>
        <v>20-30 kms</v>
      </c>
      <c r="AO988" s="3" t="str">
        <f>+IF(TablaProyecto[[#This Row],[Porcentaje de aumento salarial recibido (%)]]&lt;16%,"Bajo",IF(TablaProyecto[[#This Row],[Porcentaje de aumento salarial recibido (%)]]&lt;21%,"Medio","Alto"))</f>
        <v>Bajo</v>
      </c>
      <c r="AP988" s="3" t="str">
        <f>+IF(TablaProyecto[[#This Row],[TrainingTimesLastYear]]&lt;3,"Poca",IF(TablaProyecto[[#This Row],[TrainingTimesLastYear]]&lt;5,"Media","Mucha"))</f>
        <v>Poca</v>
      </c>
      <c r="AQ988" s="3" t="str">
        <f>+IF(TablaProyecto[[#This Row],[TotalWorkingYears]]&lt;4,"Junior",IF(TablaProyecto[[#This Row],[TotalWorkingYears]]&lt;10,"Intermediate","Senior"))</f>
        <v>Intermediate</v>
      </c>
      <c r="AS988" t="str">
        <f>+IF(TablaProyecto[[#This Row],[Education]]&gt;5,"ERRONEO","")</f>
        <v/>
      </c>
      <c r="AT988" t="str">
        <f>IF(+COUNTIF(TablaProyecto[EmployeeNumber],TablaProyecto[[#This Row],[EmployeeNumber]])&gt;1,"ERRONEO"," ")</f>
        <v xml:space="preserve"> </v>
      </c>
      <c r="AU988" t="str">
        <f>+IF(TablaProyecto[[#This Row],[JobSatisfaction]]&gt;4,"ERRONEO"," ")</f>
        <v xml:space="preserve"> </v>
      </c>
      <c r="AV988" t="str">
        <f>+IF(TablaProyecto[[#This Row],[PerformanceRating]]&gt;4,"ERRONEO"," ")</f>
        <v xml:space="preserve"> </v>
      </c>
      <c r="AW988" t="str">
        <f>+IF(TablaProyecto[[#This Row],[RelationshipSatisfaction]]&gt;4,"ERRONEO"," ")</f>
        <v xml:space="preserve"> </v>
      </c>
      <c r="AX988" t="str">
        <f>+IF(TablaProyecto[[#This Row],[WorkLifeBalance]]&gt;4,"ERRONEO"," ")</f>
        <v xml:space="preserve"> </v>
      </c>
    </row>
    <row r="989" spans="1:50" x14ac:dyDescent="0.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  <c r="AJ989" s="3">
        <f>+TablaProyecto[[#This Row],[PercentSalaryHike]]/100</f>
        <v>0.11</v>
      </c>
      <c r="AK989" s="3" t="str">
        <f>+IF(TablaProyecto[[#This Row],[Age]]&gt;=61,"Baby boomers",IF(TablaProyecto[[#This Row],[Age]]&gt;=45,"Generacion X",IF(TablaProyecto[[#This Row],[Age]]&gt;=29,"Millennials","Generacion Z")))</f>
        <v>Generacion X</v>
      </c>
      <c r="AL98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89" s="3" t="str">
        <f>+IF(TablaProyecto[[#This Row],[HourlyRate]]&lt;50,"Coste salarial bajo",IF(TablaProyecto[[#This Row],[HourlyRate]]&lt;75,"Coste salarial medio","Coste salarial alto"))</f>
        <v>Coste salarial medio</v>
      </c>
      <c r="AN989" s="3" t="str">
        <f>+IF(TablaProyecto[[#This Row],[DistanceFromHome]]&lt;10,"0-10 kms",IF(TablaProyecto[[#This Row],[DistanceFromHome]]&lt;20,"10-20 kms","20-30 kms"))</f>
        <v>0-10 kms</v>
      </c>
      <c r="AO989" s="3" t="str">
        <f>+IF(TablaProyecto[[#This Row],[Porcentaje de aumento salarial recibido (%)]]&lt;16%,"Bajo",IF(TablaProyecto[[#This Row],[Porcentaje de aumento salarial recibido (%)]]&lt;21%,"Medio","Alto"))</f>
        <v>Bajo</v>
      </c>
      <c r="AP989" s="3" t="str">
        <f>+IF(TablaProyecto[[#This Row],[TrainingTimesLastYear]]&lt;3,"Poca",IF(TablaProyecto[[#This Row],[TrainingTimesLastYear]]&lt;5,"Media","Mucha"))</f>
        <v>Mucha</v>
      </c>
      <c r="AQ989" s="3" t="str">
        <f>+IF(TablaProyecto[[#This Row],[TotalWorkingYears]]&lt;4,"Junior",IF(TablaProyecto[[#This Row],[TotalWorkingYears]]&lt;10,"Intermediate","Senior"))</f>
        <v>Senior</v>
      </c>
      <c r="AS989" t="str">
        <f>+IF(TablaProyecto[[#This Row],[Education]]&gt;5,"ERRONEO","")</f>
        <v/>
      </c>
      <c r="AT989" t="str">
        <f>IF(+COUNTIF(TablaProyecto[EmployeeNumber],TablaProyecto[[#This Row],[EmployeeNumber]])&gt;1,"ERRONEO"," ")</f>
        <v xml:space="preserve"> </v>
      </c>
      <c r="AU989" t="str">
        <f>+IF(TablaProyecto[[#This Row],[JobSatisfaction]]&gt;4,"ERRONEO"," ")</f>
        <v xml:space="preserve"> </v>
      </c>
      <c r="AV989" t="str">
        <f>+IF(TablaProyecto[[#This Row],[PerformanceRating]]&gt;4,"ERRONEO"," ")</f>
        <v xml:space="preserve"> </v>
      </c>
      <c r="AW989" t="str">
        <f>+IF(TablaProyecto[[#This Row],[RelationshipSatisfaction]]&gt;4,"ERRONEO"," ")</f>
        <v xml:space="preserve"> </v>
      </c>
      <c r="AX989" t="str">
        <f>+IF(TablaProyecto[[#This Row],[WorkLifeBalance]]&gt;4,"ERRONEO"," ")</f>
        <v xml:space="preserve"> </v>
      </c>
    </row>
    <row r="990" spans="1:50" x14ac:dyDescent="0.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  <c r="AJ990" s="3">
        <f>+TablaProyecto[[#This Row],[PercentSalaryHike]]/100</f>
        <v>0.14000000000000001</v>
      </c>
      <c r="AK990" s="3" t="str">
        <f>+IF(TablaProyecto[[#This Row],[Age]]&gt;=61,"Baby boomers",IF(TablaProyecto[[#This Row],[Age]]&gt;=45,"Generacion X",IF(TablaProyecto[[#This Row],[Age]]&gt;=29,"Millennials","Generacion Z")))</f>
        <v>Millennials</v>
      </c>
      <c r="AL99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90" s="3" t="str">
        <f>+IF(TablaProyecto[[#This Row],[HourlyRate]]&lt;50,"Coste salarial bajo",IF(TablaProyecto[[#This Row],[HourlyRate]]&lt;75,"Coste salarial medio","Coste salarial alto"))</f>
        <v>Coste salarial alto</v>
      </c>
      <c r="AN990" s="3" t="str">
        <f>+IF(TablaProyecto[[#This Row],[DistanceFromHome]]&lt;10,"0-10 kms",IF(TablaProyecto[[#This Row],[DistanceFromHome]]&lt;20,"10-20 kms","20-30 kms"))</f>
        <v>20-30 kms</v>
      </c>
      <c r="AO990" s="3" t="str">
        <f>+IF(TablaProyecto[[#This Row],[Porcentaje de aumento salarial recibido (%)]]&lt;16%,"Bajo",IF(TablaProyecto[[#This Row],[Porcentaje de aumento salarial recibido (%)]]&lt;21%,"Medio","Alto"))</f>
        <v>Bajo</v>
      </c>
      <c r="AP990" s="3" t="str">
        <f>+IF(TablaProyecto[[#This Row],[TrainingTimesLastYear]]&lt;3,"Poca",IF(TablaProyecto[[#This Row],[TrainingTimesLastYear]]&lt;5,"Media","Mucha"))</f>
        <v>Media</v>
      </c>
      <c r="AQ990" s="3" t="str">
        <f>+IF(TablaProyecto[[#This Row],[TotalWorkingYears]]&lt;4,"Junior",IF(TablaProyecto[[#This Row],[TotalWorkingYears]]&lt;10,"Intermediate","Senior"))</f>
        <v>Senior</v>
      </c>
      <c r="AS990" t="str">
        <f>+IF(TablaProyecto[[#This Row],[Education]]&gt;5,"ERRONEO","")</f>
        <v/>
      </c>
      <c r="AT990" t="str">
        <f>IF(+COUNTIF(TablaProyecto[EmployeeNumber],TablaProyecto[[#This Row],[EmployeeNumber]])&gt;1,"ERRONEO"," ")</f>
        <v xml:space="preserve"> </v>
      </c>
      <c r="AU990" t="str">
        <f>+IF(TablaProyecto[[#This Row],[JobSatisfaction]]&gt;4,"ERRONEO"," ")</f>
        <v xml:space="preserve"> </v>
      </c>
      <c r="AV990" t="str">
        <f>+IF(TablaProyecto[[#This Row],[PerformanceRating]]&gt;4,"ERRONEO"," ")</f>
        <v xml:space="preserve"> </v>
      </c>
      <c r="AW990" t="str">
        <f>+IF(TablaProyecto[[#This Row],[RelationshipSatisfaction]]&gt;4,"ERRONEO"," ")</f>
        <v xml:space="preserve"> </v>
      </c>
      <c r="AX990" t="str">
        <f>+IF(TablaProyecto[[#This Row],[WorkLifeBalance]]&gt;4,"ERRONEO"," ")</f>
        <v xml:space="preserve"> </v>
      </c>
    </row>
    <row r="991" spans="1:50" x14ac:dyDescent="0.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  <c r="AJ991" s="3">
        <f>+TablaProyecto[[#This Row],[PercentSalaryHike]]/100</f>
        <v>0.15</v>
      </c>
      <c r="AK991" s="3" t="str">
        <f>+IF(TablaProyecto[[#This Row],[Age]]&gt;=61,"Baby boomers",IF(TablaProyecto[[#This Row],[Age]]&gt;=45,"Generacion X",IF(TablaProyecto[[#This Row],[Age]]&gt;=29,"Millennials","Generacion Z")))</f>
        <v>Millennials</v>
      </c>
      <c r="AL99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91" s="3" t="str">
        <f>+IF(TablaProyecto[[#This Row],[HourlyRate]]&lt;50,"Coste salarial bajo",IF(TablaProyecto[[#This Row],[HourlyRate]]&lt;75,"Coste salarial medio","Coste salarial alto"))</f>
        <v>Coste salarial medio</v>
      </c>
      <c r="AN991" s="3" t="str">
        <f>+IF(TablaProyecto[[#This Row],[DistanceFromHome]]&lt;10,"0-10 kms",IF(TablaProyecto[[#This Row],[DistanceFromHome]]&lt;20,"10-20 kms","20-30 kms"))</f>
        <v>0-10 kms</v>
      </c>
      <c r="AO991" s="3" t="str">
        <f>+IF(TablaProyecto[[#This Row],[Porcentaje de aumento salarial recibido (%)]]&lt;16%,"Bajo",IF(TablaProyecto[[#This Row],[Porcentaje de aumento salarial recibido (%)]]&lt;21%,"Medio","Alto"))</f>
        <v>Bajo</v>
      </c>
      <c r="AP991" s="3" t="str">
        <f>+IF(TablaProyecto[[#This Row],[TrainingTimesLastYear]]&lt;3,"Poca",IF(TablaProyecto[[#This Row],[TrainingTimesLastYear]]&lt;5,"Media","Mucha"))</f>
        <v>Poca</v>
      </c>
      <c r="AQ991" s="3" t="str">
        <f>+IF(TablaProyecto[[#This Row],[TotalWorkingYears]]&lt;4,"Junior",IF(TablaProyecto[[#This Row],[TotalWorkingYears]]&lt;10,"Intermediate","Senior"))</f>
        <v>Intermediate</v>
      </c>
      <c r="AS991" t="str">
        <f>+IF(TablaProyecto[[#This Row],[Education]]&gt;5,"ERRONEO","")</f>
        <v/>
      </c>
      <c r="AT991" t="str">
        <f>IF(+COUNTIF(TablaProyecto[EmployeeNumber],TablaProyecto[[#This Row],[EmployeeNumber]])&gt;1,"ERRONEO"," ")</f>
        <v xml:space="preserve"> </v>
      </c>
      <c r="AU991" t="str">
        <f>+IF(TablaProyecto[[#This Row],[JobSatisfaction]]&gt;4,"ERRONEO"," ")</f>
        <v xml:space="preserve"> </v>
      </c>
      <c r="AV991" t="str">
        <f>+IF(TablaProyecto[[#This Row],[PerformanceRating]]&gt;4,"ERRONEO"," ")</f>
        <v xml:space="preserve"> </v>
      </c>
      <c r="AW991" t="str">
        <f>+IF(TablaProyecto[[#This Row],[RelationshipSatisfaction]]&gt;4,"ERRONEO"," ")</f>
        <v xml:space="preserve"> </v>
      </c>
      <c r="AX991" t="str">
        <f>+IF(TablaProyecto[[#This Row],[WorkLifeBalance]]&gt;4,"ERRONEO"," ")</f>
        <v xml:space="preserve"> </v>
      </c>
    </row>
    <row r="992" spans="1:50" x14ac:dyDescent="0.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  <c r="AJ992" s="3">
        <f>+TablaProyecto[[#This Row],[PercentSalaryHike]]/100</f>
        <v>0.13</v>
      </c>
      <c r="AK992" s="3" t="str">
        <f>+IF(TablaProyecto[[#This Row],[Age]]&gt;=61,"Baby boomers",IF(TablaProyecto[[#This Row],[Age]]&gt;=45,"Generacion X",IF(TablaProyecto[[#This Row],[Age]]&gt;=29,"Millennials","Generacion Z")))</f>
        <v>Millennials</v>
      </c>
      <c r="AL99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92" s="3" t="str">
        <f>+IF(TablaProyecto[[#This Row],[HourlyRate]]&lt;50,"Coste salarial bajo",IF(TablaProyecto[[#This Row],[HourlyRate]]&lt;75,"Coste salarial medio","Coste salarial alto"))</f>
        <v>Coste salarial medio</v>
      </c>
      <c r="AN992" s="3" t="str">
        <f>+IF(TablaProyecto[[#This Row],[DistanceFromHome]]&lt;10,"0-10 kms",IF(TablaProyecto[[#This Row],[DistanceFromHome]]&lt;20,"10-20 kms","20-30 kms"))</f>
        <v>0-10 kms</v>
      </c>
      <c r="AO992" s="3" t="str">
        <f>+IF(TablaProyecto[[#This Row],[Porcentaje de aumento salarial recibido (%)]]&lt;16%,"Bajo",IF(TablaProyecto[[#This Row],[Porcentaje de aumento salarial recibido (%)]]&lt;21%,"Medio","Alto"))</f>
        <v>Bajo</v>
      </c>
      <c r="AP992" s="3" t="str">
        <f>+IF(TablaProyecto[[#This Row],[TrainingTimesLastYear]]&lt;3,"Poca",IF(TablaProyecto[[#This Row],[TrainingTimesLastYear]]&lt;5,"Media","Mucha"))</f>
        <v>Poca</v>
      </c>
      <c r="AQ992" s="3" t="str">
        <f>+IF(TablaProyecto[[#This Row],[TotalWorkingYears]]&lt;4,"Junior",IF(TablaProyecto[[#This Row],[TotalWorkingYears]]&lt;10,"Intermediate","Senior"))</f>
        <v>Intermediate</v>
      </c>
      <c r="AS992" t="str">
        <f>+IF(TablaProyecto[[#This Row],[Education]]&gt;5,"ERRONEO","")</f>
        <v/>
      </c>
      <c r="AT992" t="str">
        <f>IF(+COUNTIF(TablaProyecto[EmployeeNumber],TablaProyecto[[#This Row],[EmployeeNumber]])&gt;1,"ERRONEO"," ")</f>
        <v xml:space="preserve"> </v>
      </c>
      <c r="AU992" t="str">
        <f>+IF(TablaProyecto[[#This Row],[JobSatisfaction]]&gt;4,"ERRONEO"," ")</f>
        <v xml:space="preserve"> </v>
      </c>
      <c r="AV992" t="str">
        <f>+IF(TablaProyecto[[#This Row],[PerformanceRating]]&gt;4,"ERRONEO"," ")</f>
        <v xml:space="preserve"> </v>
      </c>
      <c r="AW992" t="str">
        <f>+IF(TablaProyecto[[#This Row],[RelationshipSatisfaction]]&gt;4,"ERRONEO"," ")</f>
        <v xml:space="preserve"> </v>
      </c>
      <c r="AX992" t="str">
        <f>+IF(TablaProyecto[[#This Row],[WorkLifeBalance]]&gt;4,"ERRONEO"," ")</f>
        <v xml:space="preserve"> </v>
      </c>
    </row>
    <row r="993" spans="1:50" x14ac:dyDescent="0.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  <c r="AJ993" s="3">
        <f>+TablaProyecto[[#This Row],[PercentSalaryHike]]/100</f>
        <v>0.13</v>
      </c>
      <c r="AK993" s="3" t="str">
        <f>+IF(TablaProyecto[[#This Row],[Age]]&gt;=61,"Baby boomers",IF(TablaProyecto[[#This Row],[Age]]&gt;=45,"Generacion X",IF(TablaProyecto[[#This Row],[Age]]&gt;=29,"Millennials","Generacion Z")))</f>
        <v>Millennials</v>
      </c>
      <c r="AL99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93" s="3" t="str">
        <f>+IF(TablaProyecto[[#This Row],[HourlyRate]]&lt;50,"Coste salarial bajo",IF(TablaProyecto[[#This Row],[HourlyRate]]&lt;75,"Coste salarial medio","Coste salarial alto"))</f>
        <v>Coste salarial bajo</v>
      </c>
      <c r="AN993" s="3" t="str">
        <f>+IF(TablaProyecto[[#This Row],[DistanceFromHome]]&lt;10,"0-10 kms",IF(TablaProyecto[[#This Row],[DistanceFromHome]]&lt;20,"10-20 kms","20-30 kms"))</f>
        <v>0-10 kms</v>
      </c>
      <c r="AO993" s="3" t="str">
        <f>+IF(TablaProyecto[[#This Row],[Porcentaje de aumento salarial recibido (%)]]&lt;16%,"Bajo",IF(TablaProyecto[[#This Row],[Porcentaje de aumento salarial recibido (%)]]&lt;21%,"Medio","Alto"))</f>
        <v>Bajo</v>
      </c>
      <c r="AP993" s="3" t="str">
        <f>+IF(TablaProyecto[[#This Row],[TrainingTimesLastYear]]&lt;3,"Poca",IF(TablaProyecto[[#This Row],[TrainingTimesLastYear]]&lt;5,"Media","Mucha"))</f>
        <v>Media</v>
      </c>
      <c r="AQ993" s="3" t="str">
        <f>+IF(TablaProyecto[[#This Row],[TotalWorkingYears]]&lt;4,"Junior",IF(TablaProyecto[[#This Row],[TotalWorkingYears]]&lt;10,"Intermediate","Senior"))</f>
        <v>Intermediate</v>
      </c>
      <c r="AS993" t="str">
        <f>+IF(TablaProyecto[[#This Row],[Education]]&gt;5,"ERRONEO","")</f>
        <v/>
      </c>
      <c r="AT993" t="str">
        <f>IF(+COUNTIF(TablaProyecto[EmployeeNumber],TablaProyecto[[#This Row],[EmployeeNumber]])&gt;1,"ERRONEO"," ")</f>
        <v xml:space="preserve"> </v>
      </c>
      <c r="AU993" t="str">
        <f>+IF(TablaProyecto[[#This Row],[JobSatisfaction]]&gt;4,"ERRONEO"," ")</f>
        <v xml:space="preserve"> </v>
      </c>
      <c r="AV993" t="str">
        <f>+IF(TablaProyecto[[#This Row],[PerformanceRating]]&gt;4,"ERRONEO"," ")</f>
        <v xml:space="preserve"> </v>
      </c>
      <c r="AW993" t="str">
        <f>+IF(TablaProyecto[[#This Row],[RelationshipSatisfaction]]&gt;4,"ERRONEO"," ")</f>
        <v xml:space="preserve"> </v>
      </c>
      <c r="AX993" t="str">
        <f>+IF(TablaProyecto[[#This Row],[WorkLifeBalance]]&gt;4,"ERRONEO"," ")</f>
        <v xml:space="preserve"> </v>
      </c>
    </row>
    <row r="994" spans="1:50" x14ac:dyDescent="0.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  <c r="AJ994" s="3">
        <f>+TablaProyecto[[#This Row],[PercentSalaryHike]]/100</f>
        <v>0.21</v>
      </c>
      <c r="AK994" s="3" t="str">
        <f>+IF(TablaProyecto[[#This Row],[Age]]&gt;=61,"Baby boomers",IF(TablaProyecto[[#This Row],[Age]]&gt;=45,"Generacion X",IF(TablaProyecto[[#This Row],[Age]]&gt;=29,"Millennials","Generacion Z")))</f>
        <v>Millennials</v>
      </c>
      <c r="AL99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94" s="3" t="str">
        <f>+IF(TablaProyecto[[#This Row],[HourlyRate]]&lt;50,"Coste salarial bajo",IF(TablaProyecto[[#This Row],[HourlyRate]]&lt;75,"Coste salarial medio","Coste salarial alto"))</f>
        <v>Coste salarial medio</v>
      </c>
      <c r="AN994" s="3" t="str">
        <f>+IF(TablaProyecto[[#This Row],[DistanceFromHome]]&lt;10,"0-10 kms",IF(TablaProyecto[[#This Row],[DistanceFromHome]]&lt;20,"10-20 kms","20-30 kms"))</f>
        <v>20-30 kms</v>
      </c>
      <c r="AO994" s="3" t="str">
        <f>+IF(TablaProyecto[[#This Row],[Porcentaje de aumento salarial recibido (%)]]&lt;16%,"Bajo",IF(TablaProyecto[[#This Row],[Porcentaje de aumento salarial recibido (%)]]&lt;21%,"Medio","Alto"))</f>
        <v>Alto</v>
      </c>
      <c r="AP994" s="3" t="str">
        <f>+IF(TablaProyecto[[#This Row],[TrainingTimesLastYear]]&lt;3,"Poca",IF(TablaProyecto[[#This Row],[TrainingTimesLastYear]]&lt;5,"Media","Mucha"))</f>
        <v>Poca</v>
      </c>
      <c r="AQ994" s="3" t="str">
        <f>+IF(TablaProyecto[[#This Row],[TotalWorkingYears]]&lt;4,"Junior",IF(TablaProyecto[[#This Row],[TotalWorkingYears]]&lt;10,"Intermediate","Senior"))</f>
        <v>Senior</v>
      </c>
      <c r="AS994" t="str">
        <f>+IF(TablaProyecto[[#This Row],[Education]]&gt;5,"ERRONEO","")</f>
        <v/>
      </c>
      <c r="AT994" t="str">
        <f>IF(+COUNTIF(TablaProyecto[EmployeeNumber],TablaProyecto[[#This Row],[EmployeeNumber]])&gt;1,"ERRONEO"," ")</f>
        <v xml:space="preserve"> </v>
      </c>
      <c r="AU994" t="str">
        <f>+IF(TablaProyecto[[#This Row],[JobSatisfaction]]&gt;4,"ERRONEO"," ")</f>
        <v xml:space="preserve"> </v>
      </c>
      <c r="AV994" t="str">
        <f>+IF(TablaProyecto[[#This Row],[PerformanceRating]]&gt;4,"ERRONEO"," ")</f>
        <v xml:space="preserve"> </v>
      </c>
      <c r="AW994" t="str">
        <f>+IF(TablaProyecto[[#This Row],[RelationshipSatisfaction]]&gt;4,"ERRONEO"," ")</f>
        <v xml:space="preserve"> </v>
      </c>
      <c r="AX994" t="str">
        <f>+IF(TablaProyecto[[#This Row],[WorkLifeBalance]]&gt;4,"ERRONEO"," ")</f>
        <v xml:space="preserve"> </v>
      </c>
    </row>
    <row r="995" spans="1:50" x14ac:dyDescent="0.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  <c r="AJ995" s="3">
        <f>+TablaProyecto[[#This Row],[PercentSalaryHike]]/100</f>
        <v>0.11</v>
      </c>
      <c r="AK995" s="3" t="str">
        <f>+IF(TablaProyecto[[#This Row],[Age]]&gt;=61,"Baby boomers",IF(TablaProyecto[[#This Row],[Age]]&gt;=45,"Generacion X",IF(TablaProyecto[[#This Row],[Age]]&gt;=29,"Millennials","Generacion Z")))</f>
        <v>Generacion Z</v>
      </c>
      <c r="AL99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95" s="3" t="str">
        <f>+IF(TablaProyecto[[#This Row],[HourlyRate]]&lt;50,"Coste salarial bajo",IF(TablaProyecto[[#This Row],[HourlyRate]]&lt;75,"Coste salarial medio","Coste salarial alto"))</f>
        <v>Coste salarial alto</v>
      </c>
      <c r="AN995" s="3" t="str">
        <f>+IF(TablaProyecto[[#This Row],[DistanceFromHome]]&lt;10,"0-10 kms",IF(TablaProyecto[[#This Row],[DistanceFromHome]]&lt;20,"10-20 kms","20-30 kms"))</f>
        <v>10-20 kms</v>
      </c>
      <c r="AO995" s="3" t="str">
        <f>+IF(TablaProyecto[[#This Row],[Porcentaje de aumento salarial recibido (%)]]&lt;16%,"Bajo",IF(TablaProyecto[[#This Row],[Porcentaje de aumento salarial recibido (%)]]&lt;21%,"Medio","Alto"))</f>
        <v>Bajo</v>
      </c>
      <c r="AP995" s="3" t="str">
        <f>+IF(TablaProyecto[[#This Row],[TrainingTimesLastYear]]&lt;3,"Poca",IF(TablaProyecto[[#This Row],[TrainingTimesLastYear]]&lt;5,"Media","Mucha"))</f>
        <v>Media</v>
      </c>
      <c r="AQ995" s="3" t="str">
        <f>+IF(TablaProyecto[[#This Row],[TotalWorkingYears]]&lt;4,"Junior",IF(TablaProyecto[[#This Row],[TotalWorkingYears]]&lt;10,"Intermediate","Senior"))</f>
        <v>Intermediate</v>
      </c>
      <c r="AS995" t="str">
        <f>+IF(TablaProyecto[[#This Row],[Education]]&gt;5,"ERRONEO","")</f>
        <v/>
      </c>
      <c r="AT995" t="str">
        <f>IF(+COUNTIF(TablaProyecto[EmployeeNumber],TablaProyecto[[#This Row],[EmployeeNumber]])&gt;1,"ERRONEO"," ")</f>
        <v xml:space="preserve"> </v>
      </c>
      <c r="AU995" t="str">
        <f>+IF(TablaProyecto[[#This Row],[JobSatisfaction]]&gt;4,"ERRONEO"," ")</f>
        <v xml:space="preserve"> </v>
      </c>
      <c r="AV995" t="str">
        <f>+IF(TablaProyecto[[#This Row],[PerformanceRating]]&gt;4,"ERRONEO"," ")</f>
        <v xml:space="preserve"> </v>
      </c>
      <c r="AW995" t="str">
        <f>+IF(TablaProyecto[[#This Row],[RelationshipSatisfaction]]&gt;4,"ERRONEO"," ")</f>
        <v xml:space="preserve"> </v>
      </c>
      <c r="AX995" t="str">
        <f>+IF(TablaProyecto[[#This Row],[WorkLifeBalance]]&gt;4,"ERRONEO"," ")</f>
        <v xml:space="preserve"> </v>
      </c>
    </row>
    <row r="996" spans="1:50" x14ac:dyDescent="0.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  <c r="AJ996" s="3">
        <f>+TablaProyecto[[#This Row],[PercentSalaryHike]]/100</f>
        <v>0.11</v>
      </c>
      <c r="AK996" s="3" t="str">
        <f>+IF(TablaProyecto[[#This Row],[Age]]&gt;=61,"Baby boomers",IF(TablaProyecto[[#This Row],[Age]]&gt;=45,"Generacion X",IF(TablaProyecto[[#This Row],[Age]]&gt;=29,"Millennials","Generacion Z")))</f>
        <v>Generacion X</v>
      </c>
      <c r="AL99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996" s="3" t="str">
        <f>+IF(TablaProyecto[[#This Row],[HourlyRate]]&lt;50,"Coste salarial bajo",IF(TablaProyecto[[#This Row],[HourlyRate]]&lt;75,"Coste salarial medio","Coste salarial alto"))</f>
        <v>Coste salarial medio</v>
      </c>
      <c r="AN996" s="3" t="str">
        <f>+IF(TablaProyecto[[#This Row],[DistanceFromHome]]&lt;10,"0-10 kms",IF(TablaProyecto[[#This Row],[DistanceFromHome]]&lt;20,"10-20 kms","20-30 kms"))</f>
        <v>20-30 kms</v>
      </c>
      <c r="AO996" s="3" t="str">
        <f>+IF(TablaProyecto[[#This Row],[Porcentaje de aumento salarial recibido (%)]]&lt;16%,"Bajo",IF(TablaProyecto[[#This Row],[Porcentaje de aumento salarial recibido (%)]]&lt;21%,"Medio","Alto"))</f>
        <v>Bajo</v>
      </c>
      <c r="AP996" s="3" t="str">
        <f>+IF(TablaProyecto[[#This Row],[TrainingTimesLastYear]]&lt;3,"Poca",IF(TablaProyecto[[#This Row],[TrainingTimesLastYear]]&lt;5,"Media","Mucha"))</f>
        <v>Media</v>
      </c>
      <c r="AQ996" s="3" t="str">
        <f>+IF(TablaProyecto[[#This Row],[TotalWorkingYears]]&lt;4,"Junior",IF(TablaProyecto[[#This Row],[TotalWorkingYears]]&lt;10,"Intermediate","Senior"))</f>
        <v>Senior</v>
      </c>
      <c r="AS996" t="str">
        <f>+IF(TablaProyecto[[#This Row],[Education]]&gt;5,"ERRONEO","")</f>
        <v/>
      </c>
      <c r="AT996" t="str">
        <f>IF(+COUNTIF(TablaProyecto[EmployeeNumber],TablaProyecto[[#This Row],[EmployeeNumber]])&gt;1,"ERRONEO"," ")</f>
        <v xml:space="preserve"> </v>
      </c>
      <c r="AU996" t="str">
        <f>+IF(TablaProyecto[[#This Row],[JobSatisfaction]]&gt;4,"ERRONEO"," ")</f>
        <v xml:space="preserve"> </v>
      </c>
      <c r="AV996" t="str">
        <f>+IF(TablaProyecto[[#This Row],[PerformanceRating]]&gt;4,"ERRONEO"," ")</f>
        <v xml:space="preserve"> </v>
      </c>
      <c r="AW996" t="str">
        <f>+IF(TablaProyecto[[#This Row],[RelationshipSatisfaction]]&gt;4,"ERRONEO"," ")</f>
        <v xml:space="preserve"> </v>
      </c>
      <c r="AX996" t="str">
        <f>+IF(TablaProyecto[[#This Row],[WorkLifeBalance]]&gt;4,"ERRONEO"," ")</f>
        <v xml:space="preserve"> </v>
      </c>
    </row>
    <row r="997" spans="1:50" x14ac:dyDescent="0.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  <c r="AJ997" s="3">
        <f>+TablaProyecto[[#This Row],[PercentSalaryHike]]/100</f>
        <v>0.14000000000000001</v>
      </c>
      <c r="AK997" s="3" t="str">
        <f>+IF(TablaProyecto[[#This Row],[Age]]&gt;=61,"Baby boomers",IF(TablaProyecto[[#This Row],[Age]]&gt;=45,"Generacion X",IF(TablaProyecto[[#This Row],[Age]]&gt;=29,"Millennials","Generacion Z")))</f>
        <v>Millennials</v>
      </c>
      <c r="AL99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997" s="3" t="str">
        <f>+IF(TablaProyecto[[#This Row],[HourlyRate]]&lt;50,"Coste salarial bajo",IF(TablaProyecto[[#This Row],[HourlyRate]]&lt;75,"Coste salarial medio","Coste salarial alto"))</f>
        <v>Coste salarial medio</v>
      </c>
      <c r="AN997" s="3" t="str">
        <f>+IF(TablaProyecto[[#This Row],[DistanceFromHome]]&lt;10,"0-10 kms",IF(TablaProyecto[[#This Row],[DistanceFromHome]]&lt;20,"10-20 kms","20-30 kms"))</f>
        <v>0-10 kms</v>
      </c>
      <c r="AO997" s="3" t="str">
        <f>+IF(TablaProyecto[[#This Row],[Porcentaje de aumento salarial recibido (%)]]&lt;16%,"Bajo",IF(TablaProyecto[[#This Row],[Porcentaje de aumento salarial recibido (%)]]&lt;21%,"Medio","Alto"))</f>
        <v>Bajo</v>
      </c>
      <c r="AP997" s="3" t="str">
        <f>+IF(TablaProyecto[[#This Row],[TrainingTimesLastYear]]&lt;3,"Poca",IF(TablaProyecto[[#This Row],[TrainingTimesLastYear]]&lt;5,"Media","Mucha"))</f>
        <v>Media</v>
      </c>
      <c r="AQ997" s="3" t="str">
        <f>+IF(TablaProyecto[[#This Row],[TotalWorkingYears]]&lt;4,"Junior",IF(TablaProyecto[[#This Row],[TotalWorkingYears]]&lt;10,"Intermediate","Senior"))</f>
        <v>Senior</v>
      </c>
      <c r="AS997" t="str">
        <f>+IF(TablaProyecto[[#This Row],[Education]]&gt;5,"ERRONEO","")</f>
        <v/>
      </c>
      <c r="AT997" t="str">
        <f>IF(+COUNTIF(TablaProyecto[EmployeeNumber],TablaProyecto[[#This Row],[EmployeeNumber]])&gt;1,"ERRONEO"," ")</f>
        <v xml:space="preserve"> </v>
      </c>
      <c r="AU997" t="str">
        <f>+IF(TablaProyecto[[#This Row],[JobSatisfaction]]&gt;4,"ERRONEO"," ")</f>
        <v xml:space="preserve"> </v>
      </c>
      <c r="AV997" t="str">
        <f>+IF(TablaProyecto[[#This Row],[PerformanceRating]]&gt;4,"ERRONEO"," ")</f>
        <v xml:space="preserve"> </v>
      </c>
      <c r="AW997" t="str">
        <f>+IF(TablaProyecto[[#This Row],[RelationshipSatisfaction]]&gt;4,"ERRONEO"," ")</f>
        <v xml:space="preserve"> </v>
      </c>
      <c r="AX997" t="str">
        <f>+IF(TablaProyecto[[#This Row],[WorkLifeBalance]]&gt;4,"ERRONEO"," ")</f>
        <v xml:space="preserve"> </v>
      </c>
    </row>
    <row r="998" spans="1:50" x14ac:dyDescent="0.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  <c r="AJ998" s="3">
        <f>+TablaProyecto[[#This Row],[PercentSalaryHike]]/100</f>
        <v>0.11</v>
      </c>
      <c r="AK998" s="3" t="str">
        <f>+IF(TablaProyecto[[#This Row],[Age]]&gt;=61,"Baby boomers",IF(TablaProyecto[[#This Row],[Age]]&gt;=45,"Generacion X",IF(TablaProyecto[[#This Row],[Age]]&gt;=29,"Millennials","Generacion Z")))</f>
        <v>Generacion Z</v>
      </c>
      <c r="AL99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98" s="3" t="str">
        <f>+IF(TablaProyecto[[#This Row],[HourlyRate]]&lt;50,"Coste salarial bajo",IF(TablaProyecto[[#This Row],[HourlyRate]]&lt;75,"Coste salarial medio","Coste salarial alto"))</f>
        <v>Coste salarial alto</v>
      </c>
      <c r="AN998" s="3" t="str">
        <f>+IF(TablaProyecto[[#This Row],[DistanceFromHome]]&lt;10,"0-10 kms",IF(TablaProyecto[[#This Row],[DistanceFromHome]]&lt;20,"10-20 kms","20-30 kms"))</f>
        <v>10-20 kms</v>
      </c>
      <c r="AO998" s="3" t="str">
        <f>+IF(TablaProyecto[[#This Row],[Porcentaje de aumento salarial recibido (%)]]&lt;16%,"Bajo",IF(TablaProyecto[[#This Row],[Porcentaje de aumento salarial recibido (%)]]&lt;21%,"Medio","Alto"))</f>
        <v>Bajo</v>
      </c>
      <c r="AP998" s="3" t="str">
        <f>+IF(TablaProyecto[[#This Row],[TrainingTimesLastYear]]&lt;3,"Poca",IF(TablaProyecto[[#This Row],[TrainingTimesLastYear]]&lt;5,"Media","Mucha"))</f>
        <v>Media</v>
      </c>
      <c r="AQ998" s="3" t="str">
        <f>+IF(TablaProyecto[[#This Row],[TotalWorkingYears]]&lt;4,"Junior",IF(TablaProyecto[[#This Row],[TotalWorkingYears]]&lt;10,"Intermediate","Senior"))</f>
        <v>Intermediate</v>
      </c>
      <c r="AS998" t="str">
        <f>+IF(TablaProyecto[[#This Row],[Education]]&gt;5,"ERRONEO","")</f>
        <v/>
      </c>
      <c r="AT998" t="str">
        <f>IF(+COUNTIF(TablaProyecto[EmployeeNumber],TablaProyecto[[#This Row],[EmployeeNumber]])&gt;1,"ERRONEO"," ")</f>
        <v xml:space="preserve"> </v>
      </c>
      <c r="AU998" t="str">
        <f>+IF(TablaProyecto[[#This Row],[JobSatisfaction]]&gt;4,"ERRONEO"," ")</f>
        <v xml:space="preserve"> </v>
      </c>
      <c r="AV998" t="str">
        <f>+IF(TablaProyecto[[#This Row],[PerformanceRating]]&gt;4,"ERRONEO"," ")</f>
        <v xml:space="preserve"> </v>
      </c>
      <c r="AW998" t="str">
        <f>+IF(TablaProyecto[[#This Row],[RelationshipSatisfaction]]&gt;4,"ERRONEO"," ")</f>
        <v xml:space="preserve"> </v>
      </c>
      <c r="AX998" t="str">
        <f>+IF(TablaProyecto[[#This Row],[WorkLifeBalance]]&gt;4,"ERRONEO"," ")</f>
        <v xml:space="preserve"> </v>
      </c>
    </row>
    <row r="999" spans="1:50" x14ac:dyDescent="0.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  <c r="AJ999" s="3">
        <f>+TablaProyecto[[#This Row],[PercentSalaryHike]]/100</f>
        <v>0.13</v>
      </c>
      <c r="AK999" s="3" t="str">
        <f>+IF(TablaProyecto[[#This Row],[Age]]&gt;=61,"Baby boomers",IF(TablaProyecto[[#This Row],[Age]]&gt;=45,"Generacion X",IF(TablaProyecto[[#This Row],[Age]]&gt;=29,"Millennials","Generacion Z")))</f>
        <v>Generacion Z</v>
      </c>
      <c r="AL99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999" s="3" t="str">
        <f>+IF(TablaProyecto[[#This Row],[HourlyRate]]&lt;50,"Coste salarial bajo",IF(TablaProyecto[[#This Row],[HourlyRate]]&lt;75,"Coste salarial medio","Coste salarial alto"))</f>
        <v>Coste salarial medio</v>
      </c>
      <c r="AN999" s="3" t="str">
        <f>+IF(TablaProyecto[[#This Row],[DistanceFromHome]]&lt;10,"0-10 kms",IF(TablaProyecto[[#This Row],[DistanceFromHome]]&lt;20,"10-20 kms","20-30 kms"))</f>
        <v>10-20 kms</v>
      </c>
      <c r="AO999" s="3" t="str">
        <f>+IF(TablaProyecto[[#This Row],[Porcentaje de aumento salarial recibido (%)]]&lt;16%,"Bajo",IF(TablaProyecto[[#This Row],[Porcentaje de aumento salarial recibido (%)]]&lt;21%,"Medio","Alto"))</f>
        <v>Bajo</v>
      </c>
      <c r="AP999" s="3" t="str">
        <f>+IF(TablaProyecto[[#This Row],[TrainingTimesLastYear]]&lt;3,"Poca",IF(TablaProyecto[[#This Row],[TrainingTimesLastYear]]&lt;5,"Media","Mucha"))</f>
        <v>Poca</v>
      </c>
      <c r="AQ999" s="3" t="str">
        <f>+IF(TablaProyecto[[#This Row],[TotalWorkingYears]]&lt;4,"Junior",IF(TablaProyecto[[#This Row],[TotalWorkingYears]]&lt;10,"Intermediate","Senior"))</f>
        <v>Intermediate</v>
      </c>
      <c r="AS999" t="str">
        <f>+IF(TablaProyecto[[#This Row],[Education]]&gt;5,"ERRONEO","")</f>
        <v/>
      </c>
      <c r="AT999" t="str">
        <f>IF(+COUNTIF(TablaProyecto[EmployeeNumber],TablaProyecto[[#This Row],[EmployeeNumber]])&gt;1,"ERRONEO"," ")</f>
        <v xml:space="preserve"> </v>
      </c>
      <c r="AU999" t="str">
        <f>+IF(TablaProyecto[[#This Row],[JobSatisfaction]]&gt;4,"ERRONEO"," ")</f>
        <v xml:space="preserve"> </v>
      </c>
      <c r="AV999" t="str">
        <f>+IF(TablaProyecto[[#This Row],[PerformanceRating]]&gt;4,"ERRONEO"," ")</f>
        <v xml:space="preserve"> </v>
      </c>
      <c r="AW999" t="str">
        <f>+IF(TablaProyecto[[#This Row],[RelationshipSatisfaction]]&gt;4,"ERRONEO"," ")</f>
        <v xml:space="preserve"> </v>
      </c>
      <c r="AX999" t="str">
        <f>+IF(TablaProyecto[[#This Row],[WorkLifeBalance]]&gt;4,"ERRONEO"," ")</f>
        <v xml:space="preserve"> </v>
      </c>
    </row>
    <row r="1000" spans="1:50" x14ac:dyDescent="0.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  <c r="AJ1000" s="3">
        <f>+TablaProyecto[[#This Row],[PercentSalaryHike]]/100</f>
        <v>0.12</v>
      </c>
      <c r="AK1000" s="3" t="str">
        <f>+IF(TablaProyecto[[#This Row],[Age]]&gt;=61,"Baby boomers",IF(TablaProyecto[[#This Row],[Age]]&gt;=45,"Generacion X",IF(TablaProyecto[[#This Row],[Age]]&gt;=29,"Millennials","Generacion Z")))</f>
        <v>Generacion Z</v>
      </c>
      <c r="AL100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00" s="3" t="str">
        <f>+IF(TablaProyecto[[#This Row],[HourlyRate]]&lt;50,"Coste salarial bajo",IF(TablaProyecto[[#This Row],[HourlyRate]]&lt;75,"Coste salarial medio","Coste salarial alto"))</f>
        <v>Coste salarial bajo</v>
      </c>
      <c r="AN1000" s="3" t="str">
        <f>+IF(TablaProyecto[[#This Row],[DistanceFromHome]]&lt;10,"0-10 kms",IF(TablaProyecto[[#This Row],[DistanceFromHome]]&lt;20,"10-20 kms","20-30 kms"))</f>
        <v>0-10 kms</v>
      </c>
      <c r="AO1000" s="3" t="str">
        <f>+IF(TablaProyecto[[#This Row],[Porcentaje de aumento salarial recibido (%)]]&lt;16%,"Bajo",IF(TablaProyecto[[#This Row],[Porcentaje de aumento salarial recibido (%)]]&lt;21%,"Medio","Alto"))</f>
        <v>Bajo</v>
      </c>
      <c r="AP1000" s="3" t="str">
        <f>+IF(TablaProyecto[[#This Row],[TrainingTimesLastYear]]&lt;3,"Poca",IF(TablaProyecto[[#This Row],[TrainingTimesLastYear]]&lt;5,"Media","Mucha"))</f>
        <v>Poca</v>
      </c>
      <c r="AQ1000" s="3" t="str">
        <f>+IF(TablaProyecto[[#This Row],[TotalWorkingYears]]&lt;4,"Junior",IF(TablaProyecto[[#This Row],[TotalWorkingYears]]&lt;10,"Intermediate","Senior"))</f>
        <v>Intermediate</v>
      </c>
      <c r="AS1000" t="str">
        <f>+IF(TablaProyecto[[#This Row],[Education]]&gt;5,"ERRONEO","")</f>
        <v/>
      </c>
      <c r="AT1000" t="str">
        <f>IF(+COUNTIF(TablaProyecto[EmployeeNumber],TablaProyecto[[#This Row],[EmployeeNumber]])&gt;1,"ERRONEO"," ")</f>
        <v xml:space="preserve"> </v>
      </c>
      <c r="AU1000" t="str">
        <f>+IF(TablaProyecto[[#This Row],[JobSatisfaction]]&gt;4,"ERRONEO"," ")</f>
        <v xml:space="preserve"> </v>
      </c>
      <c r="AV1000" t="str">
        <f>+IF(TablaProyecto[[#This Row],[PerformanceRating]]&gt;4,"ERRONEO"," ")</f>
        <v xml:space="preserve"> </v>
      </c>
      <c r="AW1000" t="str">
        <f>+IF(TablaProyecto[[#This Row],[RelationshipSatisfaction]]&gt;4,"ERRONEO"," ")</f>
        <v xml:space="preserve"> </v>
      </c>
      <c r="AX1000" t="str">
        <f>+IF(TablaProyecto[[#This Row],[WorkLifeBalance]]&gt;4,"ERRONEO"," ")</f>
        <v xml:space="preserve"> </v>
      </c>
    </row>
    <row r="1001" spans="1:50" x14ac:dyDescent="0.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  <c r="AJ1001" s="3">
        <f>+TablaProyecto[[#This Row],[PercentSalaryHike]]/100</f>
        <v>0.14000000000000001</v>
      </c>
      <c r="AK1001" s="3" t="str">
        <f>+IF(TablaProyecto[[#This Row],[Age]]&gt;=61,"Baby boomers",IF(TablaProyecto[[#This Row],[Age]]&gt;=45,"Generacion X",IF(TablaProyecto[[#This Row],[Age]]&gt;=29,"Millennials","Generacion Z")))</f>
        <v>Millennials</v>
      </c>
      <c r="AL100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001" s="3" t="str">
        <f>+IF(TablaProyecto[[#This Row],[HourlyRate]]&lt;50,"Coste salarial bajo",IF(TablaProyecto[[#This Row],[HourlyRate]]&lt;75,"Coste salarial medio","Coste salarial alto"))</f>
        <v>Coste salarial bajo</v>
      </c>
      <c r="AN1001" s="3" t="str">
        <f>+IF(TablaProyecto[[#This Row],[DistanceFromHome]]&lt;10,"0-10 kms",IF(TablaProyecto[[#This Row],[DistanceFromHome]]&lt;20,"10-20 kms","20-30 kms"))</f>
        <v>10-20 kms</v>
      </c>
      <c r="AO1001" s="3" t="str">
        <f>+IF(TablaProyecto[[#This Row],[Porcentaje de aumento salarial recibido (%)]]&lt;16%,"Bajo",IF(TablaProyecto[[#This Row],[Porcentaje de aumento salarial recibido (%)]]&lt;21%,"Medio","Alto"))</f>
        <v>Bajo</v>
      </c>
      <c r="AP1001" s="3" t="str">
        <f>+IF(TablaProyecto[[#This Row],[TrainingTimesLastYear]]&lt;3,"Poca",IF(TablaProyecto[[#This Row],[TrainingTimesLastYear]]&lt;5,"Media","Mucha"))</f>
        <v>Mucha</v>
      </c>
      <c r="AQ1001" s="3" t="str">
        <f>+IF(TablaProyecto[[#This Row],[TotalWorkingYears]]&lt;4,"Junior",IF(TablaProyecto[[#This Row],[TotalWorkingYears]]&lt;10,"Intermediate","Senior"))</f>
        <v>Senior</v>
      </c>
      <c r="AS1001" t="str">
        <f>+IF(TablaProyecto[[#This Row],[Education]]&gt;5,"ERRONEO","")</f>
        <v/>
      </c>
      <c r="AT1001" t="str">
        <f>IF(+COUNTIF(TablaProyecto[EmployeeNumber],TablaProyecto[[#This Row],[EmployeeNumber]])&gt;1,"ERRONEO"," ")</f>
        <v xml:space="preserve"> </v>
      </c>
      <c r="AU1001" t="str">
        <f>+IF(TablaProyecto[[#This Row],[JobSatisfaction]]&gt;4,"ERRONEO"," ")</f>
        <v xml:space="preserve"> </v>
      </c>
      <c r="AV1001" t="str">
        <f>+IF(TablaProyecto[[#This Row],[PerformanceRating]]&gt;4,"ERRONEO"," ")</f>
        <v xml:space="preserve"> </v>
      </c>
      <c r="AW1001" t="str">
        <f>+IF(TablaProyecto[[#This Row],[RelationshipSatisfaction]]&gt;4,"ERRONEO"," ")</f>
        <v xml:space="preserve"> </v>
      </c>
      <c r="AX1001" t="str">
        <f>+IF(TablaProyecto[[#This Row],[WorkLifeBalance]]&gt;4,"ERRONEO"," ")</f>
        <v xml:space="preserve"> </v>
      </c>
    </row>
    <row r="1002" spans="1:50" x14ac:dyDescent="0.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  <c r="AJ1002" s="3">
        <f>+TablaProyecto[[#This Row],[PercentSalaryHike]]/100</f>
        <v>0.13</v>
      </c>
      <c r="AK1002" s="3" t="str">
        <f>+IF(TablaProyecto[[#This Row],[Age]]&gt;=61,"Baby boomers",IF(TablaProyecto[[#This Row],[Age]]&gt;=45,"Generacion X",IF(TablaProyecto[[#This Row],[Age]]&gt;=29,"Millennials","Generacion Z")))</f>
        <v>Generacion X</v>
      </c>
      <c r="AL100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02" s="3" t="str">
        <f>+IF(TablaProyecto[[#This Row],[HourlyRate]]&lt;50,"Coste salarial bajo",IF(TablaProyecto[[#This Row],[HourlyRate]]&lt;75,"Coste salarial medio","Coste salarial alto"))</f>
        <v>Coste salarial medio</v>
      </c>
      <c r="AN1002" s="3" t="str">
        <f>+IF(TablaProyecto[[#This Row],[DistanceFromHome]]&lt;10,"0-10 kms",IF(TablaProyecto[[#This Row],[DistanceFromHome]]&lt;20,"10-20 kms","20-30 kms"))</f>
        <v>0-10 kms</v>
      </c>
      <c r="AO1002" s="3" t="str">
        <f>+IF(TablaProyecto[[#This Row],[Porcentaje de aumento salarial recibido (%)]]&lt;16%,"Bajo",IF(TablaProyecto[[#This Row],[Porcentaje de aumento salarial recibido (%)]]&lt;21%,"Medio","Alto"))</f>
        <v>Bajo</v>
      </c>
      <c r="AP1002" s="3" t="str">
        <f>+IF(TablaProyecto[[#This Row],[TrainingTimesLastYear]]&lt;3,"Poca",IF(TablaProyecto[[#This Row],[TrainingTimesLastYear]]&lt;5,"Media","Mucha"))</f>
        <v>Poca</v>
      </c>
      <c r="AQ1002" s="3" t="str">
        <f>+IF(TablaProyecto[[#This Row],[TotalWorkingYears]]&lt;4,"Junior",IF(TablaProyecto[[#This Row],[TotalWorkingYears]]&lt;10,"Intermediate","Senior"))</f>
        <v>Senior</v>
      </c>
      <c r="AS1002" t="str">
        <f>+IF(TablaProyecto[[#This Row],[Education]]&gt;5,"ERRONEO","")</f>
        <v/>
      </c>
      <c r="AT1002" t="str">
        <f>IF(+COUNTIF(TablaProyecto[EmployeeNumber],TablaProyecto[[#This Row],[EmployeeNumber]])&gt;1,"ERRONEO"," ")</f>
        <v xml:space="preserve"> </v>
      </c>
      <c r="AU1002" t="str">
        <f>+IF(TablaProyecto[[#This Row],[JobSatisfaction]]&gt;4,"ERRONEO"," ")</f>
        <v xml:space="preserve"> </v>
      </c>
      <c r="AV1002" t="str">
        <f>+IF(TablaProyecto[[#This Row],[PerformanceRating]]&gt;4,"ERRONEO"," ")</f>
        <v xml:space="preserve"> </v>
      </c>
      <c r="AW1002" t="str">
        <f>+IF(TablaProyecto[[#This Row],[RelationshipSatisfaction]]&gt;4,"ERRONEO"," ")</f>
        <v xml:space="preserve"> </v>
      </c>
      <c r="AX1002" t="str">
        <f>+IF(TablaProyecto[[#This Row],[WorkLifeBalance]]&gt;4,"ERRONEO"," ")</f>
        <v xml:space="preserve"> </v>
      </c>
    </row>
    <row r="1003" spans="1:50" x14ac:dyDescent="0.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  <c r="AJ1003" s="3">
        <f>+TablaProyecto[[#This Row],[PercentSalaryHike]]/100</f>
        <v>0.18</v>
      </c>
      <c r="AK1003" s="3" t="str">
        <f>+IF(TablaProyecto[[#This Row],[Age]]&gt;=61,"Baby boomers",IF(TablaProyecto[[#This Row],[Age]]&gt;=45,"Generacion X",IF(TablaProyecto[[#This Row],[Age]]&gt;=29,"Millennials","Generacion Z")))</f>
        <v>Millennials</v>
      </c>
      <c r="AL100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03" s="3" t="str">
        <f>+IF(TablaProyecto[[#This Row],[HourlyRate]]&lt;50,"Coste salarial bajo",IF(TablaProyecto[[#This Row],[HourlyRate]]&lt;75,"Coste salarial medio","Coste salarial alto"))</f>
        <v>Coste salarial alto</v>
      </c>
      <c r="AN1003" s="3" t="str">
        <f>+IF(TablaProyecto[[#This Row],[DistanceFromHome]]&lt;10,"0-10 kms",IF(TablaProyecto[[#This Row],[DistanceFromHome]]&lt;20,"10-20 kms","20-30 kms"))</f>
        <v>10-20 kms</v>
      </c>
      <c r="AO1003" s="3" t="str">
        <f>+IF(TablaProyecto[[#This Row],[Porcentaje de aumento salarial recibido (%)]]&lt;16%,"Bajo",IF(TablaProyecto[[#This Row],[Porcentaje de aumento salarial recibido (%)]]&lt;21%,"Medio","Alto"))</f>
        <v>Medio</v>
      </c>
      <c r="AP1003" s="3" t="str">
        <f>+IF(TablaProyecto[[#This Row],[TrainingTimesLastYear]]&lt;3,"Poca",IF(TablaProyecto[[#This Row],[TrainingTimesLastYear]]&lt;5,"Media","Mucha"))</f>
        <v>Mucha</v>
      </c>
      <c r="AQ1003" s="3" t="str">
        <f>+IF(TablaProyecto[[#This Row],[TotalWorkingYears]]&lt;4,"Junior",IF(TablaProyecto[[#This Row],[TotalWorkingYears]]&lt;10,"Intermediate","Senior"))</f>
        <v>Intermediate</v>
      </c>
      <c r="AS1003" t="str">
        <f>+IF(TablaProyecto[[#This Row],[Education]]&gt;5,"ERRONEO","")</f>
        <v/>
      </c>
      <c r="AT1003" t="str">
        <f>IF(+COUNTIF(TablaProyecto[EmployeeNumber],TablaProyecto[[#This Row],[EmployeeNumber]])&gt;1,"ERRONEO"," ")</f>
        <v xml:space="preserve"> </v>
      </c>
      <c r="AU1003" t="str">
        <f>+IF(TablaProyecto[[#This Row],[JobSatisfaction]]&gt;4,"ERRONEO"," ")</f>
        <v xml:space="preserve"> </v>
      </c>
      <c r="AV1003" t="str">
        <f>+IF(TablaProyecto[[#This Row],[PerformanceRating]]&gt;4,"ERRONEO"," ")</f>
        <v xml:space="preserve"> </v>
      </c>
      <c r="AW1003" t="str">
        <f>+IF(TablaProyecto[[#This Row],[RelationshipSatisfaction]]&gt;4,"ERRONEO"," ")</f>
        <v xml:space="preserve"> </v>
      </c>
      <c r="AX1003" t="str">
        <f>+IF(TablaProyecto[[#This Row],[WorkLifeBalance]]&gt;4,"ERRONEO"," ")</f>
        <v xml:space="preserve"> </v>
      </c>
    </row>
    <row r="1004" spans="1:50" x14ac:dyDescent="0.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  <c r="AJ1004" s="3">
        <f>+TablaProyecto[[#This Row],[PercentSalaryHike]]/100</f>
        <v>0.11</v>
      </c>
      <c r="AK1004" s="3" t="str">
        <f>+IF(TablaProyecto[[#This Row],[Age]]&gt;=61,"Baby boomers",IF(TablaProyecto[[#This Row],[Age]]&gt;=45,"Generacion X",IF(TablaProyecto[[#This Row],[Age]]&gt;=29,"Millennials","Generacion Z")))</f>
        <v>Millennials</v>
      </c>
      <c r="AL100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04" s="3" t="str">
        <f>+IF(TablaProyecto[[#This Row],[HourlyRate]]&lt;50,"Coste salarial bajo",IF(TablaProyecto[[#This Row],[HourlyRate]]&lt;75,"Coste salarial medio","Coste salarial alto"))</f>
        <v>Coste salarial medio</v>
      </c>
      <c r="AN1004" s="3" t="str">
        <f>+IF(TablaProyecto[[#This Row],[DistanceFromHome]]&lt;10,"0-10 kms",IF(TablaProyecto[[#This Row],[DistanceFromHome]]&lt;20,"10-20 kms","20-30 kms"))</f>
        <v>10-20 kms</v>
      </c>
      <c r="AO1004" s="3" t="str">
        <f>+IF(TablaProyecto[[#This Row],[Porcentaje de aumento salarial recibido (%)]]&lt;16%,"Bajo",IF(TablaProyecto[[#This Row],[Porcentaje de aumento salarial recibido (%)]]&lt;21%,"Medio","Alto"))</f>
        <v>Bajo</v>
      </c>
      <c r="AP1004" s="3" t="str">
        <f>+IF(TablaProyecto[[#This Row],[TrainingTimesLastYear]]&lt;3,"Poca",IF(TablaProyecto[[#This Row],[TrainingTimesLastYear]]&lt;5,"Media","Mucha"))</f>
        <v>Poca</v>
      </c>
      <c r="AQ1004" s="3" t="str">
        <f>+IF(TablaProyecto[[#This Row],[TotalWorkingYears]]&lt;4,"Junior",IF(TablaProyecto[[#This Row],[TotalWorkingYears]]&lt;10,"Intermediate","Senior"))</f>
        <v>Senior</v>
      </c>
      <c r="AS1004" t="str">
        <f>+IF(TablaProyecto[[#This Row],[Education]]&gt;5,"ERRONEO","")</f>
        <v/>
      </c>
      <c r="AT1004" t="str">
        <f>IF(+COUNTIF(TablaProyecto[EmployeeNumber],TablaProyecto[[#This Row],[EmployeeNumber]])&gt;1,"ERRONEO"," ")</f>
        <v xml:space="preserve"> </v>
      </c>
      <c r="AU1004" t="str">
        <f>+IF(TablaProyecto[[#This Row],[JobSatisfaction]]&gt;4,"ERRONEO"," ")</f>
        <v xml:space="preserve"> </v>
      </c>
      <c r="AV1004" t="str">
        <f>+IF(TablaProyecto[[#This Row],[PerformanceRating]]&gt;4,"ERRONEO"," ")</f>
        <v xml:space="preserve"> </v>
      </c>
      <c r="AW1004" t="str">
        <f>+IF(TablaProyecto[[#This Row],[RelationshipSatisfaction]]&gt;4,"ERRONEO"," ")</f>
        <v xml:space="preserve"> </v>
      </c>
      <c r="AX1004" t="str">
        <f>+IF(TablaProyecto[[#This Row],[WorkLifeBalance]]&gt;4,"ERRONEO"," ")</f>
        <v xml:space="preserve"> </v>
      </c>
    </row>
    <row r="1005" spans="1:50" x14ac:dyDescent="0.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  <c r="AJ1005" s="3">
        <f>+TablaProyecto[[#This Row],[PercentSalaryHike]]/100</f>
        <v>0.11</v>
      </c>
      <c r="AK1005" s="3" t="str">
        <f>+IF(TablaProyecto[[#This Row],[Age]]&gt;=61,"Baby boomers",IF(TablaProyecto[[#This Row],[Age]]&gt;=45,"Generacion X",IF(TablaProyecto[[#This Row],[Age]]&gt;=29,"Millennials","Generacion Z")))</f>
        <v>Generacion Z</v>
      </c>
      <c r="AL100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05" s="3" t="str">
        <f>+IF(TablaProyecto[[#This Row],[HourlyRate]]&lt;50,"Coste salarial bajo",IF(TablaProyecto[[#This Row],[HourlyRate]]&lt;75,"Coste salarial medio","Coste salarial alto"))</f>
        <v>Coste salarial alto</v>
      </c>
      <c r="AN1005" s="3" t="str">
        <f>+IF(TablaProyecto[[#This Row],[DistanceFromHome]]&lt;10,"0-10 kms",IF(TablaProyecto[[#This Row],[DistanceFromHome]]&lt;20,"10-20 kms","20-30 kms"))</f>
        <v>0-10 kms</v>
      </c>
      <c r="AO1005" s="3" t="str">
        <f>+IF(TablaProyecto[[#This Row],[Porcentaje de aumento salarial recibido (%)]]&lt;16%,"Bajo",IF(TablaProyecto[[#This Row],[Porcentaje de aumento salarial recibido (%)]]&lt;21%,"Medio","Alto"))</f>
        <v>Bajo</v>
      </c>
      <c r="AP1005" s="3" t="str">
        <f>+IF(TablaProyecto[[#This Row],[TrainingTimesLastYear]]&lt;3,"Poca",IF(TablaProyecto[[#This Row],[TrainingTimesLastYear]]&lt;5,"Media","Mucha"))</f>
        <v>Poca</v>
      </c>
      <c r="AQ1005" s="3" t="str">
        <f>+IF(TablaProyecto[[#This Row],[TotalWorkingYears]]&lt;4,"Junior",IF(TablaProyecto[[#This Row],[TotalWorkingYears]]&lt;10,"Intermediate","Senior"))</f>
        <v>Intermediate</v>
      </c>
      <c r="AS1005" t="str">
        <f>+IF(TablaProyecto[[#This Row],[Education]]&gt;5,"ERRONEO","")</f>
        <v/>
      </c>
      <c r="AT1005" t="str">
        <f>IF(+COUNTIF(TablaProyecto[EmployeeNumber],TablaProyecto[[#This Row],[EmployeeNumber]])&gt;1,"ERRONEO"," ")</f>
        <v xml:space="preserve"> </v>
      </c>
      <c r="AU1005" t="str">
        <f>+IF(TablaProyecto[[#This Row],[JobSatisfaction]]&gt;4,"ERRONEO"," ")</f>
        <v xml:space="preserve"> </v>
      </c>
      <c r="AV1005" t="str">
        <f>+IF(TablaProyecto[[#This Row],[PerformanceRating]]&gt;4,"ERRONEO"," ")</f>
        <v xml:space="preserve"> </v>
      </c>
      <c r="AW1005" t="str">
        <f>+IF(TablaProyecto[[#This Row],[RelationshipSatisfaction]]&gt;4,"ERRONEO"," ")</f>
        <v xml:space="preserve"> </v>
      </c>
      <c r="AX1005" t="str">
        <f>+IF(TablaProyecto[[#This Row],[WorkLifeBalance]]&gt;4,"ERRONEO"," ")</f>
        <v xml:space="preserve"> </v>
      </c>
    </row>
    <row r="1006" spans="1:50" x14ac:dyDescent="0.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  <c r="AJ1006" s="3">
        <f>+TablaProyecto[[#This Row],[PercentSalaryHike]]/100</f>
        <v>0.12</v>
      </c>
      <c r="AK1006" s="3" t="str">
        <f>+IF(TablaProyecto[[#This Row],[Age]]&gt;=61,"Baby boomers",IF(TablaProyecto[[#This Row],[Age]]&gt;=45,"Generacion X",IF(TablaProyecto[[#This Row],[Age]]&gt;=29,"Millennials","Generacion Z")))</f>
        <v>Generacion Z</v>
      </c>
      <c r="AL100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06" s="3" t="str">
        <f>+IF(TablaProyecto[[#This Row],[HourlyRate]]&lt;50,"Coste salarial bajo",IF(TablaProyecto[[#This Row],[HourlyRate]]&lt;75,"Coste salarial medio","Coste salarial alto"))</f>
        <v>Coste salarial alto</v>
      </c>
      <c r="AN1006" s="3" t="str">
        <f>+IF(TablaProyecto[[#This Row],[DistanceFromHome]]&lt;10,"0-10 kms",IF(TablaProyecto[[#This Row],[DistanceFromHome]]&lt;20,"10-20 kms","20-30 kms"))</f>
        <v>0-10 kms</v>
      </c>
      <c r="AO1006" s="3" t="str">
        <f>+IF(TablaProyecto[[#This Row],[Porcentaje de aumento salarial recibido (%)]]&lt;16%,"Bajo",IF(TablaProyecto[[#This Row],[Porcentaje de aumento salarial recibido (%)]]&lt;21%,"Medio","Alto"))</f>
        <v>Bajo</v>
      </c>
      <c r="AP1006" s="3" t="str">
        <f>+IF(TablaProyecto[[#This Row],[TrainingTimesLastYear]]&lt;3,"Poca",IF(TablaProyecto[[#This Row],[TrainingTimesLastYear]]&lt;5,"Media","Mucha"))</f>
        <v>Poca</v>
      </c>
      <c r="AQ1006" s="3" t="str">
        <f>+IF(TablaProyecto[[#This Row],[TotalWorkingYears]]&lt;4,"Junior",IF(TablaProyecto[[#This Row],[TotalWorkingYears]]&lt;10,"Intermediate","Senior"))</f>
        <v>Intermediate</v>
      </c>
      <c r="AS1006" t="str">
        <f>+IF(TablaProyecto[[#This Row],[Education]]&gt;5,"ERRONEO","")</f>
        <v/>
      </c>
      <c r="AT1006" t="str">
        <f>IF(+COUNTIF(TablaProyecto[EmployeeNumber],TablaProyecto[[#This Row],[EmployeeNumber]])&gt;1,"ERRONEO"," ")</f>
        <v xml:space="preserve"> </v>
      </c>
      <c r="AU1006" t="str">
        <f>+IF(TablaProyecto[[#This Row],[JobSatisfaction]]&gt;4,"ERRONEO"," ")</f>
        <v xml:space="preserve"> </v>
      </c>
      <c r="AV1006" t="str">
        <f>+IF(TablaProyecto[[#This Row],[PerformanceRating]]&gt;4,"ERRONEO"," ")</f>
        <v xml:space="preserve"> </v>
      </c>
      <c r="AW1006" t="str">
        <f>+IF(TablaProyecto[[#This Row],[RelationshipSatisfaction]]&gt;4,"ERRONEO"," ")</f>
        <v xml:space="preserve"> </v>
      </c>
      <c r="AX1006" t="str">
        <f>+IF(TablaProyecto[[#This Row],[WorkLifeBalance]]&gt;4,"ERRONEO"," ")</f>
        <v xml:space="preserve"> </v>
      </c>
    </row>
    <row r="1007" spans="1:50" x14ac:dyDescent="0.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  <c r="AJ1007" s="3">
        <f>+TablaProyecto[[#This Row],[PercentSalaryHike]]/100</f>
        <v>0.13</v>
      </c>
      <c r="AK1007" s="3" t="str">
        <f>+IF(TablaProyecto[[#This Row],[Age]]&gt;=61,"Baby boomers",IF(TablaProyecto[[#This Row],[Age]]&gt;=45,"Generacion X",IF(TablaProyecto[[#This Row],[Age]]&gt;=29,"Millennials","Generacion Z")))</f>
        <v>Millennials</v>
      </c>
      <c r="AL100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07" s="3" t="str">
        <f>+IF(TablaProyecto[[#This Row],[HourlyRate]]&lt;50,"Coste salarial bajo",IF(TablaProyecto[[#This Row],[HourlyRate]]&lt;75,"Coste salarial medio","Coste salarial alto"))</f>
        <v>Coste salarial medio</v>
      </c>
      <c r="AN1007" s="3" t="str">
        <f>+IF(TablaProyecto[[#This Row],[DistanceFromHome]]&lt;10,"0-10 kms",IF(TablaProyecto[[#This Row],[DistanceFromHome]]&lt;20,"10-20 kms","20-30 kms"))</f>
        <v>10-20 kms</v>
      </c>
      <c r="AO1007" s="3" t="str">
        <f>+IF(TablaProyecto[[#This Row],[Porcentaje de aumento salarial recibido (%)]]&lt;16%,"Bajo",IF(TablaProyecto[[#This Row],[Porcentaje de aumento salarial recibido (%)]]&lt;21%,"Medio","Alto"))</f>
        <v>Bajo</v>
      </c>
      <c r="AP1007" s="3" t="str">
        <f>+IF(TablaProyecto[[#This Row],[TrainingTimesLastYear]]&lt;3,"Poca",IF(TablaProyecto[[#This Row],[TrainingTimesLastYear]]&lt;5,"Media","Mucha"))</f>
        <v>Media</v>
      </c>
      <c r="AQ1007" s="3" t="str">
        <f>+IF(TablaProyecto[[#This Row],[TotalWorkingYears]]&lt;4,"Junior",IF(TablaProyecto[[#This Row],[TotalWorkingYears]]&lt;10,"Intermediate","Senior"))</f>
        <v>Senior</v>
      </c>
      <c r="AS1007" t="str">
        <f>+IF(TablaProyecto[[#This Row],[Education]]&gt;5,"ERRONEO","")</f>
        <v/>
      </c>
      <c r="AT1007" t="str">
        <f>IF(+COUNTIF(TablaProyecto[EmployeeNumber],TablaProyecto[[#This Row],[EmployeeNumber]])&gt;1,"ERRONEO"," ")</f>
        <v xml:space="preserve"> </v>
      </c>
      <c r="AU1007" t="str">
        <f>+IF(TablaProyecto[[#This Row],[JobSatisfaction]]&gt;4,"ERRONEO"," ")</f>
        <v xml:space="preserve"> </v>
      </c>
      <c r="AV1007" t="str">
        <f>+IF(TablaProyecto[[#This Row],[PerformanceRating]]&gt;4,"ERRONEO"," ")</f>
        <v xml:space="preserve"> </v>
      </c>
      <c r="AW1007" t="str">
        <f>+IF(TablaProyecto[[#This Row],[RelationshipSatisfaction]]&gt;4,"ERRONEO"," ")</f>
        <v xml:space="preserve"> </v>
      </c>
      <c r="AX1007" t="str">
        <f>+IF(TablaProyecto[[#This Row],[WorkLifeBalance]]&gt;4,"ERRONEO"," ")</f>
        <v xml:space="preserve"> </v>
      </c>
    </row>
    <row r="1008" spans="1:50" x14ac:dyDescent="0.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  <c r="AJ1008" s="3">
        <f>+TablaProyecto[[#This Row],[PercentSalaryHike]]/100</f>
        <v>0.2</v>
      </c>
      <c r="AK1008" s="3" t="str">
        <f>+IF(TablaProyecto[[#This Row],[Age]]&gt;=61,"Baby boomers",IF(TablaProyecto[[#This Row],[Age]]&gt;=45,"Generacion X",IF(TablaProyecto[[#This Row],[Age]]&gt;=29,"Millennials","Generacion Z")))</f>
        <v>Generacion X</v>
      </c>
      <c r="AL100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08" s="3" t="str">
        <f>+IF(TablaProyecto[[#This Row],[HourlyRate]]&lt;50,"Coste salarial bajo",IF(TablaProyecto[[#This Row],[HourlyRate]]&lt;75,"Coste salarial medio","Coste salarial alto"))</f>
        <v>Coste salarial alto</v>
      </c>
      <c r="AN1008" s="3" t="str">
        <f>+IF(TablaProyecto[[#This Row],[DistanceFromHome]]&lt;10,"0-10 kms",IF(TablaProyecto[[#This Row],[DistanceFromHome]]&lt;20,"10-20 kms","20-30 kms"))</f>
        <v>20-30 kms</v>
      </c>
      <c r="AO1008" s="3" t="str">
        <f>+IF(TablaProyecto[[#This Row],[Porcentaje de aumento salarial recibido (%)]]&lt;16%,"Bajo",IF(TablaProyecto[[#This Row],[Porcentaje de aumento salarial recibido (%)]]&lt;21%,"Medio","Alto"))</f>
        <v>Medio</v>
      </c>
      <c r="AP1008" s="3" t="str">
        <f>+IF(TablaProyecto[[#This Row],[TrainingTimesLastYear]]&lt;3,"Poca",IF(TablaProyecto[[#This Row],[TrainingTimesLastYear]]&lt;5,"Media","Mucha"))</f>
        <v>Poca</v>
      </c>
      <c r="AQ1008" s="3" t="str">
        <f>+IF(TablaProyecto[[#This Row],[TotalWorkingYears]]&lt;4,"Junior",IF(TablaProyecto[[#This Row],[TotalWorkingYears]]&lt;10,"Intermediate","Senior"))</f>
        <v>Senior</v>
      </c>
      <c r="AS1008" t="str">
        <f>+IF(TablaProyecto[[#This Row],[Education]]&gt;5,"ERRONEO","")</f>
        <v/>
      </c>
      <c r="AT1008" t="str">
        <f>IF(+COUNTIF(TablaProyecto[EmployeeNumber],TablaProyecto[[#This Row],[EmployeeNumber]])&gt;1,"ERRONEO"," ")</f>
        <v xml:space="preserve"> </v>
      </c>
      <c r="AU1008" t="str">
        <f>+IF(TablaProyecto[[#This Row],[JobSatisfaction]]&gt;4,"ERRONEO"," ")</f>
        <v xml:space="preserve"> </v>
      </c>
      <c r="AV1008" t="str">
        <f>+IF(TablaProyecto[[#This Row],[PerformanceRating]]&gt;4,"ERRONEO"," ")</f>
        <v xml:space="preserve"> </v>
      </c>
      <c r="AW1008" t="str">
        <f>+IF(TablaProyecto[[#This Row],[RelationshipSatisfaction]]&gt;4,"ERRONEO"," ")</f>
        <v xml:space="preserve"> </v>
      </c>
      <c r="AX1008" t="str">
        <f>+IF(TablaProyecto[[#This Row],[WorkLifeBalance]]&gt;4,"ERRONEO"," ")</f>
        <v xml:space="preserve"> </v>
      </c>
    </row>
    <row r="1009" spans="1:50" x14ac:dyDescent="0.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  <c r="AJ1009" s="3">
        <f>+TablaProyecto[[#This Row],[PercentSalaryHike]]/100</f>
        <v>0.12</v>
      </c>
      <c r="AK1009" s="3" t="str">
        <f>+IF(TablaProyecto[[#This Row],[Age]]&gt;=61,"Baby boomers",IF(TablaProyecto[[#This Row],[Age]]&gt;=45,"Generacion X",IF(TablaProyecto[[#This Row],[Age]]&gt;=29,"Millennials","Generacion Z")))</f>
        <v>Millennials</v>
      </c>
      <c r="AL100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09" s="3" t="str">
        <f>+IF(TablaProyecto[[#This Row],[HourlyRate]]&lt;50,"Coste salarial bajo",IF(TablaProyecto[[#This Row],[HourlyRate]]&lt;75,"Coste salarial medio","Coste salarial alto"))</f>
        <v>Coste salarial alto</v>
      </c>
      <c r="AN1009" s="3" t="str">
        <f>+IF(TablaProyecto[[#This Row],[DistanceFromHome]]&lt;10,"0-10 kms",IF(TablaProyecto[[#This Row],[DistanceFromHome]]&lt;20,"10-20 kms","20-30 kms"))</f>
        <v>10-20 kms</v>
      </c>
      <c r="AO1009" s="3" t="str">
        <f>+IF(TablaProyecto[[#This Row],[Porcentaje de aumento salarial recibido (%)]]&lt;16%,"Bajo",IF(TablaProyecto[[#This Row],[Porcentaje de aumento salarial recibido (%)]]&lt;21%,"Medio","Alto"))</f>
        <v>Bajo</v>
      </c>
      <c r="AP1009" s="3" t="str">
        <f>+IF(TablaProyecto[[#This Row],[TrainingTimesLastYear]]&lt;3,"Poca",IF(TablaProyecto[[#This Row],[TrainingTimesLastYear]]&lt;5,"Media","Mucha"))</f>
        <v>Poca</v>
      </c>
      <c r="AQ1009" s="3" t="str">
        <f>+IF(TablaProyecto[[#This Row],[TotalWorkingYears]]&lt;4,"Junior",IF(TablaProyecto[[#This Row],[TotalWorkingYears]]&lt;10,"Intermediate","Senior"))</f>
        <v>Intermediate</v>
      </c>
      <c r="AS1009" t="str">
        <f>+IF(TablaProyecto[[#This Row],[Education]]&gt;5,"ERRONEO","")</f>
        <v/>
      </c>
      <c r="AT1009" t="str">
        <f>IF(+COUNTIF(TablaProyecto[EmployeeNumber],TablaProyecto[[#This Row],[EmployeeNumber]])&gt;1,"ERRONEO"," ")</f>
        <v xml:space="preserve"> </v>
      </c>
      <c r="AU1009" t="str">
        <f>+IF(TablaProyecto[[#This Row],[JobSatisfaction]]&gt;4,"ERRONEO"," ")</f>
        <v xml:space="preserve"> </v>
      </c>
      <c r="AV1009" t="str">
        <f>+IF(TablaProyecto[[#This Row],[PerformanceRating]]&gt;4,"ERRONEO"," ")</f>
        <v xml:space="preserve"> </v>
      </c>
      <c r="AW1009" t="str">
        <f>+IF(TablaProyecto[[#This Row],[RelationshipSatisfaction]]&gt;4,"ERRONEO"," ")</f>
        <v xml:space="preserve"> </v>
      </c>
      <c r="AX1009" t="str">
        <f>+IF(TablaProyecto[[#This Row],[WorkLifeBalance]]&gt;4,"ERRONEO"," ")</f>
        <v xml:space="preserve"> </v>
      </c>
    </row>
    <row r="1010" spans="1:50" x14ac:dyDescent="0.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  <c r="AJ1010" s="3">
        <f>+TablaProyecto[[#This Row],[PercentSalaryHike]]/100</f>
        <v>0.19</v>
      </c>
      <c r="AK1010" s="3" t="str">
        <f>+IF(TablaProyecto[[#This Row],[Age]]&gt;=61,"Baby boomers",IF(TablaProyecto[[#This Row],[Age]]&gt;=45,"Generacion X",IF(TablaProyecto[[#This Row],[Age]]&gt;=29,"Millennials","Generacion Z")))</f>
        <v>Generacion X</v>
      </c>
      <c r="AL101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010" s="3" t="str">
        <f>+IF(TablaProyecto[[#This Row],[HourlyRate]]&lt;50,"Coste salarial bajo",IF(TablaProyecto[[#This Row],[HourlyRate]]&lt;75,"Coste salarial medio","Coste salarial alto"))</f>
        <v>Coste salarial medio</v>
      </c>
      <c r="AN1010" s="3" t="str">
        <f>+IF(TablaProyecto[[#This Row],[DistanceFromHome]]&lt;10,"0-10 kms",IF(TablaProyecto[[#This Row],[DistanceFromHome]]&lt;20,"10-20 kms","20-30 kms"))</f>
        <v>0-10 kms</v>
      </c>
      <c r="AO1010" s="3" t="str">
        <f>+IF(TablaProyecto[[#This Row],[Porcentaje de aumento salarial recibido (%)]]&lt;16%,"Bajo",IF(TablaProyecto[[#This Row],[Porcentaje de aumento salarial recibido (%)]]&lt;21%,"Medio","Alto"))</f>
        <v>Medio</v>
      </c>
      <c r="AP1010" s="3" t="str">
        <f>+IF(TablaProyecto[[#This Row],[TrainingTimesLastYear]]&lt;3,"Poca",IF(TablaProyecto[[#This Row],[TrainingTimesLastYear]]&lt;5,"Media","Mucha"))</f>
        <v>Media</v>
      </c>
      <c r="AQ1010" s="3" t="str">
        <f>+IF(TablaProyecto[[#This Row],[TotalWorkingYears]]&lt;4,"Junior",IF(TablaProyecto[[#This Row],[TotalWorkingYears]]&lt;10,"Intermediate","Senior"))</f>
        <v>Senior</v>
      </c>
      <c r="AS1010" t="str">
        <f>+IF(TablaProyecto[[#This Row],[Education]]&gt;5,"ERRONEO","")</f>
        <v/>
      </c>
      <c r="AT1010" t="str">
        <f>IF(+COUNTIF(TablaProyecto[EmployeeNumber],TablaProyecto[[#This Row],[EmployeeNumber]])&gt;1,"ERRONEO"," ")</f>
        <v xml:space="preserve"> </v>
      </c>
      <c r="AU1010" t="str">
        <f>+IF(TablaProyecto[[#This Row],[JobSatisfaction]]&gt;4,"ERRONEO"," ")</f>
        <v xml:space="preserve"> </v>
      </c>
      <c r="AV1010" t="str">
        <f>+IF(TablaProyecto[[#This Row],[PerformanceRating]]&gt;4,"ERRONEO"," ")</f>
        <v xml:space="preserve"> </v>
      </c>
      <c r="AW1010" t="str">
        <f>+IF(TablaProyecto[[#This Row],[RelationshipSatisfaction]]&gt;4,"ERRONEO"," ")</f>
        <v xml:space="preserve"> </v>
      </c>
      <c r="AX1010" t="str">
        <f>+IF(TablaProyecto[[#This Row],[WorkLifeBalance]]&gt;4,"ERRONEO"," ")</f>
        <v xml:space="preserve"> </v>
      </c>
    </row>
    <row r="1011" spans="1:50" x14ac:dyDescent="0.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  <c r="AJ1011" s="3">
        <f>+TablaProyecto[[#This Row],[PercentSalaryHike]]/100</f>
        <v>0.21</v>
      </c>
      <c r="AK1011" s="3" t="str">
        <f>+IF(TablaProyecto[[#This Row],[Age]]&gt;=61,"Baby boomers",IF(TablaProyecto[[#This Row],[Age]]&gt;=45,"Generacion X",IF(TablaProyecto[[#This Row],[Age]]&gt;=29,"Millennials","Generacion Z")))</f>
        <v>Generacion X</v>
      </c>
      <c r="AL101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11" s="3" t="str">
        <f>+IF(TablaProyecto[[#This Row],[HourlyRate]]&lt;50,"Coste salarial bajo",IF(TablaProyecto[[#This Row],[HourlyRate]]&lt;75,"Coste salarial medio","Coste salarial alto"))</f>
        <v>Coste salarial alto</v>
      </c>
      <c r="AN1011" s="3" t="str">
        <f>+IF(TablaProyecto[[#This Row],[DistanceFromHome]]&lt;10,"0-10 kms",IF(TablaProyecto[[#This Row],[DistanceFromHome]]&lt;20,"10-20 kms","20-30 kms"))</f>
        <v>0-10 kms</v>
      </c>
      <c r="AO1011" s="3" t="str">
        <f>+IF(TablaProyecto[[#This Row],[Porcentaje de aumento salarial recibido (%)]]&lt;16%,"Bajo",IF(TablaProyecto[[#This Row],[Porcentaje de aumento salarial recibido (%)]]&lt;21%,"Medio","Alto"))</f>
        <v>Alto</v>
      </c>
      <c r="AP1011" s="3" t="str">
        <f>+IF(TablaProyecto[[#This Row],[TrainingTimesLastYear]]&lt;3,"Poca",IF(TablaProyecto[[#This Row],[TrainingTimesLastYear]]&lt;5,"Media","Mucha"))</f>
        <v>Media</v>
      </c>
      <c r="AQ1011" s="3" t="str">
        <f>+IF(TablaProyecto[[#This Row],[TotalWorkingYears]]&lt;4,"Junior",IF(TablaProyecto[[#This Row],[TotalWorkingYears]]&lt;10,"Intermediate","Senior"))</f>
        <v>Senior</v>
      </c>
      <c r="AS1011" t="str">
        <f>+IF(TablaProyecto[[#This Row],[Education]]&gt;5,"ERRONEO","")</f>
        <v/>
      </c>
      <c r="AT1011" t="str">
        <f>IF(+COUNTIF(TablaProyecto[EmployeeNumber],TablaProyecto[[#This Row],[EmployeeNumber]])&gt;1,"ERRONEO"," ")</f>
        <v xml:space="preserve"> </v>
      </c>
      <c r="AU1011" t="str">
        <f>+IF(TablaProyecto[[#This Row],[JobSatisfaction]]&gt;4,"ERRONEO"," ")</f>
        <v xml:space="preserve"> </v>
      </c>
      <c r="AV1011" t="str">
        <f>+IF(TablaProyecto[[#This Row],[PerformanceRating]]&gt;4,"ERRONEO"," ")</f>
        <v xml:space="preserve"> </v>
      </c>
      <c r="AW1011" t="str">
        <f>+IF(TablaProyecto[[#This Row],[RelationshipSatisfaction]]&gt;4,"ERRONEO"," ")</f>
        <v xml:space="preserve"> </v>
      </c>
      <c r="AX1011" t="str">
        <f>+IF(TablaProyecto[[#This Row],[WorkLifeBalance]]&gt;4,"ERRONEO"," ")</f>
        <v xml:space="preserve"> </v>
      </c>
    </row>
    <row r="1012" spans="1:50" x14ac:dyDescent="0.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  <c r="AJ1012" s="3">
        <f>+TablaProyecto[[#This Row],[PercentSalaryHike]]/100</f>
        <v>0.13</v>
      </c>
      <c r="AK1012" s="3" t="str">
        <f>+IF(TablaProyecto[[#This Row],[Age]]&gt;=61,"Baby boomers",IF(TablaProyecto[[#This Row],[Age]]&gt;=45,"Generacion X",IF(TablaProyecto[[#This Row],[Age]]&gt;=29,"Millennials","Generacion Z")))</f>
        <v>Generacion X</v>
      </c>
      <c r="AL101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12" s="3" t="str">
        <f>+IF(TablaProyecto[[#This Row],[HourlyRate]]&lt;50,"Coste salarial bajo",IF(TablaProyecto[[#This Row],[HourlyRate]]&lt;75,"Coste salarial medio","Coste salarial alto"))</f>
        <v>Coste salarial alto</v>
      </c>
      <c r="AN1012" s="3" t="str">
        <f>+IF(TablaProyecto[[#This Row],[DistanceFromHome]]&lt;10,"0-10 kms",IF(TablaProyecto[[#This Row],[DistanceFromHome]]&lt;20,"10-20 kms","20-30 kms"))</f>
        <v>0-10 kms</v>
      </c>
      <c r="AO1012" s="3" t="str">
        <f>+IF(TablaProyecto[[#This Row],[Porcentaje de aumento salarial recibido (%)]]&lt;16%,"Bajo",IF(TablaProyecto[[#This Row],[Porcentaje de aumento salarial recibido (%)]]&lt;21%,"Medio","Alto"))</f>
        <v>Bajo</v>
      </c>
      <c r="AP1012" s="3" t="str">
        <f>+IF(TablaProyecto[[#This Row],[TrainingTimesLastYear]]&lt;3,"Poca",IF(TablaProyecto[[#This Row],[TrainingTimesLastYear]]&lt;5,"Media","Mucha"))</f>
        <v>Media</v>
      </c>
      <c r="AQ1012" s="3" t="str">
        <f>+IF(TablaProyecto[[#This Row],[TotalWorkingYears]]&lt;4,"Junior",IF(TablaProyecto[[#This Row],[TotalWorkingYears]]&lt;10,"Intermediate","Senior"))</f>
        <v>Senior</v>
      </c>
      <c r="AS1012" t="str">
        <f>+IF(TablaProyecto[[#This Row],[Education]]&gt;5,"ERRONEO","")</f>
        <v/>
      </c>
      <c r="AT1012" t="str">
        <f>IF(+COUNTIF(TablaProyecto[EmployeeNumber],TablaProyecto[[#This Row],[EmployeeNumber]])&gt;1,"ERRONEO"," ")</f>
        <v xml:space="preserve"> </v>
      </c>
      <c r="AU1012" t="str">
        <f>+IF(TablaProyecto[[#This Row],[JobSatisfaction]]&gt;4,"ERRONEO"," ")</f>
        <v xml:space="preserve"> </v>
      </c>
      <c r="AV1012" t="str">
        <f>+IF(TablaProyecto[[#This Row],[PerformanceRating]]&gt;4,"ERRONEO"," ")</f>
        <v xml:space="preserve"> </v>
      </c>
      <c r="AW1012" t="str">
        <f>+IF(TablaProyecto[[#This Row],[RelationshipSatisfaction]]&gt;4,"ERRONEO"," ")</f>
        <v xml:space="preserve"> </v>
      </c>
      <c r="AX1012" t="str">
        <f>+IF(TablaProyecto[[#This Row],[WorkLifeBalance]]&gt;4,"ERRONEO"," ")</f>
        <v xml:space="preserve"> </v>
      </c>
    </row>
    <row r="1013" spans="1:50" x14ac:dyDescent="0.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  <c r="AJ1013" s="3">
        <f>+TablaProyecto[[#This Row],[PercentSalaryHike]]/100</f>
        <v>0.16</v>
      </c>
      <c r="AK1013" s="3" t="str">
        <f>+IF(TablaProyecto[[#This Row],[Age]]&gt;=61,"Baby boomers",IF(TablaProyecto[[#This Row],[Age]]&gt;=45,"Generacion X",IF(TablaProyecto[[#This Row],[Age]]&gt;=29,"Millennials","Generacion Z")))</f>
        <v>Millennials</v>
      </c>
      <c r="AL101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13" s="3" t="str">
        <f>+IF(TablaProyecto[[#This Row],[HourlyRate]]&lt;50,"Coste salarial bajo",IF(TablaProyecto[[#This Row],[HourlyRate]]&lt;75,"Coste salarial medio","Coste salarial alto"))</f>
        <v>Coste salarial alto</v>
      </c>
      <c r="AN1013" s="3" t="str">
        <f>+IF(TablaProyecto[[#This Row],[DistanceFromHome]]&lt;10,"0-10 kms",IF(TablaProyecto[[#This Row],[DistanceFromHome]]&lt;20,"10-20 kms","20-30 kms"))</f>
        <v>0-10 kms</v>
      </c>
      <c r="AO1013" s="3" t="str">
        <f>+IF(TablaProyecto[[#This Row],[Porcentaje de aumento salarial recibido (%)]]&lt;16%,"Bajo",IF(TablaProyecto[[#This Row],[Porcentaje de aumento salarial recibido (%)]]&lt;21%,"Medio","Alto"))</f>
        <v>Medio</v>
      </c>
      <c r="AP1013" s="3" t="str">
        <f>+IF(TablaProyecto[[#This Row],[TrainingTimesLastYear]]&lt;3,"Poca",IF(TablaProyecto[[#This Row],[TrainingTimesLastYear]]&lt;5,"Media","Mucha"))</f>
        <v>Media</v>
      </c>
      <c r="AQ1013" s="3" t="str">
        <f>+IF(TablaProyecto[[#This Row],[TotalWorkingYears]]&lt;4,"Junior",IF(TablaProyecto[[#This Row],[TotalWorkingYears]]&lt;10,"Intermediate","Senior"))</f>
        <v>Senior</v>
      </c>
      <c r="AS1013" t="str">
        <f>+IF(TablaProyecto[[#This Row],[Education]]&gt;5,"ERRONEO","")</f>
        <v/>
      </c>
      <c r="AT1013" t="str">
        <f>IF(+COUNTIF(TablaProyecto[EmployeeNumber],TablaProyecto[[#This Row],[EmployeeNumber]])&gt;1,"ERRONEO"," ")</f>
        <v xml:space="preserve"> </v>
      </c>
      <c r="AU1013" t="str">
        <f>+IF(TablaProyecto[[#This Row],[JobSatisfaction]]&gt;4,"ERRONEO"," ")</f>
        <v xml:space="preserve"> </v>
      </c>
      <c r="AV1013" t="str">
        <f>+IF(TablaProyecto[[#This Row],[PerformanceRating]]&gt;4,"ERRONEO"," ")</f>
        <v xml:space="preserve"> </v>
      </c>
      <c r="AW1013" t="str">
        <f>+IF(TablaProyecto[[#This Row],[RelationshipSatisfaction]]&gt;4,"ERRONEO"," ")</f>
        <v xml:space="preserve"> </v>
      </c>
      <c r="AX1013" t="str">
        <f>+IF(TablaProyecto[[#This Row],[WorkLifeBalance]]&gt;4,"ERRONEO"," ")</f>
        <v xml:space="preserve"> </v>
      </c>
    </row>
    <row r="1014" spans="1:50" x14ac:dyDescent="0.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  <c r="AJ1014" s="3">
        <f>+TablaProyecto[[#This Row],[PercentSalaryHike]]/100</f>
        <v>0.12</v>
      </c>
      <c r="AK1014" s="3" t="str">
        <f>+IF(TablaProyecto[[#This Row],[Age]]&gt;=61,"Baby boomers",IF(TablaProyecto[[#This Row],[Age]]&gt;=45,"Generacion X",IF(TablaProyecto[[#This Row],[Age]]&gt;=29,"Millennials","Generacion Z")))</f>
        <v>Millennials</v>
      </c>
      <c r="AL101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014" s="3" t="str">
        <f>+IF(TablaProyecto[[#This Row],[HourlyRate]]&lt;50,"Coste salarial bajo",IF(TablaProyecto[[#This Row],[HourlyRate]]&lt;75,"Coste salarial medio","Coste salarial alto"))</f>
        <v>Coste salarial medio</v>
      </c>
      <c r="AN1014" s="3" t="str">
        <f>+IF(TablaProyecto[[#This Row],[DistanceFromHome]]&lt;10,"0-10 kms",IF(TablaProyecto[[#This Row],[DistanceFromHome]]&lt;20,"10-20 kms","20-30 kms"))</f>
        <v>0-10 kms</v>
      </c>
      <c r="AO1014" s="3" t="str">
        <f>+IF(TablaProyecto[[#This Row],[Porcentaje de aumento salarial recibido (%)]]&lt;16%,"Bajo",IF(TablaProyecto[[#This Row],[Porcentaje de aumento salarial recibido (%)]]&lt;21%,"Medio","Alto"))</f>
        <v>Bajo</v>
      </c>
      <c r="AP1014" s="3" t="str">
        <f>+IF(TablaProyecto[[#This Row],[TrainingTimesLastYear]]&lt;3,"Poca",IF(TablaProyecto[[#This Row],[TrainingTimesLastYear]]&lt;5,"Media","Mucha"))</f>
        <v>Media</v>
      </c>
      <c r="AQ1014" s="3" t="str">
        <f>+IF(TablaProyecto[[#This Row],[TotalWorkingYears]]&lt;4,"Junior",IF(TablaProyecto[[#This Row],[TotalWorkingYears]]&lt;10,"Intermediate","Senior"))</f>
        <v>Junior</v>
      </c>
      <c r="AS1014" t="str">
        <f>+IF(TablaProyecto[[#This Row],[Education]]&gt;5,"ERRONEO","")</f>
        <v/>
      </c>
      <c r="AT1014" t="str">
        <f>IF(+COUNTIF(TablaProyecto[EmployeeNumber],TablaProyecto[[#This Row],[EmployeeNumber]])&gt;1,"ERRONEO"," ")</f>
        <v xml:space="preserve"> </v>
      </c>
      <c r="AU1014" t="str">
        <f>+IF(TablaProyecto[[#This Row],[JobSatisfaction]]&gt;4,"ERRONEO"," ")</f>
        <v xml:space="preserve"> </v>
      </c>
      <c r="AV1014" t="str">
        <f>+IF(TablaProyecto[[#This Row],[PerformanceRating]]&gt;4,"ERRONEO"," ")</f>
        <v xml:space="preserve"> </v>
      </c>
      <c r="AW1014" t="str">
        <f>+IF(TablaProyecto[[#This Row],[RelationshipSatisfaction]]&gt;4,"ERRONEO"," ")</f>
        <v xml:space="preserve"> </v>
      </c>
      <c r="AX1014" t="str">
        <f>+IF(TablaProyecto[[#This Row],[WorkLifeBalance]]&gt;4,"ERRONEO"," ")</f>
        <v xml:space="preserve"> </v>
      </c>
    </row>
    <row r="1015" spans="1:50" x14ac:dyDescent="0.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  <c r="AJ1015" s="3">
        <f>+TablaProyecto[[#This Row],[PercentSalaryHike]]/100</f>
        <v>0.14000000000000001</v>
      </c>
      <c r="AK1015" s="3" t="str">
        <f>+IF(TablaProyecto[[#This Row],[Age]]&gt;=61,"Baby boomers",IF(TablaProyecto[[#This Row],[Age]]&gt;=45,"Generacion X",IF(TablaProyecto[[#This Row],[Age]]&gt;=29,"Millennials","Generacion Z")))</f>
        <v>Millennials</v>
      </c>
      <c r="AL101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15" s="3" t="str">
        <f>+IF(TablaProyecto[[#This Row],[HourlyRate]]&lt;50,"Coste salarial bajo",IF(TablaProyecto[[#This Row],[HourlyRate]]&lt;75,"Coste salarial medio","Coste salarial alto"))</f>
        <v>Coste salarial medio</v>
      </c>
      <c r="AN1015" s="3" t="str">
        <f>+IF(TablaProyecto[[#This Row],[DistanceFromHome]]&lt;10,"0-10 kms",IF(TablaProyecto[[#This Row],[DistanceFromHome]]&lt;20,"10-20 kms","20-30 kms"))</f>
        <v>0-10 kms</v>
      </c>
      <c r="AO1015" s="3" t="str">
        <f>+IF(TablaProyecto[[#This Row],[Porcentaje de aumento salarial recibido (%)]]&lt;16%,"Bajo",IF(TablaProyecto[[#This Row],[Porcentaje de aumento salarial recibido (%)]]&lt;21%,"Medio","Alto"))</f>
        <v>Bajo</v>
      </c>
      <c r="AP1015" s="3" t="str">
        <f>+IF(TablaProyecto[[#This Row],[TrainingTimesLastYear]]&lt;3,"Poca",IF(TablaProyecto[[#This Row],[TrainingTimesLastYear]]&lt;5,"Media","Mucha"))</f>
        <v>Media</v>
      </c>
      <c r="AQ1015" s="3" t="str">
        <f>+IF(TablaProyecto[[#This Row],[TotalWorkingYears]]&lt;4,"Junior",IF(TablaProyecto[[#This Row],[TotalWorkingYears]]&lt;10,"Intermediate","Senior"))</f>
        <v>Intermediate</v>
      </c>
      <c r="AS1015" t="str">
        <f>+IF(TablaProyecto[[#This Row],[Education]]&gt;5,"ERRONEO","")</f>
        <v/>
      </c>
      <c r="AT1015" t="str">
        <f>IF(+COUNTIF(TablaProyecto[EmployeeNumber],TablaProyecto[[#This Row],[EmployeeNumber]])&gt;1,"ERRONEO"," ")</f>
        <v xml:space="preserve"> </v>
      </c>
      <c r="AU1015" t="str">
        <f>+IF(TablaProyecto[[#This Row],[JobSatisfaction]]&gt;4,"ERRONEO"," ")</f>
        <v xml:space="preserve"> </v>
      </c>
      <c r="AV1015" t="str">
        <f>+IF(TablaProyecto[[#This Row],[PerformanceRating]]&gt;4,"ERRONEO"," ")</f>
        <v xml:space="preserve"> </v>
      </c>
      <c r="AW1015" t="str">
        <f>+IF(TablaProyecto[[#This Row],[RelationshipSatisfaction]]&gt;4,"ERRONEO"," ")</f>
        <v xml:space="preserve"> </v>
      </c>
      <c r="AX1015" t="str">
        <f>+IF(TablaProyecto[[#This Row],[WorkLifeBalance]]&gt;4,"ERRONEO"," ")</f>
        <v xml:space="preserve"> </v>
      </c>
    </row>
    <row r="1016" spans="1:50" x14ac:dyDescent="0.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  <c r="AJ1016" s="3">
        <f>+TablaProyecto[[#This Row],[PercentSalaryHike]]/100</f>
        <v>0.11</v>
      </c>
      <c r="AK1016" s="3" t="str">
        <f>+IF(TablaProyecto[[#This Row],[Age]]&gt;=61,"Baby boomers",IF(TablaProyecto[[#This Row],[Age]]&gt;=45,"Generacion X",IF(TablaProyecto[[#This Row],[Age]]&gt;=29,"Millennials","Generacion Z")))</f>
        <v>Millennials</v>
      </c>
      <c r="AL101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16" s="3" t="str">
        <f>+IF(TablaProyecto[[#This Row],[HourlyRate]]&lt;50,"Coste salarial bajo",IF(TablaProyecto[[#This Row],[HourlyRate]]&lt;75,"Coste salarial medio","Coste salarial alto"))</f>
        <v>Coste salarial alto</v>
      </c>
      <c r="AN1016" s="3" t="str">
        <f>+IF(TablaProyecto[[#This Row],[DistanceFromHome]]&lt;10,"0-10 kms",IF(TablaProyecto[[#This Row],[DistanceFromHome]]&lt;20,"10-20 kms","20-30 kms"))</f>
        <v>0-10 kms</v>
      </c>
      <c r="AO1016" s="3" t="str">
        <f>+IF(TablaProyecto[[#This Row],[Porcentaje de aumento salarial recibido (%)]]&lt;16%,"Bajo",IF(TablaProyecto[[#This Row],[Porcentaje de aumento salarial recibido (%)]]&lt;21%,"Medio","Alto"))</f>
        <v>Bajo</v>
      </c>
      <c r="AP1016" s="3" t="str">
        <f>+IF(TablaProyecto[[#This Row],[TrainingTimesLastYear]]&lt;3,"Poca",IF(TablaProyecto[[#This Row],[TrainingTimesLastYear]]&lt;5,"Media","Mucha"))</f>
        <v>Media</v>
      </c>
      <c r="AQ1016" s="3" t="str">
        <f>+IF(TablaProyecto[[#This Row],[TotalWorkingYears]]&lt;4,"Junior",IF(TablaProyecto[[#This Row],[TotalWorkingYears]]&lt;10,"Intermediate","Senior"))</f>
        <v>Intermediate</v>
      </c>
      <c r="AS1016" t="str">
        <f>+IF(TablaProyecto[[#This Row],[Education]]&gt;5,"ERRONEO","")</f>
        <v/>
      </c>
      <c r="AT1016" t="str">
        <f>IF(+COUNTIF(TablaProyecto[EmployeeNumber],TablaProyecto[[#This Row],[EmployeeNumber]])&gt;1,"ERRONEO"," ")</f>
        <v xml:space="preserve"> </v>
      </c>
      <c r="AU1016" t="str">
        <f>+IF(TablaProyecto[[#This Row],[JobSatisfaction]]&gt;4,"ERRONEO"," ")</f>
        <v xml:space="preserve"> </v>
      </c>
      <c r="AV1016" t="str">
        <f>+IF(TablaProyecto[[#This Row],[PerformanceRating]]&gt;4,"ERRONEO"," ")</f>
        <v xml:space="preserve"> </v>
      </c>
      <c r="AW1016" t="str">
        <f>+IF(TablaProyecto[[#This Row],[RelationshipSatisfaction]]&gt;4,"ERRONEO"," ")</f>
        <v xml:space="preserve"> </v>
      </c>
      <c r="AX1016" t="str">
        <f>+IF(TablaProyecto[[#This Row],[WorkLifeBalance]]&gt;4,"ERRONEO"," ")</f>
        <v xml:space="preserve"> </v>
      </c>
    </row>
    <row r="1017" spans="1:50" x14ac:dyDescent="0.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  <c r="AJ1017" s="3">
        <f>+TablaProyecto[[#This Row],[PercentSalaryHike]]/100</f>
        <v>0.14000000000000001</v>
      </c>
      <c r="AK1017" s="3" t="str">
        <f>+IF(TablaProyecto[[#This Row],[Age]]&gt;=61,"Baby boomers",IF(TablaProyecto[[#This Row],[Age]]&gt;=45,"Generacion X",IF(TablaProyecto[[#This Row],[Age]]&gt;=29,"Millennials","Generacion Z")))</f>
        <v>Millennials</v>
      </c>
      <c r="AL101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17" s="3" t="str">
        <f>+IF(TablaProyecto[[#This Row],[HourlyRate]]&lt;50,"Coste salarial bajo",IF(TablaProyecto[[#This Row],[HourlyRate]]&lt;75,"Coste salarial medio","Coste salarial alto"))</f>
        <v>Coste salarial alto</v>
      </c>
      <c r="AN1017" s="3" t="str">
        <f>+IF(TablaProyecto[[#This Row],[DistanceFromHome]]&lt;10,"0-10 kms",IF(TablaProyecto[[#This Row],[DistanceFromHome]]&lt;20,"10-20 kms","20-30 kms"))</f>
        <v>0-10 kms</v>
      </c>
      <c r="AO1017" s="3" t="str">
        <f>+IF(TablaProyecto[[#This Row],[Porcentaje de aumento salarial recibido (%)]]&lt;16%,"Bajo",IF(TablaProyecto[[#This Row],[Porcentaje de aumento salarial recibido (%)]]&lt;21%,"Medio","Alto"))</f>
        <v>Bajo</v>
      </c>
      <c r="AP1017" s="3" t="str">
        <f>+IF(TablaProyecto[[#This Row],[TrainingTimesLastYear]]&lt;3,"Poca",IF(TablaProyecto[[#This Row],[TrainingTimesLastYear]]&lt;5,"Media","Mucha"))</f>
        <v>Poca</v>
      </c>
      <c r="AQ1017" s="3" t="str">
        <f>+IF(TablaProyecto[[#This Row],[TotalWorkingYears]]&lt;4,"Junior",IF(TablaProyecto[[#This Row],[TotalWorkingYears]]&lt;10,"Intermediate","Senior"))</f>
        <v>Senior</v>
      </c>
      <c r="AS1017" t="str">
        <f>+IF(TablaProyecto[[#This Row],[Education]]&gt;5,"ERRONEO","")</f>
        <v/>
      </c>
      <c r="AT1017" t="str">
        <f>IF(+COUNTIF(TablaProyecto[EmployeeNumber],TablaProyecto[[#This Row],[EmployeeNumber]])&gt;1,"ERRONEO"," ")</f>
        <v xml:space="preserve"> </v>
      </c>
      <c r="AU1017" t="str">
        <f>+IF(TablaProyecto[[#This Row],[JobSatisfaction]]&gt;4,"ERRONEO"," ")</f>
        <v xml:space="preserve"> </v>
      </c>
      <c r="AV1017" t="str">
        <f>+IF(TablaProyecto[[#This Row],[PerformanceRating]]&gt;4,"ERRONEO"," ")</f>
        <v xml:space="preserve"> </v>
      </c>
      <c r="AW1017" t="str">
        <f>+IF(TablaProyecto[[#This Row],[RelationshipSatisfaction]]&gt;4,"ERRONEO"," ")</f>
        <v xml:space="preserve"> </v>
      </c>
      <c r="AX1017" t="str">
        <f>+IF(TablaProyecto[[#This Row],[WorkLifeBalance]]&gt;4,"ERRONEO"," ")</f>
        <v xml:space="preserve"> </v>
      </c>
    </row>
    <row r="1018" spans="1:50" x14ac:dyDescent="0.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  <c r="AJ1018" s="3">
        <f>+TablaProyecto[[#This Row],[PercentSalaryHike]]/100</f>
        <v>0.12</v>
      </c>
      <c r="AK1018" s="3" t="str">
        <f>+IF(TablaProyecto[[#This Row],[Age]]&gt;=61,"Baby boomers",IF(TablaProyecto[[#This Row],[Age]]&gt;=45,"Generacion X",IF(TablaProyecto[[#This Row],[Age]]&gt;=29,"Millennials","Generacion Z")))</f>
        <v>Millennials</v>
      </c>
      <c r="AL101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018" s="3" t="str">
        <f>+IF(TablaProyecto[[#This Row],[HourlyRate]]&lt;50,"Coste salarial bajo",IF(TablaProyecto[[#This Row],[HourlyRate]]&lt;75,"Coste salarial medio","Coste salarial alto"))</f>
        <v>Coste salarial bajo</v>
      </c>
      <c r="AN1018" s="3" t="str">
        <f>+IF(TablaProyecto[[#This Row],[DistanceFromHome]]&lt;10,"0-10 kms",IF(TablaProyecto[[#This Row],[DistanceFromHome]]&lt;20,"10-20 kms","20-30 kms"))</f>
        <v>0-10 kms</v>
      </c>
      <c r="AO1018" s="3" t="str">
        <f>+IF(TablaProyecto[[#This Row],[Porcentaje de aumento salarial recibido (%)]]&lt;16%,"Bajo",IF(TablaProyecto[[#This Row],[Porcentaje de aumento salarial recibido (%)]]&lt;21%,"Medio","Alto"))</f>
        <v>Bajo</v>
      </c>
      <c r="AP1018" s="3" t="str">
        <f>+IF(TablaProyecto[[#This Row],[TrainingTimesLastYear]]&lt;3,"Poca",IF(TablaProyecto[[#This Row],[TrainingTimesLastYear]]&lt;5,"Media","Mucha"))</f>
        <v>Media</v>
      </c>
      <c r="AQ1018" s="3" t="str">
        <f>+IF(TablaProyecto[[#This Row],[TotalWorkingYears]]&lt;4,"Junior",IF(TablaProyecto[[#This Row],[TotalWorkingYears]]&lt;10,"Intermediate","Senior"))</f>
        <v>Junior</v>
      </c>
      <c r="AS1018" t="str">
        <f>+IF(TablaProyecto[[#This Row],[Education]]&gt;5,"ERRONEO","")</f>
        <v/>
      </c>
      <c r="AT1018" t="str">
        <f>IF(+COUNTIF(TablaProyecto[EmployeeNumber],TablaProyecto[[#This Row],[EmployeeNumber]])&gt;1,"ERRONEO"," ")</f>
        <v xml:space="preserve"> </v>
      </c>
      <c r="AU1018" t="str">
        <f>+IF(TablaProyecto[[#This Row],[JobSatisfaction]]&gt;4,"ERRONEO"," ")</f>
        <v xml:space="preserve"> </v>
      </c>
      <c r="AV1018" t="str">
        <f>+IF(TablaProyecto[[#This Row],[PerformanceRating]]&gt;4,"ERRONEO"," ")</f>
        <v xml:space="preserve"> </v>
      </c>
      <c r="AW1018" t="str">
        <f>+IF(TablaProyecto[[#This Row],[RelationshipSatisfaction]]&gt;4,"ERRONEO"," ")</f>
        <v xml:space="preserve"> </v>
      </c>
      <c r="AX1018" t="str">
        <f>+IF(TablaProyecto[[#This Row],[WorkLifeBalance]]&gt;4,"ERRONEO"," ")</f>
        <v xml:space="preserve"> </v>
      </c>
    </row>
    <row r="1019" spans="1:50" x14ac:dyDescent="0.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  <c r="AJ1019" s="3">
        <f>+TablaProyecto[[#This Row],[PercentSalaryHike]]/100</f>
        <v>0.14000000000000001</v>
      </c>
      <c r="AK1019" s="3" t="str">
        <f>+IF(TablaProyecto[[#This Row],[Age]]&gt;=61,"Baby boomers",IF(TablaProyecto[[#This Row],[Age]]&gt;=45,"Generacion X",IF(TablaProyecto[[#This Row],[Age]]&gt;=29,"Millennials","Generacion Z")))</f>
        <v>Generacion Z</v>
      </c>
      <c r="AL101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19" s="3" t="str">
        <f>+IF(TablaProyecto[[#This Row],[HourlyRate]]&lt;50,"Coste salarial bajo",IF(TablaProyecto[[#This Row],[HourlyRate]]&lt;75,"Coste salarial medio","Coste salarial alto"))</f>
        <v>Coste salarial alto</v>
      </c>
      <c r="AN1019" s="3" t="str">
        <f>+IF(TablaProyecto[[#This Row],[DistanceFromHome]]&lt;10,"0-10 kms",IF(TablaProyecto[[#This Row],[DistanceFromHome]]&lt;20,"10-20 kms","20-30 kms"))</f>
        <v>10-20 kms</v>
      </c>
      <c r="AO1019" s="3" t="str">
        <f>+IF(TablaProyecto[[#This Row],[Porcentaje de aumento salarial recibido (%)]]&lt;16%,"Bajo",IF(TablaProyecto[[#This Row],[Porcentaje de aumento salarial recibido (%)]]&lt;21%,"Medio","Alto"))</f>
        <v>Bajo</v>
      </c>
      <c r="AP1019" s="3" t="str">
        <f>+IF(TablaProyecto[[#This Row],[TrainingTimesLastYear]]&lt;3,"Poca",IF(TablaProyecto[[#This Row],[TrainingTimesLastYear]]&lt;5,"Media","Mucha"))</f>
        <v>Media</v>
      </c>
      <c r="AQ1019" s="3" t="str">
        <f>+IF(TablaProyecto[[#This Row],[TotalWorkingYears]]&lt;4,"Junior",IF(TablaProyecto[[#This Row],[TotalWorkingYears]]&lt;10,"Intermediate","Senior"))</f>
        <v>Intermediate</v>
      </c>
      <c r="AS1019" t="str">
        <f>+IF(TablaProyecto[[#This Row],[Education]]&gt;5,"ERRONEO","")</f>
        <v/>
      </c>
      <c r="AT1019" t="str">
        <f>IF(+COUNTIF(TablaProyecto[EmployeeNumber],TablaProyecto[[#This Row],[EmployeeNumber]])&gt;1,"ERRONEO"," ")</f>
        <v xml:space="preserve"> </v>
      </c>
      <c r="AU1019" t="str">
        <f>+IF(TablaProyecto[[#This Row],[JobSatisfaction]]&gt;4,"ERRONEO"," ")</f>
        <v xml:space="preserve"> </v>
      </c>
      <c r="AV1019" t="str">
        <f>+IF(TablaProyecto[[#This Row],[PerformanceRating]]&gt;4,"ERRONEO"," ")</f>
        <v xml:space="preserve"> </v>
      </c>
      <c r="AW1019" t="str">
        <f>+IF(TablaProyecto[[#This Row],[RelationshipSatisfaction]]&gt;4,"ERRONEO"," ")</f>
        <v xml:space="preserve"> </v>
      </c>
      <c r="AX1019" t="str">
        <f>+IF(TablaProyecto[[#This Row],[WorkLifeBalance]]&gt;4,"ERRONEO"," ")</f>
        <v xml:space="preserve"> </v>
      </c>
    </row>
    <row r="1020" spans="1:50" x14ac:dyDescent="0.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  <c r="AJ1020" s="3">
        <f>+TablaProyecto[[#This Row],[PercentSalaryHike]]/100</f>
        <v>0.16</v>
      </c>
      <c r="AK1020" s="3" t="str">
        <f>+IF(TablaProyecto[[#This Row],[Age]]&gt;=61,"Baby boomers",IF(TablaProyecto[[#This Row],[Age]]&gt;=45,"Generacion X",IF(TablaProyecto[[#This Row],[Age]]&gt;=29,"Millennials","Generacion Z")))</f>
        <v>Millennials</v>
      </c>
      <c r="AL102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20" s="3" t="str">
        <f>+IF(TablaProyecto[[#This Row],[HourlyRate]]&lt;50,"Coste salarial bajo",IF(TablaProyecto[[#This Row],[HourlyRate]]&lt;75,"Coste salarial medio","Coste salarial alto"))</f>
        <v>Coste salarial bajo</v>
      </c>
      <c r="AN1020" s="3" t="str">
        <f>+IF(TablaProyecto[[#This Row],[DistanceFromHome]]&lt;10,"0-10 kms",IF(TablaProyecto[[#This Row],[DistanceFromHome]]&lt;20,"10-20 kms","20-30 kms"))</f>
        <v>0-10 kms</v>
      </c>
      <c r="AO1020" s="3" t="str">
        <f>+IF(TablaProyecto[[#This Row],[Porcentaje de aumento salarial recibido (%)]]&lt;16%,"Bajo",IF(TablaProyecto[[#This Row],[Porcentaje de aumento salarial recibido (%)]]&lt;21%,"Medio","Alto"))</f>
        <v>Medio</v>
      </c>
      <c r="AP1020" s="3" t="str">
        <f>+IF(TablaProyecto[[#This Row],[TrainingTimesLastYear]]&lt;3,"Poca",IF(TablaProyecto[[#This Row],[TrainingTimesLastYear]]&lt;5,"Media","Mucha"))</f>
        <v>Poca</v>
      </c>
      <c r="AQ1020" s="3" t="str">
        <f>+IF(TablaProyecto[[#This Row],[TotalWorkingYears]]&lt;4,"Junior",IF(TablaProyecto[[#This Row],[TotalWorkingYears]]&lt;10,"Intermediate","Senior"))</f>
        <v>Senior</v>
      </c>
      <c r="AS1020" t="str">
        <f>+IF(TablaProyecto[[#This Row],[Education]]&gt;5,"ERRONEO","")</f>
        <v/>
      </c>
      <c r="AT1020" t="str">
        <f>IF(+COUNTIF(TablaProyecto[EmployeeNumber],TablaProyecto[[#This Row],[EmployeeNumber]])&gt;1,"ERRONEO"," ")</f>
        <v xml:space="preserve"> </v>
      </c>
      <c r="AU1020" t="str">
        <f>+IF(TablaProyecto[[#This Row],[JobSatisfaction]]&gt;4,"ERRONEO"," ")</f>
        <v xml:space="preserve"> </v>
      </c>
      <c r="AV1020" t="str">
        <f>+IF(TablaProyecto[[#This Row],[PerformanceRating]]&gt;4,"ERRONEO"," ")</f>
        <v xml:space="preserve"> </v>
      </c>
      <c r="AW1020" t="str">
        <f>+IF(TablaProyecto[[#This Row],[RelationshipSatisfaction]]&gt;4,"ERRONEO"," ")</f>
        <v xml:space="preserve"> </v>
      </c>
      <c r="AX1020" t="str">
        <f>+IF(TablaProyecto[[#This Row],[WorkLifeBalance]]&gt;4,"ERRONEO"," ")</f>
        <v xml:space="preserve"> </v>
      </c>
    </row>
    <row r="1021" spans="1:50" x14ac:dyDescent="0.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  <c r="AJ1021" s="3">
        <f>+TablaProyecto[[#This Row],[PercentSalaryHike]]/100</f>
        <v>0.13</v>
      </c>
      <c r="AK1021" s="3" t="str">
        <f>+IF(TablaProyecto[[#This Row],[Age]]&gt;=61,"Baby boomers",IF(TablaProyecto[[#This Row],[Age]]&gt;=45,"Generacion X",IF(TablaProyecto[[#This Row],[Age]]&gt;=29,"Millennials","Generacion Z")))</f>
        <v>Millennials</v>
      </c>
      <c r="AL102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21" s="3" t="str">
        <f>+IF(TablaProyecto[[#This Row],[HourlyRate]]&lt;50,"Coste salarial bajo",IF(TablaProyecto[[#This Row],[HourlyRate]]&lt;75,"Coste salarial medio","Coste salarial alto"))</f>
        <v>Coste salarial alto</v>
      </c>
      <c r="AN1021" s="3" t="str">
        <f>+IF(TablaProyecto[[#This Row],[DistanceFromHome]]&lt;10,"0-10 kms",IF(TablaProyecto[[#This Row],[DistanceFromHome]]&lt;20,"10-20 kms","20-30 kms"))</f>
        <v>10-20 kms</v>
      </c>
      <c r="AO1021" s="3" t="str">
        <f>+IF(TablaProyecto[[#This Row],[Porcentaje de aumento salarial recibido (%)]]&lt;16%,"Bajo",IF(TablaProyecto[[#This Row],[Porcentaje de aumento salarial recibido (%)]]&lt;21%,"Medio","Alto"))</f>
        <v>Bajo</v>
      </c>
      <c r="AP1021" s="3" t="str">
        <f>+IF(TablaProyecto[[#This Row],[TrainingTimesLastYear]]&lt;3,"Poca",IF(TablaProyecto[[#This Row],[TrainingTimesLastYear]]&lt;5,"Media","Mucha"))</f>
        <v>Media</v>
      </c>
      <c r="AQ1021" s="3" t="str">
        <f>+IF(TablaProyecto[[#This Row],[TotalWorkingYears]]&lt;4,"Junior",IF(TablaProyecto[[#This Row],[TotalWorkingYears]]&lt;10,"Intermediate","Senior"))</f>
        <v>Senior</v>
      </c>
      <c r="AS1021" t="str">
        <f>+IF(TablaProyecto[[#This Row],[Education]]&gt;5,"ERRONEO","")</f>
        <v/>
      </c>
      <c r="AT1021" t="str">
        <f>IF(+COUNTIF(TablaProyecto[EmployeeNumber],TablaProyecto[[#This Row],[EmployeeNumber]])&gt;1,"ERRONEO"," ")</f>
        <v xml:space="preserve"> </v>
      </c>
      <c r="AU1021" t="str">
        <f>+IF(TablaProyecto[[#This Row],[JobSatisfaction]]&gt;4,"ERRONEO"," ")</f>
        <v xml:space="preserve"> </v>
      </c>
      <c r="AV1021" t="str">
        <f>+IF(TablaProyecto[[#This Row],[PerformanceRating]]&gt;4,"ERRONEO"," ")</f>
        <v xml:space="preserve"> </v>
      </c>
      <c r="AW1021" t="str">
        <f>+IF(TablaProyecto[[#This Row],[RelationshipSatisfaction]]&gt;4,"ERRONEO"," ")</f>
        <v xml:space="preserve"> </v>
      </c>
      <c r="AX1021" t="str">
        <f>+IF(TablaProyecto[[#This Row],[WorkLifeBalance]]&gt;4,"ERRONEO"," ")</f>
        <v xml:space="preserve"> </v>
      </c>
    </row>
    <row r="1022" spans="1:50" x14ac:dyDescent="0.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  <c r="AJ1022" s="3">
        <f>+TablaProyecto[[#This Row],[PercentSalaryHike]]/100</f>
        <v>0.12</v>
      </c>
      <c r="AK1022" s="3" t="str">
        <f>+IF(TablaProyecto[[#This Row],[Age]]&gt;=61,"Baby boomers",IF(TablaProyecto[[#This Row],[Age]]&gt;=45,"Generacion X",IF(TablaProyecto[[#This Row],[Age]]&gt;=29,"Millennials","Generacion Z")))</f>
        <v>Generacion X</v>
      </c>
      <c r="AL102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22" s="3" t="str">
        <f>+IF(TablaProyecto[[#This Row],[HourlyRate]]&lt;50,"Coste salarial bajo",IF(TablaProyecto[[#This Row],[HourlyRate]]&lt;75,"Coste salarial medio","Coste salarial alto"))</f>
        <v>Coste salarial medio</v>
      </c>
      <c r="AN1022" s="3" t="str">
        <f>+IF(TablaProyecto[[#This Row],[DistanceFromHome]]&lt;10,"0-10 kms",IF(TablaProyecto[[#This Row],[DistanceFromHome]]&lt;20,"10-20 kms","20-30 kms"))</f>
        <v>0-10 kms</v>
      </c>
      <c r="AO1022" s="3" t="str">
        <f>+IF(TablaProyecto[[#This Row],[Porcentaje de aumento salarial recibido (%)]]&lt;16%,"Bajo",IF(TablaProyecto[[#This Row],[Porcentaje de aumento salarial recibido (%)]]&lt;21%,"Medio","Alto"))</f>
        <v>Bajo</v>
      </c>
      <c r="AP1022" s="3" t="str">
        <f>+IF(TablaProyecto[[#This Row],[TrainingTimesLastYear]]&lt;3,"Poca",IF(TablaProyecto[[#This Row],[TrainingTimesLastYear]]&lt;5,"Media","Mucha"))</f>
        <v>Poca</v>
      </c>
      <c r="AQ1022" s="3" t="str">
        <f>+IF(TablaProyecto[[#This Row],[TotalWorkingYears]]&lt;4,"Junior",IF(TablaProyecto[[#This Row],[TotalWorkingYears]]&lt;10,"Intermediate","Senior"))</f>
        <v>Senior</v>
      </c>
      <c r="AS1022" t="str">
        <f>+IF(TablaProyecto[[#This Row],[Education]]&gt;5,"ERRONEO","")</f>
        <v/>
      </c>
      <c r="AT1022" t="str">
        <f>IF(+COUNTIF(TablaProyecto[EmployeeNumber],TablaProyecto[[#This Row],[EmployeeNumber]])&gt;1,"ERRONEO"," ")</f>
        <v xml:space="preserve"> </v>
      </c>
      <c r="AU1022" t="str">
        <f>+IF(TablaProyecto[[#This Row],[JobSatisfaction]]&gt;4,"ERRONEO"," ")</f>
        <v xml:space="preserve"> </v>
      </c>
      <c r="AV1022" t="str">
        <f>+IF(TablaProyecto[[#This Row],[PerformanceRating]]&gt;4,"ERRONEO"," ")</f>
        <v xml:space="preserve"> </v>
      </c>
      <c r="AW1022" t="str">
        <f>+IF(TablaProyecto[[#This Row],[RelationshipSatisfaction]]&gt;4,"ERRONEO"," ")</f>
        <v xml:space="preserve"> </v>
      </c>
      <c r="AX1022" t="str">
        <f>+IF(TablaProyecto[[#This Row],[WorkLifeBalance]]&gt;4,"ERRONEO"," ")</f>
        <v xml:space="preserve"> </v>
      </c>
    </row>
    <row r="1023" spans="1:50" x14ac:dyDescent="0.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  <c r="AJ1023" s="3">
        <f>+TablaProyecto[[#This Row],[PercentSalaryHike]]/100</f>
        <v>0.12</v>
      </c>
      <c r="AK1023" s="3" t="str">
        <f>+IF(TablaProyecto[[#This Row],[Age]]&gt;=61,"Baby boomers",IF(TablaProyecto[[#This Row],[Age]]&gt;=45,"Generacion X",IF(TablaProyecto[[#This Row],[Age]]&gt;=29,"Millennials","Generacion Z")))</f>
        <v>Generacion Z</v>
      </c>
      <c r="AL102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23" s="3" t="str">
        <f>+IF(TablaProyecto[[#This Row],[HourlyRate]]&lt;50,"Coste salarial bajo",IF(TablaProyecto[[#This Row],[HourlyRate]]&lt;75,"Coste salarial medio","Coste salarial alto"))</f>
        <v>Coste salarial medio</v>
      </c>
      <c r="AN1023" s="3" t="str">
        <f>+IF(TablaProyecto[[#This Row],[DistanceFromHome]]&lt;10,"0-10 kms",IF(TablaProyecto[[#This Row],[DistanceFromHome]]&lt;20,"10-20 kms","20-30 kms"))</f>
        <v>0-10 kms</v>
      </c>
      <c r="AO1023" s="3" t="str">
        <f>+IF(TablaProyecto[[#This Row],[Porcentaje de aumento salarial recibido (%)]]&lt;16%,"Bajo",IF(TablaProyecto[[#This Row],[Porcentaje de aumento salarial recibido (%)]]&lt;21%,"Medio","Alto"))</f>
        <v>Bajo</v>
      </c>
      <c r="AP1023" s="3" t="str">
        <f>+IF(TablaProyecto[[#This Row],[TrainingTimesLastYear]]&lt;3,"Poca",IF(TablaProyecto[[#This Row],[TrainingTimesLastYear]]&lt;5,"Media","Mucha"))</f>
        <v>Poca</v>
      </c>
      <c r="AQ1023" s="3" t="str">
        <f>+IF(TablaProyecto[[#This Row],[TotalWorkingYears]]&lt;4,"Junior",IF(TablaProyecto[[#This Row],[TotalWorkingYears]]&lt;10,"Intermediate","Senior"))</f>
        <v>Intermediate</v>
      </c>
      <c r="AS1023" t="str">
        <f>+IF(TablaProyecto[[#This Row],[Education]]&gt;5,"ERRONEO","")</f>
        <v/>
      </c>
      <c r="AT1023" t="str">
        <f>IF(+COUNTIF(TablaProyecto[EmployeeNumber],TablaProyecto[[#This Row],[EmployeeNumber]])&gt;1,"ERRONEO"," ")</f>
        <v xml:space="preserve"> </v>
      </c>
      <c r="AU1023" t="str">
        <f>+IF(TablaProyecto[[#This Row],[JobSatisfaction]]&gt;4,"ERRONEO"," ")</f>
        <v xml:space="preserve"> </v>
      </c>
      <c r="AV1023" t="str">
        <f>+IF(TablaProyecto[[#This Row],[PerformanceRating]]&gt;4,"ERRONEO"," ")</f>
        <v xml:space="preserve"> </v>
      </c>
      <c r="AW1023" t="str">
        <f>+IF(TablaProyecto[[#This Row],[RelationshipSatisfaction]]&gt;4,"ERRONEO"," ")</f>
        <v xml:space="preserve"> </v>
      </c>
      <c r="AX1023" t="str">
        <f>+IF(TablaProyecto[[#This Row],[WorkLifeBalance]]&gt;4,"ERRONEO"," ")</f>
        <v xml:space="preserve"> </v>
      </c>
    </row>
    <row r="1024" spans="1:50" x14ac:dyDescent="0.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  <c r="AJ1024" s="3">
        <f>+TablaProyecto[[#This Row],[PercentSalaryHike]]/100</f>
        <v>0.14000000000000001</v>
      </c>
      <c r="AK1024" s="3" t="str">
        <f>+IF(TablaProyecto[[#This Row],[Age]]&gt;=61,"Baby boomers",IF(TablaProyecto[[#This Row],[Age]]&gt;=45,"Generacion X",IF(TablaProyecto[[#This Row],[Age]]&gt;=29,"Millennials","Generacion Z")))</f>
        <v>Millennials</v>
      </c>
      <c r="AL102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24" s="3" t="str">
        <f>+IF(TablaProyecto[[#This Row],[HourlyRate]]&lt;50,"Coste salarial bajo",IF(TablaProyecto[[#This Row],[HourlyRate]]&lt;75,"Coste salarial medio","Coste salarial alto"))</f>
        <v>Coste salarial alto</v>
      </c>
      <c r="AN1024" s="3" t="str">
        <f>+IF(TablaProyecto[[#This Row],[DistanceFromHome]]&lt;10,"0-10 kms",IF(TablaProyecto[[#This Row],[DistanceFromHome]]&lt;20,"10-20 kms","20-30 kms"))</f>
        <v>0-10 kms</v>
      </c>
      <c r="AO1024" s="3" t="str">
        <f>+IF(TablaProyecto[[#This Row],[Porcentaje de aumento salarial recibido (%)]]&lt;16%,"Bajo",IF(TablaProyecto[[#This Row],[Porcentaje de aumento salarial recibido (%)]]&lt;21%,"Medio","Alto"))</f>
        <v>Bajo</v>
      </c>
      <c r="AP1024" s="3" t="str">
        <f>+IF(TablaProyecto[[#This Row],[TrainingTimesLastYear]]&lt;3,"Poca",IF(TablaProyecto[[#This Row],[TrainingTimesLastYear]]&lt;5,"Media","Mucha"))</f>
        <v>Poca</v>
      </c>
      <c r="AQ1024" s="3" t="str">
        <f>+IF(TablaProyecto[[#This Row],[TotalWorkingYears]]&lt;4,"Junior",IF(TablaProyecto[[#This Row],[TotalWorkingYears]]&lt;10,"Intermediate","Senior"))</f>
        <v>Intermediate</v>
      </c>
      <c r="AS1024" t="str">
        <f>+IF(TablaProyecto[[#This Row],[Education]]&gt;5,"ERRONEO","")</f>
        <v/>
      </c>
      <c r="AT1024" t="str">
        <f>IF(+COUNTIF(TablaProyecto[EmployeeNumber],TablaProyecto[[#This Row],[EmployeeNumber]])&gt;1,"ERRONEO"," ")</f>
        <v xml:space="preserve"> </v>
      </c>
      <c r="AU1024" t="str">
        <f>+IF(TablaProyecto[[#This Row],[JobSatisfaction]]&gt;4,"ERRONEO"," ")</f>
        <v xml:space="preserve"> </v>
      </c>
      <c r="AV1024" t="str">
        <f>+IF(TablaProyecto[[#This Row],[PerformanceRating]]&gt;4,"ERRONEO"," ")</f>
        <v xml:space="preserve"> </v>
      </c>
      <c r="AW1024" t="str">
        <f>+IF(TablaProyecto[[#This Row],[RelationshipSatisfaction]]&gt;4,"ERRONEO"," ")</f>
        <v xml:space="preserve"> </v>
      </c>
      <c r="AX1024" t="str">
        <f>+IF(TablaProyecto[[#This Row],[WorkLifeBalance]]&gt;4,"ERRONEO"," ")</f>
        <v xml:space="preserve"> </v>
      </c>
    </row>
    <row r="1025" spans="1:50" x14ac:dyDescent="0.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  <c r="AJ1025" s="3">
        <f>+TablaProyecto[[#This Row],[PercentSalaryHike]]/100</f>
        <v>0.22</v>
      </c>
      <c r="AK1025" s="3" t="str">
        <f>+IF(TablaProyecto[[#This Row],[Age]]&gt;=61,"Baby boomers",IF(TablaProyecto[[#This Row],[Age]]&gt;=45,"Generacion X",IF(TablaProyecto[[#This Row],[Age]]&gt;=29,"Millennials","Generacion Z")))</f>
        <v>Generacion X</v>
      </c>
      <c r="AL102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25" s="3" t="str">
        <f>+IF(TablaProyecto[[#This Row],[HourlyRate]]&lt;50,"Coste salarial bajo",IF(TablaProyecto[[#This Row],[HourlyRate]]&lt;75,"Coste salarial medio","Coste salarial alto"))</f>
        <v>Coste salarial alto</v>
      </c>
      <c r="AN1025" s="3" t="str">
        <f>+IF(TablaProyecto[[#This Row],[DistanceFromHome]]&lt;10,"0-10 kms",IF(TablaProyecto[[#This Row],[DistanceFromHome]]&lt;20,"10-20 kms","20-30 kms"))</f>
        <v>0-10 kms</v>
      </c>
      <c r="AO1025" s="3" t="str">
        <f>+IF(TablaProyecto[[#This Row],[Porcentaje de aumento salarial recibido (%)]]&lt;16%,"Bajo",IF(TablaProyecto[[#This Row],[Porcentaje de aumento salarial recibido (%)]]&lt;21%,"Medio","Alto"))</f>
        <v>Alto</v>
      </c>
      <c r="AP1025" s="3" t="str">
        <f>+IF(TablaProyecto[[#This Row],[TrainingTimesLastYear]]&lt;3,"Poca",IF(TablaProyecto[[#This Row],[TrainingTimesLastYear]]&lt;5,"Media","Mucha"))</f>
        <v>Media</v>
      </c>
      <c r="AQ1025" s="3" t="str">
        <f>+IF(TablaProyecto[[#This Row],[TotalWorkingYears]]&lt;4,"Junior",IF(TablaProyecto[[#This Row],[TotalWorkingYears]]&lt;10,"Intermediate","Senior"))</f>
        <v>Intermediate</v>
      </c>
      <c r="AS1025" t="str">
        <f>+IF(TablaProyecto[[#This Row],[Education]]&gt;5,"ERRONEO","")</f>
        <v/>
      </c>
      <c r="AT1025" t="str">
        <f>IF(+COUNTIF(TablaProyecto[EmployeeNumber],TablaProyecto[[#This Row],[EmployeeNumber]])&gt;1,"ERRONEO"," ")</f>
        <v xml:space="preserve"> </v>
      </c>
      <c r="AU1025" t="str">
        <f>+IF(TablaProyecto[[#This Row],[JobSatisfaction]]&gt;4,"ERRONEO"," ")</f>
        <v xml:space="preserve"> </v>
      </c>
      <c r="AV1025" t="str">
        <f>+IF(TablaProyecto[[#This Row],[PerformanceRating]]&gt;4,"ERRONEO"," ")</f>
        <v xml:space="preserve"> </v>
      </c>
      <c r="AW1025" t="str">
        <f>+IF(TablaProyecto[[#This Row],[RelationshipSatisfaction]]&gt;4,"ERRONEO"," ")</f>
        <v xml:space="preserve"> </v>
      </c>
      <c r="AX1025" t="str">
        <f>+IF(TablaProyecto[[#This Row],[WorkLifeBalance]]&gt;4,"ERRONEO"," ")</f>
        <v xml:space="preserve"> </v>
      </c>
    </row>
    <row r="1026" spans="1:50" x14ac:dyDescent="0.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  <c r="AJ1026" s="3">
        <f>+TablaProyecto[[#This Row],[PercentSalaryHike]]/100</f>
        <v>0.19</v>
      </c>
      <c r="AK1026" s="3" t="str">
        <f>+IF(TablaProyecto[[#This Row],[Age]]&gt;=61,"Baby boomers",IF(TablaProyecto[[#This Row],[Age]]&gt;=45,"Generacion X",IF(TablaProyecto[[#This Row],[Age]]&gt;=29,"Millennials","Generacion Z")))</f>
        <v>Generacion X</v>
      </c>
      <c r="AL102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026" s="3" t="str">
        <f>+IF(TablaProyecto[[#This Row],[HourlyRate]]&lt;50,"Coste salarial bajo",IF(TablaProyecto[[#This Row],[HourlyRate]]&lt;75,"Coste salarial medio","Coste salarial alto"))</f>
        <v>Coste salarial alto</v>
      </c>
      <c r="AN1026" s="3" t="str">
        <f>+IF(TablaProyecto[[#This Row],[DistanceFromHome]]&lt;10,"0-10 kms",IF(TablaProyecto[[#This Row],[DistanceFromHome]]&lt;20,"10-20 kms","20-30 kms"))</f>
        <v>0-10 kms</v>
      </c>
      <c r="AO1026" s="3" t="str">
        <f>+IF(TablaProyecto[[#This Row],[Porcentaje de aumento salarial recibido (%)]]&lt;16%,"Bajo",IF(TablaProyecto[[#This Row],[Porcentaje de aumento salarial recibido (%)]]&lt;21%,"Medio","Alto"))</f>
        <v>Medio</v>
      </c>
      <c r="AP1026" s="3" t="str">
        <f>+IF(TablaProyecto[[#This Row],[TrainingTimesLastYear]]&lt;3,"Poca",IF(TablaProyecto[[#This Row],[TrainingTimesLastYear]]&lt;5,"Media","Mucha"))</f>
        <v>Poca</v>
      </c>
      <c r="AQ1026" s="3" t="str">
        <f>+IF(TablaProyecto[[#This Row],[TotalWorkingYears]]&lt;4,"Junior",IF(TablaProyecto[[#This Row],[TotalWorkingYears]]&lt;10,"Intermediate","Senior"))</f>
        <v>Senior</v>
      </c>
      <c r="AS1026" t="str">
        <f>+IF(TablaProyecto[[#This Row],[Education]]&gt;5,"ERRONEO","")</f>
        <v/>
      </c>
      <c r="AT1026" t="str">
        <f>IF(+COUNTIF(TablaProyecto[EmployeeNumber],TablaProyecto[[#This Row],[EmployeeNumber]])&gt;1,"ERRONEO"," ")</f>
        <v xml:space="preserve"> </v>
      </c>
      <c r="AU1026" t="str">
        <f>+IF(TablaProyecto[[#This Row],[JobSatisfaction]]&gt;4,"ERRONEO"," ")</f>
        <v xml:space="preserve"> </v>
      </c>
      <c r="AV1026" t="str">
        <f>+IF(TablaProyecto[[#This Row],[PerformanceRating]]&gt;4,"ERRONEO"," ")</f>
        <v xml:space="preserve"> </v>
      </c>
      <c r="AW1026" t="str">
        <f>+IF(TablaProyecto[[#This Row],[RelationshipSatisfaction]]&gt;4,"ERRONEO"," ")</f>
        <v xml:space="preserve"> </v>
      </c>
      <c r="AX1026" t="str">
        <f>+IF(TablaProyecto[[#This Row],[WorkLifeBalance]]&gt;4,"ERRONEO"," ")</f>
        <v xml:space="preserve"> </v>
      </c>
    </row>
    <row r="1027" spans="1:50" x14ac:dyDescent="0.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  <c r="AJ1027" s="3">
        <f>+TablaProyecto[[#This Row],[PercentSalaryHike]]/100</f>
        <v>0.12</v>
      </c>
      <c r="AK1027" s="3" t="str">
        <f>+IF(TablaProyecto[[#This Row],[Age]]&gt;=61,"Baby boomers",IF(TablaProyecto[[#This Row],[Age]]&gt;=45,"Generacion X",IF(TablaProyecto[[#This Row],[Age]]&gt;=29,"Millennials","Generacion Z")))</f>
        <v>Generacion Z</v>
      </c>
      <c r="AL102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27" s="3" t="str">
        <f>+IF(TablaProyecto[[#This Row],[HourlyRate]]&lt;50,"Coste salarial bajo",IF(TablaProyecto[[#This Row],[HourlyRate]]&lt;75,"Coste salarial medio","Coste salarial alto"))</f>
        <v>Coste salarial bajo</v>
      </c>
      <c r="AN1027" s="3" t="str">
        <f>+IF(TablaProyecto[[#This Row],[DistanceFromHome]]&lt;10,"0-10 kms",IF(TablaProyecto[[#This Row],[DistanceFromHome]]&lt;20,"10-20 kms","20-30 kms"))</f>
        <v>0-10 kms</v>
      </c>
      <c r="AO1027" s="3" t="str">
        <f>+IF(TablaProyecto[[#This Row],[Porcentaje de aumento salarial recibido (%)]]&lt;16%,"Bajo",IF(TablaProyecto[[#This Row],[Porcentaje de aumento salarial recibido (%)]]&lt;21%,"Medio","Alto"))</f>
        <v>Bajo</v>
      </c>
      <c r="AP1027" s="3" t="str">
        <f>+IF(TablaProyecto[[#This Row],[TrainingTimesLastYear]]&lt;3,"Poca",IF(TablaProyecto[[#This Row],[TrainingTimesLastYear]]&lt;5,"Media","Mucha"))</f>
        <v>Media</v>
      </c>
      <c r="AQ1027" s="3" t="str">
        <f>+IF(TablaProyecto[[#This Row],[TotalWorkingYears]]&lt;4,"Junior",IF(TablaProyecto[[#This Row],[TotalWorkingYears]]&lt;10,"Intermediate","Senior"))</f>
        <v>Intermediate</v>
      </c>
      <c r="AS1027" t="str">
        <f>+IF(TablaProyecto[[#This Row],[Education]]&gt;5,"ERRONEO","")</f>
        <v/>
      </c>
      <c r="AT1027" t="str">
        <f>IF(+COUNTIF(TablaProyecto[EmployeeNumber],TablaProyecto[[#This Row],[EmployeeNumber]])&gt;1,"ERRONEO"," ")</f>
        <v xml:space="preserve"> </v>
      </c>
      <c r="AU1027" t="str">
        <f>+IF(TablaProyecto[[#This Row],[JobSatisfaction]]&gt;4,"ERRONEO"," ")</f>
        <v xml:space="preserve"> </v>
      </c>
      <c r="AV1027" t="str">
        <f>+IF(TablaProyecto[[#This Row],[PerformanceRating]]&gt;4,"ERRONEO"," ")</f>
        <v xml:space="preserve"> </v>
      </c>
      <c r="AW1027" t="str">
        <f>+IF(TablaProyecto[[#This Row],[RelationshipSatisfaction]]&gt;4,"ERRONEO"," ")</f>
        <v xml:space="preserve"> </v>
      </c>
      <c r="AX1027" t="str">
        <f>+IF(TablaProyecto[[#This Row],[WorkLifeBalance]]&gt;4,"ERRONEO"," ")</f>
        <v xml:space="preserve"> </v>
      </c>
    </row>
    <row r="1028" spans="1:50" x14ac:dyDescent="0.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  <c r="AJ1028" s="3">
        <f>+TablaProyecto[[#This Row],[PercentSalaryHike]]/100</f>
        <v>0.12</v>
      </c>
      <c r="AK1028" s="3" t="str">
        <f>+IF(TablaProyecto[[#This Row],[Age]]&gt;=61,"Baby boomers",IF(TablaProyecto[[#This Row],[Age]]&gt;=45,"Generacion X",IF(TablaProyecto[[#This Row],[Age]]&gt;=29,"Millennials","Generacion Z")))</f>
        <v>Millennials</v>
      </c>
      <c r="AL102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28" s="3" t="str">
        <f>+IF(TablaProyecto[[#This Row],[HourlyRate]]&lt;50,"Coste salarial bajo",IF(TablaProyecto[[#This Row],[HourlyRate]]&lt;75,"Coste salarial medio","Coste salarial alto"))</f>
        <v>Coste salarial alto</v>
      </c>
      <c r="AN1028" s="3" t="str">
        <f>+IF(TablaProyecto[[#This Row],[DistanceFromHome]]&lt;10,"0-10 kms",IF(TablaProyecto[[#This Row],[DistanceFromHome]]&lt;20,"10-20 kms","20-30 kms"))</f>
        <v>0-10 kms</v>
      </c>
      <c r="AO1028" s="3" t="str">
        <f>+IF(TablaProyecto[[#This Row],[Porcentaje de aumento salarial recibido (%)]]&lt;16%,"Bajo",IF(TablaProyecto[[#This Row],[Porcentaje de aumento salarial recibido (%)]]&lt;21%,"Medio","Alto"))</f>
        <v>Bajo</v>
      </c>
      <c r="AP1028" s="3" t="str">
        <f>+IF(TablaProyecto[[#This Row],[TrainingTimesLastYear]]&lt;3,"Poca",IF(TablaProyecto[[#This Row],[TrainingTimesLastYear]]&lt;5,"Media","Mucha"))</f>
        <v>Media</v>
      </c>
      <c r="AQ1028" s="3" t="str">
        <f>+IF(TablaProyecto[[#This Row],[TotalWorkingYears]]&lt;4,"Junior",IF(TablaProyecto[[#This Row],[TotalWorkingYears]]&lt;10,"Intermediate","Senior"))</f>
        <v>Intermediate</v>
      </c>
      <c r="AS1028" t="str">
        <f>+IF(TablaProyecto[[#This Row],[Education]]&gt;5,"ERRONEO","")</f>
        <v/>
      </c>
      <c r="AT1028" t="str">
        <f>IF(+COUNTIF(TablaProyecto[EmployeeNumber],TablaProyecto[[#This Row],[EmployeeNumber]])&gt;1,"ERRONEO"," ")</f>
        <v xml:space="preserve"> </v>
      </c>
      <c r="AU1028" t="str">
        <f>+IF(TablaProyecto[[#This Row],[JobSatisfaction]]&gt;4,"ERRONEO"," ")</f>
        <v xml:space="preserve"> </v>
      </c>
      <c r="AV1028" t="str">
        <f>+IF(TablaProyecto[[#This Row],[PerformanceRating]]&gt;4,"ERRONEO"," ")</f>
        <v xml:space="preserve"> </v>
      </c>
      <c r="AW1028" t="str">
        <f>+IF(TablaProyecto[[#This Row],[RelationshipSatisfaction]]&gt;4,"ERRONEO"," ")</f>
        <v xml:space="preserve"> </v>
      </c>
      <c r="AX1028" t="str">
        <f>+IF(TablaProyecto[[#This Row],[WorkLifeBalance]]&gt;4,"ERRONEO"," ")</f>
        <v xml:space="preserve"> </v>
      </c>
    </row>
    <row r="1029" spans="1:50" x14ac:dyDescent="0.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  <c r="AJ1029" s="3">
        <f>+TablaProyecto[[#This Row],[PercentSalaryHike]]/100</f>
        <v>0.17</v>
      </c>
      <c r="AK1029" s="3" t="str">
        <f>+IF(TablaProyecto[[#This Row],[Age]]&gt;=61,"Baby boomers",IF(TablaProyecto[[#This Row],[Age]]&gt;=45,"Generacion X",IF(TablaProyecto[[#This Row],[Age]]&gt;=29,"Millennials","Generacion Z")))</f>
        <v>Millennials</v>
      </c>
      <c r="AL102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29" s="3" t="str">
        <f>+IF(TablaProyecto[[#This Row],[HourlyRate]]&lt;50,"Coste salarial bajo",IF(TablaProyecto[[#This Row],[HourlyRate]]&lt;75,"Coste salarial medio","Coste salarial alto"))</f>
        <v>Coste salarial alto</v>
      </c>
      <c r="AN1029" s="3" t="str">
        <f>+IF(TablaProyecto[[#This Row],[DistanceFromHome]]&lt;10,"0-10 kms",IF(TablaProyecto[[#This Row],[DistanceFromHome]]&lt;20,"10-20 kms","20-30 kms"))</f>
        <v>0-10 kms</v>
      </c>
      <c r="AO1029" s="3" t="str">
        <f>+IF(TablaProyecto[[#This Row],[Porcentaje de aumento salarial recibido (%)]]&lt;16%,"Bajo",IF(TablaProyecto[[#This Row],[Porcentaje de aumento salarial recibido (%)]]&lt;21%,"Medio","Alto"))</f>
        <v>Medio</v>
      </c>
      <c r="AP1029" s="3" t="str">
        <f>+IF(TablaProyecto[[#This Row],[TrainingTimesLastYear]]&lt;3,"Poca",IF(TablaProyecto[[#This Row],[TrainingTimesLastYear]]&lt;5,"Media","Mucha"))</f>
        <v>Poca</v>
      </c>
      <c r="AQ1029" s="3" t="str">
        <f>+IF(TablaProyecto[[#This Row],[TotalWorkingYears]]&lt;4,"Junior",IF(TablaProyecto[[#This Row],[TotalWorkingYears]]&lt;10,"Intermediate","Senior"))</f>
        <v>Intermediate</v>
      </c>
      <c r="AS1029" t="str">
        <f>+IF(TablaProyecto[[#This Row],[Education]]&gt;5,"ERRONEO","")</f>
        <v/>
      </c>
      <c r="AT1029" t="str">
        <f>IF(+COUNTIF(TablaProyecto[EmployeeNumber],TablaProyecto[[#This Row],[EmployeeNumber]])&gt;1,"ERRONEO"," ")</f>
        <v xml:space="preserve"> </v>
      </c>
      <c r="AU1029" t="str">
        <f>+IF(TablaProyecto[[#This Row],[JobSatisfaction]]&gt;4,"ERRONEO"," ")</f>
        <v xml:space="preserve"> </v>
      </c>
      <c r="AV1029" t="str">
        <f>+IF(TablaProyecto[[#This Row],[PerformanceRating]]&gt;4,"ERRONEO"," ")</f>
        <v xml:space="preserve"> </v>
      </c>
      <c r="AW1029" t="str">
        <f>+IF(TablaProyecto[[#This Row],[RelationshipSatisfaction]]&gt;4,"ERRONEO"," ")</f>
        <v xml:space="preserve"> </v>
      </c>
      <c r="AX1029" t="str">
        <f>+IF(TablaProyecto[[#This Row],[WorkLifeBalance]]&gt;4,"ERRONEO"," ")</f>
        <v xml:space="preserve"> </v>
      </c>
    </row>
    <row r="1030" spans="1:50" x14ac:dyDescent="0.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  <c r="AJ1030" s="3">
        <f>+TablaProyecto[[#This Row],[PercentSalaryHike]]/100</f>
        <v>0.12</v>
      </c>
      <c r="AK1030" s="3" t="str">
        <f>+IF(TablaProyecto[[#This Row],[Age]]&gt;=61,"Baby boomers",IF(TablaProyecto[[#This Row],[Age]]&gt;=45,"Generacion X",IF(TablaProyecto[[#This Row],[Age]]&gt;=29,"Millennials","Generacion Z")))</f>
        <v>Millennials</v>
      </c>
      <c r="AL103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30" s="3" t="str">
        <f>+IF(TablaProyecto[[#This Row],[HourlyRate]]&lt;50,"Coste salarial bajo",IF(TablaProyecto[[#This Row],[HourlyRate]]&lt;75,"Coste salarial medio","Coste salarial alto"))</f>
        <v>Coste salarial alto</v>
      </c>
      <c r="AN1030" s="3" t="str">
        <f>+IF(TablaProyecto[[#This Row],[DistanceFromHome]]&lt;10,"0-10 kms",IF(TablaProyecto[[#This Row],[DistanceFromHome]]&lt;20,"10-20 kms","20-30 kms"))</f>
        <v>0-10 kms</v>
      </c>
      <c r="AO1030" s="3" t="str">
        <f>+IF(TablaProyecto[[#This Row],[Porcentaje de aumento salarial recibido (%)]]&lt;16%,"Bajo",IF(TablaProyecto[[#This Row],[Porcentaje de aumento salarial recibido (%)]]&lt;21%,"Medio","Alto"))</f>
        <v>Bajo</v>
      </c>
      <c r="AP1030" s="3" t="str">
        <f>+IF(TablaProyecto[[#This Row],[TrainingTimesLastYear]]&lt;3,"Poca",IF(TablaProyecto[[#This Row],[TrainingTimesLastYear]]&lt;5,"Media","Mucha"))</f>
        <v>Mucha</v>
      </c>
      <c r="AQ1030" s="3" t="str">
        <f>+IF(TablaProyecto[[#This Row],[TotalWorkingYears]]&lt;4,"Junior",IF(TablaProyecto[[#This Row],[TotalWorkingYears]]&lt;10,"Intermediate","Senior"))</f>
        <v>Intermediate</v>
      </c>
      <c r="AS1030" t="str">
        <f>+IF(TablaProyecto[[#This Row],[Education]]&gt;5,"ERRONEO","")</f>
        <v/>
      </c>
      <c r="AT1030" t="str">
        <f>IF(+COUNTIF(TablaProyecto[EmployeeNumber],TablaProyecto[[#This Row],[EmployeeNumber]])&gt;1,"ERRONEO"," ")</f>
        <v xml:space="preserve"> </v>
      </c>
      <c r="AU1030" t="str">
        <f>+IF(TablaProyecto[[#This Row],[JobSatisfaction]]&gt;4,"ERRONEO"," ")</f>
        <v xml:space="preserve"> </v>
      </c>
      <c r="AV1030" t="str">
        <f>+IF(TablaProyecto[[#This Row],[PerformanceRating]]&gt;4,"ERRONEO"," ")</f>
        <v xml:space="preserve"> </v>
      </c>
      <c r="AW1030" t="str">
        <f>+IF(TablaProyecto[[#This Row],[RelationshipSatisfaction]]&gt;4,"ERRONEO"," ")</f>
        <v xml:space="preserve"> </v>
      </c>
      <c r="AX1030" t="str">
        <f>+IF(TablaProyecto[[#This Row],[WorkLifeBalance]]&gt;4,"ERRONEO"," ")</f>
        <v xml:space="preserve"> </v>
      </c>
    </row>
    <row r="1031" spans="1:50" x14ac:dyDescent="0.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  <c r="AJ1031" s="3">
        <f>+TablaProyecto[[#This Row],[PercentSalaryHike]]/100</f>
        <v>0.11</v>
      </c>
      <c r="AK1031" s="3" t="str">
        <f>+IF(TablaProyecto[[#This Row],[Age]]&gt;=61,"Baby boomers",IF(TablaProyecto[[#This Row],[Age]]&gt;=45,"Generacion X",IF(TablaProyecto[[#This Row],[Age]]&gt;=29,"Millennials","Generacion Z")))</f>
        <v>Millennials</v>
      </c>
      <c r="AL103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31" s="3" t="str">
        <f>+IF(TablaProyecto[[#This Row],[HourlyRate]]&lt;50,"Coste salarial bajo",IF(TablaProyecto[[#This Row],[HourlyRate]]&lt;75,"Coste salarial medio","Coste salarial alto"))</f>
        <v>Coste salarial alto</v>
      </c>
      <c r="AN1031" s="3" t="str">
        <f>+IF(TablaProyecto[[#This Row],[DistanceFromHome]]&lt;10,"0-10 kms",IF(TablaProyecto[[#This Row],[DistanceFromHome]]&lt;20,"10-20 kms","20-30 kms"))</f>
        <v>0-10 kms</v>
      </c>
      <c r="AO1031" s="3" t="str">
        <f>+IF(TablaProyecto[[#This Row],[Porcentaje de aumento salarial recibido (%)]]&lt;16%,"Bajo",IF(TablaProyecto[[#This Row],[Porcentaje de aumento salarial recibido (%)]]&lt;21%,"Medio","Alto"))</f>
        <v>Bajo</v>
      </c>
      <c r="AP1031" s="3" t="str">
        <f>+IF(TablaProyecto[[#This Row],[TrainingTimesLastYear]]&lt;3,"Poca",IF(TablaProyecto[[#This Row],[TrainingTimesLastYear]]&lt;5,"Media","Mucha"))</f>
        <v>Poca</v>
      </c>
      <c r="AQ1031" s="3" t="str">
        <f>+IF(TablaProyecto[[#This Row],[TotalWorkingYears]]&lt;4,"Junior",IF(TablaProyecto[[#This Row],[TotalWorkingYears]]&lt;10,"Intermediate","Senior"))</f>
        <v>Senior</v>
      </c>
      <c r="AS1031" t="str">
        <f>+IF(TablaProyecto[[#This Row],[Education]]&gt;5,"ERRONEO","")</f>
        <v/>
      </c>
      <c r="AT1031" t="str">
        <f>IF(+COUNTIF(TablaProyecto[EmployeeNumber],TablaProyecto[[#This Row],[EmployeeNumber]])&gt;1,"ERRONEO"," ")</f>
        <v xml:space="preserve"> </v>
      </c>
      <c r="AU1031" t="str">
        <f>+IF(TablaProyecto[[#This Row],[JobSatisfaction]]&gt;4,"ERRONEO"," ")</f>
        <v xml:space="preserve"> </v>
      </c>
      <c r="AV1031" t="str">
        <f>+IF(TablaProyecto[[#This Row],[PerformanceRating]]&gt;4,"ERRONEO"," ")</f>
        <v xml:space="preserve"> </v>
      </c>
      <c r="AW1031" t="str">
        <f>+IF(TablaProyecto[[#This Row],[RelationshipSatisfaction]]&gt;4,"ERRONEO"," ")</f>
        <v xml:space="preserve"> </v>
      </c>
      <c r="AX1031" t="str">
        <f>+IF(TablaProyecto[[#This Row],[WorkLifeBalance]]&gt;4,"ERRONEO"," ")</f>
        <v xml:space="preserve"> </v>
      </c>
    </row>
    <row r="1032" spans="1:50" x14ac:dyDescent="0.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  <c r="AJ1032" s="3">
        <f>+TablaProyecto[[#This Row],[PercentSalaryHike]]/100</f>
        <v>0.18</v>
      </c>
      <c r="AK1032" s="3" t="str">
        <f>+IF(TablaProyecto[[#This Row],[Age]]&gt;=61,"Baby boomers",IF(TablaProyecto[[#This Row],[Age]]&gt;=45,"Generacion X",IF(TablaProyecto[[#This Row],[Age]]&gt;=29,"Millennials","Generacion Z")))</f>
        <v>Millennials</v>
      </c>
      <c r="AL103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032" s="3" t="str">
        <f>+IF(TablaProyecto[[#This Row],[HourlyRate]]&lt;50,"Coste salarial bajo",IF(TablaProyecto[[#This Row],[HourlyRate]]&lt;75,"Coste salarial medio","Coste salarial alto"))</f>
        <v>Coste salarial bajo</v>
      </c>
      <c r="AN1032" s="3" t="str">
        <f>+IF(TablaProyecto[[#This Row],[DistanceFromHome]]&lt;10,"0-10 kms",IF(TablaProyecto[[#This Row],[DistanceFromHome]]&lt;20,"10-20 kms","20-30 kms"))</f>
        <v>0-10 kms</v>
      </c>
      <c r="AO1032" s="3" t="str">
        <f>+IF(TablaProyecto[[#This Row],[Porcentaje de aumento salarial recibido (%)]]&lt;16%,"Bajo",IF(TablaProyecto[[#This Row],[Porcentaje de aumento salarial recibido (%)]]&lt;21%,"Medio","Alto"))</f>
        <v>Medio</v>
      </c>
      <c r="AP1032" s="3" t="str">
        <f>+IF(TablaProyecto[[#This Row],[TrainingTimesLastYear]]&lt;3,"Poca",IF(TablaProyecto[[#This Row],[TrainingTimesLastYear]]&lt;5,"Media","Mucha"))</f>
        <v>Mucha</v>
      </c>
      <c r="AQ1032" s="3" t="str">
        <f>+IF(TablaProyecto[[#This Row],[TotalWorkingYears]]&lt;4,"Junior",IF(TablaProyecto[[#This Row],[TotalWorkingYears]]&lt;10,"Intermediate","Senior"))</f>
        <v>Senior</v>
      </c>
      <c r="AS1032" t="str">
        <f>+IF(TablaProyecto[[#This Row],[Education]]&gt;5,"ERRONEO","")</f>
        <v/>
      </c>
      <c r="AT1032" t="str">
        <f>IF(+COUNTIF(TablaProyecto[EmployeeNumber],TablaProyecto[[#This Row],[EmployeeNumber]])&gt;1,"ERRONEO"," ")</f>
        <v xml:space="preserve"> </v>
      </c>
      <c r="AU1032" t="str">
        <f>+IF(TablaProyecto[[#This Row],[JobSatisfaction]]&gt;4,"ERRONEO"," ")</f>
        <v xml:space="preserve"> </v>
      </c>
      <c r="AV1032" t="str">
        <f>+IF(TablaProyecto[[#This Row],[PerformanceRating]]&gt;4,"ERRONEO"," ")</f>
        <v xml:space="preserve"> </v>
      </c>
      <c r="AW1032" t="str">
        <f>+IF(TablaProyecto[[#This Row],[RelationshipSatisfaction]]&gt;4,"ERRONEO"," ")</f>
        <v xml:space="preserve"> </v>
      </c>
      <c r="AX1032" t="str">
        <f>+IF(TablaProyecto[[#This Row],[WorkLifeBalance]]&gt;4,"ERRONEO"," ")</f>
        <v xml:space="preserve"> </v>
      </c>
    </row>
    <row r="1033" spans="1:50" x14ac:dyDescent="0.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  <c r="AJ1033" s="3">
        <f>+TablaProyecto[[#This Row],[PercentSalaryHike]]/100</f>
        <v>0.11</v>
      </c>
      <c r="AK1033" s="3" t="str">
        <f>+IF(TablaProyecto[[#This Row],[Age]]&gt;=61,"Baby boomers",IF(TablaProyecto[[#This Row],[Age]]&gt;=45,"Generacion X",IF(TablaProyecto[[#This Row],[Age]]&gt;=29,"Millennials","Generacion Z")))</f>
        <v>Generacion X</v>
      </c>
      <c r="AL103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33" s="3" t="str">
        <f>+IF(TablaProyecto[[#This Row],[HourlyRate]]&lt;50,"Coste salarial bajo",IF(TablaProyecto[[#This Row],[HourlyRate]]&lt;75,"Coste salarial medio","Coste salarial alto"))</f>
        <v>Coste salarial medio</v>
      </c>
      <c r="AN1033" s="3" t="str">
        <f>+IF(TablaProyecto[[#This Row],[DistanceFromHome]]&lt;10,"0-10 kms",IF(TablaProyecto[[#This Row],[DistanceFromHome]]&lt;20,"10-20 kms","20-30 kms"))</f>
        <v>0-10 kms</v>
      </c>
      <c r="AO1033" s="3" t="str">
        <f>+IF(TablaProyecto[[#This Row],[Porcentaje de aumento salarial recibido (%)]]&lt;16%,"Bajo",IF(TablaProyecto[[#This Row],[Porcentaje de aumento salarial recibido (%)]]&lt;21%,"Medio","Alto"))</f>
        <v>Bajo</v>
      </c>
      <c r="AP1033" s="3" t="str">
        <f>+IF(TablaProyecto[[#This Row],[TrainingTimesLastYear]]&lt;3,"Poca",IF(TablaProyecto[[#This Row],[TrainingTimesLastYear]]&lt;5,"Media","Mucha"))</f>
        <v>Poca</v>
      </c>
      <c r="AQ1033" s="3" t="str">
        <f>+IF(TablaProyecto[[#This Row],[TotalWorkingYears]]&lt;4,"Junior",IF(TablaProyecto[[#This Row],[TotalWorkingYears]]&lt;10,"Intermediate","Senior"))</f>
        <v>Senior</v>
      </c>
      <c r="AS1033" t="str">
        <f>+IF(TablaProyecto[[#This Row],[Education]]&gt;5,"ERRONEO","")</f>
        <v/>
      </c>
      <c r="AT1033" t="str">
        <f>IF(+COUNTIF(TablaProyecto[EmployeeNumber],TablaProyecto[[#This Row],[EmployeeNumber]])&gt;1,"ERRONEO"," ")</f>
        <v xml:space="preserve"> </v>
      </c>
      <c r="AU1033" t="str">
        <f>+IF(TablaProyecto[[#This Row],[JobSatisfaction]]&gt;4,"ERRONEO"," ")</f>
        <v xml:space="preserve"> </v>
      </c>
      <c r="AV1033" t="str">
        <f>+IF(TablaProyecto[[#This Row],[PerformanceRating]]&gt;4,"ERRONEO"," ")</f>
        <v xml:space="preserve"> </v>
      </c>
      <c r="AW1033" t="str">
        <f>+IF(TablaProyecto[[#This Row],[RelationshipSatisfaction]]&gt;4,"ERRONEO"," ")</f>
        <v xml:space="preserve"> </v>
      </c>
      <c r="AX1033" t="str">
        <f>+IF(TablaProyecto[[#This Row],[WorkLifeBalance]]&gt;4,"ERRONEO"," ")</f>
        <v xml:space="preserve"> </v>
      </c>
    </row>
    <row r="1034" spans="1:50" x14ac:dyDescent="0.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  <c r="AJ1034" s="3">
        <f>+TablaProyecto[[#This Row],[PercentSalaryHike]]/100</f>
        <v>0.23</v>
      </c>
      <c r="AK1034" s="3" t="str">
        <f>+IF(TablaProyecto[[#This Row],[Age]]&gt;=61,"Baby boomers",IF(TablaProyecto[[#This Row],[Age]]&gt;=45,"Generacion X",IF(TablaProyecto[[#This Row],[Age]]&gt;=29,"Millennials","Generacion Z")))</f>
        <v>Millennials</v>
      </c>
      <c r="AL103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034" s="3" t="str">
        <f>+IF(TablaProyecto[[#This Row],[HourlyRate]]&lt;50,"Coste salarial bajo",IF(TablaProyecto[[#This Row],[HourlyRate]]&lt;75,"Coste salarial medio","Coste salarial alto"))</f>
        <v>Coste salarial medio</v>
      </c>
      <c r="AN1034" s="3" t="str">
        <f>+IF(TablaProyecto[[#This Row],[DistanceFromHome]]&lt;10,"0-10 kms",IF(TablaProyecto[[#This Row],[DistanceFromHome]]&lt;20,"10-20 kms","20-30 kms"))</f>
        <v>0-10 kms</v>
      </c>
      <c r="AO1034" s="3" t="str">
        <f>+IF(TablaProyecto[[#This Row],[Porcentaje de aumento salarial recibido (%)]]&lt;16%,"Bajo",IF(TablaProyecto[[#This Row],[Porcentaje de aumento salarial recibido (%)]]&lt;21%,"Medio","Alto"))</f>
        <v>Alto</v>
      </c>
      <c r="AP1034" s="3" t="str">
        <f>+IF(TablaProyecto[[#This Row],[TrainingTimesLastYear]]&lt;3,"Poca",IF(TablaProyecto[[#This Row],[TrainingTimesLastYear]]&lt;5,"Media","Mucha"))</f>
        <v>Poca</v>
      </c>
      <c r="AQ1034" s="3" t="str">
        <f>+IF(TablaProyecto[[#This Row],[TotalWorkingYears]]&lt;4,"Junior",IF(TablaProyecto[[#This Row],[TotalWorkingYears]]&lt;10,"Intermediate","Senior"))</f>
        <v>Senior</v>
      </c>
      <c r="AS1034" t="str">
        <f>+IF(TablaProyecto[[#This Row],[Education]]&gt;5,"ERRONEO","")</f>
        <v/>
      </c>
      <c r="AT1034" t="str">
        <f>IF(+COUNTIF(TablaProyecto[EmployeeNumber],TablaProyecto[[#This Row],[EmployeeNumber]])&gt;1,"ERRONEO"," ")</f>
        <v xml:space="preserve"> </v>
      </c>
      <c r="AU1034" t="str">
        <f>+IF(TablaProyecto[[#This Row],[JobSatisfaction]]&gt;4,"ERRONEO"," ")</f>
        <v xml:space="preserve"> </v>
      </c>
      <c r="AV1034" t="str">
        <f>+IF(TablaProyecto[[#This Row],[PerformanceRating]]&gt;4,"ERRONEO"," ")</f>
        <v xml:space="preserve"> </v>
      </c>
      <c r="AW1034" t="str">
        <f>+IF(TablaProyecto[[#This Row],[RelationshipSatisfaction]]&gt;4,"ERRONEO"," ")</f>
        <v xml:space="preserve"> </v>
      </c>
      <c r="AX1034" t="str">
        <f>+IF(TablaProyecto[[#This Row],[WorkLifeBalance]]&gt;4,"ERRONEO"," ")</f>
        <v xml:space="preserve"> </v>
      </c>
    </row>
    <row r="1035" spans="1:50" x14ac:dyDescent="0.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  <c r="AJ1035" s="3">
        <f>+TablaProyecto[[#This Row],[PercentSalaryHike]]/100</f>
        <v>0.11</v>
      </c>
      <c r="AK1035" s="3" t="str">
        <f>+IF(TablaProyecto[[#This Row],[Age]]&gt;=61,"Baby boomers",IF(TablaProyecto[[#This Row],[Age]]&gt;=45,"Generacion X",IF(TablaProyecto[[#This Row],[Age]]&gt;=29,"Millennials","Generacion Z")))</f>
        <v>Millennials</v>
      </c>
      <c r="AL103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35" s="3" t="str">
        <f>+IF(TablaProyecto[[#This Row],[HourlyRate]]&lt;50,"Coste salarial bajo",IF(TablaProyecto[[#This Row],[HourlyRate]]&lt;75,"Coste salarial medio","Coste salarial alto"))</f>
        <v>Coste salarial alto</v>
      </c>
      <c r="AN1035" s="3" t="str">
        <f>+IF(TablaProyecto[[#This Row],[DistanceFromHome]]&lt;10,"0-10 kms",IF(TablaProyecto[[#This Row],[DistanceFromHome]]&lt;20,"10-20 kms","20-30 kms"))</f>
        <v>0-10 kms</v>
      </c>
      <c r="AO1035" s="3" t="str">
        <f>+IF(TablaProyecto[[#This Row],[Porcentaje de aumento salarial recibido (%)]]&lt;16%,"Bajo",IF(TablaProyecto[[#This Row],[Porcentaje de aumento salarial recibido (%)]]&lt;21%,"Medio","Alto"))</f>
        <v>Bajo</v>
      </c>
      <c r="AP1035" s="3" t="str">
        <f>+IF(TablaProyecto[[#This Row],[TrainingTimesLastYear]]&lt;3,"Poca",IF(TablaProyecto[[#This Row],[TrainingTimesLastYear]]&lt;5,"Media","Mucha"))</f>
        <v>Poca</v>
      </c>
      <c r="AQ1035" s="3" t="str">
        <f>+IF(TablaProyecto[[#This Row],[TotalWorkingYears]]&lt;4,"Junior",IF(TablaProyecto[[#This Row],[TotalWorkingYears]]&lt;10,"Intermediate","Senior"))</f>
        <v>Senior</v>
      </c>
      <c r="AS1035" t="str">
        <f>+IF(TablaProyecto[[#This Row],[Education]]&gt;5,"ERRONEO","")</f>
        <v/>
      </c>
      <c r="AT1035" t="str">
        <f>IF(+COUNTIF(TablaProyecto[EmployeeNumber],TablaProyecto[[#This Row],[EmployeeNumber]])&gt;1,"ERRONEO"," ")</f>
        <v xml:space="preserve"> </v>
      </c>
      <c r="AU1035" t="str">
        <f>+IF(TablaProyecto[[#This Row],[JobSatisfaction]]&gt;4,"ERRONEO"," ")</f>
        <v xml:space="preserve"> </v>
      </c>
      <c r="AV1035" t="str">
        <f>+IF(TablaProyecto[[#This Row],[PerformanceRating]]&gt;4,"ERRONEO"," ")</f>
        <v xml:space="preserve"> </v>
      </c>
      <c r="AW1035" t="str">
        <f>+IF(TablaProyecto[[#This Row],[RelationshipSatisfaction]]&gt;4,"ERRONEO"," ")</f>
        <v xml:space="preserve"> </v>
      </c>
      <c r="AX1035" t="str">
        <f>+IF(TablaProyecto[[#This Row],[WorkLifeBalance]]&gt;4,"ERRONEO"," ")</f>
        <v xml:space="preserve"> </v>
      </c>
    </row>
    <row r="1036" spans="1:50" x14ac:dyDescent="0.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  <c r="AJ1036" s="3">
        <f>+TablaProyecto[[#This Row],[PercentSalaryHike]]/100</f>
        <v>0.18</v>
      </c>
      <c r="AK1036" s="3" t="str">
        <f>+IF(TablaProyecto[[#This Row],[Age]]&gt;=61,"Baby boomers",IF(TablaProyecto[[#This Row],[Age]]&gt;=45,"Generacion X",IF(TablaProyecto[[#This Row],[Age]]&gt;=29,"Millennials","Generacion Z")))</f>
        <v>Generacion X</v>
      </c>
      <c r="AL103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36" s="3" t="str">
        <f>+IF(TablaProyecto[[#This Row],[HourlyRate]]&lt;50,"Coste salarial bajo",IF(TablaProyecto[[#This Row],[HourlyRate]]&lt;75,"Coste salarial medio","Coste salarial alto"))</f>
        <v>Coste salarial alto</v>
      </c>
      <c r="AN1036" s="3" t="str">
        <f>+IF(TablaProyecto[[#This Row],[DistanceFromHome]]&lt;10,"0-10 kms",IF(TablaProyecto[[#This Row],[DistanceFromHome]]&lt;20,"10-20 kms","20-30 kms"))</f>
        <v>20-30 kms</v>
      </c>
      <c r="AO1036" s="3" t="str">
        <f>+IF(TablaProyecto[[#This Row],[Porcentaje de aumento salarial recibido (%)]]&lt;16%,"Bajo",IF(TablaProyecto[[#This Row],[Porcentaje de aumento salarial recibido (%)]]&lt;21%,"Medio","Alto"))</f>
        <v>Medio</v>
      </c>
      <c r="AP1036" s="3" t="str">
        <f>+IF(TablaProyecto[[#This Row],[TrainingTimesLastYear]]&lt;3,"Poca",IF(TablaProyecto[[#This Row],[TrainingTimesLastYear]]&lt;5,"Media","Mucha"))</f>
        <v>Poca</v>
      </c>
      <c r="AQ1036" s="3" t="str">
        <f>+IF(TablaProyecto[[#This Row],[TotalWorkingYears]]&lt;4,"Junior",IF(TablaProyecto[[#This Row],[TotalWorkingYears]]&lt;10,"Intermediate","Senior"))</f>
        <v>Senior</v>
      </c>
      <c r="AS1036" t="str">
        <f>+IF(TablaProyecto[[#This Row],[Education]]&gt;5,"ERRONEO","")</f>
        <v/>
      </c>
      <c r="AT1036" t="str">
        <f>IF(+COUNTIF(TablaProyecto[EmployeeNumber],TablaProyecto[[#This Row],[EmployeeNumber]])&gt;1,"ERRONEO"," ")</f>
        <v xml:space="preserve"> </v>
      </c>
      <c r="AU1036" t="str">
        <f>+IF(TablaProyecto[[#This Row],[JobSatisfaction]]&gt;4,"ERRONEO"," ")</f>
        <v xml:space="preserve"> </v>
      </c>
      <c r="AV1036" t="str">
        <f>+IF(TablaProyecto[[#This Row],[PerformanceRating]]&gt;4,"ERRONEO"," ")</f>
        <v xml:space="preserve"> </v>
      </c>
      <c r="AW1036" t="str">
        <f>+IF(TablaProyecto[[#This Row],[RelationshipSatisfaction]]&gt;4,"ERRONEO"," ")</f>
        <v xml:space="preserve"> </v>
      </c>
      <c r="AX1036" t="str">
        <f>+IF(TablaProyecto[[#This Row],[WorkLifeBalance]]&gt;4,"ERRONEO"," ")</f>
        <v xml:space="preserve"> </v>
      </c>
    </row>
    <row r="1037" spans="1:50" x14ac:dyDescent="0.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  <c r="AJ1037" s="3">
        <f>+TablaProyecto[[#This Row],[PercentSalaryHike]]/100</f>
        <v>0.18</v>
      </c>
      <c r="AK1037" s="3" t="str">
        <f>+IF(TablaProyecto[[#This Row],[Age]]&gt;=61,"Baby boomers",IF(TablaProyecto[[#This Row],[Age]]&gt;=45,"Generacion X",IF(TablaProyecto[[#This Row],[Age]]&gt;=29,"Millennials","Generacion Z")))</f>
        <v>Millennials</v>
      </c>
      <c r="AL103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37" s="3" t="str">
        <f>+IF(TablaProyecto[[#This Row],[HourlyRate]]&lt;50,"Coste salarial bajo",IF(TablaProyecto[[#This Row],[HourlyRate]]&lt;75,"Coste salarial medio","Coste salarial alto"))</f>
        <v>Coste salarial alto</v>
      </c>
      <c r="AN1037" s="3" t="str">
        <f>+IF(TablaProyecto[[#This Row],[DistanceFromHome]]&lt;10,"0-10 kms",IF(TablaProyecto[[#This Row],[DistanceFromHome]]&lt;20,"10-20 kms","20-30 kms"))</f>
        <v>0-10 kms</v>
      </c>
      <c r="AO1037" s="3" t="str">
        <f>+IF(TablaProyecto[[#This Row],[Porcentaje de aumento salarial recibido (%)]]&lt;16%,"Bajo",IF(TablaProyecto[[#This Row],[Porcentaje de aumento salarial recibido (%)]]&lt;21%,"Medio","Alto"))</f>
        <v>Medio</v>
      </c>
      <c r="AP1037" s="3" t="str">
        <f>+IF(TablaProyecto[[#This Row],[TrainingTimesLastYear]]&lt;3,"Poca",IF(TablaProyecto[[#This Row],[TrainingTimesLastYear]]&lt;5,"Media","Mucha"))</f>
        <v>Media</v>
      </c>
      <c r="AQ1037" s="3" t="str">
        <f>+IF(TablaProyecto[[#This Row],[TotalWorkingYears]]&lt;4,"Junior",IF(TablaProyecto[[#This Row],[TotalWorkingYears]]&lt;10,"Intermediate","Senior"))</f>
        <v>Intermediate</v>
      </c>
      <c r="AS1037" t="str">
        <f>+IF(TablaProyecto[[#This Row],[Education]]&gt;5,"ERRONEO","")</f>
        <v/>
      </c>
      <c r="AT1037" t="str">
        <f>IF(+COUNTIF(TablaProyecto[EmployeeNumber],TablaProyecto[[#This Row],[EmployeeNumber]])&gt;1,"ERRONEO"," ")</f>
        <v xml:space="preserve"> </v>
      </c>
      <c r="AU1037" t="str">
        <f>+IF(TablaProyecto[[#This Row],[JobSatisfaction]]&gt;4,"ERRONEO"," ")</f>
        <v xml:space="preserve"> </v>
      </c>
      <c r="AV1037" t="str">
        <f>+IF(TablaProyecto[[#This Row],[PerformanceRating]]&gt;4,"ERRONEO"," ")</f>
        <v xml:space="preserve"> </v>
      </c>
      <c r="AW1037" t="str">
        <f>+IF(TablaProyecto[[#This Row],[RelationshipSatisfaction]]&gt;4,"ERRONEO"," ")</f>
        <v xml:space="preserve"> </v>
      </c>
      <c r="AX1037" t="str">
        <f>+IF(TablaProyecto[[#This Row],[WorkLifeBalance]]&gt;4,"ERRONEO"," ")</f>
        <v xml:space="preserve"> </v>
      </c>
    </row>
    <row r="1038" spans="1:50" x14ac:dyDescent="0.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  <c r="AJ1038" s="3">
        <f>+TablaProyecto[[#This Row],[PercentSalaryHike]]/100</f>
        <v>0.13</v>
      </c>
      <c r="AK1038" s="3" t="str">
        <f>+IF(TablaProyecto[[#This Row],[Age]]&gt;=61,"Baby boomers",IF(TablaProyecto[[#This Row],[Age]]&gt;=45,"Generacion X",IF(TablaProyecto[[#This Row],[Age]]&gt;=29,"Millennials","Generacion Z")))</f>
        <v>Millennials</v>
      </c>
      <c r="AL103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38" s="3" t="str">
        <f>+IF(TablaProyecto[[#This Row],[HourlyRate]]&lt;50,"Coste salarial bajo",IF(TablaProyecto[[#This Row],[HourlyRate]]&lt;75,"Coste salarial medio","Coste salarial alto"))</f>
        <v>Coste salarial alto</v>
      </c>
      <c r="AN1038" s="3" t="str">
        <f>+IF(TablaProyecto[[#This Row],[DistanceFromHome]]&lt;10,"0-10 kms",IF(TablaProyecto[[#This Row],[DistanceFromHome]]&lt;20,"10-20 kms","20-30 kms"))</f>
        <v>0-10 kms</v>
      </c>
      <c r="AO1038" s="3" t="str">
        <f>+IF(TablaProyecto[[#This Row],[Porcentaje de aumento salarial recibido (%)]]&lt;16%,"Bajo",IF(TablaProyecto[[#This Row],[Porcentaje de aumento salarial recibido (%)]]&lt;21%,"Medio","Alto"))</f>
        <v>Bajo</v>
      </c>
      <c r="AP1038" s="3" t="str">
        <f>+IF(TablaProyecto[[#This Row],[TrainingTimesLastYear]]&lt;3,"Poca",IF(TablaProyecto[[#This Row],[TrainingTimesLastYear]]&lt;5,"Media","Mucha"))</f>
        <v>Poca</v>
      </c>
      <c r="AQ1038" s="3" t="str">
        <f>+IF(TablaProyecto[[#This Row],[TotalWorkingYears]]&lt;4,"Junior",IF(TablaProyecto[[#This Row],[TotalWorkingYears]]&lt;10,"Intermediate","Senior"))</f>
        <v>Intermediate</v>
      </c>
      <c r="AS1038" t="str">
        <f>+IF(TablaProyecto[[#This Row],[Education]]&gt;5,"ERRONEO","")</f>
        <v/>
      </c>
      <c r="AT1038" t="str">
        <f>IF(+COUNTIF(TablaProyecto[EmployeeNumber],TablaProyecto[[#This Row],[EmployeeNumber]])&gt;1,"ERRONEO"," ")</f>
        <v xml:space="preserve"> </v>
      </c>
      <c r="AU1038" t="str">
        <f>+IF(TablaProyecto[[#This Row],[JobSatisfaction]]&gt;4,"ERRONEO"," ")</f>
        <v xml:space="preserve"> </v>
      </c>
      <c r="AV1038" t="str">
        <f>+IF(TablaProyecto[[#This Row],[PerformanceRating]]&gt;4,"ERRONEO"," ")</f>
        <v xml:space="preserve"> </v>
      </c>
      <c r="AW1038" t="str">
        <f>+IF(TablaProyecto[[#This Row],[RelationshipSatisfaction]]&gt;4,"ERRONEO"," ")</f>
        <v xml:space="preserve"> </v>
      </c>
      <c r="AX1038" t="str">
        <f>+IF(TablaProyecto[[#This Row],[WorkLifeBalance]]&gt;4,"ERRONEO"," ")</f>
        <v xml:space="preserve"> </v>
      </c>
    </row>
    <row r="1039" spans="1:50" x14ac:dyDescent="0.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  <c r="AJ1039" s="3">
        <f>+TablaProyecto[[#This Row],[PercentSalaryHike]]/100</f>
        <v>0.18</v>
      </c>
      <c r="AK1039" s="3" t="str">
        <f>+IF(TablaProyecto[[#This Row],[Age]]&gt;=61,"Baby boomers",IF(TablaProyecto[[#This Row],[Age]]&gt;=45,"Generacion X",IF(TablaProyecto[[#This Row],[Age]]&gt;=29,"Millennials","Generacion Z")))</f>
        <v>Generacion X</v>
      </c>
      <c r="AL103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39" s="3" t="str">
        <f>+IF(TablaProyecto[[#This Row],[HourlyRate]]&lt;50,"Coste salarial bajo",IF(TablaProyecto[[#This Row],[HourlyRate]]&lt;75,"Coste salarial medio","Coste salarial alto"))</f>
        <v>Coste salarial medio</v>
      </c>
      <c r="AN1039" s="3" t="str">
        <f>+IF(TablaProyecto[[#This Row],[DistanceFromHome]]&lt;10,"0-10 kms",IF(TablaProyecto[[#This Row],[DistanceFromHome]]&lt;20,"10-20 kms","20-30 kms"))</f>
        <v>20-30 kms</v>
      </c>
      <c r="AO1039" s="3" t="str">
        <f>+IF(TablaProyecto[[#This Row],[Porcentaje de aumento salarial recibido (%)]]&lt;16%,"Bajo",IF(TablaProyecto[[#This Row],[Porcentaje de aumento salarial recibido (%)]]&lt;21%,"Medio","Alto"))</f>
        <v>Medio</v>
      </c>
      <c r="AP1039" s="3" t="str">
        <f>+IF(TablaProyecto[[#This Row],[TrainingTimesLastYear]]&lt;3,"Poca",IF(TablaProyecto[[#This Row],[TrainingTimesLastYear]]&lt;5,"Media","Mucha"))</f>
        <v>Media</v>
      </c>
      <c r="AQ1039" s="3" t="str">
        <f>+IF(TablaProyecto[[#This Row],[TotalWorkingYears]]&lt;4,"Junior",IF(TablaProyecto[[#This Row],[TotalWorkingYears]]&lt;10,"Intermediate","Senior"))</f>
        <v>Senior</v>
      </c>
      <c r="AS1039" t="str">
        <f>+IF(TablaProyecto[[#This Row],[Education]]&gt;5,"ERRONEO","")</f>
        <v/>
      </c>
      <c r="AT1039" t="str">
        <f>IF(+COUNTIF(TablaProyecto[EmployeeNumber],TablaProyecto[[#This Row],[EmployeeNumber]])&gt;1,"ERRONEO"," ")</f>
        <v xml:space="preserve"> </v>
      </c>
      <c r="AU1039" t="str">
        <f>+IF(TablaProyecto[[#This Row],[JobSatisfaction]]&gt;4,"ERRONEO"," ")</f>
        <v xml:space="preserve"> </v>
      </c>
      <c r="AV1039" t="str">
        <f>+IF(TablaProyecto[[#This Row],[PerformanceRating]]&gt;4,"ERRONEO"," ")</f>
        <v xml:space="preserve"> </v>
      </c>
      <c r="AW1039" t="str">
        <f>+IF(TablaProyecto[[#This Row],[RelationshipSatisfaction]]&gt;4,"ERRONEO"," ")</f>
        <v xml:space="preserve"> </v>
      </c>
      <c r="AX1039" t="str">
        <f>+IF(TablaProyecto[[#This Row],[WorkLifeBalance]]&gt;4,"ERRONEO"," ")</f>
        <v xml:space="preserve"> </v>
      </c>
    </row>
    <row r="1040" spans="1:50" x14ac:dyDescent="0.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  <c r="AJ1040" s="3">
        <f>+TablaProyecto[[#This Row],[PercentSalaryHike]]/100</f>
        <v>0.11</v>
      </c>
      <c r="AK1040" s="3" t="str">
        <f>+IF(TablaProyecto[[#This Row],[Age]]&gt;=61,"Baby boomers",IF(TablaProyecto[[#This Row],[Age]]&gt;=45,"Generacion X",IF(TablaProyecto[[#This Row],[Age]]&gt;=29,"Millennials","Generacion Z")))</f>
        <v>Generacion X</v>
      </c>
      <c r="AL104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40" s="3" t="str">
        <f>+IF(TablaProyecto[[#This Row],[HourlyRate]]&lt;50,"Coste salarial bajo",IF(TablaProyecto[[#This Row],[HourlyRate]]&lt;75,"Coste salarial medio","Coste salarial alto"))</f>
        <v>Coste salarial alto</v>
      </c>
      <c r="AN1040" s="3" t="str">
        <f>+IF(TablaProyecto[[#This Row],[DistanceFromHome]]&lt;10,"0-10 kms",IF(TablaProyecto[[#This Row],[DistanceFromHome]]&lt;20,"10-20 kms","20-30 kms"))</f>
        <v>0-10 kms</v>
      </c>
      <c r="AO1040" s="3" t="str">
        <f>+IF(TablaProyecto[[#This Row],[Porcentaje de aumento salarial recibido (%)]]&lt;16%,"Bajo",IF(TablaProyecto[[#This Row],[Porcentaje de aumento salarial recibido (%)]]&lt;21%,"Medio","Alto"))</f>
        <v>Bajo</v>
      </c>
      <c r="AP1040" s="3" t="str">
        <f>+IF(TablaProyecto[[#This Row],[TrainingTimesLastYear]]&lt;3,"Poca",IF(TablaProyecto[[#This Row],[TrainingTimesLastYear]]&lt;5,"Media","Mucha"))</f>
        <v>Media</v>
      </c>
      <c r="AQ1040" s="3" t="str">
        <f>+IF(TablaProyecto[[#This Row],[TotalWorkingYears]]&lt;4,"Junior",IF(TablaProyecto[[#This Row],[TotalWorkingYears]]&lt;10,"Intermediate","Senior"))</f>
        <v>Senior</v>
      </c>
      <c r="AS1040" t="str">
        <f>+IF(TablaProyecto[[#This Row],[Education]]&gt;5,"ERRONEO","")</f>
        <v/>
      </c>
      <c r="AT1040" t="str">
        <f>IF(+COUNTIF(TablaProyecto[EmployeeNumber],TablaProyecto[[#This Row],[EmployeeNumber]])&gt;1,"ERRONEO"," ")</f>
        <v xml:space="preserve"> </v>
      </c>
      <c r="AU1040" t="str">
        <f>+IF(TablaProyecto[[#This Row],[JobSatisfaction]]&gt;4,"ERRONEO"," ")</f>
        <v xml:space="preserve"> </v>
      </c>
      <c r="AV1040" t="str">
        <f>+IF(TablaProyecto[[#This Row],[PerformanceRating]]&gt;4,"ERRONEO"," ")</f>
        <v xml:space="preserve"> </v>
      </c>
      <c r="AW1040" t="str">
        <f>+IF(TablaProyecto[[#This Row],[RelationshipSatisfaction]]&gt;4,"ERRONEO"," ")</f>
        <v xml:space="preserve"> </v>
      </c>
      <c r="AX1040" t="str">
        <f>+IF(TablaProyecto[[#This Row],[WorkLifeBalance]]&gt;4,"ERRONEO"," ")</f>
        <v xml:space="preserve"> </v>
      </c>
    </row>
    <row r="1041" spans="1:50" x14ac:dyDescent="0.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  <c r="AJ1041" s="3">
        <f>+TablaProyecto[[#This Row],[PercentSalaryHike]]/100</f>
        <v>0.15</v>
      </c>
      <c r="AK1041" s="3" t="str">
        <f>+IF(TablaProyecto[[#This Row],[Age]]&gt;=61,"Baby boomers",IF(TablaProyecto[[#This Row],[Age]]&gt;=45,"Generacion X",IF(TablaProyecto[[#This Row],[Age]]&gt;=29,"Millennials","Generacion Z")))</f>
        <v>Millennials</v>
      </c>
      <c r="AL104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41" s="3" t="str">
        <f>+IF(TablaProyecto[[#This Row],[HourlyRate]]&lt;50,"Coste salarial bajo",IF(TablaProyecto[[#This Row],[HourlyRate]]&lt;75,"Coste salarial medio","Coste salarial alto"))</f>
        <v>Coste salarial medio</v>
      </c>
      <c r="AN1041" s="3" t="str">
        <f>+IF(TablaProyecto[[#This Row],[DistanceFromHome]]&lt;10,"0-10 kms",IF(TablaProyecto[[#This Row],[DistanceFromHome]]&lt;20,"10-20 kms","20-30 kms"))</f>
        <v>0-10 kms</v>
      </c>
      <c r="AO1041" s="3" t="str">
        <f>+IF(TablaProyecto[[#This Row],[Porcentaje de aumento salarial recibido (%)]]&lt;16%,"Bajo",IF(TablaProyecto[[#This Row],[Porcentaje de aumento salarial recibido (%)]]&lt;21%,"Medio","Alto"))</f>
        <v>Bajo</v>
      </c>
      <c r="AP1041" s="3" t="str">
        <f>+IF(TablaProyecto[[#This Row],[TrainingTimesLastYear]]&lt;3,"Poca",IF(TablaProyecto[[#This Row],[TrainingTimesLastYear]]&lt;5,"Media","Mucha"))</f>
        <v>Poca</v>
      </c>
      <c r="AQ1041" s="3" t="str">
        <f>+IF(TablaProyecto[[#This Row],[TotalWorkingYears]]&lt;4,"Junior",IF(TablaProyecto[[#This Row],[TotalWorkingYears]]&lt;10,"Intermediate","Senior"))</f>
        <v>Junior</v>
      </c>
      <c r="AS1041" t="str">
        <f>+IF(TablaProyecto[[#This Row],[Education]]&gt;5,"ERRONEO","")</f>
        <v/>
      </c>
      <c r="AT1041" t="str">
        <f>IF(+COUNTIF(TablaProyecto[EmployeeNumber],TablaProyecto[[#This Row],[EmployeeNumber]])&gt;1,"ERRONEO"," ")</f>
        <v xml:space="preserve"> </v>
      </c>
      <c r="AU1041" t="str">
        <f>+IF(TablaProyecto[[#This Row],[JobSatisfaction]]&gt;4,"ERRONEO"," ")</f>
        <v xml:space="preserve"> </v>
      </c>
      <c r="AV1041" t="str">
        <f>+IF(TablaProyecto[[#This Row],[PerformanceRating]]&gt;4,"ERRONEO"," ")</f>
        <v xml:space="preserve"> </v>
      </c>
      <c r="AW1041" t="str">
        <f>+IF(TablaProyecto[[#This Row],[RelationshipSatisfaction]]&gt;4,"ERRONEO"," ")</f>
        <v xml:space="preserve"> </v>
      </c>
      <c r="AX1041" t="str">
        <f>+IF(TablaProyecto[[#This Row],[WorkLifeBalance]]&gt;4,"ERRONEO"," ")</f>
        <v xml:space="preserve"> </v>
      </c>
    </row>
    <row r="1042" spans="1:50" x14ac:dyDescent="0.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  <c r="AJ1042" s="3">
        <f>+TablaProyecto[[#This Row],[PercentSalaryHike]]/100</f>
        <v>0.11</v>
      </c>
      <c r="AK1042" s="3" t="str">
        <f>+IF(TablaProyecto[[#This Row],[Age]]&gt;=61,"Baby boomers",IF(TablaProyecto[[#This Row],[Age]]&gt;=45,"Generacion X",IF(TablaProyecto[[#This Row],[Age]]&gt;=29,"Millennials","Generacion Z")))</f>
        <v>Millennials</v>
      </c>
      <c r="AL104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42" s="3" t="str">
        <f>+IF(TablaProyecto[[#This Row],[HourlyRate]]&lt;50,"Coste salarial bajo",IF(TablaProyecto[[#This Row],[HourlyRate]]&lt;75,"Coste salarial medio","Coste salarial alto"))</f>
        <v>Coste salarial medio</v>
      </c>
      <c r="AN1042" s="3" t="str">
        <f>+IF(TablaProyecto[[#This Row],[DistanceFromHome]]&lt;10,"0-10 kms",IF(TablaProyecto[[#This Row],[DistanceFromHome]]&lt;20,"10-20 kms","20-30 kms"))</f>
        <v>0-10 kms</v>
      </c>
      <c r="AO1042" s="3" t="str">
        <f>+IF(TablaProyecto[[#This Row],[Porcentaje de aumento salarial recibido (%)]]&lt;16%,"Bajo",IF(TablaProyecto[[#This Row],[Porcentaje de aumento salarial recibido (%)]]&lt;21%,"Medio","Alto"))</f>
        <v>Bajo</v>
      </c>
      <c r="AP1042" s="3" t="str">
        <f>+IF(TablaProyecto[[#This Row],[TrainingTimesLastYear]]&lt;3,"Poca",IF(TablaProyecto[[#This Row],[TrainingTimesLastYear]]&lt;5,"Media","Mucha"))</f>
        <v>Mucha</v>
      </c>
      <c r="AQ1042" s="3" t="str">
        <f>+IF(TablaProyecto[[#This Row],[TotalWorkingYears]]&lt;4,"Junior",IF(TablaProyecto[[#This Row],[TotalWorkingYears]]&lt;10,"Intermediate","Senior"))</f>
        <v>Senior</v>
      </c>
      <c r="AS1042" t="str">
        <f>+IF(TablaProyecto[[#This Row],[Education]]&gt;5,"ERRONEO","")</f>
        <v/>
      </c>
      <c r="AT1042" t="str">
        <f>IF(+COUNTIF(TablaProyecto[EmployeeNumber],TablaProyecto[[#This Row],[EmployeeNumber]])&gt;1,"ERRONEO"," ")</f>
        <v xml:space="preserve"> </v>
      </c>
      <c r="AU1042" t="str">
        <f>+IF(TablaProyecto[[#This Row],[JobSatisfaction]]&gt;4,"ERRONEO"," ")</f>
        <v xml:space="preserve"> </v>
      </c>
      <c r="AV1042" t="str">
        <f>+IF(TablaProyecto[[#This Row],[PerformanceRating]]&gt;4,"ERRONEO"," ")</f>
        <v xml:space="preserve"> </v>
      </c>
      <c r="AW1042" t="str">
        <f>+IF(TablaProyecto[[#This Row],[RelationshipSatisfaction]]&gt;4,"ERRONEO"," ")</f>
        <v xml:space="preserve"> </v>
      </c>
      <c r="AX1042" t="str">
        <f>+IF(TablaProyecto[[#This Row],[WorkLifeBalance]]&gt;4,"ERRONEO"," ")</f>
        <v xml:space="preserve"> </v>
      </c>
    </row>
    <row r="1043" spans="1:50" x14ac:dyDescent="0.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  <c r="AJ1043" s="3">
        <f>+TablaProyecto[[#This Row],[PercentSalaryHike]]/100</f>
        <v>0.18</v>
      </c>
      <c r="AK1043" s="3" t="str">
        <f>+IF(TablaProyecto[[#This Row],[Age]]&gt;=61,"Baby boomers",IF(TablaProyecto[[#This Row],[Age]]&gt;=45,"Generacion X",IF(TablaProyecto[[#This Row],[Age]]&gt;=29,"Millennials","Generacion Z")))</f>
        <v>Generacion Z</v>
      </c>
      <c r="AL104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43" s="3" t="str">
        <f>+IF(TablaProyecto[[#This Row],[HourlyRate]]&lt;50,"Coste salarial bajo",IF(TablaProyecto[[#This Row],[HourlyRate]]&lt;75,"Coste salarial medio","Coste salarial alto"))</f>
        <v>Coste salarial alto</v>
      </c>
      <c r="AN1043" s="3" t="str">
        <f>+IF(TablaProyecto[[#This Row],[DistanceFromHome]]&lt;10,"0-10 kms",IF(TablaProyecto[[#This Row],[DistanceFromHome]]&lt;20,"10-20 kms","20-30 kms"))</f>
        <v>0-10 kms</v>
      </c>
      <c r="AO1043" s="3" t="str">
        <f>+IF(TablaProyecto[[#This Row],[Porcentaje de aumento salarial recibido (%)]]&lt;16%,"Bajo",IF(TablaProyecto[[#This Row],[Porcentaje de aumento salarial recibido (%)]]&lt;21%,"Medio","Alto"))</f>
        <v>Medio</v>
      </c>
      <c r="AP1043" s="3" t="str">
        <f>+IF(TablaProyecto[[#This Row],[TrainingTimesLastYear]]&lt;3,"Poca",IF(TablaProyecto[[#This Row],[TrainingTimesLastYear]]&lt;5,"Media","Mucha"))</f>
        <v>Media</v>
      </c>
      <c r="AQ1043" s="3" t="str">
        <f>+IF(TablaProyecto[[#This Row],[TotalWorkingYears]]&lt;4,"Junior",IF(TablaProyecto[[#This Row],[TotalWorkingYears]]&lt;10,"Intermediate","Senior"))</f>
        <v>Intermediate</v>
      </c>
      <c r="AS1043" t="str">
        <f>+IF(TablaProyecto[[#This Row],[Education]]&gt;5,"ERRONEO","")</f>
        <v/>
      </c>
      <c r="AT1043" t="str">
        <f>IF(+COUNTIF(TablaProyecto[EmployeeNumber],TablaProyecto[[#This Row],[EmployeeNumber]])&gt;1,"ERRONEO"," ")</f>
        <v xml:space="preserve"> </v>
      </c>
      <c r="AU1043" t="str">
        <f>+IF(TablaProyecto[[#This Row],[JobSatisfaction]]&gt;4,"ERRONEO"," ")</f>
        <v xml:space="preserve"> </v>
      </c>
      <c r="AV1043" t="str">
        <f>+IF(TablaProyecto[[#This Row],[PerformanceRating]]&gt;4,"ERRONEO"," ")</f>
        <v xml:space="preserve"> </v>
      </c>
      <c r="AW1043" t="str">
        <f>+IF(TablaProyecto[[#This Row],[RelationshipSatisfaction]]&gt;4,"ERRONEO"," ")</f>
        <v xml:space="preserve"> </v>
      </c>
      <c r="AX1043" t="str">
        <f>+IF(TablaProyecto[[#This Row],[WorkLifeBalance]]&gt;4,"ERRONEO"," ")</f>
        <v xml:space="preserve"> </v>
      </c>
    </row>
    <row r="1044" spans="1:50" x14ac:dyDescent="0.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  <c r="AJ1044" s="3">
        <f>+TablaProyecto[[#This Row],[PercentSalaryHike]]/100</f>
        <v>0.14000000000000001</v>
      </c>
      <c r="AK1044" s="3" t="str">
        <f>+IF(TablaProyecto[[#This Row],[Age]]&gt;=61,"Baby boomers",IF(TablaProyecto[[#This Row],[Age]]&gt;=45,"Generacion X",IF(TablaProyecto[[#This Row],[Age]]&gt;=29,"Millennials","Generacion Z")))</f>
        <v>Millennials</v>
      </c>
      <c r="AL104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44" s="3" t="str">
        <f>+IF(TablaProyecto[[#This Row],[HourlyRate]]&lt;50,"Coste salarial bajo",IF(TablaProyecto[[#This Row],[HourlyRate]]&lt;75,"Coste salarial medio","Coste salarial alto"))</f>
        <v>Coste salarial alto</v>
      </c>
      <c r="AN1044" s="3" t="str">
        <f>+IF(TablaProyecto[[#This Row],[DistanceFromHome]]&lt;10,"0-10 kms",IF(TablaProyecto[[#This Row],[DistanceFromHome]]&lt;20,"10-20 kms","20-30 kms"))</f>
        <v>0-10 kms</v>
      </c>
      <c r="AO1044" s="3" t="str">
        <f>+IF(TablaProyecto[[#This Row],[Porcentaje de aumento salarial recibido (%)]]&lt;16%,"Bajo",IF(TablaProyecto[[#This Row],[Porcentaje de aumento salarial recibido (%)]]&lt;21%,"Medio","Alto"))</f>
        <v>Bajo</v>
      </c>
      <c r="AP1044" s="3" t="str">
        <f>+IF(TablaProyecto[[#This Row],[TrainingTimesLastYear]]&lt;3,"Poca",IF(TablaProyecto[[#This Row],[TrainingTimesLastYear]]&lt;5,"Media","Mucha"))</f>
        <v>Mucha</v>
      </c>
      <c r="AQ1044" s="3" t="str">
        <f>+IF(TablaProyecto[[#This Row],[TotalWorkingYears]]&lt;4,"Junior",IF(TablaProyecto[[#This Row],[TotalWorkingYears]]&lt;10,"Intermediate","Senior"))</f>
        <v>Intermediate</v>
      </c>
      <c r="AS1044" t="str">
        <f>+IF(TablaProyecto[[#This Row],[Education]]&gt;5,"ERRONEO","")</f>
        <v/>
      </c>
      <c r="AT1044" t="str">
        <f>IF(+COUNTIF(TablaProyecto[EmployeeNumber],TablaProyecto[[#This Row],[EmployeeNumber]])&gt;1,"ERRONEO"," ")</f>
        <v xml:space="preserve"> </v>
      </c>
      <c r="AU1044" t="str">
        <f>+IF(TablaProyecto[[#This Row],[JobSatisfaction]]&gt;4,"ERRONEO"," ")</f>
        <v xml:space="preserve"> </v>
      </c>
      <c r="AV1044" t="str">
        <f>+IF(TablaProyecto[[#This Row],[PerformanceRating]]&gt;4,"ERRONEO"," ")</f>
        <v xml:space="preserve"> </v>
      </c>
      <c r="AW1044" t="str">
        <f>+IF(TablaProyecto[[#This Row],[RelationshipSatisfaction]]&gt;4,"ERRONEO"," ")</f>
        <v xml:space="preserve"> </v>
      </c>
      <c r="AX1044" t="str">
        <f>+IF(TablaProyecto[[#This Row],[WorkLifeBalance]]&gt;4,"ERRONEO"," ")</f>
        <v xml:space="preserve"> </v>
      </c>
    </row>
    <row r="1045" spans="1:50" x14ac:dyDescent="0.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  <c r="AJ1045" s="3">
        <f>+TablaProyecto[[#This Row],[PercentSalaryHike]]/100</f>
        <v>0.12</v>
      </c>
      <c r="AK1045" s="3" t="str">
        <f>+IF(TablaProyecto[[#This Row],[Age]]&gt;=61,"Baby boomers",IF(TablaProyecto[[#This Row],[Age]]&gt;=45,"Generacion X",IF(TablaProyecto[[#This Row],[Age]]&gt;=29,"Millennials","Generacion Z")))</f>
        <v>Generacion X</v>
      </c>
      <c r="AL104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45" s="3" t="str">
        <f>+IF(TablaProyecto[[#This Row],[HourlyRate]]&lt;50,"Coste salarial bajo",IF(TablaProyecto[[#This Row],[HourlyRate]]&lt;75,"Coste salarial medio","Coste salarial alto"))</f>
        <v>Coste salarial bajo</v>
      </c>
      <c r="AN1045" s="3" t="str">
        <f>+IF(TablaProyecto[[#This Row],[DistanceFromHome]]&lt;10,"0-10 kms",IF(TablaProyecto[[#This Row],[DistanceFromHome]]&lt;20,"10-20 kms","20-30 kms"))</f>
        <v>0-10 kms</v>
      </c>
      <c r="AO1045" s="3" t="str">
        <f>+IF(TablaProyecto[[#This Row],[Porcentaje de aumento salarial recibido (%)]]&lt;16%,"Bajo",IF(TablaProyecto[[#This Row],[Porcentaje de aumento salarial recibido (%)]]&lt;21%,"Medio","Alto"))</f>
        <v>Bajo</v>
      </c>
      <c r="AP1045" s="3" t="str">
        <f>+IF(TablaProyecto[[#This Row],[TrainingTimesLastYear]]&lt;3,"Poca",IF(TablaProyecto[[#This Row],[TrainingTimesLastYear]]&lt;5,"Media","Mucha"))</f>
        <v>Poca</v>
      </c>
      <c r="AQ1045" s="3" t="str">
        <f>+IF(TablaProyecto[[#This Row],[TotalWorkingYears]]&lt;4,"Junior",IF(TablaProyecto[[#This Row],[TotalWorkingYears]]&lt;10,"Intermediate","Senior"))</f>
        <v>Senior</v>
      </c>
      <c r="AS1045" t="str">
        <f>+IF(TablaProyecto[[#This Row],[Education]]&gt;5,"ERRONEO","")</f>
        <v/>
      </c>
      <c r="AT1045" t="str">
        <f>IF(+COUNTIF(TablaProyecto[EmployeeNumber],TablaProyecto[[#This Row],[EmployeeNumber]])&gt;1,"ERRONEO"," ")</f>
        <v xml:space="preserve"> </v>
      </c>
      <c r="AU1045" t="str">
        <f>+IF(TablaProyecto[[#This Row],[JobSatisfaction]]&gt;4,"ERRONEO"," ")</f>
        <v xml:space="preserve"> </v>
      </c>
      <c r="AV1045" t="str">
        <f>+IF(TablaProyecto[[#This Row],[PerformanceRating]]&gt;4,"ERRONEO"," ")</f>
        <v xml:space="preserve"> </v>
      </c>
      <c r="AW1045" t="str">
        <f>+IF(TablaProyecto[[#This Row],[RelationshipSatisfaction]]&gt;4,"ERRONEO"," ")</f>
        <v xml:space="preserve"> </v>
      </c>
      <c r="AX1045" t="str">
        <f>+IF(TablaProyecto[[#This Row],[WorkLifeBalance]]&gt;4,"ERRONEO"," ")</f>
        <v xml:space="preserve"> </v>
      </c>
    </row>
    <row r="1046" spans="1:50" x14ac:dyDescent="0.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  <c r="AJ1046" s="3">
        <f>+TablaProyecto[[#This Row],[PercentSalaryHike]]/100</f>
        <v>0.14000000000000001</v>
      </c>
      <c r="AK1046" s="3" t="str">
        <f>+IF(TablaProyecto[[#This Row],[Age]]&gt;=61,"Baby boomers",IF(TablaProyecto[[#This Row],[Age]]&gt;=45,"Generacion X",IF(TablaProyecto[[#This Row],[Age]]&gt;=29,"Millennials","Generacion Z")))</f>
        <v>Generacion X</v>
      </c>
      <c r="AL104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46" s="3" t="str">
        <f>+IF(TablaProyecto[[#This Row],[HourlyRate]]&lt;50,"Coste salarial bajo",IF(TablaProyecto[[#This Row],[HourlyRate]]&lt;75,"Coste salarial medio","Coste salarial alto"))</f>
        <v>Coste salarial alto</v>
      </c>
      <c r="AN1046" s="3" t="str">
        <f>+IF(TablaProyecto[[#This Row],[DistanceFromHome]]&lt;10,"0-10 kms",IF(TablaProyecto[[#This Row],[DistanceFromHome]]&lt;20,"10-20 kms","20-30 kms"))</f>
        <v>0-10 kms</v>
      </c>
      <c r="AO1046" s="3" t="str">
        <f>+IF(TablaProyecto[[#This Row],[Porcentaje de aumento salarial recibido (%)]]&lt;16%,"Bajo",IF(TablaProyecto[[#This Row],[Porcentaje de aumento salarial recibido (%)]]&lt;21%,"Medio","Alto"))</f>
        <v>Bajo</v>
      </c>
      <c r="AP1046" s="3" t="str">
        <f>+IF(TablaProyecto[[#This Row],[TrainingTimesLastYear]]&lt;3,"Poca",IF(TablaProyecto[[#This Row],[TrainingTimesLastYear]]&lt;5,"Media","Mucha"))</f>
        <v>Poca</v>
      </c>
      <c r="AQ1046" s="3" t="str">
        <f>+IF(TablaProyecto[[#This Row],[TotalWorkingYears]]&lt;4,"Junior",IF(TablaProyecto[[#This Row],[TotalWorkingYears]]&lt;10,"Intermediate","Senior"))</f>
        <v>Senior</v>
      </c>
      <c r="AS1046" t="str">
        <f>+IF(TablaProyecto[[#This Row],[Education]]&gt;5,"ERRONEO","")</f>
        <v/>
      </c>
      <c r="AT1046" t="str">
        <f>IF(+COUNTIF(TablaProyecto[EmployeeNumber],TablaProyecto[[#This Row],[EmployeeNumber]])&gt;1,"ERRONEO"," ")</f>
        <v xml:space="preserve"> </v>
      </c>
      <c r="AU1046" t="str">
        <f>+IF(TablaProyecto[[#This Row],[JobSatisfaction]]&gt;4,"ERRONEO"," ")</f>
        <v xml:space="preserve"> </v>
      </c>
      <c r="AV1046" t="str">
        <f>+IF(TablaProyecto[[#This Row],[PerformanceRating]]&gt;4,"ERRONEO"," ")</f>
        <v xml:space="preserve"> </v>
      </c>
      <c r="AW1046" t="str">
        <f>+IF(TablaProyecto[[#This Row],[RelationshipSatisfaction]]&gt;4,"ERRONEO"," ")</f>
        <v xml:space="preserve"> </v>
      </c>
      <c r="AX1046" t="str">
        <f>+IF(TablaProyecto[[#This Row],[WorkLifeBalance]]&gt;4,"ERRONEO"," ")</f>
        <v xml:space="preserve"> </v>
      </c>
    </row>
    <row r="1047" spans="1:50" x14ac:dyDescent="0.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  <c r="AJ1047" s="3">
        <f>+TablaProyecto[[#This Row],[PercentSalaryHike]]/100</f>
        <v>0.14000000000000001</v>
      </c>
      <c r="AK1047" s="3" t="str">
        <f>+IF(TablaProyecto[[#This Row],[Age]]&gt;=61,"Baby boomers",IF(TablaProyecto[[#This Row],[Age]]&gt;=45,"Generacion X",IF(TablaProyecto[[#This Row],[Age]]&gt;=29,"Millennials","Generacion Z")))</f>
        <v>Millennials</v>
      </c>
      <c r="AL104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47" s="3" t="str">
        <f>+IF(TablaProyecto[[#This Row],[HourlyRate]]&lt;50,"Coste salarial bajo",IF(TablaProyecto[[#This Row],[HourlyRate]]&lt;75,"Coste salarial medio","Coste salarial alto"))</f>
        <v>Coste salarial medio</v>
      </c>
      <c r="AN1047" s="3" t="str">
        <f>+IF(TablaProyecto[[#This Row],[DistanceFromHome]]&lt;10,"0-10 kms",IF(TablaProyecto[[#This Row],[DistanceFromHome]]&lt;20,"10-20 kms","20-30 kms"))</f>
        <v>0-10 kms</v>
      </c>
      <c r="AO1047" s="3" t="str">
        <f>+IF(TablaProyecto[[#This Row],[Porcentaje de aumento salarial recibido (%)]]&lt;16%,"Bajo",IF(TablaProyecto[[#This Row],[Porcentaje de aumento salarial recibido (%)]]&lt;21%,"Medio","Alto"))</f>
        <v>Bajo</v>
      </c>
      <c r="AP1047" s="3" t="str">
        <f>+IF(TablaProyecto[[#This Row],[TrainingTimesLastYear]]&lt;3,"Poca",IF(TablaProyecto[[#This Row],[TrainingTimesLastYear]]&lt;5,"Media","Mucha"))</f>
        <v>Media</v>
      </c>
      <c r="AQ1047" s="3" t="str">
        <f>+IF(TablaProyecto[[#This Row],[TotalWorkingYears]]&lt;4,"Junior",IF(TablaProyecto[[#This Row],[TotalWorkingYears]]&lt;10,"Intermediate","Senior"))</f>
        <v>Intermediate</v>
      </c>
      <c r="AS1047" t="str">
        <f>+IF(TablaProyecto[[#This Row],[Education]]&gt;5,"ERRONEO","")</f>
        <v/>
      </c>
      <c r="AT1047" t="str">
        <f>IF(+COUNTIF(TablaProyecto[EmployeeNumber],TablaProyecto[[#This Row],[EmployeeNumber]])&gt;1,"ERRONEO"," ")</f>
        <v xml:space="preserve"> </v>
      </c>
      <c r="AU1047" t="str">
        <f>+IF(TablaProyecto[[#This Row],[JobSatisfaction]]&gt;4,"ERRONEO"," ")</f>
        <v xml:space="preserve"> </v>
      </c>
      <c r="AV1047" t="str">
        <f>+IF(TablaProyecto[[#This Row],[PerformanceRating]]&gt;4,"ERRONEO"," ")</f>
        <v xml:space="preserve"> </v>
      </c>
      <c r="AW1047" t="str">
        <f>+IF(TablaProyecto[[#This Row],[RelationshipSatisfaction]]&gt;4,"ERRONEO"," ")</f>
        <v xml:space="preserve"> </v>
      </c>
      <c r="AX1047" t="str">
        <f>+IF(TablaProyecto[[#This Row],[WorkLifeBalance]]&gt;4,"ERRONEO"," ")</f>
        <v xml:space="preserve"> </v>
      </c>
    </row>
    <row r="1048" spans="1:50" x14ac:dyDescent="0.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  <c r="AJ1048" s="3">
        <f>+TablaProyecto[[#This Row],[PercentSalaryHike]]/100</f>
        <v>0.13</v>
      </c>
      <c r="AK1048" s="3" t="str">
        <f>+IF(TablaProyecto[[#This Row],[Age]]&gt;=61,"Baby boomers",IF(TablaProyecto[[#This Row],[Age]]&gt;=45,"Generacion X",IF(TablaProyecto[[#This Row],[Age]]&gt;=29,"Millennials","Generacion Z")))</f>
        <v>Millennials</v>
      </c>
      <c r="AL104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48" s="3" t="str">
        <f>+IF(TablaProyecto[[#This Row],[HourlyRate]]&lt;50,"Coste salarial bajo",IF(TablaProyecto[[#This Row],[HourlyRate]]&lt;75,"Coste salarial medio","Coste salarial alto"))</f>
        <v>Coste salarial bajo</v>
      </c>
      <c r="AN1048" s="3" t="str">
        <f>+IF(TablaProyecto[[#This Row],[DistanceFromHome]]&lt;10,"0-10 kms",IF(TablaProyecto[[#This Row],[DistanceFromHome]]&lt;20,"10-20 kms","20-30 kms"))</f>
        <v>20-30 kms</v>
      </c>
      <c r="AO1048" s="3" t="str">
        <f>+IF(TablaProyecto[[#This Row],[Porcentaje de aumento salarial recibido (%)]]&lt;16%,"Bajo",IF(TablaProyecto[[#This Row],[Porcentaje de aumento salarial recibido (%)]]&lt;21%,"Medio","Alto"))</f>
        <v>Bajo</v>
      </c>
      <c r="AP1048" s="3" t="str">
        <f>+IF(TablaProyecto[[#This Row],[TrainingTimesLastYear]]&lt;3,"Poca",IF(TablaProyecto[[#This Row],[TrainingTimesLastYear]]&lt;5,"Media","Mucha"))</f>
        <v>Media</v>
      </c>
      <c r="AQ1048" s="3" t="str">
        <f>+IF(TablaProyecto[[#This Row],[TotalWorkingYears]]&lt;4,"Junior",IF(TablaProyecto[[#This Row],[TotalWorkingYears]]&lt;10,"Intermediate","Senior"))</f>
        <v>Intermediate</v>
      </c>
      <c r="AS1048" t="str">
        <f>+IF(TablaProyecto[[#This Row],[Education]]&gt;5,"ERRONEO","")</f>
        <v/>
      </c>
      <c r="AT1048" t="str">
        <f>IF(+COUNTIF(TablaProyecto[EmployeeNumber],TablaProyecto[[#This Row],[EmployeeNumber]])&gt;1,"ERRONEO"," ")</f>
        <v xml:space="preserve"> </v>
      </c>
      <c r="AU1048" t="str">
        <f>+IF(TablaProyecto[[#This Row],[JobSatisfaction]]&gt;4,"ERRONEO"," ")</f>
        <v xml:space="preserve"> </v>
      </c>
      <c r="AV1048" t="str">
        <f>+IF(TablaProyecto[[#This Row],[PerformanceRating]]&gt;4,"ERRONEO"," ")</f>
        <v xml:space="preserve"> </v>
      </c>
      <c r="AW1048" t="str">
        <f>+IF(TablaProyecto[[#This Row],[RelationshipSatisfaction]]&gt;4,"ERRONEO"," ")</f>
        <v xml:space="preserve"> </v>
      </c>
      <c r="AX1048" t="str">
        <f>+IF(TablaProyecto[[#This Row],[WorkLifeBalance]]&gt;4,"ERRONEO"," ")</f>
        <v xml:space="preserve"> </v>
      </c>
    </row>
    <row r="1049" spans="1:50" x14ac:dyDescent="0.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  <c r="AJ1049" s="3">
        <f>+TablaProyecto[[#This Row],[PercentSalaryHike]]/100</f>
        <v>0.14000000000000001</v>
      </c>
      <c r="AK1049" s="3" t="str">
        <f>+IF(TablaProyecto[[#This Row],[Age]]&gt;=61,"Baby boomers",IF(TablaProyecto[[#This Row],[Age]]&gt;=45,"Generacion X",IF(TablaProyecto[[#This Row],[Age]]&gt;=29,"Millennials","Generacion Z")))</f>
        <v>Millennials</v>
      </c>
      <c r="AL104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49" s="3" t="str">
        <f>+IF(TablaProyecto[[#This Row],[HourlyRate]]&lt;50,"Coste salarial bajo",IF(TablaProyecto[[#This Row],[HourlyRate]]&lt;75,"Coste salarial medio","Coste salarial alto"))</f>
        <v>Coste salarial medio</v>
      </c>
      <c r="AN1049" s="3" t="str">
        <f>+IF(TablaProyecto[[#This Row],[DistanceFromHome]]&lt;10,"0-10 kms",IF(TablaProyecto[[#This Row],[DistanceFromHome]]&lt;20,"10-20 kms","20-30 kms"))</f>
        <v>0-10 kms</v>
      </c>
      <c r="AO1049" s="3" t="str">
        <f>+IF(TablaProyecto[[#This Row],[Porcentaje de aumento salarial recibido (%)]]&lt;16%,"Bajo",IF(TablaProyecto[[#This Row],[Porcentaje de aumento salarial recibido (%)]]&lt;21%,"Medio","Alto"))</f>
        <v>Bajo</v>
      </c>
      <c r="AP1049" s="3" t="str">
        <f>+IF(TablaProyecto[[#This Row],[TrainingTimesLastYear]]&lt;3,"Poca",IF(TablaProyecto[[#This Row],[TrainingTimesLastYear]]&lt;5,"Media","Mucha"))</f>
        <v>Poca</v>
      </c>
      <c r="AQ1049" s="3" t="str">
        <f>+IF(TablaProyecto[[#This Row],[TotalWorkingYears]]&lt;4,"Junior",IF(TablaProyecto[[#This Row],[TotalWorkingYears]]&lt;10,"Intermediate","Senior"))</f>
        <v>Intermediate</v>
      </c>
      <c r="AS1049" t="str">
        <f>+IF(TablaProyecto[[#This Row],[Education]]&gt;5,"ERRONEO","")</f>
        <v/>
      </c>
      <c r="AT1049" t="str">
        <f>IF(+COUNTIF(TablaProyecto[EmployeeNumber],TablaProyecto[[#This Row],[EmployeeNumber]])&gt;1,"ERRONEO"," ")</f>
        <v xml:space="preserve"> </v>
      </c>
      <c r="AU1049" t="str">
        <f>+IF(TablaProyecto[[#This Row],[JobSatisfaction]]&gt;4,"ERRONEO"," ")</f>
        <v xml:space="preserve"> </v>
      </c>
      <c r="AV1049" t="str">
        <f>+IF(TablaProyecto[[#This Row],[PerformanceRating]]&gt;4,"ERRONEO"," ")</f>
        <v xml:space="preserve"> </v>
      </c>
      <c r="AW1049" t="str">
        <f>+IF(TablaProyecto[[#This Row],[RelationshipSatisfaction]]&gt;4,"ERRONEO"," ")</f>
        <v xml:space="preserve"> </v>
      </c>
      <c r="AX1049" t="str">
        <f>+IF(TablaProyecto[[#This Row],[WorkLifeBalance]]&gt;4,"ERRONEO"," ")</f>
        <v xml:space="preserve"> </v>
      </c>
    </row>
    <row r="1050" spans="1:50" x14ac:dyDescent="0.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  <c r="AJ1050" s="3">
        <f>+TablaProyecto[[#This Row],[PercentSalaryHike]]/100</f>
        <v>0.18</v>
      </c>
      <c r="AK1050" s="3" t="str">
        <f>+IF(TablaProyecto[[#This Row],[Age]]&gt;=61,"Baby boomers",IF(TablaProyecto[[#This Row],[Age]]&gt;=45,"Generacion X",IF(TablaProyecto[[#This Row],[Age]]&gt;=29,"Millennials","Generacion Z")))</f>
        <v>Millennials</v>
      </c>
      <c r="AL105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050" s="3" t="str">
        <f>+IF(TablaProyecto[[#This Row],[HourlyRate]]&lt;50,"Coste salarial bajo",IF(TablaProyecto[[#This Row],[HourlyRate]]&lt;75,"Coste salarial medio","Coste salarial alto"))</f>
        <v>Coste salarial alto</v>
      </c>
      <c r="AN1050" s="3" t="str">
        <f>+IF(TablaProyecto[[#This Row],[DistanceFromHome]]&lt;10,"0-10 kms",IF(TablaProyecto[[#This Row],[DistanceFromHome]]&lt;20,"10-20 kms","20-30 kms"))</f>
        <v>0-10 kms</v>
      </c>
      <c r="AO1050" s="3" t="str">
        <f>+IF(TablaProyecto[[#This Row],[Porcentaje de aumento salarial recibido (%)]]&lt;16%,"Bajo",IF(TablaProyecto[[#This Row],[Porcentaje de aumento salarial recibido (%)]]&lt;21%,"Medio","Alto"))</f>
        <v>Medio</v>
      </c>
      <c r="AP1050" s="3" t="str">
        <f>+IF(TablaProyecto[[#This Row],[TrainingTimesLastYear]]&lt;3,"Poca",IF(TablaProyecto[[#This Row],[TrainingTimesLastYear]]&lt;5,"Media","Mucha"))</f>
        <v>Poca</v>
      </c>
      <c r="AQ1050" s="3" t="str">
        <f>+IF(TablaProyecto[[#This Row],[TotalWorkingYears]]&lt;4,"Junior",IF(TablaProyecto[[#This Row],[TotalWorkingYears]]&lt;10,"Intermediate","Senior"))</f>
        <v>Senior</v>
      </c>
      <c r="AS1050" t="str">
        <f>+IF(TablaProyecto[[#This Row],[Education]]&gt;5,"ERRONEO","")</f>
        <v/>
      </c>
      <c r="AT1050" t="str">
        <f>IF(+COUNTIF(TablaProyecto[EmployeeNumber],TablaProyecto[[#This Row],[EmployeeNumber]])&gt;1,"ERRONEO"," ")</f>
        <v xml:space="preserve"> </v>
      </c>
      <c r="AU1050" t="str">
        <f>+IF(TablaProyecto[[#This Row],[JobSatisfaction]]&gt;4,"ERRONEO"," ")</f>
        <v xml:space="preserve"> </v>
      </c>
      <c r="AV1050" t="str">
        <f>+IF(TablaProyecto[[#This Row],[PerformanceRating]]&gt;4,"ERRONEO"," ")</f>
        <v xml:space="preserve"> </v>
      </c>
      <c r="AW1050" t="str">
        <f>+IF(TablaProyecto[[#This Row],[RelationshipSatisfaction]]&gt;4,"ERRONEO"," ")</f>
        <v xml:space="preserve"> </v>
      </c>
      <c r="AX1050" t="str">
        <f>+IF(TablaProyecto[[#This Row],[WorkLifeBalance]]&gt;4,"ERRONEO"," ")</f>
        <v xml:space="preserve"> </v>
      </c>
    </row>
    <row r="1051" spans="1:50" x14ac:dyDescent="0.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  <c r="AJ1051" s="3">
        <f>+TablaProyecto[[#This Row],[PercentSalaryHike]]/100</f>
        <v>0.15</v>
      </c>
      <c r="AK1051" s="3" t="str">
        <f>+IF(TablaProyecto[[#This Row],[Age]]&gt;=61,"Baby boomers",IF(TablaProyecto[[#This Row],[Age]]&gt;=45,"Generacion X",IF(TablaProyecto[[#This Row],[Age]]&gt;=29,"Millennials","Generacion Z")))</f>
        <v>Millennials</v>
      </c>
      <c r="AL105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51" s="3" t="str">
        <f>+IF(TablaProyecto[[#This Row],[HourlyRate]]&lt;50,"Coste salarial bajo",IF(TablaProyecto[[#This Row],[HourlyRate]]&lt;75,"Coste salarial medio","Coste salarial alto"))</f>
        <v>Coste salarial alto</v>
      </c>
      <c r="AN1051" s="3" t="str">
        <f>+IF(TablaProyecto[[#This Row],[DistanceFromHome]]&lt;10,"0-10 kms",IF(TablaProyecto[[#This Row],[DistanceFromHome]]&lt;20,"10-20 kms","20-30 kms"))</f>
        <v>10-20 kms</v>
      </c>
      <c r="AO1051" s="3" t="str">
        <f>+IF(TablaProyecto[[#This Row],[Porcentaje de aumento salarial recibido (%)]]&lt;16%,"Bajo",IF(TablaProyecto[[#This Row],[Porcentaje de aumento salarial recibido (%)]]&lt;21%,"Medio","Alto"))</f>
        <v>Bajo</v>
      </c>
      <c r="AP1051" s="3" t="str">
        <f>+IF(TablaProyecto[[#This Row],[TrainingTimesLastYear]]&lt;3,"Poca",IF(TablaProyecto[[#This Row],[TrainingTimesLastYear]]&lt;5,"Media","Mucha"))</f>
        <v>Poca</v>
      </c>
      <c r="AQ1051" s="3" t="str">
        <f>+IF(TablaProyecto[[#This Row],[TotalWorkingYears]]&lt;4,"Junior",IF(TablaProyecto[[#This Row],[TotalWorkingYears]]&lt;10,"Intermediate","Senior"))</f>
        <v>Intermediate</v>
      </c>
      <c r="AS1051" t="str">
        <f>+IF(TablaProyecto[[#This Row],[Education]]&gt;5,"ERRONEO","")</f>
        <v/>
      </c>
      <c r="AT1051" t="str">
        <f>IF(+COUNTIF(TablaProyecto[EmployeeNumber],TablaProyecto[[#This Row],[EmployeeNumber]])&gt;1,"ERRONEO"," ")</f>
        <v xml:space="preserve"> </v>
      </c>
      <c r="AU1051" t="str">
        <f>+IF(TablaProyecto[[#This Row],[JobSatisfaction]]&gt;4,"ERRONEO"," ")</f>
        <v xml:space="preserve"> </v>
      </c>
      <c r="AV1051" t="str">
        <f>+IF(TablaProyecto[[#This Row],[PerformanceRating]]&gt;4,"ERRONEO"," ")</f>
        <v xml:space="preserve"> </v>
      </c>
      <c r="AW1051" t="str">
        <f>+IF(TablaProyecto[[#This Row],[RelationshipSatisfaction]]&gt;4,"ERRONEO"," ")</f>
        <v xml:space="preserve"> </v>
      </c>
      <c r="AX1051" t="str">
        <f>+IF(TablaProyecto[[#This Row],[WorkLifeBalance]]&gt;4,"ERRONEO"," ")</f>
        <v xml:space="preserve"> </v>
      </c>
    </row>
    <row r="1052" spans="1:50" x14ac:dyDescent="0.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  <c r="AJ1052" s="3">
        <f>+TablaProyecto[[#This Row],[PercentSalaryHike]]/100</f>
        <v>0.13</v>
      </c>
      <c r="AK1052" s="3" t="str">
        <f>+IF(TablaProyecto[[#This Row],[Age]]&gt;=61,"Baby boomers",IF(TablaProyecto[[#This Row],[Age]]&gt;=45,"Generacion X",IF(TablaProyecto[[#This Row],[Age]]&gt;=29,"Millennials","Generacion Z")))</f>
        <v>Millennials</v>
      </c>
      <c r="AL105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052" s="3" t="str">
        <f>+IF(TablaProyecto[[#This Row],[HourlyRate]]&lt;50,"Coste salarial bajo",IF(TablaProyecto[[#This Row],[HourlyRate]]&lt;75,"Coste salarial medio","Coste salarial alto"))</f>
        <v>Coste salarial medio</v>
      </c>
      <c r="AN1052" s="3" t="str">
        <f>+IF(TablaProyecto[[#This Row],[DistanceFromHome]]&lt;10,"0-10 kms",IF(TablaProyecto[[#This Row],[DistanceFromHome]]&lt;20,"10-20 kms","20-30 kms"))</f>
        <v>0-10 kms</v>
      </c>
      <c r="AO1052" s="3" t="str">
        <f>+IF(TablaProyecto[[#This Row],[Porcentaje de aumento salarial recibido (%)]]&lt;16%,"Bajo",IF(TablaProyecto[[#This Row],[Porcentaje de aumento salarial recibido (%)]]&lt;21%,"Medio","Alto"))</f>
        <v>Bajo</v>
      </c>
      <c r="AP1052" s="3" t="str">
        <f>+IF(TablaProyecto[[#This Row],[TrainingTimesLastYear]]&lt;3,"Poca",IF(TablaProyecto[[#This Row],[TrainingTimesLastYear]]&lt;5,"Media","Mucha"))</f>
        <v>Media</v>
      </c>
      <c r="AQ1052" s="3" t="str">
        <f>+IF(TablaProyecto[[#This Row],[TotalWorkingYears]]&lt;4,"Junior",IF(TablaProyecto[[#This Row],[TotalWorkingYears]]&lt;10,"Intermediate","Senior"))</f>
        <v>Senior</v>
      </c>
      <c r="AS1052" t="str">
        <f>+IF(TablaProyecto[[#This Row],[Education]]&gt;5,"ERRONEO","")</f>
        <v/>
      </c>
      <c r="AT1052" t="str">
        <f>IF(+COUNTIF(TablaProyecto[EmployeeNumber],TablaProyecto[[#This Row],[EmployeeNumber]])&gt;1,"ERRONEO"," ")</f>
        <v xml:space="preserve"> </v>
      </c>
      <c r="AU1052" t="str">
        <f>+IF(TablaProyecto[[#This Row],[JobSatisfaction]]&gt;4,"ERRONEO"," ")</f>
        <v xml:space="preserve"> </v>
      </c>
      <c r="AV1052" t="str">
        <f>+IF(TablaProyecto[[#This Row],[PerformanceRating]]&gt;4,"ERRONEO"," ")</f>
        <v xml:space="preserve"> </v>
      </c>
      <c r="AW1052" t="str">
        <f>+IF(TablaProyecto[[#This Row],[RelationshipSatisfaction]]&gt;4,"ERRONEO"," ")</f>
        <v xml:space="preserve"> </v>
      </c>
      <c r="AX1052" t="str">
        <f>+IF(TablaProyecto[[#This Row],[WorkLifeBalance]]&gt;4,"ERRONEO"," ")</f>
        <v xml:space="preserve"> </v>
      </c>
    </row>
    <row r="1053" spans="1:50" x14ac:dyDescent="0.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  <c r="AJ1053" s="3">
        <f>+TablaProyecto[[#This Row],[PercentSalaryHike]]/100</f>
        <v>0.12</v>
      </c>
      <c r="AK1053" s="3" t="str">
        <f>+IF(TablaProyecto[[#This Row],[Age]]&gt;=61,"Baby boomers",IF(TablaProyecto[[#This Row],[Age]]&gt;=45,"Generacion X",IF(TablaProyecto[[#This Row],[Age]]&gt;=29,"Millennials","Generacion Z")))</f>
        <v>Millennials</v>
      </c>
      <c r="AL105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053" s="3" t="str">
        <f>+IF(TablaProyecto[[#This Row],[HourlyRate]]&lt;50,"Coste salarial bajo",IF(TablaProyecto[[#This Row],[HourlyRate]]&lt;75,"Coste salarial medio","Coste salarial alto"))</f>
        <v>Coste salarial alto</v>
      </c>
      <c r="AN1053" s="3" t="str">
        <f>+IF(TablaProyecto[[#This Row],[DistanceFromHome]]&lt;10,"0-10 kms",IF(TablaProyecto[[#This Row],[DistanceFromHome]]&lt;20,"10-20 kms","20-30 kms"))</f>
        <v>0-10 kms</v>
      </c>
      <c r="AO1053" s="3" t="str">
        <f>+IF(TablaProyecto[[#This Row],[Porcentaje de aumento salarial recibido (%)]]&lt;16%,"Bajo",IF(TablaProyecto[[#This Row],[Porcentaje de aumento salarial recibido (%)]]&lt;21%,"Medio","Alto"))</f>
        <v>Bajo</v>
      </c>
      <c r="AP1053" s="3" t="str">
        <f>+IF(TablaProyecto[[#This Row],[TrainingTimesLastYear]]&lt;3,"Poca",IF(TablaProyecto[[#This Row],[TrainingTimesLastYear]]&lt;5,"Media","Mucha"))</f>
        <v>Media</v>
      </c>
      <c r="AQ1053" s="3" t="str">
        <f>+IF(TablaProyecto[[#This Row],[TotalWorkingYears]]&lt;4,"Junior",IF(TablaProyecto[[#This Row],[TotalWorkingYears]]&lt;10,"Intermediate","Senior"))</f>
        <v>Senior</v>
      </c>
      <c r="AS1053" t="str">
        <f>+IF(TablaProyecto[[#This Row],[Education]]&gt;5,"ERRONEO","")</f>
        <v/>
      </c>
      <c r="AT1053" t="str">
        <f>IF(+COUNTIF(TablaProyecto[EmployeeNumber],TablaProyecto[[#This Row],[EmployeeNumber]])&gt;1,"ERRONEO"," ")</f>
        <v xml:space="preserve"> </v>
      </c>
      <c r="AU1053" t="str">
        <f>+IF(TablaProyecto[[#This Row],[JobSatisfaction]]&gt;4,"ERRONEO"," ")</f>
        <v xml:space="preserve"> </v>
      </c>
      <c r="AV1053" t="str">
        <f>+IF(TablaProyecto[[#This Row],[PerformanceRating]]&gt;4,"ERRONEO"," ")</f>
        <v xml:space="preserve"> </v>
      </c>
      <c r="AW1053" t="str">
        <f>+IF(TablaProyecto[[#This Row],[RelationshipSatisfaction]]&gt;4,"ERRONEO"," ")</f>
        <v xml:space="preserve"> </v>
      </c>
      <c r="AX1053" t="str">
        <f>+IF(TablaProyecto[[#This Row],[WorkLifeBalance]]&gt;4,"ERRONEO"," ")</f>
        <v xml:space="preserve"> </v>
      </c>
    </row>
    <row r="1054" spans="1:50" x14ac:dyDescent="0.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  <c r="AJ1054" s="3">
        <f>+TablaProyecto[[#This Row],[PercentSalaryHike]]/100</f>
        <v>0.13</v>
      </c>
      <c r="AK1054" s="3" t="str">
        <f>+IF(TablaProyecto[[#This Row],[Age]]&gt;=61,"Baby boomers",IF(TablaProyecto[[#This Row],[Age]]&gt;=45,"Generacion X",IF(TablaProyecto[[#This Row],[Age]]&gt;=29,"Millennials","Generacion Z")))</f>
        <v>Millennials</v>
      </c>
      <c r="AL105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054" s="3" t="str">
        <f>+IF(TablaProyecto[[#This Row],[HourlyRate]]&lt;50,"Coste salarial bajo",IF(TablaProyecto[[#This Row],[HourlyRate]]&lt;75,"Coste salarial medio","Coste salarial alto"))</f>
        <v>Coste salarial medio</v>
      </c>
      <c r="AN1054" s="3" t="str">
        <f>+IF(TablaProyecto[[#This Row],[DistanceFromHome]]&lt;10,"0-10 kms",IF(TablaProyecto[[#This Row],[DistanceFromHome]]&lt;20,"10-20 kms","20-30 kms"))</f>
        <v>0-10 kms</v>
      </c>
      <c r="AO1054" s="3" t="str">
        <f>+IF(TablaProyecto[[#This Row],[Porcentaje de aumento salarial recibido (%)]]&lt;16%,"Bajo",IF(TablaProyecto[[#This Row],[Porcentaje de aumento salarial recibido (%)]]&lt;21%,"Medio","Alto"))</f>
        <v>Bajo</v>
      </c>
      <c r="AP1054" s="3" t="str">
        <f>+IF(TablaProyecto[[#This Row],[TrainingTimesLastYear]]&lt;3,"Poca",IF(TablaProyecto[[#This Row],[TrainingTimesLastYear]]&lt;5,"Media","Mucha"))</f>
        <v>Poca</v>
      </c>
      <c r="AQ1054" s="3" t="str">
        <f>+IF(TablaProyecto[[#This Row],[TotalWorkingYears]]&lt;4,"Junior",IF(TablaProyecto[[#This Row],[TotalWorkingYears]]&lt;10,"Intermediate","Senior"))</f>
        <v>Junior</v>
      </c>
      <c r="AS1054" t="str">
        <f>+IF(TablaProyecto[[#This Row],[Education]]&gt;5,"ERRONEO","")</f>
        <v/>
      </c>
      <c r="AT1054" t="str">
        <f>IF(+COUNTIF(TablaProyecto[EmployeeNumber],TablaProyecto[[#This Row],[EmployeeNumber]])&gt;1,"ERRONEO"," ")</f>
        <v xml:space="preserve"> </v>
      </c>
      <c r="AU1054" t="str">
        <f>+IF(TablaProyecto[[#This Row],[JobSatisfaction]]&gt;4,"ERRONEO"," ")</f>
        <v xml:space="preserve"> </v>
      </c>
      <c r="AV1054" t="str">
        <f>+IF(TablaProyecto[[#This Row],[PerformanceRating]]&gt;4,"ERRONEO"," ")</f>
        <v xml:space="preserve"> </v>
      </c>
      <c r="AW1054" t="str">
        <f>+IF(TablaProyecto[[#This Row],[RelationshipSatisfaction]]&gt;4,"ERRONEO"," ")</f>
        <v xml:space="preserve"> </v>
      </c>
      <c r="AX1054" t="str">
        <f>+IF(TablaProyecto[[#This Row],[WorkLifeBalance]]&gt;4,"ERRONEO"," ")</f>
        <v xml:space="preserve"> </v>
      </c>
    </row>
    <row r="1055" spans="1:50" x14ac:dyDescent="0.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  <c r="AJ1055" s="3">
        <f>+TablaProyecto[[#This Row],[PercentSalaryHike]]/100</f>
        <v>0.24</v>
      </c>
      <c r="AK1055" s="3" t="str">
        <f>+IF(TablaProyecto[[#This Row],[Age]]&gt;=61,"Baby boomers",IF(TablaProyecto[[#This Row],[Age]]&gt;=45,"Generacion X",IF(TablaProyecto[[#This Row],[Age]]&gt;=29,"Millennials","Generacion Z")))</f>
        <v>Generacion X</v>
      </c>
      <c r="AL105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055" s="3" t="str">
        <f>+IF(TablaProyecto[[#This Row],[HourlyRate]]&lt;50,"Coste salarial bajo",IF(TablaProyecto[[#This Row],[HourlyRate]]&lt;75,"Coste salarial medio","Coste salarial alto"))</f>
        <v>Coste salarial alto</v>
      </c>
      <c r="AN1055" s="3" t="str">
        <f>+IF(TablaProyecto[[#This Row],[DistanceFromHome]]&lt;10,"0-10 kms",IF(TablaProyecto[[#This Row],[DistanceFromHome]]&lt;20,"10-20 kms","20-30 kms"))</f>
        <v>0-10 kms</v>
      </c>
      <c r="AO1055" s="3" t="str">
        <f>+IF(TablaProyecto[[#This Row],[Porcentaje de aumento salarial recibido (%)]]&lt;16%,"Bajo",IF(TablaProyecto[[#This Row],[Porcentaje de aumento salarial recibido (%)]]&lt;21%,"Medio","Alto"))</f>
        <v>Alto</v>
      </c>
      <c r="AP1055" s="3" t="str">
        <f>+IF(TablaProyecto[[#This Row],[TrainingTimesLastYear]]&lt;3,"Poca",IF(TablaProyecto[[#This Row],[TrainingTimesLastYear]]&lt;5,"Media","Mucha"))</f>
        <v>Poca</v>
      </c>
      <c r="AQ1055" s="3" t="str">
        <f>+IF(TablaProyecto[[#This Row],[TotalWorkingYears]]&lt;4,"Junior",IF(TablaProyecto[[#This Row],[TotalWorkingYears]]&lt;10,"Intermediate","Senior"))</f>
        <v>Senior</v>
      </c>
      <c r="AS1055" t="str">
        <f>+IF(TablaProyecto[[#This Row],[Education]]&gt;5,"ERRONEO","")</f>
        <v/>
      </c>
      <c r="AT1055" t="str">
        <f>IF(+COUNTIF(TablaProyecto[EmployeeNumber],TablaProyecto[[#This Row],[EmployeeNumber]])&gt;1,"ERRONEO"," ")</f>
        <v xml:space="preserve"> </v>
      </c>
      <c r="AU1055" t="str">
        <f>+IF(TablaProyecto[[#This Row],[JobSatisfaction]]&gt;4,"ERRONEO"," ")</f>
        <v xml:space="preserve"> </v>
      </c>
      <c r="AV1055" t="str">
        <f>+IF(TablaProyecto[[#This Row],[PerformanceRating]]&gt;4,"ERRONEO"," ")</f>
        <v xml:space="preserve"> </v>
      </c>
      <c r="AW1055" t="str">
        <f>+IF(TablaProyecto[[#This Row],[RelationshipSatisfaction]]&gt;4,"ERRONEO"," ")</f>
        <v xml:space="preserve"> </v>
      </c>
      <c r="AX1055" t="str">
        <f>+IF(TablaProyecto[[#This Row],[WorkLifeBalance]]&gt;4,"ERRONEO"," ")</f>
        <v xml:space="preserve"> </v>
      </c>
    </row>
    <row r="1056" spans="1:50" x14ac:dyDescent="0.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  <c r="AJ1056" s="3">
        <f>+TablaProyecto[[#This Row],[PercentSalaryHike]]/100</f>
        <v>0.14000000000000001</v>
      </c>
      <c r="AK1056" s="3" t="str">
        <f>+IF(TablaProyecto[[#This Row],[Age]]&gt;=61,"Baby boomers",IF(TablaProyecto[[#This Row],[Age]]&gt;=45,"Generacion X",IF(TablaProyecto[[#This Row],[Age]]&gt;=29,"Millennials","Generacion Z")))</f>
        <v>Generacion X</v>
      </c>
      <c r="AL105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56" s="3" t="str">
        <f>+IF(TablaProyecto[[#This Row],[HourlyRate]]&lt;50,"Coste salarial bajo",IF(TablaProyecto[[#This Row],[HourlyRate]]&lt;75,"Coste salarial medio","Coste salarial alto"))</f>
        <v>Coste salarial bajo</v>
      </c>
      <c r="AN1056" s="3" t="str">
        <f>+IF(TablaProyecto[[#This Row],[DistanceFromHome]]&lt;10,"0-10 kms",IF(TablaProyecto[[#This Row],[DistanceFromHome]]&lt;20,"10-20 kms","20-30 kms"))</f>
        <v>0-10 kms</v>
      </c>
      <c r="AO1056" s="3" t="str">
        <f>+IF(TablaProyecto[[#This Row],[Porcentaje de aumento salarial recibido (%)]]&lt;16%,"Bajo",IF(TablaProyecto[[#This Row],[Porcentaje de aumento salarial recibido (%)]]&lt;21%,"Medio","Alto"))</f>
        <v>Bajo</v>
      </c>
      <c r="AP1056" s="3" t="str">
        <f>+IF(TablaProyecto[[#This Row],[TrainingTimesLastYear]]&lt;3,"Poca",IF(TablaProyecto[[#This Row],[TrainingTimesLastYear]]&lt;5,"Media","Mucha"))</f>
        <v>Media</v>
      </c>
      <c r="AQ1056" s="3" t="str">
        <f>+IF(TablaProyecto[[#This Row],[TotalWorkingYears]]&lt;4,"Junior",IF(TablaProyecto[[#This Row],[TotalWorkingYears]]&lt;10,"Intermediate","Senior"))</f>
        <v>Senior</v>
      </c>
      <c r="AS1056" t="str">
        <f>+IF(TablaProyecto[[#This Row],[Education]]&gt;5,"ERRONEO","")</f>
        <v/>
      </c>
      <c r="AT1056" t="str">
        <f>IF(+COUNTIF(TablaProyecto[EmployeeNumber],TablaProyecto[[#This Row],[EmployeeNumber]])&gt;1,"ERRONEO"," ")</f>
        <v xml:space="preserve"> </v>
      </c>
      <c r="AU1056" t="str">
        <f>+IF(TablaProyecto[[#This Row],[JobSatisfaction]]&gt;4,"ERRONEO"," ")</f>
        <v xml:space="preserve"> </v>
      </c>
      <c r="AV1056" t="str">
        <f>+IF(TablaProyecto[[#This Row],[PerformanceRating]]&gt;4,"ERRONEO"," ")</f>
        <v xml:space="preserve"> </v>
      </c>
      <c r="AW1056" t="str">
        <f>+IF(TablaProyecto[[#This Row],[RelationshipSatisfaction]]&gt;4,"ERRONEO"," ")</f>
        <v xml:space="preserve"> </v>
      </c>
      <c r="AX1056" t="str">
        <f>+IF(TablaProyecto[[#This Row],[WorkLifeBalance]]&gt;4,"ERRONEO"," ")</f>
        <v xml:space="preserve"> </v>
      </c>
    </row>
    <row r="1057" spans="1:50" x14ac:dyDescent="0.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  <c r="AJ1057" s="3">
        <f>+TablaProyecto[[#This Row],[PercentSalaryHike]]/100</f>
        <v>0.14000000000000001</v>
      </c>
      <c r="AK1057" s="3" t="str">
        <f>+IF(TablaProyecto[[#This Row],[Age]]&gt;=61,"Baby boomers",IF(TablaProyecto[[#This Row],[Age]]&gt;=45,"Generacion X",IF(TablaProyecto[[#This Row],[Age]]&gt;=29,"Millennials","Generacion Z")))</f>
        <v>Millennials</v>
      </c>
      <c r="AL105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057" s="3" t="str">
        <f>+IF(TablaProyecto[[#This Row],[HourlyRate]]&lt;50,"Coste salarial bajo",IF(TablaProyecto[[#This Row],[HourlyRate]]&lt;75,"Coste salarial medio","Coste salarial alto"))</f>
        <v>Coste salarial medio</v>
      </c>
      <c r="AN1057" s="3" t="str">
        <f>+IF(TablaProyecto[[#This Row],[DistanceFromHome]]&lt;10,"0-10 kms",IF(TablaProyecto[[#This Row],[DistanceFromHome]]&lt;20,"10-20 kms","20-30 kms"))</f>
        <v>10-20 kms</v>
      </c>
      <c r="AO1057" s="3" t="str">
        <f>+IF(TablaProyecto[[#This Row],[Porcentaje de aumento salarial recibido (%)]]&lt;16%,"Bajo",IF(TablaProyecto[[#This Row],[Porcentaje de aumento salarial recibido (%)]]&lt;21%,"Medio","Alto"))</f>
        <v>Bajo</v>
      </c>
      <c r="AP1057" s="3" t="str">
        <f>+IF(TablaProyecto[[#This Row],[TrainingTimesLastYear]]&lt;3,"Poca",IF(TablaProyecto[[#This Row],[TrainingTimesLastYear]]&lt;5,"Media","Mucha"))</f>
        <v>Media</v>
      </c>
      <c r="AQ1057" s="3" t="str">
        <f>+IF(TablaProyecto[[#This Row],[TotalWorkingYears]]&lt;4,"Junior",IF(TablaProyecto[[#This Row],[TotalWorkingYears]]&lt;10,"Intermediate","Senior"))</f>
        <v>Senior</v>
      </c>
      <c r="AS1057" t="str">
        <f>+IF(TablaProyecto[[#This Row],[Education]]&gt;5,"ERRONEO","")</f>
        <v/>
      </c>
      <c r="AT1057" t="str">
        <f>IF(+COUNTIF(TablaProyecto[EmployeeNumber],TablaProyecto[[#This Row],[EmployeeNumber]])&gt;1,"ERRONEO"," ")</f>
        <v xml:space="preserve"> </v>
      </c>
      <c r="AU1057" t="str">
        <f>+IF(TablaProyecto[[#This Row],[JobSatisfaction]]&gt;4,"ERRONEO"," ")</f>
        <v xml:space="preserve"> </v>
      </c>
      <c r="AV1057" t="str">
        <f>+IF(TablaProyecto[[#This Row],[PerformanceRating]]&gt;4,"ERRONEO"," ")</f>
        <v xml:space="preserve"> </v>
      </c>
      <c r="AW1057" t="str">
        <f>+IF(TablaProyecto[[#This Row],[RelationshipSatisfaction]]&gt;4,"ERRONEO"," ")</f>
        <v xml:space="preserve"> </v>
      </c>
      <c r="AX1057" t="str">
        <f>+IF(TablaProyecto[[#This Row],[WorkLifeBalance]]&gt;4,"ERRONEO"," ")</f>
        <v xml:space="preserve"> </v>
      </c>
    </row>
    <row r="1058" spans="1:50" x14ac:dyDescent="0.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  <c r="AJ1058" s="3">
        <f>+TablaProyecto[[#This Row],[PercentSalaryHike]]/100</f>
        <v>0.15</v>
      </c>
      <c r="AK1058" s="3" t="str">
        <f>+IF(TablaProyecto[[#This Row],[Age]]&gt;=61,"Baby boomers",IF(TablaProyecto[[#This Row],[Age]]&gt;=45,"Generacion X",IF(TablaProyecto[[#This Row],[Age]]&gt;=29,"Millennials","Generacion Z")))</f>
        <v>Generacion Z</v>
      </c>
      <c r="AL105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58" s="3" t="str">
        <f>+IF(TablaProyecto[[#This Row],[HourlyRate]]&lt;50,"Coste salarial bajo",IF(TablaProyecto[[#This Row],[HourlyRate]]&lt;75,"Coste salarial medio","Coste salarial alto"))</f>
        <v>Coste salarial alto</v>
      </c>
      <c r="AN1058" s="3" t="str">
        <f>+IF(TablaProyecto[[#This Row],[DistanceFromHome]]&lt;10,"0-10 kms",IF(TablaProyecto[[#This Row],[DistanceFromHome]]&lt;20,"10-20 kms","20-30 kms"))</f>
        <v>0-10 kms</v>
      </c>
      <c r="AO1058" s="3" t="str">
        <f>+IF(TablaProyecto[[#This Row],[Porcentaje de aumento salarial recibido (%)]]&lt;16%,"Bajo",IF(TablaProyecto[[#This Row],[Porcentaje de aumento salarial recibido (%)]]&lt;21%,"Medio","Alto"))</f>
        <v>Bajo</v>
      </c>
      <c r="AP1058" s="3" t="str">
        <f>+IF(TablaProyecto[[#This Row],[TrainingTimesLastYear]]&lt;3,"Poca",IF(TablaProyecto[[#This Row],[TrainingTimesLastYear]]&lt;5,"Media","Mucha"))</f>
        <v>Media</v>
      </c>
      <c r="AQ1058" s="3" t="str">
        <f>+IF(TablaProyecto[[#This Row],[TotalWorkingYears]]&lt;4,"Junior",IF(TablaProyecto[[#This Row],[TotalWorkingYears]]&lt;10,"Intermediate","Senior"))</f>
        <v>Intermediate</v>
      </c>
      <c r="AS1058" t="str">
        <f>+IF(TablaProyecto[[#This Row],[Education]]&gt;5,"ERRONEO","")</f>
        <v/>
      </c>
      <c r="AT1058" t="str">
        <f>IF(+COUNTIF(TablaProyecto[EmployeeNumber],TablaProyecto[[#This Row],[EmployeeNumber]])&gt;1,"ERRONEO"," ")</f>
        <v xml:space="preserve"> </v>
      </c>
      <c r="AU1058" t="str">
        <f>+IF(TablaProyecto[[#This Row],[JobSatisfaction]]&gt;4,"ERRONEO"," ")</f>
        <v xml:space="preserve"> </v>
      </c>
      <c r="AV1058" t="str">
        <f>+IF(TablaProyecto[[#This Row],[PerformanceRating]]&gt;4,"ERRONEO"," ")</f>
        <v xml:space="preserve"> </v>
      </c>
      <c r="AW1058" t="str">
        <f>+IF(TablaProyecto[[#This Row],[RelationshipSatisfaction]]&gt;4,"ERRONEO"," ")</f>
        <v xml:space="preserve"> </v>
      </c>
      <c r="AX1058" t="str">
        <f>+IF(TablaProyecto[[#This Row],[WorkLifeBalance]]&gt;4,"ERRONEO"," ")</f>
        <v xml:space="preserve"> </v>
      </c>
    </row>
    <row r="1059" spans="1:50" x14ac:dyDescent="0.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  <c r="AJ1059" s="3">
        <f>+TablaProyecto[[#This Row],[PercentSalaryHike]]/100</f>
        <v>0.11</v>
      </c>
      <c r="AK1059" s="3" t="str">
        <f>+IF(TablaProyecto[[#This Row],[Age]]&gt;=61,"Baby boomers",IF(TablaProyecto[[#This Row],[Age]]&gt;=45,"Generacion X",IF(TablaProyecto[[#This Row],[Age]]&gt;=29,"Millennials","Generacion Z")))</f>
        <v>Millennials</v>
      </c>
      <c r="AL105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59" s="3" t="str">
        <f>+IF(TablaProyecto[[#This Row],[HourlyRate]]&lt;50,"Coste salarial bajo",IF(TablaProyecto[[#This Row],[HourlyRate]]&lt;75,"Coste salarial medio","Coste salarial alto"))</f>
        <v>Coste salarial medio</v>
      </c>
      <c r="AN1059" s="3" t="str">
        <f>+IF(TablaProyecto[[#This Row],[DistanceFromHome]]&lt;10,"0-10 kms",IF(TablaProyecto[[#This Row],[DistanceFromHome]]&lt;20,"10-20 kms","20-30 kms"))</f>
        <v>10-20 kms</v>
      </c>
      <c r="AO1059" s="3" t="str">
        <f>+IF(TablaProyecto[[#This Row],[Porcentaje de aumento salarial recibido (%)]]&lt;16%,"Bajo",IF(TablaProyecto[[#This Row],[Porcentaje de aumento salarial recibido (%)]]&lt;21%,"Medio","Alto"))</f>
        <v>Bajo</v>
      </c>
      <c r="AP1059" s="3" t="str">
        <f>+IF(TablaProyecto[[#This Row],[TrainingTimesLastYear]]&lt;3,"Poca",IF(TablaProyecto[[#This Row],[TrainingTimesLastYear]]&lt;5,"Media","Mucha"))</f>
        <v>Media</v>
      </c>
      <c r="AQ1059" s="3" t="str">
        <f>+IF(TablaProyecto[[#This Row],[TotalWorkingYears]]&lt;4,"Junior",IF(TablaProyecto[[#This Row],[TotalWorkingYears]]&lt;10,"Intermediate","Senior"))</f>
        <v>Intermediate</v>
      </c>
      <c r="AS1059" t="str">
        <f>+IF(TablaProyecto[[#This Row],[Education]]&gt;5,"ERRONEO","")</f>
        <v/>
      </c>
      <c r="AT1059" t="str">
        <f>IF(+COUNTIF(TablaProyecto[EmployeeNumber],TablaProyecto[[#This Row],[EmployeeNumber]])&gt;1,"ERRONEO"," ")</f>
        <v xml:space="preserve"> </v>
      </c>
      <c r="AU1059" t="str">
        <f>+IF(TablaProyecto[[#This Row],[JobSatisfaction]]&gt;4,"ERRONEO"," ")</f>
        <v xml:space="preserve"> </v>
      </c>
      <c r="AV1059" t="str">
        <f>+IF(TablaProyecto[[#This Row],[PerformanceRating]]&gt;4,"ERRONEO"," ")</f>
        <v xml:space="preserve"> </v>
      </c>
      <c r="AW1059" t="str">
        <f>+IF(TablaProyecto[[#This Row],[RelationshipSatisfaction]]&gt;4,"ERRONEO"," ")</f>
        <v xml:space="preserve"> </v>
      </c>
      <c r="AX1059" t="str">
        <f>+IF(TablaProyecto[[#This Row],[WorkLifeBalance]]&gt;4,"ERRONEO"," ")</f>
        <v xml:space="preserve"> </v>
      </c>
    </row>
    <row r="1060" spans="1:50" x14ac:dyDescent="0.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  <c r="AJ1060" s="3">
        <f>+TablaProyecto[[#This Row],[PercentSalaryHike]]/100</f>
        <v>0.23</v>
      </c>
      <c r="AK1060" s="3" t="str">
        <f>+IF(TablaProyecto[[#This Row],[Age]]&gt;=61,"Baby boomers",IF(TablaProyecto[[#This Row],[Age]]&gt;=45,"Generacion X",IF(TablaProyecto[[#This Row],[Age]]&gt;=29,"Millennials","Generacion Z")))</f>
        <v>Millennials</v>
      </c>
      <c r="AL106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060" s="3" t="str">
        <f>+IF(TablaProyecto[[#This Row],[HourlyRate]]&lt;50,"Coste salarial bajo",IF(TablaProyecto[[#This Row],[HourlyRate]]&lt;75,"Coste salarial medio","Coste salarial alto"))</f>
        <v>Coste salarial bajo</v>
      </c>
      <c r="AN1060" s="3" t="str">
        <f>+IF(TablaProyecto[[#This Row],[DistanceFromHome]]&lt;10,"0-10 kms",IF(TablaProyecto[[#This Row],[DistanceFromHome]]&lt;20,"10-20 kms","20-30 kms"))</f>
        <v>20-30 kms</v>
      </c>
      <c r="AO1060" s="3" t="str">
        <f>+IF(TablaProyecto[[#This Row],[Porcentaje de aumento salarial recibido (%)]]&lt;16%,"Bajo",IF(TablaProyecto[[#This Row],[Porcentaje de aumento salarial recibido (%)]]&lt;21%,"Medio","Alto"))</f>
        <v>Alto</v>
      </c>
      <c r="AP1060" s="3" t="str">
        <f>+IF(TablaProyecto[[#This Row],[TrainingTimesLastYear]]&lt;3,"Poca",IF(TablaProyecto[[#This Row],[TrainingTimesLastYear]]&lt;5,"Media","Mucha"))</f>
        <v>Poca</v>
      </c>
      <c r="AQ1060" s="3" t="str">
        <f>+IF(TablaProyecto[[#This Row],[TotalWorkingYears]]&lt;4,"Junior",IF(TablaProyecto[[#This Row],[TotalWorkingYears]]&lt;10,"Intermediate","Senior"))</f>
        <v>Senior</v>
      </c>
      <c r="AS1060" t="str">
        <f>+IF(TablaProyecto[[#This Row],[Education]]&gt;5,"ERRONEO","")</f>
        <v/>
      </c>
      <c r="AT1060" t="str">
        <f>IF(+COUNTIF(TablaProyecto[EmployeeNumber],TablaProyecto[[#This Row],[EmployeeNumber]])&gt;1,"ERRONEO"," ")</f>
        <v xml:space="preserve"> </v>
      </c>
      <c r="AU1060" t="str">
        <f>+IF(TablaProyecto[[#This Row],[JobSatisfaction]]&gt;4,"ERRONEO"," ")</f>
        <v xml:space="preserve"> </v>
      </c>
      <c r="AV1060" t="str">
        <f>+IF(TablaProyecto[[#This Row],[PerformanceRating]]&gt;4,"ERRONEO"," ")</f>
        <v xml:space="preserve"> </v>
      </c>
      <c r="AW1060" t="str">
        <f>+IF(TablaProyecto[[#This Row],[RelationshipSatisfaction]]&gt;4,"ERRONEO"," ")</f>
        <v xml:space="preserve"> </v>
      </c>
      <c r="AX1060" t="str">
        <f>+IF(TablaProyecto[[#This Row],[WorkLifeBalance]]&gt;4,"ERRONEO"," ")</f>
        <v xml:space="preserve"> </v>
      </c>
    </row>
    <row r="1061" spans="1:50" x14ac:dyDescent="0.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  <c r="AJ1061" s="3">
        <f>+TablaProyecto[[#This Row],[PercentSalaryHike]]/100</f>
        <v>0.13</v>
      </c>
      <c r="AK1061" s="3" t="str">
        <f>+IF(TablaProyecto[[#This Row],[Age]]&gt;=61,"Baby boomers",IF(TablaProyecto[[#This Row],[Age]]&gt;=45,"Generacion X",IF(TablaProyecto[[#This Row],[Age]]&gt;=29,"Millennials","Generacion Z")))</f>
        <v>Millennials</v>
      </c>
      <c r="AL106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061" s="3" t="str">
        <f>+IF(TablaProyecto[[#This Row],[HourlyRate]]&lt;50,"Coste salarial bajo",IF(TablaProyecto[[#This Row],[HourlyRate]]&lt;75,"Coste salarial medio","Coste salarial alto"))</f>
        <v>Coste salarial alto</v>
      </c>
      <c r="AN1061" s="3" t="str">
        <f>+IF(TablaProyecto[[#This Row],[DistanceFromHome]]&lt;10,"0-10 kms",IF(TablaProyecto[[#This Row],[DistanceFromHome]]&lt;20,"10-20 kms","20-30 kms"))</f>
        <v>0-10 kms</v>
      </c>
      <c r="AO1061" s="3" t="str">
        <f>+IF(TablaProyecto[[#This Row],[Porcentaje de aumento salarial recibido (%)]]&lt;16%,"Bajo",IF(TablaProyecto[[#This Row],[Porcentaje de aumento salarial recibido (%)]]&lt;21%,"Medio","Alto"))</f>
        <v>Bajo</v>
      </c>
      <c r="AP1061" s="3" t="str">
        <f>+IF(TablaProyecto[[#This Row],[TrainingTimesLastYear]]&lt;3,"Poca",IF(TablaProyecto[[#This Row],[TrainingTimesLastYear]]&lt;5,"Media","Mucha"))</f>
        <v>Media</v>
      </c>
      <c r="AQ1061" s="3" t="str">
        <f>+IF(TablaProyecto[[#This Row],[TotalWorkingYears]]&lt;4,"Junior",IF(TablaProyecto[[#This Row],[TotalWorkingYears]]&lt;10,"Intermediate","Senior"))</f>
        <v>Junior</v>
      </c>
      <c r="AS1061" t="str">
        <f>+IF(TablaProyecto[[#This Row],[Education]]&gt;5,"ERRONEO","")</f>
        <v/>
      </c>
      <c r="AT1061" t="str">
        <f>IF(+COUNTIF(TablaProyecto[EmployeeNumber],TablaProyecto[[#This Row],[EmployeeNumber]])&gt;1,"ERRONEO"," ")</f>
        <v xml:space="preserve"> </v>
      </c>
      <c r="AU1061" t="str">
        <f>+IF(TablaProyecto[[#This Row],[JobSatisfaction]]&gt;4,"ERRONEO"," ")</f>
        <v xml:space="preserve"> </v>
      </c>
      <c r="AV1061" t="str">
        <f>+IF(TablaProyecto[[#This Row],[PerformanceRating]]&gt;4,"ERRONEO"," ")</f>
        <v xml:space="preserve"> </v>
      </c>
      <c r="AW1061" t="str">
        <f>+IF(TablaProyecto[[#This Row],[RelationshipSatisfaction]]&gt;4,"ERRONEO"," ")</f>
        <v xml:space="preserve"> </v>
      </c>
      <c r="AX1061" t="str">
        <f>+IF(TablaProyecto[[#This Row],[WorkLifeBalance]]&gt;4,"ERRONEO"," ")</f>
        <v xml:space="preserve"> </v>
      </c>
    </row>
    <row r="1062" spans="1:50" x14ac:dyDescent="0.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  <c r="AJ1062" s="3">
        <f>+TablaProyecto[[#This Row],[PercentSalaryHike]]/100</f>
        <v>0.11</v>
      </c>
      <c r="AK1062" s="3" t="str">
        <f>+IF(TablaProyecto[[#This Row],[Age]]&gt;=61,"Baby boomers",IF(TablaProyecto[[#This Row],[Age]]&gt;=45,"Generacion X",IF(TablaProyecto[[#This Row],[Age]]&gt;=29,"Millennials","Generacion Z")))</f>
        <v>Generacion Z</v>
      </c>
      <c r="AL106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062" s="3" t="str">
        <f>+IF(TablaProyecto[[#This Row],[HourlyRate]]&lt;50,"Coste salarial bajo",IF(TablaProyecto[[#This Row],[HourlyRate]]&lt;75,"Coste salarial medio","Coste salarial alto"))</f>
        <v>Coste salarial alto</v>
      </c>
      <c r="AN1062" s="3" t="str">
        <f>+IF(TablaProyecto[[#This Row],[DistanceFromHome]]&lt;10,"0-10 kms",IF(TablaProyecto[[#This Row],[DistanceFromHome]]&lt;20,"10-20 kms","20-30 kms"))</f>
        <v>0-10 kms</v>
      </c>
      <c r="AO1062" s="3" t="str">
        <f>+IF(TablaProyecto[[#This Row],[Porcentaje de aumento salarial recibido (%)]]&lt;16%,"Bajo",IF(TablaProyecto[[#This Row],[Porcentaje de aumento salarial recibido (%)]]&lt;21%,"Medio","Alto"))</f>
        <v>Bajo</v>
      </c>
      <c r="AP1062" s="3" t="str">
        <f>+IF(TablaProyecto[[#This Row],[TrainingTimesLastYear]]&lt;3,"Poca",IF(TablaProyecto[[#This Row],[TrainingTimesLastYear]]&lt;5,"Media","Mucha"))</f>
        <v>Poca</v>
      </c>
      <c r="AQ1062" s="3" t="str">
        <f>+IF(TablaProyecto[[#This Row],[TotalWorkingYears]]&lt;4,"Junior",IF(TablaProyecto[[#This Row],[TotalWorkingYears]]&lt;10,"Intermediate","Senior"))</f>
        <v>Intermediate</v>
      </c>
      <c r="AS1062" t="str">
        <f>+IF(TablaProyecto[[#This Row],[Education]]&gt;5,"ERRONEO","")</f>
        <v/>
      </c>
      <c r="AT1062" t="str">
        <f>IF(+COUNTIF(TablaProyecto[EmployeeNumber],TablaProyecto[[#This Row],[EmployeeNumber]])&gt;1,"ERRONEO"," ")</f>
        <v xml:space="preserve"> </v>
      </c>
      <c r="AU1062" t="str">
        <f>+IF(TablaProyecto[[#This Row],[JobSatisfaction]]&gt;4,"ERRONEO"," ")</f>
        <v xml:space="preserve"> </v>
      </c>
      <c r="AV1062" t="str">
        <f>+IF(TablaProyecto[[#This Row],[PerformanceRating]]&gt;4,"ERRONEO"," ")</f>
        <v xml:space="preserve"> </v>
      </c>
      <c r="AW1062" t="str">
        <f>+IF(TablaProyecto[[#This Row],[RelationshipSatisfaction]]&gt;4,"ERRONEO"," ")</f>
        <v xml:space="preserve"> </v>
      </c>
      <c r="AX1062" t="str">
        <f>+IF(TablaProyecto[[#This Row],[WorkLifeBalance]]&gt;4,"ERRONEO"," ")</f>
        <v xml:space="preserve"> </v>
      </c>
    </row>
    <row r="1063" spans="1:50" x14ac:dyDescent="0.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  <c r="AJ1063" s="3">
        <f>+TablaProyecto[[#This Row],[PercentSalaryHike]]/100</f>
        <v>0.13</v>
      </c>
      <c r="AK1063" s="3" t="str">
        <f>+IF(TablaProyecto[[#This Row],[Age]]&gt;=61,"Baby boomers",IF(TablaProyecto[[#This Row],[Age]]&gt;=45,"Generacion X",IF(TablaProyecto[[#This Row],[Age]]&gt;=29,"Millennials","Generacion Z")))</f>
        <v>Generacion Z</v>
      </c>
      <c r="AL106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063" s="3" t="str">
        <f>+IF(TablaProyecto[[#This Row],[HourlyRate]]&lt;50,"Coste salarial bajo",IF(TablaProyecto[[#This Row],[HourlyRate]]&lt;75,"Coste salarial medio","Coste salarial alto"))</f>
        <v>Coste salarial alto</v>
      </c>
      <c r="AN1063" s="3" t="str">
        <f>+IF(TablaProyecto[[#This Row],[DistanceFromHome]]&lt;10,"0-10 kms",IF(TablaProyecto[[#This Row],[DistanceFromHome]]&lt;20,"10-20 kms","20-30 kms"))</f>
        <v>10-20 kms</v>
      </c>
      <c r="AO1063" s="3" t="str">
        <f>+IF(TablaProyecto[[#This Row],[Porcentaje de aumento salarial recibido (%)]]&lt;16%,"Bajo",IF(TablaProyecto[[#This Row],[Porcentaje de aumento salarial recibido (%)]]&lt;21%,"Medio","Alto"))</f>
        <v>Bajo</v>
      </c>
      <c r="AP1063" s="3" t="str">
        <f>+IF(TablaProyecto[[#This Row],[TrainingTimesLastYear]]&lt;3,"Poca",IF(TablaProyecto[[#This Row],[TrainingTimesLastYear]]&lt;5,"Media","Mucha"))</f>
        <v>Poca</v>
      </c>
      <c r="AQ1063" s="3" t="str">
        <f>+IF(TablaProyecto[[#This Row],[TotalWorkingYears]]&lt;4,"Junior",IF(TablaProyecto[[#This Row],[TotalWorkingYears]]&lt;10,"Intermediate","Senior"))</f>
        <v>Junior</v>
      </c>
      <c r="AS1063" t="str">
        <f>+IF(TablaProyecto[[#This Row],[Education]]&gt;5,"ERRONEO","")</f>
        <v/>
      </c>
      <c r="AT1063" t="str">
        <f>IF(+COUNTIF(TablaProyecto[EmployeeNumber],TablaProyecto[[#This Row],[EmployeeNumber]])&gt;1,"ERRONEO"," ")</f>
        <v xml:space="preserve"> </v>
      </c>
      <c r="AU1063" t="str">
        <f>+IF(TablaProyecto[[#This Row],[JobSatisfaction]]&gt;4,"ERRONEO"," ")</f>
        <v xml:space="preserve"> </v>
      </c>
      <c r="AV1063" t="str">
        <f>+IF(TablaProyecto[[#This Row],[PerformanceRating]]&gt;4,"ERRONEO"," ")</f>
        <v xml:space="preserve"> </v>
      </c>
      <c r="AW1063" t="str">
        <f>+IF(TablaProyecto[[#This Row],[RelationshipSatisfaction]]&gt;4,"ERRONEO"," ")</f>
        <v xml:space="preserve"> </v>
      </c>
      <c r="AX1063" t="str">
        <f>+IF(TablaProyecto[[#This Row],[WorkLifeBalance]]&gt;4,"ERRONEO"," ")</f>
        <v xml:space="preserve"> </v>
      </c>
    </row>
    <row r="1064" spans="1:50" x14ac:dyDescent="0.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  <c r="AJ1064" s="3">
        <f>+TablaProyecto[[#This Row],[PercentSalaryHike]]/100</f>
        <v>0.18</v>
      </c>
      <c r="AK1064" s="3" t="str">
        <f>+IF(TablaProyecto[[#This Row],[Age]]&gt;=61,"Baby boomers",IF(TablaProyecto[[#This Row],[Age]]&gt;=45,"Generacion X",IF(TablaProyecto[[#This Row],[Age]]&gt;=29,"Millennials","Generacion Z")))</f>
        <v>Millennials</v>
      </c>
      <c r="AL106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64" s="3" t="str">
        <f>+IF(TablaProyecto[[#This Row],[HourlyRate]]&lt;50,"Coste salarial bajo",IF(TablaProyecto[[#This Row],[HourlyRate]]&lt;75,"Coste salarial medio","Coste salarial alto"))</f>
        <v>Coste salarial alto</v>
      </c>
      <c r="AN1064" s="3" t="str">
        <f>+IF(TablaProyecto[[#This Row],[DistanceFromHome]]&lt;10,"0-10 kms",IF(TablaProyecto[[#This Row],[DistanceFromHome]]&lt;20,"10-20 kms","20-30 kms"))</f>
        <v>0-10 kms</v>
      </c>
      <c r="AO1064" s="3" t="str">
        <f>+IF(TablaProyecto[[#This Row],[Porcentaje de aumento salarial recibido (%)]]&lt;16%,"Bajo",IF(TablaProyecto[[#This Row],[Porcentaje de aumento salarial recibido (%)]]&lt;21%,"Medio","Alto"))</f>
        <v>Medio</v>
      </c>
      <c r="AP1064" s="3" t="str">
        <f>+IF(TablaProyecto[[#This Row],[TrainingTimesLastYear]]&lt;3,"Poca",IF(TablaProyecto[[#This Row],[TrainingTimesLastYear]]&lt;5,"Media","Mucha"))</f>
        <v>Poca</v>
      </c>
      <c r="AQ1064" s="3" t="str">
        <f>+IF(TablaProyecto[[#This Row],[TotalWorkingYears]]&lt;4,"Junior",IF(TablaProyecto[[#This Row],[TotalWorkingYears]]&lt;10,"Intermediate","Senior"))</f>
        <v>Senior</v>
      </c>
      <c r="AS1064" t="str">
        <f>+IF(TablaProyecto[[#This Row],[Education]]&gt;5,"ERRONEO","")</f>
        <v/>
      </c>
      <c r="AT1064" t="str">
        <f>IF(+COUNTIF(TablaProyecto[EmployeeNumber],TablaProyecto[[#This Row],[EmployeeNumber]])&gt;1,"ERRONEO"," ")</f>
        <v xml:space="preserve"> </v>
      </c>
      <c r="AU1064" t="str">
        <f>+IF(TablaProyecto[[#This Row],[JobSatisfaction]]&gt;4,"ERRONEO"," ")</f>
        <v xml:space="preserve"> </v>
      </c>
      <c r="AV1064" t="str">
        <f>+IF(TablaProyecto[[#This Row],[PerformanceRating]]&gt;4,"ERRONEO"," ")</f>
        <v xml:space="preserve"> </v>
      </c>
      <c r="AW1064" t="str">
        <f>+IF(TablaProyecto[[#This Row],[RelationshipSatisfaction]]&gt;4,"ERRONEO"," ")</f>
        <v xml:space="preserve"> </v>
      </c>
      <c r="AX1064" t="str">
        <f>+IF(TablaProyecto[[#This Row],[WorkLifeBalance]]&gt;4,"ERRONEO"," ")</f>
        <v xml:space="preserve"> </v>
      </c>
    </row>
    <row r="1065" spans="1:50" x14ac:dyDescent="0.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  <c r="AJ1065" s="3">
        <f>+TablaProyecto[[#This Row],[PercentSalaryHike]]/100</f>
        <v>0.14000000000000001</v>
      </c>
      <c r="AK1065" s="3" t="str">
        <f>+IF(TablaProyecto[[#This Row],[Age]]&gt;=61,"Baby boomers",IF(TablaProyecto[[#This Row],[Age]]&gt;=45,"Generacion X",IF(TablaProyecto[[#This Row],[Age]]&gt;=29,"Millennials","Generacion Z")))</f>
        <v>Millennials</v>
      </c>
      <c r="AL106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65" s="3" t="str">
        <f>+IF(TablaProyecto[[#This Row],[HourlyRate]]&lt;50,"Coste salarial bajo",IF(TablaProyecto[[#This Row],[HourlyRate]]&lt;75,"Coste salarial medio","Coste salarial alto"))</f>
        <v>Coste salarial alto</v>
      </c>
      <c r="AN1065" s="3" t="str">
        <f>+IF(TablaProyecto[[#This Row],[DistanceFromHome]]&lt;10,"0-10 kms",IF(TablaProyecto[[#This Row],[DistanceFromHome]]&lt;20,"10-20 kms","20-30 kms"))</f>
        <v>10-20 kms</v>
      </c>
      <c r="AO1065" s="3" t="str">
        <f>+IF(TablaProyecto[[#This Row],[Porcentaje de aumento salarial recibido (%)]]&lt;16%,"Bajo",IF(TablaProyecto[[#This Row],[Porcentaje de aumento salarial recibido (%)]]&lt;21%,"Medio","Alto"))</f>
        <v>Bajo</v>
      </c>
      <c r="AP1065" s="3" t="str">
        <f>+IF(TablaProyecto[[#This Row],[TrainingTimesLastYear]]&lt;3,"Poca",IF(TablaProyecto[[#This Row],[TrainingTimesLastYear]]&lt;5,"Media","Mucha"))</f>
        <v>Media</v>
      </c>
      <c r="AQ1065" s="3" t="str">
        <f>+IF(TablaProyecto[[#This Row],[TotalWorkingYears]]&lt;4,"Junior",IF(TablaProyecto[[#This Row],[TotalWorkingYears]]&lt;10,"Intermediate","Senior"))</f>
        <v>Senior</v>
      </c>
      <c r="AS1065" t="str">
        <f>+IF(TablaProyecto[[#This Row],[Education]]&gt;5,"ERRONEO","")</f>
        <v/>
      </c>
      <c r="AT1065" t="str">
        <f>IF(+COUNTIF(TablaProyecto[EmployeeNumber],TablaProyecto[[#This Row],[EmployeeNumber]])&gt;1,"ERRONEO"," ")</f>
        <v xml:space="preserve"> </v>
      </c>
      <c r="AU1065" t="str">
        <f>+IF(TablaProyecto[[#This Row],[JobSatisfaction]]&gt;4,"ERRONEO"," ")</f>
        <v xml:space="preserve"> </v>
      </c>
      <c r="AV1065" t="str">
        <f>+IF(TablaProyecto[[#This Row],[PerformanceRating]]&gt;4,"ERRONEO"," ")</f>
        <v xml:space="preserve"> </v>
      </c>
      <c r="AW1065" t="str">
        <f>+IF(TablaProyecto[[#This Row],[RelationshipSatisfaction]]&gt;4,"ERRONEO"," ")</f>
        <v xml:space="preserve"> </v>
      </c>
      <c r="AX1065" t="str">
        <f>+IF(TablaProyecto[[#This Row],[WorkLifeBalance]]&gt;4,"ERRONEO"," ")</f>
        <v xml:space="preserve"> </v>
      </c>
    </row>
    <row r="1066" spans="1:50" x14ac:dyDescent="0.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  <c r="AJ1066" s="3">
        <f>+TablaProyecto[[#This Row],[PercentSalaryHike]]/100</f>
        <v>0.21</v>
      </c>
      <c r="AK1066" s="3" t="str">
        <f>+IF(TablaProyecto[[#This Row],[Age]]&gt;=61,"Baby boomers",IF(TablaProyecto[[#This Row],[Age]]&gt;=45,"Generacion X",IF(TablaProyecto[[#This Row],[Age]]&gt;=29,"Millennials","Generacion Z")))</f>
        <v>Millennials</v>
      </c>
      <c r="AL106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66" s="3" t="str">
        <f>+IF(TablaProyecto[[#This Row],[HourlyRate]]&lt;50,"Coste salarial bajo",IF(TablaProyecto[[#This Row],[HourlyRate]]&lt;75,"Coste salarial medio","Coste salarial alto"))</f>
        <v>Coste salarial bajo</v>
      </c>
      <c r="AN1066" s="3" t="str">
        <f>+IF(TablaProyecto[[#This Row],[DistanceFromHome]]&lt;10,"0-10 kms",IF(TablaProyecto[[#This Row],[DistanceFromHome]]&lt;20,"10-20 kms","20-30 kms"))</f>
        <v>0-10 kms</v>
      </c>
      <c r="AO1066" s="3" t="str">
        <f>+IF(TablaProyecto[[#This Row],[Porcentaje de aumento salarial recibido (%)]]&lt;16%,"Bajo",IF(TablaProyecto[[#This Row],[Porcentaje de aumento salarial recibido (%)]]&lt;21%,"Medio","Alto"))</f>
        <v>Alto</v>
      </c>
      <c r="AP1066" s="3" t="str">
        <f>+IF(TablaProyecto[[#This Row],[TrainingTimesLastYear]]&lt;3,"Poca",IF(TablaProyecto[[#This Row],[TrainingTimesLastYear]]&lt;5,"Media","Mucha"))</f>
        <v>Media</v>
      </c>
      <c r="AQ1066" s="3" t="str">
        <f>+IF(TablaProyecto[[#This Row],[TotalWorkingYears]]&lt;4,"Junior",IF(TablaProyecto[[#This Row],[TotalWorkingYears]]&lt;10,"Intermediate","Senior"))</f>
        <v>Intermediate</v>
      </c>
      <c r="AS1066" t="str">
        <f>+IF(TablaProyecto[[#This Row],[Education]]&gt;5,"ERRONEO","")</f>
        <v/>
      </c>
      <c r="AT1066" t="str">
        <f>IF(+COUNTIF(TablaProyecto[EmployeeNumber],TablaProyecto[[#This Row],[EmployeeNumber]])&gt;1,"ERRONEO"," ")</f>
        <v xml:space="preserve"> </v>
      </c>
      <c r="AU1066" t="str">
        <f>+IF(TablaProyecto[[#This Row],[JobSatisfaction]]&gt;4,"ERRONEO"," ")</f>
        <v xml:space="preserve"> </v>
      </c>
      <c r="AV1066" t="str">
        <f>+IF(TablaProyecto[[#This Row],[PerformanceRating]]&gt;4,"ERRONEO"," ")</f>
        <v xml:space="preserve"> </v>
      </c>
      <c r="AW1066" t="str">
        <f>+IF(TablaProyecto[[#This Row],[RelationshipSatisfaction]]&gt;4,"ERRONEO"," ")</f>
        <v xml:space="preserve"> </v>
      </c>
      <c r="AX1066" t="str">
        <f>+IF(TablaProyecto[[#This Row],[WorkLifeBalance]]&gt;4,"ERRONEO"," ")</f>
        <v xml:space="preserve"> </v>
      </c>
    </row>
    <row r="1067" spans="1:50" x14ac:dyDescent="0.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  <c r="AJ1067" s="3">
        <f>+TablaProyecto[[#This Row],[PercentSalaryHike]]/100</f>
        <v>0.16</v>
      </c>
      <c r="AK1067" s="3" t="str">
        <f>+IF(TablaProyecto[[#This Row],[Age]]&gt;=61,"Baby boomers",IF(TablaProyecto[[#This Row],[Age]]&gt;=45,"Generacion X",IF(TablaProyecto[[#This Row],[Age]]&gt;=29,"Millennials","Generacion Z")))</f>
        <v>Generacion X</v>
      </c>
      <c r="AL106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67" s="3" t="str">
        <f>+IF(TablaProyecto[[#This Row],[HourlyRate]]&lt;50,"Coste salarial bajo",IF(TablaProyecto[[#This Row],[HourlyRate]]&lt;75,"Coste salarial medio","Coste salarial alto"))</f>
        <v>Coste salarial bajo</v>
      </c>
      <c r="AN1067" s="3" t="str">
        <f>+IF(TablaProyecto[[#This Row],[DistanceFromHome]]&lt;10,"0-10 kms",IF(TablaProyecto[[#This Row],[DistanceFromHome]]&lt;20,"10-20 kms","20-30 kms"))</f>
        <v>0-10 kms</v>
      </c>
      <c r="AO1067" s="3" t="str">
        <f>+IF(TablaProyecto[[#This Row],[Porcentaje de aumento salarial recibido (%)]]&lt;16%,"Bajo",IF(TablaProyecto[[#This Row],[Porcentaje de aumento salarial recibido (%)]]&lt;21%,"Medio","Alto"))</f>
        <v>Medio</v>
      </c>
      <c r="AP1067" s="3" t="str">
        <f>+IF(TablaProyecto[[#This Row],[TrainingTimesLastYear]]&lt;3,"Poca",IF(TablaProyecto[[#This Row],[TrainingTimesLastYear]]&lt;5,"Media","Mucha"))</f>
        <v>Poca</v>
      </c>
      <c r="AQ1067" s="3" t="str">
        <f>+IF(TablaProyecto[[#This Row],[TotalWorkingYears]]&lt;4,"Junior",IF(TablaProyecto[[#This Row],[TotalWorkingYears]]&lt;10,"Intermediate","Senior"))</f>
        <v>Intermediate</v>
      </c>
      <c r="AS1067" t="str">
        <f>+IF(TablaProyecto[[#This Row],[Education]]&gt;5,"ERRONEO","")</f>
        <v/>
      </c>
      <c r="AT1067" t="str">
        <f>IF(+COUNTIF(TablaProyecto[EmployeeNumber],TablaProyecto[[#This Row],[EmployeeNumber]])&gt;1,"ERRONEO"," ")</f>
        <v xml:space="preserve"> </v>
      </c>
      <c r="AU1067" t="str">
        <f>+IF(TablaProyecto[[#This Row],[JobSatisfaction]]&gt;4,"ERRONEO"," ")</f>
        <v xml:space="preserve"> </v>
      </c>
      <c r="AV1067" t="str">
        <f>+IF(TablaProyecto[[#This Row],[PerformanceRating]]&gt;4,"ERRONEO"," ")</f>
        <v xml:space="preserve"> </v>
      </c>
      <c r="AW1067" t="str">
        <f>+IF(TablaProyecto[[#This Row],[RelationshipSatisfaction]]&gt;4,"ERRONEO"," ")</f>
        <v xml:space="preserve"> </v>
      </c>
      <c r="AX1067" t="str">
        <f>+IF(TablaProyecto[[#This Row],[WorkLifeBalance]]&gt;4,"ERRONEO"," ")</f>
        <v xml:space="preserve"> </v>
      </c>
    </row>
    <row r="1068" spans="1:50" x14ac:dyDescent="0.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  <c r="AJ1068" s="3">
        <f>+TablaProyecto[[#This Row],[PercentSalaryHike]]/100</f>
        <v>0.11</v>
      </c>
      <c r="AK1068" s="3" t="str">
        <f>+IF(TablaProyecto[[#This Row],[Age]]&gt;=61,"Baby boomers",IF(TablaProyecto[[#This Row],[Age]]&gt;=45,"Generacion X",IF(TablaProyecto[[#This Row],[Age]]&gt;=29,"Millennials","Generacion Z")))</f>
        <v>Millennials</v>
      </c>
      <c r="AL106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68" s="3" t="str">
        <f>+IF(TablaProyecto[[#This Row],[HourlyRate]]&lt;50,"Coste salarial bajo",IF(TablaProyecto[[#This Row],[HourlyRate]]&lt;75,"Coste salarial medio","Coste salarial alto"))</f>
        <v>Coste salarial alto</v>
      </c>
      <c r="AN1068" s="3" t="str">
        <f>+IF(TablaProyecto[[#This Row],[DistanceFromHome]]&lt;10,"0-10 kms",IF(TablaProyecto[[#This Row],[DistanceFromHome]]&lt;20,"10-20 kms","20-30 kms"))</f>
        <v>0-10 kms</v>
      </c>
      <c r="AO1068" s="3" t="str">
        <f>+IF(TablaProyecto[[#This Row],[Porcentaje de aumento salarial recibido (%)]]&lt;16%,"Bajo",IF(TablaProyecto[[#This Row],[Porcentaje de aumento salarial recibido (%)]]&lt;21%,"Medio","Alto"))</f>
        <v>Bajo</v>
      </c>
      <c r="AP1068" s="3" t="str">
        <f>+IF(TablaProyecto[[#This Row],[TrainingTimesLastYear]]&lt;3,"Poca",IF(TablaProyecto[[#This Row],[TrainingTimesLastYear]]&lt;5,"Media","Mucha"))</f>
        <v>Mucha</v>
      </c>
      <c r="AQ1068" s="3" t="str">
        <f>+IF(TablaProyecto[[#This Row],[TotalWorkingYears]]&lt;4,"Junior",IF(TablaProyecto[[#This Row],[TotalWorkingYears]]&lt;10,"Intermediate","Senior"))</f>
        <v>Intermediate</v>
      </c>
      <c r="AS1068" t="str">
        <f>+IF(TablaProyecto[[#This Row],[Education]]&gt;5,"ERRONEO","")</f>
        <v/>
      </c>
      <c r="AT1068" t="str">
        <f>IF(+COUNTIF(TablaProyecto[EmployeeNumber],TablaProyecto[[#This Row],[EmployeeNumber]])&gt;1,"ERRONEO"," ")</f>
        <v xml:space="preserve"> </v>
      </c>
      <c r="AU1068" t="str">
        <f>+IF(TablaProyecto[[#This Row],[JobSatisfaction]]&gt;4,"ERRONEO"," ")</f>
        <v xml:space="preserve"> </v>
      </c>
      <c r="AV1068" t="str">
        <f>+IF(TablaProyecto[[#This Row],[PerformanceRating]]&gt;4,"ERRONEO"," ")</f>
        <v xml:space="preserve"> </v>
      </c>
      <c r="AW1068" t="str">
        <f>+IF(TablaProyecto[[#This Row],[RelationshipSatisfaction]]&gt;4,"ERRONEO"," ")</f>
        <v xml:space="preserve"> </v>
      </c>
      <c r="AX1068" t="str">
        <f>+IF(TablaProyecto[[#This Row],[WorkLifeBalance]]&gt;4,"ERRONEO"," ")</f>
        <v xml:space="preserve"> </v>
      </c>
    </row>
    <row r="1069" spans="1:50" x14ac:dyDescent="0.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  <c r="AJ1069" s="3">
        <f>+TablaProyecto[[#This Row],[PercentSalaryHike]]/100</f>
        <v>0.17</v>
      </c>
      <c r="AK1069" s="3" t="str">
        <f>+IF(TablaProyecto[[#This Row],[Age]]&gt;=61,"Baby boomers",IF(TablaProyecto[[#This Row],[Age]]&gt;=45,"Generacion X",IF(TablaProyecto[[#This Row],[Age]]&gt;=29,"Millennials","Generacion Z")))</f>
        <v>Generacion X</v>
      </c>
      <c r="AL106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69" s="3" t="str">
        <f>+IF(TablaProyecto[[#This Row],[HourlyRate]]&lt;50,"Coste salarial bajo",IF(TablaProyecto[[#This Row],[HourlyRate]]&lt;75,"Coste salarial medio","Coste salarial alto"))</f>
        <v>Coste salarial alto</v>
      </c>
      <c r="AN1069" s="3" t="str">
        <f>+IF(TablaProyecto[[#This Row],[DistanceFromHome]]&lt;10,"0-10 kms",IF(TablaProyecto[[#This Row],[DistanceFromHome]]&lt;20,"10-20 kms","20-30 kms"))</f>
        <v>10-20 kms</v>
      </c>
      <c r="AO1069" s="3" t="str">
        <f>+IF(TablaProyecto[[#This Row],[Porcentaje de aumento salarial recibido (%)]]&lt;16%,"Bajo",IF(TablaProyecto[[#This Row],[Porcentaje de aumento salarial recibido (%)]]&lt;21%,"Medio","Alto"))</f>
        <v>Medio</v>
      </c>
      <c r="AP1069" s="3" t="str">
        <f>+IF(TablaProyecto[[#This Row],[TrainingTimesLastYear]]&lt;3,"Poca",IF(TablaProyecto[[#This Row],[TrainingTimesLastYear]]&lt;5,"Media","Mucha"))</f>
        <v>Media</v>
      </c>
      <c r="AQ1069" s="3" t="str">
        <f>+IF(TablaProyecto[[#This Row],[TotalWorkingYears]]&lt;4,"Junior",IF(TablaProyecto[[#This Row],[TotalWorkingYears]]&lt;10,"Intermediate","Senior"))</f>
        <v>Senior</v>
      </c>
      <c r="AS1069" t="str">
        <f>+IF(TablaProyecto[[#This Row],[Education]]&gt;5,"ERRONEO","")</f>
        <v/>
      </c>
      <c r="AT1069" t="str">
        <f>IF(+COUNTIF(TablaProyecto[EmployeeNumber],TablaProyecto[[#This Row],[EmployeeNumber]])&gt;1,"ERRONEO"," ")</f>
        <v xml:space="preserve"> </v>
      </c>
      <c r="AU1069" t="str">
        <f>+IF(TablaProyecto[[#This Row],[JobSatisfaction]]&gt;4,"ERRONEO"," ")</f>
        <v xml:space="preserve"> </v>
      </c>
      <c r="AV1069" t="str">
        <f>+IF(TablaProyecto[[#This Row],[PerformanceRating]]&gt;4,"ERRONEO"," ")</f>
        <v xml:space="preserve"> </v>
      </c>
      <c r="AW1069" t="str">
        <f>+IF(TablaProyecto[[#This Row],[RelationshipSatisfaction]]&gt;4,"ERRONEO"," ")</f>
        <v xml:space="preserve"> </v>
      </c>
      <c r="AX1069" t="str">
        <f>+IF(TablaProyecto[[#This Row],[WorkLifeBalance]]&gt;4,"ERRONEO"," ")</f>
        <v xml:space="preserve"> </v>
      </c>
    </row>
    <row r="1070" spans="1:50" x14ac:dyDescent="0.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  <c r="AJ1070" s="3">
        <f>+TablaProyecto[[#This Row],[PercentSalaryHike]]/100</f>
        <v>0.11</v>
      </c>
      <c r="AK1070" s="3" t="str">
        <f>+IF(TablaProyecto[[#This Row],[Age]]&gt;=61,"Baby boomers",IF(TablaProyecto[[#This Row],[Age]]&gt;=45,"Generacion X",IF(TablaProyecto[[#This Row],[Age]]&gt;=29,"Millennials","Generacion Z")))</f>
        <v>Generacion Z</v>
      </c>
      <c r="AL107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070" s="3" t="str">
        <f>+IF(TablaProyecto[[#This Row],[HourlyRate]]&lt;50,"Coste salarial bajo",IF(TablaProyecto[[#This Row],[HourlyRate]]&lt;75,"Coste salarial medio","Coste salarial alto"))</f>
        <v>Coste salarial bajo</v>
      </c>
      <c r="AN1070" s="3" t="str">
        <f>+IF(TablaProyecto[[#This Row],[DistanceFromHome]]&lt;10,"0-10 kms",IF(TablaProyecto[[#This Row],[DistanceFromHome]]&lt;20,"10-20 kms","20-30 kms"))</f>
        <v>0-10 kms</v>
      </c>
      <c r="AO1070" s="3" t="str">
        <f>+IF(TablaProyecto[[#This Row],[Porcentaje de aumento salarial recibido (%)]]&lt;16%,"Bajo",IF(TablaProyecto[[#This Row],[Porcentaje de aumento salarial recibido (%)]]&lt;21%,"Medio","Alto"))</f>
        <v>Bajo</v>
      </c>
      <c r="AP1070" s="3" t="str">
        <f>+IF(TablaProyecto[[#This Row],[TrainingTimesLastYear]]&lt;3,"Poca",IF(TablaProyecto[[#This Row],[TrainingTimesLastYear]]&lt;5,"Media","Mucha"))</f>
        <v>Poca</v>
      </c>
      <c r="AQ1070" s="3" t="str">
        <f>+IF(TablaProyecto[[#This Row],[TotalWorkingYears]]&lt;4,"Junior",IF(TablaProyecto[[#This Row],[TotalWorkingYears]]&lt;10,"Intermediate","Senior"))</f>
        <v>Intermediate</v>
      </c>
      <c r="AS1070" t="str">
        <f>+IF(TablaProyecto[[#This Row],[Education]]&gt;5,"ERRONEO","")</f>
        <v/>
      </c>
      <c r="AT1070" t="str">
        <f>IF(+COUNTIF(TablaProyecto[EmployeeNumber],TablaProyecto[[#This Row],[EmployeeNumber]])&gt;1,"ERRONEO"," ")</f>
        <v xml:space="preserve"> </v>
      </c>
      <c r="AU1070" t="str">
        <f>+IF(TablaProyecto[[#This Row],[JobSatisfaction]]&gt;4,"ERRONEO"," ")</f>
        <v xml:space="preserve"> </v>
      </c>
      <c r="AV1070" t="str">
        <f>+IF(TablaProyecto[[#This Row],[PerformanceRating]]&gt;4,"ERRONEO"," ")</f>
        <v xml:space="preserve"> </v>
      </c>
      <c r="AW1070" t="str">
        <f>+IF(TablaProyecto[[#This Row],[RelationshipSatisfaction]]&gt;4,"ERRONEO"," ")</f>
        <v xml:space="preserve"> </v>
      </c>
      <c r="AX1070" t="str">
        <f>+IF(TablaProyecto[[#This Row],[WorkLifeBalance]]&gt;4,"ERRONEO"," ")</f>
        <v xml:space="preserve"> </v>
      </c>
    </row>
    <row r="1071" spans="1:50" x14ac:dyDescent="0.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  <c r="AJ1071" s="3">
        <f>+TablaProyecto[[#This Row],[PercentSalaryHike]]/100</f>
        <v>0.14000000000000001</v>
      </c>
      <c r="AK1071" s="3" t="str">
        <f>+IF(TablaProyecto[[#This Row],[Age]]&gt;=61,"Baby boomers",IF(TablaProyecto[[#This Row],[Age]]&gt;=45,"Generacion X",IF(TablaProyecto[[#This Row],[Age]]&gt;=29,"Millennials","Generacion Z")))</f>
        <v>Generacion Z</v>
      </c>
      <c r="AL107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071" s="3" t="str">
        <f>+IF(TablaProyecto[[#This Row],[HourlyRate]]&lt;50,"Coste salarial bajo",IF(TablaProyecto[[#This Row],[HourlyRate]]&lt;75,"Coste salarial medio","Coste salarial alto"))</f>
        <v>Coste salarial medio</v>
      </c>
      <c r="AN1071" s="3" t="str">
        <f>+IF(TablaProyecto[[#This Row],[DistanceFromHome]]&lt;10,"0-10 kms",IF(TablaProyecto[[#This Row],[DistanceFromHome]]&lt;20,"10-20 kms","20-30 kms"))</f>
        <v>0-10 kms</v>
      </c>
      <c r="AO1071" s="3" t="str">
        <f>+IF(TablaProyecto[[#This Row],[Porcentaje de aumento salarial recibido (%)]]&lt;16%,"Bajo",IF(TablaProyecto[[#This Row],[Porcentaje de aumento salarial recibido (%)]]&lt;21%,"Medio","Alto"))</f>
        <v>Bajo</v>
      </c>
      <c r="AP1071" s="3" t="str">
        <f>+IF(TablaProyecto[[#This Row],[TrainingTimesLastYear]]&lt;3,"Poca",IF(TablaProyecto[[#This Row],[TrainingTimesLastYear]]&lt;5,"Media","Mucha"))</f>
        <v>Poca</v>
      </c>
      <c r="AQ1071" s="3" t="str">
        <f>+IF(TablaProyecto[[#This Row],[TotalWorkingYears]]&lt;4,"Junior",IF(TablaProyecto[[#This Row],[TotalWorkingYears]]&lt;10,"Intermediate","Senior"))</f>
        <v>Junior</v>
      </c>
      <c r="AS1071" t="str">
        <f>+IF(TablaProyecto[[#This Row],[Education]]&gt;5,"ERRONEO","")</f>
        <v/>
      </c>
      <c r="AT1071" t="str">
        <f>IF(+COUNTIF(TablaProyecto[EmployeeNumber],TablaProyecto[[#This Row],[EmployeeNumber]])&gt;1,"ERRONEO"," ")</f>
        <v xml:space="preserve"> </v>
      </c>
      <c r="AU1071" t="str">
        <f>+IF(TablaProyecto[[#This Row],[JobSatisfaction]]&gt;4,"ERRONEO"," ")</f>
        <v xml:space="preserve"> </v>
      </c>
      <c r="AV1071" t="str">
        <f>+IF(TablaProyecto[[#This Row],[PerformanceRating]]&gt;4,"ERRONEO"," ")</f>
        <v xml:space="preserve"> </v>
      </c>
      <c r="AW1071" t="str">
        <f>+IF(TablaProyecto[[#This Row],[RelationshipSatisfaction]]&gt;4,"ERRONEO"," ")</f>
        <v xml:space="preserve"> </v>
      </c>
      <c r="AX1071" t="str">
        <f>+IF(TablaProyecto[[#This Row],[WorkLifeBalance]]&gt;4,"ERRONEO"," ")</f>
        <v xml:space="preserve"> </v>
      </c>
    </row>
    <row r="1072" spans="1:50" x14ac:dyDescent="0.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  <c r="AJ1072" s="3">
        <f>+TablaProyecto[[#This Row],[PercentSalaryHike]]/100</f>
        <v>0.14000000000000001</v>
      </c>
      <c r="AK1072" s="3" t="str">
        <f>+IF(TablaProyecto[[#This Row],[Age]]&gt;=61,"Baby boomers",IF(TablaProyecto[[#This Row],[Age]]&gt;=45,"Generacion X",IF(TablaProyecto[[#This Row],[Age]]&gt;=29,"Millennials","Generacion Z")))</f>
        <v>Generacion Z</v>
      </c>
      <c r="AL107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72" s="3" t="str">
        <f>+IF(TablaProyecto[[#This Row],[HourlyRate]]&lt;50,"Coste salarial bajo",IF(TablaProyecto[[#This Row],[HourlyRate]]&lt;75,"Coste salarial medio","Coste salarial alto"))</f>
        <v>Coste salarial medio</v>
      </c>
      <c r="AN1072" s="3" t="str">
        <f>+IF(TablaProyecto[[#This Row],[DistanceFromHome]]&lt;10,"0-10 kms",IF(TablaProyecto[[#This Row],[DistanceFromHome]]&lt;20,"10-20 kms","20-30 kms"))</f>
        <v>0-10 kms</v>
      </c>
      <c r="AO1072" s="3" t="str">
        <f>+IF(TablaProyecto[[#This Row],[Porcentaje de aumento salarial recibido (%)]]&lt;16%,"Bajo",IF(TablaProyecto[[#This Row],[Porcentaje de aumento salarial recibido (%)]]&lt;21%,"Medio","Alto"))</f>
        <v>Bajo</v>
      </c>
      <c r="AP1072" s="3" t="str">
        <f>+IF(TablaProyecto[[#This Row],[TrainingTimesLastYear]]&lt;3,"Poca",IF(TablaProyecto[[#This Row],[TrainingTimesLastYear]]&lt;5,"Media","Mucha"))</f>
        <v>Mucha</v>
      </c>
      <c r="AQ1072" s="3" t="str">
        <f>+IF(TablaProyecto[[#This Row],[TotalWorkingYears]]&lt;4,"Junior",IF(TablaProyecto[[#This Row],[TotalWorkingYears]]&lt;10,"Intermediate","Senior"))</f>
        <v>Intermediate</v>
      </c>
      <c r="AS1072" t="str">
        <f>+IF(TablaProyecto[[#This Row],[Education]]&gt;5,"ERRONEO","")</f>
        <v/>
      </c>
      <c r="AT1072" t="str">
        <f>IF(+COUNTIF(TablaProyecto[EmployeeNumber],TablaProyecto[[#This Row],[EmployeeNumber]])&gt;1,"ERRONEO"," ")</f>
        <v xml:space="preserve"> </v>
      </c>
      <c r="AU1072" t="str">
        <f>+IF(TablaProyecto[[#This Row],[JobSatisfaction]]&gt;4,"ERRONEO"," ")</f>
        <v xml:space="preserve"> </v>
      </c>
      <c r="AV1072" t="str">
        <f>+IF(TablaProyecto[[#This Row],[PerformanceRating]]&gt;4,"ERRONEO"," ")</f>
        <v xml:space="preserve"> </v>
      </c>
      <c r="AW1072" t="str">
        <f>+IF(TablaProyecto[[#This Row],[RelationshipSatisfaction]]&gt;4,"ERRONEO"," ")</f>
        <v xml:space="preserve"> </v>
      </c>
      <c r="AX1072" t="str">
        <f>+IF(TablaProyecto[[#This Row],[WorkLifeBalance]]&gt;4,"ERRONEO"," ")</f>
        <v xml:space="preserve"> </v>
      </c>
    </row>
    <row r="1073" spans="1:50" x14ac:dyDescent="0.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  <c r="AJ1073" s="3">
        <f>+TablaProyecto[[#This Row],[PercentSalaryHike]]/100</f>
        <v>0.25</v>
      </c>
      <c r="AK1073" s="3" t="str">
        <f>+IF(TablaProyecto[[#This Row],[Age]]&gt;=61,"Baby boomers",IF(TablaProyecto[[#This Row],[Age]]&gt;=45,"Generacion X",IF(TablaProyecto[[#This Row],[Age]]&gt;=29,"Millennials","Generacion Z")))</f>
        <v>Generacion X</v>
      </c>
      <c r="AL107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73" s="3" t="str">
        <f>+IF(TablaProyecto[[#This Row],[HourlyRate]]&lt;50,"Coste salarial bajo",IF(TablaProyecto[[#This Row],[HourlyRate]]&lt;75,"Coste salarial medio","Coste salarial alto"))</f>
        <v>Coste salarial bajo</v>
      </c>
      <c r="AN1073" s="3" t="str">
        <f>+IF(TablaProyecto[[#This Row],[DistanceFromHome]]&lt;10,"0-10 kms",IF(TablaProyecto[[#This Row],[DistanceFromHome]]&lt;20,"10-20 kms","20-30 kms"))</f>
        <v>0-10 kms</v>
      </c>
      <c r="AO1073" s="3" t="str">
        <f>+IF(TablaProyecto[[#This Row],[Porcentaje de aumento salarial recibido (%)]]&lt;16%,"Bajo",IF(TablaProyecto[[#This Row],[Porcentaje de aumento salarial recibido (%)]]&lt;21%,"Medio","Alto"))</f>
        <v>Alto</v>
      </c>
      <c r="AP1073" s="3" t="str">
        <f>+IF(TablaProyecto[[#This Row],[TrainingTimesLastYear]]&lt;3,"Poca",IF(TablaProyecto[[#This Row],[TrainingTimesLastYear]]&lt;5,"Media","Mucha"))</f>
        <v>Media</v>
      </c>
      <c r="AQ1073" s="3" t="str">
        <f>+IF(TablaProyecto[[#This Row],[TotalWorkingYears]]&lt;4,"Junior",IF(TablaProyecto[[#This Row],[TotalWorkingYears]]&lt;10,"Intermediate","Senior"))</f>
        <v>Senior</v>
      </c>
      <c r="AS1073" t="str">
        <f>+IF(TablaProyecto[[#This Row],[Education]]&gt;5,"ERRONEO","")</f>
        <v/>
      </c>
      <c r="AT1073" t="str">
        <f>IF(+COUNTIF(TablaProyecto[EmployeeNumber],TablaProyecto[[#This Row],[EmployeeNumber]])&gt;1,"ERRONEO"," ")</f>
        <v xml:space="preserve"> </v>
      </c>
      <c r="AU1073" t="str">
        <f>+IF(TablaProyecto[[#This Row],[JobSatisfaction]]&gt;4,"ERRONEO"," ")</f>
        <v xml:space="preserve"> </v>
      </c>
      <c r="AV1073" t="str">
        <f>+IF(TablaProyecto[[#This Row],[PerformanceRating]]&gt;4,"ERRONEO"," ")</f>
        <v xml:space="preserve"> </v>
      </c>
      <c r="AW1073" t="str">
        <f>+IF(TablaProyecto[[#This Row],[RelationshipSatisfaction]]&gt;4,"ERRONEO"," ")</f>
        <v xml:space="preserve"> </v>
      </c>
      <c r="AX1073" t="str">
        <f>+IF(TablaProyecto[[#This Row],[WorkLifeBalance]]&gt;4,"ERRONEO"," ")</f>
        <v xml:space="preserve"> </v>
      </c>
    </row>
    <row r="1074" spans="1:50" x14ac:dyDescent="0.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  <c r="AJ1074" s="3">
        <f>+TablaProyecto[[#This Row],[PercentSalaryHike]]/100</f>
        <v>0.13</v>
      </c>
      <c r="AK1074" s="3" t="str">
        <f>+IF(TablaProyecto[[#This Row],[Age]]&gt;=61,"Baby boomers",IF(TablaProyecto[[#This Row],[Age]]&gt;=45,"Generacion X",IF(TablaProyecto[[#This Row],[Age]]&gt;=29,"Millennials","Generacion Z")))</f>
        <v>Millennials</v>
      </c>
      <c r="AL107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74" s="3" t="str">
        <f>+IF(TablaProyecto[[#This Row],[HourlyRate]]&lt;50,"Coste salarial bajo",IF(TablaProyecto[[#This Row],[HourlyRate]]&lt;75,"Coste salarial medio","Coste salarial alto"))</f>
        <v>Coste salarial alto</v>
      </c>
      <c r="AN1074" s="3" t="str">
        <f>+IF(TablaProyecto[[#This Row],[DistanceFromHome]]&lt;10,"0-10 kms",IF(TablaProyecto[[#This Row],[DistanceFromHome]]&lt;20,"10-20 kms","20-30 kms"))</f>
        <v>0-10 kms</v>
      </c>
      <c r="AO1074" s="3" t="str">
        <f>+IF(TablaProyecto[[#This Row],[Porcentaje de aumento salarial recibido (%)]]&lt;16%,"Bajo",IF(TablaProyecto[[#This Row],[Porcentaje de aumento salarial recibido (%)]]&lt;21%,"Medio","Alto"))</f>
        <v>Bajo</v>
      </c>
      <c r="AP1074" s="3" t="str">
        <f>+IF(TablaProyecto[[#This Row],[TrainingTimesLastYear]]&lt;3,"Poca",IF(TablaProyecto[[#This Row],[TrainingTimesLastYear]]&lt;5,"Media","Mucha"))</f>
        <v>Media</v>
      </c>
      <c r="AQ1074" s="3" t="str">
        <f>+IF(TablaProyecto[[#This Row],[TotalWorkingYears]]&lt;4,"Junior",IF(TablaProyecto[[#This Row],[TotalWorkingYears]]&lt;10,"Intermediate","Senior"))</f>
        <v>Intermediate</v>
      </c>
      <c r="AS1074" t="str">
        <f>+IF(TablaProyecto[[#This Row],[Education]]&gt;5,"ERRONEO","")</f>
        <v/>
      </c>
      <c r="AT1074" t="str">
        <f>IF(+COUNTIF(TablaProyecto[EmployeeNumber],TablaProyecto[[#This Row],[EmployeeNumber]])&gt;1,"ERRONEO"," ")</f>
        <v xml:space="preserve"> </v>
      </c>
      <c r="AU1074" t="str">
        <f>+IF(TablaProyecto[[#This Row],[JobSatisfaction]]&gt;4,"ERRONEO"," ")</f>
        <v xml:space="preserve"> </v>
      </c>
      <c r="AV1074" t="str">
        <f>+IF(TablaProyecto[[#This Row],[PerformanceRating]]&gt;4,"ERRONEO"," ")</f>
        <v xml:space="preserve"> </v>
      </c>
      <c r="AW1074" t="str">
        <f>+IF(TablaProyecto[[#This Row],[RelationshipSatisfaction]]&gt;4,"ERRONEO"," ")</f>
        <v xml:space="preserve"> </v>
      </c>
      <c r="AX1074" t="str">
        <f>+IF(TablaProyecto[[#This Row],[WorkLifeBalance]]&gt;4,"ERRONEO"," ")</f>
        <v xml:space="preserve"> </v>
      </c>
    </row>
    <row r="1075" spans="1:50" x14ac:dyDescent="0.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  <c r="AJ1075" s="3">
        <f>+TablaProyecto[[#This Row],[PercentSalaryHike]]/100</f>
        <v>0.14000000000000001</v>
      </c>
      <c r="AK1075" s="3" t="str">
        <f>+IF(TablaProyecto[[#This Row],[Age]]&gt;=61,"Baby boomers",IF(TablaProyecto[[#This Row],[Age]]&gt;=45,"Generacion X",IF(TablaProyecto[[#This Row],[Age]]&gt;=29,"Millennials","Generacion Z")))</f>
        <v>Generacion Z</v>
      </c>
      <c r="AL107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75" s="3" t="str">
        <f>+IF(TablaProyecto[[#This Row],[HourlyRate]]&lt;50,"Coste salarial bajo",IF(TablaProyecto[[#This Row],[HourlyRate]]&lt;75,"Coste salarial medio","Coste salarial alto"))</f>
        <v>Coste salarial alto</v>
      </c>
      <c r="AN1075" s="3" t="str">
        <f>+IF(TablaProyecto[[#This Row],[DistanceFromHome]]&lt;10,"0-10 kms",IF(TablaProyecto[[#This Row],[DistanceFromHome]]&lt;20,"10-20 kms","20-30 kms"))</f>
        <v>20-30 kms</v>
      </c>
      <c r="AO1075" s="3" t="str">
        <f>+IF(TablaProyecto[[#This Row],[Porcentaje de aumento salarial recibido (%)]]&lt;16%,"Bajo",IF(TablaProyecto[[#This Row],[Porcentaje de aumento salarial recibido (%)]]&lt;21%,"Medio","Alto"))</f>
        <v>Bajo</v>
      </c>
      <c r="AP1075" s="3" t="str">
        <f>+IF(TablaProyecto[[#This Row],[TrainingTimesLastYear]]&lt;3,"Poca",IF(TablaProyecto[[#This Row],[TrainingTimesLastYear]]&lt;5,"Media","Mucha"))</f>
        <v>Poca</v>
      </c>
      <c r="AQ1075" s="3" t="str">
        <f>+IF(TablaProyecto[[#This Row],[TotalWorkingYears]]&lt;4,"Junior",IF(TablaProyecto[[#This Row],[TotalWorkingYears]]&lt;10,"Intermediate","Senior"))</f>
        <v>Intermediate</v>
      </c>
      <c r="AS1075" t="str">
        <f>+IF(TablaProyecto[[#This Row],[Education]]&gt;5,"ERRONEO","")</f>
        <v/>
      </c>
      <c r="AT1075" t="str">
        <f>IF(+COUNTIF(TablaProyecto[EmployeeNumber],TablaProyecto[[#This Row],[EmployeeNumber]])&gt;1,"ERRONEO"," ")</f>
        <v xml:space="preserve"> </v>
      </c>
      <c r="AU1075" t="str">
        <f>+IF(TablaProyecto[[#This Row],[JobSatisfaction]]&gt;4,"ERRONEO"," ")</f>
        <v xml:space="preserve"> </v>
      </c>
      <c r="AV1075" t="str">
        <f>+IF(TablaProyecto[[#This Row],[PerformanceRating]]&gt;4,"ERRONEO"," ")</f>
        <v xml:space="preserve"> </v>
      </c>
      <c r="AW1075" t="str">
        <f>+IF(TablaProyecto[[#This Row],[RelationshipSatisfaction]]&gt;4,"ERRONEO"," ")</f>
        <v xml:space="preserve"> </v>
      </c>
      <c r="AX1075" t="str">
        <f>+IF(TablaProyecto[[#This Row],[WorkLifeBalance]]&gt;4,"ERRONEO"," ")</f>
        <v xml:space="preserve"> </v>
      </c>
    </row>
    <row r="1076" spans="1:50" x14ac:dyDescent="0.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  <c r="AJ1076" s="3">
        <f>+TablaProyecto[[#This Row],[PercentSalaryHike]]/100</f>
        <v>0.17</v>
      </c>
      <c r="AK1076" s="3" t="str">
        <f>+IF(TablaProyecto[[#This Row],[Age]]&gt;=61,"Baby boomers",IF(TablaProyecto[[#This Row],[Age]]&gt;=45,"Generacion X",IF(TablaProyecto[[#This Row],[Age]]&gt;=29,"Millennials","Generacion Z")))</f>
        <v>Millennials</v>
      </c>
      <c r="AL107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076" s="3" t="str">
        <f>+IF(TablaProyecto[[#This Row],[HourlyRate]]&lt;50,"Coste salarial bajo",IF(TablaProyecto[[#This Row],[HourlyRate]]&lt;75,"Coste salarial medio","Coste salarial alto"))</f>
        <v>Coste salarial medio</v>
      </c>
      <c r="AN1076" s="3" t="str">
        <f>+IF(TablaProyecto[[#This Row],[DistanceFromHome]]&lt;10,"0-10 kms",IF(TablaProyecto[[#This Row],[DistanceFromHome]]&lt;20,"10-20 kms","20-30 kms"))</f>
        <v>0-10 kms</v>
      </c>
      <c r="AO1076" s="3" t="str">
        <f>+IF(TablaProyecto[[#This Row],[Porcentaje de aumento salarial recibido (%)]]&lt;16%,"Bajo",IF(TablaProyecto[[#This Row],[Porcentaje de aumento salarial recibido (%)]]&lt;21%,"Medio","Alto"))</f>
        <v>Medio</v>
      </c>
      <c r="AP1076" s="3" t="str">
        <f>+IF(TablaProyecto[[#This Row],[TrainingTimesLastYear]]&lt;3,"Poca",IF(TablaProyecto[[#This Row],[TrainingTimesLastYear]]&lt;5,"Media","Mucha"))</f>
        <v>Mucha</v>
      </c>
      <c r="AQ1076" s="3" t="str">
        <f>+IF(TablaProyecto[[#This Row],[TotalWorkingYears]]&lt;4,"Junior",IF(TablaProyecto[[#This Row],[TotalWorkingYears]]&lt;10,"Intermediate","Senior"))</f>
        <v>Senior</v>
      </c>
      <c r="AS1076" t="str">
        <f>+IF(TablaProyecto[[#This Row],[Education]]&gt;5,"ERRONEO","")</f>
        <v/>
      </c>
      <c r="AT1076" t="str">
        <f>IF(+COUNTIF(TablaProyecto[EmployeeNumber],TablaProyecto[[#This Row],[EmployeeNumber]])&gt;1,"ERRONEO"," ")</f>
        <v xml:space="preserve"> </v>
      </c>
      <c r="AU1076" t="str">
        <f>+IF(TablaProyecto[[#This Row],[JobSatisfaction]]&gt;4,"ERRONEO"," ")</f>
        <v xml:space="preserve"> </v>
      </c>
      <c r="AV1076" t="str">
        <f>+IF(TablaProyecto[[#This Row],[PerformanceRating]]&gt;4,"ERRONEO"," ")</f>
        <v xml:space="preserve"> </v>
      </c>
      <c r="AW1076" t="str">
        <f>+IF(TablaProyecto[[#This Row],[RelationshipSatisfaction]]&gt;4,"ERRONEO"," ")</f>
        <v xml:space="preserve"> </v>
      </c>
      <c r="AX1076" t="str">
        <f>+IF(TablaProyecto[[#This Row],[WorkLifeBalance]]&gt;4,"ERRONEO"," ")</f>
        <v xml:space="preserve"> </v>
      </c>
    </row>
    <row r="1077" spans="1:50" x14ac:dyDescent="0.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  <c r="AJ1077" s="3">
        <f>+TablaProyecto[[#This Row],[PercentSalaryHike]]/100</f>
        <v>0.25</v>
      </c>
      <c r="AK1077" s="3" t="str">
        <f>+IF(TablaProyecto[[#This Row],[Age]]&gt;=61,"Baby boomers",IF(TablaProyecto[[#This Row],[Age]]&gt;=45,"Generacion X",IF(TablaProyecto[[#This Row],[Age]]&gt;=29,"Millennials","Generacion Z")))</f>
        <v>Millennials</v>
      </c>
      <c r="AL107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77" s="3" t="str">
        <f>+IF(TablaProyecto[[#This Row],[HourlyRate]]&lt;50,"Coste salarial bajo",IF(TablaProyecto[[#This Row],[HourlyRate]]&lt;75,"Coste salarial medio","Coste salarial alto"))</f>
        <v>Coste salarial medio</v>
      </c>
      <c r="AN1077" s="3" t="str">
        <f>+IF(TablaProyecto[[#This Row],[DistanceFromHome]]&lt;10,"0-10 kms",IF(TablaProyecto[[#This Row],[DistanceFromHome]]&lt;20,"10-20 kms","20-30 kms"))</f>
        <v>10-20 kms</v>
      </c>
      <c r="AO1077" s="3" t="str">
        <f>+IF(TablaProyecto[[#This Row],[Porcentaje de aumento salarial recibido (%)]]&lt;16%,"Bajo",IF(TablaProyecto[[#This Row],[Porcentaje de aumento salarial recibido (%)]]&lt;21%,"Medio","Alto"))</f>
        <v>Alto</v>
      </c>
      <c r="AP1077" s="3" t="str">
        <f>+IF(TablaProyecto[[#This Row],[TrainingTimesLastYear]]&lt;3,"Poca",IF(TablaProyecto[[#This Row],[TrainingTimesLastYear]]&lt;5,"Media","Mucha"))</f>
        <v>Mucha</v>
      </c>
      <c r="AQ1077" s="3" t="str">
        <f>+IF(TablaProyecto[[#This Row],[TotalWorkingYears]]&lt;4,"Junior",IF(TablaProyecto[[#This Row],[TotalWorkingYears]]&lt;10,"Intermediate","Senior"))</f>
        <v>Senior</v>
      </c>
      <c r="AS1077" t="str">
        <f>+IF(TablaProyecto[[#This Row],[Education]]&gt;5,"ERRONEO","")</f>
        <v/>
      </c>
      <c r="AT1077" t="str">
        <f>IF(+COUNTIF(TablaProyecto[EmployeeNumber],TablaProyecto[[#This Row],[EmployeeNumber]])&gt;1,"ERRONEO"," ")</f>
        <v xml:space="preserve"> </v>
      </c>
      <c r="AU1077" t="str">
        <f>+IF(TablaProyecto[[#This Row],[JobSatisfaction]]&gt;4,"ERRONEO"," ")</f>
        <v xml:space="preserve"> </v>
      </c>
      <c r="AV1077" t="str">
        <f>+IF(TablaProyecto[[#This Row],[PerformanceRating]]&gt;4,"ERRONEO"," ")</f>
        <v xml:space="preserve"> </v>
      </c>
      <c r="AW1077" t="str">
        <f>+IF(TablaProyecto[[#This Row],[RelationshipSatisfaction]]&gt;4,"ERRONEO"," ")</f>
        <v xml:space="preserve"> </v>
      </c>
      <c r="AX1077" t="str">
        <f>+IF(TablaProyecto[[#This Row],[WorkLifeBalance]]&gt;4,"ERRONEO"," ")</f>
        <v xml:space="preserve"> </v>
      </c>
    </row>
    <row r="1078" spans="1:50" x14ac:dyDescent="0.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  <c r="AJ1078" s="3">
        <f>+TablaProyecto[[#This Row],[PercentSalaryHike]]/100</f>
        <v>0.2</v>
      </c>
      <c r="AK1078" s="3" t="str">
        <f>+IF(TablaProyecto[[#This Row],[Age]]&gt;=61,"Baby boomers",IF(TablaProyecto[[#This Row],[Age]]&gt;=45,"Generacion X",IF(TablaProyecto[[#This Row],[Age]]&gt;=29,"Millennials","Generacion Z")))</f>
        <v>Generacion X</v>
      </c>
      <c r="AL107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078" s="3" t="str">
        <f>+IF(TablaProyecto[[#This Row],[HourlyRate]]&lt;50,"Coste salarial bajo",IF(TablaProyecto[[#This Row],[HourlyRate]]&lt;75,"Coste salarial medio","Coste salarial alto"))</f>
        <v>Coste salarial alto</v>
      </c>
      <c r="AN1078" s="3" t="str">
        <f>+IF(TablaProyecto[[#This Row],[DistanceFromHome]]&lt;10,"0-10 kms",IF(TablaProyecto[[#This Row],[DistanceFromHome]]&lt;20,"10-20 kms","20-30 kms"))</f>
        <v>10-20 kms</v>
      </c>
      <c r="AO1078" s="3" t="str">
        <f>+IF(TablaProyecto[[#This Row],[Porcentaje de aumento salarial recibido (%)]]&lt;16%,"Bajo",IF(TablaProyecto[[#This Row],[Porcentaje de aumento salarial recibido (%)]]&lt;21%,"Medio","Alto"))</f>
        <v>Medio</v>
      </c>
      <c r="AP1078" s="3" t="str">
        <f>+IF(TablaProyecto[[#This Row],[TrainingTimesLastYear]]&lt;3,"Poca",IF(TablaProyecto[[#This Row],[TrainingTimesLastYear]]&lt;5,"Media","Mucha"))</f>
        <v>Poca</v>
      </c>
      <c r="AQ1078" s="3" t="str">
        <f>+IF(TablaProyecto[[#This Row],[TotalWorkingYears]]&lt;4,"Junior",IF(TablaProyecto[[#This Row],[TotalWorkingYears]]&lt;10,"Intermediate","Senior"))</f>
        <v>Senior</v>
      </c>
      <c r="AS1078" t="str">
        <f>+IF(TablaProyecto[[#This Row],[Education]]&gt;5,"ERRONEO","")</f>
        <v/>
      </c>
      <c r="AT1078" t="str">
        <f>IF(+COUNTIF(TablaProyecto[EmployeeNumber],TablaProyecto[[#This Row],[EmployeeNumber]])&gt;1,"ERRONEO"," ")</f>
        <v xml:space="preserve"> </v>
      </c>
      <c r="AU1078" t="str">
        <f>+IF(TablaProyecto[[#This Row],[JobSatisfaction]]&gt;4,"ERRONEO"," ")</f>
        <v xml:space="preserve"> </v>
      </c>
      <c r="AV1078" t="str">
        <f>+IF(TablaProyecto[[#This Row],[PerformanceRating]]&gt;4,"ERRONEO"," ")</f>
        <v xml:space="preserve"> </v>
      </c>
      <c r="AW1078" t="str">
        <f>+IF(TablaProyecto[[#This Row],[RelationshipSatisfaction]]&gt;4,"ERRONEO"," ")</f>
        <v xml:space="preserve"> </v>
      </c>
      <c r="AX1078" t="str">
        <f>+IF(TablaProyecto[[#This Row],[WorkLifeBalance]]&gt;4,"ERRONEO"," ")</f>
        <v xml:space="preserve"> </v>
      </c>
    </row>
    <row r="1079" spans="1:50" x14ac:dyDescent="0.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  <c r="AJ1079" s="3">
        <f>+TablaProyecto[[#This Row],[PercentSalaryHike]]/100</f>
        <v>0.13</v>
      </c>
      <c r="AK1079" s="3" t="str">
        <f>+IF(TablaProyecto[[#This Row],[Age]]&gt;=61,"Baby boomers",IF(TablaProyecto[[#This Row],[Age]]&gt;=45,"Generacion X",IF(TablaProyecto[[#This Row],[Age]]&gt;=29,"Millennials","Generacion Z")))</f>
        <v>Millennials</v>
      </c>
      <c r="AL107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79" s="3" t="str">
        <f>+IF(TablaProyecto[[#This Row],[HourlyRate]]&lt;50,"Coste salarial bajo",IF(TablaProyecto[[#This Row],[HourlyRate]]&lt;75,"Coste salarial medio","Coste salarial alto"))</f>
        <v>Coste salarial alto</v>
      </c>
      <c r="AN1079" s="3" t="str">
        <f>+IF(TablaProyecto[[#This Row],[DistanceFromHome]]&lt;10,"0-10 kms",IF(TablaProyecto[[#This Row],[DistanceFromHome]]&lt;20,"10-20 kms","20-30 kms"))</f>
        <v>0-10 kms</v>
      </c>
      <c r="AO1079" s="3" t="str">
        <f>+IF(TablaProyecto[[#This Row],[Porcentaje de aumento salarial recibido (%)]]&lt;16%,"Bajo",IF(TablaProyecto[[#This Row],[Porcentaje de aumento salarial recibido (%)]]&lt;21%,"Medio","Alto"))</f>
        <v>Bajo</v>
      </c>
      <c r="AP1079" s="3" t="str">
        <f>+IF(TablaProyecto[[#This Row],[TrainingTimesLastYear]]&lt;3,"Poca",IF(TablaProyecto[[#This Row],[TrainingTimesLastYear]]&lt;5,"Media","Mucha"))</f>
        <v>Poca</v>
      </c>
      <c r="AQ1079" s="3" t="str">
        <f>+IF(TablaProyecto[[#This Row],[TotalWorkingYears]]&lt;4,"Junior",IF(TablaProyecto[[#This Row],[TotalWorkingYears]]&lt;10,"Intermediate","Senior"))</f>
        <v>Senior</v>
      </c>
      <c r="AS1079" t="str">
        <f>+IF(TablaProyecto[[#This Row],[Education]]&gt;5,"ERRONEO","")</f>
        <v/>
      </c>
      <c r="AT1079" t="str">
        <f>IF(+COUNTIF(TablaProyecto[EmployeeNumber],TablaProyecto[[#This Row],[EmployeeNumber]])&gt;1,"ERRONEO"," ")</f>
        <v xml:space="preserve"> </v>
      </c>
      <c r="AU1079" t="str">
        <f>+IF(TablaProyecto[[#This Row],[JobSatisfaction]]&gt;4,"ERRONEO"," ")</f>
        <v xml:space="preserve"> </v>
      </c>
      <c r="AV1079" t="str">
        <f>+IF(TablaProyecto[[#This Row],[PerformanceRating]]&gt;4,"ERRONEO"," ")</f>
        <v xml:space="preserve"> </v>
      </c>
      <c r="AW1079" t="str">
        <f>+IF(TablaProyecto[[#This Row],[RelationshipSatisfaction]]&gt;4,"ERRONEO"," ")</f>
        <v xml:space="preserve"> </v>
      </c>
      <c r="AX1079" t="str">
        <f>+IF(TablaProyecto[[#This Row],[WorkLifeBalance]]&gt;4,"ERRONEO"," ")</f>
        <v xml:space="preserve"> </v>
      </c>
    </row>
    <row r="1080" spans="1:50" x14ac:dyDescent="0.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  <c r="AJ1080" s="3">
        <f>+TablaProyecto[[#This Row],[PercentSalaryHike]]/100</f>
        <v>0.13</v>
      </c>
      <c r="AK1080" s="3" t="str">
        <f>+IF(TablaProyecto[[#This Row],[Age]]&gt;=61,"Baby boomers",IF(TablaProyecto[[#This Row],[Age]]&gt;=45,"Generacion X",IF(TablaProyecto[[#This Row],[Age]]&gt;=29,"Millennials","Generacion Z")))</f>
        <v>Millennials</v>
      </c>
      <c r="AL108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080" s="3" t="str">
        <f>+IF(TablaProyecto[[#This Row],[HourlyRate]]&lt;50,"Coste salarial bajo",IF(TablaProyecto[[#This Row],[HourlyRate]]&lt;75,"Coste salarial medio","Coste salarial alto"))</f>
        <v>Coste salarial bajo</v>
      </c>
      <c r="AN1080" s="3" t="str">
        <f>+IF(TablaProyecto[[#This Row],[DistanceFromHome]]&lt;10,"0-10 kms",IF(TablaProyecto[[#This Row],[DistanceFromHome]]&lt;20,"10-20 kms","20-30 kms"))</f>
        <v>20-30 kms</v>
      </c>
      <c r="AO1080" s="3" t="str">
        <f>+IF(TablaProyecto[[#This Row],[Porcentaje de aumento salarial recibido (%)]]&lt;16%,"Bajo",IF(TablaProyecto[[#This Row],[Porcentaje de aumento salarial recibido (%)]]&lt;21%,"Medio","Alto"))</f>
        <v>Bajo</v>
      </c>
      <c r="AP1080" s="3" t="str">
        <f>+IF(TablaProyecto[[#This Row],[TrainingTimesLastYear]]&lt;3,"Poca",IF(TablaProyecto[[#This Row],[TrainingTimesLastYear]]&lt;5,"Media","Mucha"))</f>
        <v>Poca</v>
      </c>
      <c r="AQ1080" s="3" t="str">
        <f>+IF(TablaProyecto[[#This Row],[TotalWorkingYears]]&lt;4,"Junior",IF(TablaProyecto[[#This Row],[TotalWorkingYears]]&lt;10,"Intermediate","Senior"))</f>
        <v>Senior</v>
      </c>
      <c r="AS1080" t="str">
        <f>+IF(TablaProyecto[[#This Row],[Education]]&gt;5,"ERRONEO","")</f>
        <v/>
      </c>
      <c r="AT1080" t="str">
        <f>IF(+COUNTIF(TablaProyecto[EmployeeNumber],TablaProyecto[[#This Row],[EmployeeNumber]])&gt;1,"ERRONEO"," ")</f>
        <v xml:space="preserve"> </v>
      </c>
      <c r="AU1080" t="str">
        <f>+IF(TablaProyecto[[#This Row],[JobSatisfaction]]&gt;4,"ERRONEO"," ")</f>
        <v xml:space="preserve"> </v>
      </c>
      <c r="AV1080" t="str">
        <f>+IF(TablaProyecto[[#This Row],[PerformanceRating]]&gt;4,"ERRONEO"," ")</f>
        <v xml:space="preserve"> </v>
      </c>
      <c r="AW1080" t="str">
        <f>+IF(TablaProyecto[[#This Row],[RelationshipSatisfaction]]&gt;4,"ERRONEO"," ")</f>
        <v xml:space="preserve"> </v>
      </c>
      <c r="AX1080" t="str">
        <f>+IF(TablaProyecto[[#This Row],[WorkLifeBalance]]&gt;4,"ERRONEO"," ")</f>
        <v xml:space="preserve"> </v>
      </c>
    </row>
    <row r="1081" spans="1:50" x14ac:dyDescent="0.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  <c r="AJ1081" s="3">
        <f>+TablaProyecto[[#This Row],[PercentSalaryHike]]/100</f>
        <v>0.18</v>
      </c>
      <c r="AK1081" s="3" t="str">
        <f>+IF(TablaProyecto[[#This Row],[Age]]&gt;=61,"Baby boomers",IF(TablaProyecto[[#This Row],[Age]]&gt;=45,"Generacion X",IF(TablaProyecto[[#This Row],[Age]]&gt;=29,"Millennials","Generacion Z")))</f>
        <v>Millennials</v>
      </c>
      <c r="AL108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81" s="3" t="str">
        <f>+IF(TablaProyecto[[#This Row],[HourlyRate]]&lt;50,"Coste salarial bajo",IF(TablaProyecto[[#This Row],[HourlyRate]]&lt;75,"Coste salarial medio","Coste salarial alto"))</f>
        <v>Coste salarial bajo</v>
      </c>
      <c r="AN1081" s="3" t="str">
        <f>+IF(TablaProyecto[[#This Row],[DistanceFromHome]]&lt;10,"0-10 kms",IF(TablaProyecto[[#This Row],[DistanceFromHome]]&lt;20,"10-20 kms","20-30 kms"))</f>
        <v>0-10 kms</v>
      </c>
      <c r="AO1081" s="3" t="str">
        <f>+IF(TablaProyecto[[#This Row],[Porcentaje de aumento salarial recibido (%)]]&lt;16%,"Bajo",IF(TablaProyecto[[#This Row],[Porcentaje de aumento salarial recibido (%)]]&lt;21%,"Medio","Alto"))</f>
        <v>Medio</v>
      </c>
      <c r="AP1081" s="3" t="str">
        <f>+IF(TablaProyecto[[#This Row],[TrainingTimesLastYear]]&lt;3,"Poca",IF(TablaProyecto[[#This Row],[TrainingTimesLastYear]]&lt;5,"Media","Mucha"))</f>
        <v>Media</v>
      </c>
      <c r="AQ1081" s="3" t="str">
        <f>+IF(TablaProyecto[[#This Row],[TotalWorkingYears]]&lt;4,"Junior",IF(TablaProyecto[[#This Row],[TotalWorkingYears]]&lt;10,"Intermediate","Senior"))</f>
        <v>Intermediate</v>
      </c>
      <c r="AS1081" t="str">
        <f>+IF(TablaProyecto[[#This Row],[Education]]&gt;5,"ERRONEO","")</f>
        <v/>
      </c>
      <c r="AT1081" t="str">
        <f>IF(+COUNTIF(TablaProyecto[EmployeeNumber],TablaProyecto[[#This Row],[EmployeeNumber]])&gt;1,"ERRONEO"," ")</f>
        <v xml:space="preserve"> </v>
      </c>
      <c r="AU1081" t="str">
        <f>+IF(TablaProyecto[[#This Row],[JobSatisfaction]]&gt;4,"ERRONEO"," ")</f>
        <v xml:space="preserve"> </v>
      </c>
      <c r="AV1081" t="str">
        <f>+IF(TablaProyecto[[#This Row],[PerformanceRating]]&gt;4,"ERRONEO"," ")</f>
        <v xml:space="preserve"> </v>
      </c>
      <c r="AW1081" t="str">
        <f>+IF(TablaProyecto[[#This Row],[RelationshipSatisfaction]]&gt;4,"ERRONEO"," ")</f>
        <v xml:space="preserve"> </v>
      </c>
      <c r="AX1081" t="str">
        <f>+IF(TablaProyecto[[#This Row],[WorkLifeBalance]]&gt;4,"ERRONEO"," ")</f>
        <v xml:space="preserve"> </v>
      </c>
    </row>
    <row r="1082" spans="1:50" x14ac:dyDescent="0.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  <c r="AJ1082" s="3">
        <f>+TablaProyecto[[#This Row],[PercentSalaryHike]]/100</f>
        <v>0.12</v>
      </c>
      <c r="AK1082" s="3" t="str">
        <f>+IF(TablaProyecto[[#This Row],[Age]]&gt;=61,"Baby boomers",IF(TablaProyecto[[#This Row],[Age]]&gt;=45,"Generacion X",IF(TablaProyecto[[#This Row],[Age]]&gt;=29,"Millennials","Generacion Z")))</f>
        <v>Generacion X</v>
      </c>
      <c r="AL108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082" s="3" t="str">
        <f>+IF(TablaProyecto[[#This Row],[HourlyRate]]&lt;50,"Coste salarial bajo",IF(TablaProyecto[[#This Row],[HourlyRate]]&lt;75,"Coste salarial medio","Coste salarial alto"))</f>
        <v>Coste salarial medio</v>
      </c>
      <c r="AN1082" s="3" t="str">
        <f>+IF(TablaProyecto[[#This Row],[DistanceFromHome]]&lt;10,"0-10 kms",IF(TablaProyecto[[#This Row],[DistanceFromHome]]&lt;20,"10-20 kms","20-30 kms"))</f>
        <v>0-10 kms</v>
      </c>
      <c r="AO1082" s="3" t="str">
        <f>+IF(TablaProyecto[[#This Row],[Porcentaje de aumento salarial recibido (%)]]&lt;16%,"Bajo",IF(TablaProyecto[[#This Row],[Porcentaje de aumento salarial recibido (%)]]&lt;21%,"Medio","Alto"))</f>
        <v>Bajo</v>
      </c>
      <c r="AP1082" s="3" t="str">
        <f>+IF(TablaProyecto[[#This Row],[TrainingTimesLastYear]]&lt;3,"Poca",IF(TablaProyecto[[#This Row],[TrainingTimesLastYear]]&lt;5,"Media","Mucha"))</f>
        <v>Poca</v>
      </c>
      <c r="AQ1082" s="3" t="str">
        <f>+IF(TablaProyecto[[#This Row],[TotalWorkingYears]]&lt;4,"Junior",IF(TablaProyecto[[#This Row],[TotalWorkingYears]]&lt;10,"Intermediate","Senior"))</f>
        <v>Senior</v>
      </c>
      <c r="AS1082" t="str">
        <f>+IF(TablaProyecto[[#This Row],[Education]]&gt;5,"ERRONEO","")</f>
        <v/>
      </c>
      <c r="AT1082" t="str">
        <f>IF(+COUNTIF(TablaProyecto[EmployeeNumber],TablaProyecto[[#This Row],[EmployeeNumber]])&gt;1,"ERRONEO"," ")</f>
        <v xml:space="preserve"> </v>
      </c>
      <c r="AU1082" t="str">
        <f>+IF(TablaProyecto[[#This Row],[JobSatisfaction]]&gt;4,"ERRONEO"," ")</f>
        <v xml:space="preserve"> </v>
      </c>
      <c r="AV1082" t="str">
        <f>+IF(TablaProyecto[[#This Row],[PerformanceRating]]&gt;4,"ERRONEO"," ")</f>
        <v xml:space="preserve"> </v>
      </c>
      <c r="AW1082" t="str">
        <f>+IF(TablaProyecto[[#This Row],[RelationshipSatisfaction]]&gt;4,"ERRONEO"," ")</f>
        <v xml:space="preserve"> </v>
      </c>
      <c r="AX1082" t="str">
        <f>+IF(TablaProyecto[[#This Row],[WorkLifeBalance]]&gt;4,"ERRONEO"," ")</f>
        <v xml:space="preserve"> </v>
      </c>
    </row>
    <row r="1083" spans="1:50" x14ac:dyDescent="0.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  <c r="AJ1083" s="3">
        <f>+TablaProyecto[[#This Row],[PercentSalaryHike]]/100</f>
        <v>0.19</v>
      </c>
      <c r="AK1083" s="3" t="str">
        <f>+IF(TablaProyecto[[#This Row],[Age]]&gt;=61,"Baby boomers",IF(TablaProyecto[[#This Row],[Age]]&gt;=45,"Generacion X",IF(TablaProyecto[[#This Row],[Age]]&gt;=29,"Millennials","Generacion Z")))</f>
        <v>Millennials</v>
      </c>
      <c r="AL108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083" s="3" t="str">
        <f>+IF(TablaProyecto[[#This Row],[HourlyRate]]&lt;50,"Coste salarial bajo",IF(TablaProyecto[[#This Row],[HourlyRate]]&lt;75,"Coste salarial medio","Coste salarial alto"))</f>
        <v>Coste salarial alto</v>
      </c>
      <c r="AN1083" s="3" t="str">
        <f>+IF(TablaProyecto[[#This Row],[DistanceFromHome]]&lt;10,"0-10 kms",IF(TablaProyecto[[#This Row],[DistanceFromHome]]&lt;20,"10-20 kms","20-30 kms"))</f>
        <v>10-20 kms</v>
      </c>
      <c r="AO1083" s="3" t="str">
        <f>+IF(TablaProyecto[[#This Row],[Porcentaje de aumento salarial recibido (%)]]&lt;16%,"Bajo",IF(TablaProyecto[[#This Row],[Porcentaje de aumento salarial recibido (%)]]&lt;21%,"Medio","Alto"))</f>
        <v>Medio</v>
      </c>
      <c r="AP1083" s="3" t="str">
        <f>+IF(TablaProyecto[[#This Row],[TrainingTimesLastYear]]&lt;3,"Poca",IF(TablaProyecto[[#This Row],[TrainingTimesLastYear]]&lt;5,"Media","Mucha"))</f>
        <v>Media</v>
      </c>
      <c r="AQ1083" s="3" t="str">
        <f>+IF(TablaProyecto[[#This Row],[TotalWorkingYears]]&lt;4,"Junior",IF(TablaProyecto[[#This Row],[TotalWorkingYears]]&lt;10,"Intermediate","Senior"))</f>
        <v>Senior</v>
      </c>
      <c r="AS1083" t="str">
        <f>+IF(TablaProyecto[[#This Row],[Education]]&gt;5,"ERRONEO","")</f>
        <v/>
      </c>
      <c r="AT1083" t="str">
        <f>IF(+COUNTIF(TablaProyecto[EmployeeNumber],TablaProyecto[[#This Row],[EmployeeNumber]])&gt;1,"ERRONEO"," ")</f>
        <v xml:space="preserve"> </v>
      </c>
      <c r="AU1083" t="str">
        <f>+IF(TablaProyecto[[#This Row],[JobSatisfaction]]&gt;4,"ERRONEO"," ")</f>
        <v xml:space="preserve"> </v>
      </c>
      <c r="AV1083" t="str">
        <f>+IF(TablaProyecto[[#This Row],[PerformanceRating]]&gt;4,"ERRONEO"," ")</f>
        <v xml:space="preserve"> </v>
      </c>
      <c r="AW1083" t="str">
        <f>+IF(TablaProyecto[[#This Row],[RelationshipSatisfaction]]&gt;4,"ERRONEO"," ")</f>
        <v xml:space="preserve"> </v>
      </c>
      <c r="AX1083" t="str">
        <f>+IF(TablaProyecto[[#This Row],[WorkLifeBalance]]&gt;4,"ERRONEO"," ")</f>
        <v xml:space="preserve"> </v>
      </c>
    </row>
    <row r="1084" spans="1:50" x14ac:dyDescent="0.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  <c r="AJ1084" s="3">
        <f>+TablaProyecto[[#This Row],[PercentSalaryHike]]/100</f>
        <v>0.14000000000000001</v>
      </c>
      <c r="AK1084" s="3" t="str">
        <f>+IF(TablaProyecto[[#This Row],[Age]]&gt;=61,"Baby boomers",IF(TablaProyecto[[#This Row],[Age]]&gt;=45,"Generacion X",IF(TablaProyecto[[#This Row],[Age]]&gt;=29,"Millennials","Generacion Z")))</f>
        <v>Generacion Z</v>
      </c>
      <c r="AL108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84" s="3" t="str">
        <f>+IF(TablaProyecto[[#This Row],[HourlyRate]]&lt;50,"Coste salarial bajo",IF(TablaProyecto[[#This Row],[HourlyRate]]&lt;75,"Coste salarial medio","Coste salarial alto"))</f>
        <v>Coste salarial alto</v>
      </c>
      <c r="AN1084" s="3" t="str">
        <f>+IF(TablaProyecto[[#This Row],[DistanceFromHome]]&lt;10,"0-10 kms",IF(TablaProyecto[[#This Row],[DistanceFromHome]]&lt;20,"10-20 kms","20-30 kms"))</f>
        <v>20-30 kms</v>
      </c>
      <c r="AO1084" s="3" t="str">
        <f>+IF(TablaProyecto[[#This Row],[Porcentaje de aumento salarial recibido (%)]]&lt;16%,"Bajo",IF(TablaProyecto[[#This Row],[Porcentaje de aumento salarial recibido (%)]]&lt;21%,"Medio","Alto"))</f>
        <v>Bajo</v>
      </c>
      <c r="AP1084" s="3" t="str">
        <f>+IF(TablaProyecto[[#This Row],[TrainingTimesLastYear]]&lt;3,"Poca",IF(TablaProyecto[[#This Row],[TrainingTimesLastYear]]&lt;5,"Media","Mucha"))</f>
        <v>Poca</v>
      </c>
      <c r="AQ1084" s="3" t="str">
        <f>+IF(TablaProyecto[[#This Row],[TotalWorkingYears]]&lt;4,"Junior",IF(TablaProyecto[[#This Row],[TotalWorkingYears]]&lt;10,"Intermediate","Senior"))</f>
        <v>Intermediate</v>
      </c>
      <c r="AS1084" t="str">
        <f>+IF(TablaProyecto[[#This Row],[Education]]&gt;5,"ERRONEO","")</f>
        <v/>
      </c>
      <c r="AT1084" t="str">
        <f>IF(+COUNTIF(TablaProyecto[EmployeeNumber],TablaProyecto[[#This Row],[EmployeeNumber]])&gt;1,"ERRONEO"," ")</f>
        <v xml:space="preserve"> </v>
      </c>
      <c r="AU1084" t="str">
        <f>+IF(TablaProyecto[[#This Row],[JobSatisfaction]]&gt;4,"ERRONEO"," ")</f>
        <v xml:space="preserve"> </v>
      </c>
      <c r="AV1084" t="str">
        <f>+IF(TablaProyecto[[#This Row],[PerformanceRating]]&gt;4,"ERRONEO"," ")</f>
        <v xml:space="preserve"> </v>
      </c>
      <c r="AW1084" t="str">
        <f>+IF(TablaProyecto[[#This Row],[RelationshipSatisfaction]]&gt;4,"ERRONEO"," ")</f>
        <v xml:space="preserve"> </v>
      </c>
      <c r="AX1084" t="str">
        <f>+IF(TablaProyecto[[#This Row],[WorkLifeBalance]]&gt;4,"ERRONEO"," ")</f>
        <v xml:space="preserve"> </v>
      </c>
    </row>
    <row r="1085" spans="1:50" x14ac:dyDescent="0.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  <c r="AJ1085" s="3">
        <f>+TablaProyecto[[#This Row],[PercentSalaryHike]]/100</f>
        <v>0.14000000000000001</v>
      </c>
      <c r="AK1085" s="3" t="str">
        <f>+IF(TablaProyecto[[#This Row],[Age]]&gt;=61,"Baby boomers",IF(TablaProyecto[[#This Row],[Age]]&gt;=45,"Generacion X",IF(TablaProyecto[[#This Row],[Age]]&gt;=29,"Millennials","Generacion Z")))</f>
        <v>Millennials</v>
      </c>
      <c r="AL108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85" s="3" t="str">
        <f>+IF(TablaProyecto[[#This Row],[HourlyRate]]&lt;50,"Coste salarial bajo",IF(TablaProyecto[[#This Row],[HourlyRate]]&lt;75,"Coste salarial medio","Coste salarial alto"))</f>
        <v>Coste salarial alto</v>
      </c>
      <c r="AN1085" s="3" t="str">
        <f>+IF(TablaProyecto[[#This Row],[DistanceFromHome]]&lt;10,"0-10 kms",IF(TablaProyecto[[#This Row],[DistanceFromHome]]&lt;20,"10-20 kms","20-30 kms"))</f>
        <v>0-10 kms</v>
      </c>
      <c r="AO1085" s="3" t="str">
        <f>+IF(TablaProyecto[[#This Row],[Porcentaje de aumento salarial recibido (%)]]&lt;16%,"Bajo",IF(TablaProyecto[[#This Row],[Porcentaje de aumento salarial recibido (%)]]&lt;21%,"Medio","Alto"))</f>
        <v>Bajo</v>
      </c>
      <c r="AP1085" s="3" t="str">
        <f>+IF(TablaProyecto[[#This Row],[TrainingTimesLastYear]]&lt;3,"Poca",IF(TablaProyecto[[#This Row],[TrainingTimesLastYear]]&lt;5,"Media","Mucha"))</f>
        <v>Media</v>
      </c>
      <c r="AQ1085" s="3" t="str">
        <f>+IF(TablaProyecto[[#This Row],[TotalWorkingYears]]&lt;4,"Junior",IF(TablaProyecto[[#This Row],[TotalWorkingYears]]&lt;10,"Intermediate","Senior"))</f>
        <v>Senior</v>
      </c>
      <c r="AS1085" t="str">
        <f>+IF(TablaProyecto[[#This Row],[Education]]&gt;5,"ERRONEO","")</f>
        <v/>
      </c>
      <c r="AT1085" t="str">
        <f>IF(+COUNTIF(TablaProyecto[EmployeeNumber],TablaProyecto[[#This Row],[EmployeeNumber]])&gt;1,"ERRONEO"," ")</f>
        <v xml:space="preserve"> </v>
      </c>
      <c r="AU1085" t="str">
        <f>+IF(TablaProyecto[[#This Row],[JobSatisfaction]]&gt;4,"ERRONEO"," ")</f>
        <v xml:space="preserve"> </v>
      </c>
      <c r="AV1085" t="str">
        <f>+IF(TablaProyecto[[#This Row],[PerformanceRating]]&gt;4,"ERRONEO"," ")</f>
        <v xml:space="preserve"> </v>
      </c>
      <c r="AW1085" t="str">
        <f>+IF(TablaProyecto[[#This Row],[RelationshipSatisfaction]]&gt;4,"ERRONEO"," ")</f>
        <v xml:space="preserve"> </v>
      </c>
      <c r="AX1085" t="str">
        <f>+IF(TablaProyecto[[#This Row],[WorkLifeBalance]]&gt;4,"ERRONEO"," ")</f>
        <v xml:space="preserve"> </v>
      </c>
    </row>
    <row r="1086" spans="1:50" x14ac:dyDescent="0.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  <c r="AJ1086" s="3">
        <f>+TablaProyecto[[#This Row],[PercentSalaryHike]]/100</f>
        <v>0.14000000000000001</v>
      </c>
      <c r="AK1086" s="3" t="str">
        <f>+IF(TablaProyecto[[#This Row],[Age]]&gt;=61,"Baby boomers",IF(TablaProyecto[[#This Row],[Age]]&gt;=45,"Generacion X",IF(TablaProyecto[[#This Row],[Age]]&gt;=29,"Millennials","Generacion Z")))</f>
        <v>Millennials</v>
      </c>
      <c r="AL108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86" s="3" t="str">
        <f>+IF(TablaProyecto[[#This Row],[HourlyRate]]&lt;50,"Coste salarial bajo",IF(TablaProyecto[[#This Row],[HourlyRate]]&lt;75,"Coste salarial medio","Coste salarial alto"))</f>
        <v>Coste salarial medio</v>
      </c>
      <c r="AN1086" s="3" t="str">
        <f>+IF(TablaProyecto[[#This Row],[DistanceFromHome]]&lt;10,"0-10 kms",IF(TablaProyecto[[#This Row],[DistanceFromHome]]&lt;20,"10-20 kms","20-30 kms"))</f>
        <v>0-10 kms</v>
      </c>
      <c r="AO1086" s="3" t="str">
        <f>+IF(TablaProyecto[[#This Row],[Porcentaje de aumento salarial recibido (%)]]&lt;16%,"Bajo",IF(TablaProyecto[[#This Row],[Porcentaje de aumento salarial recibido (%)]]&lt;21%,"Medio","Alto"))</f>
        <v>Bajo</v>
      </c>
      <c r="AP1086" s="3" t="str">
        <f>+IF(TablaProyecto[[#This Row],[TrainingTimesLastYear]]&lt;3,"Poca",IF(TablaProyecto[[#This Row],[TrainingTimesLastYear]]&lt;5,"Media","Mucha"))</f>
        <v>Media</v>
      </c>
      <c r="AQ1086" s="3" t="str">
        <f>+IF(TablaProyecto[[#This Row],[TotalWorkingYears]]&lt;4,"Junior",IF(TablaProyecto[[#This Row],[TotalWorkingYears]]&lt;10,"Intermediate","Senior"))</f>
        <v>Senior</v>
      </c>
      <c r="AS1086" t="str">
        <f>+IF(TablaProyecto[[#This Row],[Education]]&gt;5,"ERRONEO","")</f>
        <v/>
      </c>
      <c r="AT1086" t="str">
        <f>IF(+COUNTIF(TablaProyecto[EmployeeNumber],TablaProyecto[[#This Row],[EmployeeNumber]])&gt;1,"ERRONEO"," ")</f>
        <v xml:space="preserve"> </v>
      </c>
      <c r="AU1086" t="str">
        <f>+IF(TablaProyecto[[#This Row],[JobSatisfaction]]&gt;4,"ERRONEO"," ")</f>
        <v xml:space="preserve"> </v>
      </c>
      <c r="AV1086" t="str">
        <f>+IF(TablaProyecto[[#This Row],[PerformanceRating]]&gt;4,"ERRONEO"," ")</f>
        <v xml:space="preserve"> </v>
      </c>
      <c r="AW1086" t="str">
        <f>+IF(TablaProyecto[[#This Row],[RelationshipSatisfaction]]&gt;4,"ERRONEO"," ")</f>
        <v xml:space="preserve"> </v>
      </c>
      <c r="AX1086" t="str">
        <f>+IF(TablaProyecto[[#This Row],[WorkLifeBalance]]&gt;4,"ERRONEO"," ")</f>
        <v xml:space="preserve"> </v>
      </c>
    </row>
    <row r="1087" spans="1:50" x14ac:dyDescent="0.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  <c r="AJ1087" s="3">
        <f>+TablaProyecto[[#This Row],[PercentSalaryHike]]/100</f>
        <v>0.12</v>
      </c>
      <c r="AK1087" s="3" t="str">
        <f>+IF(TablaProyecto[[#This Row],[Age]]&gt;=61,"Baby boomers",IF(TablaProyecto[[#This Row],[Age]]&gt;=45,"Generacion X",IF(TablaProyecto[[#This Row],[Age]]&gt;=29,"Millennials","Generacion Z")))</f>
        <v>Millennials</v>
      </c>
      <c r="AL108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87" s="3" t="str">
        <f>+IF(TablaProyecto[[#This Row],[HourlyRate]]&lt;50,"Coste salarial bajo",IF(TablaProyecto[[#This Row],[HourlyRate]]&lt;75,"Coste salarial medio","Coste salarial alto"))</f>
        <v>Coste salarial bajo</v>
      </c>
      <c r="AN1087" s="3" t="str">
        <f>+IF(TablaProyecto[[#This Row],[DistanceFromHome]]&lt;10,"0-10 kms",IF(TablaProyecto[[#This Row],[DistanceFromHome]]&lt;20,"10-20 kms","20-30 kms"))</f>
        <v>0-10 kms</v>
      </c>
      <c r="AO1087" s="3" t="str">
        <f>+IF(TablaProyecto[[#This Row],[Porcentaje de aumento salarial recibido (%)]]&lt;16%,"Bajo",IF(TablaProyecto[[#This Row],[Porcentaje de aumento salarial recibido (%)]]&lt;21%,"Medio","Alto"))</f>
        <v>Bajo</v>
      </c>
      <c r="AP1087" s="3" t="str">
        <f>+IF(TablaProyecto[[#This Row],[TrainingTimesLastYear]]&lt;3,"Poca",IF(TablaProyecto[[#This Row],[TrainingTimesLastYear]]&lt;5,"Media","Mucha"))</f>
        <v>Poca</v>
      </c>
      <c r="AQ1087" s="3" t="str">
        <f>+IF(TablaProyecto[[#This Row],[TotalWorkingYears]]&lt;4,"Junior",IF(TablaProyecto[[#This Row],[TotalWorkingYears]]&lt;10,"Intermediate","Senior"))</f>
        <v>Intermediate</v>
      </c>
      <c r="AS1087" t="str">
        <f>+IF(TablaProyecto[[#This Row],[Education]]&gt;5,"ERRONEO","")</f>
        <v/>
      </c>
      <c r="AT1087" t="str">
        <f>IF(+COUNTIF(TablaProyecto[EmployeeNumber],TablaProyecto[[#This Row],[EmployeeNumber]])&gt;1,"ERRONEO"," ")</f>
        <v xml:space="preserve"> </v>
      </c>
      <c r="AU1087" t="str">
        <f>+IF(TablaProyecto[[#This Row],[JobSatisfaction]]&gt;4,"ERRONEO"," ")</f>
        <v xml:space="preserve"> </v>
      </c>
      <c r="AV1087" t="str">
        <f>+IF(TablaProyecto[[#This Row],[PerformanceRating]]&gt;4,"ERRONEO"," ")</f>
        <v xml:space="preserve"> </v>
      </c>
      <c r="AW1087" t="str">
        <f>+IF(TablaProyecto[[#This Row],[RelationshipSatisfaction]]&gt;4,"ERRONEO"," ")</f>
        <v xml:space="preserve"> </v>
      </c>
      <c r="AX1087" t="str">
        <f>+IF(TablaProyecto[[#This Row],[WorkLifeBalance]]&gt;4,"ERRONEO"," ")</f>
        <v xml:space="preserve"> </v>
      </c>
    </row>
    <row r="1088" spans="1:50" x14ac:dyDescent="0.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  <c r="AJ1088" s="3">
        <f>+TablaProyecto[[#This Row],[PercentSalaryHike]]/100</f>
        <v>0.13</v>
      </c>
      <c r="AK1088" s="3" t="str">
        <f>+IF(TablaProyecto[[#This Row],[Age]]&gt;=61,"Baby boomers",IF(TablaProyecto[[#This Row],[Age]]&gt;=45,"Generacion X",IF(TablaProyecto[[#This Row],[Age]]&gt;=29,"Millennials","Generacion Z")))</f>
        <v>Generacion X</v>
      </c>
      <c r="AL108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088" s="3" t="str">
        <f>+IF(TablaProyecto[[#This Row],[HourlyRate]]&lt;50,"Coste salarial bajo",IF(TablaProyecto[[#This Row],[HourlyRate]]&lt;75,"Coste salarial medio","Coste salarial alto"))</f>
        <v>Coste salarial alto</v>
      </c>
      <c r="AN1088" s="3" t="str">
        <f>+IF(TablaProyecto[[#This Row],[DistanceFromHome]]&lt;10,"0-10 kms",IF(TablaProyecto[[#This Row],[DistanceFromHome]]&lt;20,"10-20 kms","20-30 kms"))</f>
        <v>20-30 kms</v>
      </c>
      <c r="AO1088" s="3" t="str">
        <f>+IF(TablaProyecto[[#This Row],[Porcentaje de aumento salarial recibido (%)]]&lt;16%,"Bajo",IF(TablaProyecto[[#This Row],[Porcentaje de aumento salarial recibido (%)]]&lt;21%,"Medio","Alto"))</f>
        <v>Bajo</v>
      </c>
      <c r="AP1088" s="3" t="str">
        <f>+IF(TablaProyecto[[#This Row],[TrainingTimesLastYear]]&lt;3,"Poca",IF(TablaProyecto[[#This Row],[TrainingTimesLastYear]]&lt;5,"Media","Mucha"))</f>
        <v>Poca</v>
      </c>
      <c r="AQ1088" s="3" t="str">
        <f>+IF(TablaProyecto[[#This Row],[TotalWorkingYears]]&lt;4,"Junior",IF(TablaProyecto[[#This Row],[TotalWorkingYears]]&lt;10,"Intermediate","Senior"))</f>
        <v>Senior</v>
      </c>
      <c r="AS1088" t="str">
        <f>+IF(TablaProyecto[[#This Row],[Education]]&gt;5,"ERRONEO","")</f>
        <v/>
      </c>
      <c r="AT1088" t="str">
        <f>IF(+COUNTIF(TablaProyecto[EmployeeNumber],TablaProyecto[[#This Row],[EmployeeNumber]])&gt;1,"ERRONEO"," ")</f>
        <v xml:space="preserve"> </v>
      </c>
      <c r="AU1088" t="str">
        <f>+IF(TablaProyecto[[#This Row],[JobSatisfaction]]&gt;4,"ERRONEO"," ")</f>
        <v xml:space="preserve"> </v>
      </c>
      <c r="AV1088" t="str">
        <f>+IF(TablaProyecto[[#This Row],[PerformanceRating]]&gt;4,"ERRONEO"," ")</f>
        <v xml:space="preserve"> </v>
      </c>
      <c r="AW1088" t="str">
        <f>+IF(TablaProyecto[[#This Row],[RelationshipSatisfaction]]&gt;4,"ERRONEO"," ")</f>
        <v xml:space="preserve"> </v>
      </c>
      <c r="AX1088" t="str">
        <f>+IF(TablaProyecto[[#This Row],[WorkLifeBalance]]&gt;4,"ERRONEO"," ")</f>
        <v xml:space="preserve"> </v>
      </c>
    </row>
    <row r="1089" spans="1:50" x14ac:dyDescent="0.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  <c r="AJ1089" s="3">
        <f>+TablaProyecto[[#This Row],[PercentSalaryHike]]/100</f>
        <v>0.25</v>
      </c>
      <c r="AK1089" s="3" t="str">
        <f>+IF(TablaProyecto[[#This Row],[Age]]&gt;=61,"Baby boomers",IF(TablaProyecto[[#This Row],[Age]]&gt;=45,"Generacion X",IF(TablaProyecto[[#This Row],[Age]]&gt;=29,"Millennials","Generacion Z")))</f>
        <v>Millennials</v>
      </c>
      <c r="AL108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089" s="3" t="str">
        <f>+IF(TablaProyecto[[#This Row],[HourlyRate]]&lt;50,"Coste salarial bajo",IF(TablaProyecto[[#This Row],[HourlyRate]]&lt;75,"Coste salarial medio","Coste salarial alto"))</f>
        <v>Coste salarial medio</v>
      </c>
      <c r="AN1089" s="3" t="str">
        <f>+IF(TablaProyecto[[#This Row],[DistanceFromHome]]&lt;10,"0-10 kms",IF(TablaProyecto[[#This Row],[DistanceFromHome]]&lt;20,"10-20 kms","20-30 kms"))</f>
        <v>0-10 kms</v>
      </c>
      <c r="AO1089" s="3" t="str">
        <f>+IF(TablaProyecto[[#This Row],[Porcentaje de aumento salarial recibido (%)]]&lt;16%,"Bajo",IF(TablaProyecto[[#This Row],[Porcentaje de aumento salarial recibido (%)]]&lt;21%,"Medio","Alto"))</f>
        <v>Alto</v>
      </c>
      <c r="AP1089" s="3" t="str">
        <f>+IF(TablaProyecto[[#This Row],[TrainingTimesLastYear]]&lt;3,"Poca",IF(TablaProyecto[[#This Row],[TrainingTimesLastYear]]&lt;5,"Media","Mucha"))</f>
        <v>Media</v>
      </c>
      <c r="AQ1089" s="3" t="str">
        <f>+IF(TablaProyecto[[#This Row],[TotalWorkingYears]]&lt;4,"Junior",IF(TablaProyecto[[#This Row],[TotalWorkingYears]]&lt;10,"Intermediate","Senior"))</f>
        <v>Senior</v>
      </c>
      <c r="AS1089" t="str">
        <f>+IF(TablaProyecto[[#This Row],[Education]]&gt;5,"ERRONEO","")</f>
        <v/>
      </c>
      <c r="AT1089" t="str">
        <f>IF(+COUNTIF(TablaProyecto[EmployeeNumber],TablaProyecto[[#This Row],[EmployeeNumber]])&gt;1,"ERRONEO"," ")</f>
        <v xml:space="preserve"> </v>
      </c>
      <c r="AU1089" t="str">
        <f>+IF(TablaProyecto[[#This Row],[JobSatisfaction]]&gt;4,"ERRONEO"," ")</f>
        <v xml:space="preserve"> </v>
      </c>
      <c r="AV1089" t="str">
        <f>+IF(TablaProyecto[[#This Row],[PerformanceRating]]&gt;4,"ERRONEO"," ")</f>
        <v xml:space="preserve"> </v>
      </c>
      <c r="AW1089" t="str">
        <f>+IF(TablaProyecto[[#This Row],[RelationshipSatisfaction]]&gt;4,"ERRONEO"," ")</f>
        <v xml:space="preserve"> </v>
      </c>
      <c r="AX1089" t="str">
        <f>+IF(TablaProyecto[[#This Row],[WorkLifeBalance]]&gt;4,"ERRONEO"," ")</f>
        <v xml:space="preserve"> </v>
      </c>
    </row>
    <row r="1090" spans="1:50" x14ac:dyDescent="0.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  <c r="AJ1090" s="3">
        <f>+TablaProyecto[[#This Row],[PercentSalaryHike]]/100</f>
        <v>0.14000000000000001</v>
      </c>
      <c r="AK1090" s="3" t="str">
        <f>+IF(TablaProyecto[[#This Row],[Age]]&gt;=61,"Baby boomers",IF(TablaProyecto[[#This Row],[Age]]&gt;=45,"Generacion X",IF(TablaProyecto[[#This Row],[Age]]&gt;=29,"Millennials","Generacion Z")))</f>
        <v>Millennials</v>
      </c>
      <c r="AL109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090" s="3" t="str">
        <f>+IF(TablaProyecto[[#This Row],[HourlyRate]]&lt;50,"Coste salarial bajo",IF(TablaProyecto[[#This Row],[HourlyRate]]&lt;75,"Coste salarial medio","Coste salarial alto"))</f>
        <v>Coste salarial medio</v>
      </c>
      <c r="AN1090" s="3" t="str">
        <f>+IF(TablaProyecto[[#This Row],[DistanceFromHome]]&lt;10,"0-10 kms",IF(TablaProyecto[[#This Row],[DistanceFromHome]]&lt;20,"10-20 kms","20-30 kms"))</f>
        <v>0-10 kms</v>
      </c>
      <c r="AO1090" s="3" t="str">
        <f>+IF(TablaProyecto[[#This Row],[Porcentaje de aumento salarial recibido (%)]]&lt;16%,"Bajo",IF(TablaProyecto[[#This Row],[Porcentaje de aumento salarial recibido (%)]]&lt;21%,"Medio","Alto"))</f>
        <v>Bajo</v>
      </c>
      <c r="AP1090" s="3" t="str">
        <f>+IF(TablaProyecto[[#This Row],[TrainingTimesLastYear]]&lt;3,"Poca",IF(TablaProyecto[[#This Row],[TrainingTimesLastYear]]&lt;5,"Media","Mucha"))</f>
        <v>Media</v>
      </c>
      <c r="AQ1090" s="3" t="str">
        <f>+IF(TablaProyecto[[#This Row],[TotalWorkingYears]]&lt;4,"Junior",IF(TablaProyecto[[#This Row],[TotalWorkingYears]]&lt;10,"Intermediate","Senior"))</f>
        <v>Intermediate</v>
      </c>
      <c r="AS1090" t="str">
        <f>+IF(TablaProyecto[[#This Row],[Education]]&gt;5,"ERRONEO","")</f>
        <v/>
      </c>
      <c r="AT1090" t="str">
        <f>IF(+COUNTIF(TablaProyecto[EmployeeNumber],TablaProyecto[[#This Row],[EmployeeNumber]])&gt;1,"ERRONEO"," ")</f>
        <v xml:space="preserve"> </v>
      </c>
      <c r="AU1090" t="str">
        <f>+IF(TablaProyecto[[#This Row],[JobSatisfaction]]&gt;4,"ERRONEO"," ")</f>
        <v xml:space="preserve"> </v>
      </c>
      <c r="AV1090" t="str">
        <f>+IF(TablaProyecto[[#This Row],[PerformanceRating]]&gt;4,"ERRONEO"," ")</f>
        <v xml:space="preserve"> </v>
      </c>
      <c r="AW1090" t="str">
        <f>+IF(TablaProyecto[[#This Row],[RelationshipSatisfaction]]&gt;4,"ERRONEO"," ")</f>
        <v xml:space="preserve"> </v>
      </c>
      <c r="AX1090" t="str">
        <f>+IF(TablaProyecto[[#This Row],[WorkLifeBalance]]&gt;4,"ERRONEO"," ")</f>
        <v xml:space="preserve"> </v>
      </c>
    </row>
    <row r="1091" spans="1:50" x14ac:dyDescent="0.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  <c r="AJ1091" s="3">
        <f>+TablaProyecto[[#This Row],[PercentSalaryHike]]/100</f>
        <v>0.17</v>
      </c>
      <c r="AK1091" s="3" t="str">
        <f>+IF(TablaProyecto[[#This Row],[Age]]&gt;=61,"Baby boomers",IF(TablaProyecto[[#This Row],[Age]]&gt;=45,"Generacion X",IF(TablaProyecto[[#This Row],[Age]]&gt;=29,"Millennials","Generacion Z")))</f>
        <v>Millennials</v>
      </c>
      <c r="AL109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91" s="3" t="str">
        <f>+IF(TablaProyecto[[#This Row],[HourlyRate]]&lt;50,"Coste salarial bajo",IF(TablaProyecto[[#This Row],[HourlyRate]]&lt;75,"Coste salarial medio","Coste salarial alto"))</f>
        <v>Coste salarial bajo</v>
      </c>
      <c r="AN1091" s="3" t="str">
        <f>+IF(TablaProyecto[[#This Row],[DistanceFromHome]]&lt;10,"0-10 kms",IF(TablaProyecto[[#This Row],[DistanceFromHome]]&lt;20,"10-20 kms","20-30 kms"))</f>
        <v>10-20 kms</v>
      </c>
      <c r="AO1091" s="3" t="str">
        <f>+IF(TablaProyecto[[#This Row],[Porcentaje de aumento salarial recibido (%)]]&lt;16%,"Bajo",IF(TablaProyecto[[#This Row],[Porcentaje de aumento salarial recibido (%)]]&lt;21%,"Medio","Alto"))</f>
        <v>Medio</v>
      </c>
      <c r="AP1091" s="3" t="str">
        <f>+IF(TablaProyecto[[#This Row],[TrainingTimesLastYear]]&lt;3,"Poca",IF(TablaProyecto[[#This Row],[TrainingTimesLastYear]]&lt;5,"Media","Mucha"))</f>
        <v>Poca</v>
      </c>
      <c r="AQ1091" s="3" t="str">
        <f>+IF(TablaProyecto[[#This Row],[TotalWorkingYears]]&lt;4,"Junior",IF(TablaProyecto[[#This Row],[TotalWorkingYears]]&lt;10,"Intermediate","Senior"))</f>
        <v>Senior</v>
      </c>
      <c r="AS1091" t="str">
        <f>+IF(TablaProyecto[[#This Row],[Education]]&gt;5,"ERRONEO","")</f>
        <v/>
      </c>
      <c r="AT1091" t="str">
        <f>IF(+COUNTIF(TablaProyecto[EmployeeNumber],TablaProyecto[[#This Row],[EmployeeNumber]])&gt;1,"ERRONEO"," ")</f>
        <v xml:space="preserve"> </v>
      </c>
      <c r="AU1091" t="str">
        <f>+IF(TablaProyecto[[#This Row],[JobSatisfaction]]&gt;4,"ERRONEO"," ")</f>
        <v xml:space="preserve"> </v>
      </c>
      <c r="AV1091" t="str">
        <f>+IF(TablaProyecto[[#This Row],[PerformanceRating]]&gt;4,"ERRONEO"," ")</f>
        <v xml:space="preserve"> </v>
      </c>
      <c r="AW1091" t="str">
        <f>+IF(TablaProyecto[[#This Row],[RelationshipSatisfaction]]&gt;4,"ERRONEO"," ")</f>
        <v xml:space="preserve"> </v>
      </c>
      <c r="AX1091" t="str">
        <f>+IF(TablaProyecto[[#This Row],[WorkLifeBalance]]&gt;4,"ERRONEO"," ")</f>
        <v xml:space="preserve"> </v>
      </c>
    </row>
    <row r="1092" spans="1:50" x14ac:dyDescent="0.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  <c r="AJ1092" s="3">
        <f>+TablaProyecto[[#This Row],[PercentSalaryHike]]/100</f>
        <v>0.13</v>
      </c>
      <c r="AK1092" s="3" t="str">
        <f>+IF(TablaProyecto[[#This Row],[Age]]&gt;=61,"Baby boomers",IF(TablaProyecto[[#This Row],[Age]]&gt;=45,"Generacion X",IF(TablaProyecto[[#This Row],[Age]]&gt;=29,"Millennials","Generacion Z")))</f>
        <v>Millennials</v>
      </c>
      <c r="AL109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92" s="3" t="str">
        <f>+IF(TablaProyecto[[#This Row],[HourlyRate]]&lt;50,"Coste salarial bajo",IF(TablaProyecto[[#This Row],[HourlyRate]]&lt;75,"Coste salarial medio","Coste salarial alto"))</f>
        <v>Coste salarial bajo</v>
      </c>
      <c r="AN1092" s="3" t="str">
        <f>+IF(TablaProyecto[[#This Row],[DistanceFromHome]]&lt;10,"0-10 kms",IF(TablaProyecto[[#This Row],[DistanceFromHome]]&lt;20,"10-20 kms","20-30 kms"))</f>
        <v>0-10 kms</v>
      </c>
      <c r="AO1092" s="3" t="str">
        <f>+IF(TablaProyecto[[#This Row],[Porcentaje de aumento salarial recibido (%)]]&lt;16%,"Bajo",IF(TablaProyecto[[#This Row],[Porcentaje de aumento salarial recibido (%)]]&lt;21%,"Medio","Alto"))</f>
        <v>Bajo</v>
      </c>
      <c r="AP1092" s="3" t="str">
        <f>+IF(TablaProyecto[[#This Row],[TrainingTimesLastYear]]&lt;3,"Poca",IF(TablaProyecto[[#This Row],[TrainingTimesLastYear]]&lt;5,"Media","Mucha"))</f>
        <v>Media</v>
      </c>
      <c r="AQ1092" s="3" t="str">
        <f>+IF(TablaProyecto[[#This Row],[TotalWorkingYears]]&lt;4,"Junior",IF(TablaProyecto[[#This Row],[TotalWorkingYears]]&lt;10,"Intermediate","Senior"))</f>
        <v>Intermediate</v>
      </c>
      <c r="AS1092" t="str">
        <f>+IF(TablaProyecto[[#This Row],[Education]]&gt;5,"ERRONEO","")</f>
        <v/>
      </c>
      <c r="AT1092" t="str">
        <f>IF(+COUNTIF(TablaProyecto[EmployeeNumber],TablaProyecto[[#This Row],[EmployeeNumber]])&gt;1,"ERRONEO"," ")</f>
        <v xml:space="preserve"> </v>
      </c>
      <c r="AU1092" t="str">
        <f>+IF(TablaProyecto[[#This Row],[JobSatisfaction]]&gt;4,"ERRONEO"," ")</f>
        <v xml:space="preserve"> </v>
      </c>
      <c r="AV1092" t="str">
        <f>+IF(TablaProyecto[[#This Row],[PerformanceRating]]&gt;4,"ERRONEO"," ")</f>
        <v xml:space="preserve"> </v>
      </c>
      <c r="AW1092" t="str">
        <f>+IF(TablaProyecto[[#This Row],[RelationshipSatisfaction]]&gt;4,"ERRONEO"," ")</f>
        <v xml:space="preserve"> </v>
      </c>
      <c r="AX1092" t="str">
        <f>+IF(TablaProyecto[[#This Row],[WorkLifeBalance]]&gt;4,"ERRONEO"," ")</f>
        <v xml:space="preserve"> </v>
      </c>
    </row>
    <row r="1093" spans="1:50" x14ac:dyDescent="0.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  <c r="AJ1093" s="3">
        <f>+TablaProyecto[[#This Row],[PercentSalaryHike]]/100</f>
        <v>0.13</v>
      </c>
      <c r="AK1093" s="3" t="str">
        <f>+IF(TablaProyecto[[#This Row],[Age]]&gt;=61,"Baby boomers",IF(TablaProyecto[[#This Row],[Age]]&gt;=45,"Generacion X",IF(TablaProyecto[[#This Row],[Age]]&gt;=29,"Millennials","Generacion Z")))</f>
        <v>Millennials</v>
      </c>
      <c r="AL109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93" s="3" t="str">
        <f>+IF(TablaProyecto[[#This Row],[HourlyRate]]&lt;50,"Coste salarial bajo",IF(TablaProyecto[[#This Row],[HourlyRate]]&lt;75,"Coste salarial medio","Coste salarial alto"))</f>
        <v>Coste salarial bajo</v>
      </c>
      <c r="AN1093" s="3" t="str">
        <f>+IF(TablaProyecto[[#This Row],[DistanceFromHome]]&lt;10,"0-10 kms",IF(TablaProyecto[[#This Row],[DistanceFromHome]]&lt;20,"10-20 kms","20-30 kms"))</f>
        <v>20-30 kms</v>
      </c>
      <c r="AO1093" s="3" t="str">
        <f>+IF(TablaProyecto[[#This Row],[Porcentaje de aumento salarial recibido (%)]]&lt;16%,"Bajo",IF(TablaProyecto[[#This Row],[Porcentaje de aumento salarial recibido (%)]]&lt;21%,"Medio","Alto"))</f>
        <v>Bajo</v>
      </c>
      <c r="AP1093" s="3" t="str">
        <f>+IF(TablaProyecto[[#This Row],[TrainingTimesLastYear]]&lt;3,"Poca",IF(TablaProyecto[[#This Row],[TrainingTimesLastYear]]&lt;5,"Media","Mucha"))</f>
        <v>Poca</v>
      </c>
      <c r="AQ1093" s="3" t="str">
        <f>+IF(TablaProyecto[[#This Row],[TotalWorkingYears]]&lt;4,"Junior",IF(TablaProyecto[[#This Row],[TotalWorkingYears]]&lt;10,"Intermediate","Senior"))</f>
        <v>Intermediate</v>
      </c>
      <c r="AS1093" t="str">
        <f>+IF(TablaProyecto[[#This Row],[Education]]&gt;5,"ERRONEO","")</f>
        <v/>
      </c>
      <c r="AT1093" t="str">
        <f>IF(+COUNTIF(TablaProyecto[EmployeeNumber],TablaProyecto[[#This Row],[EmployeeNumber]])&gt;1,"ERRONEO"," ")</f>
        <v xml:space="preserve"> </v>
      </c>
      <c r="AU1093" t="str">
        <f>+IF(TablaProyecto[[#This Row],[JobSatisfaction]]&gt;4,"ERRONEO"," ")</f>
        <v xml:space="preserve"> </v>
      </c>
      <c r="AV1093" t="str">
        <f>+IF(TablaProyecto[[#This Row],[PerformanceRating]]&gt;4,"ERRONEO"," ")</f>
        <v xml:space="preserve"> </v>
      </c>
      <c r="AW1093" t="str">
        <f>+IF(TablaProyecto[[#This Row],[RelationshipSatisfaction]]&gt;4,"ERRONEO"," ")</f>
        <v xml:space="preserve"> </v>
      </c>
      <c r="AX1093" t="str">
        <f>+IF(TablaProyecto[[#This Row],[WorkLifeBalance]]&gt;4,"ERRONEO"," ")</f>
        <v xml:space="preserve"> </v>
      </c>
    </row>
    <row r="1094" spans="1:50" x14ac:dyDescent="0.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  <c r="AJ1094" s="3">
        <f>+TablaProyecto[[#This Row],[PercentSalaryHike]]/100</f>
        <v>0.2</v>
      </c>
      <c r="AK1094" s="3" t="str">
        <f>+IF(TablaProyecto[[#This Row],[Age]]&gt;=61,"Baby boomers",IF(TablaProyecto[[#This Row],[Age]]&gt;=45,"Generacion X",IF(TablaProyecto[[#This Row],[Age]]&gt;=29,"Millennials","Generacion Z")))</f>
        <v>Generacion X</v>
      </c>
      <c r="AL109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094" s="3" t="str">
        <f>+IF(TablaProyecto[[#This Row],[HourlyRate]]&lt;50,"Coste salarial bajo",IF(TablaProyecto[[#This Row],[HourlyRate]]&lt;75,"Coste salarial medio","Coste salarial alto"))</f>
        <v>Coste salarial alto</v>
      </c>
      <c r="AN1094" s="3" t="str">
        <f>+IF(TablaProyecto[[#This Row],[DistanceFromHome]]&lt;10,"0-10 kms",IF(TablaProyecto[[#This Row],[DistanceFromHome]]&lt;20,"10-20 kms","20-30 kms"))</f>
        <v>20-30 kms</v>
      </c>
      <c r="AO1094" s="3" t="str">
        <f>+IF(TablaProyecto[[#This Row],[Porcentaje de aumento salarial recibido (%)]]&lt;16%,"Bajo",IF(TablaProyecto[[#This Row],[Porcentaje de aumento salarial recibido (%)]]&lt;21%,"Medio","Alto"))</f>
        <v>Medio</v>
      </c>
      <c r="AP1094" s="3" t="str">
        <f>+IF(TablaProyecto[[#This Row],[TrainingTimesLastYear]]&lt;3,"Poca",IF(TablaProyecto[[#This Row],[TrainingTimesLastYear]]&lt;5,"Media","Mucha"))</f>
        <v>Media</v>
      </c>
      <c r="AQ1094" s="3" t="str">
        <f>+IF(TablaProyecto[[#This Row],[TotalWorkingYears]]&lt;4,"Junior",IF(TablaProyecto[[#This Row],[TotalWorkingYears]]&lt;10,"Intermediate","Senior"))</f>
        <v>Intermediate</v>
      </c>
      <c r="AS1094" t="str">
        <f>+IF(TablaProyecto[[#This Row],[Education]]&gt;5,"ERRONEO","")</f>
        <v/>
      </c>
      <c r="AT1094" t="str">
        <f>IF(+COUNTIF(TablaProyecto[EmployeeNumber],TablaProyecto[[#This Row],[EmployeeNumber]])&gt;1,"ERRONEO"," ")</f>
        <v xml:space="preserve"> </v>
      </c>
      <c r="AU1094" t="str">
        <f>+IF(TablaProyecto[[#This Row],[JobSatisfaction]]&gt;4,"ERRONEO"," ")</f>
        <v xml:space="preserve"> </v>
      </c>
      <c r="AV1094" t="str">
        <f>+IF(TablaProyecto[[#This Row],[PerformanceRating]]&gt;4,"ERRONEO"," ")</f>
        <v xml:space="preserve"> </v>
      </c>
      <c r="AW1094" t="str">
        <f>+IF(TablaProyecto[[#This Row],[RelationshipSatisfaction]]&gt;4,"ERRONEO"," ")</f>
        <v xml:space="preserve"> </v>
      </c>
      <c r="AX1094" t="str">
        <f>+IF(TablaProyecto[[#This Row],[WorkLifeBalance]]&gt;4,"ERRONEO"," ")</f>
        <v xml:space="preserve"> </v>
      </c>
    </row>
    <row r="1095" spans="1:50" x14ac:dyDescent="0.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  <c r="AJ1095" s="3">
        <f>+TablaProyecto[[#This Row],[PercentSalaryHike]]/100</f>
        <v>0.14000000000000001</v>
      </c>
      <c r="AK1095" s="3" t="str">
        <f>+IF(TablaProyecto[[#This Row],[Age]]&gt;=61,"Baby boomers",IF(TablaProyecto[[#This Row],[Age]]&gt;=45,"Generacion X",IF(TablaProyecto[[#This Row],[Age]]&gt;=29,"Millennials","Generacion Z")))</f>
        <v>Millennials</v>
      </c>
      <c r="AL109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095" s="3" t="str">
        <f>+IF(TablaProyecto[[#This Row],[HourlyRate]]&lt;50,"Coste salarial bajo",IF(TablaProyecto[[#This Row],[HourlyRate]]&lt;75,"Coste salarial medio","Coste salarial alto"))</f>
        <v>Coste salarial bajo</v>
      </c>
      <c r="AN1095" s="3" t="str">
        <f>+IF(TablaProyecto[[#This Row],[DistanceFromHome]]&lt;10,"0-10 kms",IF(TablaProyecto[[#This Row],[DistanceFromHome]]&lt;20,"10-20 kms","20-30 kms"))</f>
        <v>0-10 kms</v>
      </c>
      <c r="AO1095" s="3" t="str">
        <f>+IF(TablaProyecto[[#This Row],[Porcentaje de aumento salarial recibido (%)]]&lt;16%,"Bajo",IF(TablaProyecto[[#This Row],[Porcentaje de aumento salarial recibido (%)]]&lt;21%,"Medio","Alto"))</f>
        <v>Bajo</v>
      </c>
      <c r="AP1095" s="3" t="str">
        <f>+IF(TablaProyecto[[#This Row],[TrainingTimesLastYear]]&lt;3,"Poca",IF(TablaProyecto[[#This Row],[TrainingTimesLastYear]]&lt;5,"Media","Mucha"))</f>
        <v>Media</v>
      </c>
      <c r="AQ1095" s="3" t="str">
        <f>+IF(TablaProyecto[[#This Row],[TotalWorkingYears]]&lt;4,"Junior",IF(TablaProyecto[[#This Row],[TotalWorkingYears]]&lt;10,"Intermediate","Senior"))</f>
        <v>Senior</v>
      </c>
      <c r="AS1095" t="str">
        <f>+IF(TablaProyecto[[#This Row],[Education]]&gt;5,"ERRONEO","")</f>
        <v/>
      </c>
      <c r="AT1095" t="str">
        <f>IF(+COUNTIF(TablaProyecto[EmployeeNumber],TablaProyecto[[#This Row],[EmployeeNumber]])&gt;1,"ERRONEO"," ")</f>
        <v xml:space="preserve"> </v>
      </c>
      <c r="AU1095" t="str">
        <f>+IF(TablaProyecto[[#This Row],[JobSatisfaction]]&gt;4,"ERRONEO"," ")</f>
        <v xml:space="preserve"> </v>
      </c>
      <c r="AV1095" t="str">
        <f>+IF(TablaProyecto[[#This Row],[PerformanceRating]]&gt;4,"ERRONEO"," ")</f>
        <v xml:space="preserve"> </v>
      </c>
      <c r="AW1095" t="str">
        <f>+IF(TablaProyecto[[#This Row],[RelationshipSatisfaction]]&gt;4,"ERRONEO"," ")</f>
        <v xml:space="preserve"> </v>
      </c>
      <c r="AX1095" t="str">
        <f>+IF(TablaProyecto[[#This Row],[WorkLifeBalance]]&gt;4,"ERRONEO"," ")</f>
        <v xml:space="preserve"> </v>
      </c>
    </row>
    <row r="1096" spans="1:50" x14ac:dyDescent="0.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  <c r="AJ1096" s="3">
        <f>+TablaProyecto[[#This Row],[PercentSalaryHike]]/100</f>
        <v>0.12</v>
      </c>
      <c r="AK1096" s="3" t="str">
        <f>+IF(TablaProyecto[[#This Row],[Age]]&gt;=61,"Baby boomers",IF(TablaProyecto[[#This Row],[Age]]&gt;=45,"Generacion X",IF(TablaProyecto[[#This Row],[Age]]&gt;=29,"Millennials","Generacion Z")))</f>
        <v>Millennials</v>
      </c>
      <c r="AL109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096" s="3" t="str">
        <f>+IF(TablaProyecto[[#This Row],[HourlyRate]]&lt;50,"Coste salarial bajo",IF(TablaProyecto[[#This Row],[HourlyRate]]&lt;75,"Coste salarial medio","Coste salarial alto"))</f>
        <v>Coste salarial bajo</v>
      </c>
      <c r="AN1096" s="3" t="str">
        <f>+IF(TablaProyecto[[#This Row],[DistanceFromHome]]&lt;10,"0-10 kms",IF(TablaProyecto[[#This Row],[DistanceFromHome]]&lt;20,"10-20 kms","20-30 kms"))</f>
        <v>0-10 kms</v>
      </c>
      <c r="AO1096" s="3" t="str">
        <f>+IF(TablaProyecto[[#This Row],[Porcentaje de aumento salarial recibido (%)]]&lt;16%,"Bajo",IF(TablaProyecto[[#This Row],[Porcentaje de aumento salarial recibido (%)]]&lt;21%,"Medio","Alto"))</f>
        <v>Bajo</v>
      </c>
      <c r="AP1096" s="3" t="str">
        <f>+IF(TablaProyecto[[#This Row],[TrainingTimesLastYear]]&lt;3,"Poca",IF(TablaProyecto[[#This Row],[TrainingTimesLastYear]]&lt;5,"Media","Mucha"))</f>
        <v>Mucha</v>
      </c>
      <c r="AQ1096" s="3" t="str">
        <f>+IF(TablaProyecto[[#This Row],[TotalWorkingYears]]&lt;4,"Junior",IF(TablaProyecto[[#This Row],[TotalWorkingYears]]&lt;10,"Intermediate","Senior"))</f>
        <v>Intermediate</v>
      </c>
      <c r="AS1096" t="str">
        <f>+IF(TablaProyecto[[#This Row],[Education]]&gt;5,"ERRONEO","")</f>
        <v/>
      </c>
      <c r="AT1096" t="str">
        <f>IF(+COUNTIF(TablaProyecto[EmployeeNumber],TablaProyecto[[#This Row],[EmployeeNumber]])&gt;1,"ERRONEO"," ")</f>
        <v xml:space="preserve"> </v>
      </c>
      <c r="AU1096" t="str">
        <f>+IF(TablaProyecto[[#This Row],[JobSatisfaction]]&gt;4,"ERRONEO"," ")</f>
        <v xml:space="preserve"> </v>
      </c>
      <c r="AV1096" t="str">
        <f>+IF(TablaProyecto[[#This Row],[PerformanceRating]]&gt;4,"ERRONEO"," ")</f>
        <v xml:space="preserve"> </v>
      </c>
      <c r="AW1096" t="str">
        <f>+IF(TablaProyecto[[#This Row],[RelationshipSatisfaction]]&gt;4,"ERRONEO"," ")</f>
        <v xml:space="preserve"> </v>
      </c>
      <c r="AX1096" t="str">
        <f>+IF(TablaProyecto[[#This Row],[WorkLifeBalance]]&gt;4,"ERRONEO"," ")</f>
        <v xml:space="preserve"> </v>
      </c>
    </row>
    <row r="1097" spans="1:50" x14ac:dyDescent="0.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  <c r="AJ1097" s="3">
        <f>+TablaProyecto[[#This Row],[PercentSalaryHike]]/100</f>
        <v>0.12</v>
      </c>
      <c r="AK1097" s="3" t="str">
        <f>+IF(TablaProyecto[[#This Row],[Age]]&gt;=61,"Baby boomers",IF(TablaProyecto[[#This Row],[Age]]&gt;=45,"Generacion X",IF(TablaProyecto[[#This Row],[Age]]&gt;=29,"Millennials","Generacion Z")))</f>
        <v>Millennials</v>
      </c>
      <c r="AL109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097" s="3" t="str">
        <f>+IF(TablaProyecto[[#This Row],[HourlyRate]]&lt;50,"Coste salarial bajo",IF(TablaProyecto[[#This Row],[HourlyRate]]&lt;75,"Coste salarial medio","Coste salarial alto"))</f>
        <v>Coste salarial alto</v>
      </c>
      <c r="AN1097" s="3" t="str">
        <f>+IF(TablaProyecto[[#This Row],[DistanceFromHome]]&lt;10,"0-10 kms",IF(TablaProyecto[[#This Row],[DistanceFromHome]]&lt;20,"10-20 kms","20-30 kms"))</f>
        <v>20-30 kms</v>
      </c>
      <c r="AO1097" s="3" t="str">
        <f>+IF(TablaProyecto[[#This Row],[Porcentaje de aumento salarial recibido (%)]]&lt;16%,"Bajo",IF(TablaProyecto[[#This Row],[Porcentaje de aumento salarial recibido (%)]]&lt;21%,"Medio","Alto"))</f>
        <v>Bajo</v>
      </c>
      <c r="AP1097" s="3" t="str">
        <f>+IF(TablaProyecto[[#This Row],[TrainingTimesLastYear]]&lt;3,"Poca",IF(TablaProyecto[[#This Row],[TrainingTimesLastYear]]&lt;5,"Media","Mucha"))</f>
        <v>Media</v>
      </c>
      <c r="AQ1097" s="3" t="str">
        <f>+IF(TablaProyecto[[#This Row],[TotalWorkingYears]]&lt;4,"Junior",IF(TablaProyecto[[#This Row],[TotalWorkingYears]]&lt;10,"Intermediate","Senior"))</f>
        <v>Senior</v>
      </c>
      <c r="AS1097" t="str">
        <f>+IF(TablaProyecto[[#This Row],[Education]]&gt;5,"ERRONEO","")</f>
        <v/>
      </c>
      <c r="AT1097" t="str">
        <f>IF(+COUNTIF(TablaProyecto[EmployeeNumber],TablaProyecto[[#This Row],[EmployeeNumber]])&gt;1,"ERRONEO"," ")</f>
        <v xml:space="preserve"> </v>
      </c>
      <c r="AU1097" t="str">
        <f>+IF(TablaProyecto[[#This Row],[JobSatisfaction]]&gt;4,"ERRONEO"," ")</f>
        <v xml:space="preserve"> </v>
      </c>
      <c r="AV1097" t="str">
        <f>+IF(TablaProyecto[[#This Row],[PerformanceRating]]&gt;4,"ERRONEO"," ")</f>
        <v xml:space="preserve"> </v>
      </c>
      <c r="AW1097" t="str">
        <f>+IF(TablaProyecto[[#This Row],[RelationshipSatisfaction]]&gt;4,"ERRONEO"," ")</f>
        <v xml:space="preserve"> </v>
      </c>
      <c r="AX1097" t="str">
        <f>+IF(TablaProyecto[[#This Row],[WorkLifeBalance]]&gt;4,"ERRONEO"," ")</f>
        <v xml:space="preserve"> </v>
      </c>
    </row>
    <row r="1098" spans="1:50" x14ac:dyDescent="0.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  <c r="AJ1098" s="3">
        <f>+TablaProyecto[[#This Row],[PercentSalaryHike]]/100</f>
        <v>0.21</v>
      </c>
      <c r="AK1098" s="3" t="str">
        <f>+IF(TablaProyecto[[#This Row],[Age]]&gt;=61,"Baby boomers",IF(TablaProyecto[[#This Row],[Age]]&gt;=45,"Generacion X",IF(TablaProyecto[[#This Row],[Age]]&gt;=29,"Millennials","Generacion Z")))</f>
        <v>Millennials</v>
      </c>
      <c r="AL109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098" s="3" t="str">
        <f>+IF(TablaProyecto[[#This Row],[HourlyRate]]&lt;50,"Coste salarial bajo",IF(TablaProyecto[[#This Row],[HourlyRate]]&lt;75,"Coste salarial medio","Coste salarial alto"))</f>
        <v>Coste salarial bajo</v>
      </c>
      <c r="AN1098" s="3" t="str">
        <f>+IF(TablaProyecto[[#This Row],[DistanceFromHome]]&lt;10,"0-10 kms",IF(TablaProyecto[[#This Row],[DistanceFromHome]]&lt;20,"10-20 kms","20-30 kms"))</f>
        <v>0-10 kms</v>
      </c>
      <c r="AO1098" s="3" t="str">
        <f>+IF(TablaProyecto[[#This Row],[Porcentaje de aumento salarial recibido (%)]]&lt;16%,"Bajo",IF(TablaProyecto[[#This Row],[Porcentaje de aumento salarial recibido (%)]]&lt;21%,"Medio","Alto"))</f>
        <v>Alto</v>
      </c>
      <c r="AP1098" s="3" t="str">
        <f>+IF(TablaProyecto[[#This Row],[TrainingTimesLastYear]]&lt;3,"Poca",IF(TablaProyecto[[#This Row],[TrainingTimesLastYear]]&lt;5,"Media","Mucha"))</f>
        <v>Poca</v>
      </c>
      <c r="AQ1098" s="3" t="str">
        <f>+IF(TablaProyecto[[#This Row],[TotalWorkingYears]]&lt;4,"Junior",IF(TablaProyecto[[#This Row],[TotalWorkingYears]]&lt;10,"Intermediate","Senior"))</f>
        <v>Senior</v>
      </c>
      <c r="AS1098" t="str">
        <f>+IF(TablaProyecto[[#This Row],[Education]]&gt;5,"ERRONEO","")</f>
        <v/>
      </c>
      <c r="AT1098" t="str">
        <f>IF(+COUNTIF(TablaProyecto[EmployeeNumber],TablaProyecto[[#This Row],[EmployeeNumber]])&gt;1,"ERRONEO"," ")</f>
        <v xml:space="preserve"> </v>
      </c>
      <c r="AU1098" t="str">
        <f>+IF(TablaProyecto[[#This Row],[JobSatisfaction]]&gt;4,"ERRONEO"," ")</f>
        <v xml:space="preserve"> </v>
      </c>
      <c r="AV1098" t="str">
        <f>+IF(TablaProyecto[[#This Row],[PerformanceRating]]&gt;4,"ERRONEO"," ")</f>
        <v xml:space="preserve"> </v>
      </c>
      <c r="AW1098" t="str">
        <f>+IF(TablaProyecto[[#This Row],[RelationshipSatisfaction]]&gt;4,"ERRONEO"," ")</f>
        <v xml:space="preserve"> </v>
      </c>
      <c r="AX1098" t="str">
        <f>+IF(TablaProyecto[[#This Row],[WorkLifeBalance]]&gt;4,"ERRONEO"," ")</f>
        <v xml:space="preserve"> </v>
      </c>
    </row>
    <row r="1099" spans="1:50" x14ac:dyDescent="0.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  <c r="AJ1099" s="3">
        <f>+TablaProyecto[[#This Row],[PercentSalaryHike]]/100</f>
        <v>0.14000000000000001</v>
      </c>
      <c r="AK1099" s="3" t="str">
        <f>+IF(TablaProyecto[[#This Row],[Age]]&gt;=61,"Baby boomers",IF(TablaProyecto[[#This Row],[Age]]&gt;=45,"Generacion X",IF(TablaProyecto[[#This Row],[Age]]&gt;=29,"Millennials","Generacion Z")))</f>
        <v>Generacion Z</v>
      </c>
      <c r="AL109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099" s="3" t="str">
        <f>+IF(TablaProyecto[[#This Row],[HourlyRate]]&lt;50,"Coste salarial bajo",IF(TablaProyecto[[#This Row],[HourlyRate]]&lt;75,"Coste salarial medio","Coste salarial alto"))</f>
        <v>Coste salarial medio</v>
      </c>
      <c r="AN1099" s="3" t="str">
        <f>+IF(TablaProyecto[[#This Row],[DistanceFromHome]]&lt;10,"0-10 kms",IF(TablaProyecto[[#This Row],[DistanceFromHome]]&lt;20,"10-20 kms","20-30 kms"))</f>
        <v>20-30 kms</v>
      </c>
      <c r="AO1099" s="3" t="str">
        <f>+IF(TablaProyecto[[#This Row],[Porcentaje de aumento salarial recibido (%)]]&lt;16%,"Bajo",IF(TablaProyecto[[#This Row],[Porcentaje de aumento salarial recibido (%)]]&lt;21%,"Medio","Alto"))</f>
        <v>Bajo</v>
      </c>
      <c r="AP1099" s="3" t="str">
        <f>+IF(TablaProyecto[[#This Row],[TrainingTimesLastYear]]&lt;3,"Poca",IF(TablaProyecto[[#This Row],[TrainingTimesLastYear]]&lt;5,"Media","Mucha"))</f>
        <v>Media</v>
      </c>
      <c r="AQ1099" s="3" t="str">
        <f>+IF(TablaProyecto[[#This Row],[TotalWorkingYears]]&lt;4,"Junior",IF(TablaProyecto[[#This Row],[TotalWorkingYears]]&lt;10,"Intermediate","Senior"))</f>
        <v>Junior</v>
      </c>
      <c r="AS1099" t="str">
        <f>+IF(TablaProyecto[[#This Row],[Education]]&gt;5,"ERRONEO","")</f>
        <v/>
      </c>
      <c r="AT1099" t="str">
        <f>IF(+COUNTIF(TablaProyecto[EmployeeNumber],TablaProyecto[[#This Row],[EmployeeNumber]])&gt;1,"ERRONEO"," ")</f>
        <v xml:space="preserve"> </v>
      </c>
      <c r="AU1099" t="str">
        <f>+IF(TablaProyecto[[#This Row],[JobSatisfaction]]&gt;4,"ERRONEO"," ")</f>
        <v xml:space="preserve"> </v>
      </c>
      <c r="AV1099" t="str">
        <f>+IF(TablaProyecto[[#This Row],[PerformanceRating]]&gt;4,"ERRONEO"," ")</f>
        <v xml:space="preserve"> </v>
      </c>
      <c r="AW1099" t="str">
        <f>+IF(TablaProyecto[[#This Row],[RelationshipSatisfaction]]&gt;4,"ERRONEO"," ")</f>
        <v xml:space="preserve"> </v>
      </c>
      <c r="AX1099" t="str">
        <f>+IF(TablaProyecto[[#This Row],[WorkLifeBalance]]&gt;4,"ERRONEO"," ")</f>
        <v xml:space="preserve"> </v>
      </c>
    </row>
    <row r="1100" spans="1:50" x14ac:dyDescent="0.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  <c r="AJ1100" s="3">
        <f>+TablaProyecto[[#This Row],[PercentSalaryHike]]/100</f>
        <v>0.18</v>
      </c>
      <c r="AK1100" s="3" t="str">
        <f>+IF(TablaProyecto[[#This Row],[Age]]&gt;=61,"Baby boomers",IF(TablaProyecto[[#This Row],[Age]]&gt;=45,"Generacion X",IF(TablaProyecto[[#This Row],[Age]]&gt;=29,"Millennials","Generacion Z")))</f>
        <v>Millennials</v>
      </c>
      <c r="AL110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00" s="3" t="str">
        <f>+IF(TablaProyecto[[#This Row],[HourlyRate]]&lt;50,"Coste salarial bajo",IF(TablaProyecto[[#This Row],[HourlyRate]]&lt;75,"Coste salarial medio","Coste salarial alto"))</f>
        <v>Coste salarial medio</v>
      </c>
      <c r="AN1100" s="3" t="str">
        <f>+IF(TablaProyecto[[#This Row],[DistanceFromHome]]&lt;10,"0-10 kms",IF(TablaProyecto[[#This Row],[DistanceFromHome]]&lt;20,"10-20 kms","20-30 kms"))</f>
        <v>0-10 kms</v>
      </c>
      <c r="AO1100" s="3" t="str">
        <f>+IF(TablaProyecto[[#This Row],[Porcentaje de aumento salarial recibido (%)]]&lt;16%,"Bajo",IF(TablaProyecto[[#This Row],[Porcentaje de aumento salarial recibido (%)]]&lt;21%,"Medio","Alto"))</f>
        <v>Medio</v>
      </c>
      <c r="AP1100" s="3" t="str">
        <f>+IF(TablaProyecto[[#This Row],[TrainingTimesLastYear]]&lt;3,"Poca",IF(TablaProyecto[[#This Row],[TrainingTimesLastYear]]&lt;5,"Media","Mucha"))</f>
        <v>Poca</v>
      </c>
      <c r="AQ1100" s="3" t="str">
        <f>+IF(TablaProyecto[[#This Row],[TotalWorkingYears]]&lt;4,"Junior",IF(TablaProyecto[[#This Row],[TotalWorkingYears]]&lt;10,"Intermediate","Senior"))</f>
        <v>Intermediate</v>
      </c>
      <c r="AS1100" t="str">
        <f>+IF(TablaProyecto[[#This Row],[Education]]&gt;5,"ERRONEO","")</f>
        <v/>
      </c>
      <c r="AT1100" t="str">
        <f>IF(+COUNTIF(TablaProyecto[EmployeeNumber],TablaProyecto[[#This Row],[EmployeeNumber]])&gt;1,"ERRONEO"," ")</f>
        <v xml:space="preserve"> </v>
      </c>
      <c r="AU1100" t="str">
        <f>+IF(TablaProyecto[[#This Row],[JobSatisfaction]]&gt;4,"ERRONEO"," ")</f>
        <v xml:space="preserve"> </v>
      </c>
      <c r="AV1100" t="str">
        <f>+IF(TablaProyecto[[#This Row],[PerformanceRating]]&gt;4,"ERRONEO"," ")</f>
        <v xml:space="preserve"> </v>
      </c>
      <c r="AW1100" t="str">
        <f>+IF(TablaProyecto[[#This Row],[RelationshipSatisfaction]]&gt;4,"ERRONEO"," ")</f>
        <v xml:space="preserve"> </v>
      </c>
      <c r="AX1100" t="str">
        <f>+IF(TablaProyecto[[#This Row],[WorkLifeBalance]]&gt;4,"ERRONEO"," ")</f>
        <v xml:space="preserve"> </v>
      </c>
    </row>
    <row r="1101" spans="1:50" x14ac:dyDescent="0.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  <c r="AJ1101" s="3">
        <f>+TablaProyecto[[#This Row],[PercentSalaryHike]]/100</f>
        <v>0.12</v>
      </c>
      <c r="AK1101" s="3" t="str">
        <f>+IF(TablaProyecto[[#This Row],[Age]]&gt;=61,"Baby boomers",IF(TablaProyecto[[#This Row],[Age]]&gt;=45,"Generacion X",IF(TablaProyecto[[#This Row],[Age]]&gt;=29,"Millennials","Generacion Z")))</f>
        <v>Generacion X</v>
      </c>
      <c r="AL110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01" s="3" t="str">
        <f>+IF(TablaProyecto[[#This Row],[HourlyRate]]&lt;50,"Coste salarial bajo",IF(TablaProyecto[[#This Row],[HourlyRate]]&lt;75,"Coste salarial medio","Coste salarial alto"))</f>
        <v>Coste salarial medio</v>
      </c>
      <c r="AN1101" s="3" t="str">
        <f>+IF(TablaProyecto[[#This Row],[DistanceFromHome]]&lt;10,"0-10 kms",IF(TablaProyecto[[#This Row],[DistanceFromHome]]&lt;20,"10-20 kms","20-30 kms"))</f>
        <v>0-10 kms</v>
      </c>
      <c r="AO1101" s="3" t="str">
        <f>+IF(TablaProyecto[[#This Row],[Porcentaje de aumento salarial recibido (%)]]&lt;16%,"Bajo",IF(TablaProyecto[[#This Row],[Porcentaje de aumento salarial recibido (%)]]&lt;21%,"Medio","Alto"))</f>
        <v>Bajo</v>
      </c>
      <c r="AP1101" s="3" t="str">
        <f>+IF(TablaProyecto[[#This Row],[TrainingTimesLastYear]]&lt;3,"Poca",IF(TablaProyecto[[#This Row],[TrainingTimesLastYear]]&lt;5,"Media","Mucha"))</f>
        <v>Media</v>
      </c>
      <c r="AQ1101" s="3" t="str">
        <f>+IF(TablaProyecto[[#This Row],[TotalWorkingYears]]&lt;4,"Junior",IF(TablaProyecto[[#This Row],[TotalWorkingYears]]&lt;10,"Intermediate","Senior"))</f>
        <v>Senior</v>
      </c>
      <c r="AS1101" t="str">
        <f>+IF(TablaProyecto[[#This Row],[Education]]&gt;5,"ERRONEO","")</f>
        <v/>
      </c>
      <c r="AT1101" t="str">
        <f>IF(+COUNTIF(TablaProyecto[EmployeeNumber],TablaProyecto[[#This Row],[EmployeeNumber]])&gt;1,"ERRONEO"," ")</f>
        <v xml:space="preserve"> </v>
      </c>
      <c r="AU1101" t="str">
        <f>+IF(TablaProyecto[[#This Row],[JobSatisfaction]]&gt;4,"ERRONEO"," ")</f>
        <v xml:space="preserve"> </v>
      </c>
      <c r="AV1101" t="str">
        <f>+IF(TablaProyecto[[#This Row],[PerformanceRating]]&gt;4,"ERRONEO"," ")</f>
        <v xml:space="preserve"> </v>
      </c>
      <c r="AW1101" t="str">
        <f>+IF(TablaProyecto[[#This Row],[RelationshipSatisfaction]]&gt;4,"ERRONEO"," ")</f>
        <v xml:space="preserve"> </v>
      </c>
      <c r="AX1101" t="str">
        <f>+IF(TablaProyecto[[#This Row],[WorkLifeBalance]]&gt;4,"ERRONEO"," ")</f>
        <v xml:space="preserve"> </v>
      </c>
    </row>
    <row r="1102" spans="1:50" x14ac:dyDescent="0.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  <c r="AJ1102" s="3">
        <f>+TablaProyecto[[#This Row],[PercentSalaryHike]]/100</f>
        <v>0.23</v>
      </c>
      <c r="AK1102" s="3" t="str">
        <f>+IF(TablaProyecto[[#This Row],[Age]]&gt;=61,"Baby boomers",IF(TablaProyecto[[#This Row],[Age]]&gt;=45,"Generacion X",IF(TablaProyecto[[#This Row],[Age]]&gt;=29,"Millennials","Generacion Z")))</f>
        <v>Millennials</v>
      </c>
      <c r="AL110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02" s="3" t="str">
        <f>+IF(TablaProyecto[[#This Row],[HourlyRate]]&lt;50,"Coste salarial bajo",IF(TablaProyecto[[#This Row],[HourlyRate]]&lt;75,"Coste salarial medio","Coste salarial alto"))</f>
        <v>Coste salarial alto</v>
      </c>
      <c r="AN1102" s="3" t="str">
        <f>+IF(TablaProyecto[[#This Row],[DistanceFromHome]]&lt;10,"0-10 kms",IF(TablaProyecto[[#This Row],[DistanceFromHome]]&lt;20,"10-20 kms","20-30 kms"))</f>
        <v>20-30 kms</v>
      </c>
      <c r="AO1102" s="3" t="str">
        <f>+IF(TablaProyecto[[#This Row],[Porcentaje de aumento salarial recibido (%)]]&lt;16%,"Bajo",IF(TablaProyecto[[#This Row],[Porcentaje de aumento salarial recibido (%)]]&lt;21%,"Medio","Alto"))</f>
        <v>Alto</v>
      </c>
      <c r="AP1102" s="3" t="str">
        <f>+IF(TablaProyecto[[#This Row],[TrainingTimesLastYear]]&lt;3,"Poca",IF(TablaProyecto[[#This Row],[TrainingTimesLastYear]]&lt;5,"Media","Mucha"))</f>
        <v>Mucha</v>
      </c>
      <c r="AQ1102" s="3" t="str">
        <f>+IF(TablaProyecto[[#This Row],[TotalWorkingYears]]&lt;4,"Junior",IF(TablaProyecto[[#This Row],[TotalWorkingYears]]&lt;10,"Intermediate","Senior"))</f>
        <v>Intermediate</v>
      </c>
      <c r="AS1102" t="str">
        <f>+IF(TablaProyecto[[#This Row],[Education]]&gt;5,"ERRONEO","")</f>
        <v/>
      </c>
      <c r="AT1102" t="str">
        <f>IF(+COUNTIF(TablaProyecto[EmployeeNumber],TablaProyecto[[#This Row],[EmployeeNumber]])&gt;1,"ERRONEO"," ")</f>
        <v xml:space="preserve"> </v>
      </c>
      <c r="AU1102" t="str">
        <f>+IF(TablaProyecto[[#This Row],[JobSatisfaction]]&gt;4,"ERRONEO"," ")</f>
        <v xml:space="preserve"> </v>
      </c>
      <c r="AV1102" t="str">
        <f>+IF(TablaProyecto[[#This Row],[PerformanceRating]]&gt;4,"ERRONEO"," ")</f>
        <v xml:space="preserve"> </v>
      </c>
      <c r="AW1102" t="str">
        <f>+IF(TablaProyecto[[#This Row],[RelationshipSatisfaction]]&gt;4,"ERRONEO"," ")</f>
        <v xml:space="preserve"> </v>
      </c>
      <c r="AX1102" t="str">
        <f>+IF(TablaProyecto[[#This Row],[WorkLifeBalance]]&gt;4,"ERRONEO"," ")</f>
        <v xml:space="preserve"> </v>
      </c>
    </row>
    <row r="1103" spans="1:50" x14ac:dyDescent="0.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  <c r="AJ1103" s="3">
        <f>+TablaProyecto[[#This Row],[PercentSalaryHike]]/100</f>
        <v>0.12</v>
      </c>
      <c r="AK1103" s="3" t="str">
        <f>+IF(TablaProyecto[[#This Row],[Age]]&gt;=61,"Baby boomers",IF(TablaProyecto[[#This Row],[Age]]&gt;=45,"Generacion X",IF(TablaProyecto[[#This Row],[Age]]&gt;=29,"Millennials","Generacion Z")))</f>
        <v>Millennials</v>
      </c>
      <c r="AL110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03" s="3" t="str">
        <f>+IF(TablaProyecto[[#This Row],[HourlyRate]]&lt;50,"Coste salarial bajo",IF(TablaProyecto[[#This Row],[HourlyRate]]&lt;75,"Coste salarial medio","Coste salarial alto"))</f>
        <v>Coste salarial medio</v>
      </c>
      <c r="AN1103" s="3" t="str">
        <f>+IF(TablaProyecto[[#This Row],[DistanceFromHome]]&lt;10,"0-10 kms",IF(TablaProyecto[[#This Row],[DistanceFromHome]]&lt;20,"10-20 kms","20-30 kms"))</f>
        <v>0-10 kms</v>
      </c>
      <c r="AO1103" s="3" t="str">
        <f>+IF(TablaProyecto[[#This Row],[Porcentaje de aumento salarial recibido (%)]]&lt;16%,"Bajo",IF(TablaProyecto[[#This Row],[Porcentaje de aumento salarial recibido (%)]]&lt;21%,"Medio","Alto"))</f>
        <v>Bajo</v>
      </c>
      <c r="AP1103" s="3" t="str">
        <f>+IF(TablaProyecto[[#This Row],[TrainingTimesLastYear]]&lt;3,"Poca",IF(TablaProyecto[[#This Row],[TrainingTimesLastYear]]&lt;5,"Media","Mucha"))</f>
        <v>Poca</v>
      </c>
      <c r="AQ1103" s="3" t="str">
        <f>+IF(TablaProyecto[[#This Row],[TotalWorkingYears]]&lt;4,"Junior",IF(TablaProyecto[[#This Row],[TotalWorkingYears]]&lt;10,"Intermediate","Senior"))</f>
        <v>Senior</v>
      </c>
      <c r="AS1103" t="str">
        <f>+IF(TablaProyecto[[#This Row],[Education]]&gt;5,"ERRONEO","")</f>
        <v/>
      </c>
      <c r="AT1103" t="str">
        <f>IF(+COUNTIF(TablaProyecto[EmployeeNumber],TablaProyecto[[#This Row],[EmployeeNumber]])&gt;1,"ERRONEO"," ")</f>
        <v xml:space="preserve"> </v>
      </c>
      <c r="AU1103" t="str">
        <f>+IF(TablaProyecto[[#This Row],[JobSatisfaction]]&gt;4,"ERRONEO"," ")</f>
        <v xml:space="preserve"> </v>
      </c>
      <c r="AV1103" t="str">
        <f>+IF(TablaProyecto[[#This Row],[PerformanceRating]]&gt;4,"ERRONEO"," ")</f>
        <v xml:space="preserve"> </v>
      </c>
      <c r="AW1103" t="str">
        <f>+IF(TablaProyecto[[#This Row],[RelationshipSatisfaction]]&gt;4,"ERRONEO"," ")</f>
        <v xml:space="preserve"> </v>
      </c>
      <c r="AX1103" t="str">
        <f>+IF(TablaProyecto[[#This Row],[WorkLifeBalance]]&gt;4,"ERRONEO"," ")</f>
        <v xml:space="preserve"> </v>
      </c>
    </row>
    <row r="1104" spans="1:50" x14ac:dyDescent="0.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  <c r="AJ1104" s="3">
        <f>+TablaProyecto[[#This Row],[PercentSalaryHike]]/100</f>
        <v>0.21</v>
      </c>
      <c r="AK1104" s="3" t="str">
        <f>+IF(TablaProyecto[[#This Row],[Age]]&gt;=61,"Baby boomers",IF(TablaProyecto[[#This Row],[Age]]&gt;=45,"Generacion X",IF(TablaProyecto[[#This Row],[Age]]&gt;=29,"Millennials","Generacion Z")))</f>
        <v>Millennials</v>
      </c>
      <c r="AL110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04" s="3" t="str">
        <f>+IF(TablaProyecto[[#This Row],[HourlyRate]]&lt;50,"Coste salarial bajo",IF(TablaProyecto[[#This Row],[HourlyRate]]&lt;75,"Coste salarial medio","Coste salarial alto"))</f>
        <v>Coste salarial medio</v>
      </c>
      <c r="AN1104" s="3" t="str">
        <f>+IF(TablaProyecto[[#This Row],[DistanceFromHome]]&lt;10,"0-10 kms",IF(TablaProyecto[[#This Row],[DistanceFromHome]]&lt;20,"10-20 kms","20-30 kms"))</f>
        <v>0-10 kms</v>
      </c>
      <c r="AO1104" s="3" t="str">
        <f>+IF(TablaProyecto[[#This Row],[Porcentaje de aumento salarial recibido (%)]]&lt;16%,"Bajo",IF(TablaProyecto[[#This Row],[Porcentaje de aumento salarial recibido (%)]]&lt;21%,"Medio","Alto"))</f>
        <v>Alto</v>
      </c>
      <c r="AP1104" s="3" t="str">
        <f>+IF(TablaProyecto[[#This Row],[TrainingTimesLastYear]]&lt;3,"Poca",IF(TablaProyecto[[#This Row],[TrainingTimesLastYear]]&lt;5,"Media","Mucha"))</f>
        <v>Media</v>
      </c>
      <c r="AQ1104" s="3" t="str">
        <f>+IF(TablaProyecto[[#This Row],[TotalWorkingYears]]&lt;4,"Junior",IF(TablaProyecto[[#This Row],[TotalWorkingYears]]&lt;10,"Intermediate","Senior"))</f>
        <v>Intermediate</v>
      </c>
      <c r="AS1104" t="str">
        <f>+IF(TablaProyecto[[#This Row],[Education]]&gt;5,"ERRONEO","")</f>
        <v/>
      </c>
      <c r="AT1104" t="str">
        <f>IF(+COUNTIF(TablaProyecto[EmployeeNumber],TablaProyecto[[#This Row],[EmployeeNumber]])&gt;1,"ERRONEO"," ")</f>
        <v xml:space="preserve"> </v>
      </c>
      <c r="AU1104" t="str">
        <f>+IF(TablaProyecto[[#This Row],[JobSatisfaction]]&gt;4,"ERRONEO"," ")</f>
        <v xml:space="preserve"> </v>
      </c>
      <c r="AV1104" t="str">
        <f>+IF(TablaProyecto[[#This Row],[PerformanceRating]]&gt;4,"ERRONEO"," ")</f>
        <v xml:space="preserve"> </v>
      </c>
      <c r="AW1104" t="str">
        <f>+IF(TablaProyecto[[#This Row],[RelationshipSatisfaction]]&gt;4,"ERRONEO"," ")</f>
        <v xml:space="preserve"> </v>
      </c>
      <c r="AX1104" t="str">
        <f>+IF(TablaProyecto[[#This Row],[WorkLifeBalance]]&gt;4,"ERRONEO"," ")</f>
        <v xml:space="preserve"> </v>
      </c>
    </row>
    <row r="1105" spans="1:50" x14ac:dyDescent="0.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  <c r="AJ1105" s="3">
        <f>+TablaProyecto[[#This Row],[PercentSalaryHike]]/100</f>
        <v>0.14000000000000001</v>
      </c>
      <c r="AK1105" s="3" t="str">
        <f>+IF(TablaProyecto[[#This Row],[Age]]&gt;=61,"Baby boomers",IF(TablaProyecto[[#This Row],[Age]]&gt;=45,"Generacion X",IF(TablaProyecto[[#This Row],[Age]]&gt;=29,"Millennials","Generacion Z")))</f>
        <v>Generacion X</v>
      </c>
      <c r="AL110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05" s="3" t="str">
        <f>+IF(TablaProyecto[[#This Row],[HourlyRate]]&lt;50,"Coste salarial bajo",IF(TablaProyecto[[#This Row],[HourlyRate]]&lt;75,"Coste salarial medio","Coste salarial alto"))</f>
        <v>Coste salarial alto</v>
      </c>
      <c r="AN1105" s="3" t="str">
        <f>+IF(TablaProyecto[[#This Row],[DistanceFromHome]]&lt;10,"0-10 kms",IF(TablaProyecto[[#This Row],[DistanceFromHome]]&lt;20,"10-20 kms","20-30 kms"))</f>
        <v>10-20 kms</v>
      </c>
      <c r="AO1105" s="3" t="str">
        <f>+IF(TablaProyecto[[#This Row],[Porcentaje de aumento salarial recibido (%)]]&lt;16%,"Bajo",IF(TablaProyecto[[#This Row],[Porcentaje de aumento salarial recibido (%)]]&lt;21%,"Medio","Alto"))</f>
        <v>Bajo</v>
      </c>
      <c r="AP1105" s="3" t="str">
        <f>+IF(TablaProyecto[[#This Row],[TrainingTimesLastYear]]&lt;3,"Poca",IF(TablaProyecto[[#This Row],[TrainingTimesLastYear]]&lt;5,"Media","Mucha"))</f>
        <v>Poca</v>
      </c>
      <c r="AQ1105" s="3" t="str">
        <f>+IF(TablaProyecto[[#This Row],[TotalWorkingYears]]&lt;4,"Junior",IF(TablaProyecto[[#This Row],[TotalWorkingYears]]&lt;10,"Intermediate","Senior"))</f>
        <v>Senior</v>
      </c>
      <c r="AS1105" t="str">
        <f>+IF(TablaProyecto[[#This Row],[Education]]&gt;5,"ERRONEO","")</f>
        <v/>
      </c>
      <c r="AT1105" t="str">
        <f>IF(+COUNTIF(TablaProyecto[EmployeeNumber],TablaProyecto[[#This Row],[EmployeeNumber]])&gt;1,"ERRONEO"," ")</f>
        <v xml:space="preserve"> </v>
      </c>
      <c r="AU1105" t="str">
        <f>+IF(TablaProyecto[[#This Row],[JobSatisfaction]]&gt;4,"ERRONEO"," ")</f>
        <v xml:space="preserve"> </v>
      </c>
      <c r="AV1105" t="str">
        <f>+IF(TablaProyecto[[#This Row],[PerformanceRating]]&gt;4,"ERRONEO"," ")</f>
        <v xml:space="preserve"> </v>
      </c>
      <c r="AW1105" t="str">
        <f>+IF(TablaProyecto[[#This Row],[RelationshipSatisfaction]]&gt;4,"ERRONEO"," ")</f>
        <v xml:space="preserve"> </v>
      </c>
      <c r="AX1105" t="str">
        <f>+IF(TablaProyecto[[#This Row],[WorkLifeBalance]]&gt;4,"ERRONEO"," ")</f>
        <v xml:space="preserve"> </v>
      </c>
    </row>
    <row r="1106" spans="1:50" x14ac:dyDescent="0.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  <c r="AJ1106" s="3">
        <f>+TablaProyecto[[#This Row],[PercentSalaryHike]]/100</f>
        <v>0.18</v>
      </c>
      <c r="AK1106" s="3" t="str">
        <f>+IF(TablaProyecto[[#This Row],[Age]]&gt;=61,"Baby boomers",IF(TablaProyecto[[#This Row],[Age]]&gt;=45,"Generacion X",IF(TablaProyecto[[#This Row],[Age]]&gt;=29,"Millennials","Generacion Z")))</f>
        <v>Millennials</v>
      </c>
      <c r="AL110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106" s="3" t="str">
        <f>+IF(TablaProyecto[[#This Row],[HourlyRate]]&lt;50,"Coste salarial bajo",IF(TablaProyecto[[#This Row],[HourlyRate]]&lt;75,"Coste salarial medio","Coste salarial alto"))</f>
        <v>Coste salarial alto</v>
      </c>
      <c r="AN1106" s="3" t="str">
        <f>+IF(TablaProyecto[[#This Row],[DistanceFromHome]]&lt;10,"0-10 kms",IF(TablaProyecto[[#This Row],[DistanceFromHome]]&lt;20,"10-20 kms","20-30 kms"))</f>
        <v>0-10 kms</v>
      </c>
      <c r="AO1106" s="3" t="str">
        <f>+IF(TablaProyecto[[#This Row],[Porcentaje de aumento salarial recibido (%)]]&lt;16%,"Bajo",IF(TablaProyecto[[#This Row],[Porcentaje de aumento salarial recibido (%)]]&lt;21%,"Medio","Alto"))</f>
        <v>Medio</v>
      </c>
      <c r="AP1106" s="3" t="str">
        <f>+IF(TablaProyecto[[#This Row],[TrainingTimesLastYear]]&lt;3,"Poca",IF(TablaProyecto[[#This Row],[TrainingTimesLastYear]]&lt;5,"Media","Mucha"))</f>
        <v>Poca</v>
      </c>
      <c r="AQ1106" s="3" t="str">
        <f>+IF(TablaProyecto[[#This Row],[TotalWorkingYears]]&lt;4,"Junior",IF(TablaProyecto[[#This Row],[TotalWorkingYears]]&lt;10,"Intermediate","Senior"))</f>
        <v>Intermediate</v>
      </c>
      <c r="AS1106" t="str">
        <f>+IF(TablaProyecto[[#This Row],[Education]]&gt;5,"ERRONEO","")</f>
        <v/>
      </c>
      <c r="AT1106" t="str">
        <f>IF(+COUNTIF(TablaProyecto[EmployeeNumber],TablaProyecto[[#This Row],[EmployeeNumber]])&gt;1,"ERRONEO"," ")</f>
        <v xml:space="preserve"> </v>
      </c>
      <c r="AU1106" t="str">
        <f>+IF(TablaProyecto[[#This Row],[JobSatisfaction]]&gt;4,"ERRONEO"," ")</f>
        <v xml:space="preserve"> </v>
      </c>
      <c r="AV1106" t="str">
        <f>+IF(TablaProyecto[[#This Row],[PerformanceRating]]&gt;4,"ERRONEO"," ")</f>
        <v xml:space="preserve"> </v>
      </c>
      <c r="AW1106" t="str">
        <f>+IF(TablaProyecto[[#This Row],[RelationshipSatisfaction]]&gt;4,"ERRONEO"," ")</f>
        <v xml:space="preserve"> </v>
      </c>
      <c r="AX1106" t="str">
        <f>+IF(TablaProyecto[[#This Row],[WorkLifeBalance]]&gt;4,"ERRONEO"," ")</f>
        <v xml:space="preserve"> </v>
      </c>
    </row>
    <row r="1107" spans="1:50" x14ac:dyDescent="0.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  <c r="AJ1107" s="3">
        <f>+TablaProyecto[[#This Row],[PercentSalaryHike]]/100</f>
        <v>0.13</v>
      </c>
      <c r="AK1107" s="3" t="str">
        <f>+IF(TablaProyecto[[#This Row],[Age]]&gt;=61,"Baby boomers",IF(TablaProyecto[[#This Row],[Age]]&gt;=45,"Generacion X",IF(TablaProyecto[[#This Row],[Age]]&gt;=29,"Millennials","Generacion Z")))</f>
        <v>Millennials</v>
      </c>
      <c r="AL110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07" s="3" t="str">
        <f>+IF(TablaProyecto[[#This Row],[HourlyRate]]&lt;50,"Coste salarial bajo",IF(TablaProyecto[[#This Row],[HourlyRate]]&lt;75,"Coste salarial medio","Coste salarial alto"))</f>
        <v>Coste salarial bajo</v>
      </c>
      <c r="AN1107" s="3" t="str">
        <f>+IF(TablaProyecto[[#This Row],[DistanceFromHome]]&lt;10,"0-10 kms",IF(TablaProyecto[[#This Row],[DistanceFromHome]]&lt;20,"10-20 kms","20-30 kms"))</f>
        <v>0-10 kms</v>
      </c>
      <c r="AO1107" s="3" t="str">
        <f>+IF(TablaProyecto[[#This Row],[Porcentaje de aumento salarial recibido (%)]]&lt;16%,"Bajo",IF(TablaProyecto[[#This Row],[Porcentaje de aumento salarial recibido (%)]]&lt;21%,"Medio","Alto"))</f>
        <v>Bajo</v>
      </c>
      <c r="AP1107" s="3" t="str">
        <f>+IF(TablaProyecto[[#This Row],[TrainingTimesLastYear]]&lt;3,"Poca",IF(TablaProyecto[[#This Row],[TrainingTimesLastYear]]&lt;5,"Media","Mucha"))</f>
        <v>Mucha</v>
      </c>
      <c r="AQ1107" s="3" t="str">
        <f>+IF(TablaProyecto[[#This Row],[TotalWorkingYears]]&lt;4,"Junior",IF(TablaProyecto[[#This Row],[TotalWorkingYears]]&lt;10,"Intermediate","Senior"))</f>
        <v>Intermediate</v>
      </c>
      <c r="AS1107" t="str">
        <f>+IF(TablaProyecto[[#This Row],[Education]]&gt;5,"ERRONEO","")</f>
        <v/>
      </c>
      <c r="AT1107" t="str">
        <f>IF(+COUNTIF(TablaProyecto[EmployeeNumber],TablaProyecto[[#This Row],[EmployeeNumber]])&gt;1,"ERRONEO"," ")</f>
        <v xml:space="preserve"> </v>
      </c>
      <c r="AU1107" t="str">
        <f>+IF(TablaProyecto[[#This Row],[JobSatisfaction]]&gt;4,"ERRONEO"," ")</f>
        <v xml:space="preserve"> </v>
      </c>
      <c r="AV1107" t="str">
        <f>+IF(TablaProyecto[[#This Row],[PerformanceRating]]&gt;4,"ERRONEO"," ")</f>
        <v xml:space="preserve"> </v>
      </c>
      <c r="AW1107" t="str">
        <f>+IF(TablaProyecto[[#This Row],[RelationshipSatisfaction]]&gt;4,"ERRONEO"," ")</f>
        <v xml:space="preserve"> </v>
      </c>
      <c r="AX1107" t="str">
        <f>+IF(TablaProyecto[[#This Row],[WorkLifeBalance]]&gt;4,"ERRONEO"," ")</f>
        <v xml:space="preserve"> </v>
      </c>
    </row>
    <row r="1108" spans="1:50" x14ac:dyDescent="0.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  <c r="AJ1108" s="3">
        <f>+TablaProyecto[[#This Row],[PercentSalaryHike]]/100</f>
        <v>0.11</v>
      </c>
      <c r="AK1108" s="3" t="str">
        <f>+IF(TablaProyecto[[#This Row],[Age]]&gt;=61,"Baby boomers",IF(TablaProyecto[[#This Row],[Age]]&gt;=45,"Generacion X",IF(TablaProyecto[[#This Row],[Age]]&gt;=29,"Millennials","Generacion Z")))</f>
        <v>Millennials</v>
      </c>
      <c r="AL110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08" s="3" t="str">
        <f>+IF(TablaProyecto[[#This Row],[HourlyRate]]&lt;50,"Coste salarial bajo",IF(TablaProyecto[[#This Row],[HourlyRate]]&lt;75,"Coste salarial medio","Coste salarial alto"))</f>
        <v>Coste salarial medio</v>
      </c>
      <c r="AN1108" s="3" t="str">
        <f>+IF(TablaProyecto[[#This Row],[DistanceFromHome]]&lt;10,"0-10 kms",IF(TablaProyecto[[#This Row],[DistanceFromHome]]&lt;20,"10-20 kms","20-30 kms"))</f>
        <v>0-10 kms</v>
      </c>
      <c r="AO1108" s="3" t="str">
        <f>+IF(TablaProyecto[[#This Row],[Porcentaje de aumento salarial recibido (%)]]&lt;16%,"Bajo",IF(TablaProyecto[[#This Row],[Porcentaje de aumento salarial recibido (%)]]&lt;21%,"Medio","Alto"))</f>
        <v>Bajo</v>
      </c>
      <c r="AP1108" s="3" t="str">
        <f>+IF(TablaProyecto[[#This Row],[TrainingTimesLastYear]]&lt;3,"Poca",IF(TablaProyecto[[#This Row],[TrainingTimesLastYear]]&lt;5,"Media","Mucha"))</f>
        <v>Media</v>
      </c>
      <c r="AQ1108" s="3" t="str">
        <f>+IF(TablaProyecto[[#This Row],[TotalWorkingYears]]&lt;4,"Junior",IF(TablaProyecto[[#This Row],[TotalWorkingYears]]&lt;10,"Intermediate","Senior"))</f>
        <v>Senior</v>
      </c>
      <c r="AS1108" t="str">
        <f>+IF(TablaProyecto[[#This Row],[Education]]&gt;5,"ERRONEO","")</f>
        <v/>
      </c>
      <c r="AT1108" t="str">
        <f>IF(+COUNTIF(TablaProyecto[EmployeeNumber],TablaProyecto[[#This Row],[EmployeeNumber]])&gt;1,"ERRONEO"," ")</f>
        <v xml:space="preserve"> </v>
      </c>
      <c r="AU1108" t="str">
        <f>+IF(TablaProyecto[[#This Row],[JobSatisfaction]]&gt;4,"ERRONEO"," ")</f>
        <v xml:space="preserve"> </v>
      </c>
      <c r="AV1108" t="str">
        <f>+IF(TablaProyecto[[#This Row],[PerformanceRating]]&gt;4,"ERRONEO"," ")</f>
        <v xml:space="preserve"> </v>
      </c>
      <c r="AW1108" t="str">
        <f>+IF(TablaProyecto[[#This Row],[RelationshipSatisfaction]]&gt;4,"ERRONEO"," ")</f>
        <v xml:space="preserve"> </v>
      </c>
      <c r="AX1108" t="str">
        <f>+IF(TablaProyecto[[#This Row],[WorkLifeBalance]]&gt;4,"ERRONEO"," ")</f>
        <v xml:space="preserve"> </v>
      </c>
    </row>
    <row r="1109" spans="1:50" x14ac:dyDescent="0.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  <c r="AJ1109" s="3">
        <f>+TablaProyecto[[#This Row],[PercentSalaryHike]]/100</f>
        <v>0.11</v>
      </c>
      <c r="AK1109" s="3" t="str">
        <f>+IF(TablaProyecto[[#This Row],[Age]]&gt;=61,"Baby boomers",IF(TablaProyecto[[#This Row],[Age]]&gt;=45,"Generacion X",IF(TablaProyecto[[#This Row],[Age]]&gt;=29,"Millennials","Generacion Z")))</f>
        <v>Millennials</v>
      </c>
      <c r="AL110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09" s="3" t="str">
        <f>+IF(TablaProyecto[[#This Row],[HourlyRate]]&lt;50,"Coste salarial bajo",IF(TablaProyecto[[#This Row],[HourlyRate]]&lt;75,"Coste salarial medio","Coste salarial alto"))</f>
        <v>Coste salarial medio</v>
      </c>
      <c r="AN1109" s="3" t="str">
        <f>+IF(TablaProyecto[[#This Row],[DistanceFromHome]]&lt;10,"0-10 kms",IF(TablaProyecto[[#This Row],[DistanceFromHome]]&lt;20,"10-20 kms","20-30 kms"))</f>
        <v>10-20 kms</v>
      </c>
      <c r="AO1109" s="3" t="str">
        <f>+IF(TablaProyecto[[#This Row],[Porcentaje de aumento salarial recibido (%)]]&lt;16%,"Bajo",IF(TablaProyecto[[#This Row],[Porcentaje de aumento salarial recibido (%)]]&lt;21%,"Medio","Alto"))</f>
        <v>Bajo</v>
      </c>
      <c r="AP1109" s="3" t="str">
        <f>+IF(TablaProyecto[[#This Row],[TrainingTimesLastYear]]&lt;3,"Poca",IF(TablaProyecto[[#This Row],[TrainingTimesLastYear]]&lt;5,"Media","Mucha"))</f>
        <v>Poca</v>
      </c>
      <c r="AQ1109" s="3" t="str">
        <f>+IF(TablaProyecto[[#This Row],[TotalWorkingYears]]&lt;4,"Junior",IF(TablaProyecto[[#This Row],[TotalWorkingYears]]&lt;10,"Intermediate","Senior"))</f>
        <v>Senior</v>
      </c>
      <c r="AS1109" t="str">
        <f>+IF(TablaProyecto[[#This Row],[Education]]&gt;5,"ERRONEO","")</f>
        <v/>
      </c>
      <c r="AT1109" t="str">
        <f>IF(+COUNTIF(TablaProyecto[EmployeeNumber],TablaProyecto[[#This Row],[EmployeeNumber]])&gt;1,"ERRONEO"," ")</f>
        <v xml:space="preserve"> </v>
      </c>
      <c r="AU1109" t="str">
        <f>+IF(TablaProyecto[[#This Row],[JobSatisfaction]]&gt;4,"ERRONEO"," ")</f>
        <v xml:space="preserve"> </v>
      </c>
      <c r="AV1109" t="str">
        <f>+IF(TablaProyecto[[#This Row],[PerformanceRating]]&gt;4,"ERRONEO"," ")</f>
        <v xml:space="preserve"> </v>
      </c>
      <c r="AW1109" t="str">
        <f>+IF(TablaProyecto[[#This Row],[RelationshipSatisfaction]]&gt;4,"ERRONEO"," ")</f>
        <v xml:space="preserve"> </v>
      </c>
      <c r="AX1109" t="str">
        <f>+IF(TablaProyecto[[#This Row],[WorkLifeBalance]]&gt;4,"ERRONEO"," ")</f>
        <v xml:space="preserve"> </v>
      </c>
    </row>
    <row r="1110" spans="1:50" x14ac:dyDescent="0.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  <c r="AJ1110" s="3">
        <f>+TablaProyecto[[#This Row],[PercentSalaryHike]]/100</f>
        <v>0.19</v>
      </c>
      <c r="AK1110" s="3" t="str">
        <f>+IF(TablaProyecto[[#This Row],[Age]]&gt;=61,"Baby boomers",IF(TablaProyecto[[#This Row],[Age]]&gt;=45,"Generacion X",IF(TablaProyecto[[#This Row],[Age]]&gt;=29,"Millennials","Generacion Z")))</f>
        <v>Millennials</v>
      </c>
      <c r="AL111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10" s="3" t="str">
        <f>+IF(TablaProyecto[[#This Row],[HourlyRate]]&lt;50,"Coste salarial bajo",IF(TablaProyecto[[#This Row],[HourlyRate]]&lt;75,"Coste salarial medio","Coste salarial alto"))</f>
        <v>Coste salarial medio</v>
      </c>
      <c r="AN1110" s="3" t="str">
        <f>+IF(TablaProyecto[[#This Row],[DistanceFromHome]]&lt;10,"0-10 kms",IF(TablaProyecto[[#This Row],[DistanceFromHome]]&lt;20,"10-20 kms","20-30 kms"))</f>
        <v>0-10 kms</v>
      </c>
      <c r="AO1110" s="3" t="str">
        <f>+IF(TablaProyecto[[#This Row],[Porcentaje de aumento salarial recibido (%)]]&lt;16%,"Bajo",IF(TablaProyecto[[#This Row],[Porcentaje de aumento salarial recibido (%)]]&lt;21%,"Medio","Alto"))</f>
        <v>Medio</v>
      </c>
      <c r="AP1110" s="3" t="str">
        <f>+IF(TablaProyecto[[#This Row],[TrainingTimesLastYear]]&lt;3,"Poca",IF(TablaProyecto[[#This Row],[TrainingTimesLastYear]]&lt;5,"Media","Mucha"))</f>
        <v>Media</v>
      </c>
      <c r="AQ1110" s="3" t="str">
        <f>+IF(TablaProyecto[[#This Row],[TotalWorkingYears]]&lt;4,"Junior",IF(TablaProyecto[[#This Row],[TotalWorkingYears]]&lt;10,"Intermediate","Senior"))</f>
        <v>Junior</v>
      </c>
      <c r="AS1110" t="str">
        <f>+IF(TablaProyecto[[#This Row],[Education]]&gt;5,"ERRONEO","")</f>
        <v/>
      </c>
      <c r="AT1110" t="str">
        <f>IF(+COUNTIF(TablaProyecto[EmployeeNumber],TablaProyecto[[#This Row],[EmployeeNumber]])&gt;1,"ERRONEO"," ")</f>
        <v xml:space="preserve"> </v>
      </c>
      <c r="AU1110" t="str">
        <f>+IF(TablaProyecto[[#This Row],[JobSatisfaction]]&gt;4,"ERRONEO"," ")</f>
        <v xml:space="preserve"> </v>
      </c>
      <c r="AV1110" t="str">
        <f>+IF(TablaProyecto[[#This Row],[PerformanceRating]]&gt;4,"ERRONEO"," ")</f>
        <v xml:space="preserve"> </v>
      </c>
      <c r="AW1110" t="str">
        <f>+IF(TablaProyecto[[#This Row],[RelationshipSatisfaction]]&gt;4,"ERRONEO"," ")</f>
        <v xml:space="preserve"> </v>
      </c>
      <c r="AX1110" t="str">
        <f>+IF(TablaProyecto[[#This Row],[WorkLifeBalance]]&gt;4,"ERRONEO"," ")</f>
        <v xml:space="preserve"> </v>
      </c>
    </row>
    <row r="1111" spans="1:50" x14ac:dyDescent="0.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  <c r="AJ1111" s="3">
        <f>+TablaProyecto[[#This Row],[PercentSalaryHike]]/100</f>
        <v>0.12</v>
      </c>
      <c r="AK1111" s="3" t="str">
        <f>+IF(TablaProyecto[[#This Row],[Age]]&gt;=61,"Baby boomers",IF(TablaProyecto[[#This Row],[Age]]&gt;=45,"Generacion X",IF(TablaProyecto[[#This Row],[Age]]&gt;=29,"Millennials","Generacion Z")))</f>
        <v>Millennials</v>
      </c>
      <c r="AL111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11" s="3" t="str">
        <f>+IF(TablaProyecto[[#This Row],[HourlyRate]]&lt;50,"Coste salarial bajo",IF(TablaProyecto[[#This Row],[HourlyRate]]&lt;75,"Coste salarial medio","Coste salarial alto"))</f>
        <v>Coste salarial bajo</v>
      </c>
      <c r="AN1111" s="3" t="str">
        <f>+IF(TablaProyecto[[#This Row],[DistanceFromHome]]&lt;10,"0-10 kms",IF(TablaProyecto[[#This Row],[DistanceFromHome]]&lt;20,"10-20 kms","20-30 kms"))</f>
        <v>20-30 kms</v>
      </c>
      <c r="AO1111" s="3" t="str">
        <f>+IF(TablaProyecto[[#This Row],[Porcentaje de aumento salarial recibido (%)]]&lt;16%,"Bajo",IF(TablaProyecto[[#This Row],[Porcentaje de aumento salarial recibido (%)]]&lt;21%,"Medio","Alto"))</f>
        <v>Bajo</v>
      </c>
      <c r="AP1111" s="3" t="str">
        <f>+IF(TablaProyecto[[#This Row],[TrainingTimesLastYear]]&lt;3,"Poca",IF(TablaProyecto[[#This Row],[TrainingTimesLastYear]]&lt;5,"Media","Mucha"))</f>
        <v>Media</v>
      </c>
      <c r="AQ1111" s="3" t="str">
        <f>+IF(TablaProyecto[[#This Row],[TotalWorkingYears]]&lt;4,"Junior",IF(TablaProyecto[[#This Row],[TotalWorkingYears]]&lt;10,"Intermediate","Senior"))</f>
        <v>Intermediate</v>
      </c>
      <c r="AS1111" t="str">
        <f>+IF(TablaProyecto[[#This Row],[Education]]&gt;5,"ERRONEO","")</f>
        <v/>
      </c>
      <c r="AT1111" t="str">
        <f>IF(+COUNTIF(TablaProyecto[EmployeeNumber],TablaProyecto[[#This Row],[EmployeeNumber]])&gt;1,"ERRONEO"," ")</f>
        <v xml:space="preserve"> </v>
      </c>
      <c r="AU1111" t="str">
        <f>+IF(TablaProyecto[[#This Row],[JobSatisfaction]]&gt;4,"ERRONEO"," ")</f>
        <v xml:space="preserve"> </v>
      </c>
      <c r="AV1111" t="str">
        <f>+IF(TablaProyecto[[#This Row],[PerformanceRating]]&gt;4,"ERRONEO"," ")</f>
        <v xml:space="preserve"> </v>
      </c>
      <c r="AW1111" t="str">
        <f>+IF(TablaProyecto[[#This Row],[RelationshipSatisfaction]]&gt;4,"ERRONEO"," ")</f>
        <v xml:space="preserve"> </v>
      </c>
      <c r="AX1111" t="str">
        <f>+IF(TablaProyecto[[#This Row],[WorkLifeBalance]]&gt;4,"ERRONEO"," ")</f>
        <v xml:space="preserve"> </v>
      </c>
    </row>
    <row r="1112" spans="1:50" x14ac:dyDescent="0.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  <c r="AJ1112" s="3">
        <f>+TablaProyecto[[#This Row],[PercentSalaryHike]]/100</f>
        <v>0.12</v>
      </c>
      <c r="AK1112" s="3" t="str">
        <f>+IF(TablaProyecto[[#This Row],[Age]]&gt;=61,"Baby boomers",IF(TablaProyecto[[#This Row],[Age]]&gt;=45,"Generacion X",IF(TablaProyecto[[#This Row],[Age]]&gt;=29,"Millennials","Generacion Z")))</f>
        <v>Millennials</v>
      </c>
      <c r="AL111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112" s="3" t="str">
        <f>+IF(TablaProyecto[[#This Row],[HourlyRate]]&lt;50,"Coste salarial bajo",IF(TablaProyecto[[#This Row],[HourlyRate]]&lt;75,"Coste salarial medio","Coste salarial alto"))</f>
        <v>Coste salarial medio</v>
      </c>
      <c r="AN1112" s="3" t="str">
        <f>+IF(TablaProyecto[[#This Row],[DistanceFromHome]]&lt;10,"0-10 kms",IF(TablaProyecto[[#This Row],[DistanceFromHome]]&lt;20,"10-20 kms","20-30 kms"))</f>
        <v>0-10 kms</v>
      </c>
      <c r="AO1112" s="3" t="str">
        <f>+IF(TablaProyecto[[#This Row],[Porcentaje de aumento salarial recibido (%)]]&lt;16%,"Bajo",IF(TablaProyecto[[#This Row],[Porcentaje de aumento salarial recibido (%)]]&lt;21%,"Medio","Alto"))</f>
        <v>Bajo</v>
      </c>
      <c r="AP1112" s="3" t="str">
        <f>+IF(TablaProyecto[[#This Row],[TrainingTimesLastYear]]&lt;3,"Poca",IF(TablaProyecto[[#This Row],[TrainingTimesLastYear]]&lt;5,"Media","Mucha"))</f>
        <v>Poca</v>
      </c>
      <c r="AQ1112" s="3" t="str">
        <f>+IF(TablaProyecto[[#This Row],[TotalWorkingYears]]&lt;4,"Junior",IF(TablaProyecto[[#This Row],[TotalWorkingYears]]&lt;10,"Intermediate","Senior"))</f>
        <v>Junior</v>
      </c>
      <c r="AS1112" t="str">
        <f>+IF(TablaProyecto[[#This Row],[Education]]&gt;5,"ERRONEO","")</f>
        <v/>
      </c>
      <c r="AT1112" t="str">
        <f>IF(+COUNTIF(TablaProyecto[EmployeeNumber],TablaProyecto[[#This Row],[EmployeeNumber]])&gt;1,"ERRONEO"," ")</f>
        <v xml:space="preserve"> </v>
      </c>
      <c r="AU1112" t="str">
        <f>+IF(TablaProyecto[[#This Row],[JobSatisfaction]]&gt;4,"ERRONEO"," ")</f>
        <v xml:space="preserve"> </v>
      </c>
      <c r="AV1112" t="str">
        <f>+IF(TablaProyecto[[#This Row],[PerformanceRating]]&gt;4,"ERRONEO"," ")</f>
        <v xml:space="preserve"> </v>
      </c>
      <c r="AW1112" t="str">
        <f>+IF(TablaProyecto[[#This Row],[RelationshipSatisfaction]]&gt;4,"ERRONEO"," ")</f>
        <v xml:space="preserve"> </v>
      </c>
      <c r="AX1112" t="str">
        <f>+IF(TablaProyecto[[#This Row],[WorkLifeBalance]]&gt;4,"ERRONEO"," ")</f>
        <v xml:space="preserve"> </v>
      </c>
    </row>
    <row r="1113" spans="1:50" x14ac:dyDescent="0.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  <c r="AJ1113" s="3">
        <f>+TablaProyecto[[#This Row],[PercentSalaryHike]]/100</f>
        <v>0.16</v>
      </c>
      <c r="AK1113" s="3" t="str">
        <f>+IF(TablaProyecto[[#This Row],[Age]]&gt;=61,"Baby boomers",IF(TablaProyecto[[#This Row],[Age]]&gt;=45,"Generacion X",IF(TablaProyecto[[#This Row],[Age]]&gt;=29,"Millennials","Generacion Z")))</f>
        <v>Generacion X</v>
      </c>
      <c r="AL111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113" s="3" t="str">
        <f>+IF(TablaProyecto[[#This Row],[HourlyRate]]&lt;50,"Coste salarial bajo",IF(TablaProyecto[[#This Row],[HourlyRate]]&lt;75,"Coste salarial medio","Coste salarial alto"))</f>
        <v>Coste salarial alto</v>
      </c>
      <c r="AN1113" s="3" t="str">
        <f>+IF(TablaProyecto[[#This Row],[DistanceFromHome]]&lt;10,"0-10 kms",IF(TablaProyecto[[#This Row],[DistanceFromHome]]&lt;20,"10-20 kms","20-30 kms"))</f>
        <v>0-10 kms</v>
      </c>
      <c r="AO1113" s="3" t="str">
        <f>+IF(TablaProyecto[[#This Row],[Porcentaje de aumento salarial recibido (%)]]&lt;16%,"Bajo",IF(TablaProyecto[[#This Row],[Porcentaje de aumento salarial recibido (%)]]&lt;21%,"Medio","Alto"))</f>
        <v>Medio</v>
      </c>
      <c r="AP1113" s="3" t="str">
        <f>+IF(TablaProyecto[[#This Row],[TrainingTimesLastYear]]&lt;3,"Poca",IF(TablaProyecto[[#This Row],[TrainingTimesLastYear]]&lt;5,"Media","Mucha"))</f>
        <v>Media</v>
      </c>
      <c r="AQ1113" s="3" t="str">
        <f>+IF(TablaProyecto[[#This Row],[TotalWorkingYears]]&lt;4,"Junior",IF(TablaProyecto[[#This Row],[TotalWorkingYears]]&lt;10,"Intermediate","Senior"))</f>
        <v>Senior</v>
      </c>
      <c r="AS1113" t="str">
        <f>+IF(TablaProyecto[[#This Row],[Education]]&gt;5,"ERRONEO","")</f>
        <v/>
      </c>
      <c r="AT1113" t="str">
        <f>IF(+COUNTIF(TablaProyecto[EmployeeNumber],TablaProyecto[[#This Row],[EmployeeNumber]])&gt;1,"ERRONEO"," ")</f>
        <v xml:space="preserve"> </v>
      </c>
      <c r="AU1113" t="str">
        <f>+IF(TablaProyecto[[#This Row],[JobSatisfaction]]&gt;4,"ERRONEO"," ")</f>
        <v xml:space="preserve"> </v>
      </c>
      <c r="AV1113" t="str">
        <f>+IF(TablaProyecto[[#This Row],[PerformanceRating]]&gt;4,"ERRONEO"," ")</f>
        <v xml:space="preserve"> </v>
      </c>
      <c r="AW1113" t="str">
        <f>+IF(TablaProyecto[[#This Row],[RelationshipSatisfaction]]&gt;4,"ERRONEO"," ")</f>
        <v xml:space="preserve"> </v>
      </c>
      <c r="AX1113" t="str">
        <f>+IF(TablaProyecto[[#This Row],[WorkLifeBalance]]&gt;4,"ERRONEO"," ")</f>
        <v xml:space="preserve"> </v>
      </c>
    </row>
    <row r="1114" spans="1:50" x14ac:dyDescent="0.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  <c r="AJ1114" s="3">
        <f>+TablaProyecto[[#This Row],[PercentSalaryHike]]/100</f>
        <v>0.11</v>
      </c>
      <c r="AK1114" s="3" t="str">
        <f>+IF(TablaProyecto[[#This Row],[Age]]&gt;=61,"Baby boomers",IF(TablaProyecto[[#This Row],[Age]]&gt;=45,"Generacion X",IF(TablaProyecto[[#This Row],[Age]]&gt;=29,"Millennials","Generacion Z")))</f>
        <v>Millennials</v>
      </c>
      <c r="AL111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14" s="3" t="str">
        <f>+IF(TablaProyecto[[#This Row],[HourlyRate]]&lt;50,"Coste salarial bajo",IF(TablaProyecto[[#This Row],[HourlyRate]]&lt;75,"Coste salarial medio","Coste salarial alto"))</f>
        <v>Coste salarial alto</v>
      </c>
      <c r="AN1114" s="3" t="str">
        <f>+IF(TablaProyecto[[#This Row],[DistanceFromHome]]&lt;10,"0-10 kms",IF(TablaProyecto[[#This Row],[DistanceFromHome]]&lt;20,"10-20 kms","20-30 kms"))</f>
        <v>0-10 kms</v>
      </c>
      <c r="AO1114" s="3" t="str">
        <f>+IF(TablaProyecto[[#This Row],[Porcentaje de aumento salarial recibido (%)]]&lt;16%,"Bajo",IF(TablaProyecto[[#This Row],[Porcentaje de aumento salarial recibido (%)]]&lt;21%,"Medio","Alto"))</f>
        <v>Bajo</v>
      </c>
      <c r="AP1114" s="3" t="str">
        <f>+IF(TablaProyecto[[#This Row],[TrainingTimesLastYear]]&lt;3,"Poca",IF(TablaProyecto[[#This Row],[TrainingTimesLastYear]]&lt;5,"Media","Mucha"))</f>
        <v>Poca</v>
      </c>
      <c r="AQ1114" s="3" t="str">
        <f>+IF(TablaProyecto[[#This Row],[TotalWorkingYears]]&lt;4,"Junior",IF(TablaProyecto[[#This Row],[TotalWorkingYears]]&lt;10,"Intermediate","Senior"))</f>
        <v>Intermediate</v>
      </c>
      <c r="AS1114" t="str">
        <f>+IF(TablaProyecto[[#This Row],[Education]]&gt;5,"ERRONEO","")</f>
        <v/>
      </c>
      <c r="AT1114" t="str">
        <f>IF(+COUNTIF(TablaProyecto[EmployeeNumber],TablaProyecto[[#This Row],[EmployeeNumber]])&gt;1,"ERRONEO"," ")</f>
        <v xml:space="preserve"> </v>
      </c>
      <c r="AU1114" t="str">
        <f>+IF(TablaProyecto[[#This Row],[JobSatisfaction]]&gt;4,"ERRONEO"," ")</f>
        <v xml:space="preserve"> </v>
      </c>
      <c r="AV1114" t="str">
        <f>+IF(TablaProyecto[[#This Row],[PerformanceRating]]&gt;4,"ERRONEO"," ")</f>
        <v xml:space="preserve"> </v>
      </c>
      <c r="AW1114" t="str">
        <f>+IF(TablaProyecto[[#This Row],[RelationshipSatisfaction]]&gt;4,"ERRONEO"," ")</f>
        <v xml:space="preserve"> </v>
      </c>
      <c r="AX1114" t="str">
        <f>+IF(TablaProyecto[[#This Row],[WorkLifeBalance]]&gt;4,"ERRONEO"," ")</f>
        <v xml:space="preserve"> </v>
      </c>
    </row>
    <row r="1115" spans="1:50" x14ac:dyDescent="0.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  <c r="AJ1115" s="3">
        <f>+TablaProyecto[[#This Row],[PercentSalaryHike]]/100</f>
        <v>0.14000000000000001</v>
      </c>
      <c r="AK1115" s="3" t="str">
        <f>+IF(TablaProyecto[[#This Row],[Age]]&gt;=61,"Baby boomers",IF(TablaProyecto[[#This Row],[Age]]&gt;=45,"Generacion X",IF(TablaProyecto[[#This Row],[Age]]&gt;=29,"Millennials","Generacion Z")))</f>
        <v>Millennials</v>
      </c>
      <c r="AL111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15" s="3" t="str">
        <f>+IF(TablaProyecto[[#This Row],[HourlyRate]]&lt;50,"Coste salarial bajo",IF(TablaProyecto[[#This Row],[HourlyRate]]&lt;75,"Coste salarial medio","Coste salarial alto"))</f>
        <v>Coste salarial medio</v>
      </c>
      <c r="AN1115" s="3" t="str">
        <f>+IF(TablaProyecto[[#This Row],[DistanceFromHome]]&lt;10,"0-10 kms",IF(TablaProyecto[[#This Row],[DistanceFromHome]]&lt;20,"10-20 kms","20-30 kms"))</f>
        <v>0-10 kms</v>
      </c>
      <c r="AO1115" s="3" t="str">
        <f>+IF(TablaProyecto[[#This Row],[Porcentaje de aumento salarial recibido (%)]]&lt;16%,"Bajo",IF(TablaProyecto[[#This Row],[Porcentaje de aumento salarial recibido (%)]]&lt;21%,"Medio","Alto"))</f>
        <v>Bajo</v>
      </c>
      <c r="AP1115" s="3" t="str">
        <f>+IF(TablaProyecto[[#This Row],[TrainingTimesLastYear]]&lt;3,"Poca",IF(TablaProyecto[[#This Row],[TrainingTimesLastYear]]&lt;5,"Media","Mucha"))</f>
        <v>Media</v>
      </c>
      <c r="AQ1115" s="3" t="str">
        <f>+IF(TablaProyecto[[#This Row],[TotalWorkingYears]]&lt;4,"Junior",IF(TablaProyecto[[#This Row],[TotalWorkingYears]]&lt;10,"Intermediate","Senior"))</f>
        <v>Intermediate</v>
      </c>
      <c r="AS1115" t="str">
        <f>+IF(TablaProyecto[[#This Row],[Education]]&gt;5,"ERRONEO","")</f>
        <v/>
      </c>
      <c r="AT1115" t="str">
        <f>IF(+COUNTIF(TablaProyecto[EmployeeNumber],TablaProyecto[[#This Row],[EmployeeNumber]])&gt;1,"ERRONEO"," ")</f>
        <v xml:space="preserve"> </v>
      </c>
      <c r="AU1115" t="str">
        <f>+IF(TablaProyecto[[#This Row],[JobSatisfaction]]&gt;4,"ERRONEO"," ")</f>
        <v xml:space="preserve"> </v>
      </c>
      <c r="AV1115" t="str">
        <f>+IF(TablaProyecto[[#This Row],[PerformanceRating]]&gt;4,"ERRONEO"," ")</f>
        <v xml:space="preserve"> </v>
      </c>
      <c r="AW1115" t="str">
        <f>+IF(TablaProyecto[[#This Row],[RelationshipSatisfaction]]&gt;4,"ERRONEO"," ")</f>
        <v xml:space="preserve"> </v>
      </c>
      <c r="AX1115" t="str">
        <f>+IF(TablaProyecto[[#This Row],[WorkLifeBalance]]&gt;4,"ERRONEO"," ")</f>
        <v xml:space="preserve"> </v>
      </c>
    </row>
    <row r="1116" spans="1:50" x14ac:dyDescent="0.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  <c r="AJ1116" s="3">
        <f>+TablaProyecto[[#This Row],[PercentSalaryHike]]/100</f>
        <v>0.12</v>
      </c>
      <c r="AK1116" s="3" t="str">
        <f>+IF(TablaProyecto[[#This Row],[Age]]&gt;=61,"Baby boomers",IF(TablaProyecto[[#This Row],[Age]]&gt;=45,"Generacion X",IF(TablaProyecto[[#This Row],[Age]]&gt;=29,"Millennials","Generacion Z")))</f>
        <v>Generacion X</v>
      </c>
      <c r="AL111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16" s="3" t="str">
        <f>+IF(TablaProyecto[[#This Row],[HourlyRate]]&lt;50,"Coste salarial bajo",IF(TablaProyecto[[#This Row],[HourlyRate]]&lt;75,"Coste salarial medio","Coste salarial alto"))</f>
        <v>Coste salarial medio</v>
      </c>
      <c r="AN1116" s="3" t="str">
        <f>+IF(TablaProyecto[[#This Row],[DistanceFromHome]]&lt;10,"0-10 kms",IF(TablaProyecto[[#This Row],[DistanceFromHome]]&lt;20,"10-20 kms","20-30 kms"))</f>
        <v>10-20 kms</v>
      </c>
      <c r="AO1116" s="3" t="str">
        <f>+IF(TablaProyecto[[#This Row],[Porcentaje de aumento salarial recibido (%)]]&lt;16%,"Bajo",IF(TablaProyecto[[#This Row],[Porcentaje de aumento salarial recibido (%)]]&lt;21%,"Medio","Alto"))</f>
        <v>Bajo</v>
      </c>
      <c r="AP1116" s="3" t="str">
        <f>+IF(TablaProyecto[[#This Row],[TrainingTimesLastYear]]&lt;3,"Poca",IF(TablaProyecto[[#This Row],[TrainingTimesLastYear]]&lt;5,"Media","Mucha"))</f>
        <v>Media</v>
      </c>
      <c r="AQ1116" s="3" t="str">
        <f>+IF(TablaProyecto[[#This Row],[TotalWorkingYears]]&lt;4,"Junior",IF(TablaProyecto[[#This Row],[TotalWorkingYears]]&lt;10,"Intermediate","Senior"))</f>
        <v>Senior</v>
      </c>
      <c r="AS1116" t="str">
        <f>+IF(TablaProyecto[[#This Row],[Education]]&gt;5,"ERRONEO","")</f>
        <v/>
      </c>
      <c r="AT1116" t="str">
        <f>IF(+COUNTIF(TablaProyecto[EmployeeNumber],TablaProyecto[[#This Row],[EmployeeNumber]])&gt;1,"ERRONEO"," ")</f>
        <v xml:space="preserve"> </v>
      </c>
      <c r="AU1116" t="str">
        <f>+IF(TablaProyecto[[#This Row],[JobSatisfaction]]&gt;4,"ERRONEO"," ")</f>
        <v xml:space="preserve"> </v>
      </c>
      <c r="AV1116" t="str">
        <f>+IF(TablaProyecto[[#This Row],[PerformanceRating]]&gt;4,"ERRONEO"," ")</f>
        <v xml:space="preserve"> </v>
      </c>
      <c r="AW1116" t="str">
        <f>+IF(TablaProyecto[[#This Row],[RelationshipSatisfaction]]&gt;4,"ERRONEO"," ")</f>
        <v xml:space="preserve"> </v>
      </c>
      <c r="AX1116" t="str">
        <f>+IF(TablaProyecto[[#This Row],[WorkLifeBalance]]&gt;4,"ERRONEO"," ")</f>
        <v xml:space="preserve"> </v>
      </c>
    </row>
    <row r="1117" spans="1:50" x14ac:dyDescent="0.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  <c r="AJ1117" s="3">
        <f>+TablaProyecto[[#This Row],[PercentSalaryHike]]/100</f>
        <v>0.13</v>
      </c>
      <c r="AK1117" s="3" t="str">
        <f>+IF(TablaProyecto[[#This Row],[Age]]&gt;=61,"Baby boomers",IF(TablaProyecto[[#This Row],[Age]]&gt;=45,"Generacion X",IF(TablaProyecto[[#This Row],[Age]]&gt;=29,"Millennials","Generacion Z")))</f>
        <v>Millennials</v>
      </c>
      <c r="AL111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117" s="3" t="str">
        <f>+IF(TablaProyecto[[#This Row],[HourlyRate]]&lt;50,"Coste salarial bajo",IF(TablaProyecto[[#This Row],[HourlyRate]]&lt;75,"Coste salarial medio","Coste salarial alto"))</f>
        <v>Coste salarial bajo</v>
      </c>
      <c r="AN1117" s="3" t="str">
        <f>+IF(TablaProyecto[[#This Row],[DistanceFromHome]]&lt;10,"0-10 kms",IF(TablaProyecto[[#This Row],[DistanceFromHome]]&lt;20,"10-20 kms","20-30 kms"))</f>
        <v>0-10 kms</v>
      </c>
      <c r="AO1117" s="3" t="str">
        <f>+IF(TablaProyecto[[#This Row],[Porcentaje de aumento salarial recibido (%)]]&lt;16%,"Bajo",IF(TablaProyecto[[#This Row],[Porcentaje de aumento salarial recibido (%)]]&lt;21%,"Medio","Alto"))</f>
        <v>Bajo</v>
      </c>
      <c r="AP1117" s="3" t="str">
        <f>+IF(TablaProyecto[[#This Row],[TrainingTimesLastYear]]&lt;3,"Poca",IF(TablaProyecto[[#This Row],[TrainingTimesLastYear]]&lt;5,"Media","Mucha"))</f>
        <v>Media</v>
      </c>
      <c r="AQ1117" s="3" t="str">
        <f>+IF(TablaProyecto[[#This Row],[TotalWorkingYears]]&lt;4,"Junior",IF(TablaProyecto[[#This Row],[TotalWorkingYears]]&lt;10,"Intermediate","Senior"))</f>
        <v>Junior</v>
      </c>
      <c r="AS1117" t="str">
        <f>+IF(TablaProyecto[[#This Row],[Education]]&gt;5,"ERRONEO","")</f>
        <v/>
      </c>
      <c r="AT1117" t="str">
        <f>IF(+COUNTIF(TablaProyecto[EmployeeNumber],TablaProyecto[[#This Row],[EmployeeNumber]])&gt;1,"ERRONEO"," ")</f>
        <v xml:space="preserve"> </v>
      </c>
      <c r="AU1117" t="str">
        <f>+IF(TablaProyecto[[#This Row],[JobSatisfaction]]&gt;4,"ERRONEO"," ")</f>
        <v xml:space="preserve"> </v>
      </c>
      <c r="AV1117" t="str">
        <f>+IF(TablaProyecto[[#This Row],[PerformanceRating]]&gt;4,"ERRONEO"," ")</f>
        <v xml:space="preserve"> </v>
      </c>
      <c r="AW1117" t="str">
        <f>+IF(TablaProyecto[[#This Row],[RelationshipSatisfaction]]&gt;4,"ERRONEO"," ")</f>
        <v xml:space="preserve"> </v>
      </c>
      <c r="AX1117" t="str">
        <f>+IF(TablaProyecto[[#This Row],[WorkLifeBalance]]&gt;4,"ERRONEO"," ")</f>
        <v xml:space="preserve"> </v>
      </c>
    </row>
    <row r="1118" spans="1:50" x14ac:dyDescent="0.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  <c r="AJ1118" s="3">
        <f>+TablaProyecto[[#This Row],[PercentSalaryHike]]/100</f>
        <v>0.21</v>
      </c>
      <c r="AK1118" s="3" t="str">
        <f>+IF(TablaProyecto[[#This Row],[Age]]&gt;=61,"Baby boomers",IF(TablaProyecto[[#This Row],[Age]]&gt;=45,"Generacion X",IF(TablaProyecto[[#This Row],[Age]]&gt;=29,"Millennials","Generacion Z")))</f>
        <v>Generacion X</v>
      </c>
      <c r="AL111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118" s="3" t="str">
        <f>+IF(TablaProyecto[[#This Row],[HourlyRate]]&lt;50,"Coste salarial bajo",IF(TablaProyecto[[#This Row],[HourlyRate]]&lt;75,"Coste salarial medio","Coste salarial alto"))</f>
        <v>Coste salarial medio</v>
      </c>
      <c r="AN1118" s="3" t="str">
        <f>+IF(TablaProyecto[[#This Row],[DistanceFromHome]]&lt;10,"0-10 kms",IF(TablaProyecto[[#This Row],[DistanceFromHome]]&lt;20,"10-20 kms","20-30 kms"))</f>
        <v>20-30 kms</v>
      </c>
      <c r="AO1118" s="3" t="str">
        <f>+IF(TablaProyecto[[#This Row],[Porcentaje de aumento salarial recibido (%)]]&lt;16%,"Bajo",IF(TablaProyecto[[#This Row],[Porcentaje de aumento salarial recibido (%)]]&lt;21%,"Medio","Alto"))</f>
        <v>Alto</v>
      </c>
      <c r="AP1118" s="3" t="str">
        <f>+IF(TablaProyecto[[#This Row],[TrainingTimesLastYear]]&lt;3,"Poca",IF(TablaProyecto[[#This Row],[TrainingTimesLastYear]]&lt;5,"Media","Mucha"))</f>
        <v>Media</v>
      </c>
      <c r="AQ1118" s="3" t="str">
        <f>+IF(TablaProyecto[[#This Row],[TotalWorkingYears]]&lt;4,"Junior",IF(TablaProyecto[[#This Row],[TotalWorkingYears]]&lt;10,"Intermediate","Senior"))</f>
        <v>Senior</v>
      </c>
      <c r="AS1118" t="str">
        <f>+IF(TablaProyecto[[#This Row],[Education]]&gt;5,"ERRONEO","")</f>
        <v/>
      </c>
      <c r="AT1118" t="str">
        <f>IF(+COUNTIF(TablaProyecto[EmployeeNumber],TablaProyecto[[#This Row],[EmployeeNumber]])&gt;1,"ERRONEO"," ")</f>
        <v xml:space="preserve"> </v>
      </c>
      <c r="AU1118" t="str">
        <f>+IF(TablaProyecto[[#This Row],[JobSatisfaction]]&gt;4,"ERRONEO"," ")</f>
        <v xml:space="preserve"> </v>
      </c>
      <c r="AV1118" t="str">
        <f>+IF(TablaProyecto[[#This Row],[PerformanceRating]]&gt;4,"ERRONEO"," ")</f>
        <v xml:space="preserve"> </v>
      </c>
      <c r="AW1118" t="str">
        <f>+IF(TablaProyecto[[#This Row],[RelationshipSatisfaction]]&gt;4,"ERRONEO"," ")</f>
        <v xml:space="preserve"> </v>
      </c>
      <c r="AX1118" t="str">
        <f>+IF(TablaProyecto[[#This Row],[WorkLifeBalance]]&gt;4,"ERRONEO"," ")</f>
        <v xml:space="preserve"> </v>
      </c>
    </row>
    <row r="1119" spans="1:50" x14ac:dyDescent="0.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  <c r="AJ1119" s="3">
        <f>+TablaProyecto[[#This Row],[PercentSalaryHike]]/100</f>
        <v>0.17</v>
      </c>
      <c r="AK1119" s="3" t="str">
        <f>+IF(TablaProyecto[[#This Row],[Age]]&gt;=61,"Baby boomers",IF(TablaProyecto[[#This Row],[Age]]&gt;=45,"Generacion X",IF(TablaProyecto[[#This Row],[Age]]&gt;=29,"Millennials","Generacion Z")))</f>
        <v>Millennials</v>
      </c>
      <c r="AL111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19" s="3" t="str">
        <f>+IF(TablaProyecto[[#This Row],[HourlyRate]]&lt;50,"Coste salarial bajo",IF(TablaProyecto[[#This Row],[HourlyRate]]&lt;75,"Coste salarial medio","Coste salarial alto"))</f>
        <v>Coste salarial bajo</v>
      </c>
      <c r="AN1119" s="3" t="str">
        <f>+IF(TablaProyecto[[#This Row],[DistanceFromHome]]&lt;10,"0-10 kms",IF(TablaProyecto[[#This Row],[DistanceFromHome]]&lt;20,"10-20 kms","20-30 kms"))</f>
        <v>0-10 kms</v>
      </c>
      <c r="AO1119" s="3" t="str">
        <f>+IF(TablaProyecto[[#This Row],[Porcentaje de aumento salarial recibido (%)]]&lt;16%,"Bajo",IF(TablaProyecto[[#This Row],[Porcentaje de aumento salarial recibido (%)]]&lt;21%,"Medio","Alto"))</f>
        <v>Medio</v>
      </c>
      <c r="AP1119" s="3" t="str">
        <f>+IF(TablaProyecto[[#This Row],[TrainingTimesLastYear]]&lt;3,"Poca",IF(TablaProyecto[[#This Row],[TrainingTimesLastYear]]&lt;5,"Media","Mucha"))</f>
        <v>Media</v>
      </c>
      <c r="AQ1119" s="3" t="str">
        <f>+IF(TablaProyecto[[#This Row],[TotalWorkingYears]]&lt;4,"Junior",IF(TablaProyecto[[#This Row],[TotalWorkingYears]]&lt;10,"Intermediate","Senior"))</f>
        <v>Intermediate</v>
      </c>
      <c r="AS1119" t="str">
        <f>+IF(TablaProyecto[[#This Row],[Education]]&gt;5,"ERRONEO","")</f>
        <v/>
      </c>
      <c r="AT1119" t="str">
        <f>IF(+COUNTIF(TablaProyecto[EmployeeNumber],TablaProyecto[[#This Row],[EmployeeNumber]])&gt;1,"ERRONEO"," ")</f>
        <v xml:space="preserve"> </v>
      </c>
      <c r="AU1119" t="str">
        <f>+IF(TablaProyecto[[#This Row],[JobSatisfaction]]&gt;4,"ERRONEO"," ")</f>
        <v xml:space="preserve"> </v>
      </c>
      <c r="AV1119" t="str">
        <f>+IF(TablaProyecto[[#This Row],[PerformanceRating]]&gt;4,"ERRONEO"," ")</f>
        <v xml:space="preserve"> </v>
      </c>
      <c r="AW1119" t="str">
        <f>+IF(TablaProyecto[[#This Row],[RelationshipSatisfaction]]&gt;4,"ERRONEO"," ")</f>
        <v xml:space="preserve"> </v>
      </c>
      <c r="AX1119" t="str">
        <f>+IF(TablaProyecto[[#This Row],[WorkLifeBalance]]&gt;4,"ERRONEO"," ")</f>
        <v xml:space="preserve"> </v>
      </c>
    </row>
    <row r="1120" spans="1:50" x14ac:dyDescent="0.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  <c r="AJ1120" s="3">
        <f>+TablaProyecto[[#This Row],[PercentSalaryHike]]/100</f>
        <v>0.21</v>
      </c>
      <c r="AK1120" s="3" t="str">
        <f>+IF(TablaProyecto[[#This Row],[Age]]&gt;=61,"Baby boomers",IF(TablaProyecto[[#This Row],[Age]]&gt;=45,"Generacion X",IF(TablaProyecto[[#This Row],[Age]]&gt;=29,"Millennials","Generacion Z")))</f>
        <v>Generacion Z</v>
      </c>
      <c r="AL112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120" s="3" t="str">
        <f>+IF(TablaProyecto[[#This Row],[HourlyRate]]&lt;50,"Coste salarial bajo",IF(TablaProyecto[[#This Row],[HourlyRate]]&lt;75,"Coste salarial medio","Coste salarial alto"))</f>
        <v>Coste salarial alto</v>
      </c>
      <c r="AN1120" s="3" t="str">
        <f>+IF(TablaProyecto[[#This Row],[DistanceFromHome]]&lt;10,"0-10 kms",IF(TablaProyecto[[#This Row],[DistanceFromHome]]&lt;20,"10-20 kms","20-30 kms"))</f>
        <v>0-10 kms</v>
      </c>
      <c r="AO1120" s="3" t="str">
        <f>+IF(TablaProyecto[[#This Row],[Porcentaje de aumento salarial recibido (%)]]&lt;16%,"Bajo",IF(TablaProyecto[[#This Row],[Porcentaje de aumento salarial recibido (%)]]&lt;21%,"Medio","Alto"))</f>
        <v>Alto</v>
      </c>
      <c r="AP1120" s="3" t="str">
        <f>+IF(TablaProyecto[[#This Row],[TrainingTimesLastYear]]&lt;3,"Poca",IF(TablaProyecto[[#This Row],[TrainingTimesLastYear]]&lt;5,"Media","Mucha"))</f>
        <v>Mucha</v>
      </c>
      <c r="AQ1120" s="3" t="str">
        <f>+IF(TablaProyecto[[#This Row],[TotalWorkingYears]]&lt;4,"Junior",IF(TablaProyecto[[#This Row],[TotalWorkingYears]]&lt;10,"Intermediate","Senior"))</f>
        <v>Junior</v>
      </c>
      <c r="AS1120" t="str">
        <f>+IF(TablaProyecto[[#This Row],[Education]]&gt;5,"ERRONEO","")</f>
        <v/>
      </c>
      <c r="AT1120" t="str">
        <f>IF(+COUNTIF(TablaProyecto[EmployeeNumber],TablaProyecto[[#This Row],[EmployeeNumber]])&gt;1,"ERRONEO"," ")</f>
        <v xml:space="preserve"> </v>
      </c>
      <c r="AU1120" t="str">
        <f>+IF(TablaProyecto[[#This Row],[JobSatisfaction]]&gt;4,"ERRONEO"," ")</f>
        <v xml:space="preserve"> </v>
      </c>
      <c r="AV1120" t="str">
        <f>+IF(TablaProyecto[[#This Row],[PerformanceRating]]&gt;4,"ERRONEO"," ")</f>
        <v xml:space="preserve"> </v>
      </c>
      <c r="AW1120" t="str">
        <f>+IF(TablaProyecto[[#This Row],[RelationshipSatisfaction]]&gt;4,"ERRONEO"," ")</f>
        <v xml:space="preserve"> </v>
      </c>
      <c r="AX1120" t="str">
        <f>+IF(TablaProyecto[[#This Row],[WorkLifeBalance]]&gt;4,"ERRONEO"," ")</f>
        <v xml:space="preserve"> </v>
      </c>
    </row>
    <row r="1121" spans="1:50" x14ac:dyDescent="0.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  <c r="AJ1121" s="3">
        <f>+TablaProyecto[[#This Row],[PercentSalaryHike]]/100</f>
        <v>0.11</v>
      </c>
      <c r="AK1121" s="3" t="str">
        <f>+IF(TablaProyecto[[#This Row],[Age]]&gt;=61,"Baby boomers",IF(TablaProyecto[[#This Row],[Age]]&gt;=45,"Generacion X",IF(TablaProyecto[[#This Row],[Age]]&gt;=29,"Millennials","Generacion Z")))</f>
        <v>Millennials</v>
      </c>
      <c r="AL112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21" s="3" t="str">
        <f>+IF(TablaProyecto[[#This Row],[HourlyRate]]&lt;50,"Coste salarial bajo",IF(TablaProyecto[[#This Row],[HourlyRate]]&lt;75,"Coste salarial medio","Coste salarial alto"))</f>
        <v>Coste salarial alto</v>
      </c>
      <c r="AN1121" s="3" t="str">
        <f>+IF(TablaProyecto[[#This Row],[DistanceFromHome]]&lt;10,"0-10 kms",IF(TablaProyecto[[#This Row],[DistanceFromHome]]&lt;20,"10-20 kms","20-30 kms"))</f>
        <v>10-20 kms</v>
      </c>
      <c r="AO1121" s="3" t="str">
        <f>+IF(TablaProyecto[[#This Row],[Porcentaje de aumento salarial recibido (%)]]&lt;16%,"Bajo",IF(TablaProyecto[[#This Row],[Porcentaje de aumento salarial recibido (%)]]&lt;21%,"Medio","Alto"))</f>
        <v>Bajo</v>
      </c>
      <c r="AP1121" s="3" t="str">
        <f>+IF(TablaProyecto[[#This Row],[TrainingTimesLastYear]]&lt;3,"Poca",IF(TablaProyecto[[#This Row],[TrainingTimesLastYear]]&lt;5,"Media","Mucha"))</f>
        <v>Media</v>
      </c>
      <c r="AQ1121" s="3" t="str">
        <f>+IF(TablaProyecto[[#This Row],[TotalWorkingYears]]&lt;4,"Junior",IF(TablaProyecto[[#This Row],[TotalWorkingYears]]&lt;10,"Intermediate","Senior"))</f>
        <v>Senior</v>
      </c>
      <c r="AS1121" t="str">
        <f>+IF(TablaProyecto[[#This Row],[Education]]&gt;5,"ERRONEO","")</f>
        <v/>
      </c>
      <c r="AT1121" t="str">
        <f>IF(+COUNTIF(TablaProyecto[EmployeeNumber],TablaProyecto[[#This Row],[EmployeeNumber]])&gt;1,"ERRONEO"," ")</f>
        <v xml:space="preserve"> </v>
      </c>
      <c r="AU1121" t="str">
        <f>+IF(TablaProyecto[[#This Row],[JobSatisfaction]]&gt;4,"ERRONEO"," ")</f>
        <v xml:space="preserve"> </v>
      </c>
      <c r="AV1121" t="str">
        <f>+IF(TablaProyecto[[#This Row],[PerformanceRating]]&gt;4,"ERRONEO"," ")</f>
        <v xml:space="preserve"> </v>
      </c>
      <c r="AW1121" t="str">
        <f>+IF(TablaProyecto[[#This Row],[RelationshipSatisfaction]]&gt;4,"ERRONEO"," ")</f>
        <v xml:space="preserve"> </v>
      </c>
      <c r="AX1121" t="str">
        <f>+IF(TablaProyecto[[#This Row],[WorkLifeBalance]]&gt;4,"ERRONEO"," ")</f>
        <v xml:space="preserve"> </v>
      </c>
    </row>
    <row r="1122" spans="1:50" x14ac:dyDescent="0.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  <c r="AJ1122" s="3">
        <f>+TablaProyecto[[#This Row],[PercentSalaryHike]]/100</f>
        <v>0.12</v>
      </c>
      <c r="AK1122" s="3" t="str">
        <f>+IF(TablaProyecto[[#This Row],[Age]]&gt;=61,"Baby boomers",IF(TablaProyecto[[#This Row],[Age]]&gt;=45,"Generacion X",IF(TablaProyecto[[#This Row],[Age]]&gt;=29,"Millennials","Generacion Z")))</f>
        <v>Millennials</v>
      </c>
      <c r="AL112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22" s="3" t="str">
        <f>+IF(TablaProyecto[[#This Row],[HourlyRate]]&lt;50,"Coste salarial bajo",IF(TablaProyecto[[#This Row],[HourlyRate]]&lt;75,"Coste salarial medio","Coste salarial alto"))</f>
        <v>Coste salarial alto</v>
      </c>
      <c r="AN1122" s="3" t="str">
        <f>+IF(TablaProyecto[[#This Row],[DistanceFromHome]]&lt;10,"0-10 kms",IF(TablaProyecto[[#This Row],[DistanceFromHome]]&lt;20,"10-20 kms","20-30 kms"))</f>
        <v>10-20 kms</v>
      </c>
      <c r="AO1122" s="3" t="str">
        <f>+IF(TablaProyecto[[#This Row],[Porcentaje de aumento salarial recibido (%)]]&lt;16%,"Bajo",IF(TablaProyecto[[#This Row],[Porcentaje de aumento salarial recibido (%)]]&lt;21%,"Medio","Alto"))</f>
        <v>Bajo</v>
      </c>
      <c r="AP1122" s="3" t="str">
        <f>+IF(TablaProyecto[[#This Row],[TrainingTimesLastYear]]&lt;3,"Poca",IF(TablaProyecto[[#This Row],[TrainingTimesLastYear]]&lt;5,"Media","Mucha"))</f>
        <v>Mucha</v>
      </c>
      <c r="AQ1122" s="3" t="str">
        <f>+IF(TablaProyecto[[#This Row],[TotalWorkingYears]]&lt;4,"Junior",IF(TablaProyecto[[#This Row],[TotalWorkingYears]]&lt;10,"Intermediate","Senior"))</f>
        <v>Intermediate</v>
      </c>
      <c r="AS1122" t="str">
        <f>+IF(TablaProyecto[[#This Row],[Education]]&gt;5,"ERRONEO","")</f>
        <v/>
      </c>
      <c r="AT1122" t="str">
        <f>IF(+COUNTIF(TablaProyecto[EmployeeNumber],TablaProyecto[[#This Row],[EmployeeNumber]])&gt;1,"ERRONEO"," ")</f>
        <v xml:space="preserve"> </v>
      </c>
      <c r="AU1122" t="str">
        <f>+IF(TablaProyecto[[#This Row],[JobSatisfaction]]&gt;4,"ERRONEO"," ")</f>
        <v xml:space="preserve"> </v>
      </c>
      <c r="AV1122" t="str">
        <f>+IF(TablaProyecto[[#This Row],[PerformanceRating]]&gt;4,"ERRONEO"," ")</f>
        <v xml:space="preserve"> </v>
      </c>
      <c r="AW1122" t="str">
        <f>+IF(TablaProyecto[[#This Row],[RelationshipSatisfaction]]&gt;4,"ERRONEO"," ")</f>
        <v xml:space="preserve"> </v>
      </c>
      <c r="AX1122" t="str">
        <f>+IF(TablaProyecto[[#This Row],[WorkLifeBalance]]&gt;4,"ERRONEO"," ")</f>
        <v xml:space="preserve"> </v>
      </c>
    </row>
    <row r="1123" spans="1:50" x14ac:dyDescent="0.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  <c r="AJ1123" s="3">
        <f>+TablaProyecto[[#This Row],[PercentSalaryHike]]/100</f>
        <v>0.13</v>
      </c>
      <c r="AK1123" s="3" t="str">
        <f>+IF(TablaProyecto[[#This Row],[Age]]&gt;=61,"Baby boomers",IF(TablaProyecto[[#This Row],[Age]]&gt;=45,"Generacion X",IF(TablaProyecto[[#This Row],[Age]]&gt;=29,"Millennials","Generacion Z")))</f>
        <v>Millennials</v>
      </c>
      <c r="AL112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123" s="3" t="str">
        <f>+IF(TablaProyecto[[#This Row],[HourlyRate]]&lt;50,"Coste salarial bajo",IF(TablaProyecto[[#This Row],[HourlyRate]]&lt;75,"Coste salarial medio","Coste salarial alto"))</f>
        <v>Coste salarial medio</v>
      </c>
      <c r="AN1123" s="3" t="str">
        <f>+IF(TablaProyecto[[#This Row],[DistanceFromHome]]&lt;10,"0-10 kms",IF(TablaProyecto[[#This Row],[DistanceFromHome]]&lt;20,"10-20 kms","20-30 kms"))</f>
        <v>0-10 kms</v>
      </c>
      <c r="AO1123" s="3" t="str">
        <f>+IF(TablaProyecto[[#This Row],[Porcentaje de aumento salarial recibido (%)]]&lt;16%,"Bajo",IF(TablaProyecto[[#This Row],[Porcentaje de aumento salarial recibido (%)]]&lt;21%,"Medio","Alto"))</f>
        <v>Bajo</v>
      </c>
      <c r="AP1123" s="3" t="str">
        <f>+IF(TablaProyecto[[#This Row],[TrainingTimesLastYear]]&lt;3,"Poca",IF(TablaProyecto[[#This Row],[TrainingTimesLastYear]]&lt;5,"Media","Mucha"))</f>
        <v>Mucha</v>
      </c>
      <c r="AQ1123" s="3" t="str">
        <f>+IF(TablaProyecto[[#This Row],[TotalWorkingYears]]&lt;4,"Junior",IF(TablaProyecto[[#This Row],[TotalWorkingYears]]&lt;10,"Intermediate","Senior"))</f>
        <v>Senior</v>
      </c>
      <c r="AS1123" t="str">
        <f>+IF(TablaProyecto[[#This Row],[Education]]&gt;5,"ERRONEO","")</f>
        <v/>
      </c>
      <c r="AT1123" t="str">
        <f>IF(+COUNTIF(TablaProyecto[EmployeeNumber],TablaProyecto[[#This Row],[EmployeeNumber]])&gt;1,"ERRONEO"," ")</f>
        <v xml:space="preserve"> </v>
      </c>
      <c r="AU1123" t="str">
        <f>+IF(TablaProyecto[[#This Row],[JobSatisfaction]]&gt;4,"ERRONEO"," ")</f>
        <v xml:space="preserve"> </v>
      </c>
      <c r="AV1123" t="str">
        <f>+IF(TablaProyecto[[#This Row],[PerformanceRating]]&gt;4,"ERRONEO"," ")</f>
        <v xml:space="preserve"> </v>
      </c>
      <c r="AW1123" t="str">
        <f>+IF(TablaProyecto[[#This Row],[RelationshipSatisfaction]]&gt;4,"ERRONEO"," ")</f>
        <v xml:space="preserve"> </v>
      </c>
      <c r="AX1123" t="str">
        <f>+IF(TablaProyecto[[#This Row],[WorkLifeBalance]]&gt;4,"ERRONEO"," ")</f>
        <v xml:space="preserve"> </v>
      </c>
    </row>
    <row r="1124" spans="1:50" x14ac:dyDescent="0.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  <c r="AJ1124" s="3">
        <f>+TablaProyecto[[#This Row],[PercentSalaryHike]]/100</f>
        <v>0.18</v>
      </c>
      <c r="AK1124" s="3" t="str">
        <f>+IF(TablaProyecto[[#This Row],[Age]]&gt;=61,"Baby boomers",IF(TablaProyecto[[#This Row],[Age]]&gt;=45,"Generacion X",IF(TablaProyecto[[#This Row],[Age]]&gt;=29,"Millennials","Generacion Z")))</f>
        <v>Millennials</v>
      </c>
      <c r="AL112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24" s="3" t="str">
        <f>+IF(TablaProyecto[[#This Row],[HourlyRate]]&lt;50,"Coste salarial bajo",IF(TablaProyecto[[#This Row],[HourlyRate]]&lt;75,"Coste salarial medio","Coste salarial alto"))</f>
        <v>Coste salarial alto</v>
      </c>
      <c r="AN1124" s="3" t="str">
        <f>+IF(TablaProyecto[[#This Row],[DistanceFromHome]]&lt;10,"0-10 kms",IF(TablaProyecto[[#This Row],[DistanceFromHome]]&lt;20,"10-20 kms","20-30 kms"))</f>
        <v>0-10 kms</v>
      </c>
      <c r="AO1124" s="3" t="str">
        <f>+IF(TablaProyecto[[#This Row],[Porcentaje de aumento salarial recibido (%)]]&lt;16%,"Bajo",IF(TablaProyecto[[#This Row],[Porcentaje de aumento salarial recibido (%)]]&lt;21%,"Medio","Alto"))</f>
        <v>Medio</v>
      </c>
      <c r="AP1124" s="3" t="str">
        <f>+IF(TablaProyecto[[#This Row],[TrainingTimesLastYear]]&lt;3,"Poca",IF(TablaProyecto[[#This Row],[TrainingTimesLastYear]]&lt;5,"Media","Mucha"))</f>
        <v>Media</v>
      </c>
      <c r="AQ1124" s="3" t="str">
        <f>+IF(TablaProyecto[[#This Row],[TotalWorkingYears]]&lt;4,"Junior",IF(TablaProyecto[[#This Row],[TotalWorkingYears]]&lt;10,"Intermediate","Senior"))</f>
        <v>Senior</v>
      </c>
      <c r="AS1124" t="str">
        <f>+IF(TablaProyecto[[#This Row],[Education]]&gt;5,"ERRONEO","")</f>
        <v/>
      </c>
      <c r="AT1124" t="str">
        <f>IF(+COUNTIF(TablaProyecto[EmployeeNumber],TablaProyecto[[#This Row],[EmployeeNumber]])&gt;1,"ERRONEO"," ")</f>
        <v xml:space="preserve"> </v>
      </c>
      <c r="AU1124" t="str">
        <f>+IF(TablaProyecto[[#This Row],[JobSatisfaction]]&gt;4,"ERRONEO"," ")</f>
        <v xml:space="preserve"> </v>
      </c>
      <c r="AV1124" t="str">
        <f>+IF(TablaProyecto[[#This Row],[PerformanceRating]]&gt;4,"ERRONEO"," ")</f>
        <v xml:space="preserve"> </v>
      </c>
      <c r="AW1124" t="str">
        <f>+IF(TablaProyecto[[#This Row],[RelationshipSatisfaction]]&gt;4,"ERRONEO"," ")</f>
        <v xml:space="preserve"> </v>
      </c>
      <c r="AX1124" t="str">
        <f>+IF(TablaProyecto[[#This Row],[WorkLifeBalance]]&gt;4,"ERRONEO"," ")</f>
        <v xml:space="preserve"> </v>
      </c>
    </row>
    <row r="1125" spans="1:50" x14ac:dyDescent="0.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  <c r="AJ1125" s="3">
        <f>+TablaProyecto[[#This Row],[PercentSalaryHike]]/100</f>
        <v>0.16</v>
      </c>
      <c r="AK1125" s="3" t="str">
        <f>+IF(TablaProyecto[[#This Row],[Age]]&gt;=61,"Baby boomers",IF(TablaProyecto[[#This Row],[Age]]&gt;=45,"Generacion X",IF(TablaProyecto[[#This Row],[Age]]&gt;=29,"Millennials","Generacion Z")))</f>
        <v>Millennials</v>
      </c>
      <c r="AL112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25" s="3" t="str">
        <f>+IF(TablaProyecto[[#This Row],[HourlyRate]]&lt;50,"Coste salarial bajo",IF(TablaProyecto[[#This Row],[HourlyRate]]&lt;75,"Coste salarial medio","Coste salarial alto"))</f>
        <v>Coste salarial medio</v>
      </c>
      <c r="AN1125" s="3" t="str">
        <f>+IF(TablaProyecto[[#This Row],[DistanceFromHome]]&lt;10,"0-10 kms",IF(TablaProyecto[[#This Row],[DistanceFromHome]]&lt;20,"10-20 kms","20-30 kms"))</f>
        <v>10-20 kms</v>
      </c>
      <c r="AO1125" s="3" t="str">
        <f>+IF(TablaProyecto[[#This Row],[Porcentaje de aumento salarial recibido (%)]]&lt;16%,"Bajo",IF(TablaProyecto[[#This Row],[Porcentaje de aumento salarial recibido (%)]]&lt;21%,"Medio","Alto"))</f>
        <v>Medio</v>
      </c>
      <c r="AP1125" s="3" t="str">
        <f>+IF(TablaProyecto[[#This Row],[TrainingTimesLastYear]]&lt;3,"Poca",IF(TablaProyecto[[#This Row],[TrainingTimesLastYear]]&lt;5,"Media","Mucha"))</f>
        <v>Media</v>
      </c>
      <c r="AQ1125" s="3" t="str">
        <f>+IF(TablaProyecto[[#This Row],[TotalWorkingYears]]&lt;4,"Junior",IF(TablaProyecto[[#This Row],[TotalWorkingYears]]&lt;10,"Intermediate","Senior"))</f>
        <v>Senior</v>
      </c>
      <c r="AS1125" t="str">
        <f>+IF(TablaProyecto[[#This Row],[Education]]&gt;5,"ERRONEO","")</f>
        <v/>
      </c>
      <c r="AT1125" t="str">
        <f>IF(+COUNTIF(TablaProyecto[EmployeeNumber],TablaProyecto[[#This Row],[EmployeeNumber]])&gt;1,"ERRONEO"," ")</f>
        <v xml:space="preserve"> </v>
      </c>
      <c r="AU1125" t="str">
        <f>+IF(TablaProyecto[[#This Row],[JobSatisfaction]]&gt;4,"ERRONEO"," ")</f>
        <v xml:space="preserve"> </v>
      </c>
      <c r="AV1125" t="str">
        <f>+IF(TablaProyecto[[#This Row],[PerformanceRating]]&gt;4,"ERRONEO"," ")</f>
        <v xml:space="preserve"> </v>
      </c>
      <c r="AW1125" t="str">
        <f>+IF(TablaProyecto[[#This Row],[RelationshipSatisfaction]]&gt;4,"ERRONEO"," ")</f>
        <v xml:space="preserve"> </v>
      </c>
      <c r="AX1125" t="str">
        <f>+IF(TablaProyecto[[#This Row],[WorkLifeBalance]]&gt;4,"ERRONEO"," ")</f>
        <v xml:space="preserve"> </v>
      </c>
    </row>
    <row r="1126" spans="1:50" x14ac:dyDescent="0.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  <c r="AJ1126" s="3">
        <f>+TablaProyecto[[#This Row],[PercentSalaryHike]]/100</f>
        <v>0.11</v>
      </c>
      <c r="AK1126" s="3" t="str">
        <f>+IF(TablaProyecto[[#This Row],[Age]]&gt;=61,"Baby boomers",IF(TablaProyecto[[#This Row],[Age]]&gt;=45,"Generacion X",IF(TablaProyecto[[#This Row],[Age]]&gt;=29,"Millennials","Generacion Z")))</f>
        <v>Millennials</v>
      </c>
      <c r="AL112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26" s="3" t="str">
        <f>+IF(TablaProyecto[[#This Row],[HourlyRate]]&lt;50,"Coste salarial bajo",IF(TablaProyecto[[#This Row],[HourlyRate]]&lt;75,"Coste salarial medio","Coste salarial alto"))</f>
        <v>Coste salarial bajo</v>
      </c>
      <c r="AN1126" s="3" t="str">
        <f>+IF(TablaProyecto[[#This Row],[DistanceFromHome]]&lt;10,"0-10 kms",IF(TablaProyecto[[#This Row],[DistanceFromHome]]&lt;20,"10-20 kms","20-30 kms"))</f>
        <v>0-10 kms</v>
      </c>
      <c r="AO1126" s="3" t="str">
        <f>+IF(TablaProyecto[[#This Row],[Porcentaje de aumento salarial recibido (%)]]&lt;16%,"Bajo",IF(TablaProyecto[[#This Row],[Porcentaje de aumento salarial recibido (%)]]&lt;21%,"Medio","Alto"))</f>
        <v>Bajo</v>
      </c>
      <c r="AP1126" s="3" t="str">
        <f>+IF(TablaProyecto[[#This Row],[TrainingTimesLastYear]]&lt;3,"Poca",IF(TablaProyecto[[#This Row],[TrainingTimesLastYear]]&lt;5,"Media","Mucha"))</f>
        <v>Media</v>
      </c>
      <c r="AQ1126" s="3" t="str">
        <f>+IF(TablaProyecto[[#This Row],[TotalWorkingYears]]&lt;4,"Junior",IF(TablaProyecto[[#This Row],[TotalWorkingYears]]&lt;10,"Intermediate","Senior"))</f>
        <v>Senior</v>
      </c>
      <c r="AS1126" t="str">
        <f>+IF(TablaProyecto[[#This Row],[Education]]&gt;5,"ERRONEO","")</f>
        <v/>
      </c>
      <c r="AT1126" t="str">
        <f>IF(+COUNTIF(TablaProyecto[EmployeeNumber],TablaProyecto[[#This Row],[EmployeeNumber]])&gt;1,"ERRONEO"," ")</f>
        <v xml:space="preserve"> </v>
      </c>
      <c r="AU1126" t="str">
        <f>+IF(TablaProyecto[[#This Row],[JobSatisfaction]]&gt;4,"ERRONEO"," ")</f>
        <v xml:space="preserve"> </v>
      </c>
      <c r="AV1126" t="str">
        <f>+IF(TablaProyecto[[#This Row],[PerformanceRating]]&gt;4,"ERRONEO"," ")</f>
        <v xml:space="preserve"> </v>
      </c>
      <c r="AW1126" t="str">
        <f>+IF(TablaProyecto[[#This Row],[RelationshipSatisfaction]]&gt;4,"ERRONEO"," ")</f>
        <v xml:space="preserve"> </v>
      </c>
      <c r="AX1126" t="str">
        <f>+IF(TablaProyecto[[#This Row],[WorkLifeBalance]]&gt;4,"ERRONEO"," ")</f>
        <v xml:space="preserve"> </v>
      </c>
    </row>
    <row r="1127" spans="1:50" x14ac:dyDescent="0.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  <c r="AJ1127" s="3">
        <f>+TablaProyecto[[#This Row],[PercentSalaryHike]]/100</f>
        <v>0.19</v>
      </c>
      <c r="AK1127" s="3" t="str">
        <f>+IF(TablaProyecto[[#This Row],[Age]]&gt;=61,"Baby boomers",IF(TablaProyecto[[#This Row],[Age]]&gt;=45,"Generacion X",IF(TablaProyecto[[#This Row],[Age]]&gt;=29,"Millennials","Generacion Z")))</f>
        <v>Millennials</v>
      </c>
      <c r="AL112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27" s="3" t="str">
        <f>+IF(TablaProyecto[[#This Row],[HourlyRate]]&lt;50,"Coste salarial bajo",IF(TablaProyecto[[#This Row],[HourlyRate]]&lt;75,"Coste salarial medio","Coste salarial alto"))</f>
        <v>Coste salarial alto</v>
      </c>
      <c r="AN1127" s="3" t="str">
        <f>+IF(TablaProyecto[[#This Row],[DistanceFromHome]]&lt;10,"0-10 kms",IF(TablaProyecto[[#This Row],[DistanceFromHome]]&lt;20,"10-20 kms","20-30 kms"))</f>
        <v>0-10 kms</v>
      </c>
      <c r="AO1127" s="3" t="str">
        <f>+IF(TablaProyecto[[#This Row],[Porcentaje de aumento salarial recibido (%)]]&lt;16%,"Bajo",IF(TablaProyecto[[#This Row],[Porcentaje de aumento salarial recibido (%)]]&lt;21%,"Medio","Alto"))</f>
        <v>Medio</v>
      </c>
      <c r="AP1127" s="3" t="str">
        <f>+IF(TablaProyecto[[#This Row],[TrainingTimesLastYear]]&lt;3,"Poca",IF(TablaProyecto[[#This Row],[TrainingTimesLastYear]]&lt;5,"Media","Mucha"))</f>
        <v>Poca</v>
      </c>
      <c r="AQ1127" s="3" t="str">
        <f>+IF(TablaProyecto[[#This Row],[TotalWorkingYears]]&lt;4,"Junior",IF(TablaProyecto[[#This Row],[TotalWorkingYears]]&lt;10,"Intermediate","Senior"))</f>
        <v>Intermediate</v>
      </c>
      <c r="AS1127" t="str">
        <f>+IF(TablaProyecto[[#This Row],[Education]]&gt;5,"ERRONEO","")</f>
        <v/>
      </c>
      <c r="AT1127" t="str">
        <f>IF(+COUNTIF(TablaProyecto[EmployeeNumber],TablaProyecto[[#This Row],[EmployeeNumber]])&gt;1,"ERRONEO"," ")</f>
        <v xml:space="preserve"> </v>
      </c>
      <c r="AU1127" t="str">
        <f>+IF(TablaProyecto[[#This Row],[JobSatisfaction]]&gt;4,"ERRONEO"," ")</f>
        <v xml:space="preserve"> </v>
      </c>
      <c r="AV1127" t="str">
        <f>+IF(TablaProyecto[[#This Row],[PerformanceRating]]&gt;4,"ERRONEO"," ")</f>
        <v xml:space="preserve"> </v>
      </c>
      <c r="AW1127" t="str">
        <f>+IF(TablaProyecto[[#This Row],[RelationshipSatisfaction]]&gt;4,"ERRONEO"," ")</f>
        <v xml:space="preserve"> </v>
      </c>
      <c r="AX1127" t="str">
        <f>+IF(TablaProyecto[[#This Row],[WorkLifeBalance]]&gt;4,"ERRONEO"," ")</f>
        <v xml:space="preserve"> </v>
      </c>
    </row>
    <row r="1128" spans="1:50" x14ac:dyDescent="0.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  <c r="AJ1128" s="3">
        <f>+TablaProyecto[[#This Row],[PercentSalaryHike]]/100</f>
        <v>0.16</v>
      </c>
      <c r="AK1128" s="3" t="str">
        <f>+IF(TablaProyecto[[#This Row],[Age]]&gt;=61,"Baby boomers",IF(TablaProyecto[[#This Row],[Age]]&gt;=45,"Generacion X",IF(TablaProyecto[[#This Row],[Age]]&gt;=29,"Millennials","Generacion Z")))</f>
        <v>Generacion X</v>
      </c>
      <c r="AL112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128" s="3" t="str">
        <f>+IF(TablaProyecto[[#This Row],[HourlyRate]]&lt;50,"Coste salarial bajo",IF(TablaProyecto[[#This Row],[HourlyRate]]&lt;75,"Coste salarial medio","Coste salarial alto"))</f>
        <v>Coste salarial medio</v>
      </c>
      <c r="AN1128" s="3" t="str">
        <f>+IF(TablaProyecto[[#This Row],[DistanceFromHome]]&lt;10,"0-10 kms",IF(TablaProyecto[[#This Row],[DistanceFromHome]]&lt;20,"10-20 kms","20-30 kms"))</f>
        <v>0-10 kms</v>
      </c>
      <c r="AO1128" s="3" t="str">
        <f>+IF(TablaProyecto[[#This Row],[Porcentaje de aumento salarial recibido (%)]]&lt;16%,"Bajo",IF(TablaProyecto[[#This Row],[Porcentaje de aumento salarial recibido (%)]]&lt;21%,"Medio","Alto"))</f>
        <v>Medio</v>
      </c>
      <c r="AP1128" s="3" t="str">
        <f>+IF(TablaProyecto[[#This Row],[TrainingTimesLastYear]]&lt;3,"Poca",IF(TablaProyecto[[#This Row],[TrainingTimesLastYear]]&lt;5,"Media","Mucha"))</f>
        <v>Poca</v>
      </c>
      <c r="AQ1128" s="3" t="str">
        <f>+IF(TablaProyecto[[#This Row],[TotalWorkingYears]]&lt;4,"Junior",IF(TablaProyecto[[#This Row],[TotalWorkingYears]]&lt;10,"Intermediate","Senior"))</f>
        <v>Senior</v>
      </c>
      <c r="AS1128" t="str">
        <f>+IF(TablaProyecto[[#This Row],[Education]]&gt;5,"ERRONEO","")</f>
        <v/>
      </c>
      <c r="AT1128" t="str">
        <f>IF(+COUNTIF(TablaProyecto[EmployeeNumber],TablaProyecto[[#This Row],[EmployeeNumber]])&gt;1,"ERRONEO"," ")</f>
        <v xml:space="preserve"> </v>
      </c>
      <c r="AU1128" t="str">
        <f>+IF(TablaProyecto[[#This Row],[JobSatisfaction]]&gt;4,"ERRONEO"," ")</f>
        <v xml:space="preserve"> </v>
      </c>
      <c r="AV1128" t="str">
        <f>+IF(TablaProyecto[[#This Row],[PerformanceRating]]&gt;4,"ERRONEO"," ")</f>
        <v xml:space="preserve"> </v>
      </c>
      <c r="AW1128" t="str">
        <f>+IF(TablaProyecto[[#This Row],[RelationshipSatisfaction]]&gt;4,"ERRONEO"," ")</f>
        <v xml:space="preserve"> </v>
      </c>
      <c r="AX1128" t="str">
        <f>+IF(TablaProyecto[[#This Row],[WorkLifeBalance]]&gt;4,"ERRONEO"," ")</f>
        <v xml:space="preserve"> </v>
      </c>
    </row>
    <row r="1129" spans="1:50" x14ac:dyDescent="0.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  <c r="AJ1129" s="3">
        <f>+TablaProyecto[[#This Row],[PercentSalaryHike]]/100</f>
        <v>0.16</v>
      </c>
      <c r="AK1129" s="3" t="str">
        <f>+IF(TablaProyecto[[#This Row],[Age]]&gt;=61,"Baby boomers",IF(TablaProyecto[[#This Row],[Age]]&gt;=45,"Generacion X",IF(TablaProyecto[[#This Row],[Age]]&gt;=29,"Millennials","Generacion Z")))</f>
        <v>Generacion Z</v>
      </c>
      <c r="AL112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29" s="3" t="str">
        <f>+IF(TablaProyecto[[#This Row],[HourlyRate]]&lt;50,"Coste salarial bajo",IF(TablaProyecto[[#This Row],[HourlyRate]]&lt;75,"Coste salarial medio","Coste salarial alto"))</f>
        <v>Coste salarial bajo</v>
      </c>
      <c r="AN1129" s="3" t="str">
        <f>+IF(TablaProyecto[[#This Row],[DistanceFromHome]]&lt;10,"0-10 kms",IF(TablaProyecto[[#This Row],[DistanceFromHome]]&lt;20,"10-20 kms","20-30 kms"))</f>
        <v>10-20 kms</v>
      </c>
      <c r="AO1129" s="3" t="str">
        <f>+IF(TablaProyecto[[#This Row],[Porcentaje de aumento salarial recibido (%)]]&lt;16%,"Bajo",IF(TablaProyecto[[#This Row],[Porcentaje de aumento salarial recibido (%)]]&lt;21%,"Medio","Alto"))</f>
        <v>Medio</v>
      </c>
      <c r="AP1129" s="3" t="str">
        <f>+IF(TablaProyecto[[#This Row],[TrainingTimesLastYear]]&lt;3,"Poca",IF(TablaProyecto[[#This Row],[TrainingTimesLastYear]]&lt;5,"Media","Mucha"))</f>
        <v>Poca</v>
      </c>
      <c r="AQ1129" s="3" t="str">
        <f>+IF(TablaProyecto[[#This Row],[TotalWorkingYears]]&lt;4,"Junior",IF(TablaProyecto[[#This Row],[TotalWorkingYears]]&lt;10,"Intermediate","Senior"))</f>
        <v>Intermediate</v>
      </c>
      <c r="AS1129" t="str">
        <f>+IF(TablaProyecto[[#This Row],[Education]]&gt;5,"ERRONEO","")</f>
        <v/>
      </c>
      <c r="AT1129" t="str">
        <f>IF(+COUNTIF(TablaProyecto[EmployeeNumber],TablaProyecto[[#This Row],[EmployeeNumber]])&gt;1,"ERRONEO"," ")</f>
        <v xml:space="preserve"> </v>
      </c>
      <c r="AU1129" t="str">
        <f>+IF(TablaProyecto[[#This Row],[JobSatisfaction]]&gt;4,"ERRONEO"," ")</f>
        <v xml:space="preserve"> </v>
      </c>
      <c r="AV1129" t="str">
        <f>+IF(TablaProyecto[[#This Row],[PerformanceRating]]&gt;4,"ERRONEO"," ")</f>
        <v xml:space="preserve"> </v>
      </c>
      <c r="AW1129" t="str">
        <f>+IF(TablaProyecto[[#This Row],[RelationshipSatisfaction]]&gt;4,"ERRONEO"," ")</f>
        <v xml:space="preserve"> </v>
      </c>
      <c r="AX1129" t="str">
        <f>+IF(TablaProyecto[[#This Row],[WorkLifeBalance]]&gt;4,"ERRONEO"," ")</f>
        <v xml:space="preserve"> </v>
      </c>
    </row>
    <row r="1130" spans="1:50" x14ac:dyDescent="0.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  <c r="AJ1130" s="3">
        <f>+TablaProyecto[[#This Row],[PercentSalaryHike]]/100</f>
        <v>0.13</v>
      </c>
      <c r="AK1130" s="3" t="str">
        <f>+IF(TablaProyecto[[#This Row],[Age]]&gt;=61,"Baby boomers",IF(TablaProyecto[[#This Row],[Age]]&gt;=45,"Generacion X",IF(TablaProyecto[[#This Row],[Age]]&gt;=29,"Millennials","Generacion Z")))</f>
        <v>Millennials</v>
      </c>
      <c r="AL113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30" s="3" t="str">
        <f>+IF(TablaProyecto[[#This Row],[HourlyRate]]&lt;50,"Coste salarial bajo",IF(TablaProyecto[[#This Row],[HourlyRate]]&lt;75,"Coste salarial medio","Coste salarial alto"))</f>
        <v>Coste salarial alto</v>
      </c>
      <c r="AN1130" s="3" t="str">
        <f>+IF(TablaProyecto[[#This Row],[DistanceFromHome]]&lt;10,"0-10 kms",IF(TablaProyecto[[#This Row],[DistanceFromHome]]&lt;20,"10-20 kms","20-30 kms"))</f>
        <v>0-10 kms</v>
      </c>
      <c r="AO1130" s="3" t="str">
        <f>+IF(TablaProyecto[[#This Row],[Porcentaje de aumento salarial recibido (%)]]&lt;16%,"Bajo",IF(TablaProyecto[[#This Row],[Porcentaje de aumento salarial recibido (%)]]&lt;21%,"Medio","Alto"))</f>
        <v>Bajo</v>
      </c>
      <c r="AP1130" s="3" t="str">
        <f>+IF(TablaProyecto[[#This Row],[TrainingTimesLastYear]]&lt;3,"Poca",IF(TablaProyecto[[#This Row],[TrainingTimesLastYear]]&lt;5,"Media","Mucha"))</f>
        <v>Media</v>
      </c>
      <c r="AQ1130" s="3" t="str">
        <f>+IF(TablaProyecto[[#This Row],[TotalWorkingYears]]&lt;4,"Junior",IF(TablaProyecto[[#This Row],[TotalWorkingYears]]&lt;10,"Intermediate","Senior"))</f>
        <v>Intermediate</v>
      </c>
      <c r="AS1130" t="str">
        <f>+IF(TablaProyecto[[#This Row],[Education]]&gt;5,"ERRONEO","")</f>
        <v/>
      </c>
      <c r="AT1130" t="str">
        <f>IF(+COUNTIF(TablaProyecto[EmployeeNumber],TablaProyecto[[#This Row],[EmployeeNumber]])&gt;1,"ERRONEO"," ")</f>
        <v xml:space="preserve"> </v>
      </c>
      <c r="AU1130" t="str">
        <f>+IF(TablaProyecto[[#This Row],[JobSatisfaction]]&gt;4,"ERRONEO"," ")</f>
        <v xml:space="preserve"> </v>
      </c>
      <c r="AV1130" t="str">
        <f>+IF(TablaProyecto[[#This Row],[PerformanceRating]]&gt;4,"ERRONEO"," ")</f>
        <v xml:space="preserve"> </v>
      </c>
      <c r="AW1130" t="str">
        <f>+IF(TablaProyecto[[#This Row],[RelationshipSatisfaction]]&gt;4,"ERRONEO"," ")</f>
        <v xml:space="preserve"> </v>
      </c>
      <c r="AX1130" t="str">
        <f>+IF(TablaProyecto[[#This Row],[WorkLifeBalance]]&gt;4,"ERRONEO"," ")</f>
        <v xml:space="preserve"> </v>
      </c>
    </row>
    <row r="1131" spans="1:50" x14ac:dyDescent="0.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  <c r="AJ1131" s="3">
        <f>+TablaProyecto[[#This Row],[PercentSalaryHike]]/100</f>
        <v>0.22</v>
      </c>
      <c r="AK1131" s="3" t="str">
        <f>+IF(TablaProyecto[[#This Row],[Age]]&gt;=61,"Baby boomers",IF(TablaProyecto[[#This Row],[Age]]&gt;=45,"Generacion X",IF(TablaProyecto[[#This Row],[Age]]&gt;=29,"Millennials","Generacion Z")))</f>
        <v>Millennials</v>
      </c>
      <c r="AL113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131" s="3" t="str">
        <f>+IF(TablaProyecto[[#This Row],[HourlyRate]]&lt;50,"Coste salarial bajo",IF(TablaProyecto[[#This Row],[HourlyRate]]&lt;75,"Coste salarial medio","Coste salarial alto"))</f>
        <v>Coste salarial alto</v>
      </c>
      <c r="AN1131" s="3" t="str">
        <f>+IF(TablaProyecto[[#This Row],[DistanceFromHome]]&lt;10,"0-10 kms",IF(TablaProyecto[[#This Row],[DistanceFromHome]]&lt;20,"10-20 kms","20-30 kms"))</f>
        <v>0-10 kms</v>
      </c>
      <c r="AO1131" s="3" t="str">
        <f>+IF(TablaProyecto[[#This Row],[Porcentaje de aumento salarial recibido (%)]]&lt;16%,"Bajo",IF(TablaProyecto[[#This Row],[Porcentaje de aumento salarial recibido (%)]]&lt;21%,"Medio","Alto"))</f>
        <v>Alto</v>
      </c>
      <c r="AP1131" s="3" t="str">
        <f>+IF(TablaProyecto[[#This Row],[TrainingTimesLastYear]]&lt;3,"Poca",IF(TablaProyecto[[#This Row],[TrainingTimesLastYear]]&lt;5,"Media","Mucha"))</f>
        <v>Poca</v>
      </c>
      <c r="AQ1131" s="3" t="str">
        <f>+IF(TablaProyecto[[#This Row],[TotalWorkingYears]]&lt;4,"Junior",IF(TablaProyecto[[#This Row],[TotalWorkingYears]]&lt;10,"Intermediate","Senior"))</f>
        <v>Senior</v>
      </c>
      <c r="AS1131" t="str">
        <f>+IF(TablaProyecto[[#This Row],[Education]]&gt;5,"ERRONEO","")</f>
        <v/>
      </c>
      <c r="AT1131" t="str">
        <f>IF(+COUNTIF(TablaProyecto[EmployeeNumber],TablaProyecto[[#This Row],[EmployeeNumber]])&gt;1,"ERRONEO"," ")</f>
        <v xml:space="preserve"> </v>
      </c>
      <c r="AU1131" t="str">
        <f>+IF(TablaProyecto[[#This Row],[JobSatisfaction]]&gt;4,"ERRONEO"," ")</f>
        <v xml:space="preserve"> </v>
      </c>
      <c r="AV1131" t="str">
        <f>+IF(TablaProyecto[[#This Row],[PerformanceRating]]&gt;4,"ERRONEO"," ")</f>
        <v xml:space="preserve"> </v>
      </c>
      <c r="AW1131" t="str">
        <f>+IF(TablaProyecto[[#This Row],[RelationshipSatisfaction]]&gt;4,"ERRONEO"," ")</f>
        <v xml:space="preserve"> </v>
      </c>
      <c r="AX1131" t="str">
        <f>+IF(TablaProyecto[[#This Row],[WorkLifeBalance]]&gt;4,"ERRONEO"," ")</f>
        <v xml:space="preserve"> </v>
      </c>
    </row>
    <row r="1132" spans="1:50" x14ac:dyDescent="0.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  <c r="AJ1132" s="3">
        <f>+TablaProyecto[[#This Row],[PercentSalaryHike]]/100</f>
        <v>0.17</v>
      </c>
      <c r="AK1132" s="3" t="str">
        <f>+IF(TablaProyecto[[#This Row],[Age]]&gt;=61,"Baby boomers",IF(TablaProyecto[[#This Row],[Age]]&gt;=45,"Generacion X",IF(TablaProyecto[[#This Row],[Age]]&gt;=29,"Millennials","Generacion Z")))</f>
        <v>Millennials</v>
      </c>
      <c r="AL113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32" s="3" t="str">
        <f>+IF(TablaProyecto[[#This Row],[HourlyRate]]&lt;50,"Coste salarial bajo",IF(TablaProyecto[[#This Row],[HourlyRate]]&lt;75,"Coste salarial medio","Coste salarial alto"))</f>
        <v>Coste salarial bajo</v>
      </c>
      <c r="AN1132" s="3" t="str">
        <f>+IF(TablaProyecto[[#This Row],[DistanceFromHome]]&lt;10,"0-10 kms",IF(TablaProyecto[[#This Row],[DistanceFromHome]]&lt;20,"10-20 kms","20-30 kms"))</f>
        <v>20-30 kms</v>
      </c>
      <c r="AO1132" s="3" t="str">
        <f>+IF(TablaProyecto[[#This Row],[Porcentaje de aumento salarial recibido (%)]]&lt;16%,"Bajo",IF(TablaProyecto[[#This Row],[Porcentaje de aumento salarial recibido (%)]]&lt;21%,"Medio","Alto"))</f>
        <v>Medio</v>
      </c>
      <c r="AP1132" s="3" t="str">
        <f>+IF(TablaProyecto[[#This Row],[TrainingTimesLastYear]]&lt;3,"Poca",IF(TablaProyecto[[#This Row],[TrainingTimesLastYear]]&lt;5,"Media","Mucha"))</f>
        <v>Media</v>
      </c>
      <c r="AQ1132" s="3" t="str">
        <f>+IF(TablaProyecto[[#This Row],[TotalWorkingYears]]&lt;4,"Junior",IF(TablaProyecto[[#This Row],[TotalWorkingYears]]&lt;10,"Intermediate","Senior"))</f>
        <v>Senior</v>
      </c>
      <c r="AS1132" t="str">
        <f>+IF(TablaProyecto[[#This Row],[Education]]&gt;5,"ERRONEO","")</f>
        <v/>
      </c>
      <c r="AT1132" t="str">
        <f>IF(+COUNTIF(TablaProyecto[EmployeeNumber],TablaProyecto[[#This Row],[EmployeeNumber]])&gt;1,"ERRONEO"," ")</f>
        <v xml:space="preserve"> </v>
      </c>
      <c r="AU1132" t="str">
        <f>+IF(TablaProyecto[[#This Row],[JobSatisfaction]]&gt;4,"ERRONEO"," ")</f>
        <v xml:space="preserve"> </v>
      </c>
      <c r="AV1132" t="str">
        <f>+IF(TablaProyecto[[#This Row],[PerformanceRating]]&gt;4,"ERRONEO"," ")</f>
        <v xml:space="preserve"> </v>
      </c>
      <c r="AW1132" t="str">
        <f>+IF(TablaProyecto[[#This Row],[RelationshipSatisfaction]]&gt;4,"ERRONEO"," ")</f>
        <v xml:space="preserve"> </v>
      </c>
      <c r="AX1132" t="str">
        <f>+IF(TablaProyecto[[#This Row],[WorkLifeBalance]]&gt;4,"ERRONEO"," ")</f>
        <v xml:space="preserve"> </v>
      </c>
    </row>
    <row r="1133" spans="1:50" x14ac:dyDescent="0.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  <c r="AJ1133" s="3">
        <f>+TablaProyecto[[#This Row],[PercentSalaryHike]]/100</f>
        <v>0.14000000000000001</v>
      </c>
      <c r="AK1133" s="3" t="str">
        <f>+IF(TablaProyecto[[#This Row],[Age]]&gt;=61,"Baby boomers",IF(TablaProyecto[[#This Row],[Age]]&gt;=45,"Generacion X",IF(TablaProyecto[[#This Row],[Age]]&gt;=29,"Millennials","Generacion Z")))</f>
        <v>Millennials</v>
      </c>
      <c r="AL113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33" s="3" t="str">
        <f>+IF(TablaProyecto[[#This Row],[HourlyRate]]&lt;50,"Coste salarial bajo",IF(TablaProyecto[[#This Row],[HourlyRate]]&lt;75,"Coste salarial medio","Coste salarial alto"))</f>
        <v>Coste salarial alto</v>
      </c>
      <c r="AN1133" s="3" t="str">
        <f>+IF(TablaProyecto[[#This Row],[DistanceFromHome]]&lt;10,"0-10 kms",IF(TablaProyecto[[#This Row],[DistanceFromHome]]&lt;20,"10-20 kms","20-30 kms"))</f>
        <v>10-20 kms</v>
      </c>
      <c r="AO1133" s="3" t="str">
        <f>+IF(TablaProyecto[[#This Row],[Porcentaje de aumento salarial recibido (%)]]&lt;16%,"Bajo",IF(TablaProyecto[[#This Row],[Porcentaje de aumento salarial recibido (%)]]&lt;21%,"Medio","Alto"))</f>
        <v>Bajo</v>
      </c>
      <c r="AP1133" s="3" t="str">
        <f>+IF(TablaProyecto[[#This Row],[TrainingTimesLastYear]]&lt;3,"Poca",IF(TablaProyecto[[#This Row],[TrainingTimesLastYear]]&lt;5,"Media","Mucha"))</f>
        <v>Media</v>
      </c>
      <c r="AQ1133" s="3" t="str">
        <f>+IF(TablaProyecto[[#This Row],[TotalWorkingYears]]&lt;4,"Junior",IF(TablaProyecto[[#This Row],[TotalWorkingYears]]&lt;10,"Intermediate","Senior"))</f>
        <v>Intermediate</v>
      </c>
      <c r="AS1133" t="str">
        <f>+IF(TablaProyecto[[#This Row],[Education]]&gt;5,"ERRONEO","")</f>
        <v/>
      </c>
      <c r="AT1133" t="str">
        <f>IF(+COUNTIF(TablaProyecto[EmployeeNumber],TablaProyecto[[#This Row],[EmployeeNumber]])&gt;1,"ERRONEO"," ")</f>
        <v xml:space="preserve"> </v>
      </c>
      <c r="AU1133" t="str">
        <f>+IF(TablaProyecto[[#This Row],[JobSatisfaction]]&gt;4,"ERRONEO"," ")</f>
        <v xml:space="preserve"> </v>
      </c>
      <c r="AV1133" t="str">
        <f>+IF(TablaProyecto[[#This Row],[PerformanceRating]]&gt;4,"ERRONEO"," ")</f>
        <v xml:space="preserve"> </v>
      </c>
      <c r="AW1133" t="str">
        <f>+IF(TablaProyecto[[#This Row],[RelationshipSatisfaction]]&gt;4,"ERRONEO"," ")</f>
        <v xml:space="preserve"> </v>
      </c>
      <c r="AX1133" t="str">
        <f>+IF(TablaProyecto[[#This Row],[WorkLifeBalance]]&gt;4,"ERRONEO"," ")</f>
        <v xml:space="preserve"> </v>
      </c>
    </row>
    <row r="1134" spans="1:50" x14ac:dyDescent="0.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  <c r="AJ1134" s="3">
        <f>+TablaProyecto[[#This Row],[PercentSalaryHike]]/100</f>
        <v>0.15</v>
      </c>
      <c r="AK1134" s="3" t="str">
        <f>+IF(TablaProyecto[[#This Row],[Age]]&gt;=61,"Baby boomers",IF(TablaProyecto[[#This Row],[Age]]&gt;=45,"Generacion X",IF(TablaProyecto[[#This Row],[Age]]&gt;=29,"Millennials","Generacion Z")))</f>
        <v>Millennials</v>
      </c>
      <c r="AL113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34" s="3" t="str">
        <f>+IF(TablaProyecto[[#This Row],[HourlyRate]]&lt;50,"Coste salarial bajo",IF(TablaProyecto[[#This Row],[HourlyRate]]&lt;75,"Coste salarial medio","Coste salarial alto"))</f>
        <v>Coste salarial alto</v>
      </c>
      <c r="AN1134" s="3" t="str">
        <f>+IF(TablaProyecto[[#This Row],[DistanceFromHome]]&lt;10,"0-10 kms",IF(TablaProyecto[[#This Row],[DistanceFromHome]]&lt;20,"10-20 kms","20-30 kms"))</f>
        <v>10-20 kms</v>
      </c>
      <c r="AO1134" s="3" t="str">
        <f>+IF(TablaProyecto[[#This Row],[Porcentaje de aumento salarial recibido (%)]]&lt;16%,"Bajo",IF(TablaProyecto[[#This Row],[Porcentaje de aumento salarial recibido (%)]]&lt;21%,"Medio","Alto"))</f>
        <v>Bajo</v>
      </c>
      <c r="AP1134" s="3" t="str">
        <f>+IF(TablaProyecto[[#This Row],[TrainingTimesLastYear]]&lt;3,"Poca",IF(TablaProyecto[[#This Row],[TrainingTimesLastYear]]&lt;5,"Media","Mucha"))</f>
        <v>Poca</v>
      </c>
      <c r="AQ1134" s="3" t="str">
        <f>+IF(TablaProyecto[[#This Row],[TotalWorkingYears]]&lt;4,"Junior",IF(TablaProyecto[[#This Row],[TotalWorkingYears]]&lt;10,"Intermediate","Senior"))</f>
        <v>Intermediate</v>
      </c>
      <c r="AS1134" t="str">
        <f>+IF(TablaProyecto[[#This Row],[Education]]&gt;5,"ERRONEO","")</f>
        <v/>
      </c>
      <c r="AT1134" t="str">
        <f>IF(+COUNTIF(TablaProyecto[EmployeeNumber],TablaProyecto[[#This Row],[EmployeeNumber]])&gt;1,"ERRONEO"," ")</f>
        <v xml:space="preserve"> </v>
      </c>
      <c r="AU1134" t="str">
        <f>+IF(TablaProyecto[[#This Row],[JobSatisfaction]]&gt;4,"ERRONEO"," ")</f>
        <v xml:space="preserve"> </v>
      </c>
      <c r="AV1134" t="str">
        <f>+IF(TablaProyecto[[#This Row],[PerformanceRating]]&gt;4,"ERRONEO"," ")</f>
        <v xml:space="preserve"> </v>
      </c>
      <c r="AW1134" t="str">
        <f>+IF(TablaProyecto[[#This Row],[RelationshipSatisfaction]]&gt;4,"ERRONEO"," ")</f>
        <v xml:space="preserve"> </v>
      </c>
      <c r="AX1134" t="str">
        <f>+IF(TablaProyecto[[#This Row],[WorkLifeBalance]]&gt;4,"ERRONEO"," ")</f>
        <v xml:space="preserve"> </v>
      </c>
    </row>
    <row r="1135" spans="1:50" x14ac:dyDescent="0.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  <c r="AJ1135" s="3">
        <f>+TablaProyecto[[#This Row],[PercentSalaryHike]]/100</f>
        <v>0.12</v>
      </c>
      <c r="AK1135" s="3" t="str">
        <f>+IF(TablaProyecto[[#This Row],[Age]]&gt;=61,"Baby boomers",IF(TablaProyecto[[#This Row],[Age]]&gt;=45,"Generacion X",IF(TablaProyecto[[#This Row],[Age]]&gt;=29,"Millennials","Generacion Z")))</f>
        <v>Millennials</v>
      </c>
      <c r="AL113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35" s="3" t="str">
        <f>+IF(TablaProyecto[[#This Row],[HourlyRate]]&lt;50,"Coste salarial bajo",IF(TablaProyecto[[#This Row],[HourlyRate]]&lt;75,"Coste salarial medio","Coste salarial alto"))</f>
        <v>Coste salarial alto</v>
      </c>
      <c r="AN1135" s="3" t="str">
        <f>+IF(TablaProyecto[[#This Row],[DistanceFromHome]]&lt;10,"0-10 kms",IF(TablaProyecto[[#This Row],[DistanceFromHome]]&lt;20,"10-20 kms","20-30 kms"))</f>
        <v>20-30 kms</v>
      </c>
      <c r="AO1135" s="3" t="str">
        <f>+IF(TablaProyecto[[#This Row],[Porcentaje de aumento salarial recibido (%)]]&lt;16%,"Bajo",IF(TablaProyecto[[#This Row],[Porcentaje de aumento salarial recibido (%)]]&lt;21%,"Medio","Alto"))</f>
        <v>Bajo</v>
      </c>
      <c r="AP1135" s="3" t="str">
        <f>+IF(TablaProyecto[[#This Row],[TrainingTimesLastYear]]&lt;3,"Poca",IF(TablaProyecto[[#This Row],[TrainingTimesLastYear]]&lt;5,"Media","Mucha"))</f>
        <v>Poca</v>
      </c>
      <c r="AQ1135" s="3" t="str">
        <f>+IF(TablaProyecto[[#This Row],[TotalWorkingYears]]&lt;4,"Junior",IF(TablaProyecto[[#This Row],[TotalWorkingYears]]&lt;10,"Intermediate","Senior"))</f>
        <v>Intermediate</v>
      </c>
      <c r="AS1135" t="str">
        <f>+IF(TablaProyecto[[#This Row],[Education]]&gt;5,"ERRONEO","")</f>
        <v/>
      </c>
      <c r="AT1135" t="str">
        <f>IF(+COUNTIF(TablaProyecto[EmployeeNumber],TablaProyecto[[#This Row],[EmployeeNumber]])&gt;1,"ERRONEO"," ")</f>
        <v xml:space="preserve"> </v>
      </c>
      <c r="AU1135" t="str">
        <f>+IF(TablaProyecto[[#This Row],[JobSatisfaction]]&gt;4,"ERRONEO"," ")</f>
        <v xml:space="preserve"> </v>
      </c>
      <c r="AV1135" t="str">
        <f>+IF(TablaProyecto[[#This Row],[PerformanceRating]]&gt;4,"ERRONEO"," ")</f>
        <v xml:space="preserve"> </v>
      </c>
      <c r="AW1135" t="str">
        <f>+IF(TablaProyecto[[#This Row],[RelationshipSatisfaction]]&gt;4,"ERRONEO"," ")</f>
        <v xml:space="preserve"> </v>
      </c>
      <c r="AX1135" t="str">
        <f>+IF(TablaProyecto[[#This Row],[WorkLifeBalance]]&gt;4,"ERRONEO"," ")</f>
        <v xml:space="preserve"> </v>
      </c>
    </row>
    <row r="1136" spans="1:50" x14ac:dyDescent="0.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  <c r="AJ1136" s="3">
        <f>+TablaProyecto[[#This Row],[PercentSalaryHike]]/100</f>
        <v>0.18</v>
      </c>
      <c r="AK1136" s="3" t="str">
        <f>+IF(TablaProyecto[[#This Row],[Age]]&gt;=61,"Baby boomers",IF(TablaProyecto[[#This Row],[Age]]&gt;=45,"Generacion X",IF(TablaProyecto[[#This Row],[Age]]&gt;=29,"Millennials","Generacion Z")))</f>
        <v>Millennials</v>
      </c>
      <c r="AL113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136" s="3" t="str">
        <f>+IF(TablaProyecto[[#This Row],[HourlyRate]]&lt;50,"Coste salarial bajo",IF(TablaProyecto[[#This Row],[HourlyRate]]&lt;75,"Coste salarial medio","Coste salarial alto"))</f>
        <v>Coste salarial medio</v>
      </c>
      <c r="AN1136" s="3" t="str">
        <f>+IF(TablaProyecto[[#This Row],[DistanceFromHome]]&lt;10,"0-10 kms",IF(TablaProyecto[[#This Row],[DistanceFromHome]]&lt;20,"10-20 kms","20-30 kms"))</f>
        <v>0-10 kms</v>
      </c>
      <c r="AO1136" s="3" t="str">
        <f>+IF(TablaProyecto[[#This Row],[Porcentaje de aumento salarial recibido (%)]]&lt;16%,"Bajo",IF(TablaProyecto[[#This Row],[Porcentaje de aumento salarial recibido (%)]]&lt;21%,"Medio","Alto"))</f>
        <v>Medio</v>
      </c>
      <c r="AP1136" s="3" t="str">
        <f>+IF(TablaProyecto[[#This Row],[TrainingTimesLastYear]]&lt;3,"Poca",IF(TablaProyecto[[#This Row],[TrainingTimesLastYear]]&lt;5,"Media","Mucha"))</f>
        <v>Mucha</v>
      </c>
      <c r="AQ1136" s="3" t="str">
        <f>+IF(TablaProyecto[[#This Row],[TotalWorkingYears]]&lt;4,"Junior",IF(TablaProyecto[[#This Row],[TotalWorkingYears]]&lt;10,"Intermediate","Senior"))</f>
        <v>Junior</v>
      </c>
      <c r="AS1136" t="str">
        <f>+IF(TablaProyecto[[#This Row],[Education]]&gt;5,"ERRONEO","")</f>
        <v/>
      </c>
      <c r="AT1136" t="str">
        <f>IF(+COUNTIF(TablaProyecto[EmployeeNumber],TablaProyecto[[#This Row],[EmployeeNumber]])&gt;1,"ERRONEO"," ")</f>
        <v xml:space="preserve"> </v>
      </c>
      <c r="AU1136" t="str">
        <f>+IF(TablaProyecto[[#This Row],[JobSatisfaction]]&gt;4,"ERRONEO"," ")</f>
        <v xml:space="preserve"> </v>
      </c>
      <c r="AV1136" t="str">
        <f>+IF(TablaProyecto[[#This Row],[PerformanceRating]]&gt;4,"ERRONEO"," ")</f>
        <v xml:space="preserve"> </v>
      </c>
      <c r="AW1136" t="str">
        <f>+IF(TablaProyecto[[#This Row],[RelationshipSatisfaction]]&gt;4,"ERRONEO"," ")</f>
        <v xml:space="preserve"> </v>
      </c>
      <c r="AX1136" t="str">
        <f>+IF(TablaProyecto[[#This Row],[WorkLifeBalance]]&gt;4,"ERRONEO"," ")</f>
        <v xml:space="preserve"> </v>
      </c>
    </row>
    <row r="1137" spans="1:50" x14ac:dyDescent="0.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  <c r="AJ1137" s="3">
        <f>+TablaProyecto[[#This Row],[PercentSalaryHike]]/100</f>
        <v>0.15</v>
      </c>
      <c r="AK1137" s="3" t="str">
        <f>+IF(TablaProyecto[[#This Row],[Age]]&gt;=61,"Baby boomers",IF(TablaProyecto[[#This Row],[Age]]&gt;=45,"Generacion X",IF(TablaProyecto[[#This Row],[Age]]&gt;=29,"Millennials","Generacion Z")))</f>
        <v>Generacion X</v>
      </c>
      <c r="AL113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137" s="3" t="str">
        <f>+IF(TablaProyecto[[#This Row],[HourlyRate]]&lt;50,"Coste salarial bajo",IF(TablaProyecto[[#This Row],[HourlyRate]]&lt;75,"Coste salarial medio","Coste salarial alto"))</f>
        <v>Coste salarial medio</v>
      </c>
      <c r="AN1137" s="3" t="str">
        <f>+IF(TablaProyecto[[#This Row],[DistanceFromHome]]&lt;10,"0-10 kms",IF(TablaProyecto[[#This Row],[DistanceFromHome]]&lt;20,"10-20 kms","20-30 kms"))</f>
        <v>0-10 kms</v>
      </c>
      <c r="AO1137" s="3" t="str">
        <f>+IF(TablaProyecto[[#This Row],[Porcentaje de aumento salarial recibido (%)]]&lt;16%,"Bajo",IF(TablaProyecto[[#This Row],[Porcentaje de aumento salarial recibido (%)]]&lt;21%,"Medio","Alto"))</f>
        <v>Bajo</v>
      </c>
      <c r="AP1137" s="3" t="str">
        <f>+IF(TablaProyecto[[#This Row],[TrainingTimesLastYear]]&lt;3,"Poca",IF(TablaProyecto[[#This Row],[TrainingTimesLastYear]]&lt;5,"Media","Mucha"))</f>
        <v>Mucha</v>
      </c>
      <c r="AQ1137" s="3" t="str">
        <f>+IF(TablaProyecto[[#This Row],[TotalWorkingYears]]&lt;4,"Junior",IF(TablaProyecto[[#This Row],[TotalWorkingYears]]&lt;10,"Intermediate","Senior"))</f>
        <v>Senior</v>
      </c>
      <c r="AS1137" t="str">
        <f>+IF(TablaProyecto[[#This Row],[Education]]&gt;5,"ERRONEO","")</f>
        <v/>
      </c>
      <c r="AT1137" t="str">
        <f>IF(+COUNTIF(TablaProyecto[EmployeeNumber],TablaProyecto[[#This Row],[EmployeeNumber]])&gt;1,"ERRONEO"," ")</f>
        <v xml:space="preserve"> </v>
      </c>
      <c r="AU1137" t="str">
        <f>+IF(TablaProyecto[[#This Row],[JobSatisfaction]]&gt;4,"ERRONEO"," ")</f>
        <v xml:space="preserve"> </v>
      </c>
      <c r="AV1137" t="str">
        <f>+IF(TablaProyecto[[#This Row],[PerformanceRating]]&gt;4,"ERRONEO"," ")</f>
        <v xml:space="preserve"> </v>
      </c>
      <c r="AW1137" t="str">
        <f>+IF(TablaProyecto[[#This Row],[RelationshipSatisfaction]]&gt;4,"ERRONEO"," ")</f>
        <v xml:space="preserve"> </v>
      </c>
      <c r="AX1137" t="str">
        <f>+IF(TablaProyecto[[#This Row],[WorkLifeBalance]]&gt;4,"ERRONEO"," ")</f>
        <v xml:space="preserve"> </v>
      </c>
    </row>
    <row r="1138" spans="1:50" x14ac:dyDescent="0.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  <c r="AJ1138" s="3">
        <f>+TablaProyecto[[#This Row],[PercentSalaryHike]]/100</f>
        <v>0.17</v>
      </c>
      <c r="AK1138" s="3" t="str">
        <f>+IF(TablaProyecto[[#This Row],[Age]]&gt;=61,"Baby boomers",IF(TablaProyecto[[#This Row],[Age]]&gt;=45,"Generacion X",IF(TablaProyecto[[#This Row],[Age]]&gt;=29,"Millennials","Generacion Z")))</f>
        <v>Generacion Z</v>
      </c>
      <c r="AL113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138" s="3" t="str">
        <f>+IF(TablaProyecto[[#This Row],[HourlyRate]]&lt;50,"Coste salarial bajo",IF(TablaProyecto[[#This Row],[HourlyRate]]&lt;75,"Coste salarial medio","Coste salarial alto"))</f>
        <v>Coste salarial medio</v>
      </c>
      <c r="AN1138" s="3" t="str">
        <f>+IF(TablaProyecto[[#This Row],[DistanceFromHome]]&lt;10,"0-10 kms",IF(TablaProyecto[[#This Row],[DistanceFromHome]]&lt;20,"10-20 kms","20-30 kms"))</f>
        <v>20-30 kms</v>
      </c>
      <c r="AO1138" s="3" t="str">
        <f>+IF(TablaProyecto[[#This Row],[Porcentaje de aumento salarial recibido (%)]]&lt;16%,"Bajo",IF(TablaProyecto[[#This Row],[Porcentaje de aumento salarial recibido (%)]]&lt;21%,"Medio","Alto"))</f>
        <v>Medio</v>
      </c>
      <c r="AP1138" s="3" t="str">
        <f>+IF(TablaProyecto[[#This Row],[TrainingTimesLastYear]]&lt;3,"Poca",IF(TablaProyecto[[#This Row],[TrainingTimesLastYear]]&lt;5,"Media","Mucha"))</f>
        <v>Media</v>
      </c>
      <c r="AQ1138" s="3" t="str">
        <f>+IF(TablaProyecto[[#This Row],[TotalWorkingYears]]&lt;4,"Junior",IF(TablaProyecto[[#This Row],[TotalWorkingYears]]&lt;10,"Intermediate","Senior"))</f>
        <v>Junior</v>
      </c>
      <c r="AS1138" t="str">
        <f>+IF(TablaProyecto[[#This Row],[Education]]&gt;5,"ERRONEO","")</f>
        <v/>
      </c>
      <c r="AT1138" t="str">
        <f>IF(+COUNTIF(TablaProyecto[EmployeeNumber],TablaProyecto[[#This Row],[EmployeeNumber]])&gt;1,"ERRONEO"," ")</f>
        <v xml:space="preserve"> </v>
      </c>
      <c r="AU1138" t="str">
        <f>+IF(TablaProyecto[[#This Row],[JobSatisfaction]]&gt;4,"ERRONEO"," ")</f>
        <v xml:space="preserve"> </v>
      </c>
      <c r="AV1138" t="str">
        <f>+IF(TablaProyecto[[#This Row],[PerformanceRating]]&gt;4,"ERRONEO"," ")</f>
        <v xml:space="preserve"> </v>
      </c>
      <c r="AW1138" t="str">
        <f>+IF(TablaProyecto[[#This Row],[RelationshipSatisfaction]]&gt;4,"ERRONEO"," ")</f>
        <v xml:space="preserve"> </v>
      </c>
      <c r="AX1138" t="str">
        <f>+IF(TablaProyecto[[#This Row],[WorkLifeBalance]]&gt;4,"ERRONEO"," ")</f>
        <v xml:space="preserve"> </v>
      </c>
    </row>
    <row r="1139" spans="1:50" x14ac:dyDescent="0.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  <c r="AJ1139" s="3">
        <f>+TablaProyecto[[#This Row],[PercentSalaryHike]]/100</f>
        <v>0.14000000000000001</v>
      </c>
      <c r="AK1139" s="3" t="str">
        <f>+IF(TablaProyecto[[#This Row],[Age]]&gt;=61,"Baby boomers",IF(TablaProyecto[[#This Row],[Age]]&gt;=45,"Generacion X",IF(TablaProyecto[[#This Row],[Age]]&gt;=29,"Millennials","Generacion Z")))</f>
        <v>Generacion Z</v>
      </c>
      <c r="AL113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39" s="3" t="str">
        <f>+IF(TablaProyecto[[#This Row],[HourlyRate]]&lt;50,"Coste salarial bajo",IF(TablaProyecto[[#This Row],[HourlyRate]]&lt;75,"Coste salarial medio","Coste salarial alto"))</f>
        <v>Coste salarial alto</v>
      </c>
      <c r="AN1139" s="3" t="str">
        <f>+IF(TablaProyecto[[#This Row],[DistanceFromHome]]&lt;10,"0-10 kms",IF(TablaProyecto[[#This Row],[DistanceFromHome]]&lt;20,"10-20 kms","20-30 kms"))</f>
        <v>20-30 kms</v>
      </c>
      <c r="AO1139" s="3" t="str">
        <f>+IF(TablaProyecto[[#This Row],[Porcentaje de aumento salarial recibido (%)]]&lt;16%,"Bajo",IF(TablaProyecto[[#This Row],[Porcentaje de aumento salarial recibido (%)]]&lt;21%,"Medio","Alto"))</f>
        <v>Bajo</v>
      </c>
      <c r="AP1139" s="3" t="str">
        <f>+IF(TablaProyecto[[#This Row],[TrainingTimesLastYear]]&lt;3,"Poca",IF(TablaProyecto[[#This Row],[TrainingTimesLastYear]]&lt;5,"Media","Mucha"))</f>
        <v>Poca</v>
      </c>
      <c r="AQ1139" s="3" t="str">
        <f>+IF(TablaProyecto[[#This Row],[TotalWorkingYears]]&lt;4,"Junior",IF(TablaProyecto[[#This Row],[TotalWorkingYears]]&lt;10,"Intermediate","Senior"))</f>
        <v>Intermediate</v>
      </c>
      <c r="AS1139" t="str">
        <f>+IF(TablaProyecto[[#This Row],[Education]]&gt;5,"ERRONEO","")</f>
        <v/>
      </c>
      <c r="AT1139" t="str">
        <f>IF(+COUNTIF(TablaProyecto[EmployeeNumber],TablaProyecto[[#This Row],[EmployeeNumber]])&gt;1,"ERRONEO"," ")</f>
        <v xml:space="preserve"> </v>
      </c>
      <c r="AU1139" t="str">
        <f>+IF(TablaProyecto[[#This Row],[JobSatisfaction]]&gt;4,"ERRONEO"," ")</f>
        <v xml:space="preserve"> </v>
      </c>
      <c r="AV1139" t="str">
        <f>+IF(TablaProyecto[[#This Row],[PerformanceRating]]&gt;4,"ERRONEO"," ")</f>
        <v xml:space="preserve"> </v>
      </c>
      <c r="AW1139" t="str">
        <f>+IF(TablaProyecto[[#This Row],[RelationshipSatisfaction]]&gt;4,"ERRONEO"," ")</f>
        <v xml:space="preserve"> </v>
      </c>
      <c r="AX1139" t="str">
        <f>+IF(TablaProyecto[[#This Row],[WorkLifeBalance]]&gt;4,"ERRONEO"," ")</f>
        <v xml:space="preserve"> </v>
      </c>
    </row>
    <row r="1140" spans="1:50" x14ac:dyDescent="0.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  <c r="AJ1140" s="3">
        <f>+TablaProyecto[[#This Row],[PercentSalaryHike]]/100</f>
        <v>0.15</v>
      </c>
      <c r="AK1140" s="3" t="str">
        <f>+IF(TablaProyecto[[#This Row],[Age]]&gt;=61,"Baby boomers",IF(TablaProyecto[[#This Row],[Age]]&gt;=45,"Generacion X",IF(TablaProyecto[[#This Row],[Age]]&gt;=29,"Millennials","Generacion Z")))</f>
        <v>Generacion X</v>
      </c>
      <c r="AL114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140" s="3" t="str">
        <f>+IF(TablaProyecto[[#This Row],[HourlyRate]]&lt;50,"Coste salarial bajo",IF(TablaProyecto[[#This Row],[HourlyRate]]&lt;75,"Coste salarial medio","Coste salarial alto"))</f>
        <v>Coste salarial bajo</v>
      </c>
      <c r="AN1140" s="3" t="str">
        <f>+IF(TablaProyecto[[#This Row],[DistanceFromHome]]&lt;10,"0-10 kms",IF(TablaProyecto[[#This Row],[DistanceFromHome]]&lt;20,"10-20 kms","20-30 kms"))</f>
        <v>20-30 kms</v>
      </c>
      <c r="AO1140" s="3" t="str">
        <f>+IF(TablaProyecto[[#This Row],[Porcentaje de aumento salarial recibido (%)]]&lt;16%,"Bajo",IF(TablaProyecto[[#This Row],[Porcentaje de aumento salarial recibido (%)]]&lt;21%,"Medio","Alto"))</f>
        <v>Bajo</v>
      </c>
      <c r="AP1140" s="3" t="str">
        <f>+IF(TablaProyecto[[#This Row],[TrainingTimesLastYear]]&lt;3,"Poca",IF(TablaProyecto[[#This Row],[TrainingTimesLastYear]]&lt;5,"Media","Mucha"))</f>
        <v>Media</v>
      </c>
      <c r="AQ1140" s="3" t="str">
        <f>+IF(TablaProyecto[[#This Row],[TotalWorkingYears]]&lt;4,"Junior",IF(TablaProyecto[[#This Row],[TotalWorkingYears]]&lt;10,"Intermediate","Senior"))</f>
        <v>Senior</v>
      </c>
      <c r="AS1140" t="str">
        <f>+IF(TablaProyecto[[#This Row],[Education]]&gt;5,"ERRONEO","")</f>
        <v/>
      </c>
      <c r="AT1140" t="str">
        <f>IF(+COUNTIF(TablaProyecto[EmployeeNumber],TablaProyecto[[#This Row],[EmployeeNumber]])&gt;1,"ERRONEO"," ")</f>
        <v xml:space="preserve"> </v>
      </c>
      <c r="AU1140" t="str">
        <f>+IF(TablaProyecto[[#This Row],[JobSatisfaction]]&gt;4,"ERRONEO"," ")</f>
        <v xml:space="preserve"> </v>
      </c>
      <c r="AV1140" t="str">
        <f>+IF(TablaProyecto[[#This Row],[PerformanceRating]]&gt;4,"ERRONEO"," ")</f>
        <v xml:space="preserve"> </v>
      </c>
      <c r="AW1140" t="str">
        <f>+IF(TablaProyecto[[#This Row],[RelationshipSatisfaction]]&gt;4,"ERRONEO"," ")</f>
        <v xml:space="preserve"> </v>
      </c>
      <c r="AX1140" t="str">
        <f>+IF(TablaProyecto[[#This Row],[WorkLifeBalance]]&gt;4,"ERRONEO"," ")</f>
        <v xml:space="preserve"> </v>
      </c>
    </row>
    <row r="1141" spans="1:50" x14ac:dyDescent="0.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  <c r="AJ1141" s="3">
        <f>+TablaProyecto[[#This Row],[PercentSalaryHike]]/100</f>
        <v>0.17</v>
      </c>
      <c r="AK1141" s="3" t="str">
        <f>+IF(TablaProyecto[[#This Row],[Age]]&gt;=61,"Baby boomers",IF(TablaProyecto[[#This Row],[Age]]&gt;=45,"Generacion X",IF(TablaProyecto[[#This Row],[Age]]&gt;=29,"Millennials","Generacion Z")))</f>
        <v>Millennials</v>
      </c>
      <c r="AL114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41" s="3" t="str">
        <f>+IF(TablaProyecto[[#This Row],[HourlyRate]]&lt;50,"Coste salarial bajo",IF(TablaProyecto[[#This Row],[HourlyRate]]&lt;75,"Coste salarial medio","Coste salarial alto"))</f>
        <v>Coste salarial bajo</v>
      </c>
      <c r="AN1141" s="3" t="str">
        <f>+IF(TablaProyecto[[#This Row],[DistanceFromHome]]&lt;10,"0-10 kms",IF(TablaProyecto[[#This Row],[DistanceFromHome]]&lt;20,"10-20 kms","20-30 kms"))</f>
        <v>0-10 kms</v>
      </c>
      <c r="AO1141" s="3" t="str">
        <f>+IF(TablaProyecto[[#This Row],[Porcentaje de aumento salarial recibido (%)]]&lt;16%,"Bajo",IF(TablaProyecto[[#This Row],[Porcentaje de aumento salarial recibido (%)]]&lt;21%,"Medio","Alto"))</f>
        <v>Medio</v>
      </c>
      <c r="AP1141" s="3" t="str">
        <f>+IF(TablaProyecto[[#This Row],[TrainingTimesLastYear]]&lt;3,"Poca",IF(TablaProyecto[[#This Row],[TrainingTimesLastYear]]&lt;5,"Media","Mucha"))</f>
        <v>Media</v>
      </c>
      <c r="AQ1141" s="3" t="str">
        <f>+IF(TablaProyecto[[#This Row],[TotalWorkingYears]]&lt;4,"Junior",IF(TablaProyecto[[#This Row],[TotalWorkingYears]]&lt;10,"Intermediate","Senior"))</f>
        <v>Intermediate</v>
      </c>
      <c r="AS1141" t="str">
        <f>+IF(TablaProyecto[[#This Row],[Education]]&gt;5,"ERRONEO","")</f>
        <v/>
      </c>
      <c r="AT1141" t="str">
        <f>IF(+COUNTIF(TablaProyecto[EmployeeNumber],TablaProyecto[[#This Row],[EmployeeNumber]])&gt;1,"ERRONEO"," ")</f>
        <v xml:space="preserve"> </v>
      </c>
      <c r="AU1141" t="str">
        <f>+IF(TablaProyecto[[#This Row],[JobSatisfaction]]&gt;4,"ERRONEO"," ")</f>
        <v xml:space="preserve"> </v>
      </c>
      <c r="AV1141" t="str">
        <f>+IF(TablaProyecto[[#This Row],[PerformanceRating]]&gt;4,"ERRONEO"," ")</f>
        <v xml:space="preserve"> </v>
      </c>
      <c r="AW1141" t="str">
        <f>+IF(TablaProyecto[[#This Row],[RelationshipSatisfaction]]&gt;4,"ERRONEO"," ")</f>
        <v xml:space="preserve"> </v>
      </c>
      <c r="AX1141" t="str">
        <f>+IF(TablaProyecto[[#This Row],[WorkLifeBalance]]&gt;4,"ERRONEO"," ")</f>
        <v xml:space="preserve"> </v>
      </c>
    </row>
    <row r="1142" spans="1:50" x14ac:dyDescent="0.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  <c r="AJ1142" s="3">
        <f>+TablaProyecto[[#This Row],[PercentSalaryHike]]/100</f>
        <v>0.14000000000000001</v>
      </c>
      <c r="AK1142" s="3" t="str">
        <f>+IF(TablaProyecto[[#This Row],[Age]]&gt;=61,"Baby boomers",IF(TablaProyecto[[#This Row],[Age]]&gt;=45,"Generacion X",IF(TablaProyecto[[#This Row],[Age]]&gt;=29,"Millennials","Generacion Z")))</f>
        <v>Millennials</v>
      </c>
      <c r="AL114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142" s="3" t="str">
        <f>+IF(TablaProyecto[[#This Row],[HourlyRate]]&lt;50,"Coste salarial bajo",IF(TablaProyecto[[#This Row],[HourlyRate]]&lt;75,"Coste salarial medio","Coste salarial alto"))</f>
        <v>Coste salarial bajo</v>
      </c>
      <c r="AN1142" s="3" t="str">
        <f>+IF(TablaProyecto[[#This Row],[DistanceFromHome]]&lt;10,"0-10 kms",IF(TablaProyecto[[#This Row],[DistanceFromHome]]&lt;20,"10-20 kms","20-30 kms"))</f>
        <v>0-10 kms</v>
      </c>
      <c r="AO1142" s="3" t="str">
        <f>+IF(TablaProyecto[[#This Row],[Porcentaje de aumento salarial recibido (%)]]&lt;16%,"Bajo",IF(TablaProyecto[[#This Row],[Porcentaje de aumento salarial recibido (%)]]&lt;21%,"Medio","Alto"))</f>
        <v>Bajo</v>
      </c>
      <c r="AP1142" s="3" t="str">
        <f>+IF(TablaProyecto[[#This Row],[TrainingTimesLastYear]]&lt;3,"Poca",IF(TablaProyecto[[#This Row],[TrainingTimesLastYear]]&lt;5,"Media","Mucha"))</f>
        <v>Media</v>
      </c>
      <c r="AQ1142" s="3" t="str">
        <f>+IF(TablaProyecto[[#This Row],[TotalWorkingYears]]&lt;4,"Junior",IF(TablaProyecto[[#This Row],[TotalWorkingYears]]&lt;10,"Intermediate","Senior"))</f>
        <v>Senior</v>
      </c>
      <c r="AS1142" t="str">
        <f>+IF(TablaProyecto[[#This Row],[Education]]&gt;5,"ERRONEO","")</f>
        <v/>
      </c>
      <c r="AT1142" t="str">
        <f>IF(+COUNTIF(TablaProyecto[EmployeeNumber],TablaProyecto[[#This Row],[EmployeeNumber]])&gt;1,"ERRONEO"," ")</f>
        <v xml:space="preserve"> </v>
      </c>
      <c r="AU1142" t="str">
        <f>+IF(TablaProyecto[[#This Row],[JobSatisfaction]]&gt;4,"ERRONEO"," ")</f>
        <v xml:space="preserve"> </v>
      </c>
      <c r="AV1142" t="str">
        <f>+IF(TablaProyecto[[#This Row],[PerformanceRating]]&gt;4,"ERRONEO"," ")</f>
        <v xml:space="preserve"> </v>
      </c>
      <c r="AW1142" t="str">
        <f>+IF(TablaProyecto[[#This Row],[RelationshipSatisfaction]]&gt;4,"ERRONEO"," ")</f>
        <v xml:space="preserve"> </v>
      </c>
      <c r="AX1142" t="str">
        <f>+IF(TablaProyecto[[#This Row],[WorkLifeBalance]]&gt;4,"ERRONEO"," ")</f>
        <v xml:space="preserve"> </v>
      </c>
    </row>
    <row r="1143" spans="1:50" x14ac:dyDescent="0.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  <c r="AJ1143" s="3">
        <f>+TablaProyecto[[#This Row],[PercentSalaryHike]]/100</f>
        <v>0.12</v>
      </c>
      <c r="AK1143" s="3" t="str">
        <f>+IF(TablaProyecto[[#This Row],[Age]]&gt;=61,"Baby boomers",IF(TablaProyecto[[#This Row],[Age]]&gt;=45,"Generacion X",IF(TablaProyecto[[#This Row],[Age]]&gt;=29,"Millennials","Generacion Z")))</f>
        <v>Millennials</v>
      </c>
      <c r="AL114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43" s="3" t="str">
        <f>+IF(TablaProyecto[[#This Row],[HourlyRate]]&lt;50,"Coste salarial bajo",IF(TablaProyecto[[#This Row],[HourlyRate]]&lt;75,"Coste salarial medio","Coste salarial alto"))</f>
        <v>Coste salarial bajo</v>
      </c>
      <c r="AN1143" s="3" t="str">
        <f>+IF(TablaProyecto[[#This Row],[DistanceFromHome]]&lt;10,"0-10 kms",IF(TablaProyecto[[#This Row],[DistanceFromHome]]&lt;20,"10-20 kms","20-30 kms"))</f>
        <v>0-10 kms</v>
      </c>
      <c r="AO1143" s="3" t="str">
        <f>+IF(TablaProyecto[[#This Row],[Porcentaje de aumento salarial recibido (%)]]&lt;16%,"Bajo",IF(TablaProyecto[[#This Row],[Porcentaje de aumento salarial recibido (%)]]&lt;21%,"Medio","Alto"))</f>
        <v>Bajo</v>
      </c>
      <c r="AP1143" s="3" t="str">
        <f>+IF(TablaProyecto[[#This Row],[TrainingTimesLastYear]]&lt;3,"Poca",IF(TablaProyecto[[#This Row],[TrainingTimesLastYear]]&lt;5,"Media","Mucha"))</f>
        <v>Media</v>
      </c>
      <c r="AQ1143" s="3" t="str">
        <f>+IF(TablaProyecto[[#This Row],[TotalWorkingYears]]&lt;4,"Junior",IF(TablaProyecto[[#This Row],[TotalWorkingYears]]&lt;10,"Intermediate","Senior"))</f>
        <v>Intermediate</v>
      </c>
      <c r="AS1143" t="str">
        <f>+IF(TablaProyecto[[#This Row],[Education]]&gt;5,"ERRONEO","")</f>
        <v/>
      </c>
      <c r="AT1143" t="str">
        <f>IF(+COUNTIF(TablaProyecto[EmployeeNumber],TablaProyecto[[#This Row],[EmployeeNumber]])&gt;1,"ERRONEO"," ")</f>
        <v xml:space="preserve"> </v>
      </c>
      <c r="AU1143" t="str">
        <f>+IF(TablaProyecto[[#This Row],[JobSatisfaction]]&gt;4,"ERRONEO"," ")</f>
        <v xml:space="preserve"> </v>
      </c>
      <c r="AV1143" t="str">
        <f>+IF(TablaProyecto[[#This Row],[PerformanceRating]]&gt;4,"ERRONEO"," ")</f>
        <v xml:space="preserve"> </v>
      </c>
      <c r="AW1143" t="str">
        <f>+IF(TablaProyecto[[#This Row],[RelationshipSatisfaction]]&gt;4,"ERRONEO"," ")</f>
        <v xml:space="preserve"> </v>
      </c>
      <c r="AX1143" t="str">
        <f>+IF(TablaProyecto[[#This Row],[WorkLifeBalance]]&gt;4,"ERRONEO"," ")</f>
        <v xml:space="preserve"> </v>
      </c>
    </row>
    <row r="1144" spans="1:50" x14ac:dyDescent="0.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  <c r="AJ1144" s="3">
        <f>+TablaProyecto[[#This Row],[PercentSalaryHike]]/100</f>
        <v>0.14000000000000001</v>
      </c>
      <c r="AK1144" s="3" t="str">
        <f>+IF(TablaProyecto[[#This Row],[Age]]&gt;=61,"Baby boomers",IF(TablaProyecto[[#This Row],[Age]]&gt;=45,"Generacion X",IF(TablaProyecto[[#This Row],[Age]]&gt;=29,"Millennials","Generacion Z")))</f>
        <v>Generacion X</v>
      </c>
      <c r="AL114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44" s="3" t="str">
        <f>+IF(TablaProyecto[[#This Row],[HourlyRate]]&lt;50,"Coste salarial bajo",IF(TablaProyecto[[#This Row],[HourlyRate]]&lt;75,"Coste salarial medio","Coste salarial alto"))</f>
        <v>Coste salarial medio</v>
      </c>
      <c r="AN1144" s="3" t="str">
        <f>+IF(TablaProyecto[[#This Row],[DistanceFromHome]]&lt;10,"0-10 kms",IF(TablaProyecto[[#This Row],[DistanceFromHome]]&lt;20,"10-20 kms","20-30 kms"))</f>
        <v>0-10 kms</v>
      </c>
      <c r="AO1144" s="3" t="str">
        <f>+IF(TablaProyecto[[#This Row],[Porcentaje de aumento salarial recibido (%)]]&lt;16%,"Bajo",IF(TablaProyecto[[#This Row],[Porcentaje de aumento salarial recibido (%)]]&lt;21%,"Medio","Alto"))</f>
        <v>Bajo</v>
      </c>
      <c r="AP1144" s="3" t="str">
        <f>+IF(TablaProyecto[[#This Row],[TrainingTimesLastYear]]&lt;3,"Poca",IF(TablaProyecto[[#This Row],[TrainingTimesLastYear]]&lt;5,"Media","Mucha"))</f>
        <v>Media</v>
      </c>
      <c r="AQ1144" s="3" t="str">
        <f>+IF(TablaProyecto[[#This Row],[TotalWorkingYears]]&lt;4,"Junior",IF(TablaProyecto[[#This Row],[TotalWorkingYears]]&lt;10,"Intermediate","Senior"))</f>
        <v>Senior</v>
      </c>
      <c r="AS1144" t="str">
        <f>+IF(TablaProyecto[[#This Row],[Education]]&gt;5,"ERRONEO","")</f>
        <v/>
      </c>
      <c r="AT1144" t="str">
        <f>IF(+COUNTIF(TablaProyecto[EmployeeNumber],TablaProyecto[[#This Row],[EmployeeNumber]])&gt;1,"ERRONEO"," ")</f>
        <v xml:space="preserve"> </v>
      </c>
      <c r="AU1144" t="str">
        <f>+IF(TablaProyecto[[#This Row],[JobSatisfaction]]&gt;4,"ERRONEO"," ")</f>
        <v xml:space="preserve"> </v>
      </c>
      <c r="AV1144" t="str">
        <f>+IF(TablaProyecto[[#This Row],[PerformanceRating]]&gt;4,"ERRONEO"," ")</f>
        <v xml:space="preserve"> </v>
      </c>
      <c r="AW1144" t="str">
        <f>+IF(TablaProyecto[[#This Row],[RelationshipSatisfaction]]&gt;4,"ERRONEO"," ")</f>
        <v xml:space="preserve"> </v>
      </c>
      <c r="AX1144" t="str">
        <f>+IF(TablaProyecto[[#This Row],[WorkLifeBalance]]&gt;4,"ERRONEO"," ")</f>
        <v xml:space="preserve"> </v>
      </c>
    </row>
    <row r="1145" spans="1:50" x14ac:dyDescent="0.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  <c r="AJ1145" s="3">
        <f>+TablaProyecto[[#This Row],[PercentSalaryHike]]/100</f>
        <v>0.15</v>
      </c>
      <c r="AK1145" s="3" t="str">
        <f>+IF(TablaProyecto[[#This Row],[Age]]&gt;=61,"Baby boomers",IF(TablaProyecto[[#This Row],[Age]]&gt;=45,"Generacion X",IF(TablaProyecto[[#This Row],[Age]]&gt;=29,"Millennials","Generacion Z")))</f>
        <v>Generacion X</v>
      </c>
      <c r="AL114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45" s="3" t="str">
        <f>+IF(TablaProyecto[[#This Row],[HourlyRate]]&lt;50,"Coste salarial bajo",IF(TablaProyecto[[#This Row],[HourlyRate]]&lt;75,"Coste salarial medio","Coste salarial alto"))</f>
        <v>Coste salarial medio</v>
      </c>
      <c r="AN1145" s="3" t="str">
        <f>+IF(TablaProyecto[[#This Row],[DistanceFromHome]]&lt;10,"0-10 kms",IF(TablaProyecto[[#This Row],[DistanceFromHome]]&lt;20,"10-20 kms","20-30 kms"))</f>
        <v>20-30 kms</v>
      </c>
      <c r="AO1145" s="3" t="str">
        <f>+IF(TablaProyecto[[#This Row],[Porcentaje de aumento salarial recibido (%)]]&lt;16%,"Bajo",IF(TablaProyecto[[#This Row],[Porcentaje de aumento salarial recibido (%)]]&lt;21%,"Medio","Alto"))</f>
        <v>Bajo</v>
      </c>
      <c r="AP1145" s="3" t="str">
        <f>+IF(TablaProyecto[[#This Row],[TrainingTimesLastYear]]&lt;3,"Poca",IF(TablaProyecto[[#This Row],[TrainingTimesLastYear]]&lt;5,"Media","Mucha"))</f>
        <v>Poca</v>
      </c>
      <c r="AQ1145" s="3" t="str">
        <f>+IF(TablaProyecto[[#This Row],[TotalWorkingYears]]&lt;4,"Junior",IF(TablaProyecto[[#This Row],[TotalWorkingYears]]&lt;10,"Intermediate","Senior"))</f>
        <v>Senior</v>
      </c>
      <c r="AS1145" t="str">
        <f>+IF(TablaProyecto[[#This Row],[Education]]&gt;5,"ERRONEO","")</f>
        <v/>
      </c>
      <c r="AT1145" t="str">
        <f>IF(+COUNTIF(TablaProyecto[EmployeeNumber],TablaProyecto[[#This Row],[EmployeeNumber]])&gt;1,"ERRONEO"," ")</f>
        <v xml:space="preserve"> </v>
      </c>
      <c r="AU1145" t="str">
        <f>+IF(TablaProyecto[[#This Row],[JobSatisfaction]]&gt;4,"ERRONEO"," ")</f>
        <v xml:space="preserve"> </v>
      </c>
      <c r="AV1145" t="str">
        <f>+IF(TablaProyecto[[#This Row],[PerformanceRating]]&gt;4,"ERRONEO"," ")</f>
        <v xml:space="preserve"> </v>
      </c>
      <c r="AW1145" t="str">
        <f>+IF(TablaProyecto[[#This Row],[RelationshipSatisfaction]]&gt;4,"ERRONEO"," ")</f>
        <v xml:space="preserve"> </v>
      </c>
      <c r="AX1145" t="str">
        <f>+IF(TablaProyecto[[#This Row],[WorkLifeBalance]]&gt;4,"ERRONEO"," ")</f>
        <v xml:space="preserve"> </v>
      </c>
    </row>
    <row r="1146" spans="1:50" x14ac:dyDescent="0.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  <c r="AJ1146" s="3">
        <f>+TablaProyecto[[#This Row],[PercentSalaryHike]]/100</f>
        <v>0.13</v>
      </c>
      <c r="AK1146" s="3" t="str">
        <f>+IF(TablaProyecto[[#This Row],[Age]]&gt;=61,"Baby boomers",IF(TablaProyecto[[#This Row],[Age]]&gt;=45,"Generacion X",IF(TablaProyecto[[#This Row],[Age]]&gt;=29,"Millennials","Generacion Z")))</f>
        <v>Millennials</v>
      </c>
      <c r="AL114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46" s="3" t="str">
        <f>+IF(TablaProyecto[[#This Row],[HourlyRate]]&lt;50,"Coste salarial bajo",IF(TablaProyecto[[#This Row],[HourlyRate]]&lt;75,"Coste salarial medio","Coste salarial alto"))</f>
        <v>Coste salarial medio</v>
      </c>
      <c r="AN1146" s="3" t="str">
        <f>+IF(TablaProyecto[[#This Row],[DistanceFromHome]]&lt;10,"0-10 kms",IF(TablaProyecto[[#This Row],[DistanceFromHome]]&lt;20,"10-20 kms","20-30 kms"))</f>
        <v>0-10 kms</v>
      </c>
      <c r="AO1146" s="3" t="str">
        <f>+IF(TablaProyecto[[#This Row],[Porcentaje de aumento salarial recibido (%)]]&lt;16%,"Bajo",IF(TablaProyecto[[#This Row],[Porcentaje de aumento salarial recibido (%)]]&lt;21%,"Medio","Alto"))</f>
        <v>Bajo</v>
      </c>
      <c r="AP1146" s="3" t="str">
        <f>+IF(TablaProyecto[[#This Row],[TrainingTimesLastYear]]&lt;3,"Poca",IF(TablaProyecto[[#This Row],[TrainingTimesLastYear]]&lt;5,"Media","Mucha"))</f>
        <v>Media</v>
      </c>
      <c r="AQ1146" s="3" t="str">
        <f>+IF(TablaProyecto[[#This Row],[TotalWorkingYears]]&lt;4,"Junior",IF(TablaProyecto[[#This Row],[TotalWorkingYears]]&lt;10,"Intermediate","Senior"))</f>
        <v>Senior</v>
      </c>
      <c r="AS1146" t="str">
        <f>+IF(TablaProyecto[[#This Row],[Education]]&gt;5,"ERRONEO","")</f>
        <v/>
      </c>
      <c r="AT1146" t="str">
        <f>IF(+COUNTIF(TablaProyecto[EmployeeNumber],TablaProyecto[[#This Row],[EmployeeNumber]])&gt;1,"ERRONEO"," ")</f>
        <v xml:space="preserve"> </v>
      </c>
      <c r="AU1146" t="str">
        <f>+IF(TablaProyecto[[#This Row],[JobSatisfaction]]&gt;4,"ERRONEO"," ")</f>
        <v xml:space="preserve"> </v>
      </c>
      <c r="AV1146" t="str">
        <f>+IF(TablaProyecto[[#This Row],[PerformanceRating]]&gt;4,"ERRONEO"," ")</f>
        <v xml:space="preserve"> </v>
      </c>
      <c r="AW1146" t="str">
        <f>+IF(TablaProyecto[[#This Row],[RelationshipSatisfaction]]&gt;4,"ERRONEO"," ")</f>
        <v xml:space="preserve"> </v>
      </c>
      <c r="AX1146" t="str">
        <f>+IF(TablaProyecto[[#This Row],[WorkLifeBalance]]&gt;4,"ERRONEO"," ")</f>
        <v xml:space="preserve"> </v>
      </c>
    </row>
    <row r="1147" spans="1:50" x14ac:dyDescent="0.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  <c r="AJ1147" s="3">
        <f>+TablaProyecto[[#This Row],[PercentSalaryHike]]/100</f>
        <v>0.12</v>
      </c>
      <c r="AK1147" s="3" t="str">
        <f>+IF(TablaProyecto[[#This Row],[Age]]&gt;=61,"Baby boomers",IF(TablaProyecto[[#This Row],[Age]]&gt;=45,"Generacion X",IF(TablaProyecto[[#This Row],[Age]]&gt;=29,"Millennials","Generacion Z")))</f>
        <v>Millennials</v>
      </c>
      <c r="AL114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47" s="3" t="str">
        <f>+IF(TablaProyecto[[#This Row],[HourlyRate]]&lt;50,"Coste salarial bajo",IF(TablaProyecto[[#This Row],[HourlyRate]]&lt;75,"Coste salarial medio","Coste salarial alto"))</f>
        <v>Coste salarial alto</v>
      </c>
      <c r="AN1147" s="3" t="str">
        <f>+IF(TablaProyecto[[#This Row],[DistanceFromHome]]&lt;10,"0-10 kms",IF(TablaProyecto[[#This Row],[DistanceFromHome]]&lt;20,"10-20 kms","20-30 kms"))</f>
        <v>10-20 kms</v>
      </c>
      <c r="AO1147" s="3" t="str">
        <f>+IF(TablaProyecto[[#This Row],[Porcentaje de aumento salarial recibido (%)]]&lt;16%,"Bajo",IF(TablaProyecto[[#This Row],[Porcentaje de aumento salarial recibido (%)]]&lt;21%,"Medio","Alto"))</f>
        <v>Bajo</v>
      </c>
      <c r="AP1147" s="3" t="str">
        <f>+IF(TablaProyecto[[#This Row],[TrainingTimesLastYear]]&lt;3,"Poca",IF(TablaProyecto[[#This Row],[TrainingTimesLastYear]]&lt;5,"Media","Mucha"))</f>
        <v>Poca</v>
      </c>
      <c r="AQ1147" s="3" t="str">
        <f>+IF(TablaProyecto[[#This Row],[TotalWorkingYears]]&lt;4,"Junior",IF(TablaProyecto[[#This Row],[TotalWorkingYears]]&lt;10,"Intermediate","Senior"))</f>
        <v>Intermediate</v>
      </c>
      <c r="AS1147" t="str">
        <f>+IF(TablaProyecto[[#This Row],[Education]]&gt;5,"ERRONEO","")</f>
        <v/>
      </c>
      <c r="AT1147" t="str">
        <f>IF(+COUNTIF(TablaProyecto[EmployeeNumber],TablaProyecto[[#This Row],[EmployeeNumber]])&gt;1,"ERRONEO"," ")</f>
        <v xml:space="preserve"> </v>
      </c>
      <c r="AU1147" t="str">
        <f>+IF(TablaProyecto[[#This Row],[JobSatisfaction]]&gt;4,"ERRONEO"," ")</f>
        <v xml:space="preserve"> </v>
      </c>
      <c r="AV1147" t="str">
        <f>+IF(TablaProyecto[[#This Row],[PerformanceRating]]&gt;4,"ERRONEO"," ")</f>
        <v xml:space="preserve"> </v>
      </c>
      <c r="AW1147" t="str">
        <f>+IF(TablaProyecto[[#This Row],[RelationshipSatisfaction]]&gt;4,"ERRONEO"," ")</f>
        <v xml:space="preserve"> </v>
      </c>
      <c r="AX1147" t="str">
        <f>+IF(TablaProyecto[[#This Row],[WorkLifeBalance]]&gt;4,"ERRONEO"," ")</f>
        <v xml:space="preserve"> </v>
      </c>
    </row>
    <row r="1148" spans="1:50" x14ac:dyDescent="0.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  <c r="AJ1148" s="3">
        <f>+TablaProyecto[[#This Row],[PercentSalaryHike]]/100</f>
        <v>0.13</v>
      </c>
      <c r="AK1148" s="3" t="str">
        <f>+IF(TablaProyecto[[#This Row],[Age]]&gt;=61,"Baby boomers",IF(TablaProyecto[[#This Row],[Age]]&gt;=45,"Generacion X",IF(TablaProyecto[[#This Row],[Age]]&gt;=29,"Millennials","Generacion Z")))</f>
        <v>Millennials</v>
      </c>
      <c r="AL114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48" s="3" t="str">
        <f>+IF(TablaProyecto[[#This Row],[HourlyRate]]&lt;50,"Coste salarial bajo",IF(TablaProyecto[[#This Row],[HourlyRate]]&lt;75,"Coste salarial medio","Coste salarial alto"))</f>
        <v>Coste salarial bajo</v>
      </c>
      <c r="AN1148" s="3" t="str">
        <f>+IF(TablaProyecto[[#This Row],[DistanceFromHome]]&lt;10,"0-10 kms",IF(TablaProyecto[[#This Row],[DistanceFromHome]]&lt;20,"10-20 kms","20-30 kms"))</f>
        <v>10-20 kms</v>
      </c>
      <c r="AO1148" s="3" t="str">
        <f>+IF(TablaProyecto[[#This Row],[Porcentaje de aumento salarial recibido (%)]]&lt;16%,"Bajo",IF(TablaProyecto[[#This Row],[Porcentaje de aumento salarial recibido (%)]]&lt;21%,"Medio","Alto"))</f>
        <v>Bajo</v>
      </c>
      <c r="AP1148" s="3" t="str">
        <f>+IF(TablaProyecto[[#This Row],[TrainingTimesLastYear]]&lt;3,"Poca",IF(TablaProyecto[[#This Row],[TrainingTimesLastYear]]&lt;5,"Media","Mucha"))</f>
        <v>Media</v>
      </c>
      <c r="AQ1148" s="3" t="str">
        <f>+IF(TablaProyecto[[#This Row],[TotalWorkingYears]]&lt;4,"Junior",IF(TablaProyecto[[#This Row],[TotalWorkingYears]]&lt;10,"Intermediate","Senior"))</f>
        <v>Intermediate</v>
      </c>
      <c r="AS1148" t="str">
        <f>+IF(TablaProyecto[[#This Row],[Education]]&gt;5,"ERRONEO","")</f>
        <v/>
      </c>
      <c r="AT1148" t="str">
        <f>IF(+COUNTIF(TablaProyecto[EmployeeNumber],TablaProyecto[[#This Row],[EmployeeNumber]])&gt;1,"ERRONEO"," ")</f>
        <v xml:space="preserve"> </v>
      </c>
      <c r="AU1148" t="str">
        <f>+IF(TablaProyecto[[#This Row],[JobSatisfaction]]&gt;4,"ERRONEO"," ")</f>
        <v xml:space="preserve"> </v>
      </c>
      <c r="AV1148" t="str">
        <f>+IF(TablaProyecto[[#This Row],[PerformanceRating]]&gt;4,"ERRONEO"," ")</f>
        <v xml:space="preserve"> </v>
      </c>
      <c r="AW1148" t="str">
        <f>+IF(TablaProyecto[[#This Row],[RelationshipSatisfaction]]&gt;4,"ERRONEO"," ")</f>
        <v xml:space="preserve"> </v>
      </c>
      <c r="AX1148" t="str">
        <f>+IF(TablaProyecto[[#This Row],[WorkLifeBalance]]&gt;4,"ERRONEO"," ")</f>
        <v xml:space="preserve"> </v>
      </c>
    </row>
    <row r="1149" spans="1:50" x14ac:dyDescent="0.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  <c r="AJ1149" s="3">
        <f>+TablaProyecto[[#This Row],[PercentSalaryHike]]/100</f>
        <v>0.14000000000000001</v>
      </c>
      <c r="AK1149" s="3" t="str">
        <f>+IF(TablaProyecto[[#This Row],[Age]]&gt;=61,"Baby boomers",IF(TablaProyecto[[#This Row],[Age]]&gt;=45,"Generacion X",IF(TablaProyecto[[#This Row],[Age]]&gt;=29,"Millennials","Generacion Z")))</f>
        <v>Generacion X</v>
      </c>
      <c r="AL114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49" s="3" t="str">
        <f>+IF(TablaProyecto[[#This Row],[HourlyRate]]&lt;50,"Coste salarial bajo",IF(TablaProyecto[[#This Row],[HourlyRate]]&lt;75,"Coste salarial medio","Coste salarial alto"))</f>
        <v>Coste salarial alto</v>
      </c>
      <c r="AN1149" s="3" t="str">
        <f>+IF(TablaProyecto[[#This Row],[DistanceFromHome]]&lt;10,"0-10 kms",IF(TablaProyecto[[#This Row],[DistanceFromHome]]&lt;20,"10-20 kms","20-30 kms"))</f>
        <v>20-30 kms</v>
      </c>
      <c r="AO1149" s="3" t="str">
        <f>+IF(TablaProyecto[[#This Row],[Porcentaje de aumento salarial recibido (%)]]&lt;16%,"Bajo",IF(TablaProyecto[[#This Row],[Porcentaje de aumento salarial recibido (%)]]&lt;21%,"Medio","Alto"))</f>
        <v>Bajo</v>
      </c>
      <c r="AP1149" s="3" t="str">
        <f>+IF(TablaProyecto[[#This Row],[TrainingTimesLastYear]]&lt;3,"Poca",IF(TablaProyecto[[#This Row],[TrainingTimesLastYear]]&lt;5,"Media","Mucha"))</f>
        <v>Media</v>
      </c>
      <c r="AQ1149" s="3" t="str">
        <f>+IF(TablaProyecto[[#This Row],[TotalWorkingYears]]&lt;4,"Junior",IF(TablaProyecto[[#This Row],[TotalWorkingYears]]&lt;10,"Intermediate","Senior"))</f>
        <v>Senior</v>
      </c>
      <c r="AS1149" t="str">
        <f>+IF(TablaProyecto[[#This Row],[Education]]&gt;5,"ERRONEO","")</f>
        <v/>
      </c>
      <c r="AT1149" t="str">
        <f>IF(+COUNTIF(TablaProyecto[EmployeeNumber],TablaProyecto[[#This Row],[EmployeeNumber]])&gt;1,"ERRONEO"," ")</f>
        <v xml:space="preserve"> </v>
      </c>
      <c r="AU1149" t="str">
        <f>+IF(TablaProyecto[[#This Row],[JobSatisfaction]]&gt;4,"ERRONEO"," ")</f>
        <v xml:space="preserve"> </v>
      </c>
      <c r="AV1149" t="str">
        <f>+IF(TablaProyecto[[#This Row],[PerformanceRating]]&gt;4,"ERRONEO"," ")</f>
        <v xml:space="preserve"> </v>
      </c>
      <c r="AW1149" t="str">
        <f>+IF(TablaProyecto[[#This Row],[RelationshipSatisfaction]]&gt;4,"ERRONEO"," ")</f>
        <v xml:space="preserve"> </v>
      </c>
      <c r="AX1149" t="str">
        <f>+IF(TablaProyecto[[#This Row],[WorkLifeBalance]]&gt;4,"ERRONEO"," ")</f>
        <v xml:space="preserve"> </v>
      </c>
    </row>
    <row r="1150" spans="1:50" x14ac:dyDescent="0.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  <c r="AJ1150" s="3">
        <f>+TablaProyecto[[#This Row],[PercentSalaryHike]]/100</f>
        <v>0.13</v>
      </c>
      <c r="AK1150" s="3" t="str">
        <f>+IF(TablaProyecto[[#This Row],[Age]]&gt;=61,"Baby boomers",IF(TablaProyecto[[#This Row],[Age]]&gt;=45,"Generacion X",IF(TablaProyecto[[#This Row],[Age]]&gt;=29,"Millennials","Generacion Z")))</f>
        <v>Millennials</v>
      </c>
      <c r="AL115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50" s="3" t="str">
        <f>+IF(TablaProyecto[[#This Row],[HourlyRate]]&lt;50,"Coste salarial bajo",IF(TablaProyecto[[#This Row],[HourlyRate]]&lt;75,"Coste salarial medio","Coste salarial alto"))</f>
        <v>Coste salarial alto</v>
      </c>
      <c r="AN1150" s="3" t="str">
        <f>+IF(TablaProyecto[[#This Row],[DistanceFromHome]]&lt;10,"0-10 kms",IF(TablaProyecto[[#This Row],[DistanceFromHome]]&lt;20,"10-20 kms","20-30 kms"))</f>
        <v>10-20 kms</v>
      </c>
      <c r="AO1150" s="3" t="str">
        <f>+IF(TablaProyecto[[#This Row],[Porcentaje de aumento salarial recibido (%)]]&lt;16%,"Bajo",IF(TablaProyecto[[#This Row],[Porcentaje de aumento salarial recibido (%)]]&lt;21%,"Medio","Alto"))</f>
        <v>Bajo</v>
      </c>
      <c r="AP1150" s="3" t="str">
        <f>+IF(TablaProyecto[[#This Row],[TrainingTimesLastYear]]&lt;3,"Poca",IF(TablaProyecto[[#This Row],[TrainingTimesLastYear]]&lt;5,"Media","Mucha"))</f>
        <v>Media</v>
      </c>
      <c r="AQ1150" s="3" t="str">
        <f>+IF(TablaProyecto[[#This Row],[TotalWorkingYears]]&lt;4,"Junior",IF(TablaProyecto[[#This Row],[TotalWorkingYears]]&lt;10,"Intermediate","Senior"))</f>
        <v>Senior</v>
      </c>
      <c r="AS1150" t="str">
        <f>+IF(TablaProyecto[[#This Row],[Education]]&gt;5,"ERRONEO","")</f>
        <v/>
      </c>
      <c r="AT1150" t="str">
        <f>IF(+COUNTIF(TablaProyecto[EmployeeNumber],TablaProyecto[[#This Row],[EmployeeNumber]])&gt;1,"ERRONEO"," ")</f>
        <v xml:space="preserve"> </v>
      </c>
      <c r="AU1150" t="str">
        <f>+IF(TablaProyecto[[#This Row],[JobSatisfaction]]&gt;4,"ERRONEO"," ")</f>
        <v xml:space="preserve"> </v>
      </c>
      <c r="AV1150" t="str">
        <f>+IF(TablaProyecto[[#This Row],[PerformanceRating]]&gt;4,"ERRONEO"," ")</f>
        <v xml:space="preserve"> </v>
      </c>
      <c r="AW1150" t="str">
        <f>+IF(TablaProyecto[[#This Row],[RelationshipSatisfaction]]&gt;4,"ERRONEO"," ")</f>
        <v xml:space="preserve"> </v>
      </c>
      <c r="AX1150" t="str">
        <f>+IF(TablaProyecto[[#This Row],[WorkLifeBalance]]&gt;4,"ERRONEO"," ")</f>
        <v xml:space="preserve"> </v>
      </c>
    </row>
    <row r="1151" spans="1:50" x14ac:dyDescent="0.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  <c r="AJ1151" s="3">
        <f>+TablaProyecto[[#This Row],[PercentSalaryHike]]/100</f>
        <v>0.11</v>
      </c>
      <c r="AK1151" s="3" t="str">
        <f>+IF(TablaProyecto[[#This Row],[Age]]&gt;=61,"Baby boomers",IF(TablaProyecto[[#This Row],[Age]]&gt;=45,"Generacion X",IF(TablaProyecto[[#This Row],[Age]]&gt;=29,"Millennials","Generacion Z")))</f>
        <v>Generacion Z</v>
      </c>
      <c r="AL115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51" s="3" t="str">
        <f>+IF(TablaProyecto[[#This Row],[HourlyRate]]&lt;50,"Coste salarial bajo",IF(TablaProyecto[[#This Row],[HourlyRate]]&lt;75,"Coste salarial medio","Coste salarial alto"))</f>
        <v>Coste salarial medio</v>
      </c>
      <c r="AN1151" s="3" t="str">
        <f>+IF(TablaProyecto[[#This Row],[DistanceFromHome]]&lt;10,"0-10 kms",IF(TablaProyecto[[#This Row],[DistanceFromHome]]&lt;20,"10-20 kms","20-30 kms"))</f>
        <v>10-20 kms</v>
      </c>
      <c r="AO1151" s="3" t="str">
        <f>+IF(TablaProyecto[[#This Row],[Porcentaje de aumento salarial recibido (%)]]&lt;16%,"Bajo",IF(TablaProyecto[[#This Row],[Porcentaje de aumento salarial recibido (%)]]&lt;21%,"Medio","Alto"))</f>
        <v>Bajo</v>
      </c>
      <c r="AP1151" s="3" t="str">
        <f>+IF(TablaProyecto[[#This Row],[TrainingTimesLastYear]]&lt;3,"Poca",IF(TablaProyecto[[#This Row],[TrainingTimesLastYear]]&lt;5,"Media","Mucha"))</f>
        <v>Media</v>
      </c>
      <c r="AQ1151" s="3" t="str">
        <f>+IF(TablaProyecto[[#This Row],[TotalWorkingYears]]&lt;4,"Junior",IF(TablaProyecto[[#This Row],[TotalWorkingYears]]&lt;10,"Intermediate","Senior"))</f>
        <v>Intermediate</v>
      </c>
      <c r="AS1151" t="str">
        <f>+IF(TablaProyecto[[#This Row],[Education]]&gt;5,"ERRONEO","")</f>
        <v/>
      </c>
      <c r="AT1151" t="str">
        <f>IF(+COUNTIF(TablaProyecto[EmployeeNumber],TablaProyecto[[#This Row],[EmployeeNumber]])&gt;1,"ERRONEO"," ")</f>
        <v xml:space="preserve"> </v>
      </c>
      <c r="AU1151" t="str">
        <f>+IF(TablaProyecto[[#This Row],[JobSatisfaction]]&gt;4,"ERRONEO"," ")</f>
        <v xml:space="preserve"> </v>
      </c>
      <c r="AV1151" t="str">
        <f>+IF(TablaProyecto[[#This Row],[PerformanceRating]]&gt;4,"ERRONEO"," ")</f>
        <v xml:space="preserve"> </v>
      </c>
      <c r="AW1151" t="str">
        <f>+IF(TablaProyecto[[#This Row],[RelationshipSatisfaction]]&gt;4,"ERRONEO"," ")</f>
        <v xml:space="preserve"> </v>
      </c>
      <c r="AX1151" t="str">
        <f>+IF(TablaProyecto[[#This Row],[WorkLifeBalance]]&gt;4,"ERRONEO"," ")</f>
        <v xml:space="preserve"> </v>
      </c>
    </row>
    <row r="1152" spans="1:50" x14ac:dyDescent="0.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  <c r="AJ1152" s="3">
        <f>+TablaProyecto[[#This Row],[PercentSalaryHike]]/100</f>
        <v>0.11</v>
      </c>
      <c r="AK1152" s="3" t="str">
        <f>+IF(TablaProyecto[[#This Row],[Age]]&gt;=61,"Baby boomers",IF(TablaProyecto[[#This Row],[Age]]&gt;=45,"Generacion X",IF(TablaProyecto[[#This Row],[Age]]&gt;=29,"Millennials","Generacion Z")))</f>
        <v>Millennials</v>
      </c>
      <c r="AL115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152" s="3" t="str">
        <f>+IF(TablaProyecto[[#This Row],[HourlyRate]]&lt;50,"Coste salarial bajo",IF(TablaProyecto[[#This Row],[HourlyRate]]&lt;75,"Coste salarial medio","Coste salarial alto"))</f>
        <v>Coste salarial bajo</v>
      </c>
      <c r="AN1152" s="3" t="str">
        <f>+IF(TablaProyecto[[#This Row],[DistanceFromHome]]&lt;10,"0-10 kms",IF(TablaProyecto[[#This Row],[DistanceFromHome]]&lt;20,"10-20 kms","20-30 kms"))</f>
        <v>10-20 kms</v>
      </c>
      <c r="AO1152" s="3" t="str">
        <f>+IF(TablaProyecto[[#This Row],[Porcentaje de aumento salarial recibido (%)]]&lt;16%,"Bajo",IF(TablaProyecto[[#This Row],[Porcentaje de aumento salarial recibido (%)]]&lt;21%,"Medio","Alto"))</f>
        <v>Bajo</v>
      </c>
      <c r="AP1152" s="3" t="str">
        <f>+IF(TablaProyecto[[#This Row],[TrainingTimesLastYear]]&lt;3,"Poca",IF(TablaProyecto[[#This Row],[TrainingTimesLastYear]]&lt;5,"Media","Mucha"))</f>
        <v>Poca</v>
      </c>
      <c r="AQ1152" s="3" t="str">
        <f>+IF(TablaProyecto[[#This Row],[TotalWorkingYears]]&lt;4,"Junior",IF(TablaProyecto[[#This Row],[TotalWorkingYears]]&lt;10,"Intermediate","Senior"))</f>
        <v>Senior</v>
      </c>
      <c r="AS1152" t="str">
        <f>+IF(TablaProyecto[[#This Row],[Education]]&gt;5,"ERRONEO","")</f>
        <v/>
      </c>
      <c r="AT1152" t="str">
        <f>IF(+COUNTIF(TablaProyecto[EmployeeNumber],TablaProyecto[[#This Row],[EmployeeNumber]])&gt;1,"ERRONEO"," ")</f>
        <v xml:space="preserve"> </v>
      </c>
      <c r="AU1152" t="str">
        <f>+IF(TablaProyecto[[#This Row],[JobSatisfaction]]&gt;4,"ERRONEO"," ")</f>
        <v xml:space="preserve"> </v>
      </c>
      <c r="AV1152" t="str">
        <f>+IF(TablaProyecto[[#This Row],[PerformanceRating]]&gt;4,"ERRONEO"," ")</f>
        <v xml:space="preserve"> </v>
      </c>
      <c r="AW1152" t="str">
        <f>+IF(TablaProyecto[[#This Row],[RelationshipSatisfaction]]&gt;4,"ERRONEO"," ")</f>
        <v xml:space="preserve"> </v>
      </c>
      <c r="AX1152" t="str">
        <f>+IF(TablaProyecto[[#This Row],[WorkLifeBalance]]&gt;4,"ERRONEO"," ")</f>
        <v xml:space="preserve"> </v>
      </c>
    </row>
    <row r="1153" spans="1:50" x14ac:dyDescent="0.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  <c r="AJ1153" s="3">
        <f>+TablaProyecto[[#This Row],[PercentSalaryHike]]/100</f>
        <v>0.21</v>
      </c>
      <c r="AK1153" s="3" t="str">
        <f>+IF(TablaProyecto[[#This Row],[Age]]&gt;=61,"Baby boomers",IF(TablaProyecto[[#This Row],[Age]]&gt;=45,"Generacion X",IF(TablaProyecto[[#This Row],[Age]]&gt;=29,"Millennials","Generacion Z")))</f>
        <v>Generacion Z</v>
      </c>
      <c r="AL115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53" s="3" t="str">
        <f>+IF(TablaProyecto[[#This Row],[HourlyRate]]&lt;50,"Coste salarial bajo",IF(TablaProyecto[[#This Row],[HourlyRate]]&lt;75,"Coste salarial medio","Coste salarial alto"))</f>
        <v>Coste salarial bajo</v>
      </c>
      <c r="AN1153" s="3" t="str">
        <f>+IF(TablaProyecto[[#This Row],[DistanceFromHome]]&lt;10,"0-10 kms",IF(TablaProyecto[[#This Row],[DistanceFromHome]]&lt;20,"10-20 kms","20-30 kms"))</f>
        <v>20-30 kms</v>
      </c>
      <c r="AO1153" s="3" t="str">
        <f>+IF(TablaProyecto[[#This Row],[Porcentaje de aumento salarial recibido (%)]]&lt;16%,"Bajo",IF(TablaProyecto[[#This Row],[Porcentaje de aumento salarial recibido (%)]]&lt;21%,"Medio","Alto"))</f>
        <v>Alto</v>
      </c>
      <c r="AP1153" s="3" t="str">
        <f>+IF(TablaProyecto[[#This Row],[TrainingTimesLastYear]]&lt;3,"Poca",IF(TablaProyecto[[#This Row],[TrainingTimesLastYear]]&lt;5,"Media","Mucha"))</f>
        <v>Mucha</v>
      </c>
      <c r="AQ1153" s="3" t="str">
        <f>+IF(TablaProyecto[[#This Row],[TotalWorkingYears]]&lt;4,"Junior",IF(TablaProyecto[[#This Row],[TotalWorkingYears]]&lt;10,"Intermediate","Senior"))</f>
        <v>Intermediate</v>
      </c>
      <c r="AS1153" t="str">
        <f>+IF(TablaProyecto[[#This Row],[Education]]&gt;5,"ERRONEO","")</f>
        <v/>
      </c>
      <c r="AT1153" t="str">
        <f>IF(+COUNTIF(TablaProyecto[EmployeeNumber],TablaProyecto[[#This Row],[EmployeeNumber]])&gt;1,"ERRONEO"," ")</f>
        <v xml:space="preserve"> </v>
      </c>
      <c r="AU1153" t="str">
        <f>+IF(TablaProyecto[[#This Row],[JobSatisfaction]]&gt;4,"ERRONEO"," ")</f>
        <v xml:space="preserve"> </v>
      </c>
      <c r="AV1153" t="str">
        <f>+IF(TablaProyecto[[#This Row],[PerformanceRating]]&gt;4,"ERRONEO"," ")</f>
        <v xml:space="preserve"> </v>
      </c>
      <c r="AW1153" t="str">
        <f>+IF(TablaProyecto[[#This Row],[RelationshipSatisfaction]]&gt;4,"ERRONEO"," ")</f>
        <v xml:space="preserve"> </v>
      </c>
      <c r="AX1153" t="str">
        <f>+IF(TablaProyecto[[#This Row],[WorkLifeBalance]]&gt;4,"ERRONEO"," ")</f>
        <v xml:space="preserve"> </v>
      </c>
    </row>
    <row r="1154" spans="1:50" x14ac:dyDescent="0.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  <c r="AJ1154" s="3">
        <f>+TablaProyecto[[#This Row],[PercentSalaryHike]]/100</f>
        <v>0.18</v>
      </c>
      <c r="AK1154" s="3" t="str">
        <f>+IF(TablaProyecto[[#This Row],[Age]]&gt;=61,"Baby boomers",IF(TablaProyecto[[#This Row],[Age]]&gt;=45,"Generacion X",IF(TablaProyecto[[#This Row],[Age]]&gt;=29,"Millennials","Generacion Z")))</f>
        <v>Generacion Z</v>
      </c>
      <c r="AL115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54" s="3" t="str">
        <f>+IF(TablaProyecto[[#This Row],[HourlyRate]]&lt;50,"Coste salarial bajo",IF(TablaProyecto[[#This Row],[HourlyRate]]&lt;75,"Coste salarial medio","Coste salarial alto"))</f>
        <v>Coste salarial alto</v>
      </c>
      <c r="AN1154" s="3" t="str">
        <f>+IF(TablaProyecto[[#This Row],[DistanceFromHome]]&lt;10,"0-10 kms",IF(TablaProyecto[[#This Row],[DistanceFromHome]]&lt;20,"10-20 kms","20-30 kms"))</f>
        <v>0-10 kms</v>
      </c>
      <c r="AO1154" s="3" t="str">
        <f>+IF(TablaProyecto[[#This Row],[Porcentaje de aumento salarial recibido (%)]]&lt;16%,"Bajo",IF(TablaProyecto[[#This Row],[Porcentaje de aumento salarial recibido (%)]]&lt;21%,"Medio","Alto"))</f>
        <v>Medio</v>
      </c>
      <c r="AP1154" s="3" t="str">
        <f>+IF(TablaProyecto[[#This Row],[TrainingTimesLastYear]]&lt;3,"Poca",IF(TablaProyecto[[#This Row],[TrainingTimesLastYear]]&lt;5,"Media","Mucha"))</f>
        <v>Poca</v>
      </c>
      <c r="AQ1154" s="3" t="str">
        <f>+IF(TablaProyecto[[#This Row],[TotalWorkingYears]]&lt;4,"Junior",IF(TablaProyecto[[#This Row],[TotalWorkingYears]]&lt;10,"Intermediate","Senior"))</f>
        <v>Junior</v>
      </c>
      <c r="AS1154" t="str">
        <f>+IF(TablaProyecto[[#This Row],[Education]]&gt;5,"ERRONEO","")</f>
        <v/>
      </c>
      <c r="AT1154" t="str">
        <f>IF(+COUNTIF(TablaProyecto[EmployeeNumber],TablaProyecto[[#This Row],[EmployeeNumber]])&gt;1,"ERRONEO"," ")</f>
        <v xml:space="preserve"> </v>
      </c>
      <c r="AU1154" t="str">
        <f>+IF(TablaProyecto[[#This Row],[JobSatisfaction]]&gt;4,"ERRONEO"," ")</f>
        <v xml:space="preserve"> </v>
      </c>
      <c r="AV1154" t="str">
        <f>+IF(TablaProyecto[[#This Row],[PerformanceRating]]&gt;4,"ERRONEO"," ")</f>
        <v xml:space="preserve"> </v>
      </c>
      <c r="AW1154" t="str">
        <f>+IF(TablaProyecto[[#This Row],[RelationshipSatisfaction]]&gt;4,"ERRONEO"," ")</f>
        <v xml:space="preserve"> </v>
      </c>
      <c r="AX1154" t="str">
        <f>+IF(TablaProyecto[[#This Row],[WorkLifeBalance]]&gt;4,"ERRONEO"," ")</f>
        <v xml:space="preserve"> </v>
      </c>
    </row>
    <row r="1155" spans="1:50" x14ac:dyDescent="0.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  <c r="AJ1155" s="3">
        <f>+TablaProyecto[[#This Row],[PercentSalaryHike]]/100</f>
        <v>0.12</v>
      </c>
      <c r="AK1155" s="3" t="str">
        <f>+IF(TablaProyecto[[#This Row],[Age]]&gt;=61,"Baby boomers",IF(TablaProyecto[[#This Row],[Age]]&gt;=45,"Generacion X",IF(TablaProyecto[[#This Row],[Age]]&gt;=29,"Millennials","Generacion Z")))</f>
        <v>Generacion Z</v>
      </c>
      <c r="AL115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155" s="3" t="str">
        <f>+IF(TablaProyecto[[#This Row],[HourlyRate]]&lt;50,"Coste salarial bajo",IF(TablaProyecto[[#This Row],[HourlyRate]]&lt;75,"Coste salarial medio","Coste salarial alto"))</f>
        <v>Coste salarial medio</v>
      </c>
      <c r="AN1155" s="3" t="str">
        <f>+IF(TablaProyecto[[#This Row],[DistanceFromHome]]&lt;10,"0-10 kms",IF(TablaProyecto[[#This Row],[DistanceFromHome]]&lt;20,"10-20 kms","20-30 kms"))</f>
        <v>0-10 kms</v>
      </c>
      <c r="AO1155" s="3" t="str">
        <f>+IF(TablaProyecto[[#This Row],[Porcentaje de aumento salarial recibido (%)]]&lt;16%,"Bajo",IF(TablaProyecto[[#This Row],[Porcentaje de aumento salarial recibido (%)]]&lt;21%,"Medio","Alto"))</f>
        <v>Bajo</v>
      </c>
      <c r="AP1155" s="3" t="str">
        <f>+IF(TablaProyecto[[#This Row],[TrainingTimesLastYear]]&lt;3,"Poca",IF(TablaProyecto[[#This Row],[TrainingTimesLastYear]]&lt;5,"Media","Mucha"))</f>
        <v>Poca</v>
      </c>
      <c r="AQ1155" s="3" t="str">
        <f>+IF(TablaProyecto[[#This Row],[TotalWorkingYears]]&lt;4,"Junior",IF(TablaProyecto[[#This Row],[TotalWorkingYears]]&lt;10,"Intermediate","Senior"))</f>
        <v>Junior</v>
      </c>
      <c r="AS1155" t="str">
        <f>+IF(TablaProyecto[[#This Row],[Education]]&gt;5,"ERRONEO","")</f>
        <v/>
      </c>
      <c r="AT1155" t="str">
        <f>IF(+COUNTIF(TablaProyecto[EmployeeNumber],TablaProyecto[[#This Row],[EmployeeNumber]])&gt;1,"ERRONEO"," ")</f>
        <v xml:space="preserve"> </v>
      </c>
      <c r="AU1155" t="str">
        <f>+IF(TablaProyecto[[#This Row],[JobSatisfaction]]&gt;4,"ERRONEO"," ")</f>
        <v xml:space="preserve"> </v>
      </c>
      <c r="AV1155" t="str">
        <f>+IF(TablaProyecto[[#This Row],[PerformanceRating]]&gt;4,"ERRONEO"," ")</f>
        <v xml:space="preserve"> </v>
      </c>
      <c r="AW1155" t="str">
        <f>+IF(TablaProyecto[[#This Row],[RelationshipSatisfaction]]&gt;4,"ERRONEO"," ")</f>
        <v xml:space="preserve"> </v>
      </c>
      <c r="AX1155" t="str">
        <f>+IF(TablaProyecto[[#This Row],[WorkLifeBalance]]&gt;4,"ERRONEO"," ")</f>
        <v xml:space="preserve"> </v>
      </c>
    </row>
    <row r="1156" spans="1:50" x14ac:dyDescent="0.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  <c r="AJ1156" s="3">
        <f>+TablaProyecto[[#This Row],[PercentSalaryHike]]/100</f>
        <v>0.11</v>
      </c>
      <c r="AK1156" s="3" t="str">
        <f>+IF(TablaProyecto[[#This Row],[Age]]&gt;=61,"Baby boomers",IF(TablaProyecto[[#This Row],[Age]]&gt;=45,"Generacion X",IF(TablaProyecto[[#This Row],[Age]]&gt;=29,"Millennials","Generacion Z")))</f>
        <v>Generacion X</v>
      </c>
      <c r="AL115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56" s="3" t="str">
        <f>+IF(TablaProyecto[[#This Row],[HourlyRate]]&lt;50,"Coste salarial bajo",IF(TablaProyecto[[#This Row],[HourlyRate]]&lt;75,"Coste salarial medio","Coste salarial alto"))</f>
        <v>Coste salarial alto</v>
      </c>
      <c r="AN1156" s="3" t="str">
        <f>+IF(TablaProyecto[[#This Row],[DistanceFromHome]]&lt;10,"0-10 kms",IF(TablaProyecto[[#This Row],[DistanceFromHome]]&lt;20,"10-20 kms","20-30 kms"))</f>
        <v>20-30 kms</v>
      </c>
      <c r="AO1156" s="3" t="str">
        <f>+IF(TablaProyecto[[#This Row],[Porcentaje de aumento salarial recibido (%)]]&lt;16%,"Bajo",IF(TablaProyecto[[#This Row],[Porcentaje de aumento salarial recibido (%)]]&lt;21%,"Medio","Alto"))</f>
        <v>Bajo</v>
      </c>
      <c r="AP1156" s="3" t="str">
        <f>+IF(TablaProyecto[[#This Row],[TrainingTimesLastYear]]&lt;3,"Poca",IF(TablaProyecto[[#This Row],[TrainingTimesLastYear]]&lt;5,"Media","Mucha"))</f>
        <v>Poca</v>
      </c>
      <c r="AQ1156" s="3" t="str">
        <f>+IF(TablaProyecto[[#This Row],[TotalWorkingYears]]&lt;4,"Junior",IF(TablaProyecto[[#This Row],[TotalWorkingYears]]&lt;10,"Intermediate","Senior"))</f>
        <v>Senior</v>
      </c>
      <c r="AS1156" t="str">
        <f>+IF(TablaProyecto[[#This Row],[Education]]&gt;5,"ERRONEO","")</f>
        <v/>
      </c>
      <c r="AT1156" t="str">
        <f>IF(+COUNTIF(TablaProyecto[EmployeeNumber],TablaProyecto[[#This Row],[EmployeeNumber]])&gt;1,"ERRONEO"," ")</f>
        <v xml:space="preserve"> </v>
      </c>
      <c r="AU1156" t="str">
        <f>+IF(TablaProyecto[[#This Row],[JobSatisfaction]]&gt;4,"ERRONEO"," ")</f>
        <v xml:space="preserve"> </v>
      </c>
      <c r="AV1156" t="str">
        <f>+IF(TablaProyecto[[#This Row],[PerformanceRating]]&gt;4,"ERRONEO"," ")</f>
        <v xml:space="preserve"> </v>
      </c>
      <c r="AW1156" t="str">
        <f>+IF(TablaProyecto[[#This Row],[RelationshipSatisfaction]]&gt;4,"ERRONEO"," ")</f>
        <v xml:space="preserve"> </v>
      </c>
      <c r="AX1156" t="str">
        <f>+IF(TablaProyecto[[#This Row],[WorkLifeBalance]]&gt;4,"ERRONEO"," ")</f>
        <v xml:space="preserve"> </v>
      </c>
    </row>
    <row r="1157" spans="1:50" x14ac:dyDescent="0.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  <c r="AJ1157" s="3">
        <f>+TablaProyecto[[#This Row],[PercentSalaryHike]]/100</f>
        <v>0.15</v>
      </c>
      <c r="AK1157" s="3" t="str">
        <f>+IF(TablaProyecto[[#This Row],[Age]]&gt;=61,"Baby boomers",IF(TablaProyecto[[#This Row],[Age]]&gt;=45,"Generacion X",IF(TablaProyecto[[#This Row],[Age]]&gt;=29,"Millennials","Generacion Z")))</f>
        <v>Millennials</v>
      </c>
      <c r="AL115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57" s="3" t="str">
        <f>+IF(TablaProyecto[[#This Row],[HourlyRate]]&lt;50,"Coste salarial bajo",IF(TablaProyecto[[#This Row],[HourlyRate]]&lt;75,"Coste salarial medio","Coste salarial alto"))</f>
        <v>Coste salarial alto</v>
      </c>
      <c r="AN1157" s="3" t="str">
        <f>+IF(TablaProyecto[[#This Row],[DistanceFromHome]]&lt;10,"0-10 kms",IF(TablaProyecto[[#This Row],[DistanceFromHome]]&lt;20,"10-20 kms","20-30 kms"))</f>
        <v>0-10 kms</v>
      </c>
      <c r="AO1157" s="3" t="str">
        <f>+IF(TablaProyecto[[#This Row],[Porcentaje de aumento salarial recibido (%)]]&lt;16%,"Bajo",IF(TablaProyecto[[#This Row],[Porcentaje de aumento salarial recibido (%)]]&lt;21%,"Medio","Alto"))</f>
        <v>Bajo</v>
      </c>
      <c r="AP1157" s="3" t="str">
        <f>+IF(TablaProyecto[[#This Row],[TrainingTimesLastYear]]&lt;3,"Poca",IF(TablaProyecto[[#This Row],[TrainingTimesLastYear]]&lt;5,"Media","Mucha"))</f>
        <v>Media</v>
      </c>
      <c r="AQ1157" s="3" t="str">
        <f>+IF(TablaProyecto[[#This Row],[TotalWorkingYears]]&lt;4,"Junior",IF(TablaProyecto[[#This Row],[TotalWorkingYears]]&lt;10,"Intermediate","Senior"))</f>
        <v>Senior</v>
      </c>
      <c r="AS1157" t="str">
        <f>+IF(TablaProyecto[[#This Row],[Education]]&gt;5,"ERRONEO","")</f>
        <v/>
      </c>
      <c r="AT1157" t="str">
        <f>IF(+COUNTIF(TablaProyecto[EmployeeNumber],TablaProyecto[[#This Row],[EmployeeNumber]])&gt;1,"ERRONEO"," ")</f>
        <v xml:space="preserve"> </v>
      </c>
      <c r="AU1157" t="str">
        <f>+IF(TablaProyecto[[#This Row],[JobSatisfaction]]&gt;4,"ERRONEO"," ")</f>
        <v xml:space="preserve"> </v>
      </c>
      <c r="AV1157" t="str">
        <f>+IF(TablaProyecto[[#This Row],[PerformanceRating]]&gt;4,"ERRONEO"," ")</f>
        <v xml:space="preserve"> </v>
      </c>
      <c r="AW1157" t="str">
        <f>+IF(TablaProyecto[[#This Row],[RelationshipSatisfaction]]&gt;4,"ERRONEO"," ")</f>
        <v xml:space="preserve"> </v>
      </c>
      <c r="AX1157" t="str">
        <f>+IF(TablaProyecto[[#This Row],[WorkLifeBalance]]&gt;4,"ERRONEO"," ")</f>
        <v xml:space="preserve"> </v>
      </c>
    </row>
    <row r="1158" spans="1:50" x14ac:dyDescent="0.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  <c r="AJ1158" s="3">
        <f>+TablaProyecto[[#This Row],[PercentSalaryHike]]/100</f>
        <v>0.13</v>
      </c>
      <c r="AK1158" s="3" t="str">
        <f>+IF(TablaProyecto[[#This Row],[Age]]&gt;=61,"Baby boomers",IF(TablaProyecto[[#This Row],[Age]]&gt;=45,"Generacion X",IF(TablaProyecto[[#This Row],[Age]]&gt;=29,"Millennials","Generacion Z")))</f>
        <v>Millennials</v>
      </c>
      <c r="AL115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158" s="3" t="str">
        <f>+IF(TablaProyecto[[#This Row],[HourlyRate]]&lt;50,"Coste salarial bajo",IF(TablaProyecto[[#This Row],[HourlyRate]]&lt;75,"Coste salarial medio","Coste salarial alto"))</f>
        <v>Coste salarial alto</v>
      </c>
      <c r="AN1158" s="3" t="str">
        <f>+IF(TablaProyecto[[#This Row],[DistanceFromHome]]&lt;10,"0-10 kms",IF(TablaProyecto[[#This Row],[DistanceFromHome]]&lt;20,"10-20 kms","20-30 kms"))</f>
        <v>10-20 kms</v>
      </c>
      <c r="AO1158" s="3" t="str">
        <f>+IF(TablaProyecto[[#This Row],[Porcentaje de aumento salarial recibido (%)]]&lt;16%,"Bajo",IF(TablaProyecto[[#This Row],[Porcentaje de aumento salarial recibido (%)]]&lt;21%,"Medio","Alto"))</f>
        <v>Bajo</v>
      </c>
      <c r="AP1158" s="3" t="str">
        <f>+IF(TablaProyecto[[#This Row],[TrainingTimesLastYear]]&lt;3,"Poca",IF(TablaProyecto[[#This Row],[TrainingTimesLastYear]]&lt;5,"Media","Mucha"))</f>
        <v>Poca</v>
      </c>
      <c r="AQ1158" s="3" t="str">
        <f>+IF(TablaProyecto[[#This Row],[TotalWorkingYears]]&lt;4,"Junior",IF(TablaProyecto[[#This Row],[TotalWorkingYears]]&lt;10,"Intermediate","Senior"))</f>
        <v>Senior</v>
      </c>
      <c r="AS1158" t="str">
        <f>+IF(TablaProyecto[[#This Row],[Education]]&gt;5,"ERRONEO","")</f>
        <v/>
      </c>
      <c r="AT1158" t="str">
        <f>IF(+COUNTIF(TablaProyecto[EmployeeNumber],TablaProyecto[[#This Row],[EmployeeNumber]])&gt;1,"ERRONEO"," ")</f>
        <v xml:space="preserve"> </v>
      </c>
      <c r="AU1158" t="str">
        <f>+IF(TablaProyecto[[#This Row],[JobSatisfaction]]&gt;4,"ERRONEO"," ")</f>
        <v xml:space="preserve"> </v>
      </c>
      <c r="AV1158" t="str">
        <f>+IF(TablaProyecto[[#This Row],[PerformanceRating]]&gt;4,"ERRONEO"," ")</f>
        <v xml:space="preserve"> </v>
      </c>
      <c r="AW1158" t="str">
        <f>+IF(TablaProyecto[[#This Row],[RelationshipSatisfaction]]&gt;4,"ERRONEO"," ")</f>
        <v xml:space="preserve"> </v>
      </c>
      <c r="AX1158" t="str">
        <f>+IF(TablaProyecto[[#This Row],[WorkLifeBalance]]&gt;4,"ERRONEO"," ")</f>
        <v xml:space="preserve"> </v>
      </c>
    </row>
    <row r="1159" spans="1:50" x14ac:dyDescent="0.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  <c r="AJ1159" s="3">
        <f>+TablaProyecto[[#This Row],[PercentSalaryHike]]/100</f>
        <v>0.12</v>
      </c>
      <c r="AK1159" s="3" t="str">
        <f>+IF(TablaProyecto[[#This Row],[Age]]&gt;=61,"Baby boomers",IF(TablaProyecto[[#This Row],[Age]]&gt;=45,"Generacion X",IF(TablaProyecto[[#This Row],[Age]]&gt;=29,"Millennials","Generacion Z")))</f>
        <v>Millennials</v>
      </c>
      <c r="AL115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159" s="3" t="str">
        <f>+IF(TablaProyecto[[#This Row],[HourlyRate]]&lt;50,"Coste salarial bajo",IF(TablaProyecto[[#This Row],[HourlyRate]]&lt;75,"Coste salarial medio","Coste salarial alto"))</f>
        <v>Coste salarial medio</v>
      </c>
      <c r="AN1159" s="3" t="str">
        <f>+IF(TablaProyecto[[#This Row],[DistanceFromHome]]&lt;10,"0-10 kms",IF(TablaProyecto[[#This Row],[DistanceFromHome]]&lt;20,"10-20 kms","20-30 kms"))</f>
        <v>0-10 kms</v>
      </c>
      <c r="AO1159" s="3" t="str">
        <f>+IF(TablaProyecto[[#This Row],[Porcentaje de aumento salarial recibido (%)]]&lt;16%,"Bajo",IF(TablaProyecto[[#This Row],[Porcentaje de aumento salarial recibido (%)]]&lt;21%,"Medio","Alto"))</f>
        <v>Bajo</v>
      </c>
      <c r="AP1159" s="3" t="str">
        <f>+IF(TablaProyecto[[#This Row],[TrainingTimesLastYear]]&lt;3,"Poca",IF(TablaProyecto[[#This Row],[TrainingTimesLastYear]]&lt;5,"Media","Mucha"))</f>
        <v>Mucha</v>
      </c>
      <c r="AQ1159" s="3" t="str">
        <f>+IF(TablaProyecto[[#This Row],[TotalWorkingYears]]&lt;4,"Junior",IF(TablaProyecto[[#This Row],[TotalWorkingYears]]&lt;10,"Intermediate","Senior"))</f>
        <v>Senior</v>
      </c>
      <c r="AS1159" t="str">
        <f>+IF(TablaProyecto[[#This Row],[Education]]&gt;5,"ERRONEO","")</f>
        <v/>
      </c>
      <c r="AT1159" t="str">
        <f>IF(+COUNTIF(TablaProyecto[EmployeeNumber],TablaProyecto[[#This Row],[EmployeeNumber]])&gt;1,"ERRONEO"," ")</f>
        <v xml:space="preserve"> </v>
      </c>
      <c r="AU1159" t="str">
        <f>+IF(TablaProyecto[[#This Row],[JobSatisfaction]]&gt;4,"ERRONEO"," ")</f>
        <v xml:space="preserve"> </v>
      </c>
      <c r="AV1159" t="str">
        <f>+IF(TablaProyecto[[#This Row],[PerformanceRating]]&gt;4,"ERRONEO"," ")</f>
        <v xml:space="preserve"> </v>
      </c>
      <c r="AW1159" t="str">
        <f>+IF(TablaProyecto[[#This Row],[RelationshipSatisfaction]]&gt;4,"ERRONEO"," ")</f>
        <v xml:space="preserve"> </v>
      </c>
      <c r="AX1159" t="str">
        <f>+IF(TablaProyecto[[#This Row],[WorkLifeBalance]]&gt;4,"ERRONEO"," ")</f>
        <v xml:space="preserve"> </v>
      </c>
    </row>
    <row r="1160" spans="1:50" x14ac:dyDescent="0.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  <c r="AJ1160" s="3">
        <f>+TablaProyecto[[#This Row],[PercentSalaryHike]]/100</f>
        <v>0.17</v>
      </c>
      <c r="AK1160" s="3" t="str">
        <f>+IF(TablaProyecto[[#This Row],[Age]]&gt;=61,"Baby boomers",IF(TablaProyecto[[#This Row],[Age]]&gt;=45,"Generacion X",IF(TablaProyecto[[#This Row],[Age]]&gt;=29,"Millennials","Generacion Z")))</f>
        <v>Millennials</v>
      </c>
      <c r="AL116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60" s="3" t="str">
        <f>+IF(TablaProyecto[[#This Row],[HourlyRate]]&lt;50,"Coste salarial bajo",IF(TablaProyecto[[#This Row],[HourlyRate]]&lt;75,"Coste salarial medio","Coste salarial alto"))</f>
        <v>Coste salarial alto</v>
      </c>
      <c r="AN1160" s="3" t="str">
        <f>+IF(TablaProyecto[[#This Row],[DistanceFromHome]]&lt;10,"0-10 kms",IF(TablaProyecto[[#This Row],[DistanceFromHome]]&lt;20,"10-20 kms","20-30 kms"))</f>
        <v>10-20 kms</v>
      </c>
      <c r="AO1160" s="3" t="str">
        <f>+IF(TablaProyecto[[#This Row],[Porcentaje de aumento salarial recibido (%)]]&lt;16%,"Bajo",IF(TablaProyecto[[#This Row],[Porcentaje de aumento salarial recibido (%)]]&lt;21%,"Medio","Alto"))</f>
        <v>Medio</v>
      </c>
      <c r="AP1160" s="3" t="str">
        <f>+IF(TablaProyecto[[#This Row],[TrainingTimesLastYear]]&lt;3,"Poca",IF(TablaProyecto[[#This Row],[TrainingTimesLastYear]]&lt;5,"Media","Mucha"))</f>
        <v>Poca</v>
      </c>
      <c r="AQ1160" s="3" t="str">
        <f>+IF(TablaProyecto[[#This Row],[TotalWorkingYears]]&lt;4,"Junior",IF(TablaProyecto[[#This Row],[TotalWorkingYears]]&lt;10,"Intermediate","Senior"))</f>
        <v>Intermediate</v>
      </c>
      <c r="AS1160" t="str">
        <f>+IF(TablaProyecto[[#This Row],[Education]]&gt;5,"ERRONEO","")</f>
        <v/>
      </c>
      <c r="AT1160" t="str">
        <f>IF(+COUNTIF(TablaProyecto[EmployeeNumber],TablaProyecto[[#This Row],[EmployeeNumber]])&gt;1,"ERRONEO"," ")</f>
        <v xml:space="preserve"> </v>
      </c>
      <c r="AU1160" t="str">
        <f>+IF(TablaProyecto[[#This Row],[JobSatisfaction]]&gt;4,"ERRONEO"," ")</f>
        <v xml:space="preserve"> </v>
      </c>
      <c r="AV1160" t="str">
        <f>+IF(TablaProyecto[[#This Row],[PerformanceRating]]&gt;4,"ERRONEO"," ")</f>
        <v xml:space="preserve"> </v>
      </c>
      <c r="AW1160" t="str">
        <f>+IF(TablaProyecto[[#This Row],[RelationshipSatisfaction]]&gt;4,"ERRONEO"," ")</f>
        <v xml:space="preserve"> </v>
      </c>
      <c r="AX1160" t="str">
        <f>+IF(TablaProyecto[[#This Row],[WorkLifeBalance]]&gt;4,"ERRONEO"," ")</f>
        <v xml:space="preserve"> </v>
      </c>
    </row>
    <row r="1161" spans="1:50" x14ac:dyDescent="0.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  <c r="AJ1161" s="3">
        <f>+TablaProyecto[[#This Row],[PercentSalaryHike]]/100</f>
        <v>0.13</v>
      </c>
      <c r="AK1161" s="3" t="str">
        <f>+IF(TablaProyecto[[#This Row],[Age]]&gt;=61,"Baby boomers",IF(TablaProyecto[[#This Row],[Age]]&gt;=45,"Generacion X",IF(TablaProyecto[[#This Row],[Age]]&gt;=29,"Millennials","Generacion Z")))</f>
        <v>Millennials</v>
      </c>
      <c r="AL116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61" s="3" t="str">
        <f>+IF(TablaProyecto[[#This Row],[HourlyRate]]&lt;50,"Coste salarial bajo",IF(TablaProyecto[[#This Row],[HourlyRate]]&lt;75,"Coste salarial medio","Coste salarial alto"))</f>
        <v>Coste salarial alto</v>
      </c>
      <c r="AN1161" s="3" t="str">
        <f>+IF(TablaProyecto[[#This Row],[DistanceFromHome]]&lt;10,"0-10 kms",IF(TablaProyecto[[#This Row],[DistanceFromHome]]&lt;20,"10-20 kms","20-30 kms"))</f>
        <v>0-10 kms</v>
      </c>
      <c r="AO1161" s="3" t="str">
        <f>+IF(TablaProyecto[[#This Row],[Porcentaje de aumento salarial recibido (%)]]&lt;16%,"Bajo",IF(TablaProyecto[[#This Row],[Porcentaje de aumento salarial recibido (%)]]&lt;21%,"Medio","Alto"))</f>
        <v>Bajo</v>
      </c>
      <c r="AP1161" s="3" t="str">
        <f>+IF(TablaProyecto[[#This Row],[TrainingTimesLastYear]]&lt;3,"Poca",IF(TablaProyecto[[#This Row],[TrainingTimesLastYear]]&lt;5,"Media","Mucha"))</f>
        <v>Poca</v>
      </c>
      <c r="AQ1161" s="3" t="str">
        <f>+IF(TablaProyecto[[#This Row],[TotalWorkingYears]]&lt;4,"Junior",IF(TablaProyecto[[#This Row],[TotalWorkingYears]]&lt;10,"Intermediate","Senior"))</f>
        <v>Senior</v>
      </c>
      <c r="AS1161" t="str">
        <f>+IF(TablaProyecto[[#This Row],[Education]]&gt;5,"ERRONEO","")</f>
        <v/>
      </c>
      <c r="AT1161" t="str">
        <f>IF(+COUNTIF(TablaProyecto[EmployeeNumber],TablaProyecto[[#This Row],[EmployeeNumber]])&gt;1,"ERRONEO"," ")</f>
        <v xml:space="preserve"> </v>
      </c>
      <c r="AU1161" t="str">
        <f>+IF(TablaProyecto[[#This Row],[JobSatisfaction]]&gt;4,"ERRONEO"," ")</f>
        <v xml:space="preserve"> </v>
      </c>
      <c r="AV1161" t="str">
        <f>+IF(TablaProyecto[[#This Row],[PerformanceRating]]&gt;4,"ERRONEO"," ")</f>
        <v xml:space="preserve"> </v>
      </c>
      <c r="AW1161" t="str">
        <f>+IF(TablaProyecto[[#This Row],[RelationshipSatisfaction]]&gt;4,"ERRONEO"," ")</f>
        <v xml:space="preserve"> </v>
      </c>
      <c r="AX1161" t="str">
        <f>+IF(TablaProyecto[[#This Row],[WorkLifeBalance]]&gt;4,"ERRONEO"," ")</f>
        <v xml:space="preserve"> </v>
      </c>
    </row>
    <row r="1162" spans="1:50" x14ac:dyDescent="0.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  <c r="AJ1162" s="3">
        <f>+TablaProyecto[[#This Row],[PercentSalaryHike]]/100</f>
        <v>0.19</v>
      </c>
      <c r="AK1162" s="3" t="str">
        <f>+IF(TablaProyecto[[#This Row],[Age]]&gt;=61,"Baby boomers",IF(TablaProyecto[[#This Row],[Age]]&gt;=45,"Generacion X",IF(TablaProyecto[[#This Row],[Age]]&gt;=29,"Millennials","Generacion Z")))</f>
        <v>Generacion X</v>
      </c>
      <c r="AL116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62" s="3" t="str">
        <f>+IF(TablaProyecto[[#This Row],[HourlyRate]]&lt;50,"Coste salarial bajo",IF(TablaProyecto[[#This Row],[HourlyRate]]&lt;75,"Coste salarial medio","Coste salarial alto"))</f>
        <v>Coste salarial medio</v>
      </c>
      <c r="AN1162" s="3" t="str">
        <f>+IF(TablaProyecto[[#This Row],[DistanceFromHome]]&lt;10,"0-10 kms",IF(TablaProyecto[[#This Row],[DistanceFromHome]]&lt;20,"10-20 kms","20-30 kms"))</f>
        <v>0-10 kms</v>
      </c>
      <c r="AO1162" s="3" t="str">
        <f>+IF(TablaProyecto[[#This Row],[Porcentaje de aumento salarial recibido (%)]]&lt;16%,"Bajo",IF(TablaProyecto[[#This Row],[Porcentaje de aumento salarial recibido (%)]]&lt;21%,"Medio","Alto"))</f>
        <v>Medio</v>
      </c>
      <c r="AP1162" s="3" t="str">
        <f>+IF(TablaProyecto[[#This Row],[TrainingTimesLastYear]]&lt;3,"Poca",IF(TablaProyecto[[#This Row],[TrainingTimesLastYear]]&lt;5,"Media","Mucha"))</f>
        <v>Media</v>
      </c>
      <c r="AQ1162" s="3" t="str">
        <f>+IF(TablaProyecto[[#This Row],[TotalWorkingYears]]&lt;4,"Junior",IF(TablaProyecto[[#This Row],[TotalWorkingYears]]&lt;10,"Intermediate","Senior"))</f>
        <v>Senior</v>
      </c>
      <c r="AS1162" t="str">
        <f>+IF(TablaProyecto[[#This Row],[Education]]&gt;5,"ERRONEO","")</f>
        <v/>
      </c>
      <c r="AT1162" t="str">
        <f>IF(+COUNTIF(TablaProyecto[EmployeeNumber],TablaProyecto[[#This Row],[EmployeeNumber]])&gt;1,"ERRONEO"," ")</f>
        <v xml:space="preserve"> </v>
      </c>
      <c r="AU1162" t="str">
        <f>+IF(TablaProyecto[[#This Row],[JobSatisfaction]]&gt;4,"ERRONEO"," ")</f>
        <v xml:space="preserve"> </v>
      </c>
      <c r="AV1162" t="str">
        <f>+IF(TablaProyecto[[#This Row],[PerformanceRating]]&gt;4,"ERRONEO"," ")</f>
        <v xml:space="preserve"> </v>
      </c>
      <c r="AW1162" t="str">
        <f>+IF(TablaProyecto[[#This Row],[RelationshipSatisfaction]]&gt;4,"ERRONEO"," ")</f>
        <v xml:space="preserve"> </v>
      </c>
      <c r="AX1162" t="str">
        <f>+IF(TablaProyecto[[#This Row],[WorkLifeBalance]]&gt;4,"ERRONEO"," ")</f>
        <v xml:space="preserve"> </v>
      </c>
    </row>
    <row r="1163" spans="1:50" x14ac:dyDescent="0.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  <c r="AJ1163" s="3">
        <f>+TablaProyecto[[#This Row],[PercentSalaryHike]]/100</f>
        <v>0.19</v>
      </c>
      <c r="AK1163" s="3" t="str">
        <f>+IF(TablaProyecto[[#This Row],[Age]]&gt;=61,"Baby boomers",IF(TablaProyecto[[#This Row],[Age]]&gt;=45,"Generacion X",IF(TablaProyecto[[#This Row],[Age]]&gt;=29,"Millennials","Generacion Z")))</f>
        <v>Millennials</v>
      </c>
      <c r="AL116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63" s="3" t="str">
        <f>+IF(TablaProyecto[[#This Row],[HourlyRate]]&lt;50,"Coste salarial bajo",IF(TablaProyecto[[#This Row],[HourlyRate]]&lt;75,"Coste salarial medio","Coste salarial alto"))</f>
        <v>Coste salarial medio</v>
      </c>
      <c r="AN1163" s="3" t="str">
        <f>+IF(TablaProyecto[[#This Row],[DistanceFromHome]]&lt;10,"0-10 kms",IF(TablaProyecto[[#This Row],[DistanceFromHome]]&lt;20,"10-20 kms","20-30 kms"))</f>
        <v>0-10 kms</v>
      </c>
      <c r="AO1163" s="3" t="str">
        <f>+IF(TablaProyecto[[#This Row],[Porcentaje de aumento salarial recibido (%)]]&lt;16%,"Bajo",IF(TablaProyecto[[#This Row],[Porcentaje de aumento salarial recibido (%)]]&lt;21%,"Medio","Alto"))</f>
        <v>Medio</v>
      </c>
      <c r="AP1163" s="3" t="str">
        <f>+IF(TablaProyecto[[#This Row],[TrainingTimesLastYear]]&lt;3,"Poca",IF(TablaProyecto[[#This Row],[TrainingTimesLastYear]]&lt;5,"Media","Mucha"))</f>
        <v>Mucha</v>
      </c>
      <c r="AQ1163" s="3" t="str">
        <f>+IF(TablaProyecto[[#This Row],[TotalWorkingYears]]&lt;4,"Junior",IF(TablaProyecto[[#This Row],[TotalWorkingYears]]&lt;10,"Intermediate","Senior"))</f>
        <v>Senior</v>
      </c>
      <c r="AS1163" t="str">
        <f>+IF(TablaProyecto[[#This Row],[Education]]&gt;5,"ERRONEO","")</f>
        <v/>
      </c>
      <c r="AT1163" t="str">
        <f>IF(+COUNTIF(TablaProyecto[EmployeeNumber],TablaProyecto[[#This Row],[EmployeeNumber]])&gt;1,"ERRONEO"," ")</f>
        <v xml:space="preserve"> </v>
      </c>
      <c r="AU1163" t="str">
        <f>+IF(TablaProyecto[[#This Row],[JobSatisfaction]]&gt;4,"ERRONEO"," ")</f>
        <v xml:space="preserve"> </v>
      </c>
      <c r="AV1163" t="str">
        <f>+IF(TablaProyecto[[#This Row],[PerformanceRating]]&gt;4,"ERRONEO"," ")</f>
        <v xml:space="preserve"> </v>
      </c>
      <c r="AW1163" t="str">
        <f>+IF(TablaProyecto[[#This Row],[RelationshipSatisfaction]]&gt;4,"ERRONEO"," ")</f>
        <v xml:space="preserve"> </v>
      </c>
      <c r="AX1163" t="str">
        <f>+IF(TablaProyecto[[#This Row],[WorkLifeBalance]]&gt;4,"ERRONEO"," ")</f>
        <v xml:space="preserve"> </v>
      </c>
    </row>
    <row r="1164" spans="1:50" x14ac:dyDescent="0.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  <c r="AJ1164" s="3">
        <f>+TablaProyecto[[#This Row],[PercentSalaryHike]]/100</f>
        <v>0.17</v>
      </c>
      <c r="AK1164" s="3" t="str">
        <f>+IF(TablaProyecto[[#This Row],[Age]]&gt;=61,"Baby boomers",IF(TablaProyecto[[#This Row],[Age]]&gt;=45,"Generacion X",IF(TablaProyecto[[#This Row],[Age]]&gt;=29,"Millennials","Generacion Z")))</f>
        <v>Millennials</v>
      </c>
      <c r="AL116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164" s="3" t="str">
        <f>+IF(TablaProyecto[[#This Row],[HourlyRate]]&lt;50,"Coste salarial bajo",IF(TablaProyecto[[#This Row],[HourlyRate]]&lt;75,"Coste salarial medio","Coste salarial alto"))</f>
        <v>Coste salarial medio</v>
      </c>
      <c r="AN1164" s="3" t="str">
        <f>+IF(TablaProyecto[[#This Row],[DistanceFromHome]]&lt;10,"0-10 kms",IF(TablaProyecto[[#This Row],[DistanceFromHome]]&lt;20,"10-20 kms","20-30 kms"))</f>
        <v>10-20 kms</v>
      </c>
      <c r="AO1164" s="3" t="str">
        <f>+IF(TablaProyecto[[#This Row],[Porcentaje de aumento salarial recibido (%)]]&lt;16%,"Bajo",IF(TablaProyecto[[#This Row],[Porcentaje de aumento salarial recibido (%)]]&lt;21%,"Medio","Alto"))</f>
        <v>Medio</v>
      </c>
      <c r="AP1164" s="3" t="str">
        <f>+IF(TablaProyecto[[#This Row],[TrainingTimesLastYear]]&lt;3,"Poca",IF(TablaProyecto[[#This Row],[TrainingTimesLastYear]]&lt;5,"Media","Mucha"))</f>
        <v>Media</v>
      </c>
      <c r="AQ1164" s="3" t="str">
        <f>+IF(TablaProyecto[[#This Row],[TotalWorkingYears]]&lt;4,"Junior",IF(TablaProyecto[[#This Row],[TotalWorkingYears]]&lt;10,"Intermediate","Senior"))</f>
        <v>Senior</v>
      </c>
      <c r="AS1164" t="str">
        <f>+IF(TablaProyecto[[#This Row],[Education]]&gt;5,"ERRONEO","")</f>
        <v/>
      </c>
      <c r="AT1164" t="str">
        <f>IF(+COUNTIF(TablaProyecto[EmployeeNumber],TablaProyecto[[#This Row],[EmployeeNumber]])&gt;1,"ERRONEO"," ")</f>
        <v xml:space="preserve"> </v>
      </c>
      <c r="AU1164" t="str">
        <f>+IF(TablaProyecto[[#This Row],[JobSatisfaction]]&gt;4,"ERRONEO"," ")</f>
        <v xml:space="preserve"> </v>
      </c>
      <c r="AV1164" t="str">
        <f>+IF(TablaProyecto[[#This Row],[PerformanceRating]]&gt;4,"ERRONEO"," ")</f>
        <v xml:space="preserve"> </v>
      </c>
      <c r="AW1164" t="str">
        <f>+IF(TablaProyecto[[#This Row],[RelationshipSatisfaction]]&gt;4,"ERRONEO"," ")</f>
        <v xml:space="preserve"> </v>
      </c>
      <c r="AX1164" t="str">
        <f>+IF(TablaProyecto[[#This Row],[WorkLifeBalance]]&gt;4,"ERRONEO"," ")</f>
        <v xml:space="preserve"> </v>
      </c>
    </row>
    <row r="1165" spans="1:50" x14ac:dyDescent="0.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  <c r="AJ1165" s="3">
        <f>+TablaProyecto[[#This Row],[PercentSalaryHike]]/100</f>
        <v>0.11</v>
      </c>
      <c r="AK1165" s="3" t="str">
        <f>+IF(TablaProyecto[[#This Row],[Age]]&gt;=61,"Baby boomers",IF(TablaProyecto[[#This Row],[Age]]&gt;=45,"Generacion X",IF(TablaProyecto[[#This Row],[Age]]&gt;=29,"Millennials","Generacion Z")))</f>
        <v>Millennials</v>
      </c>
      <c r="AL116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65" s="3" t="str">
        <f>+IF(TablaProyecto[[#This Row],[HourlyRate]]&lt;50,"Coste salarial bajo",IF(TablaProyecto[[#This Row],[HourlyRate]]&lt;75,"Coste salarial medio","Coste salarial alto"))</f>
        <v>Coste salarial medio</v>
      </c>
      <c r="AN1165" s="3" t="str">
        <f>+IF(TablaProyecto[[#This Row],[DistanceFromHome]]&lt;10,"0-10 kms",IF(TablaProyecto[[#This Row],[DistanceFromHome]]&lt;20,"10-20 kms","20-30 kms"))</f>
        <v>10-20 kms</v>
      </c>
      <c r="AO1165" s="3" t="str">
        <f>+IF(TablaProyecto[[#This Row],[Porcentaje de aumento salarial recibido (%)]]&lt;16%,"Bajo",IF(TablaProyecto[[#This Row],[Porcentaje de aumento salarial recibido (%)]]&lt;21%,"Medio","Alto"))</f>
        <v>Bajo</v>
      </c>
      <c r="AP1165" s="3" t="str">
        <f>+IF(TablaProyecto[[#This Row],[TrainingTimesLastYear]]&lt;3,"Poca",IF(TablaProyecto[[#This Row],[TrainingTimesLastYear]]&lt;5,"Media","Mucha"))</f>
        <v>Poca</v>
      </c>
      <c r="AQ1165" s="3" t="str">
        <f>+IF(TablaProyecto[[#This Row],[TotalWorkingYears]]&lt;4,"Junior",IF(TablaProyecto[[#This Row],[TotalWorkingYears]]&lt;10,"Intermediate","Senior"))</f>
        <v>Intermediate</v>
      </c>
      <c r="AS1165" t="str">
        <f>+IF(TablaProyecto[[#This Row],[Education]]&gt;5,"ERRONEO","")</f>
        <v/>
      </c>
      <c r="AT1165" t="str">
        <f>IF(+COUNTIF(TablaProyecto[EmployeeNumber],TablaProyecto[[#This Row],[EmployeeNumber]])&gt;1,"ERRONEO"," ")</f>
        <v xml:space="preserve"> </v>
      </c>
      <c r="AU1165" t="str">
        <f>+IF(TablaProyecto[[#This Row],[JobSatisfaction]]&gt;4,"ERRONEO"," ")</f>
        <v xml:space="preserve"> </v>
      </c>
      <c r="AV1165" t="str">
        <f>+IF(TablaProyecto[[#This Row],[PerformanceRating]]&gt;4,"ERRONEO"," ")</f>
        <v xml:space="preserve"> </v>
      </c>
      <c r="AW1165" t="str">
        <f>+IF(TablaProyecto[[#This Row],[RelationshipSatisfaction]]&gt;4,"ERRONEO"," ")</f>
        <v xml:space="preserve"> </v>
      </c>
      <c r="AX1165" t="str">
        <f>+IF(TablaProyecto[[#This Row],[WorkLifeBalance]]&gt;4,"ERRONEO"," ")</f>
        <v xml:space="preserve"> </v>
      </c>
    </row>
    <row r="1166" spans="1:50" x14ac:dyDescent="0.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  <c r="AJ1166" s="3">
        <f>+TablaProyecto[[#This Row],[PercentSalaryHike]]/100</f>
        <v>0.15</v>
      </c>
      <c r="AK1166" s="3" t="str">
        <f>+IF(TablaProyecto[[#This Row],[Age]]&gt;=61,"Baby boomers",IF(TablaProyecto[[#This Row],[Age]]&gt;=45,"Generacion X",IF(TablaProyecto[[#This Row],[Age]]&gt;=29,"Millennials","Generacion Z")))</f>
        <v>Millennials</v>
      </c>
      <c r="AL116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66" s="3" t="str">
        <f>+IF(TablaProyecto[[#This Row],[HourlyRate]]&lt;50,"Coste salarial bajo",IF(TablaProyecto[[#This Row],[HourlyRate]]&lt;75,"Coste salarial medio","Coste salarial alto"))</f>
        <v>Coste salarial alto</v>
      </c>
      <c r="AN1166" s="3" t="str">
        <f>+IF(TablaProyecto[[#This Row],[DistanceFromHome]]&lt;10,"0-10 kms",IF(TablaProyecto[[#This Row],[DistanceFromHome]]&lt;20,"10-20 kms","20-30 kms"))</f>
        <v>10-20 kms</v>
      </c>
      <c r="AO1166" s="3" t="str">
        <f>+IF(TablaProyecto[[#This Row],[Porcentaje de aumento salarial recibido (%)]]&lt;16%,"Bajo",IF(TablaProyecto[[#This Row],[Porcentaje de aumento salarial recibido (%)]]&lt;21%,"Medio","Alto"))</f>
        <v>Bajo</v>
      </c>
      <c r="AP1166" s="3" t="str">
        <f>+IF(TablaProyecto[[#This Row],[TrainingTimesLastYear]]&lt;3,"Poca",IF(TablaProyecto[[#This Row],[TrainingTimesLastYear]]&lt;5,"Media","Mucha"))</f>
        <v>Poca</v>
      </c>
      <c r="AQ1166" s="3" t="str">
        <f>+IF(TablaProyecto[[#This Row],[TotalWorkingYears]]&lt;4,"Junior",IF(TablaProyecto[[#This Row],[TotalWorkingYears]]&lt;10,"Intermediate","Senior"))</f>
        <v>Senior</v>
      </c>
      <c r="AS1166" t="str">
        <f>+IF(TablaProyecto[[#This Row],[Education]]&gt;5,"ERRONEO","")</f>
        <v/>
      </c>
      <c r="AT1166" t="str">
        <f>IF(+COUNTIF(TablaProyecto[EmployeeNumber],TablaProyecto[[#This Row],[EmployeeNumber]])&gt;1,"ERRONEO"," ")</f>
        <v xml:space="preserve"> </v>
      </c>
      <c r="AU1166" t="str">
        <f>+IF(TablaProyecto[[#This Row],[JobSatisfaction]]&gt;4,"ERRONEO"," ")</f>
        <v xml:space="preserve"> </v>
      </c>
      <c r="AV1166" t="str">
        <f>+IF(TablaProyecto[[#This Row],[PerformanceRating]]&gt;4,"ERRONEO"," ")</f>
        <v xml:space="preserve"> </v>
      </c>
      <c r="AW1166" t="str">
        <f>+IF(TablaProyecto[[#This Row],[RelationshipSatisfaction]]&gt;4,"ERRONEO"," ")</f>
        <v xml:space="preserve"> </v>
      </c>
      <c r="AX1166" t="str">
        <f>+IF(TablaProyecto[[#This Row],[WorkLifeBalance]]&gt;4,"ERRONEO"," ")</f>
        <v xml:space="preserve"> </v>
      </c>
    </row>
    <row r="1167" spans="1:50" x14ac:dyDescent="0.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  <c r="AJ1167" s="3">
        <f>+TablaProyecto[[#This Row],[PercentSalaryHike]]/100</f>
        <v>0.11</v>
      </c>
      <c r="AK1167" s="3" t="str">
        <f>+IF(TablaProyecto[[#This Row],[Age]]&gt;=61,"Baby boomers",IF(TablaProyecto[[#This Row],[Age]]&gt;=45,"Generacion X",IF(TablaProyecto[[#This Row],[Age]]&gt;=29,"Millennials","Generacion Z")))</f>
        <v>Millennials</v>
      </c>
      <c r="AL116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67" s="3" t="str">
        <f>+IF(TablaProyecto[[#This Row],[HourlyRate]]&lt;50,"Coste salarial bajo",IF(TablaProyecto[[#This Row],[HourlyRate]]&lt;75,"Coste salarial medio","Coste salarial alto"))</f>
        <v>Coste salarial bajo</v>
      </c>
      <c r="AN1167" s="3" t="str">
        <f>+IF(TablaProyecto[[#This Row],[DistanceFromHome]]&lt;10,"0-10 kms",IF(TablaProyecto[[#This Row],[DistanceFromHome]]&lt;20,"10-20 kms","20-30 kms"))</f>
        <v>0-10 kms</v>
      </c>
      <c r="AO1167" s="3" t="str">
        <f>+IF(TablaProyecto[[#This Row],[Porcentaje de aumento salarial recibido (%)]]&lt;16%,"Bajo",IF(TablaProyecto[[#This Row],[Porcentaje de aumento salarial recibido (%)]]&lt;21%,"Medio","Alto"))</f>
        <v>Bajo</v>
      </c>
      <c r="AP1167" s="3" t="str">
        <f>+IF(TablaProyecto[[#This Row],[TrainingTimesLastYear]]&lt;3,"Poca",IF(TablaProyecto[[#This Row],[TrainingTimesLastYear]]&lt;5,"Media","Mucha"))</f>
        <v>Media</v>
      </c>
      <c r="AQ1167" s="3" t="str">
        <f>+IF(TablaProyecto[[#This Row],[TotalWorkingYears]]&lt;4,"Junior",IF(TablaProyecto[[#This Row],[TotalWorkingYears]]&lt;10,"Intermediate","Senior"))</f>
        <v>Senior</v>
      </c>
      <c r="AS1167" t="str">
        <f>+IF(TablaProyecto[[#This Row],[Education]]&gt;5,"ERRONEO","")</f>
        <v/>
      </c>
      <c r="AT1167" t="str">
        <f>IF(+COUNTIF(TablaProyecto[EmployeeNumber],TablaProyecto[[#This Row],[EmployeeNumber]])&gt;1,"ERRONEO"," ")</f>
        <v xml:space="preserve"> </v>
      </c>
      <c r="AU1167" t="str">
        <f>+IF(TablaProyecto[[#This Row],[JobSatisfaction]]&gt;4,"ERRONEO"," ")</f>
        <v xml:space="preserve"> </v>
      </c>
      <c r="AV1167" t="str">
        <f>+IF(TablaProyecto[[#This Row],[PerformanceRating]]&gt;4,"ERRONEO"," ")</f>
        <v xml:space="preserve"> </v>
      </c>
      <c r="AW1167" t="str">
        <f>+IF(TablaProyecto[[#This Row],[RelationshipSatisfaction]]&gt;4,"ERRONEO"," ")</f>
        <v xml:space="preserve"> </v>
      </c>
      <c r="AX1167" t="str">
        <f>+IF(TablaProyecto[[#This Row],[WorkLifeBalance]]&gt;4,"ERRONEO"," ")</f>
        <v xml:space="preserve"> </v>
      </c>
    </row>
    <row r="1168" spans="1:50" x14ac:dyDescent="0.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  <c r="AJ1168" s="3">
        <f>+TablaProyecto[[#This Row],[PercentSalaryHike]]/100</f>
        <v>0.25</v>
      </c>
      <c r="AK1168" s="3" t="str">
        <f>+IF(TablaProyecto[[#This Row],[Age]]&gt;=61,"Baby boomers",IF(TablaProyecto[[#This Row],[Age]]&gt;=45,"Generacion X",IF(TablaProyecto[[#This Row],[Age]]&gt;=29,"Millennials","Generacion Z")))</f>
        <v>Generacion X</v>
      </c>
      <c r="AL116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68" s="3" t="str">
        <f>+IF(TablaProyecto[[#This Row],[HourlyRate]]&lt;50,"Coste salarial bajo",IF(TablaProyecto[[#This Row],[HourlyRate]]&lt;75,"Coste salarial medio","Coste salarial alto"))</f>
        <v>Coste salarial alto</v>
      </c>
      <c r="AN1168" s="3" t="str">
        <f>+IF(TablaProyecto[[#This Row],[DistanceFromHome]]&lt;10,"0-10 kms",IF(TablaProyecto[[#This Row],[DistanceFromHome]]&lt;20,"10-20 kms","20-30 kms"))</f>
        <v>0-10 kms</v>
      </c>
      <c r="AO1168" s="3" t="str">
        <f>+IF(TablaProyecto[[#This Row],[Porcentaje de aumento salarial recibido (%)]]&lt;16%,"Bajo",IF(TablaProyecto[[#This Row],[Porcentaje de aumento salarial recibido (%)]]&lt;21%,"Medio","Alto"))</f>
        <v>Alto</v>
      </c>
      <c r="AP1168" s="3" t="str">
        <f>+IF(TablaProyecto[[#This Row],[TrainingTimesLastYear]]&lt;3,"Poca",IF(TablaProyecto[[#This Row],[TrainingTimesLastYear]]&lt;5,"Media","Mucha"))</f>
        <v>Media</v>
      </c>
      <c r="AQ1168" s="3" t="str">
        <f>+IF(TablaProyecto[[#This Row],[TotalWorkingYears]]&lt;4,"Junior",IF(TablaProyecto[[#This Row],[TotalWorkingYears]]&lt;10,"Intermediate","Senior"))</f>
        <v>Senior</v>
      </c>
      <c r="AS1168" t="str">
        <f>+IF(TablaProyecto[[#This Row],[Education]]&gt;5,"ERRONEO","")</f>
        <v/>
      </c>
      <c r="AT1168" t="str">
        <f>IF(+COUNTIF(TablaProyecto[EmployeeNumber],TablaProyecto[[#This Row],[EmployeeNumber]])&gt;1,"ERRONEO"," ")</f>
        <v xml:space="preserve"> </v>
      </c>
      <c r="AU1168" t="str">
        <f>+IF(TablaProyecto[[#This Row],[JobSatisfaction]]&gt;4,"ERRONEO"," ")</f>
        <v xml:space="preserve"> </v>
      </c>
      <c r="AV1168" t="str">
        <f>+IF(TablaProyecto[[#This Row],[PerformanceRating]]&gt;4,"ERRONEO"," ")</f>
        <v xml:space="preserve"> </v>
      </c>
      <c r="AW1168" t="str">
        <f>+IF(TablaProyecto[[#This Row],[RelationshipSatisfaction]]&gt;4,"ERRONEO"," ")</f>
        <v xml:space="preserve"> </v>
      </c>
      <c r="AX1168" t="str">
        <f>+IF(TablaProyecto[[#This Row],[WorkLifeBalance]]&gt;4,"ERRONEO"," ")</f>
        <v xml:space="preserve"> </v>
      </c>
    </row>
    <row r="1169" spans="1:50" x14ac:dyDescent="0.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  <c r="AJ1169" s="3">
        <f>+TablaProyecto[[#This Row],[PercentSalaryHike]]/100</f>
        <v>0.14000000000000001</v>
      </c>
      <c r="AK1169" s="3" t="str">
        <f>+IF(TablaProyecto[[#This Row],[Age]]&gt;=61,"Baby boomers",IF(TablaProyecto[[#This Row],[Age]]&gt;=45,"Generacion X",IF(TablaProyecto[[#This Row],[Age]]&gt;=29,"Millennials","Generacion Z")))</f>
        <v>Millennials</v>
      </c>
      <c r="AL116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69" s="3" t="str">
        <f>+IF(TablaProyecto[[#This Row],[HourlyRate]]&lt;50,"Coste salarial bajo",IF(TablaProyecto[[#This Row],[HourlyRate]]&lt;75,"Coste salarial medio","Coste salarial alto"))</f>
        <v>Coste salarial medio</v>
      </c>
      <c r="AN1169" s="3" t="str">
        <f>+IF(TablaProyecto[[#This Row],[DistanceFromHome]]&lt;10,"0-10 kms",IF(TablaProyecto[[#This Row],[DistanceFromHome]]&lt;20,"10-20 kms","20-30 kms"))</f>
        <v>10-20 kms</v>
      </c>
      <c r="AO1169" s="3" t="str">
        <f>+IF(TablaProyecto[[#This Row],[Porcentaje de aumento salarial recibido (%)]]&lt;16%,"Bajo",IF(TablaProyecto[[#This Row],[Porcentaje de aumento salarial recibido (%)]]&lt;21%,"Medio","Alto"))</f>
        <v>Bajo</v>
      </c>
      <c r="AP1169" s="3" t="str">
        <f>+IF(TablaProyecto[[#This Row],[TrainingTimesLastYear]]&lt;3,"Poca",IF(TablaProyecto[[#This Row],[TrainingTimesLastYear]]&lt;5,"Media","Mucha"))</f>
        <v>Poca</v>
      </c>
      <c r="AQ1169" s="3" t="str">
        <f>+IF(TablaProyecto[[#This Row],[TotalWorkingYears]]&lt;4,"Junior",IF(TablaProyecto[[#This Row],[TotalWorkingYears]]&lt;10,"Intermediate","Senior"))</f>
        <v>Intermediate</v>
      </c>
      <c r="AS1169" t="str">
        <f>+IF(TablaProyecto[[#This Row],[Education]]&gt;5,"ERRONEO","")</f>
        <v/>
      </c>
      <c r="AT1169" t="str">
        <f>IF(+COUNTIF(TablaProyecto[EmployeeNumber],TablaProyecto[[#This Row],[EmployeeNumber]])&gt;1,"ERRONEO"," ")</f>
        <v xml:space="preserve"> </v>
      </c>
      <c r="AU1169" t="str">
        <f>+IF(TablaProyecto[[#This Row],[JobSatisfaction]]&gt;4,"ERRONEO"," ")</f>
        <v xml:space="preserve"> </v>
      </c>
      <c r="AV1169" t="str">
        <f>+IF(TablaProyecto[[#This Row],[PerformanceRating]]&gt;4,"ERRONEO"," ")</f>
        <v xml:space="preserve"> </v>
      </c>
      <c r="AW1169" t="str">
        <f>+IF(TablaProyecto[[#This Row],[RelationshipSatisfaction]]&gt;4,"ERRONEO"," ")</f>
        <v xml:space="preserve"> </v>
      </c>
      <c r="AX1169" t="str">
        <f>+IF(TablaProyecto[[#This Row],[WorkLifeBalance]]&gt;4,"ERRONEO"," ")</f>
        <v xml:space="preserve"> </v>
      </c>
    </row>
    <row r="1170" spans="1:50" x14ac:dyDescent="0.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  <c r="AJ1170" s="3">
        <f>+TablaProyecto[[#This Row],[PercentSalaryHike]]/100</f>
        <v>0.13</v>
      </c>
      <c r="AK1170" s="3" t="str">
        <f>+IF(TablaProyecto[[#This Row],[Age]]&gt;=61,"Baby boomers",IF(TablaProyecto[[#This Row],[Age]]&gt;=45,"Generacion X",IF(TablaProyecto[[#This Row],[Age]]&gt;=29,"Millennials","Generacion Z")))</f>
        <v>Generacion Z</v>
      </c>
      <c r="AL117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70" s="3" t="str">
        <f>+IF(TablaProyecto[[#This Row],[HourlyRate]]&lt;50,"Coste salarial bajo",IF(TablaProyecto[[#This Row],[HourlyRate]]&lt;75,"Coste salarial medio","Coste salarial alto"))</f>
        <v>Coste salarial bajo</v>
      </c>
      <c r="AN1170" s="3" t="str">
        <f>+IF(TablaProyecto[[#This Row],[DistanceFromHome]]&lt;10,"0-10 kms",IF(TablaProyecto[[#This Row],[DistanceFromHome]]&lt;20,"10-20 kms","20-30 kms"))</f>
        <v>0-10 kms</v>
      </c>
      <c r="AO1170" s="3" t="str">
        <f>+IF(TablaProyecto[[#This Row],[Porcentaje de aumento salarial recibido (%)]]&lt;16%,"Bajo",IF(TablaProyecto[[#This Row],[Porcentaje de aumento salarial recibido (%)]]&lt;21%,"Medio","Alto"))</f>
        <v>Bajo</v>
      </c>
      <c r="AP1170" s="3" t="str">
        <f>+IF(TablaProyecto[[#This Row],[TrainingTimesLastYear]]&lt;3,"Poca",IF(TablaProyecto[[#This Row],[TrainingTimesLastYear]]&lt;5,"Media","Mucha"))</f>
        <v>Poca</v>
      </c>
      <c r="AQ1170" s="3" t="str">
        <f>+IF(TablaProyecto[[#This Row],[TotalWorkingYears]]&lt;4,"Junior",IF(TablaProyecto[[#This Row],[TotalWorkingYears]]&lt;10,"Intermediate","Senior"))</f>
        <v>Intermediate</v>
      </c>
      <c r="AS1170" t="str">
        <f>+IF(TablaProyecto[[#This Row],[Education]]&gt;5,"ERRONEO","")</f>
        <v/>
      </c>
      <c r="AT1170" t="str">
        <f>IF(+COUNTIF(TablaProyecto[EmployeeNumber],TablaProyecto[[#This Row],[EmployeeNumber]])&gt;1,"ERRONEO"," ")</f>
        <v xml:space="preserve"> </v>
      </c>
      <c r="AU1170" t="str">
        <f>+IF(TablaProyecto[[#This Row],[JobSatisfaction]]&gt;4,"ERRONEO"," ")</f>
        <v xml:space="preserve"> </v>
      </c>
      <c r="AV1170" t="str">
        <f>+IF(TablaProyecto[[#This Row],[PerformanceRating]]&gt;4,"ERRONEO"," ")</f>
        <v xml:space="preserve"> </v>
      </c>
      <c r="AW1170" t="str">
        <f>+IF(TablaProyecto[[#This Row],[RelationshipSatisfaction]]&gt;4,"ERRONEO"," ")</f>
        <v xml:space="preserve"> </v>
      </c>
      <c r="AX1170" t="str">
        <f>+IF(TablaProyecto[[#This Row],[WorkLifeBalance]]&gt;4,"ERRONEO"," ")</f>
        <v xml:space="preserve"> </v>
      </c>
    </row>
    <row r="1171" spans="1:50" x14ac:dyDescent="0.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  <c r="AJ1171" s="3">
        <f>+TablaProyecto[[#This Row],[PercentSalaryHike]]/100</f>
        <v>0.17</v>
      </c>
      <c r="AK1171" s="3" t="str">
        <f>+IF(TablaProyecto[[#This Row],[Age]]&gt;=61,"Baby boomers",IF(TablaProyecto[[#This Row],[Age]]&gt;=45,"Generacion X",IF(TablaProyecto[[#This Row],[Age]]&gt;=29,"Millennials","Generacion Z")))</f>
        <v>Generacion Z</v>
      </c>
      <c r="AL117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71" s="3" t="str">
        <f>+IF(TablaProyecto[[#This Row],[HourlyRate]]&lt;50,"Coste salarial bajo",IF(TablaProyecto[[#This Row],[HourlyRate]]&lt;75,"Coste salarial medio","Coste salarial alto"))</f>
        <v>Coste salarial alto</v>
      </c>
      <c r="AN1171" s="3" t="str">
        <f>+IF(TablaProyecto[[#This Row],[DistanceFromHome]]&lt;10,"0-10 kms",IF(TablaProyecto[[#This Row],[DistanceFromHome]]&lt;20,"10-20 kms","20-30 kms"))</f>
        <v>0-10 kms</v>
      </c>
      <c r="AO1171" s="3" t="str">
        <f>+IF(TablaProyecto[[#This Row],[Porcentaje de aumento salarial recibido (%)]]&lt;16%,"Bajo",IF(TablaProyecto[[#This Row],[Porcentaje de aumento salarial recibido (%)]]&lt;21%,"Medio","Alto"))</f>
        <v>Medio</v>
      </c>
      <c r="AP1171" s="3" t="str">
        <f>+IF(TablaProyecto[[#This Row],[TrainingTimesLastYear]]&lt;3,"Poca",IF(TablaProyecto[[#This Row],[TrainingTimesLastYear]]&lt;5,"Media","Mucha"))</f>
        <v>Poca</v>
      </c>
      <c r="AQ1171" s="3" t="str">
        <f>+IF(TablaProyecto[[#This Row],[TotalWorkingYears]]&lt;4,"Junior",IF(TablaProyecto[[#This Row],[TotalWorkingYears]]&lt;10,"Intermediate","Senior"))</f>
        <v>Intermediate</v>
      </c>
      <c r="AS1171" t="str">
        <f>+IF(TablaProyecto[[#This Row],[Education]]&gt;5,"ERRONEO","")</f>
        <v/>
      </c>
      <c r="AT1171" t="str">
        <f>IF(+COUNTIF(TablaProyecto[EmployeeNumber],TablaProyecto[[#This Row],[EmployeeNumber]])&gt;1,"ERRONEO"," ")</f>
        <v xml:space="preserve"> </v>
      </c>
      <c r="AU1171" t="str">
        <f>+IF(TablaProyecto[[#This Row],[JobSatisfaction]]&gt;4,"ERRONEO"," ")</f>
        <v xml:space="preserve"> </v>
      </c>
      <c r="AV1171" t="str">
        <f>+IF(TablaProyecto[[#This Row],[PerformanceRating]]&gt;4,"ERRONEO"," ")</f>
        <v xml:space="preserve"> </v>
      </c>
      <c r="AW1171" t="str">
        <f>+IF(TablaProyecto[[#This Row],[RelationshipSatisfaction]]&gt;4,"ERRONEO"," ")</f>
        <v xml:space="preserve"> </v>
      </c>
      <c r="AX1171" t="str">
        <f>+IF(TablaProyecto[[#This Row],[WorkLifeBalance]]&gt;4,"ERRONEO"," ")</f>
        <v xml:space="preserve"> </v>
      </c>
    </row>
    <row r="1172" spans="1:50" x14ac:dyDescent="0.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  <c r="AJ1172" s="3">
        <f>+TablaProyecto[[#This Row],[PercentSalaryHike]]/100</f>
        <v>0.13</v>
      </c>
      <c r="AK1172" s="3" t="str">
        <f>+IF(TablaProyecto[[#This Row],[Age]]&gt;=61,"Baby boomers",IF(TablaProyecto[[#This Row],[Age]]&gt;=45,"Generacion X",IF(TablaProyecto[[#This Row],[Age]]&gt;=29,"Millennials","Generacion Z")))</f>
        <v>Generacion Z</v>
      </c>
      <c r="AL117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72" s="3" t="str">
        <f>+IF(TablaProyecto[[#This Row],[HourlyRate]]&lt;50,"Coste salarial bajo",IF(TablaProyecto[[#This Row],[HourlyRate]]&lt;75,"Coste salarial medio","Coste salarial alto"))</f>
        <v>Coste salarial alto</v>
      </c>
      <c r="AN1172" s="3" t="str">
        <f>+IF(TablaProyecto[[#This Row],[DistanceFromHome]]&lt;10,"0-10 kms",IF(TablaProyecto[[#This Row],[DistanceFromHome]]&lt;20,"10-20 kms","20-30 kms"))</f>
        <v>0-10 kms</v>
      </c>
      <c r="AO1172" s="3" t="str">
        <f>+IF(TablaProyecto[[#This Row],[Porcentaje de aumento salarial recibido (%)]]&lt;16%,"Bajo",IF(TablaProyecto[[#This Row],[Porcentaje de aumento salarial recibido (%)]]&lt;21%,"Medio","Alto"))</f>
        <v>Bajo</v>
      </c>
      <c r="AP1172" s="3" t="str">
        <f>+IF(TablaProyecto[[#This Row],[TrainingTimesLastYear]]&lt;3,"Poca",IF(TablaProyecto[[#This Row],[TrainingTimesLastYear]]&lt;5,"Media","Mucha"))</f>
        <v>Poca</v>
      </c>
      <c r="AQ1172" s="3" t="str">
        <f>+IF(TablaProyecto[[#This Row],[TotalWorkingYears]]&lt;4,"Junior",IF(TablaProyecto[[#This Row],[TotalWorkingYears]]&lt;10,"Intermediate","Senior"))</f>
        <v>Intermediate</v>
      </c>
      <c r="AS1172" t="str">
        <f>+IF(TablaProyecto[[#This Row],[Education]]&gt;5,"ERRONEO","")</f>
        <v/>
      </c>
      <c r="AT1172" t="str">
        <f>IF(+COUNTIF(TablaProyecto[EmployeeNumber],TablaProyecto[[#This Row],[EmployeeNumber]])&gt;1,"ERRONEO"," ")</f>
        <v xml:space="preserve"> </v>
      </c>
      <c r="AU1172" t="str">
        <f>+IF(TablaProyecto[[#This Row],[JobSatisfaction]]&gt;4,"ERRONEO"," ")</f>
        <v xml:space="preserve"> </v>
      </c>
      <c r="AV1172" t="str">
        <f>+IF(TablaProyecto[[#This Row],[PerformanceRating]]&gt;4,"ERRONEO"," ")</f>
        <v xml:space="preserve"> </v>
      </c>
      <c r="AW1172" t="str">
        <f>+IF(TablaProyecto[[#This Row],[RelationshipSatisfaction]]&gt;4,"ERRONEO"," ")</f>
        <v xml:space="preserve"> </v>
      </c>
      <c r="AX1172" t="str">
        <f>+IF(TablaProyecto[[#This Row],[WorkLifeBalance]]&gt;4,"ERRONEO"," ")</f>
        <v xml:space="preserve"> </v>
      </c>
    </row>
    <row r="1173" spans="1:50" x14ac:dyDescent="0.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  <c r="AJ1173" s="3">
        <f>+TablaProyecto[[#This Row],[PercentSalaryHike]]/100</f>
        <v>0.14000000000000001</v>
      </c>
      <c r="AK1173" s="3" t="str">
        <f>+IF(TablaProyecto[[#This Row],[Age]]&gt;=61,"Baby boomers",IF(TablaProyecto[[#This Row],[Age]]&gt;=45,"Generacion X",IF(TablaProyecto[[#This Row],[Age]]&gt;=29,"Millennials","Generacion Z")))</f>
        <v>Millennials</v>
      </c>
      <c r="AL117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73" s="3" t="str">
        <f>+IF(TablaProyecto[[#This Row],[HourlyRate]]&lt;50,"Coste salarial bajo",IF(TablaProyecto[[#This Row],[HourlyRate]]&lt;75,"Coste salarial medio","Coste salarial alto"))</f>
        <v>Coste salarial medio</v>
      </c>
      <c r="AN1173" s="3" t="str">
        <f>+IF(TablaProyecto[[#This Row],[DistanceFromHome]]&lt;10,"0-10 kms",IF(TablaProyecto[[#This Row],[DistanceFromHome]]&lt;20,"10-20 kms","20-30 kms"))</f>
        <v>0-10 kms</v>
      </c>
      <c r="AO1173" s="3" t="str">
        <f>+IF(TablaProyecto[[#This Row],[Porcentaje de aumento salarial recibido (%)]]&lt;16%,"Bajo",IF(TablaProyecto[[#This Row],[Porcentaje de aumento salarial recibido (%)]]&lt;21%,"Medio","Alto"))</f>
        <v>Bajo</v>
      </c>
      <c r="AP1173" s="3" t="str">
        <f>+IF(TablaProyecto[[#This Row],[TrainingTimesLastYear]]&lt;3,"Poca",IF(TablaProyecto[[#This Row],[TrainingTimesLastYear]]&lt;5,"Media","Mucha"))</f>
        <v>Media</v>
      </c>
      <c r="AQ1173" s="3" t="str">
        <f>+IF(TablaProyecto[[#This Row],[TotalWorkingYears]]&lt;4,"Junior",IF(TablaProyecto[[#This Row],[TotalWorkingYears]]&lt;10,"Intermediate","Senior"))</f>
        <v>Senior</v>
      </c>
      <c r="AS1173" t="str">
        <f>+IF(TablaProyecto[[#This Row],[Education]]&gt;5,"ERRONEO","")</f>
        <v/>
      </c>
      <c r="AT1173" t="str">
        <f>IF(+COUNTIF(TablaProyecto[EmployeeNumber],TablaProyecto[[#This Row],[EmployeeNumber]])&gt;1,"ERRONEO"," ")</f>
        <v xml:space="preserve"> </v>
      </c>
      <c r="AU1173" t="str">
        <f>+IF(TablaProyecto[[#This Row],[JobSatisfaction]]&gt;4,"ERRONEO"," ")</f>
        <v xml:space="preserve"> </v>
      </c>
      <c r="AV1173" t="str">
        <f>+IF(TablaProyecto[[#This Row],[PerformanceRating]]&gt;4,"ERRONEO"," ")</f>
        <v xml:space="preserve"> </v>
      </c>
      <c r="AW1173" t="str">
        <f>+IF(TablaProyecto[[#This Row],[RelationshipSatisfaction]]&gt;4,"ERRONEO"," ")</f>
        <v xml:space="preserve"> </v>
      </c>
      <c r="AX1173" t="str">
        <f>+IF(TablaProyecto[[#This Row],[WorkLifeBalance]]&gt;4,"ERRONEO"," ")</f>
        <v xml:space="preserve"> </v>
      </c>
    </row>
    <row r="1174" spans="1:50" x14ac:dyDescent="0.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  <c r="AJ1174" s="3">
        <f>+TablaProyecto[[#This Row],[PercentSalaryHike]]/100</f>
        <v>0.11</v>
      </c>
      <c r="AK1174" s="3" t="str">
        <f>+IF(TablaProyecto[[#This Row],[Age]]&gt;=61,"Baby boomers",IF(TablaProyecto[[#This Row],[Age]]&gt;=45,"Generacion X",IF(TablaProyecto[[#This Row],[Age]]&gt;=29,"Millennials","Generacion Z")))</f>
        <v>Millennials</v>
      </c>
      <c r="AL117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74" s="3" t="str">
        <f>+IF(TablaProyecto[[#This Row],[HourlyRate]]&lt;50,"Coste salarial bajo",IF(TablaProyecto[[#This Row],[HourlyRate]]&lt;75,"Coste salarial medio","Coste salarial alto"))</f>
        <v>Coste salarial bajo</v>
      </c>
      <c r="AN1174" s="3" t="str">
        <f>+IF(TablaProyecto[[#This Row],[DistanceFromHome]]&lt;10,"0-10 kms",IF(TablaProyecto[[#This Row],[DistanceFromHome]]&lt;20,"10-20 kms","20-30 kms"))</f>
        <v>10-20 kms</v>
      </c>
      <c r="AO1174" s="3" t="str">
        <f>+IF(TablaProyecto[[#This Row],[Porcentaje de aumento salarial recibido (%)]]&lt;16%,"Bajo",IF(TablaProyecto[[#This Row],[Porcentaje de aumento salarial recibido (%)]]&lt;21%,"Medio","Alto"))</f>
        <v>Bajo</v>
      </c>
      <c r="AP1174" s="3" t="str">
        <f>+IF(TablaProyecto[[#This Row],[TrainingTimesLastYear]]&lt;3,"Poca",IF(TablaProyecto[[#This Row],[TrainingTimesLastYear]]&lt;5,"Media","Mucha"))</f>
        <v>Poca</v>
      </c>
      <c r="AQ1174" s="3" t="str">
        <f>+IF(TablaProyecto[[#This Row],[TotalWorkingYears]]&lt;4,"Junior",IF(TablaProyecto[[#This Row],[TotalWorkingYears]]&lt;10,"Intermediate","Senior"))</f>
        <v>Intermediate</v>
      </c>
      <c r="AS1174" t="str">
        <f>+IF(TablaProyecto[[#This Row],[Education]]&gt;5,"ERRONEO","")</f>
        <v/>
      </c>
      <c r="AT1174" t="str">
        <f>IF(+COUNTIF(TablaProyecto[EmployeeNumber],TablaProyecto[[#This Row],[EmployeeNumber]])&gt;1,"ERRONEO"," ")</f>
        <v xml:space="preserve"> </v>
      </c>
      <c r="AU1174" t="str">
        <f>+IF(TablaProyecto[[#This Row],[JobSatisfaction]]&gt;4,"ERRONEO"," ")</f>
        <v xml:space="preserve"> </v>
      </c>
      <c r="AV1174" t="str">
        <f>+IF(TablaProyecto[[#This Row],[PerformanceRating]]&gt;4,"ERRONEO"," ")</f>
        <v xml:space="preserve"> </v>
      </c>
      <c r="AW1174" t="str">
        <f>+IF(TablaProyecto[[#This Row],[RelationshipSatisfaction]]&gt;4,"ERRONEO"," ")</f>
        <v xml:space="preserve"> </v>
      </c>
      <c r="AX1174" t="str">
        <f>+IF(TablaProyecto[[#This Row],[WorkLifeBalance]]&gt;4,"ERRONEO"," ")</f>
        <v xml:space="preserve"> </v>
      </c>
    </row>
    <row r="1175" spans="1:50" x14ac:dyDescent="0.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  <c r="AJ1175" s="3">
        <f>+TablaProyecto[[#This Row],[PercentSalaryHike]]/100</f>
        <v>0.12</v>
      </c>
      <c r="AK1175" s="3" t="str">
        <f>+IF(TablaProyecto[[#This Row],[Age]]&gt;=61,"Baby boomers",IF(TablaProyecto[[#This Row],[Age]]&gt;=45,"Generacion X",IF(TablaProyecto[[#This Row],[Age]]&gt;=29,"Millennials","Generacion Z")))</f>
        <v>Millennials</v>
      </c>
      <c r="AL117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75" s="3" t="str">
        <f>+IF(TablaProyecto[[#This Row],[HourlyRate]]&lt;50,"Coste salarial bajo",IF(TablaProyecto[[#This Row],[HourlyRate]]&lt;75,"Coste salarial medio","Coste salarial alto"))</f>
        <v>Coste salarial bajo</v>
      </c>
      <c r="AN1175" s="3" t="str">
        <f>+IF(TablaProyecto[[#This Row],[DistanceFromHome]]&lt;10,"0-10 kms",IF(TablaProyecto[[#This Row],[DistanceFromHome]]&lt;20,"10-20 kms","20-30 kms"))</f>
        <v>0-10 kms</v>
      </c>
      <c r="AO1175" s="3" t="str">
        <f>+IF(TablaProyecto[[#This Row],[Porcentaje de aumento salarial recibido (%)]]&lt;16%,"Bajo",IF(TablaProyecto[[#This Row],[Porcentaje de aumento salarial recibido (%)]]&lt;21%,"Medio","Alto"))</f>
        <v>Bajo</v>
      </c>
      <c r="AP1175" s="3" t="str">
        <f>+IF(TablaProyecto[[#This Row],[TrainingTimesLastYear]]&lt;3,"Poca",IF(TablaProyecto[[#This Row],[TrainingTimesLastYear]]&lt;5,"Media","Mucha"))</f>
        <v>Mucha</v>
      </c>
      <c r="AQ1175" s="3" t="str">
        <f>+IF(TablaProyecto[[#This Row],[TotalWorkingYears]]&lt;4,"Junior",IF(TablaProyecto[[#This Row],[TotalWorkingYears]]&lt;10,"Intermediate","Senior"))</f>
        <v>Intermediate</v>
      </c>
      <c r="AS1175" t="str">
        <f>+IF(TablaProyecto[[#This Row],[Education]]&gt;5,"ERRONEO","")</f>
        <v/>
      </c>
      <c r="AT1175" t="str">
        <f>IF(+COUNTIF(TablaProyecto[EmployeeNumber],TablaProyecto[[#This Row],[EmployeeNumber]])&gt;1,"ERRONEO"," ")</f>
        <v xml:space="preserve"> </v>
      </c>
      <c r="AU1175" t="str">
        <f>+IF(TablaProyecto[[#This Row],[JobSatisfaction]]&gt;4,"ERRONEO"," ")</f>
        <v xml:space="preserve"> </v>
      </c>
      <c r="AV1175" t="str">
        <f>+IF(TablaProyecto[[#This Row],[PerformanceRating]]&gt;4,"ERRONEO"," ")</f>
        <v xml:space="preserve"> </v>
      </c>
      <c r="AW1175" t="str">
        <f>+IF(TablaProyecto[[#This Row],[RelationshipSatisfaction]]&gt;4,"ERRONEO"," ")</f>
        <v xml:space="preserve"> </v>
      </c>
      <c r="AX1175" t="str">
        <f>+IF(TablaProyecto[[#This Row],[WorkLifeBalance]]&gt;4,"ERRONEO"," ")</f>
        <v xml:space="preserve"> </v>
      </c>
    </row>
    <row r="1176" spans="1:50" x14ac:dyDescent="0.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  <c r="AJ1176" s="3">
        <f>+TablaProyecto[[#This Row],[PercentSalaryHike]]/100</f>
        <v>0.17</v>
      </c>
      <c r="AK1176" s="3" t="str">
        <f>+IF(TablaProyecto[[#This Row],[Age]]&gt;=61,"Baby boomers",IF(TablaProyecto[[#This Row],[Age]]&gt;=45,"Generacion X",IF(TablaProyecto[[#This Row],[Age]]&gt;=29,"Millennials","Generacion Z")))</f>
        <v>Generacion Z</v>
      </c>
      <c r="AL117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76" s="3" t="str">
        <f>+IF(TablaProyecto[[#This Row],[HourlyRate]]&lt;50,"Coste salarial bajo",IF(TablaProyecto[[#This Row],[HourlyRate]]&lt;75,"Coste salarial medio","Coste salarial alto"))</f>
        <v>Coste salarial alto</v>
      </c>
      <c r="AN1176" s="3" t="str">
        <f>+IF(TablaProyecto[[#This Row],[DistanceFromHome]]&lt;10,"0-10 kms",IF(TablaProyecto[[#This Row],[DistanceFromHome]]&lt;20,"10-20 kms","20-30 kms"))</f>
        <v>0-10 kms</v>
      </c>
      <c r="AO1176" s="3" t="str">
        <f>+IF(TablaProyecto[[#This Row],[Porcentaje de aumento salarial recibido (%)]]&lt;16%,"Bajo",IF(TablaProyecto[[#This Row],[Porcentaje de aumento salarial recibido (%)]]&lt;21%,"Medio","Alto"))</f>
        <v>Medio</v>
      </c>
      <c r="AP1176" s="3" t="str">
        <f>+IF(TablaProyecto[[#This Row],[TrainingTimesLastYear]]&lt;3,"Poca",IF(TablaProyecto[[#This Row],[TrainingTimesLastYear]]&lt;5,"Media","Mucha"))</f>
        <v>Mucha</v>
      </c>
      <c r="AQ1176" s="3" t="str">
        <f>+IF(TablaProyecto[[#This Row],[TotalWorkingYears]]&lt;4,"Junior",IF(TablaProyecto[[#This Row],[TotalWorkingYears]]&lt;10,"Intermediate","Senior"))</f>
        <v>Intermediate</v>
      </c>
      <c r="AS1176" t="str">
        <f>+IF(TablaProyecto[[#This Row],[Education]]&gt;5,"ERRONEO","")</f>
        <v/>
      </c>
      <c r="AT1176" t="str">
        <f>IF(+COUNTIF(TablaProyecto[EmployeeNumber],TablaProyecto[[#This Row],[EmployeeNumber]])&gt;1,"ERRONEO"," ")</f>
        <v xml:space="preserve"> </v>
      </c>
      <c r="AU1176" t="str">
        <f>+IF(TablaProyecto[[#This Row],[JobSatisfaction]]&gt;4,"ERRONEO"," ")</f>
        <v xml:space="preserve"> </v>
      </c>
      <c r="AV1176" t="str">
        <f>+IF(TablaProyecto[[#This Row],[PerformanceRating]]&gt;4,"ERRONEO"," ")</f>
        <v xml:space="preserve"> </v>
      </c>
      <c r="AW1176" t="str">
        <f>+IF(TablaProyecto[[#This Row],[RelationshipSatisfaction]]&gt;4,"ERRONEO"," ")</f>
        <v xml:space="preserve"> </v>
      </c>
      <c r="AX1176" t="str">
        <f>+IF(TablaProyecto[[#This Row],[WorkLifeBalance]]&gt;4,"ERRONEO"," ")</f>
        <v xml:space="preserve"> </v>
      </c>
    </row>
    <row r="1177" spans="1:50" x14ac:dyDescent="0.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  <c r="AJ1177" s="3">
        <f>+TablaProyecto[[#This Row],[PercentSalaryHike]]/100</f>
        <v>0.21</v>
      </c>
      <c r="AK1177" s="3" t="str">
        <f>+IF(TablaProyecto[[#This Row],[Age]]&gt;=61,"Baby boomers",IF(TablaProyecto[[#This Row],[Age]]&gt;=45,"Generacion X",IF(TablaProyecto[[#This Row],[Age]]&gt;=29,"Millennials","Generacion Z")))</f>
        <v>Millennials</v>
      </c>
      <c r="AL117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77" s="3" t="str">
        <f>+IF(TablaProyecto[[#This Row],[HourlyRate]]&lt;50,"Coste salarial bajo",IF(TablaProyecto[[#This Row],[HourlyRate]]&lt;75,"Coste salarial medio","Coste salarial alto"))</f>
        <v>Coste salarial medio</v>
      </c>
      <c r="AN1177" s="3" t="str">
        <f>+IF(TablaProyecto[[#This Row],[DistanceFromHome]]&lt;10,"0-10 kms",IF(TablaProyecto[[#This Row],[DistanceFromHome]]&lt;20,"10-20 kms","20-30 kms"))</f>
        <v>10-20 kms</v>
      </c>
      <c r="AO1177" s="3" t="str">
        <f>+IF(TablaProyecto[[#This Row],[Porcentaje de aumento salarial recibido (%)]]&lt;16%,"Bajo",IF(TablaProyecto[[#This Row],[Porcentaje de aumento salarial recibido (%)]]&lt;21%,"Medio","Alto"))</f>
        <v>Alto</v>
      </c>
      <c r="AP1177" s="3" t="str">
        <f>+IF(TablaProyecto[[#This Row],[TrainingTimesLastYear]]&lt;3,"Poca",IF(TablaProyecto[[#This Row],[TrainingTimesLastYear]]&lt;5,"Media","Mucha"))</f>
        <v>Media</v>
      </c>
      <c r="AQ1177" s="3" t="str">
        <f>+IF(TablaProyecto[[#This Row],[TotalWorkingYears]]&lt;4,"Junior",IF(TablaProyecto[[#This Row],[TotalWorkingYears]]&lt;10,"Intermediate","Senior"))</f>
        <v>Intermediate</v>
      </c>
      <c r="AS1177" t="str">
        <f>+IF(TablaProyecto[[#This Row],[Education]]&gt;5,"ERRONEO","")</f>
        <v/>
      </c>
      <c r="AT1177" t="str">
        <f>IF(+COUNTIF(TablaProyecto[EmployeeNumber],TablaProyecto[[#This Row],[EmployeeNumber]])&gt;1,"ERRONEO"," ")</f>
        <v xml:space="preserve"> </v>
      </c>
      <c r="AU1177" t="str">
        <f>+IF(TablaProyecto[[#This Row],[JobSatisfaction]]&gt;4,"ERRONEO"," ")</f>
        <v xml:space="preserve"> </v>
      </c>
      <c r="AV1177" t="str">
        <f>+IF(TablaProyecto[[#This Row],[PerformanceRating]]&gt;4,"ERRONEO"," ")</f>
        <v xml:space="preserve"> </v>
      </c>
      <c r="AW1177" t="str">
        <f>+IF(TablaProyecto[[#This Row],[RelationshipSatisfaction]]&gt;4,"ERRONEO"," ")</f>
        <v xml:space="preserve"> </v>
      </c>
      <c r="AX1177" t="str">
        <f>+IF(TablaProyecto[[#This Row],[WorkLifeBalance]]&gt;4,"ERRONEO"," ")</f>
        <v xml:space="preserve"> </v>
      </c>
    </row>
    <row r="1178" spans="1:50" x14ac:dyDescent="0.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  <c r="AJ1178" s="3">
        <f>+TablaProyecto[[#This Row],[PercentSalaryHike]]/100</f>
        <v>0.16</v>
      </c>
      <c r="AK1178" s="3" t="str">
        <f>+IF(TablaProyecto[[#This Row],[Age]]&gt;=61,"Baby boomers",IF(TablaProyecto[[#This Row],[Age]]&gt;=45,"Generacion X",IF(TablaProyecto[[#This Row],[Age]]&gt;=29,"Millennials","Generacion Z")))</f>
        <v>Generacion X</v>
      </c>
      <c r="AL117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78" s="3" t="str">
        <f>+IF(TablaProyecto[[#This Row],[HourlyRate]]&lt;50,"Coste salarial bajo",IF(TablaProyecto[[#This Row],[HourlyRate]]&lt;75,"Coste salarial medio","Coste salarial alto"))</f>
        <v>Coste salarial medio</v>
      </c>
      <c r="AN1178" s="3" t="str">
        <f>+IF(TablaProyecto[[#This Row],[DistanceFromHome]]&lt;10,"0-10 kms",IF(TablaProyecto[[#This Row],[DistanceFromHome]]&lt;20,"10-20 kms","20-30 kms"))</f>
        <v>20-30 kms</v>
      </c>
      <c r="AO1178" s="3" t="str">
        <f>+IF(TablaProyecto[[#This Row],[Porcentaje de aumento salarial recibido (%)]]&lt;16%,"Bajo",IF(TablaProyecto[[#This Row],[Porcentaje de aumento salarial recibido (%)]]&lt;21%,"Medio","Alto"))</f>
        <v>Medio</v>
      </c>
      <c r="AP1178" s="3" t="str">
        <f>+IF(TablaProyecto[[#This Row],[TrainingTimesLastYear]]&lt;3,"Poca",IF(TablaProyecto[[#This Row],[TrainingTimesLastYear]]&lt;5,"Media","Mucha"))</f>
        <v>Poca</v>
      </c>
      <c r="AQ1178" s="3" t="str">
        <f>+IF(TablaProyecto[[#This Row],[TotalWorkingYears]]&lt;4,"Junior",IF(TablaProyecto[[#This Row],[TotalWorkingYears]]&lt;10,"Intermediate","Senior"))</f>
        <v>Senior</v>
      </c>
      <c r="AS1178" t="str">
        <f>+IF(TablaProyecto[[#This Row],[Education]]&gt;5,"ERRONEO","")</f>
        <v/>
      </c>
      <c r="AT1178" t="str">
        <f>IF(+COUNTIF(TablaProyecto[EmployeeNumber],TablaProyecto[[#This Row],[EmployeeNumber]])&gt;1,"ERRONEO"," ")</f>
        <v xml:space="preserve"> </v>
      </c>
      <c r="AU1178" t="str">
        <f>+IF(TablaProyecto[[#This Row],[JobSatisfaction]]&gt;4,"ERRONEO"," ")</f>
        <v xml:space="preserve"> </v>
      </c>
      <c r="AV1178" t="str">
        <f>+IF(TablaProyecto[[#This Row],[PerformanceRating]]&gt;4,"ERRONEO"," ")</f>
        <v xml:space="preserve"> </v>
      </c>
      <c r="AW1178" t="str">
        <f>+IF(TablaProyecto[[#This Row],[RelationshipSatisfaction]]&gt;4,"ERRONEO"," ")</f>
        <v xml:space="preserve"> </v>
      </c>
      <c r="AX1178" t="str">
        <f>+IF(TablaProyecto[[#This Row],[WorkLifeBalance]]&gt;4,"ERRONEO"," ")</f>
        <v xml:space="preserve"> </v>
      </c>
    </row>
    <row r="1179" spans="1:50" x14ac:dyDescent="0.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  <c r="AJ1179" s="3">
        <f>+TablaProyecto[[#This Row],[PercentSalaryHike]]/100</f>
        <v>0.15</v>
      </c>
      <c r="AK1179" s="3" t="str">
        <f>+IF(TablaProyecto[[#This Row],[Age]]&gt;=61,"Baby boomers",IF(TablaProyecto[[#This Row],[Age]]&gt;=45,"Generacion X",IF(TablaProyecto[[#This Row],[Age]]&gt;=29,"Millennials","Generacion Z")))</f>
        <v>Generacion X</v>
      </c>
      <c r="AL117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179" s="3" t="str">
        <f>+IF(TablaProyecto[[#This Row],[HourlyRate]]&lt;50,"Coste salarial bajo",IF(TablaProyecto[[#This Row],[HourlyRate]]&lt;75,"Coste salarial medio","Coste salarial alto"))</f>
        <v>Coste salarial medio</v>
      </c>
      <c r="AN1179" s="3" t="str">
        <f>+IF(TablaProyecto[[#This Row],[DistanceFromHome]]&lt;10,"0-10 kms",IF(TablaProyecto[[#This Row],[DistanceFromHome]]&lt;20,"10-20 kms","20-30 kms"))</f>
        <v>10-20 kms</v>
      </c>
      <c r="AO1179" s="3" t="str">
        <f>+IF(TablaProyecto[[#This Row],[Porcentaje de aumento salarial recibido (%)]]&lt;16%,"Bajo",IF(TablaProyecto[[#This Row],[Porcentaje de aumento salarial recibido (%)]]&lt;21%,"Medio","Alto"))</f>
        <v>Bajo</v>
      </c>
      <c r="AP1179" s="3" t="str">
        <f>+IF(TablaProyecto[[#This Row],[TrainingTimesLastYear]]&lt;3,"Poca",IF(TablaProyecto[[#This Row],[TrainingTimesLastYear]]&lt;5,"Media","Mucha"))</f>
        <v>Media</v>
      </c>
      <c r="AQ1179" s="3" t="str">
        <f>+IF(TablaProyecto[[#This Row],[TotalWorkingYears]]&lt;4,"Junior",IF(TablaProyecto[[#This Row],[TotalWorkingYears]]&lt;10,"Intermediate","Senior"))</f>
        <v>Senior</v>
      </c>
      <c r="AS1179" t="str">
        <f>+IF(TablaProyecto[[#This Row],[Education]]&gt;5,"ERRONEO","")</f>
        <v/>
      </c>
      <c r="AT1179" t="str">
        <f>IF(+COUNTIF(TablaProyecto[EmployeeNumber],TablaProyecto[[#This Row],[EmployeeNumber]])&gt;1,"ERRONEO"," ")</f>
        <v xml:space="preserve"> </v>
      </c>
      <c r="AU1179" t="str">
        <f>+IF(TablaProyecto[[#This Row],[JobSatisfaction]]&gt;4,"ERRONEO"," ")</f>
        <v xml:space="preserve"> </v>
      </c>
      <c r="AV1179" t="str">
        <f>+IF(TablaProyecto[[#This Row],[PerformanceRating]]&gt;4,"ERRONEO"," ")</f>
        <v xml:space="preserve"> </v>
      </c>
      <c r="AW1179" t="str">
        <f>+IF(TablaProyecto[[#This Row],[RelationshipSatisfaction]]&gt;4,"ERRONEO"," ")</f>
        <v xml:space="preserve"> </v>
      </c>
      <c r="AX1179" t="str">
        <f>+IF(TablaProyecto[[#This Row],[WorkLifeBalance]]&gt;4,"ERRONEO"," ")</f>
        <v xml:space="preserve"> </v>
      </c>
    </row>
    <row r="1180" spans="1:50" x14ac:dyDescent="0.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  <c r="AJ1180" s="3">
        <f>+TablaProyecto[[#This Row],[PercentSalaryHike]]/100</f>
        <v>0.19</v>
      </c>
      <c r="AK1180" s="3" t="str">
        <f>+IF(TablaProyecto[[#This Row],[Age]]&gt;=61,"Baby boomers",IF(TablaProyecto[[#This Row],[Age]]&gt;=45,"Generacion X",IF(TablaProyecto[[#This Row],[Age]]&gt;=29,"Millennials","Generacion Z")))</f>
        <v>Generacion Z</v>
      </c>
      <c r="AL118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80" s="3" t="str">
        <f>+IF(TablaProyecto[[#This Row],[HourlyRate]]&lt;50,"Coste salarial bajo",IF(TablaProyecto[[#This Row],[HourlyRate]]&lt;75,"Coste salarial medio","Coste salarial alto"))</f>
        <v>Coste salarial bajo</v>
      </c>
      <c r="AN1180" s="3" t="str">
        <f>+IF(TablaProyecto[[#This Row],[DistanceFromHome]]&lt;10,"0-10 kms",IF(TablaProyecto[[#This Row],[DistanceFromHome]]&lt;20,"10-20 kms","20-30 kms"))</f>
        <v>0-10 kms</v>
      </c>
      <c r="AO1180" s="3" t="str">
        <f>+IF(TablaProyecto[[#This Row],[Porcentaje de aumento salarial recibido (%)]]&lt;16%,"Bajo",IF(TablaProyecto[[#This Row],[Porcentaje de aumento salarial recibido (%)]]&lt;21%,"Medio","Alto"))</f>
        <v>Medio</v>
      </c>
      <c r="AP1180" s="3" t="str">
        <f>+IF(TablaProyecto[[#This Row],[TrainingTimesLastYear]]&lt;3,"Poca",IF(TablaProyecto[[#This Row],[TrainingTimesLastYear]]&lt;5,"Media","Mucha"))</f>
        <v>Media</v>
      </c>
      <c r="AQ1180" s="3" t="str">
        <f>+IF(TablaProyecto[[#This Row],[TotalWorkingYears]]&lt;4,"Junior",IF(TablaProyecto[[#This Row],[TotalWorkingYears]]&lt;10,"Intermediate","Senior"))</f>
        <v>Junior</v>
      </c>
      <c r="AS1180" t="str">
        <f>+IF(TablaProyecto[[#This Row],[Education]]&gt;5,"ERRONEO","")</f>
        <v/>
      </c>
      <c r="AT1180" t="str">
        <f>IF(+COUNTIF(TablaProyecto[EmployeeNumber],TablaProyecto[[#This Row],[EmployeeNumber]])&gt;1,"ERRONEO"," ")</f>
        <v xml:space="preserve"> </v>
      </c>
      <c r="AU1180" t="str">
        <f>+IF(TablaProyecto[[#This Row],[JobSatisfaction]]&gt;4,"ERRONEO"," ")</f>
        <v xml:space="preserve"> </v>
      </c>
      <c r="AV1180" t="str">
        <f>+IF(TablaProyecto[[#This Row],[PerformanceRating]]&gt;4,"ERRONEO"," ")</f>
        <v xml:space="preserve"> </v>
      </c>
      <c r="AW1180" t="str">
        <f>+IF(TablaProyecto[[#This Row],[RelationshipSatisfaction]]&gt;4,"ERRONEO"," ")</f>
        <v xml:space="preserve"> </v>
      </c>
      <c r="AX1180" t="str">
        <f>+IF(TablaProyecto[[#This Row],[WorkLifeBalance]]&gt;4,"ERRONEO"," ")</f>
        <v xml:space="preserve"> </v>
      </c>
    </row>
    <row r="1181" spans="1:50" x14ac:dyDescent="0.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  <c r="AJ1181" s="3">
        <f>+TablaProyecto[[#This Row],[PercentSalaryHike]]/100</f>
        <v>0.12</v>
      </c>
      <c r="AK1181" s="3" t="str">
        <f>+IF(TablaProyecto[[#This Row],[Age]]&gt;=61,"Baby boomers",IF(TablaProyecto[[#This Row],[Age]]&gt;=45,"Generacion X",IF(TablaProyecto[[#This Row],[Age]]&gt;=29,"Millennials","Generacion Z")))</f>
        <v>Millennials</v>
      </c>
      <c r="AL118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181" s="3" t="str">
        <f>+IF(TablaProyecto[[#This Row],[HourlyRate]]&lt;50,"Coste salarial bajo",IF(TablaProyecto[[#This Row],[HourlyRate]]&lt;75,"Coste salarial medio","Coste salarial alto"))</f>
        <v>Coste salarial medio</v>
      </c>
      <c r="AN1181" s="3" t="str">
        <f>+IF(TablaProyecto[[#This Row],[DistanceFromHome]]&lt;10,"0-10 kms",IF(TablaProyecto[[#This Row],[DistanceFromHome]]&lt;20,"10-20 kms","20-30 kms"))</f>
        <v>0-10 kms</v>
      </c>
      <c r="AO1181" s="3" t="str">
        <f>+IF(TablaProyecto[[#This Row],[Porcentaje de aumento salarial recibido (%)]]&lt;16%,"Bajo",IF(TablaProyecto[[#This Row],[Porcentaje de aumento salarial recibido (%)]]&lt;21%,"Medio","Alto"))</f>
        <v>Bajo</v>
      </c>
      <c r="AP1181" s="3" t="str">
        <f>+IF(TablaProyecto[[#This Row],[TrainingTimesLastYear]]&lt;3,"Poca",IF(TablaProyecto[[#This Row],[TrainingTimesLastYear]]&lt;5,"Media","Mucha"))</f>
        <v>Poca</v>
      </c>
      <c r="AQ1181" s="3" t="str">
        <f>+IF(TablaProyecto[[#This Row],[TotalWorkingYears]]&lt;4,"Junior",IF(TablaProyecto[[#This Row],[TotalWorkingYears]]&lt;10,"Intermediate","Senior"))</f>
        <v>Senior</v>
      </c>
      <c r="AS1181" t="str">
        <f>+IF(TablaProyecto[[#This Row],[Education]]&gt;5,"ERRONEO","")</f>
        <v/>
      </c>
      <c r="AT1181" t="str">
        <f>IF(+COUNTIF(TablaProyecto[EmployeeNumber],TablaProyecto[[#This Row],[EmployeeNumber]])&gt;1,"ERRONEO"," ")</f>
        <v xml:space="preserve"> </v>
      </c>
      <c r="AU1181" t="str">
        <f>+IF(TablaProyecto[[#This Row],[JobSatisfaction]]&gt;4,"ERRONEO"," ")</f>
        <v xml:space="preserve"> </v>
      </c>
      <c r="AV1181" t="str">
        <f>+IF(TablaProyecto[[#This Row],[PerformanceRating]]&gt;4,"ERRONEO"," ")</f>
        <v xml:space="preserve"> </v>
      </c>
      <c r="AW1181" t="str">
        <f>+IF(TablaProyecto[[#This Row],[RelationshipSatisfaction]]&gt;4,"ERRONEO"," ")</f>
        <v xml:space="preserve"> </v>
      </c>
      <c r="AX1181" t="str">
        <f>+IF(TablaProyecto[[#This Row],[WorkLifeBalance]]&gt;4,"ERRONEO"," ")</f>
        <v xml:space="preserve"> </v>
      </c>
    </row>
    <row r="1182" spans="1:50" x14ac:dyDescent="0.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  <c r="AJ1182" s="3">
        <f>+TablaProyecto[[#This Row],[PercentSalaryHike]]/100</f>
        <v>0.11</v>
      </c>
      <c r="AK1182" s="3" t="str">
        <f>+IF(TablaProyecto[[#This Row],[Age]]&gt;=61,"Baby boomers",IF(TablaProyecto[[#This Row],[Age]]&gt;=45,"Generacion X",IF(TablaProyecto[[#This Row],[Age]]&gt;=29,"Millennials","Generacion Z")))</f>
        <v>Millennials</v>
      </c>
      <c r="AL118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82" s="3" t="str">
        <f>+IF(TablaProyecto[[#This Row],[HourlyRate]]&lt;50,"Coste salarial bajo",IF(TablaProyecto[[#This Row],[HourlyRate]]&lt;75,"Coste salarial medio","Coste salarial alto"))</f>
        <v>Coste salarial alto</v>
      </c>
      <c r="AN1182" s="3" t="str">
        <f>+IF(TablaProyecto[[#This Row],[DistanceFromHome]]&lt;10,"0-10 kms",IF(TablaProyecto[[#This Row],[DistanceFromHome]]&lt;20,"10-20 kms","20-30 kms"))</f>
        <v>0-10 kms</v>
      </c>
      <c r="AO1182" s="3" t="str">
        <f>+IF(TablaProyecto[[#This Row],[Porcentaje de aumento salarial recibido (%)]]&lt;16%,"Bajo",IF(TablaProyecto[[#This Row],[Porcentaje de aumento salarial recibido (%)]]&lt;21%,"Medio","Alto"))</f>
        <v>Bajo</v>
      </c>
      <c r="AP1182" s="3" t="str">
        <f>+IF(TablaProyecto[[#This Row],[TrainingTimesLastYear]]&lt;3,"Poca",IF(TablaProyecto[[#This Row],[TrainingTimesLastYear]]&lt;5,"Media","Mucha"))</f>
        <v>Media</v>
      </c>
      <c r="AQ1182" s="3" t="str">
        <f>+IF(TablaProyecto[[#This Row],[TotalWorkingYears]]&lt;4,"Junior",IF(TablaProyecto[[#This Row],[TotalWorkingYears]]&lt;10,"Intermediate","Senior"))</f>
        <v>Senior</v>
      </c>
      <c r="AS1182" t="str">
        <f>+IF(TablaProyecto[[#This Row],[Education]]&gt;5,"ERRONEO","")</f>
        <v/>
      </c>
      <c r="AT1182" t="str">
        <f>IF(+COUNTIF(TablaProyecto[EmployeeNumber],TablaProyecto[[#This Row],[EmployeeNumber]])&gt;1,"ERRONEO"," ")</f>
        <v xml:space="preserve"> </v>
      </c>
      <c r="AU1182" t="str">
        <f>+IF(TablaProyecto[[#This Row],[JobSatisfaction]]&gt;4,"ERRONEO"," ")</f>
        <v xml:space="preserve"> </v>
      </c>
      <c r="AV1182" t="str">
        <f>+IF(TablaProyecto[[#This Row],[PerformanceRating]]&gt;4,"ERRONEO"," ")</f>
        <v xml:space="preserve"> </v>
      </c>
      <c r="AW1182" t="str">
        <f>+IF(TablaProyecto[[#This Row],[RelationshipSatisfaction]]&gt;4,"ERRONEO"," ")</f>
        <v xml:space="preserve"> </v>
      </c>
      <c r="AX1182" t="str">
        <f>+IF(TablaProyecto[[#This Row],[WorkLifeBalance]]&gt;4,"ERRONEO"," ")</f>
        <v xml:space="preserve"> </v>
      </c>
    </row>
    <row r="1183" spans="1:50" x14ac:dyDescent="0.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  <c r="AJ1183" s="3">
        <f>+TablaProyecto[[#This Row],[PercentSalaryHike]]/100</f>
        <v>0.19</v>
      </c>
      <c r="AK1183" s="3" t="str">
        <f>+IF(TablaProyecto[[#This Row],[Age]]&gt;=61,"Baby boomers",IF(TablaProyecto[[#This Row],[Age]]&gt;=45,"Generacion X",IF(TablaProyecto[[#This Row],[Age]]&gt;=29,"Millennials","Generacion Z")))</f>
        <v>Generacion X</v>
      </c>
      <c r="AL118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183" s="3" t="str">
        <f>+IF(TablaProyecto[[#This Row],[HourlyRate]]&lt;50,"Coste salarial bajo",IF(TablaProyecto[[#This Row],[HourlyRate]]&lt;75,"Coste salarial medio","Coste salarial alto"))</f>
        <v>Coste salarial bajo</v>
      </c>
      <c r="AN1183" s="3" t="str">
        <f>+IF(TablaProyecto[[#This Row],[DistanceFromHome]]&lt;10,"0-10 kms",IF(TablaProyecto[[#This Row],[DistanceFromHome]]&lt;20,"10-20 kms","20-30 kms"))</f>
        <v>0-10 kms</v>
      </c>
      <c r="AO1183" s="3" t="str">
        <f>+IF(TablaProyecto[[#This Row],[Porcentaje de aumento salarial recibido (%)]]&lt;16%,"Bajo",IF(TablaProyecto[[#This Row],[Porcentaje de aumento salarial recibido (%)]]&lt;21%,"Medio","Alto"))</f>
        <v>Medio</v>
      </c>
      <c r="AP1183" s="3" t="str">
        <f>+IF(TablaProyecto[[#This Row],[TrainingTimesLastYear]]&lt;3,"Poca",IF(TablaProyecto[[#This Row],[TrainingTimesLastYear]]&lt;5,"Media","Mucha"))</f>
        <v>Media</v>
      </c>
      <c r="AQ1183" s="3" t="str">
        <f>+IF(TablaProyecto[[#This Row],[TotalWorkingYears]]&lt;4,"Junior",IF(TablaProyecto[[#This Row],[TotalWorkingYears]]&lt;10,"Intermediate","Senior"))</f>
        <v>Senior</v>
      </c>
      <c r="AS1183" t="str">
        <f>+IF(TablaProyecto[[#This Row],[Education]]&gt;5,"ERRONEO","")</f>
        <v/>
      </c>
      <c r="AT1183" t="str">
        <f>IF(+COUNTIF(TablaProyecto[EmployeeNumber],TablaProyecto[[#This Row],[EmployeeNumber]])&gt;1,"ERRONEO"," ")</f>
        <v xml:space="preserve"> </v>
      </c>
      <c r="AU1183" t="str">
        <f>+IF(TablaProyecto[[#This Row],[JobSatisfaction]]&gt;4,"ERRONEO"," ")</f>
        <v xml:space="preserve"> </v>
      </c>
      <c r="AV1183" t="str">
        <f>+IF(TablaProyecto[[#This Row],[PerformanceRating]]&gt;4,"ERRONEO"," ")</f>
        <v xml:space="preserve"> </v>
      </c>
      <c r="AW1183" t="str">
        <f>+IF(TablaProyecto[[#This Row],[RelationshipSatisfaction]]&gt;4,"ERRONEO"," ")</f>
        <v xml:space="preserve"> </v>
      </c>
      <c r="AX1183" t="str">
        <f>+IF(TablaProyecto[[#This Row],[WorkLifeBalance]]&gt;4,"ERRONEO"," ")</f>
        <v xml:space="preserve"> </v>
      </c>
    </row>
    <row r="1184" spans="1:50" x14ac:dyDescent="0.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  <c r="AJ1184" s="3">
        <f>+TablaProyecto[[#This Row],[PercentSalaryHike]]/100</f>
        <v>0.15</v>
      </c>
      <c r="AK1184" s="3" t="str">
        <f>+IF(TablaProyecto[[#This Row],[Age]]&gt;=61,"Baby boomers",IF(TablaProyecto[[#This Row],[Age]]&gt;=45,"Generacion X",IF(TablaProyecto[[#This Row],[Age]]&gt;=29,"Millennials","Generacion Z")))</f>
        <v>Millennials</v>
      </c>
      <c r="AL118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84" s="3" t="str">
        <f>+IF(TablaProyecto[[#This Row],[HourlyRate]]&lt;50,"Coste salarial bajo",IF(TablaProyecto[[#This Row],[HourlyRate]]&lt;75,"Coste salarial medio","Coste salarial alto"))</f>
        <v>Coste salarial bajo</v>
      </c>
      <c r="AN1184" s="3" t="str">
        <f>+IF(TablaProyecto[[#This Row],[DistanceFromHome]]&lt;10,"0-10 kms",IF(TablaProyecto[[#This Row],[DistanceFromHome]]&lt;20,"10-20 kms","20-30 kms"))</f>
        <v>0-10 kms</v>
      </c>
      <c r="AO1184" s="3" t="str">
        <f>+IF(TablaProyecto[[#This Row],[Porcentaje de aumento salarial recibido (%)]]&lt;16%,"Bajo",IF(TablaProyecto[[#This Row],[Porcentaje de aumento salarial recibido (%)]]&lt;21%,"Medio","Alto"))</f>
        <v>Bajo</v>
      </c>
      <c r="AP1184" s="3" t="str">
        <f>+IF(TablaProyecto[[#This Row],[TrainingTimesLastYear]]&lt;3,"Poca",IF(TablaProyecto[[#This Row],[TrainingTimesLastYear]]&lt;5,"Media","Mucha"))</f>
        <v>Mucha</v>
      </c>
      <c r="AQ1184" s="3" t="str">
        <f>+IF(TablaProyecto[[#This Row],[TotalWorkingYears]]&lt;4,"Junior",IF(TablaProyecto[[#This Row],[TotalWorkingYears]]&lt;10,"Intermediate","Senior"))</f>
        <v>Intermediate</v>
      </c>
      <c r="AS1184" t="str">
        <f>+IF(TablaProyecto[[#This Row],[Education]]&gt;5,"ERRONEO","")</f>
        <v/>
      </c>
      <c r="AT1184" t="str">
        <f>IF(+COUNTIF(TablaProyecto[EmployeeNumber],TablaProyecto[[#This Row],[EmployeeNumber]])&gt;1,"ERRONEO"," ")</f>
        <v xml:space="preserve"> </v>
      </c>
      <c r="AU1184" t="str">
        <f>+IF(TablaProyecto[[#This Row],[JobSatisfaction]]&gt;4,"ERRONEO"," ")</f>
        <v xml:space="preserve"> </v>
      </c>
      <c r="AV1184" t="str">
        <f>+IF(TablaProyecto[[#This Row],[PerformanceRating]]&gt;4,"ERRONEO"," ")</f>
        <v xml:space="preserve"> </v>
      </c>
      <c r="AW1184" t="str">
        <f>+IF(TablaProyecto[[#This Row],[RelationshipSatisfaction]]&gt;4,"ERRONEO"," ")</f>
        <v xml:space="preserve"> </v>
      </c>
      <c r="AX1184" t="str">
        <f>+IF(TablaProyecto[[#This Row],[WorkLifeBalance]]&gt;4,"ERRONEO"," ")</f>
        <v xml:space="preserve"> </v>
      </c>
    </row>
    <row r="1185" spans="1:50" x14ac:dyDescent="0.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  <c r="AJ1185" s="3">
        <f>+TablaProyecto[[#This Row],[PercentSalaryHike]]/100</f>
        <v>0.2</v>
      </c>
      <c r="AK1185" s="3" t="str">
        <f>+IF(TablaProyecto[[#This Row],[Age]]&gt;=61,"Baby boomers",IF(TablaProyecto[[#This Row],[Age]]&gt;=45,"Generacion X",IF(TablaProyecto[[#This Row],[Age]]&gt;=29,"Millennials","Generacion Z")))</f>
        <v>Millennials</v>
      </c>
      <c r="AL118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85" s="3" t="str">
        <f>+IF(TablaProyecto[[#This Row],[HourlyRate]]&lt;50,"Coste salarial bajo",IF(TablaProyecto[[#This Row],[HourlyRate]]&lt;75,"Coste salarial medio","Coste salarial alto"))</f>
        <v>Coste salarial alto</v>
      </c>
      <c r="AN1185" s="3" t="str">
        <f>+IF(TablaProyecto[[#This Row],[DistanceFromHome]]&lt;10,"0-10 kms",IF(TablaProyecto[[#This Row],[DistanceFromHome]]&lt;20,"10-20 kms","20-30 kms"))</f>
        <v>0-10 kms</v>
      </c>
      <c r="AO1185" s="3" t="str">
        <f>+IF(TablaProyecto[[#This Row],[Porcentaje de aumento salarial recibido (%)]]&lt;16%,"Bajo",IF(TablaProyecto[[#This Row],[Porcentaje de aumento salarial recibido (%)]]&lt;21%,"Medio","Alto"))</f>
        <v>Medio</v>
      </c>
      <c r="AP1185" s="3" t="str">
        <f>+IF(TablaProyecto[[#This Row],[TrainingTimesLastYear]]&lt;3,"Poca",IF(TablaProyecto[[#This Row],[TrainingTimesLastYear]]&lt;5,"Media","Mucha"))</f>
        <v>Media</v>
      </c>
      <c r="AQ1185" s="3" t="str">
        <f>+IF(TablaProyecto[[#This Row],[TotalWorkingYears]]&lt;4,"Junior",IF(TablaProyecto[[#This Row],[TotalWorkingYears]]&lt;10,"Intermediate","Senior"))</f>
        <v>Senior</v>
      </c>
      <c r="AS1185" t="str">
        <f>+IF(TablaProyecto[[#This Row],[Education]]&gt;5,"ERRONEO","")</f>
        <v/>
      </c>
      <c r="AT1185" t="str">
        <f>IF(+COUNTIF(TablaProyecto[EmployeeNumber],TablaProyecto[[#This Row],[EmployeeNumber]])&gt;1,"ERRONEO"," ")</f>
        <v xml:space="preserve"> </v>
      </c>
      <c r="AU1185" t="str">
        <f>+IF(TablaProyecto[[#This Row],[JobSatisfaction]]&gt;4,"ERRONEO"," ")</f>
        <v xml:space="preserve"> </v>
      </c>
      <c r="AV1185" t="str">
        <f>+IF(TablaProyecto[[#This Row],[PerformanceRating]]&gt;4,"ERRONEO"," ")</f>
        <v xml:space="preserve"> </v>
      </c>
      <c r="AW1185" t="str">
        <f>+IF(TablaProyecto[[#This Row],[RelationshipSatisfaction]]&gt;4,"ERRONEO"," ")</f>
        <v xml:space="preserve"> </v>
      </c>
      <c r="AX1185" t="str">
        <f>+IF(TablaProyecto[[#This Row],[WorkLifeBalance]]&gt;4,"ERRONEO"," ")</f>
        <v xml:space="preserve"> </v>
      </c>
    </row>
    <row r="1186" spans="1:50" x14ac:dyDescent="0.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  <c r="AJ1186" s="3">
        <f>+TablaProyecto[[#This Row],[PercentSalaryHike]]/100</f>
        <v>0.25</v>
      </c>
      <c r="AK1186" s="3" t="str">
        <f>+IF(TablaProyecto[[#This Row],[Age]]&gt;=61,"Baby boomers",IF(TablaProyecto[[#This Row],[Age]]&gt;=45,"Generacion X",IF(TablaProyecto[[#This Row],[Age]]&gt;=29,"Millennials","Generacion Z")))</f>
        <v>Generacion X</v>
      </c>
      <c r="AL118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86" s="3" t="str">
        <f>+IF(TablaProyecto[[#This Row],[HourlyRate]]&lt;50,"Coste salarial bajo",IF(TablaProyecto[[#This Row],[HourlyRate]]&lt;75,"Coste salarial medio","Coste salarial alto"))</f>
        <v>Coste salarial alto</v>
      </c>
      <c r="AN1186" s="3" t="str">
        <f>+IF(TablaProyecto[[#This Row],[DistanceFromHome]]&lt;10,"0-10 kms",IF(TablaProyecto[[#This Row],[DistanceFromHome]]&lt;20,"10-20 kms","20-30 kms"))</f>
        <v>20-30 kms</v>
      </c>
      <c r="AO1186" s="3" t="str">
        <f>+IF(TablaProyecto[[#This Row],[Porcentaje de aumento salarial recibido (%)]]&lt;16%,"Bajo",IF(TablaProyecto[[#This Row],[Porcentaje de aumento salarial recibido (%)]]&lt;21%,"Medio","Alto"))</f>
        <v>Alto</v>
      </c>
      <c r="AP1186" s="3" t="str">
        <f>+IF(TablaProyecto[[#This Row],[TrainingTimesLastYear]]&lt;3,"Poca",IF(TablaProyecto[[#This Row],[TrainingTimesLastYear]]&lt;5,"Media","Mucha"))</f>
        <v>Mucha</v>
      </c>
      <c r="AQ1186" s="3" t="str">
        <f>+IF(TablaProyecto[[#This Row],[TotalWorkingYears]]&lt;4,"Junior",IF(TablaProyecto[[#This Row],[TotalWorkingYears]]&lt;10,"Intermediate","Senior"))</f>
        <v>Senior</v>
      </c>
      <c r="AS1186" t="str">
        <f>+IF(TablaProyecto[[#This Row],[Education]]&gt;5,"ERRONEO","")</f>
        <v/>
      </c>
      <c r="AT1186" t="str">
        <f>IF(+COUNTIF(TablaProyecto[EmployeeNumber],TablaProyecto[[#This Row],[EmployeeNumber]])&gt;1,"ERRONEO"," ")</f>
        <v xml:space="preserve"> </v>
      </c>
      <c r="AU1186" t="str">
        <f>+IF(TablaProyecto[[#This Row],[JobSatisfaction]]&gt;4,"ERRONEO"," ")</f>
        <v xml:space="preserve"> </v>
      </c>
      <c r="AV1186" t="str">
        <f>+IF(TablaProyecto[[#This Row],[PerformanceRating]]&gt;4,"ERRONEO"," ")</f>
        <v xml:space="preserve"> </v>
      </c>
      <c r="AW1186" t="str">
        <f>+IF(TablaProyecto[[#This Row],[RelationshipSatisfaction]]&gt;4,"ERRONEO"," ")</f>
        <v xml:space="preserve"> </v>
      </c>
      <c r="AX1186" t="str">
        <f>+IF(TablaProyecto[[#This Row],[WorkLifeBalance]]&gt;4,"ERRONEO"," ")</f>
        <v xml:space="preserve"> </v>
      </c>
    </row>
    <row r="1187" spans="1:50" x14ac:dyDescent="0.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  <c r="AJ1187" s="3">
        <f>+TablaProyecto[[#This Row],[PercentSalaryHike]]/100</f>
        <v>0.24</v>
      </c>
      <c r="AK1187" s="3" t="str">
        <f>+IF(TablaProyecto[[#This Row],[Age]]&gt;=61,"Baby boomers",IF(TablaProyecto[[#This Row],[Age]]&gt;=45,"Generacion X",IF(TablaProyecto[[#This Row],[Age]]&gt;=29,"Millennials","Generacion Z")))</f>
        <v>Millennials</v>
      </c>
      <c r="AL118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187" s="3" t="str">
        <f>+IF(TablaProyecto[[#This Row],[HourlyRate]]&lt;50,"Coste salarial bajo",IF(TablaProyecto[[#This Row],[HourlyRate]]&lt;75,"Coste salarial medio","Coste salarial alto"))</f>
        <v>Coste salarial medio</v>
      </c>
      <c r="AN1187" s="3" t="str">
        <f>+IF(TablaProyecto[[#This Row],[DistanceFromHome]]&lt;10,"0-10 kms",IF(TablaProyecto[[#This Row],[DistanceFromHome]]&lt;20,"10-20 kms","20-30 kms"))</f>
        <v>10-20 kms</v>
      </c>
      <c r="AO1187" s="3" t="str">
        <f>+IF(TablaProyecto[[#This Row],[Porcentaje de aumento salarial recibido (%)]]&lt;16%,"Bajo",IF(TablaProyecto[[#This Row],[Porcentaje de aumento salarial recibido (%)]]&lt;21%,"Medio","Alto"))</f>
        <v>Alto</v>
      </c>
      <c r="AP1187" s="3" t="str">
        <f>+IF(TablaProyecto[[#This Row],[TrainingTimesLastYear]]&lt;3,"Poca",IF(TablaProyecto[[#This Row],[TrainingTimesLastYear]]&lt;5,"Media","Mucha"))</f>
        <v>Media</v>
      </c>
      <c r="AQ1187" s="3" t="str">
        <f>+IF(TablaProyecto[[#This Row],[TotalWorkingYears]]&lt;4,"Junior",IF(TablaProyecto[[#This Row],[TotalWorkingYears]]&lt;10,"Intermediate","Senior"))</f>
        <v>Senior</v>
      </c>
      <c r="AS1187" t="str">
        <f>+IF(TablaProyecto[[#This Row],[Education]]&gt;5,"ERRONEO","")</f>
        <v/>
      </c>
      <c r="AT1187" t="str">
        <f>IF(+COUNTIF(TablaProyecto[EmployeeNumber],TablaProyecto[[#This Row],[EmployeeNumber]])&gt;1,"ERRONEO"," ")</f>
        <v xml:space="preserve"> </v>
      </c>
      <c r="AU1187" t="str">
        <f>+IF(TablaProyecto[[#This Row],[JobSatisfaction]]&gt;4,"ERRONEO"," ")</f>
        <v xml:space="preserve"> </v>
      </c>
      <c r="AV1187" t="str">
        <f>+IF(TablaProyecto[[#This Row],[PerformanceRating]]&gt;4,"ERRONEO"," ")</f>
        <v xml:space="preserve"> </v>
      </c>
      <c r="AW1187" t="str">
        <f>+IF(TablaProyecto[[#This Row],[RelationshipSatisfaction]]&gt;4,"ERRONEO"," ")</f>
        <v xml:space="preserve"> </v>
      </c>
      <c r="AX1187" t="str">
        <f>+IF(TablaProyecto[[#This Row],[WorkLifeBalance]]&gt;4,"ERRONEO"," ")</f>
        <v xml:space="preserve"> </v>
      </c>
    </row>
    <row r="1188" spans="1:50" x14ac:dyDescent="0.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  <c r="AJ1188" s="3">
        <f>+TablaProyecto[[#This Row],[PercentSalaryHike]]/100</f>
        <v>0.24</v>
      </c>
      <c r="AK1188" s="3" t="str">
        <f>+IF(TablaProyecto[[#This Row],[Age]]&gt;=61,"Baby boomers",IF(TablaProyecto[[#This Row],[Age]]&gt;=45,"Generacion X",IF(TablaProyecto[[#This Row],[Age]]&gt;=29,"Millennials","Generacion Z")))</f>
        <v>Millennials</v>
      </c>
      <c r="AL118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188" s="3" t="str">
        <f>+IF(TablaProyecto[[#This Row],[HourlyRate]]&lt;50,"Coste salarial bajo",IF(TablaProyecto[[#This Row],[HourlyRate]]&lt;75,"Coste salarial medio","Coste salarial alto"))</f>
        <v>Coste salarial bajo</v>
      </c>
      <c r="AN1188" s="3" t="str">
        <f>+IF(TablaProyecto[[#This Row],[DistanceFromHome]]&lt;10,"0-10 kms",IF(TablaProyecto[[#This Row],[DistanceFromHome]]&lt;20,"10-20 kms","20-30 kms"))</f>
        <v>10-20 kms</v>
      </c>
      <c r="AO1188" s="3" t="str">
        <f>+IF(TablaProyecto[[#This Row],[Porcentaje de aumento salarial recibido (%)]]&lt;16%,"Bajo",IF(TablaProyecto[[#This Row],[Porcentaje de aumento salarial recibido (%)]]&lt;21%,"Medio","Alto"))</f>
        <v>Alto</v>
      </c>
      <c r="AP1188" s="3" t="str">
        <f>+IF(TablaProyecto[[#This Row],[TrainingTimesLastYear]]&lt;3,"Poca",IF(TablaProyecto[[#This Row],[TrainingTimesLastYear]]&lt;5,"Media","Mucha"))</f>
        <v>Poca</v>
      </c>
      <c r="AQ1188" s="3" t="str">
        <f>+IF(TablaProyecto[[#This Row],[TotalWorkingYears]]&lt;4,"Junior",IF(TablaProyecto[[#This Row],[TotalWorkingYears]]&lt;10,"Intermediate","Senior"))</f>
        <v>Senior</v>
      </c>
      <c r="AS1188" t="str">
        <f>+IF(TablaProyecto[[#This Row],[Education]]&gt;5,"ERRONEO","")</f>
        <v/>
      </c>
      <c r="AT1188" t="str">
        <f>IF(+COUNTIF(TablaProyecto[EmployeeNumber],TablaProyecto[[#This Row],[EmployeeNumber]])&gt;1,"ERRONEO"," ")</f>
        <v xml:space="preserve"> </v>
      </c>
      <c r="AU1188" t="str">
        <f>+IF(TablaProyecto[[#This Row],[JobSatisfaction]]&gt;4,"ERRONEO"," ")</f>
        <v xml:space="preserve"> </v>
      </c>
      <c r="AV1188" t="str">
        <f>+IF(TablaProyecto[[#This Row],[PerformanceRating]]&gt;4,"ERRONEO"," ")</f>
        <v xml:space="preserve"> </v>
      </c>
      <c r="AW1188" t="str">
        <f>+IF(TablaProyecto[[#This Row],[RelationshipSatisfaction]]&gt;4,"ERRONEO"," ")</f>
        <v xml:space="preserve"> </v>
      </c>
      <c r="AX1188" t="str">
        <f>+IF(TablaProyecto[[#This Row],[WorkLifeBalance]]&gt;4,"ERRONEO"," ")</f>
        <v xml:space="preserve"> </v>
      </c>
    </row>
    <row r="1189" spans="1:50" x14ac:dyDescent="0.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  <c r="AJ1189" s="3">
        <f>+TablaProyecto[[#This Row],[PercentSalaryHike]]/100</f>
        <v>0.15</v>
      </c>
      <c r="AK1189" s="3" t="str">
        <f>+IF(TablaProyecto[[#This Row],[Age]]&gt;=61,"Baby boomers",IF(TablaProyecto[[#This Row],[Age]]&gt;=45,"Generacion X",IF(TablaProyecto[[#This Row],[Age]]&gt;=29,"Millennials","Generacion Z")))</f>
        <v>Millennials</v>
      </c>
      <c r="AL118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189" s="3" t="str">
        <f>+IF(TablaProyecto[[#This Row],[HourlyRate]]&lt;50,"Coste salarial bajo",IF(TablaProyecto[[#This Row],[HourlyRate]]&lt;75,"Coste salarial medio","Coste salarial alto"))</f>
        <v>Coste salarial alto</v>
      </c>
      <c r="AN1189" s="3" t="str">
        <f>+IF(TablaProyecto[[#This Row],[DistanceFromHome]]&lt;10,"0-10 kms",IF(TablaProyecto[[#This Row],[DistanceFromHome]]&lt;20,"10-20 kms","20-30 kms"))</f>
        <v>0-10 kms</v>
      </c>
      <c r="AO1189" s="3" t="str">
        <f>+IF(TablaProyecto[[#This Row],[Porcentaje de aumento salarial recibido (%)]]&lt;16%,"Bajo",IF(TablaProyecto[[#This Row],[Porcentaje de aumento salarial recibido (%)]]&lt;21%,"Medio","Alto"))</f>
        <v>Bajo</v>
      </c>
      <c r="AP1189" s="3" t="str">
        <f>+IF(TablaProyecto[[#This Row],[TrainingTimesLastYear]]&lt;3,"Poca",IF(TablaProyecto[[#This Row],[TrainingTimesLastYear]]&lt;5,"Media","Mucha"))</f>
        <v>Media</v>
      </c>
      <c r="AQ1189" s="3" t="str">
        <f>+IF(TablaProyecto[[#This Row],[TotalWorkingYears]]&lt;4,"Junior",IF(TablaProyecto[[#This Row],[TotalWorkingYears]]&lt;10,"Intermediate","Senior"))</f>
        <v>Senior</v>
      </c>
      <c r="AS1189" t="str">
        <f>+IF(TablaProyecto[[#This Row],[Education]]&gt;5,"ERRONEO","")</f>
        <v/>
      </c>
      <c r="AT1189" t="str">
        <f>IF(+COUNTIF(TablaProyecto[EmployeeNumber],TablaProyecto[[#This Row],[EmployeeNumber]])&gt;1,"ERRONEO"," ")</f>
        <v xml:space="preserve"> </v>
      </c>
      <c r="AU1189" t="str">
        <f>+IF(TablaProyecto[[#This Row],[JobSatisfaction]]&gt;4,"ERRONEO"," ")</f>
        <v xml:space="preserve"> </v>
      </c>
      <c r="AV1189" t="str">
        <f>+IF(TablaProyecto[[#This Row],[PerformanceRating]]&gt;4,"ERRONEO"," ")</f>
        <v xml:space="preserve"> </v>
      </c>
      <c r="AW1189" t="str">
        <f>+IF(TablaProyecto[[#This Row],[RelationshipSatisfaction]]&gt;4,"ERRONEO"," ")</f>
        <v xml:space="preserve"> </v>
      </c>
      <c r="AX1189" t="str">
        <f>+IF(TablaProyecto[[#This Row],[WorkLifeBalance]]&gt;4,"ERRONEO"," ")</f>
        <v xml:space="preserve"> </v>
      </c>
    </row>
    <row r="1190" spans="1:50" x14ac:dyDescent="0.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  <c r="AJ1190" s="3">
        <f>+TablaProyecto[[#This Row],[PercentSalaryHike]]/100</f>
        <v>0.13</v>
      </c>
      <c r="AK1190" s="3" t="str">
        <f>+IF(TablaProyecto[[#This Row],[Age]]&gt;=61,"Baby boomers",IF(TablaProyecto[[#This Row],[Age]]&gt;=45,"Generacion X",IF(TablaProyecto[[#This Row],[Age]]&gt;=29,"Millennials","Generacion Z")))</f>
        <v>Millennials</v>
      </c>
      <c r="AL119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90" s="3" t="str">
        <f>+IF(TablaProyecto[[#This Row],[HourlyRate]]&lt;50,"Coste salarial bajo",IF(TablaProyecto[[#This Row],[HourlyRate]]&lt;75,"Coste salarial medio","Coste salarial alto"))</f>
        <v>Coste salarial bajo</v>
      </c>
      <c r="AN1190" s="3" t="str">
        <f>+IF(TablaProyecto[[#This Row],[DistanceFromHome]]&lt;10,"0-10 kms",IF(TablaProyecto[[#This Row],[DistanceFromHome]]&lt;20,"10-20 kms","20-30 kms"))</f>
        <v>0-10 kms</v>
      </c>
      <c r="AO1190" s="3" t="str">
        <f>+IF(TablaProyecto[[#This Row],[Porcentaje de aumento salarial recibido (%)]]&lt;16%,"Bajo",IF(TablaProyecto[[#This Row],[Porcentaje de aumento salarial recibido (%)]]&lt;21%,"Medio","Alto"))</f>
        <v>Bajo</v>
      </c>
      <c r="AP1190" s="3" t="str">
        <f>+IF(TablaProyecto[[#This Row],[TrainingTimesLastYear]]&lt;3,"Poca",IF(TablaProyecto[[#This Row],[TrainingTimesLastYear]]&lt;5,"Media","Mucha"))</f>
        <v>Media</v>
      </c>
      <c r="AQ1190" s="3" t="str">
        <f>+IF(TablaProyecto[[#This Row],[TotalWorkingYears]]&lt;4,"Junior",IF(TablaProyecto[[#This Row],[TotalWorkingYears]]&lt;10,"Intermediate","Senior"))</f>
        <v>Senior</v>
      </c>
      <c r="AS1190" t="str">
        <f>+IF(TablaProyecto[[#This Row],[Education]]&gt;5,"ERRONEO","")</f>
        <v/>
      </c>
      <c r="AT1190" t="str">
        <f>IF(+COUNTIF(TablaProyecto[EmployeeNumber],TablaProyecto[[#This Row],[EmployeeNumber]])&gt;1,"ERRONEO"," ")</f>
        <v xml:space="preserve"> </v>
      </c>
      <c r="AU1190" t="str">
        <f>+IF(TablaProyecto[[#This Row],[JobSatisfaction]]&gt;4,"ERRONEO"," ")</f>
        <v xml:space="preserve"> </v>
      </c>
      <c r="AV1190" t="str">
        <f>+IF(TablaProyecto[[#This Row],[PerformanceRating]]&gt;4,"ERRONEO"," ")</f>
        <v xml:space="preserve"> </v>
      </c>
      <c r="AW1190" t="str">
        <f>+IF(TablaProyecto[[#This Row],[RelationshipSatisfaction]]&gt;4,"ERRONEO"," ")</f>
        <v xml:space="preserve"> </v>
      </c>
      <c r="AX1190" t="str">
        <f>+IF(TablaProyecto[[#This Row],[WorkLifeBalance]]&gt;4,"ERRONEO"," ")</f>
        <v xml:space="preserve"> </v>
      </c>
    </row>
    <row r="1191" spans="1:50" x14ac:dyDescent="0.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  <c r="AJ1191" s="3">
        <f>+TablaProyecto[[#This Row],[PercentSalaryHike]]/100</f>
        <v>0.14000000000000001</v>
      </c>
      <c r="AK1191" s="3" t="str">
        <f>+IF(TablaProyecto[[#This Row],[Age]]&gt;=61,"Baby boomers",IF(TablaProyecto[[#This Row],[Age]]&gt;=45,"Generacion X",IF(TablaProyecto[[#This Row],[Age]]&gt;=29,"Millennials","Generacion Z")))</f>
        <v>Millennials</v>
      </c>
      <c r="AL119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91" s="3" t="str">
        <f>+IF(TablaProyecto[[#This Row],[HourlyRate]]&lt;50,"Coste salarial bajo",IF(TablaProyecto[[#This Row],[HourlyRate]]&lt;75,"Coste salarial medio","Coste salarial alto"))</f>
        <v>Coste salarial alto</v>
      </c>
      <c r="AN1191" s="3" t="str">
        <f>+IF(TablaProyecto[[#This Row],[DistanceFromHome]]&lt;10,"0-10 kms",IF(TablaProyecto[[#This Row],[DistanceFromHome]]&lt;20,"10-20 kms","20-30 kms"))</f>
        <v>0-10 kms</v>
      </c>
      <c r="AO1191" s="3" t="str">
        <f>+IF(TablaProyecto[[#This Row],[Porcentaje de aumento salarial recibido (%)]]&lt;16%,"Bajo",IF(TablaProyecto[[#This Row],[Porcentaje de aumento salarial recibido (%)]]&lt;21%,"Medio","Alto"))</f>
        <v>Bajo</v>
      </c>
      <c r="AP1191" s="3" t="str">
        <f>+IF(TablaProyecto[[#This Row],[TrainingTimesLastYear]]&lt;3,"Poca",IF(TablaProyecto[[#This Row],[TrainingTimesLastYear]]&lt;5,"Media","Mucha"))</f>
        <v>Mucha</v>
      </c>
      <c r="AQ1191" s="3" t="str">
        <f>+IF(TablaProyecto[[#This Row],[TotalWorkingYears]]&lt;4,"Junior",IF(TablaProyecto[[#This Row],[TotalWorkingYears]]&lt;10,"Intermediate","Senior"))</f>
        <v>Intermediate</v>
      </c>
      <c r="AS1191" t="str">
        <f>+IF(TablaProyecto[[#This Row],[Education]]&gt;5,"ERRONEO","")</f>
        <v/>
      </c>
      <c r="AT1191" t="str">
        <f>IF(+COUNTIF(TablaProyecto[EmployeeNumber],TablaProyecto[[#This Row],[EmployeeNumber]])&gt;1,"ERRONEO"," ")</f>
        <v xml:space="preserve"> </v>
      </c>
      <c r="AU1191" t="str">
        <f>+IF(TablaProyecto[[#This Row],[JobSatisfaction]]&gt;4,"ERRONEO"," ")</f>
        <v xml:space="preserve"> </v>
      </c>
      <c r="AV1191" t="str">
        <f>+IF(TablaProyecto[[#This Row],[PerformanceRating]]&gt;4,"ERRONEO"," ")</f>
        <v xml:space="preserve"> </v>
      </c>
      <c r="AW1191" t="str">
        <f>+IF(TablaProyecto[[#This Row],[RelationshipSatisfaction]]&gt;4,"ERRONEO"," ")</f>
        <v xml:space="preserve"> </v>
      </c>
      <c r="AX1191" t="str">
        <f>+IF(TablaProyecto[[#This Row],[WorkLifeBalance]]&gt;4,"ERRONEO"," ")</f>
        <v xml:space="preserve"> </v>
      </c>
    </row>
    <row r="1192" spans="1:50" x14ac:dyDescent="0.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  <c r="AJ1192" s="3">
        <f>+TablaProyecto[[#This Row],[PercentSalaryHike]]/100</f>
        <v>0.13</v>
      </c>
      <c r="AK1192" s="3" t="str">
        <f>+IF(TablaProyecto[[#This Row],[Age]]&gt;=61,"Baby boomers",IF(TablaProyecto[[#This Row],[Age]]&gt;=45,"Generacion X",IF(TablaProyecto[[#This Row],[Age]]&gt;=29,"Millennials","Generacion Z")))</f>
        <v>Millennials</v>
      </c>
      <c r="AL119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92" s="3" t="str">
        <f>+IF(TablaProyecto[[#This Row],[HourlyRate]]&lt;50,"Coste salarial bajo",IF(TablaProyecto[[#This Row],[HourlyRate]]&lt;75,"Coste salarial medio","Coste salarial alto"))</f>
        <v>Coste salarial bajo</v>
      </c>
      <c r="AN1192" s="3" t="str">
        <f>+IF(TablaProyecto[[#This Row],[DistanceFromHome]]&lt;10,"0-10 kms",IF(TablaProyecto[[#This Row],[DistanceFromHome]]&lt;20,"10-20 kms","20-30 kms"))</f>
        <v>0-10 kms</v>
      </c>
      <c r="AO1192" s="3" t="str">
        <f>+IF(TablaProyecto[[#This Row],[Porcentaje de aumento salarial recibido (%)]]&lt;16%,"Bajo",IF(TablaProyecto[[#This Row],[Porcentaje de aumento salarial recibido (%)]]&lt;21%,"Medio","Alto"))</f>
        <v>Bajo</v>
      </c>
      <c r="AP1192" s="3" t="str">
        <f>+IF(TablaProyecto[[#This Row],[TrainingTimesLastYear]]&lt;3,"Poca",IF(TablaProyecto[[#This Row],[TrainingTimesLastYear]]&lt;5,"Media","Mucha"))</f>
        <v>Media</v>
      </c>
      <c r="AQ1192" s="3" t="str">
        <f>+IF(TablaProyecto[[#This Row],[TotalWorkingYears]]&lt;4,"Junior",IF(TablaProyecto[[#This Row],[TotalWorkingYears]]&lt;10,"Intermediate","Senior"))</f>
        <v>Senior</v>
      </c>
      <c r="AS1192" t="str">
        <f>+IF(TablaProyecto[[#This Row],[Education]]&gt;5,"ERRONEO","")</f>
        <v/>
      </c>
      <c r="AT1192" t="str">
        <f>IF(+COUNTIF(TablaProyecto[EmployeeNumber],TablaProyecto[[#This Row],[EmployeeNumber]])&gt;1,"ERRONEO"," ")</f>
        <v xml:space="preserve"> </v>
      </c>
      <c r="AU1192" t="str">
        <f>+IF(TablaProyecto[[#This Row],[JobSatisfaction]]&gt;4,"ERRONEO"," ")</f>
        <v xml:space="preserve"> </v>
      </c>
      <c r="AV1192" t="str">
        <f>+IF(TablaProyecto[[#This Row],[PerformanceRating]]&gt;4,"ERRONEO"," ")</f>
        <v xml:space="preserve"> </v>
      </c>
      <c r="AW1192" t="str">
        <f>+IF(TablaProyecto[[#This Row],[RelationshipSatisfaction]]&gt;4,"ERRONEO"," ")</f>
        <v xml:space="preserve"> </v>
      </c>
      <c r="AX1192" t="str">
        <f>+IF(TablaProyecto[[#This Row],[WorkLifeBalance]]&gt;4,"ERRONEO"," ")</f>
        <v xml:space="preserve"> </v>
      </c>
    </row>
    <row r="1193" spans="1:50" x14ac:dyDescent="0.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  <c r="AJ1193" s="3">
        <f>+TablaProyecto[[#This Row],[PercentSalaryHike]]/100</f>
        <v>0.11</v>
      </c>
      <c r="AK1193" s="3" t="str">
        <f>+IF(TablaProyecto[[#This Row],[Age]]&gt;=61,"Baby boomers",IF(TablaProyecto[[#This Row],[Age]]&gt;=45,"Generacion X",IF(TablaProyecto[[#This Row],[Age]]&gt;=29,"Millennials","Generacion Z")))</f>
        <v>Millennials</v>
      </c>
      <c r="AL119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93" s="3" t="str">
        <f>+IF(TablaProyecto[[#This Row],[HourlyRate]]&lt;50,"Coste salarial bajo",IF(TablaProyecto[[#This Row],[HourlyRate]]&lt;75,"Coste salarial medio","Coste salarial alto"))</f>
        <v>Coste salarial medio</v>
      </c>
      <c r="AN1193" s="3" t="str">
        <f>+IF(TablaProyecto[[#This Row],[DistanceFromHome]]&lt;10,"0-10 kms",IF(TablaProyecto[[#This Row],[DistanceFromHome]]&lt;20,"10-20 kms","20-30 kms"))</f>
        <v>0-10 kms</v>
      </c>
      <c r="AO1193" s="3" t="str">
        <f>+IF(TablaProyecto[[#This Row],[Porcentaje de aumento salarial recibido (%)]]&lt;16%,"Bajo",IF(TablaProyecto[[#This Row],[Porcentaje de aumento salarial recibido (%)]]&lt;21%,"Medio","Alto"))</f>
        <v>Bajo</v>
      </c>
      <c r="AP1193" s="3" t="str">
        <f>+IF(TablaProyecto[[#This Row],[TrainingTimesLastYear]]&lt;3,"Poca",IF(TablaProyecto[[#This Row],[TrainingTimesLastYear]]&lt;5,"Media","Mucha"))</f>
        <v>Poca</v>
      </c>
      <c r="AQ1193" s="3" t="str">
        <f>+IF(TablaProyecto[[#This Row],[TotalWorkingYears]]&lt;4,"Junior",IF(TablaProyecto[[#This Row],[TotalWorkingYears]]&lt;10,"Intermediate","Senior"))</f>
        <v>Senior</v>
      </c>
      <c r="AS1193" t="str">
        <f>+IF(TablaProyecto[[#This Row],[Education]]&gt;5,"ERRONEO","")</f>
        <v/>
      </c>
      <c r="AT1193" t="str">
        <f>IF(+COUNTIF(TablaProyecto[EmployeeNumber],TablaProyecto[[#This Row],[EmployeeNumber]])&gt;1,"ERRONEO"," ")</f>
        <v xml:space="preserve"> </v>
      </c>
      <c r="AU1193" t="str">
        <f>+IF(TablaProyecto[[#This Row],[JobSatisfaction]]&gt;4,"ERRONEO"," ")</f>
        <v xml:space="preserve"> </v>
      </c>
      <c r="AV1193" t="str">
        <f>+IF(TablaProyecto[[#This Row],[PerformanceRating]]&gt;4,"ERRONEO"," ")</f>
        <v xml:space="preserve"> </v>
      </c>
      <c r="AW1193" t="str">
        <f>+IF(TablaProyecto[[#This Row],[RelationshipSatisfaction]]&gt;4,"ERRONEO"," ")</f>
        <v xml:space="preserve"> </v>
      </c>
      <c r="AX1193" t="str">
        <f>+IF(TablaProyecto[[#This Row],[WorkLifeBalance]]&gt;4,"ERRONEO"," ")</f>
        <v xml:space="preserve"> </v>
      </c>
    </row>
    <row r="1194" spans="1:50" x14ac:dyDescent="0.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  <c r="AJ1194" s="3">
        <f>+TablaProyecto[[#This Row],[PercentSalaryHike]]/100</f>
        <v>0.16</v>
      </c>
      <c r="AK1194" s="3" t="str">
        <f>+IF(TablaProyecto[[#This Row],[Age]]&gt;=61,"Baby boomers",IF(TablaProyecto[[#This Row],[Age]]&gt;=45,"Generacion X",IF(TablaProyecto[[#This Row],[Age]]&gt;=29,"Millennials","Generacion Z")))</f>
        <v>Generacion X</v>
      </c>
      <c r="AL119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94" s="3" t="str">
        <f>+IF(TablaProyecto[[#This Row],[HourlyRate]]&lt;50,"Coste salarial bajo",IF(TablaProyecto[[#This Row],[HourlyRate]]&lt;75,"Coste salarial medio","Coste salarial alto"))</f>
        <v>Coste salarial medio</v>
      </c>
      <c r="AN1194" s="3" t="str">
        <f>+IF(TablaProyecto[[#This Row],[DistanceFromHome]]&lt;10,"0-10 kms",IF(TablaProyecto[[#This Row],[DistanceFromHome]]&lt;20,"10-20 kms","20-30 kms"))</f>
        <v>10-20 kms</v>
      </c>
      <c r="AO1194" s="3" t="str">
        <f>+IF(TablaProyecto[[#This Row],[Porcentaje de aumento salarial recibido (%)]]&lt;16%,"Bajo",IF(TablaProyecto[[#This Row],[Porcentaje de aumento salarial recibido (%)]]&lt;21%,"Medio","Alto"))</f>
        <v>Medio</v>
      </c>
      <c r="AP1194" s="3" t="str">
        <f>+IF(TablaProyecto[[#This Row],[TrainingTimesLastYear]]&lt;3,"Poca",IF(TablaProyecto[[#This Row],[TrainingTimesLastYear]]&lt;5,"Media","Mucha"))</f>
        <v>Poca</v>
      </c>
      <c r="AQ1194" s="3" t="str">
        <f>+IF(TablaProyecto[[#This Row],[TotalWorkingYears]]&lt;4,"Junior",IF(TablaProyecto[[#This Row],[TotalWorkingYears]]&lt;10,"Intermediate","Senior"))</f>
        <v>Senior</v>
      </c>
      <c r="AS1194" t="str">
        <f>+IF(TablaProyecto[[#This Row],[Education]]&gt;5,"ERRONEO","")</f>
        <v/>
      </c>
      <c r="AT1194" t="str">
        <f>IF(+COUNTIF(TablaProyecto[EmployeeNumber],TablaProyecto[[#This Row],[EmployeeNumber]])&gt;1,"ERRONEO"," ")</f>
        <v xml:space="preserve"> </v>
      </c>
      <c r="AU1194" t="str">
        <f>+IF(TablaProyecto[[#This Row],[JobSatisfaction]]&gt;4,"ERRONEO"," ")</f>
        <v xml:space="preserve"> </v>
      </c>
      <c r="AV1194" t="str">
        <f>+IF(TablaProyecto[[#This Row],[PerformanceRating]]&gt;4,"ERRONEO"," ")</f>
        <v xml:space="preserve"> </v>
      </c>
      <c r="AW1194" t="str">
        <f>+IF(TablaProyecto[[#This Row],[RelationshipSatisfaction]]&gt;4,"ERRONEO"," ")</f>
        <v xml:space="preserve"> </v>
      </c>
      <c r="AX1194" t="str">
        <f>+IF(TablaProyecto[[#This Row],[WorkLifeBalance]]&gt;4,"ERRONEO"," ")</f>
        <v xml:space="preserve"> </v>
      </c>
    </row>
    <row r="1195" spans="1:50" x14ac:dyDescent="0.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  <c r="AJ1195" s="3">
        <f>+TablaProyecto[[#This Row],[PercentSalaryHike]]/100</f>
        <v>0.22</v>
      </c>
      <c r="AK1195" s="3" t="str">
        <f>+IF(TablaProyecto[[#This Row],[Age]]&gt;=61,"Baby boomers",IF(TablaProyecto[[#This Row],[Age]]&gt;=45,"Generacion X",IF(TablaProyecto[[#This Row],[Age]]&gt;=29,"Millennials","Generacion Z")))</f>
        <v>Millennials</v>
      </c>
      <c r="AL119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95" s="3" t="str">
        <f>+IF(TablaProyecto[[#This Row],[HourlyRate]]&lt;50,"Coste salarial bajo",IF(TablaProyecto[[#This Row],[HourlyRate]]&lt;75,"Coste salarial medio","Coste salarial alto"))</f>
        <v>Coste salarial bajo</v>
      </c>
      <c r="AN1195" s="3" t="str">
        <f>+IF(TablaProyecto[[#This Row],[DistanceFromHome]]&lt;10,"0-10 kms",IF(TablaProyecto[[#This Row],[DistanceFromHome]]&lt;20,"10-20 kms","20-30 kms"))</f>
        <v>0-10 kms</v>
      </c>
      <c r="AO1195" s="3" t="str">
        <f>+IF(TablaProyecto[[#This Row],[Porcentaje de aumento salarial recibido (%)]]&lt;16%,"Bajo",IF(TablaProyecto[[#This Row],[Porcentaje de aumento salarial recibido (%)]]&lt;21%,"Medio","Alto"))</f>
        <v>Alto</v>
      </c>
      <c r="AP1195" s="3" t="str">
        <f>+IF(TablaProyecto[[#This Row],[TrainingTimesLastYear]]&lt;3,"Poca",IF(TablaProyecto[[#This Row],[TrainingTimesLastYear]]&lt;5,"Media","Mucha"))</f>
        <v>Media</v>
      </c>
      <c r="AQ1195" s="3" t="str">
        <f>+IF(TablaProyecto[[#This Row],[TotalWorkingYears]]&lt;4,"Junior",IF(TablaProyecto[[#This Row],[TotalWorkingYears]]&lt;10,"Intermediate","Senior"))</f>
        <v>Intermediate</v>
      </c>
      <c r="AS1195" t="str">
        <f>+IF(TablaProyecto[[#This Row],[Education]]&gt;5,"ERRONEO","")</f>
        <v/>
      </c>
      <c r="AT1195" t="str">
        <f>IF(+COUNTIF(TablaProyecto[EmployeeNumber],TablaProyecto[[#This Row],[EmployeeNumber]])&gt;1,"ERRONEO"," ")</f>
        <v xml:space="preserve"> </v>
      </c>
      <c r="AU1195" t="str">
        <f>+IF(TablaProyecto[[#This Row],[JobSatisfaction]]&gt;4,"ERRONEO"," ")</f>
        <v xml:space="preserve"> </v>
      </c>
      <c r="AV1195" t="str">
        <f>+IF(TablaProyecto[[#This Row],[PerformanceRating]]&gt;4,"ERRONEO"," ")</f>
        <v xml:space="preserve"> </v>
      </c>
      <c r="AW1195" t="str">
        <f>+IF(TablaProyecto[[#This Row],[RelationshipSatisfaction]]&gt;4,"ERRONEO"," ")</f>
        <v xml:space="preserve"> </v>
      </c>
      <c r="AX1195" t="str">
        <f>+IF(TablaProyecto[[#This Row],[WorkLifeBalance]]&gt;4,"ERRONEO"," ")</f>
        <v xml:space="preserve"> </v>
      </c>
    </row>
    <row r="1196" spans="1:50" x14ac:dyDescent="0.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  <c r="AJ1196" s="3">
        <f>+TablaProyecto[[#This Row],[PercentSalaryHike]]/100</f>
        <v>0.14000000000000001</v>
      </c>
      <c r="AK1196" s="3" t="str">
        <f>+IF(TablaProyecto[[#This Row],[Age]]&gt;=61,"Baby boomers",IF(TablaProyecto[[#This Row],[Age]]&gt;=45,"Generacion X",IF(TablaProyecto[[#This Row],[Age]]&gt;=29,"Millennials","Generacion Z")))</f>
        <v>Generacion X</v>
      </c>
      <c r="AL119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96" s="3" t="str">
        <f>+IF(TablaProyecto[[#This Row],[HourlyRate]]&lt;50,"Coste salarial bajo",IF(TablaProyecto[[#This Row],[HourlyRate]]&lt;75,"Coste salarial medio","Coste salarial alto"))</f>
        <v>Coste salarial bajo</v>
      </c>
      <c r="AN1196" s="3" t="str">
        <f>+IF(TablaProyecto[[#This Row],[DistanceFromHome]]&lt;10,"0-10 kms",IF(TablaProyecto[[#This Row],[DistanceFromHome]]&lt;20,"10-20 kms","20-30 kms"))</f>
        <v>0-10 kms</v>
      </c>
      <c r="AO1196" s="3" t="str">
        <f>+IF(TablaProyecto[[#This Row],[Porcentaje de aumento salarial recibido (%)]]&lt;16%,"Bajo",IF(TablaProyecto[[#This Row],[Porcentaje de aumento salarial recibido (%)]]&lt;21%,"Medio","Alto"))</f>
        <v>Bajo</v>
      </c>
      <c r="AP1196" s="3" t="str">
        <f>+IF(TablaProyecto[[#This Row],[TrainingTimesLastYear]]&lt;3,"Poca",IF(TablaProyecto[[#This Row],[TrainingTimesLastYear]]&lt;5,"Media","Mucha"))</f>
        <v>Poca</v>
      </c>
      <c r="AQ1196" s="3" t="str">
        <f>+IF(TablaProyecto[[#This Row],[TotalWorkingYears]]&lt;4,"Junior",IF(TablaProyecto[[#This Row],[TotalWorkingYears]]&lt;10,"Intermediate","Senior"))</f>
        <v>Senior</v>
      </c>
      <c r="AS1196" t="str">
        <f>+IF(TablaProyecto[[#This Row],[Education]]&gt;5,"ERRONEO","")</f>
        <v/>
      </c>
      <c r="AT1196" t="str">
        <f>IF(+COUNTIF(TablaProyecto[EmployeeNumber],TablaProyecto[[#This Row],[EmployeeNumber]])&gt;1,"ERRONEO"," ")</f>
        <v xml:space="preserve"> </v>
      </c>
      <c r="AU1196" t="str">
        <f>+IF(TablaProyecto[[#This Row],[JobSatisfaction]]&gt;4,"ERRONEO"," ")</f>
        <v xml:space="preserve"> </v>
      </c>
      <c r="AV1196" t="str">
        <f>+IF(TablaProyecto[[#This Row],[PerformanceRating]]&gt;4,"ERRONEO"," ")</f>
        <v xml:space="preserve"> </v>
      </c>
      <c r="AW1196" t="str">
        <f>+IF(TablaProyecto[[#This Row],[RelationshipSatisfaction]]&gt;4,"ERRONEO"," ")</f>
        <v xml:space="preserve"> </v>
      </c>
      <c r="AX1196" t="str">
        <f>+IF(TablaProyecto[[#This Row],[WorkLifeBalance]]&gt;4,"ERRONEO"," ")</f>
        <v xml:space="preserve"> </v>
      </c>
    </row>
    <row r="1197" spans="1:50" x14ac:dyDescent="0.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  <c r="AJ1197" s="3">
        <f>+TablaProyecto[[#This Row],[PercentSalaryHike]]/100</f>
        <v>0.14000000000000001</v>
      </c>
      <c r="AK1197" s="3" t="str">
        <f>+IF(TablaProyecto[[#This Row],[Age]]&gt;=61,"Baby boomers",IF(TablaProyecto[[#This Row],[Age]]&gt;=45,"Generacion X",IF(TablaProyecto[[#This Row],[Age]]&gt;=29,"Millennials","Generacion Z")))</f>
        <v>Generacion X</v>
      </c>
      <c r="AL119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197" s="3" t="str">
        <f>+IF(TablaProyecto[[#This Row],[HourlyRate]]&lt;50,"Coste salarial bajo",IF(TablaProyecto[[#This Row],[HourlyRate]]&lt;75,"Coste salarial medio","Coste salarial alto"))</f>
        <v>Coste salarial bajo</v>
      </c>
      <c r="AN1197" s="3" t="str">
        <f>+IF(TablaProyecto[[#This Row],[DistanceFromHome]]&lt;10,"0-10 kms",IF(TablaProyecto[[#This Row],[DistanceFromHome]]&lt;20,"10-20 kms","20-30 kms"))</f>
        <v>0-10 kms</v>
      </c>
      <c r="AO1197" s="3" t="str">
        <f>+IF(TablaProyecto[[#This Row],[Porcentaje de aumento salarial recibido (%)]]&lt;16%,"Bajo",IF(TablaProyecto[[#This Row],[Porcentaje de aumento salarial recibido (%)]]&lt;21%,"Medio","Alto"))</f>
        <v>Bajo</v>
      </c>
      <c r="AP1197" s="3" t="str">
        <f>+IF(TablaProyecto[[#This Row],[TrainingTimesLastYear]]&lt;3,"Poca",IF(TablaProyecto[[#This Row],[TrainingTimesLastYear]]&lt;5,"Media","Mucha"))</f>
        <v>Poca</v>
      </c>
      <c r="AQ1197" s="3" t="str">
        <f>+IF(TablaProyecto[[#This Row],[TotalWorkingYears]]&lt;4,"Junior",IF(TablaProyecto[[#This Row],[TotalWorkingYears]]&lt;10,"Intermediate","Senior"))</f>
        <v>Senior</v>
      </c>
      <c r="AS1197" t="str">
        <f>+IF(TablaProyecto[[#This Row],[Education]]&gt;5,"ERRONEO","")</f>
        <v/>
      </c>
      <c r="AT1197" t="str">
        <f>IF(+COUNTIF(TablaProyecto[EmployeeNumber],TablaProyecto[[#This Row],[EmployeeNumber]])&gt;1,"ERRONEO"," ")</f>
        <v xml:space="preserve"> </v>
      </c>
      <c r="AU1197" t="str">
        <f>+IF(TablaProyecto[[#This Row],[JobSatisfaction]]&gt;4,"ERRONEO"," ")</f>
        <v xml:space="preserve"> </v>
      </c>
      <c r="AV1197" t="str">
        <f>+IF(TablaProyecto[[#This Row],[PerformanceRating]]&gt;4,"ERRONEO"," ")</f>
        <v xml:space="preserve"> </v>
      </c>
      <c r="AW1197" t="str">
        <f>+IF(TablaProyecto[[#This Row],[RelationshipSatisfaction]]&gt;4,"ERRONEO"," ")</f>
        <v xml:space="preserve"> </v>
      </c>
      <c r="AX1197" t="str">
        <f>+IF(TablaProyecto[[#This Row],[WorkLifeBalance]]&gt;4,"ERRONEO"," ")</f>
        <v xml:space="preserve"> </v>
      </c>
    </row>
    <row r="1198" spans="1:50" x14ac:dyDescent="0.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  <c r="AJ1198" s="3">
        <f>+TablaProyecto[[#This Row],[PercentSalaryHike]]/100</f>
        <v>0.16</v>
      </c>
      <c r="AK1198" s="3" t="str">
        <f>+IF(TablaProyecto[[#This Row],[Age]]&gt;=61,"Baby boomers",IF(TablaProyecto[[#This Row],[Age]]&gt;=45,"Generacion X",IF(TablaProyecto[[#This Row],[Age]]&gt;=29,"Millennials","Generacion Z")))</f>
        <v>Millennials</v>
      </c>
      <c r="AL119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98" s="3" t="str">
        <f>+IF(TablaProyecto[[#This Row],[HourlyRate]]&lt;50,"Coste salarial bajo",IF(TablaProyecto[[#This Row],[HourlyRate]]&lt;75,"Coste salarial medio","Coste salarial alto"))</f>
        <v>Coste salarial alto</v>
      </c>
      <c r="AN1198" s="3" t="str">
        <f>+IF(TablaProyecto[[#This Row],[DistanceFromHome]]&lt;10,"0-10 kms",IF(TablaProyecto[[#This Row],[DistanceFromHome]]&lt;20,"10-20 kms","20-30 kms"))</f>
        <v>20-30 kms</v>
      </c>
      <c r="AO1198" s="3" t="str">
        <f>+IF(TablaProyecto[[#This Row],[Porcentaje de aumento salarial recibido (%)]]&lt;16%,"Bajo",IF(TablaProyecto[[#This Row],[Porcentaje de aumento salarial recibido (%)]]&lt;21%,"Medio","Alto"))</f>
        <v>Medio</v>
      </c>
      <c r="AP1198" s="3" t="str">
        <f>+IF(TablaProyecto[[#This Row],[TrainingTimesLastYear]]&lt;3,"Poca",IF(TablaProyecto[[#This Row],[TrainingTimesLastYear]]&lt;5,"Media","Mucha"))</f>
        <v>Poca</v>
      </c>
      <c r="AQ1198" s="3" t="str">
        <f>+IF(TablaProyecto[[#This Row],[TotalWorkingYears]]&lt;4,"Junior",IF(TablaProyecto[[#This Row],[TotalWorkingYears]]&lt;10,"Intermediate","Senior"))</f>
        <v>Senior</v>
      </c>
      <c r="AS1198" t="str">
        <f>+IF(TablaProyecto[[#This Row],[Education]]&gt;5,"ERRONEO","")</f>
        <v/>
      </c>
      <c r="AT1198" t="str">
        <f>IF(+COUNTIF(TablaProyecto[EmployeeNumber],TablaProyecto[[#This Row],[EmployeeNumber]])&gt;1,"ERRONEO"," ")</f>
        <v xml:space="preserve"> </v>
      </c>
      <c r="AU1198" t="str">
        <f>+IF(TablaProyecto[[#This Row],[JobSatisfaction]]&gt;4,"ERRONEO"," ")</f>
        <v xml:space="preserve"> </v>
      </c>
      <c r="AV1198" t="str">
        <f>+IF(TablaProyecto[[#This Row],[PerformanceRating]]&gt;4,"ERRONEO"," ")</f>
        <v xml:space="preserve"> </v>
      </c>
      <c r="AW1198" t="str">
        <f>+IF(TablaProyecto[[#This Row],[RelationshipSatisfaction]]&gt;4,"ERRONEO"," ")</f>
        <v xml:space="preserve"> </v>
      </c>
      <c r="AX1198" t="str">
        <f>+IF(TablaProyecto[[#This Row],[WorkLifeBalance]]&gt;4,"ERRONEO"," ")</f>
        <v xml:space="preserve"> </v>
      </c>
    </row>
    <row r="1199" spans="1:50" x14ac:dyDescent="0.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  <c r="AJ1199" s="3">
        <f>+TablaProyecto[[#This Row],[PercentSalaryHike]]/100</f>
        <v>0.11</v>
      </c>
      <c r="AK1199" s="3" t="str">
        <f>+IF(TablaProyecto[[#This Row],[Age]]&gt;=61,"Baby boomers",IF(TablaProyecto[[#This Row],[Age]]&gt;=45,"Generacion X",IF(TablaProyecto[[#This Row],[Age]]&gt;=29,"Millennials","Generacion Z")))</f>
        <v>Generacion Z</v>
      </c>
      <c r="AL119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199" s="3" t="str">
        <f>+IF(TablaProyecto[[#This Row],[HourlyRate]]&lt;50,"Coste salarial bajo",IF(TablaProyecto[[#This Row],[HourlyRate]]&lt;75,"Coste salarial medio","Coste salarial alto"))</f>
        <v>Coste salarial medio</v>
      </c>
      <c r="AN1199" s="3" t="str">
        <f>+IF(TablaProyecto[[#This Row],[DistanceFromHome]]&lt;10,"0-10 kms",IF(TablaProyecto[[#This Row],[DistanceFromHome]]&lt;20,"10-20 kms","20-30 kms"))</f>
        <v>0-10 kms</v>
      </c>
      <c r="AO1199" s="3" t="str">
        <f>+IF(TablaProyecto[[#This Row],[Porcentaje de aumento salarial recibido (%)]]&lt;16%,"Bajo",IF(TablaProyecto[[#This Row],[Porcentaje de aumento salarial recibido (%)]]&lt;21%,"Medio","Alto"))</f>
        <v>Bajo</v>
      </c>
      <c r="AP1199" s="3" t="str">
        <f>+IF(TablaProyecto[[#This Row],[TrainingTimesLastYear]]&lt;3,"Poca",IF(TablaProyecto[[#This Row],[TrainingTimesLastYear]]&lt;5,"Media","Mucha"))</f>
        <v>Media</v>
      </c>
      <c r="AQ1199" s="3" t="str">
        <f>+IF(TablaProyecto[[#This Row],[TotalWorkingYears]]&lt;4,"Junior",IF(TablaProyecto[[#This Row],[TotalWorkingYears]]&lt;10,"Intermediate","Senior"))</f>
        <v>Junior</v>
      </c>
      <c r="AS1199" t="str">
        <f>+IF(TablaProyecto[[#This Row],[Education]]&gt;5,"ERRONEO","")</f>
        <v/>
      </c>
      <c r="AT1199" t="str">
        <f>IF(+COUNTIF(TablaProyecto[EmployeeNumber],TablaProyecto[[#This Row],[EmployeeNumber]])&gt;1,"ERRONEO"," ")</f>
        <v xml:space="preserve"> </v>
      </c>
      <c r="AU1199" t="str">
        <f>+IF(TablaProyecto[[#This Row],[JobSatisfaction]]&gt;4,"ERRONEO"," ")</f>
        <v xml:space="preserve"> </v>
      </c>
      <c r="AV1199" t="str">
        <f>+IF(TablaProyecto[[#This Row],[PerformanceRating]]&gt;4,"ERRONEO"," ")</f>
        <v xml:space="preserve"> </v>
      </c>
      <c r="AW1199" t="str">
        <f>+IF(TablaProyecto[[#This Row],[RelationshipSatisfaction]]&gt;4,"ERRONEO"," ")</f>
        <v xml:space="preserve"> </v>
      </c>
      <c r="AX1199" t="str">
        <f>+IF(TablaProyecto[[#This Row],[WorkLifeBalance]]&gt;4,"ERRONEO"," ")</f>
        <v xml:space="preserve"> </v>
      </c>
    </row>
    <row r="1200" spans="1:50" x14ac:dyDescent="0.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  <c r="AJ1200" s="3">
        <f>+TablaProyecto[[#This Row],[PercentSalaryHike]]/100</f>
        <v>0.25</v>
      </c>
      <c r="AK1200" s="3" t="str">
        <f>+IF(TablaProyecto[[#This Row],[Age]]&gt;=61,"Baby boomers",IF(TablaProyecto[[#This Row],[Age]]&gt;=45,"Generacion X",IF(TablaProyecto[[#This Row],[Age]]&gt;=29,"Millennials","Generacion Z")))</f>
        <v>Millennials</v>
      </c>
      <c r="AL120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00" s="3" t="str">
        <f>+IF(TablaProyecto[[#This Row],[HourlyRate]]&lt;50,"Coste salarial bajo",IF(TablaProyecto[[#This Row],[HourlyRate]]&lt;75,"Coste salarial medio","Coste salarial alto"))</f>
        <v>Coste salarial bajo</v>
      </c>
      <c r="AN1200" s="3" t="str">
        <f>+IF(TablaProyecto[[#This Row],[DistanceFromHome]]&lt;10,"0-10 kms",IF(TablaProyecto[[#This Row],[DistanceFromHome]]&lt;20,"10-20 kms","20-30 kms"))</f>
        <v>10-20 kms</v>
      </c>
      <c r="AO1200" s="3" t="str">
        <f>+IF(TablaProyecto[[#This Row],[Porcentaje de aumento salarial recibido (%)]]&lt;16%,"Bajo",IF(TablaProyecto[[#This Row],[Porcentaje de aumento salarial recibido (%)]]&lt;21%,"Medio","Alto"))</f>
        <v>Alto</v>
      </c>
      <c r="AP1200" s="3" t="str">
        <f>+IF(TablaProyecto[[#This Row],[TrainingTimesLastYear]]&lt;3,"Poca",IF(TablaProyecto[[#This Row],[TrainingTimesLastYear]]&lt;5,"Media","Mucha"))</f>
        <v>Poca</v>
      </c>
      <c r="AQ1200" s="3" t="str">
        <f>+IF(TablaProyecto[[#This Row],[TotalWorkingYears]]&lt;4,"Junior",IF(TablaProyecto[[#This Row],[TotalWorkingYears]]&lt;10,"Intermediate","Senior"))</f>
        <v>Intermediate</v>
      </c>
      <c r="AS1200" t="str">
        <f>+IF(TablaProyecto[[#This Row],[Education]]&gt;5,"ERRONEO","")</f>
        <v/>
      </c>
      <c r="AT1200" t="str">
        <f>IF(+COUNTIF(TablaProyecto[EmployeeNumber],TablaProyecto[[#This Row],[EmployeeNumber]])&gt;1,"ERRONEO"," ")</f>
        <v xml:space="preserve"> </v>
      </c>
      <c r="AU1200" t="str">
        <f>+IF(TablaProyecto[[#This Row],[JobSatisfaction]]&gt;4,"ERRONEO"," ")</f>
        <v xml:space="preserve"> </v>
      </c>
      <c r="AV1200" t="str">
        <f>+IF(TablaProyecto[[#This Row],[PerformanceRating]]&gt;4,"ERRONEO"," ")</f>
        <v xml:space="preserve"> </v>
      </c>
      <c r="AW1200" t="str">
        <f>+IF(TablaProyecto[[#This Row],[RelationshipSatisfaction]]&gt;4,"ERRONEO"," ")</f>
        <v xml:space="preserve"> </v>
      </c>
      <c r="AX1200" t="str">
        <f>+IF(TablaProyecto[[#This Row],[WorkLifeBalance]]&gt;4,"ERRONEO"," ")</f>
        <v xml:space="preserve"> </v>
      </c>
    </row>
    <row r="1201" spans="1:50" x14ac:dyDescent="0.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  <c r="AJ1201" s="3">
        <f>+TablaProyecto[[#This Row],[PercentSalaryHike]]/100</f>
        <v>0.14000000000000001</v>
      </c>
      <c r="AK1201" s="3" t="str">
        <f>+IF(TablaProyecto[[#This Row],[Age]]&gt;=61,"Baby boomers",IF(TablaProyecto[[#This Row],[Age]]&gt;=45,"Generacion X",IF(TablaProyecto[[#This Row],[Age]]&gt;=29,"Millennials","Generacion Z")))</f>
        <v>Millennials</v>
      </c>
      <c r="AL120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01" s="3" t="str">
        <f>+IF(TablaProyecto[[#This Row],[HourlyRate]]&lt;50,"Coste salarial bajo",IF(TablaProyecto[[#This Row],[HourlyRate]]&lt;75,"Coste salarial medio","Coste salarial alto"))</f>
        <v>Coste salarial alto</v>
      </c>
      <c r="AN1201" s="3" t="str">
        <f>+IF(TablaProyecto[[#This Row],[DistanceFromHome]]&lt;10,"0-10 kms",IF(TablaProyecto[[#This Row],[DistanceFromHome]]&lt;20,"10-20 kms","20-30 kms"))</f>
        <v>20-30 kms</v>
      </c>
      <c r="AO1201" s="3" t="str">
        <f>+IF(TablaProyecto[[#This Row],[Porcentaje de aumento salarial recibido (%)]]&lt;16%,"Bajo",IF(TablaProyecto[[#This Row],[Porcentaje de aumento salarial recibido (%)]]&lt;21%,"Medio","Alto"))</f>
        <v>Bajo</v>
      </c>
      <c r="AP1201" s="3" t="str">
        <f>+IF(TablaProyecto[[#This Row],[TrainingTimesLastYear]]&lt;3,"Poca",IF(TablaProyecto[[#This Row],[TrainingTimesLastYear]]&lt;5,"Media","Mucha"))</f>
        <v>Poca</v>
      </c>
      <c r="AQ1201" s="3" t="str">
        <f>+IF(TablaProyecto[[#This Row],[TotalWorkingYears]]&lt;4,"Junior",IF(TablaProyecto[[#This Row],[TotalWorkingYears]]&lt;10,"Intermediate","Senior"))</f>
        <v>Senior</v>
      </c>
      <c r="AS1201" t="str">
        <f>+IF(TablaProyecto[[#This Row],[Education]]&gt;5,"ERRONEO","")</f>
        <v/>
      </c>
      <c r="AT1201" t="str">
        <f>IF(+COUNTIF(TablaProyecto[EmployeeNumber],TablaProyecto[[#This Row],[EmployeeNumber]])&gt;1,"ERRONEO"," ")</f>
        <v xml:space="preserve"> </v>
      </c>
      <c r="AU1201" t="str">
        <f>+IF(TablaProyecto[[#This Row],[JobSatisfaction]]&gt;4,"ERRONEO"," ")</f>
        <v xml:space="preserve"> </v>
      </c>
      <c r="AV1201" t="str">
        <f>+IF(TablaProyecto[[#This Row],[PerformanceRating]]&gt;4,"ERRONEO"," ")</f>
        <v xml:space="preserve"> </v>
      </c>
      <c r="AW1201" t="str">
        <f>+IF(TablaProyecto[[#This Row],[RelationshipSatisfaction]]&gt;4,"ERRONEO"," ")</f>
        <v xml:space="preserve"> </v>
      </c>
      <c r="AX1201" t="str">
        <f>+IF(TablaProyecto[[#This Row],[WorkLifeBalance]]&gt;4,"ERRONEO"," ")</f>
        <v xml:space="preserve"> </v>
      </c>
    </row>
    <row r="1202" spans="1:50" x14ac:dyDescent="0.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  <c r="AJ1202" s="3">
        <f>+TablaProyecto[[#This Row],[PercentSalaryHike]]/100</f>
        <v>0.18</v>
      </c>
      <c r="AK1202" s="3" t="str">
        <f>+IF(TablaProyecto[[#This Row],[Age]]&gt;=61,"Baby boomers",IF(TablaProyecto[[#This Row],[Age]]&gt;=45,"Generacion X",IF(TablaProyecto[[#This Row],[Age]]&gt;=29,"Millennials","Generacion Z")))</f>
        <v>Millennials</v>
      </c>
      <c r="AL120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02" s="3" t="str">
        <f>+IF(TablaProyecto[[#This Row],[HourlyRate]]&lt;50,"Coste salarial bajo",IF(TablaProyecto[[#This Row],[HourlyRate]]&lt;75,"Coste salarial medio","Coste salarial alto"))</f>
        <v>Coste salarial bajo</v>
      </c>
      <c r="AN1202" s="3" t="str">
        <f>+IF(TablaProyecto[[#This Row],[DistanceFromHome]]&lt;10,"0-10 kms",IF(TablaProyecto[[#This Row],[DistanceFromHome]]&lt;20,"10-20 kms","20-30 kms"))</f>
        <v>0-10 kms</v>
      </c>
      <c r="AO1202" s="3" t="str">
        <f>+IF(TablaProyecto[[#This Row],[Porcentaje de aumento salarial recibido (%)]]&lt;16%,"Bajo",IF(TablaProyecto[[#This Row],[Porcentaje de aumento salarial recibido (%)]]&lt;21%,"Medio","Alto"))</f>
        <v>Medio</v>
      </c>
      <c r="AP1202" s="3" t="str">
        <f>+IF(TablaProyecto[[#This Row],[TrainingTimesLastYear]]&lt;3,"Poca",IF(TablaProyecto[[#This Row],[TrainingTimesLastYear]]&lt;5,"Media","Mucha"))</f>
        <v>Poca</v>
      </c>
      <c r="AQ1202" s="3" t="str">
        <f>+IF(TablaProyecto[[#This Row],[TotalWorkingYears]]&lt;4,"Junior",IF(TablaProyecto[[#This Row],[TotalWorkingYears]]&lt;10,"Intermediate","Senior"))</f>
        <v>Intermediate</v>
      </c>
      <c r="AS1202" t="str">
        <f>+IF(TablaProyecto[[#This Row],[Education]]&gt;5,"ERRONEO","")</f>
        <v/>
      </c>
      <c r="AT1202" t="str">
        <f>IF(+COUNTIF(TablaProyecto[EmployeeNumber],TablaProyecto[[#This Row],[EmployeeNumber]])&gt;1,"ERRONEO"," ")</f>
        <v xml:space="preserve"> </v>
      </c>
      <c r="AU1202" t="str">
        <f>+IF(TablaProyecto[[#This Row],[JobSatisfaction]]&gt;4,"ERRONEO"," ")</f>
        <v xml:space="preserve"> </v>
      </c>
      <c r="AV1202" t="str">
        <f>+IF(TablaProyecto[[#This Row],[PerformanceRating]]&gt;4,"ERRONEO"," ")</f>
        <v xml:space="preserve"> </v>
      </c>
      <c r="AW1202" t="str">
        <f>+IF(TablaProyecto[[#This Row],[RelationshipSatisfaction]]&gt;4,"ERRONEO"," ")</f>
        <v xml:space="preserve"> </v>
      </c>
      <c r="AX1202" t="str">
        <f>+IF(TablaProyecto[[#This Row],[WorkLifeBalance]]&gt;4,"ERRONEO"," ")</f>
        <v xml:space="preserve"> </v>
      </c>
    </row>
    <row r="1203" spans="1:50" x14ac:dyDescent="0.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  <c r="AJ1203" s="3">
        <f>+TablaProyecto[[#This Row],[PercentSalaryHike]]/100</f>
        <v>0.11</v>
      </c>
      <c r="AK1203" s="3" t="str">
        <f>+IF(TablaProyecto[[#This Row],[Age]]&gt;=61,"Baby boomers",IF(TablaProyecto[[#This Row],[Age]]&gt;=45,"Generacion X",IF(TablaProyecto[[#This Row],[Age]]&gt;=29,"Millennials","Generacion Z")))</f>
        <v>Generacion Z</v>
      </c>
      <c r="AL120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03" s="3" t="str">
        <f>+IF(TablaProyecto[[#This Row],[HourlyRate]]&lt;50,"Coste salarial bajo",IF(TablaProyecto[[#This Row],[HourlyRate]]&lt;75,"Coste salarial medio","Coste salarial alto"))</f>
        <v>Coste salarial alto</v>
      </c>
      <c r="AN1203" s="3" t="str">
        <f>+IF(TablaProyecto[[#This Row],[DistanceFromHome]]&lt;10,"0-10 kms",IF(TablaProyecto[[#This Row],[DistanceFromHome]]&lt;20,"10-20 kms","20-30 kms"))</f>
        <v>0-10 kms</v>
      </c>
      <c r="AO1203" s="3" t="str">
        <f>+IF(TablaProyecto[[#This Row],[Porcentaje de aumento salarial recibido (%)]]&lt;16%,"Bajo",IF(TablaProyecto[[#This Row],[Porcentaje de aumento salarial recibido (%)]]&lt;21%,"Medio","Alto"))</f>
        <v>Bajo</v>
      </c>
      <c r="AP1203" s="3" t="str">
        <f>+IF(TablaProyecto[[#This Row],[TrainingTimesLastYear]]&lt;3,"Poca",IF(TablaProyecto[[#This Row],[TrainingTimesLastYear]]&lt;5,"Media","Mucha"))</f>
        <v>Poca</v>
      </c>
      <c r="AQ1203" s="3" t="str">
        <f>+IF(TablaProyecto[[#This Row],[TotalWorkingYears]]&lt;4,"Junior",IF(TablaProyecto[[#This Row],[TotalWorkingYears]]&lt;10,"Intermediate","Senior"))</f>
        <v>Intermediate</v>
      </c>
      <c r="AS1203" t="str">
        <f>+IF(TablaProyecto[[#This Row],[Education]]&gt;5,"ERRONEO","")</f>
        <v/>
      </c>
      <c r="AT1203" t="str">
        <f>IF(+COUNTIF(TablaProyecto[EmployeeNumber],TablaProyecto[[#This Row],[EmployeeNumber]])&gt;1,"ERRONEO"," ")</f>
        <v xml:space="preserve"> </v>
      </c>
      <c r="AU1203" t="str">
        <f>+IF(TablaProyecto[[#This Row],[JobSatisfaction]]&gt;4,"ERRONEO"," ")</f>
        <v xml:space="preserve"> </v>
      </c>
      <c r="AV1203" t="str">
        <f>+IF(TablaProyecto[[#This Row],[PerformanceRating]]&gt;4,"ERRONEO"," ")</f>
        <v xml:space="preserve"> </v>
      </c>
      <c r="AW1203" t="str">
        <f>+IF(TablaProyecto[[#This Row],[RelationshipSatisfaction]]&gt;4,"ERRONEO"," ")</f>
        <v xml:space="preserve"> </v>
      </c>
      <c r="AX1203" t="str">
        <f>+IF(TablaProyecto[[#This Row],[WorkLifeBalance]]&gt;4,"ERRONEO"," ")</f>
        <v xml:space="preserve"> </v>
      </c>
    </row>
    <row r="1204" spans="1:50" x14ac:dyDescent="0.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  <c r="AJ1204" s="3">
        <f>+TablaProyecto[[#This Row],[PercentSalaryHike]]/100</f>
        <v>0.19</v>
      </c>
      <c r="AK1204" s="3" t="str">
        <f>+IF(TablaProyecto[[#This Row],[Age]]&gt;=61,"Baby boomers",IF(TablaProyecto[[#This Row],[Age]]&gt;=45,"Generacion X",IF(TablaProyecto[[#This Row],[Age]]&gt;=29,"Millennials","Generacion Z")))</f>
        <v>Millennials</v>
      </c>
      <c r="AL120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204" s="3" t="str">
        <f>+IF(TablaProyecto[[#This Row],[HourlyRate]]&lt;50,"Coste salarial bajo",IF(TablaProyecto[[#This Row],[HourlyRate]]&lt;75,"Coste salarial medio","Coste salarial alto"))</f>
        <v>Coste salarial alto</v>
      </c>
      <c r="AN1204" s="3" t="str">
        <f>+IF(TablaProyecto[[#This Row],[DistanceFromHome]]&lt;10,"0-10 kms",IF(TablaProyecto[[#This Row],[DistanceFromHome]]&lt;20,"10-20 kms","20-30 kms"))</f>
        <v>0-10 kms</v>
      </c>
      <c r="AO1204" s="3" t="str">
        <f>+IF(TablaProyecto[[#This Row],[Porcentaje de aumento salarial recibido (%)]]&lt;16%,"Bajo",IF(TablaProyecto[[#This Row],[Porcentaje de aumento salarial recibido (%)]]&lt;21%,"Medio","Alto"))</f>
        <v>Medio</v>
      </c>
      <c r="AP1204" s="3" t="str">
        <f>+IF(TablaProyecto[[#This Row],[TrainingTimesLastYear]]&lt;3,"Poca",IF(TablaProyecto[[#This Row],[TrainingTimesLastYear]]&lt;5,"Media","Mucha"))</f>
        <v>Mucha</v>
      </c>
      <c r="AQ1204" s="3" t="str">
        <f>+IF(TablaProyecto[[#This Row],[TotalWorkingYears]]&lt;4,"Junior",IF(TablaProyecto[[#This Row],[TotalWorkingYears]]&lt;10,"Intermediate","Senior"))</f>
        <v>Intermediate</v>
      </c>
      <c r="AS1204" t="str">
        <f>+IF(TablaProyecto[[#This Row],[Education]]&gt;5,"ERRONEO","")</f>
        <v/>
      </c>
      <c r="AT1204" t="str">
        <f>IF(+COUNTIF(TablaProyecto[EmployeeNumber],TablaProyecto[[#This Row],[EmployeeNumber]])&gt;1,"ERRONEO"," ")</f>
        <v xml:space="preserve"> </v>
      </c>
      <c r="AU1204" t="str">
        <f>+IF(TablaProyecto[[#This Row],[JobSatisfaction]]&gt;4,"ERRONEO"," ")</f>
        <v xml:space="preserve"> </v>
      </c>
      <c r="AV1204" t="str">
        <f>+IF(TablaProyecto[[#This Row],[PerformanceRating]]&gt;4,"ERRONEO"," ")</f>
        <v xml:space="preserve"> </v>
      </c>
      <c r="AW1204" t="str">
        <f>+IF(TablaProyecto[[#This Row],[RelationshipSatisfaction]]&gt;4,"ERRONEO"," ")</f>
        <v xml:space="preserve"> </v>
      </c>
      <c r="AX1204" t="str">
        <f>+IF(TablaProyecto[[#This Row],[WorkLifeBalance]]&gt;4,"ERRONEO"," ")</f>
        <v xml:space="preserve"> </v>
      </c>
    </row>
    <row r="1205" spans="1:50" x14ac:dyDescent="0.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  <c r="AJ1205" s="3">
        <f>+TablaProyecto[[#This Row],[PercentSalaryHike]]/100</f>
        <v>0.15</v>
      </c>
      <c r="AK1205" s="3" t="str">
        <f>+IF(TablaProyecto[[#This Row],[Age]]&gt;=61,"Baby boomers",IF(TablaProyecto[[#This Row],[Age]]&gt;=45,"Generacion X",IF(TablaProyecto[[#This Row],[Age]]&gt;=29,"Millennials","Generacion Z")))</f>
        <v>Generacion X</v>
      </c>
      <c r="AL120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05" s="3" t="str">
        <f>+IF(TablaProyecto[[#This Row],[HourlyRate]]&lt;50,"Coste salarial bajo",IF(TablaProyecto[[#This Row],[HourlyRate]]&lt;75,"Coste salarial medio","Coste salarial alto"))</f>
        <v>Coste salarial bajo</v>
      </c>
      <c r="AN1205" s="3" t="str">
        <f>+IF(TablaProyecto[[#This Row],[DistanceFromHome]]&lt;10,"0-10 kms",IF(TablaProyecto[[#This Row],[DistanceFromHome]]&lt;20,"10-20 kms","20-30 kms"))</f>
        <v>20-30 kms</v>
      </c>
      <c r="AO1205" s="3" t="str">
        <f>+IF(TablaProyecto[[#This Row],[Porcentaje de aumento salarial recibido (%)]]&lt;16%,"Bajo",IF(TablaProyecto[[#This Row],[Porcentaje de aumento salarial recibido (%)]]&lt;21%,"Medio","Alto"))</f>
        <v>Bajo</v>
      </c>
      <c r="AP1205" s="3" t="str">
        <f>+IF(TablaProyecto[[#This Row],[TrainingTimesLastYear]]&lt;3,"Poca",IF(TablaProyecto[[#This Row],[TrainingTimesLastYear]]&lt;5,"Media","Mucha"))</f>
        <v>Poca</v>
      </c>
      <c r="AQ1205" s="3" t="str">
        <f>+IF(TablaProyecto[[#This Row],[TotalWorkingYears]]&lt;4,"Junior",IF(TablaProyecto[[#This Row],[TotalWorkingYears]]&lt;10,"Intermediate","Senior"))</f>
        <v>Senior</v>
      </c>
      <c r="AS1205" t="str">
        <f>+IF(TablaProyecto[[#This Row],[Education]]&gt;5,"ERRONEO","")</f>
        <v/>
      </c>
      <c r="AT1205" t="str">
        <f>IF(+COUNTIF(TablaProyecto[EmployeeNumber],TablaProyecto[[#This Row],[EmployeeNumber]])&gt;1,"ERRONEO"," ")</f>
        <v xml:space="preserve"> </v>
      </c>
      <c r="AU1205" t="str">
        <f>+IF(TablaProyecto[[#This Row],[JobSatisfaction]]&gt;4,"ERRONEO"," ")</f>
        <v xml:space="preserve"> </v>
      </c>
      <c r="AV1205" t="str">
        <f>+IF(TablaProyecto[[#This Row],[PerformanceRating]]&gt;4,"ERRONEO"," ")</f>
        <v xml:space="preserve"> </v>
      </c>
      <c r="AW1205" t="str">
        <f>+IF(TablaProyecto[[#This Row],[RelationshipSatisfaction]]&gt;4,"ERRONEO"," ")</f>
        <v xml:space="preserve"> </v>
      </c>
      <c r="AX1205" t="str">
        <f>+IF(TablaProyecto[[#This Row],[WorkLifeBalance]]&gt;4,"ERRONEO"," ")</f>
        <v xml:space="preserve"> </v>
      </c>
    </row>
    <row r="1206" spans="1:50" x14ac:dyDescent="0.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  <c r="AJ1206" s="3">
        <f>+TablaProyecto[[#This Row],[PercentSalaryHike]]/100</f>
        <v>0.11</v>
      </c>
      <c r="AK1206" s="3" t="str">
        <f>+IF(TablaProyecto[[#This Row],[Age]]&gt;=61,"Baby boomers",IF(TablaProyecto[[#This Row],[Age]]&gt;=45,"Generacion X",IF(TablaProyecto[[#This Row],[Age]]&gt;=29,"Millennials","Generacion Z")))</f>
        <v>Generacion X</v>
      </c>
      <c r="AL120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06" s="3" t="str">
        <f>+IF(TablaProyecto[[#This Row],[HourlyRate]]&lt;50,"Coste salarial bajo",IF(TablaProyecto[[#This Row],[HourlyRate]]&lt;75,"Coste salarial medio","Coste salarial alto"))</f>
        <v>Coste salarial alto</v>
      </c>
      <c r="AN1206" s="3" t="str">
        <f>+IF(TablaProyecto[[#This Row],[DistanceFromHome]]&lt;10,"0-10 kms",IF(TablaProyecto[[#This Row],[DistanceFromHome]]&lt;20,"10-20 kms","20-30 kms"))</f>
        <v>0-10 kms</v>
      </c>
      <c r="AO1206" s="3" t="str">
        <f>+IF(TablaProyecto[[#This Row],[Porcentaje de aumento salarial recibido (%)]]&lt;16%,"Bajo",IF(TablaProyecto[[#This Row],[Porcentaje de aumento salarial recibido (%)]]&lt;21%,"Medio","Alto"))</f>
        <v>Bajo</v>
      </c>
      <c r="AP1206" s="3" t="str">
        <f>+IF(TablaProyecto[[#This Row],[TrainingTimesLastYear]]&lt;3,"Poca",IF(TablaProyecto[[#This Row],[TrainingTimesLastYear]]&lt;5,"Media","Mucha"))</f>
        <v>Media</v>
      </c>
      <c r="AQ1206" s="3" t="str">
        <f>+IF(TablaProyecto[[#This Row],[TotalWorkingYears]]&lt;4,"Junior",IF(TablaProyecto[[#This Row],[TotalWorkingYears]]&lt;10,"Intermediate","Senior"))</f>
        <v>Senior</v>
      </c>
      <c r="AS1206" t="str">
        <f>+IF(TablaProyecto[[#This Row],[Education]]&gt;5,"ERRONEO","")</f>
        <v/>
      </c>
      <c r="AT1206" t="str">
        <f>IF(+COUNTIF(TablaProyecto[EmployeeNumber],TablaProyecto[[#This Row],[EmployeeNumber]])&gt;1,"ERRONEO"," ")</f>
        <v xml:space="preserve"> </v>
      </c>
      <c r="AU1206" t="str">
        <f>+IF(TablaProyecto[[#This Row],[JobSatisfaction]]&gt;4,"ERRONEO"," ")</f>
        <v xml:space="preserve"> </v>
      </c>
      <c r="AV1206" t="str">
        <f>+IF(TablaProyecto[[#This Row],[PerformanceRating]]&gt;4,"ERRONEO"," ")</f>
        <v xml:space="preserve"> </v>
      </c>
      <c r="AW1206" t="str">
        <f>+IF(TablaProyecto[[#This Row],[RelationshipSatisfaction]]&gt;4,"ERRONEO"," ")</f>
        <v xml:space="preserve"> </v>
      </c>
      <c r="AX1206" t="str">
        <f>+IF(TablaProyecto[[#This Row],[WorkLifeBalance]]&gt;4,"ERRONEO"," ")</f>
        <v xml:space="preserve"> </v>
      </c>
    </row>
    <row r="1207" spans="1:50" x14ac:dyDescent="0.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  <c r="AJ1207" s="3">
        <f>+TablaProyecto[[#This Row],[PercentSalaryHike]]/100</f>
        <v>0.12</v>
      </c>
      <c r="AK1207" s="3" t="str">
        <f>+IF(TablaProyecto[[#This Row],[Age]]&gt;=61,"Baby boomers",IF(TablaProyecto[[#This Row],[Age]]&gt;=45,"Generacion X",IF(TablaProyecto[[#This Row],[Age]]&gt;=29,"Millennials","Generacion Z")))</f>
        <v>Millennials</v>
      </c>
      <c r="AL120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207" s="3" t="str">
        <f>+IF(TablaProyecto[[#This Row],[HourlyRate]]&lt;50,"Coste salarial bajo",IF(TablaProyecto[[#This Row],[HourlyRate]]&lt;75,"Coste salarial medio","Coste salarial alto"))</f>
        <v>Coste salarial alto</v>
      </c>
      <c r="AN1207" s="3" t="str">
        <f>+IF(TablaProyecto[[#This Row],[DistanceFromHome]]&lt;10,"0-10 kms",IF(TablaProyecto[[#This Row],[DistanceFromHome]]&lt;20,"10-20 kms","20-30 kms"))</f>
        <v>0-10 kms</v>
      </c>
      <c r="AO1207" s="3" t="str">
        <f>+IF(TablaProyecto[[#This Row],[Porcentaje de aumento salarial recibido (%)]]&lt;16%,"Bajo",IF(TablaProyecto[[#This Row],[Porcentaje de aumento salarial recibido (%)]]&lt;21%,"Medio","Alto"))</f>
        <v>Bajo</v>
      </c>
      <c r="AP1207" s="3" t="str">
        <f>+IF(TablaProyecto[[#This Row],[TrainingTimesLastYear]]&lt;3,"Poca",IF(TablaProyecto[[#This Row],[TrainingTimesLastYear]]&lt;5,"Media","Mucha"))</f>
        <v>Poca</v>
      </c>
      <c r="AQ1207" s="3" t="str">
        <f>+IF(TablaProyecto[[#This Row],[TotalWorkingYears]]&lt;4,"Junior",IF(TablaProyecto[[#This Row],[TotalWorkingYears]]&lt;10,"Intermediate","Senior"))</f>
        <v>Junior</v>
      </c>
      <c r="AS1207" t="str">
        <f>+IF(TablaProyecto[[#This Row],[Education]]&gt;5,"ERRONEO","")</f>
        <v/>
      </c>
      <c r="AT1207" t="str">
        <f>IF(+COUNTIF(TablaProyecto[EmployeeNumber],TablaProyecto[[#This Row],[EmployeeNumber]])&gt;1,"ERRONEO"," ")</f>
        <v xml:space="preserve"> </v>
      </c>
      <c r="AU1207" t="str">
        <f>+IF(TablaProyecto[[#This Row],[JobSatisfaction]]&gt;4,"ERRONEO"," ")</f>
        <v xml:space="preserve"> </v>
      </c>
      <c r="AV1207" t="str">
        <f>+IF(TablaProyecto[[#This Row],[PerformanceRating]]&gt;4,"ERRONEO"," ")</f>
        <v xml:space="preserve"> </v>
      </c>
      <c r="AW1207" t="str">
        <f>+IF(TablaProyecto[[#This Row],[RelationshipSatisfaction]]&gt;4,"ERRONEO"," ")</f>
        <v xml:space="preserve"> </v>
      </c>
      <c r="AX1207" t="str">
        <f>+IF(TablaProyecto[[#This Row],[WorkLifeBalance]]&gt;4,"ERRONEO"," ")</f>
        <v xml:space="preserve"> </v>
      </c>
    </row>
    <row r="1208" spans="1:50" x14ac:dyDescent="0.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  <c r="AJ1208" s="3">
        <f>+TablaProyecto[[#This Row],[PercentSalaryHike]]/100</f>
        <v>0.2</v>
      </c>
      <c r="AK1208" s="3" t="str">
        <f>+IF(TablaProyecto[[#This Row],[Age]]&gt;=61,"Baby boomers",IF(TablaProyecto[[#This Row],[Age]]&gt;=45,"Generacion X",IF(TablaProyecto[[#This Row],[Age]]&gt;=29,"Millennials","Generacion Z")))</f>
        <v>Generacion Z</v>
      </c>
      <c r="AL120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08" s="3" t="str">
        <f>+IF(TablaProyecto[[#This Row],[HourlyRate]]&lt;50,"Coste salarial bajo",IF(TablaProyecto[[#This Row],[HourlyRate]]&lt;75,"Coste salarial medio","Coste salarial alto"))</f>
        <v>Coste salarial alto</v>
      </c>
      <c r="AN1208" s="3" t="str">
        <f>+IF(TablaProyecto[[#This Row],[DistanceFromHome]]&lt;10,"0-10 kms",IF(TablaProyecto[[#This Row],[DistanceFromHome]]&lt;20,"10-20 kms","20-30 kms"))</f>
        <v>0-10 kms</v>
      </c>
      <c r="AO1208" s="3" t="str">
        <f>+IF(TablaProyecto[[#This Row],[Porcentaje de aumento salarial recibido (%)]]&lt;16%,"Bajo",IF(TablaProyecto[[#This Row],[Porcentaje de aumento salarial recibido (%)]]&lt;21%,"Medio","Alto"))</f>
        <v>Medio</v>
      </c>
      <c r="AP1208" s="3" t="str">
        <f>+IF(TablaProyecto[[#This Row],[TrainingTimesLastYear]]&lt;3,"Poca",IF(TablaProyecto[[#This Row],[TrainingTimesLastYear]]&lt;5,"Media","Mucha"))</f>
        <v>Mucha</v>
      </c>
      <c r="AQ1208" s="3" t="str">
        <f>+IF(TablaProyecto[[#This Row],[TotalWorkingYears]]&lt;4,"Junior",IF(TablaProyecto[[#This Row],[TotalWorkingYears]]&lt;10,"Intermediate","Senior"))</f>
        <v>Intermediate</v>
      </c>
      <c r="AS1208" t="str">
        <f>+IF(TablaProyecto[[#This Row],[Education]]&gt;5,"ERRONEO","")</f>
        <v/>
      </c>
      <c r="AT1208" t="str">
        <f>IF(+COUNTIF(TablaProyecto[EmployeeNumber],TablaProyecto[[#This Row],[EmployeeNumber]])&gt;1,"ERRONEO"," ")</f>
        <v xml:space="preserve"> </v>
      </c>
      <c r="AU1208" t="str">
        <f>+IF(TablaProyecto[[#This Row],[JobSatisfaction]]&gt;4,"ERRONEO"," ")</f>
        <v xml:space="preserve"> </v>
      </c>
      <c r="AV1208" t="str">
        <f>+IF(TablaProyecto[[#This Row],[PerformanceRating]]&gt;4,"ERRONEO"," ")</f>
        <v xml:space="preserve"> </v>
      </c>
      <c r="AW1208" t="str">
        <f>+IF(TablaProyecto[[#This Row],[RelationshipSatisfaction]]&gt;4,"ERRONEO"," ")</f>
        <v xml:space="preserve"> </v>
      </c>
      <c r="AX1208" t="str">
        <f>+IF(TablaProyecto[[#This Row],[WorkLifeBalance]]&gt;4,"ERRONEO"," ")</f>
        <v xml:space="preserve"> </v>
      </c>
    </row>
    <row r="1209" spans="1:50" x14ac:dyDescent="0.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  <c r="AJ1209" s="3">
        <f>+TablaProyecto[[#This Row],[PercentSalaryHike]]/100</f>
        <v>0.12</v>
      </c>
      <c r="AK1209" s="3" t="str">
        <f>+IF(TablaProyecto[[#This Row],[Age]]&gt;=61,"Baby boomers",IF(TablaProyecto[[#This Row],[Age]]&gt;=45,"Generacion X",IF(TablaProyecto[[#This Row],[Age]]&gt;=29,"Millennials","Generacion Z")))</f>
        <v>Generacion X</v>
      </c>
      <c r="AL120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09" s="3" t="str">
        <f>+IF(TablaProyecto[[#This Row],[HourlyRate]]&lt;50,"Coste salarial bajo",IF(TablaProyecto[[#This Row],[HourlyRate]]&lt;75,"Coste salarial medio","Coste salarial alto"))</f>
        <v>Coste salarial alto</v>
      </c>
      <c r="AN1209" s="3" t="str">
        <f>+IF(TablaProyecto[[#This Row],[DistanceFromHome]]&lt;10,"0-10 kms",IF(TablaProyecto[[#This Row],[DistanceFromHome]]&lt;20,"10-20 kms","20-30 kms"))</f>
        <v>20-30 kms</v>
      </c>
      <c r="AO1209" s="3" t="str">
        <f>+IF(TablaProyecto[[#This Row],[Porcentaje de aumento salarial recibido (%)]]&lt;16%,"Bajo",IF(TablaProyecto[[#This Row],[Porcentaje de aumento salarial recibido (%)]]&lt;21%,"Medio","Alto"))</f>
        <v>Bajo</v>
      </c>
      <c r="AP1209" s="3" t="str">
        <f>+IF(TablaProyecto[[#This Row],[TrainingTimesLastYear]]&lt;3,"Poca",IF(TablaProyecto[[#This Row],[TrainingTimesLastYear]]&lt;5,"Media","Mucha"))</f>
        <v>Poca</v>
      </c>
      <c r="AQ1209" s="3" t="str">
        <f>+IF(TablaProyecto[[#This Row],[TotalWorkingYears]]&lt;4,"Junior",IF(TablaProyecto[[#This Row],[TotalWorkingYears]]&lt;10,"Intermediate","Senior"))</f>
        <v>Intermediate</v>
      </c>
      <c r="AS1209" t="str">
        <f>+IF(TablaProyecto[[#This Row],[Education]]&gt;5,"ERRONEO","")</f>
        <v/>
      </c>
      <c r="AT1209" t="str">
        <f>IF(+COUNTIF(TablaProyecto[EmployeeNumber],TablaProyecto[[#This Row],[EmployeeNumber]])&gt;1,"ERRONEO"," ")</f>
        <v xml:space="preserve"> </v>
      </c>
      <c r="AU1209" t="str">
        <f>+IF(TablaProyecto[[#This Row],[JobSatisfaction]]&gt;4,"ERRONEO"," ")</f>
        <v xml:space="preserve"> </v>
      </c>
      <c r="AV1209" t="str">
        <f>+IF(TablaProyecto[[#This Row],[PerformanceRating]]&gt;4,"ERRONEO"," ")</f>
        <v xml:space="preserve"> </v>
      </c>
      <c r="AW1209" t="str">
        <f>+IF(TablaProyecto[[#This Row],[RelationshipSatisfaction]]&gt;4,"ERRONEO"," ")</f>
        <v xml:space="preserve"> </v>
      </c>
      <c r="AX1209" t="str">
        <f>+IF(TablaProyecto[[#This Row],[WorkLifeBalance]]&gt;4,"ERRONEO"," ")</f>
        <v xml:space="preserve"> </v>
      </c>
    </row>
    <row r="1210" spans="1:50" x14ac:dyDescent="0.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  <c r="AJ1210" s="3">
        <f>+TablaProyecto[[#This Row],[PercentSalaryHike]]/100</f>
        <v>0.14000000000000001</v>
      </c>
      <c r="AK1210" s="3" t="str">
        <f>+IF(TablaProyecto[[#This Row],[Age]]&gt;=61,"Baby boomers",IF(TablaProyecto[[#This Row],[Age]]&gt;=45,"Generacion X",IF(TablaProyecto[[#This Row],[Age]]&gt;=29,"Millennials","Generacion Z")))</f>
        <v>Millennials</v>
      </c>
      <c r="AL121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210" s="3" t="str">
        <f>+IF(TablaProyecto[[#This Row],[HourlyRate]]&lt;50,"Coste salarial bajo",IF(TablaProyecto[[#This Row],[HourlyRate]]&lt;75,"Coste salarial medio","Coste salarial alto"))</f>
        <v>Coste salarial medio</v>
      </c>
      <c r="AN1210" s="3" t="str">
        <f>+IF(TablaProyecto[[#This Row],[DistanceFromHome]]&lt;10,"0-10 kms",IF(TablaProyecto[[#This Row],[DistanceFromHome]]&lt;20,"10-20 kms","20-30 kms"))</f>
        <v>0-10 kms</v>
      </c>
      <c r="AO1210" s="3" t="str">
        <f>+IF(TablaProyecto[[#This Row],[Porcentaje de aumento salarial recibido (%)]]&lt;16%,"Bajo",IF(TablaProyecto[[#This Row],[Porcentaje de aumento salarial recibido (%)]]&lt;21%,"Medio","Alto"))</f>
        <v>Bajo</v>
      </c>
      <c r="AP1210" s="3" t="str">
        <f>+IF(TablaProyecto[[#This Row],[TrainingTimesLastYear]]&lt;3,"Poca",IF(TablaProyecto[[#This Row],[TrainingTimesLastYear]]&lt;5,"Media","Mucha"))</f>
        <v>Media</v>
      </c>
      <c r="AQ1210" s="3" t="str">
        <f>+IF(TablaProyecto[[#This Row],[TotalWorkingYears]]&lt;4,"Junior",IF(TablaProyecto[[#This Row],[TotalWorkingYears]]&lt;10,"Intermediate","Senior"))</f>
        <v>Senior</v>
      </c>
      <c r="AS1210" t="str">
        <f>+IF(TablaProyecto[[#This Row],[Education]]&gt;5,"ERRONEO","")</f>
        <v/>
      </c>
      <c r="AT1210" t="str">
        <f>IF(+COUNTIF(TablaProyecto[EmployeeNumber],TablaProyecto[[#This Row],[EmployeeNumber]])&gt;1,"ERRONEO"," ")</f>
        <v xml:space="preserve"> </v>
      </c>
      <c r="AU1210" t="str">
        <f>+IF(TablaProyecto[[#This Row],[JobSatisfaction]]&gt;4,"ERRONEO"," ")</f>
        <v xml:space="preserve"> </v>
      </c>
      <c r="AV1210" t="str">
        <f>+IF(TablaProyecto[[#This Row],[PerformanceRating]]&gt;4,"ERRONEO"," ")</f>
        <v xml:space="preserve"> </v>
      </c>
      <c r="AW1210" t="str">
        <f>+IF(TablaProyecto[[#This Row],[RelationshipSatisfaction]]&gt;4,"ERRONEO"," ")</f>
        <v xml:space="preserve"> </v>
      </c>
      <c r="AX1210" t="str">
        <f>+IF(TablaProyecto[[#This Row],[WorkLifeBalance]]&gt;4,"ERRONEO"," ")</f>
        <v xml:space="preserve"> </v>
      </c>
    </row>
    <row r="1211" spans="1:50" x14ac:dyDescent="0.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  <c r="AJ1211" s="3">
        <f>+TablaProyecto[[#This Row],[PercentSalaryHike]]/100</f>
        <v>0.2</v>
      </c>
      <c r="AK1211" s="3" t="str">
        <f>+IF(TablaProyecto[[#This Row],[Age]]&gt;=61,"Baby boomers",IF(TablaProyecto[[#This Row],[Age]]&gt;=45,"Generacion X",IF(TablaProyecto[[#This Row],[Age]]&gt;=29,"Millennials","Generacion Z")))</f>
        <v>Generacion X</v>
      </c>
      <c r="AL121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211" s="3" t="str">
        <f>+IF(TablaProyecto[[#This Row],[HourlyRate]]&lt;50,"Coste salarial bajo",IF(TablaProyecto[[#This Row],[HourlyRate]]&lt;75,"Coste salarial medio","Coste salarial alto"))</f>
        <v>Coste salarial alto</v>
      </c>
      <c r="AN1211" s="3" t="str">
        <f>+IF(TablaProyecto[[#This Row],[DistanceFromHome]]&lt;10,"0-10 kms",IF(TablaProyecto[[#This Row],[DistanceFromHome]]&lt;20,"10-20 kms","20-30 kms"))</f>
        <v>0-10 kms</v>
      </c>
      <c r="AO1211" s="3" t="str">
        <f>+IF(TablaProyecto[[#This Row],[Porcentaje de aumento salarial recibido (%)]]&lt;16%,"Bajo",IF(TablaProyecto[[#This Row],[Porcentaje de aumento salarial recibido (%)]]&lt;21%,"Medio","Alto"))</f>
        <v>Medio</v>
      </c>
      <c r="AP1211" s="3" t="str">
        <f>+IF(TablaProyecto[[#This Row],[TrainingTimesLastYear]]&lt;3,"Poca",IF(TablaProyecto[[#This Row],[TrainingTimesLastYear]]&lt;5,"Media","Mucha"))</f>
        <v>Poca</v>
      </c>
      <c r="AQ1211" s="3" t="str">
        <f>+IF(TablaProyecto[[#This Row],[TotalWorkingYears]]&lt;4,"Junior",IF(TablaProyecto[[#This Row],[TotalWorkingYears]]&lt;10,"Intermediate","Senior"))</f>
        <v>Senior</v>
      </c>
      <c r="AS1211" t="str">
        <f>+IF(TablaProyecto[[#This Row],[Education]]&gt;5,"ERRONEO","")</f>
        <v/>
      </c>
      <c r="AT1211" t="str">
        <f>IF(+COUNTIF(TablaProyecto[EmployeeNumber],TablaProyecto[[#This Row],[EmployeeNumber]])&gt;1,"ERRONEO"," ")</f>
        <v xml:space="preserve"> </v>
      </c>
      <c r="AU1211" t="str">
        <f>+IF(TablaProyecto[[#This Row],[JobSatisfaction]]&gt;4,"ERRONEO"," ")</f>
        <v xml:space="preserve"> </v>
      </c>
      <c r="AV1211" t="str">
        <f>+IF(TablaProyecto[[#This Row],[PerformanceRating]]&gt;4,"ERRONEO"," ")</f>
        <v xml:space="preserve"> </v>
      </c>
      <c r="AW1211" t="str">
        <f>+IF(TablaProyecto[[#This Row],[RelationshipSatisfaction]]&gt;4,"ERRONEO"," ")</f>
        <v xml:space="preserve"> </v>
      </c>
      <c r="AX1211" t="str">
        <f>+IF(TablaProyecto[[#This Row],[WorkLifeBalance]]&gt;4,"ERRONEO"," ")</f>
        <v xml:space="preserve"> </v>
      </c>
    </row>
    <row r="1212" spans="1:50" x14ac:dyDescent="0.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  <c r="AJ1212" s="3">
        <f>+TablaProyecto[[#This Row],[PercentSalaryHike]]/100</f>
        <v>0.18</v>
      </c>
      <c r="AK1212" s="3" t="str">
        <f>+IF(TablaProyecto[[#This Row],[Age]]&gt;=61,"Baby boomers",IF(TablaProyecto[[#This Row],[Age]]&gt;=45,"Generacion X",IF(TablaProyecto[[#This Row],[Age]]&gt;=29,"Millennials","Generacion Z")))</f>
        <v>Millennials</v>
      </c>
      <c r="AL121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212" s="3" t="str">
        <f>+IF(TablaProyecto[[#This Row],[HourlyRate]]&lt;50,"Coste salarial bajo",IF(TablaProyecto[[#This Row],[HourlyRate]]&lt;75,"Coste salarial medio","Coste salarial alto"))</f>
        <v>Coste salarial alto</v>
      </c>
      <c r="AN1212" s="3" t="str">
        <f>+IF(TablaProyecto[[#This Row],[DistanceFromHome]]&lt;10,"0-10 kms",IF(TablaProyecto[[#This Row],[DistanceFromHome]]&lt;20,"10-20 kms","20-30 kms"))</f>
        <v>20-30 kms</v>
      </c>
      <c r="AO1212" s="3" t="str">
        <f>+IF(TablaProyecto[[#This Row],[Porcentaje de aumento salarial recibido (%)]]&lt;16%,"Bajo",IF(TablaProyecto[[#This Row],[Porcentaje de aumento salarial recibido (%)]]&lt;21%,"Medio","Alto"))</f>
        <v>Medio</v>
      </c>
      <c r="AP1212" s="3" t="str">
        <f>+IF(TablaProyecto[[#This Row],[TrainingTimesLastYear]]&lt;3,"Poca",IF(TablaProyecto[[#This Row],[TrainingTimesLastYear]]&lt;5,"Media","Mucha"))</f>
        <v>Mucha</v>
      </c>
      <c r="AQ1212" s="3" t="str">
        <f>+IF(TablaProyecto[[#This Row],[TotalWorkingYears]]&lt;4,"Junior",IF(TablaProyecto[[#This Row],[TotalWorkingYears]]&lt;10,"Intermediate","Senior"))</f>
        <v>Senior</v>
      </c>
      <c r="AS1212" t="str">
        <f>+IF(TablaProyecto[[#This Row],[Education]]&gt;5,"ERRONEO","")</f>
        <v/>
      </c>
      <c r="AT1212" t="str">
        <f>IF(+COUNTIF(TablaProyecto[EmployeeNumber],TablaProyecto[[#This Row],[EmployeeNumber]])&gt;1,"ERRONEO"," ")</f>
        <v xml:space="preserve"> </v>
      </c>
      <c r="AU1212" t="str">
        <f>+IF(TablaProyecto[[#This Row],[JobSatisfaction]]&gt;4,"ERRONEO"," ")</f>
        <v xml:space="preserve"> </v>
      </c>
      <c r="AV1212" t="str">
        <f>+IF(TablaProyecto[[#This Row],[PerformanceRating]]&gt;4,"ERRONEO"," ")</f>
        <v xml:space="preserve"> </v>
      </c>
      <c r="AW1212" t="str">
        <f>+IF(TablaProyecto[[#This Row],[RelationshipSatisfaction]]&gt;4,"ERRONEO"," ")</f>
        <v xml:space="preserve"> </v>
      </c>
      <c r="AX1212" t="str">
        <f>+IF(TablaProyecto[[#This Row],[WorkLifeBalance]]&gt;4,"ERRONEO"," ")</f>
        <v xml:space="preserve"> </v>
      </c>
    </row>
    <row r="1213" spans="1:50" x14ac:dyDescent="0.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  <c r="AJ1213" s="3">
        <f>+TablaProyecto[[#This Row],[PercentSalaryHike]]/100</f>
        <v>0.14000000000000001</v>
      </c>
      <c r="AK1213" s="3" t="str">
        <f>+IF(TablaProyecto[[#This Row],[Age]]&gt;=61,"Baby boomers",IF(TablaProyecto[[#This Row],[Age]]&gt;=45,"Generacion X",IF(TablaProyecto[[#This Row],[Age]]&gt;=29,"Millennials","Generacion Z")))</f>
        <v>Millennials</v>
      </c>
      <c r="AL121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13" s="3" t="str">
        <f>+IF(TablaProyecto[[#This Row],[HourlyRate]]&lt;50,"Coste salarial bajo",IF(TablaProyecto[[#This Row],[HourlyRate]]&lt;75,"Coste salarial medio","Coste salarial alto"))</f>
        <v>Coste salarial bajo</v>
      </c>
      <c r="AN1213" s="3" t="str">
        <f>+IF(TablaProyecto[[#This Row],[DistanceFromHome]]&lt;10,"0-10 kms",IF(TablaProyecto[[#This Row],[DistanceFromHome]]&lt;20,"10-20 kms","20-30 kms"))</f>
        <v>0-10 kms</v>
      </c>
      <c r="AO1213" s="3" t="str">
        <f>+IF(TablaProyecto[[#This Row],[Porcentaje de aumento salarial recibido (%)]]&lt;16%,"Bajo",IF(TablaProyecto[[#This Row],[Porcentaje de aumento salarial recibido (%)]]&lt;21%,"Medio","Alto"))</f>
        <v>Bajo</v>
      </c>
      <c r="AP1213" s="3" t="str">
        <f>+IF(TablaProyecto[[#This Row],[TrainingTimesLastYear]]&lt;3,"Poca",IF(TablaProyecto[[#This Row],[TrainingTimesLastYear]]&lt;5,"Media","Mucha"))</f>
        <v>Poca</v>
      </c>
      <c r="AQ1213" s="3" t="str">
        <f>+IF(TablaProyecto[[#This Row],[TotalWorkingYears]]&lt;4,"Junior",IF(TablaProyecto[[#This Row],[TotalWorkingYears]]&lt;10,"Intermediate","Senior"))</f>
        <v>Intermediate</v>
      </c>
      <c r="AS1213" t="str">
        <f>+IF(TablaProyecto[[#This Row],[Education]]&gt;5,"ERRONEO","")</f>
        <v/>
      </c>
      <c r="AT1213" t="str">
        <f>IF(+COUNTIF(TablaProyecto[EmployeeNumber],TablaProyecto[[#This Row],[EmployeeNumber]])&gt;1,"ERRONEO"," ")</f>
        <v xml:space="preserve"> </v>
      </c>
      <c r="AU1213" t="str">
        <f>+IF(TablaProyecto[[#This Row],[JobSatisfaction]]&gt;4,"ERRONEO"," ")</f>
        <v xml:space="preserve"> </v>
      </c>
      <c r="AV1213" t="str">
        <f>+IF(TablaProyecto[[#This Row],[PerformanceRating]]&gt;4,"ERRONEO"," ")</f>
        <v xml:space="preserve"> </v>
      </c>
      <c r="AW1213" t="str">
        <f>+IF(TablaProyecto[[#This Row],[RelationshipSatisfaction]]&gt;4,"ERRONEO"," ")</f>
        <v xml:space="preserve"> </v>
      </c>
      <c r="AX1213" t="str">
        <f>+IF(TablaProyecto[[#This Row],[WorkLifeBalance]]&gt;4,"ERRONEO"," ")</f>
        <v xml:space="preserve"> </v>
      </c>
    </row>
    <row r="1214" spans="1:50" x14ac:dyDescent="0.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  <c r="AJ1214" s="3">
        <f>+TablaProyecto[[#This Row],[PercentSalaryHike]]/100</f>
        <v>0.12</v>
      </c>
      <c r="AK1214" s="3" t="str">
        <f>+IF(TablaProyecto[[#This Row],[Age]]&gt;=61,"Baby boomers",IF(TablaProyecto[[#This Row],[Age]]&gt;=45,"Generacion X",IF(TablaProyecto[[#This Row],[Age]]&gt;=29,"Millennials","Generacion Z")))</f>
        <v>Millennials</v>
      </c>
      <c r="AL121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14" s="3" t="str">
        <f>+IF(TablaProyecto[[#This Row],[HourlyRate]]&lt;50,"Coste salarial bajo",IF(TablaProyecto[[#This Row],[HourlyRate]]&lt;75,"Coste salarial medio","Coste salarial alto"))</f>
        <v>Coste salarial bajo</v>
      </c>
      <c r="AN1214" s="3" t="str">
        <f>+IF(TablaProyecto[[#This Row],[DistanceFromHome]]&lt;10,"0-10 kms",IF(TablaProyecto[[#This Row],[DistanceFromHome]]&lt;20,"10-20 kms","20-30 kms"))</f>
        <v>10-20 kms</v>
      </c>
      <c r="AO1214" s="3" t="str">
        <f>+IF(TablaProyecto[[#This Row],[Porcentaje de aumento salarial recibido (%)]]&lt;16%,"Bajo",IF(TablaProyecto[[#This Row],[Porcentaje de aumento salarial recibido (%)]]&lt;21%,"Medio","Alto"))</f>
        <v>Bajo</v>
      </c>
      <c r="AP1214" s="3" t="str">
        <f>+IF(TablaProyecto[[#This Row],[TrainingTimesLastYear]]&lt;3,"Poca",IF(TablaProyecto[[#This Row],[TrainingTimesLastYear]]&lt;5,"Media","Mucha"))</f>
        <v>Media</v>
      </c>
      <c r="AQ1214" s="3" t="str">
        <f>+IF(TablaProyecto[[#This Row],[TotalWorkingYears]]&lt;4,"Junior",IF(TablaProyecto[[#This Row],[TotalWorkingYears]]&lt;10,"Intermediate","Senior"))</f>
        <v>Senior</v>
      </c>
      <c r="AS1214" t="str">
        <f>+IF(TablaProyecto[[#This Row],[Education]]&gt;5,"ERRONEO","")</f>
        <v/>
      </c>
      <c r="AT1214" t="str">
        <f>IF(+COUNTIF(TablaProyecto[EmployeeNumber],TablaProyecto[[#This Row],[EmployeeNumber]])&gt;1,"ERRONEO"," ")</f>
        <v xml:space="preserve"> </v>
      </c>
      <c r="AU1214" t="str">
        <f>+IF(TablaProyecto[[#This Row],[JobSatisfaction]]&gt;4,"ERRONEO"," ")</f>
        <v xml:space="preserve"> </v>
      </c>
      <c r="AV1214" t="str">
        <f>+IF(TablaProyecto[[#This Row],[PerformanceRating]]&gt;4,"ERRONEO"," ")</f>
        <v xml:space="preserve"> </v>
      </c>
      <c r="AW1214" t="str">
        <f>+IF(TablaProyecto[[#This Row],[RelationshipSatisfaction]]&gt;4,"ERRONEO"," ")</f>
        <v xml:space="preserve"> </v>
      </c>
      <c r="AX1214" t="str">
        <f>+IF(TablaProyecto[[#This Row],[WorkLifeBalance]]&gt;4,"ERRONEO"," ")</f>
        <v xml:space="preserve"> </v>
      </c>
    </row>
    <row r="1215" spans="1:50" x14ac:dyDescent="0.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  <c r="AJ1215" s="3">
        <f>+TablaProyecto[[#This Row],[PercentSalaryHike]]/100</f>
        <v>0.21</v>
      </c>
      <c r="AK1215" s="3" t="str">
        <f>+IF(TablaProyecto[[#This Row],[Age]]&gt;=61,"Baby boomers",IF(TablaProyecto[[#This Row],[Age]]&gt;=45,"Generacion X",IF(TablaProyecto[[#This Row],[Age]]&gt;=29,"Millennials","Generacion Z")))</f>
        <v>Generacion Z</v>
      </c>
      <c r="AL121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15" s="3" t="str">
        <f>+IF(TablaProyecto[[#This Row],[HourlyRate]]&lt;50,"Coste salarial bajo",IF(TablaProyecto[[#This Row],[HourlyRate]]&lt;75,"Coste salarial medio","Coste salarial alto"))</f>
        <v>Coste salarial alto</v>
      </c>
      <c r="AN1215" s="3" t="str">
        <f>+IF(TablaProyecto[[#This Row],[DistanceFromHome]]&lt;10,"0-10 kms",IF(TablaProyecto[[#This Row],[DistanceFromHome]]&lt;20,"10-20 kms","20-30 kms"))</f>
        <v>0-10 kms</v>
      </c>
      <c r="AO1215" s="3" t="str">
        <f>+IF(TablaProyecto[[#This Row],[Porcentaje de aumento salarial recibido (%)]]&lt;16%,"Bajo",IF(TablaProyecto[[#This Row],[Porcentaje de aumento salarial recibido (%)]]&lt;21%,"Medio","Alto"))</f>
        <v>Alto</v>
      </c>
      <c r="AP1215" s="3" t="str">
        <f>+IF(TablaProyecto[[#This Row],[TrainingTimesLastYear]]&lt;3,"Poca",IF(TablaProyecto[[#This Row],[TrainingTimesLastYear]]&lt;5,"Media","Mucha"))</f>
        <v>Poca</v>
      </c>
      <c r="AQ1215" s="3" t="str">
        <f>+IF(TablaProyecto[[#This Row],[TotalWorkingYears]]&lt;4,"Junior",IF(TablaProyecto[[#This Row],[TotalWorkingYears]]&lt;10,"Intermediate","Senior"))</f>
        <v>Junior</v>
      </c>
      <c r="AS1215" t="str">
        <f>+IF(TablaProyecto[[#This Row],[Education]]&gt;5,"ERRONEO","")</f>
        <v/>
      </c>
      <c r="AT1215" t="str">
        <f>IF(+COUNTIF(TablaProyecto[EmployeeNumber],TablaProyecto[[#This Row],[EmployeeNumber]])&gt;1,"ERRONEO"," ")</f>
        <v xml:space="preserve"> </v>
      </c>
      <c r="AU1215" t="str">
        <f>+IF(TablaProyecto[[#This Row],[JobSatisfaction]]&gt;4,"ERRONEO"," ")</f>
        <v xml:space="preserve"> </v>
      </c>
      <c r="AV1215" t="str">
        <f>+IF(TablaProyecto[[#This Row],[PerformanceRating]]&gt;4,"ERRONEO"," ")</f>
        <v xml:space="preserve"> </v>
      </c>
      <c r="AW1215" t="str">
        <f>+IF(TablaProyecto[[#This Row],[RelationshipSatisfaction]]&gt;4,"ERRONEO"," ")</f>
        <v xml:space="preserve"> </v>
      </c>
      <c r="AX1215" t="str">
        <f>+IF(TablaProyecto[[#This Row],[WorkLifeBalance]]&gt;4,"ERRONEO"," ")</f>
        <v xml:space="preserve"> </v>
      </c>
    </row>
    <row r="1216" spans="1:50" x14ac:dyDescent="0.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  <c r="AJ1216" s="3">
        <f>+TablaProyecto[[#This Row],[PercentSalaryHike]]/100</f>
        <v>0.19</v>
      </c>
      <c r="AK1216" s="3" t="str">
        <f>+IF(TablaProyecto[[#This Row],[Age]]&gt;=61,"Baby boomers",IF(TablaProyecto[[#This Row],[Age]]&gt;=45,"Generacion X",IF(TablaProyecto[[#This Row],[Age]]&gt;=29,"Millennials","Generacion Z")))</f>
        <v>Millennials</v>
      </c>
      <c r="AL121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16" s="3" t="str">
        <f>+IF(TablaProyecto[[#This Row],[HourlyRate]]&lt;50,"Coste salarial bajo",IF(TablaProyecto[[#This Row],[HourlyRate]]&lt;75,"Coste salarial medio","Coste salarial alto"))</f>
        <v>Coste salarial alto</v>
      </c>
      <c r="AN1216" s="3" t="str">
        <f>+IF(TablaProyecto[[#This Row],[DistanceFromHome]]&lt;10,"0-10 kms",IF(TablaProyecto[[#This Row],[DistanceFromHome]]&lt;20,"10-20 kms","20-30 kms"))</f>
        <v>0-10 kms</v>
      </c>
      <c r="AO1216" s="3" t="str">
        <f>+IF(TablaProyecto[[#This Row],[Porcentaje de aumento salarial recibido (%)]]&lt;16%,"Bajo",IF(TablaProyecto[[#This Row],[Porcentaje de aumento salarial recibido (%)]]&lt;21%,"Medio","Alto"))</f>
        <v>Medio</v>
      </c>
      <c r="AP1216" s="3" t="str">
        <f>+IF(TablaProyecto[[#This Row],[TrainingTimesLastYear]]&lt;3,"Poca",IF(TablaProyecto[[#This Row],[TrainingTimesLastYear]]&lt;5,"Media","Mucha"))</f>
        <v>Poca</v>
      </c>
      <c r="AQ1216" s="3" t="str">
        <f>+IF(TablaProyecto[[#This Row],[TotalWorkingYears]]&lt;4,"Junior",IF(TablaProyecto[[#This Row],[TotalWorkingYears]]&lt;10,"Intermediate","Senior"))</f>
        <v>Intermediate</v>
      </c>
      <c r="AS1216" t="str">
        <f>+IF(TablaProyecto[[#This Row],[Education]]&gt;5,"ERRONEO","")</f>
        <v/>
      </c>
      <c r="AT1216" t="str">
        <f>IF(+COUNTIF(TablaProyecto[EmployeeNumber],TablaProyecto[[#This Row],[EmployeeNumber]])&gt;1,"ERRONEO"," ")</f>
        <v xml:space="preserve"> </v>
      </c>
      <c r="AU1216" t="str">
        <f>+IF(TablaProyecto[[#This Row],[JobSatisfaction]]&gt;4,"ERRONEO"," ")</f>
        <v xml:space="preserve"> </v>
      </c>
      <c r="AV1216" t="str">
        <f>+IF(TablaProyecto[[#This Row],[PerformanceRating]]&gt;4,"ERRONEO"," ")</f>
        <v xml:space="preserve"> </v>
      </c>
      <c r="AW1216" t="str">
        <f>+IF(TablaProyecto[[#This Row],[RelationshipSatisfaction]]&gt;4,"ERRONEO"," ")</f>
        <v xml:space="preserve"> </v>
      </c>
      <c r="AX1216" t="str">
        <f>+IF(TablaProyecto[[#This Row],[WorkLifeBalance]]&gt;4,"ERRONEO"," ")</f>
        <v xml:space="preserve"> </v>
      </c>
    </row>
    <row r="1217" spans="1:50" x14ac:dyDescent="0.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  <c r="AJ1217" s="3">
        <f>+TablaProyecto[[#This Row],[PercentSalaryHike]]/100</f>
        <v>0.14000000000000001</v>
      </c>
      <c r="AK1217" s="3" t="str">
        <f>+IF(TablaProyecto[[#This Row],[Age]]&gt;=61,"Baby boomers",IF(TablaProyecto[[#This Row],[Age]]&gt;=45,"Generacion X",IF(TablaProyecto[[#This Row],[Age]]&gt;=29,"Millennials","Generacion Z")))</f>
        <v>Millennials</v>
      </c>
      <c r="AL121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17" s="3" t="str">
        <f>+IF(TablaProyecto[[#This Row],[HourlyRate]]&lt;50,"Coste salarial bajo",IF(TablaProyecto[[#This Row],[HourlyRate]]&lt;75,"Coste salarial medio","Coste salarial alto"))</f>
        <v>Coste salarial alto</v>
      </c>
      <c r="AN1217" s="3" t="str">
        <f>+IF(TablaProyecto[[#This Row],[DistanceFromHome]]&lt;10,"0-10 kms",IF(TablaProyecto[[#This Row],[DistanceFromHome]]&lt;20,"10-20 kms","20-30 kms"))</f>
        <v>0-10 kms</v>
      </c>
      <c r="AO1217" s="3" t="str">
        <f>+IF(TablaProyecto[[#This Row],[Porcentaje de aumento salarial recibido (%)]]&lt;16%,"Bajo",IF(TablaProyecto[[#This Row],[Porcentaje de aumento salarial recibido (%)]]&lt;21%,"Medio","Alto"))</f>
        <v>Bajo</v>
      </c>
      <c r="AP1217" s="3" t="str">
        <f>+IF(TablaProyecto[[#This Row],[TrainingTimesLastYear]]&lt;3,"Poca",IF(TablaProyecto[[#This Row],[TrainingTimesLastYear]]&lt;5,"Media","Mucha"))</f>
        <v>Poca</v>
      </c>
      <c r="AQ1217" s="3" t="str">
        <f>+IF(TablaProyecto[[#This Row],[TotalWorkingYears]]&lt;4,"Junior",IF(TablaProyecto[[#This Row],[TotalWorkingYears]]&lt;10,"Intermediate","Senior"))</f>
        <v>Intermediate</v>
      </c>
      <c r="AS1217" t="str">
        <f>+IF(TablaProyecto[[#This Row],[Education]]&gt;5,"ERRONEO","")</f>
        <v/>
      </c>
      <c r="AT1217" t="str">
        <f>IF(+COUNTIF(TablaProyecto[EmployeeNumber],TablaProyecto[[#This Row],[EmployeeNumber]])&gt;1,"ERRONEO"," ")</f>
        <v xml:space="preserve"> </v>
      </c>
      <c r="AU1217" t="str">
        <f>+IF(TablaProyecto[[#This Row],[JobSatisfaction]]&gt;4,"ERRONEO"," ")</f>
        <v xml:space="preserve"> </v>
      </c>
      <c r="AV1217" t="str">
        <f>+IF(TablaProyecto[[#This Row],[PerformanceRating]]&gt;4,"ERRONEO"," ")</f>
        <v xml:space="preserve"> </v>
      </c>
      <c r="AW1217" t="str">
        <f>+IF(TablaProyecto[[#This Row],[RelationshipSatisfaction]]&gt;4,"ERRONEO"," ")</f>
        <v xml:space="preserve"> </v>
      </c>
      <c r="AX1217" t="str">
        <f>+IF(TablaProyecto[[#This Row],[WorkLifeBalance]]&gt;4,"ERRONEO"," ")</f>
        <v xml:space="preserve"> </v>
      </c>
    </row>
    <row r="1218" spans="1:50" x14ac:dyDescent="0.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  <c r="AJ1218" s="3">
        <f>+TablaProyecto[[#This Row],[PercentSalaryHike]]/100</f>
        <v>0.17</v>
      </c>
      <c r="AK1218" s="3" t="str">
        <f>+IF(TablaProyecto[[#This Row],[Age]]&gt;=61,"Baby boomers",IF(TablaProyecto[[#This Row],[Age]]&gt;=45,"Generacion X",IF(TablaProyecto[[#This Row],[Age]]&gt;=29,"Millennials","Generacion Z")))</f>
        <v>Millennials</v>
      </c>
      <c r="AL121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18" s="3" t="str">
        <f>+IF(TablaProyecto[[#This Row],[HourlyRate]]&lt;50,"Coste salarial bajo",IF(TablaProyecto[[#This Row],[HourlyRate]]&lt;75,"Coste salarial medio","Coste salarial alto"))</f>
        <v>Coste salarial medio</v>
      </c>
      <c r="AN1218" s="3" t="str">
        <f>+IF(TablaProyecto[[#This Row],[DistanceFromHome]]&lt;10,"0-10 kms",IF(TablaProyecto[[#This Row],[DistanceFromHome]]&lt;20,"10-20 kms","20-30 kms"))</f>
        <v>0-10 kms</v>
      </c>
      <c r="AO1218" s="3" t="str">
        <f>+IF(TablaProyecto[[#This Row],[Porcentaje de aumento salarial recibido (%)]]&lt;16%,"Bajo",IF(TablaProyecto[[#This Row],[Porcentaje de aumento salarial recibido (%)]]&lt;21%,"Medio","Alto"))</f>
        <v>Medio</v>
      </c>
      <c r="AP1218" s="3" t="str">
        <f>+IF(TablaProyecto[[#This Row],[TrainingTimesLastYear]]&lt;3,"Poca",IF(TablaProyecto[[#This Row],[TrainingTimesLastYear]]&lt;5,"Media","Mucha"))</f>
        <v>Media</v>
      </c>
      <c r="AQ1218" s="3" t="str">
        <f>+IF(TablaProyecto[[#This Row],[TotalWorkingYears]]&lt;4,"Junior",IF(TablaProyecto[[#This Row],[TotalWorkingYears]]&lt;10,"Intermediate","Senior"))</f>
        <v>Senior</v>
      </c>
      <c r="AS1218" t="str">
        <f>+IF(TablaProyecto[[#This Row],[Education]]&gt;5,"ERRONEO","")</f>
        <v/>
      </c>
      <c r="AT1218" t="str">
        <f>IF(+COUNTIF(TablaProyecto[EmployeeNumber],TablaProyecto[[#This Row],[EmployeeNumber]])&gt;1,"ERRONEO"," ")</f>
        <v xml:space="preserve"> </v>
      </c>
      <c r="AU1218" t="str">
        <f>+IF(TablaProyecto[[#This Row],[JobSatisfaction]]&gt;4,"ERRONEO"," ")</f>
        <v xml:space="preserve"> </v>
      </c>
      <c r="AV1218" t="str">
        <f>+IF(TablaProyecto[[#This Row],[PerformanceRating]]&gt;4,"ERRONEO"," ")</f>
        <v xml:space="preserve"> </v>
      </c>
      <c r="AW1218" t="str">
        <f>+IF(TablaProyecto[[#This Row],[RelationshipSatisfaction]]&gt;4,"ERRONEO"," ")</f>
        <v xml:space="preserve"> </v>
      </c>
      <c r="AX1218" t="str">
        <f>+IF(TablaProyecto[[#This Row],[WorkLifeBalance]]&gt;4,"ERRONEO"," ")</f>
        <v xml:space="preserve"> </v>
      </c>
    </row>
    <row r="1219" spans="1:50" x14ac:dyDescent="0.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  <c r="AJ1219" s="3">
        <f>+TablaProyecto[[#This Row],[PercentSalaryHike]]/100</f>
        <v>0.16</v>
      </c>
      <c r="AK1219" s="3" t="str">
        <f>+IF(TablaProyecto[[#This Row],[Age]]&gt;=61,"Baby boomers",IF(TablaProyecto[[#This Row],[Age]]&gt;=45,"Generacion X",IF(TablaProyecto[[#This Row],[Age]]&gt;=29,"Millennials","Generacion Z")))</f>
        <v>Generacion Z</v>
      </c>
      <c r="AL121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19" s="3" t="str">
        <f>+IF(TablaProyecto[[#This Row],[HourlyRate]]&lt;50,"Coste salarial bajo",IF(TablaProyecto[[#This Row],[HourlyRate]]&lt;75,"Coste salarial medio","Coste salarial alto"))</f>
        <v>Coste salarial medio</v>
      </c>
      <c r="AN1219" s="3" t="str">
        <f>+IF(TablaProyecto[[#This Row],[DistanceFromHome]]&lt;10,"0-10 kms",IF(TablaProyecto[[#This Row],[DistanceFromHome]]&lt;20,"10-20 kms","20-30 kms"))</f>
        <v>0-10 kms</v>
      </c>
      <c r="AO1219" s="3" t="str">
        <f>+IF(TablaProyecto[[#This Row],[Porcentaje de aumento salarial recibido (%)]]&lt;16%,"Bajo",IF(TablaProyecto[[#This Row],[Porcentaje de aumento salarial recibido (%)]]&lt;21%,"Medio","Alto"))</f>
        <v>Medio</v>
      </c>
      <c r="AP1219" s="3" t="str">
        <f>+IF(TablaProyecto[[#This Row],[TrainingTimesLastYear]]&lt;3,"Poca",IF(TablaProyecto[[#This Row],[TrainingTimesLastYear]]&lt;5,"Media","Mucha"))</f>
        <v>Poca</v>
      </c>
      <c r="AQ1219" s="3" t="str">
        <f>+IF(TablaProyecto[[#This Row],[TotalWorkingYears]]&lt;4,"Junior",IF(TablaProyecto[[#This Row],[TotalWorkingYears]]&lt;10,"Intermediate","Senior"))</f>
        <v>Intermediate</v>
      </c>
      <c r="AS1219" t="str">
        <f>+IF(TablaProyecto[[#This Row],[Education]]&gt;5,"ERRONEO","")</f>
        <v/>
      </c>
      <c r="AT1219" t="str">
        <f>IF(+COUNTIF(TablaProyecto[EmployeeNumber],TablaProyecto[[#This Row],[EmployeeNumber]])&gt;1,"ERRONEO"," ")</f>
        <v xml:space="preserve"> </v>
      </c>
      <c r="AU1219" t="str">
        <f>+IF(TablaProyecto[[#This Row],[JobSatisfaction]]&gt;4,"ERRONEO"," ")</f>
        <v xml:space="preserve"> </v>
      </c>
      <c r="AV1219" t="str">
        <f>+IF(TablaProyecto[[#This Row],[PerformanceRating]]&gt;4,"ERRONEO"," ")</f>
        <v xml:space="preserve"> </v>
      </c>
      <c r="AW1219" t="str">
        <f>+IF(TablaProyecto[[#This Row],[RelationshipSatisfaction]]&gt;4,"ERRONEO"," ")</f>
        <v xml:space="preserve"> </v>
      </c>
      <c r="AX1219" t="str">
        <f>+IF(TablaProyecto[[#This Row],[WorkLifeBalance]]&gt;4,"ERRONEO"," ")</f>
        <v xml:space="preserve"> </v>
      </c>
    </row>
    <row r="1220" spans="1:50" x14ac:dyDescent="0.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  <c r="AJ1220" s="3">
        <f>+TablaProyecto[[#This Row],[PercentSalaryHike]]/100</f>
        <v>0.12</v>
      </c>
      <c r="AK1220" s="3" t="str">
        <f>+IF(TablaProyecto[[#This Row],[Age]]&gt;=61,"Baby boomers",IF(TablaProyecto[[#This Row],[Age]]&gt;=45,"Generacion X",IF(TablaProyecto[[#This Row],[Age]]&gt;=29,"Millennials","Generacion Z")))</f>
        <v>Millennials</v>
      </c>
      <c r="AL122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20" s="3" t="str">
        <f>+IF(TablaProyecto[[#This Row],[HourlyRate]]&lt;50,"Coste salarial bajo",IF(TablaProyecto[[#This Row],[HourlyRate]]&lt;75,"Coste salarial medio","Coste salarial alto"))</f>
        <v>Coste salarial bajo</v>
      </c>
      <c r="AN1220" s="3" t="str">
        <f>+IF(TablaProyecto[[#This Row],[DistanceFromHome]]&lt;10,"0-10 kms",IF(TablaProyecto[[#This Row],[DistanceFromHome]]&lt;20,"10-20 kms","20-30 kms"))</f>
        <v>0-10 kms</v>
      </c>
      <c r="AO1220" s="3" t="str">
        <f>+IF(TablaProyecto[[#This Row],[Porcentaje de aumento salarial recibido (%)]]&lt;16%,"Bajo",IF(TablaProyecto[[#This Row],[Porcentaje de aumento salarial recibido (%)]]&lt;21%,"Medio","Alto"))</f>
        <v>Bajo</v>
      </c>
      <c r="AP1220" s="3" t="str">
        <f>+IF(TablaProyecto[[#This Row],[TrainingTimesLastYear]]&lt;3,"Poca",IF(TablaProyecto[[#This Row],[TrainingTimesLastYear]]&lt;5,"Media","Mucha"))</f>
        <v>Media</v>
      </c>
      <c r="AQ1220" s="3" t="str">
        <f>+IF(TablaProyecto[[#This Row],[TotalWorkingYears]]&lt;4,"Junior",IF(TablaProyecto[[#This Row],[TotalWorkingYears]]&lt;10,"Intermediate","Senior"))</f>
        <v>Senior</v>
      </c>
      <c r="AS1220" t="str">
        <f>+IF(TablaProyecto[[#This Row],[Education]]&gt;5,"ERRONEO","")</f>
        <v/>
      </c>
      <c r="AT1220" t="str">
        <f>IF(+COUNTIF(TablaProyecto[EmployeeNumber],TablaProyecto[[#This Row],[EmployeeNumber]])&gt;1,"ERRONEO"," ")</f>
        <v xml:space="preserve"> </v>
      </c>
      <c r="AU1220" t="str">
        <f>+IF(TablaProyecto[[#This Row],[JobSatisfaction]]&gt;4,"ERRONEO"," ")</f>
        <v xml:space="preserve"> </v>
      </c>
      <c r="AV1220" t="str">
        <f>+IF(TablaProyecto[[#This Row],[PerformanceRating]]&gt;4,"ERRONEO"," ")</f>
        <v xml:space="preserve"> </v>
      </c>
      <c r="AW1220" t="str">
        <f>+IF(TablaProyecto[[#This Row],[RelationshipSatisfaction]]&gt;4,"ERRONEO"," ")</f>
        <v xml:space="preserve"> </v>
      </c>
      <c r="AX1220" t="str">
        <f>+IF(TablaProyecto[[#This Row],[WorkLifeBalance]]&gt;4,"ERRONEO"," ")</f>
        <v xml:space="preserve"> </v>
      </c>
    </row>
    <row r="1221" spans="1:50" x14ac:dyDescent="0.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  <c r="AJ1221" s="3">
        <f>+TablaProyecto[[#This Row],[PercentSalaryHike]]/100</f>
        <v>0.17</v>
      </c>
      <c r="AK1221" s="3" t="str">
        <f>+IF(TablaProyecto[[#This Row],[Age]]&gt;=61,"Baby boomers",IF(TablaProyecto[[#This Row],[Age]]&gt;=45,"Generacion X",IF(TablaProyecto[[#This Row],[Age]]&gt;=29,"Millennials","Generacion Z")))</f>
        <v>Millennials</v>
      </c>
      <c r="AL122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21" s="3" t="str">
        <f>+IF(TablaProyecto[[#This Row],[HourlyRate]]&lt;50,"Coste salarial bajo",IF(TablaProyecto[[#This Row],[HourlyRate]]&lt;75,"Coste salarial medio","Coste salarial alto"))</f>
        <v>Coste salarial bajo</v>
      </c>
      <c r="AN1221" s="3" t="str">
        <f>+IF(TablaProyecto[[#This Row],[DistanceFromHome]]&lt;10,"0-10 kms",IF(TablaProyecto[[#This Row],[DistanceFromHome]]&lt;20,"10-20 kms","20-30 kms"))</f>
        <v>0-10 kms</v>
      </c>
      <c r="AO1221" s="3" t="str">
        <f>+IF(TablaProyecto[[#This Row],[Porcentaje de aumento salarial recibido (%)]]&lt;16%,"Bajo",IF(TablaProyecto[[#This Row],[Porcentaje de aumento salarial recibido (%)]]&lt;21%,"Medio","Alto"))</f>
        <v>Medio</v>
      </c>
      <c r="AP1221" s="3" t="str">
        <f>+IF(TablaProyecto[[#This Row],[TrainingTimesLastYear]]&lt;3,"Poca",IF(TablaProyecto[[#This Row],[TrainingTimesLastYear]]&lt;5,"Media","Mucha"))</f>
        <v>Poca</v>
      </c>
      <c r="AQ1221" s="3" t="str">
        <f>+IF(TablaProyecto[[#This Row],[TotalWorkingYears]]&lt;4,"Junior",IF(TablaProyecto[[#This Row],[TotalWorkingYears]]&lt;10,"Intermediate","Senior"))</f>
        <v>Intermediate</v>
      </c>
      <c r="AS1221" t="str">
        <f>+IF(TablaProyecto[[#This Row],[Education]]&gt;5,"ERRONEO","")</f>
        <v/>
      </c>
      <c r="AT1221" t="str">
        <f>IF(+COUNTIF(TablaProyecto[EmployeeNumber],TablaProyecto[[#This Row],[EmployeeNumber]])&gt;1,"ERRONEO"," ")</f>
        <v xml:space="preserve"> </v>
      </c>
      <c r="AU1221" t="str">
        <f>+IF(TablaProyecto[[#This Row],[JobSatisfaction]]&gt;4,"ERRONEO"," ")</f>
        <v xml:space="preserve"> </v>
      </c>
      <c r="AV1221" t="str">
        <f>+IF(TablaProyecto[[#This Row],[PerformanceRating]]&gt;4,"ERRONEO"," ")</f>
        <v xml:space="preserve"> </v>
      </c>
      <c r="AW1221" t="str">
        <f>+IF(TablaProyecto[[#This Row],[RelationshipSatisfaction]]&gt;4,"ERRONEO"," ")</f>
        <v xml:space="preserve"> </v>
      </c>
      <c r="AX1221" t="str">
        <f>+IF(TablaProyecto[[#This Row],[WorkLifeBalance]]&gt;4,"ERRONEO"," ")</f>
        <v xml:space="preserve"> </v>
      </c>
    </row>
    <row r="1222" spans="1:50" x14ac:dyDescent="0.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  <c r="AJ1222" s="3">
        <f>+TablaProyecto[[#This Row],[PercentSalaryHike]]/100</f>
        <v>0.15</v>
      </c>
      <c r="AK1222" s="3" t="str">
        <f>+IF(TablaProyecto[[#This Row],[Age]]&gt;=61,"Baby boomers",IF(TablaProyecto[[#This Row],[Age]]&gt;=45,"Generacion X",IF(TablaProyecto[[#This Row],[Age]]&gt;=29,"Millennials","Generacion Z")))</f>
        <v>Millennials</v>
      </c>
      <c r="AL122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222" s="3" t="str">
        <f>+IF(TablaProyecto[[#This Row],[HourlyRate]]&lt;50,"Coste salarial bajo",IF(TablaProyecto[[#This Row],[HourlyRate]]&lt;75,"Coste salarial medio","Coste salarial alto"))</f>
        <v>Coste salarial medio</v>
      </c>
      <c r="AN1222" s="3" t="str">
        <f>+IF(TablaProyecto[[#This Row],[DistanceFromHome]]&lt;10,"0-10 kms",IF(TablaProyecto[[#This Row],[DistanceFromHome]]&lt;20,"10-20 kms","20-30 kms"))</f>
        <v>0-10 kms</v>
      </c>
      <c r="AO1222" s="3" t="str">
        <f>+IF(TablaProyecto[[#This Row],[Porcentaje de aumento salarial recibido (%)]]&lt;16%,"Bajo",IF(TablaProyecto[[#This Row],[Porcentaje de aumento salarial recibido (%)]]&lt;21%,"Medio","Alto"))</f>
        <v>Bajo</v>
      </c>
      <c r="AP1222" s="3" t="str">
        <f>+IF(TablaProyecto[[#This Row],[TrainingTimesLastYear]]&lt;3,"Poca",IF(TablaProyecto[[#This Row],[TrainingTimesLastYear]]&lt;5,"Media","Mucha"))</f>
        <v>Poca</v>
      </c>
      <c r="AQ1222" s="3" t="str">
        <f>+IF(TablaProyecto[[#This Row],[TotalWorkingYears]]&lt;4,"Junior",IF(TablaProyecto[[#This Row],[TotalWorkingYears]]&lt;10,"Intermediate","Senior"))</f>
        <v>Senior</v>
      </c>
      <c r="AS1222" t="str">
        <f>+IF(TablaProyecto[[#This Row],[Education]]&gt;5,"ERRONEO","")</f>
        <v/>
      </c>
      <c r="AT1222" t="str">
        <f>IF(+COUNTIF(TablaProyecto[EmployeeNumber],TablaProyecto[[#This Row],[EmployeeNumber]])&gt;1,"ERRONEO"," ")</f>
        <v xml:space="preserve"> </v>
      </c>
      <c r="AU1222" t="str">
        <f>+IF(TablaProyecto[[#This Row],[JobSatisfaction]]&gt;4,"ERRONEO"," ")</f>
        <v xml:space="preserve"> </v>
      </c>
      <c r="AV1222" t="str">
        <f>+IF(TablaProyecto[[#This Row],[PerformanceRating]]&gt;4,"ERRONEO"," ")</f>
        <v xml:space="preserve"> </v>
      </c>
      <c r="AW1222" t="str">
        <f>+IF(TablaProyecto[[#This Row],[RelationshipSatisfaction]]&gt;4,"ERRONEO"," ")</f>
        <v xml:space="preserve"> </v>
      </c>
      <c r="AX1222" t="str">
        <f>+IF(TablaProyecto[[#This Row],[WorkLifeBalance]]&gt;4,"ERRONEO"," ")</f>
        <v xml:space="preserve"> </v>
      </c>
    </row>
    <row r="1223" spans="1:50" x14ac:dyDescent="0.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  <c r="AJ1223" s="3">
        <f>+TablaProyecto[[#This Row],[PercentSalaryHike]]/100</f>
        <v>0.23</v>
      </c>
      <c r="AK1223" s="3" t="str">
        <f>+IF(TablaProyecto[[#This Row],[Age]]&gt;=61,"Baby boomers",IF(TablaProyecto[[#This Row],[Age]]&gt;=45,"Generacion X",IF(TablaProyecto[[#This Row],[Age]]&gt;=29,"Millennials","Generacion Z")))</f>
        <v>Generacion X</v>
      </c>
      <c r="AL122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223" s="3" t="str">
        <f>+IF(TablaProyecto[[#This Row],[HourlyRate]]&lt;50,"Coste salarial bajo",IF(TablaProyecto[[#This Row],[HourlyRate]]&lt;75,"Coste salarial medio","Coste salarial alto"))</f>
        <v>Coste salarial medio</v>
      </c>
      <c r="AN1223" s="3" t="str">
        <f>+IF(TablaProyecto[[#This Row],[DistanceFromHome]]&lt;10,"0-10 kms",IF(TablaProyecto[[#This Row],[DistanceFromHome]]&lt;20,"10-20 kms","20-30 kms"))</f>
        <v>0-10 kms</v>
      </c>
      <c r="AO1223" s="3" t="str">
        <f>+IF(TablaProyecto[[#This Row],[Porcentaje de aumento salarial recibido (%)]]&lt;16%,"Bajo",IF(TablaProyecto[[#This Row],[Porcentaje de aumento salarial recibido (%)]]&lt;21%,"Medio","Alto"))</f>
        <v>Alto</v>
      </c>
      <c r="AP1223" s="3" t="str">
        <f>+IF(TablaProyecto[[#This Row],[TrainingTimesLastYear]]&lt;3,"Poca",IF(TablaProyecto[[#This Row],[TrainingTimesLastYear]]&lt;5,"Media","Mucha"))</f>
        <v>Media</v>
      </c>
      <c r="AQ1223" s="3" t="str">
        <f>+IF(TablaProyecto[[#This Row],[TotalWorkingYears]]&lt;4,"Junior",IF(TablaProyecto[[#This Row],[TotalWorkingYears]]&lt;10,"Intermediate","Senior"))</f>
        <v>Senior</v>
      </c>
      <c r="AS1223" t="str">
        <f>+IF(TablaProyecto[[#This Row],[Education]]&gt;5,"ERRONEO","")</f>
        <v/>
      </c>
      <c r="AT1223" t="str">
        <f>IF(+COUNTIF(TablaProyecto[EmployeeNumber],TablaProyecto[[#This Row],[EmployeeNumber]])&gt;1,"ERRONEO"," ")</f>
        <v xml:space="preserve"> </v>
      </c>
      <c r="AU1223" t="str">
        <f>+IF(TablaProyecto[[#This Row],[JobSatisfaction]]&gt;4,"ERRONEO"," ")</f>
        <v xml:space="preserve"> </v>
      </c>
      <c r="AV1223" t="str">
        <f>+IF(TablaProyecto[[#This Row],[PerformanceRating]]&gt;4,"ERRONEO"," ")</f>
        <v xml:space="preserve"> </v>
      </c>
      <c r="AW1223" t="str">
        <f>+IF(TablaProyecto[[#This Row],[RelationshipSatisfaction]]&gt;4,"ERRONEO"," ")</f>
        <v xml:space="preserve"> </v>
      </c>
      <c r="AX1223" t="str">
        <f>+IF(TablaProyecto[[#This Row],[WorkLifeBalance]]&gt;4,"ERRONEO"," ")</f>
        <v xml:space="preserve"> </v>
      </c>
    </row>
    <row r="1224" spans="1:50" x14ac:dyDescent="0.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  <c r="AJ1224" s="3">
        <f>+TablaProyecto[[#This Row],[PercentSalaryHike]]/100</f>
        <v>0.11</v>
      </c>
      <c r="AK1224" s="3" t="str">
        <f>+IF(TablaProyecto[[#This Row],[Age]]&gt;=61,"Baby boomers",IF(TablaProyecto[[#This Row],[Age]]&gt;=45,"Generacion X",IF(TablaProyecto[[#This Row],[Age]]&gt;=29,"Millennials","Generacion Z")))</f>
        <v>Generacion Z</v>
      </c>
      <c r="AL122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224" s="3" t="str">
        <f>+IF(TablaProyecto[[#This Row],[HourlyRate]]&lt;50,"Coste salarial bajo",IF(TablaProyecto[[#This Row],[HourlyRate]]&lt;75,"Coste salarial medio","Coste salarial alto"))</f>
        <v>Coste salarial medio</v>
      </c>
      <c r="AN1224" s="3" t="str">
        <f>+IF(TablaProyecto[[#This Row],[DistanceFromHome]]&lt;10,"0-10 kms",IF(TablaProyecto[[#This Row],[DistanceFromHome]]&lt;20,"10-20 kms","20-30 kms"))</f>
        <v>20-30 kms</v>
      </c>
      <c r="AO1224" s="3" t="str">
        <f>+IF(TablaProyecto[[#This Row],[Porcentaje de aumento salarial recibido (%)]]&lt;16%,"Bajo",IF(TablaProyecto[[#This Row],[Porcentaje de aumento salarial recibido (%)]]&lt;21%,"Medio","Alto"))</f>
        <v>Bajo</v>
      </c>
      <c r="AP1224" s="3" t="str">
        <f>+IF(TablaProyecto[[#This Row],[TrainingTimesLastYear]]&lt;3,"Poca",IF(TablaProyecto[[#This Row],[TrainingTimesLastYear]]&lt;5,"Media","Mucha"))</f>
        <v>Poca</v>
      </c>
      <c r="AQ1224" s="3" t="str">
        <f>+IF(TablaProyecto[[#This Row],[TotalWorkingYears]]&lt;4,"Junior",IF(TablaProyecto[[#This Row],[TotalWorkingYears]]&lt;10,"Intermediate","Senior"))</f>
        <v>Junior</v>
      </c>
      <c r="AS1224" t="str">
        <f>+IF(TablaProyecto[[#This Row],[Education]]&gt;5,"ERRONEO","")</f>
        <v/>
      </c>
      <c r="AT1224" t="str">
        <f>IF(+COUNTIF(TablaProyecto[EmployeeNumber],TablaProyecto[[#This Row],[EmployeeNumber]])&gt;1,"ERRONEO"," ")</f>
        <v xml:space="preserve"> </v>
      </c>
      <c r="AU1224" t="str">
        <f>+IF(TablaProyecto[[#This Row],[JobSatisfaction]]&gt;4,"ERRONEO"," ")</f>
        <v xml:space="preserve"> </v>
      </c>
      <c r="AV1224" t="str">
        <f>+IF(TablaProyecto[[#This Row],[PerformanceRating]]&gt;4,"ERRONEO"," ")</f>
        <v xml:space="preserve"> </v>
      </c>
      <c r="AW1224" t="str">
        <f>+IF(TablaProyecto[[#This Row],[RelationshipSatisfaction]]&gt;4,"ERRONEO"," ")</f>
        <v xml:space="preserve"> </v>
      </c>
      <c r="AX1224" t="str">
        <f>+IF(TablaProyecto[[#This Row],[WorkLifeBalance]]&gt;4,"ERRONEO"," ")</f>
        <v xml:space="preserve"> </v>
      </c>
    </row>
    <row r="1225" spans="1:50" x14ac:dyDescent="0.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  <c r="AJ1225" s="3">
        <f>+TablaProyecto[[#This Row],[PercentSalaryHike]]/100</f>
        <v>0.11</v>
      </c>
      <c r="AK1225" s="3" t="str">
        <f>+IF(TablaProyecto[[#This Row],[Age]]&gt;=61,"Baby boomers",IF(TablaProyecto[[#This Row],[Age]]&gt;=45,"Generacion X",IF(TablaProyecto[[#This Row],[Age]]&gt;=29,"Millennials","Generacion Z")))</f>
        <v>Generacion X</v>
      </c>
      <c r="AL122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225" s="3" t="str">
        <f>+IF(TablaProyecto[[#This Row],[HourlyRate]]&lt;50,"Coste salarial bajo",IF(TablaProyecto[[#This Row],[HourlyRate]]&lt;75,"Coste salarial medio","Coste salarial alto"))</f>
        <v>Coste salarial alto</v>
      </c>
      <c r="AN1225" s="3" t="str">
        <f>+IF(TablaProyecto[[#This Row],[DistanceFromHome]]&lt;10,"0-10 kms",IF(TablaProyecto[[#This Row],[DistanceFromHome]]&lt;20,"10-20 kms","20-30 kms"))</f>
        <v>0-10 kms</v>
      </c>
      <c r="AO1225" s="3" t="str">
        <f>+IF(TablaProyecto[[#This Row],[Porcentaje de aumento salarial recibido (%)]]&lt;16%,"Bajo",IF(TablaProyecto[[#This Row],[Porcentaje de aumento salarial recibido (%)]]&lt;21%,"Medio","Alto"))</f>
        <v>Bajo</v>
      </c>
      <c r="AP1225" s="3" t="str">
        <f>+IF(TablaProyecto[[#This Row],[TrainingTimesLastYear]]&lt;3,"Poca",IF(TablaProyecto[[#This Row],[TrainingTimesLastYear]]&lt;5,"Media","Mucha"))</f>
        <v>Media</v>
      </c>
      <c r="AQ1225" s="3" t="str">
        <f>+IF(TablaProyecto[[#This Row],[TotalWorkingYears]]&lt;4,"Junior",IF(TablaProyecto[[#This Row],[TotalWorkingYears]]&lt;10,"Intermediate","Senior"))</f>
        <v>Senior</v>
      </c>
      <c r="AS1225" t="str">
        <f>+IF(TablaProyecto[[#This Row],[Education]]&gt;5,"ERRONEO","")</f>
        <v/>
      </c>
      <c r="AT1225" t="str">
        <f>IF(+COUNTIF(TablaProyecto[EmployeeNumber],TablaProyecto[[#This Row],[EmployeeNumber]])&gt;1,"ERRONEO"," ")</f>
        <v xml:space="preserve"> </v>
      </c>
      <c r="AU1225" t="str">
        <f>+IF(TablaProyecto[[#This Row],[JobSatisfaction]]&gt;4,"ERRONEO"," ")</f>
        <v xml:space="preserve"> </v>
      </c>
      <c r="AV1225" t="str">
        <f>+IF(TablaProyecto[[#This Row],[PerformanceRating]]&gt;4,"ERRONEO"," ")</f>
        <v xml:space="preserve"> </v>
      </c>
      <c r="AW1225" t="str">
        <f>+IF(TablaProyecto[[#This Row],[RelationshipSatisfaction]]&gt;4,"ERRONEO"," ")</f>
        <v xml:space="preserve"> </v>
      </c>
      <c r="AX1225" t="str">
        <f>+IF(TablaProyecto[[#This Row],[WorkLifeBalance]]&gt;4,"ERRONEO"," ")</f>
        <v xml:space="preserve"> </v>
      </c>
    </row>
    <row r="1226" spans="1:50" x14ac:dyDescent="0.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  <c r="AJ1226" s="3">
        <f>+TablaProyecto[[#This Row],[PercentSalaryHike]]/100</f>
        <v>0.15</v>
      </c>
      <c r="AK1226" s="3" t="str">
        <f>+IF(TablaProyecto[[#This Row],[Age]]&gt;=61,"Baby boomers",IF(TablaProyecto[[#This Row],[Age]]&gt;=45,"Generacion X",IF(TablaProyecto[[#This Row],[Age]]&gt;=29,"Millennials","Generacion Z")))</f>
        <v>Generacion Z</v>
      </c>
      <c r="AL122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26" s="3" t="str">
        <f>+IF(TablaProyecto[[#This Row],[HourlyRate]]&lt;50,"Coste salarial bajo",IF(TablaProyecto[[#This Row],[HourlyRate]]&lt;75,"Coste salarial medio","Coste salarial alto"))</f>
        <v>Coste salarial medio</v>
      </c>
      <c r="AN1226" s="3" t="str">
        <f>+IF(TablaProyecto[[#This Row],[DistanceFromHome]]&lt;10,"0-10 kms",IF(TablaProyecto[[#This Row],[DistanceFromHome]]&lt;20,"10-20 kms","20-30 kms"))</f>
        <v>10-20 kms</v>
      </c>
      <c r="AO1226" s="3" t="str">
        <f>+IF(TablaProyecto[[#This Row],[Porcentaje de aumento salarial recibido (%)]]&lt;16%,"Bajo",IF(TablaProyecto[[#This Row],[Porcentaje de aumento salarial recibido (%)]]&lt;21%,"Medio","Alto"))</f>
        <v>Bajo</v>
      </c>
      <c r="AP1226" s="3" t="str">
        <f>+IF(TablaProyecto[[#This Row],[TrainingTimesLastYear]]&lt;3,"Poca",IF(TablaProyecto[[#This Row],[TrainingTimesLastYear]]&lt;5,"Media","Mucha"))</f>
        <v>Media</v>
      </c>
      <c r="AQ1226" s="3" t="str">
        <f>+IF(TablaProyecto[[#This Row],[TotalWorkingYears]]&lt;4,"Junior",IF(TablaProyecto[[#This Row],[TotalWorkingYears]]&lt;10,"Intermediate","Senior"))</f>
        <v>Junior</v>
      </c>
      <c r="AS1226" t="str">
        <f>+IF(TablaProyecto[[#This Row],[Education]]&gt;5,"ERRONEO","")</f>
        <v/>
      </c>
      <c r="AT1226" t="str">
        <f>IF(+COUNTIF(TablaProyecto[EmployeeNumber],TablaProyecto[[#This Row],[EmployeeNumber]])&gt;1,"ERRONEO"," ")</f>
        <v xml:space="preserve"> </v>
      </c>
      <c r="AU1226" t="str">
        <f>+IF(TablaProyecto[[#This Row],[JobSatisfaction]]&gt;4,"ERRONEO"," ")</f>
        <v xml:space="preserve"> </v>
      </c>
      <c r="AV1226" t="str">
        <f>+IF(TablaProyecto[[#This Row],[PerformanceRating]]&gt;4,"ERRONEO"," ")</f>
        <v xml:space="preserve"> </v>
      </c>
      <c r="AW1226" t="str">
        <f>+IF(TablaProyecto[[#This Row],[RelationshipSatisfaction]]&gt;4,"ERRONEO"," ")</f>
        <v xml:space="preserve"> </v>
      </c>
      <c r="AX1226" t="str">
        <f>+IF(TablaProyecto[[#This Row],[WorkLifeBalance]]&gt;4,"ERRONEO"," ")</f>
        <v xml:space="preserve"> </v>
      </c>
    </row>
    <row r="1227" spans="1:50" x14ac:dyDescent="0.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  <c r="AJ1227" s="3">
        <f>+TablaProyecto[[#This Row],[PercentSalaryHike]]/100</f>
        <v>0.11</v>
      </c>
      <c r="AK1227" s="3" t="str">
        <f>+IF(TablaProyecto[[#This Row],[Age]]&gt;=61,"Baby boomers",IF(TablaProyecto[[#This Row],[Age]]&gt;=45,"Generacion X",IF(TablaProyecto[[#This Row],[Age]]&gt;=29,"Millennials","Generacion Z")))</f>
        <v>Generacion X</v>
      </c>
      <c r="AL122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227" s="3" t="str">
        <f>+IF(TablaProyecto[[#This Row],[HourlyRate]]&lt;50,"Coste salarial bajo",IF(TablaProyecto[[#This Row],[HourlyRate]]&lt;75,"Coste salarial medio","Coste salarial alto"))</f>
        <v>Coste salarial bajo</v>
      </c>
      <c r="AN1227" s="3" t="str">
        <f>+IF(TablaProyecto[[#This Row],[DistanceFromHome]]&lt;10,"0-10 kms",IF(TablaProyecto[[#This Row],[DistanceFromHome]]&lt;20,"10-20 kms","20-30 kms"))</f>
        <v>20-30 kms</v>
      </c>
      <c r="AO1227" s="3" t="str">
        <f>+IF(TablaProyecto[[#This Row],[Porcentaje de aumento salarial recibido (%)]]&lt;16%,"Bajo",IF(TablaProyecto[[#This Row],[Porcentaje de aumento salarial recibido (%)]]&lt;21%,"Medio","Alto"))</f>
        <v>Bajo</v>
      </c>
      <c r="AP1227" s="3" t="str">
        <f>+IF(TablaProyecto[[#This Row],[TrainingTimesLastYear]]&lt;3,"Poca",IF(TablaProyecto[[#This Row],[TrainingTimesLastYear]]&lt;5,"Media","Mucha"))</f>
        <v>Poca</v>
      </c>
      <c r="AQ1227" s="3" t="str">
        <f>+IF(TablaProyecto[[#This Row],[TotalWorkingYears]]&lt;4,"Junior",IF(TablaProyecto[[#This Row],[TotalWorkingYears]]&lt;10,"Intermediate","Senior"))</f>
        <v>Senior</v>
      </c>
      <c r="AS1227" t="str">
        <f>+IF(TablaProyecto[[#This Row],[Education]]&gt;5,"ERRONEO","")</f>
        <v/>
      </c>
      <c r="AT1227" t="str">
        <f>IF(+COUNTIF(TablaProyecto[EmployeeNumber],TablaProyecto[[#This Row],[EmployeeNumber]])&gt;1,"ERRONEO"," ")</f>
        <v xml:space="preserve"> </v>
      </c>
      <c r="AU1227" t="str">
        <f>+IF(TablaProyecto[[#This Row],[JobSatisfaction]]&gt;4,"ERRONEO"," ")</f>
        <v xml:space="preserve"> </v>
      </c>
      <c r="AV1227" t="str">
        <f>+IF(TablaProyecto[[#This Row],[PerformanceRating]]&gt;4,"ERRONEO"," ")</f>
        <v xml:space="preserve"> </v>
      </c>
      <c r="AW1227" t="str">
        <f>+IF(TablaProyecto[[#This Row],[RelationshipSatisfaction]]&gt;4,"ERRONEO"," ")</f>
        <v xml:space="preserve"> </v>
      </c>
      <c r="AX1227" t="str">
        <f>+IF(TablaProyecto[[#This Row],[WorkLifeBalance]]&gt;4,"ERRONEO"," ")</f>
        <v xml:space="preserve"> </v>
      </c>
    </row>
    <row r="1228" spans="1:50" x14ac:dyDescent="0.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  <c r="AJ1228" s="3">
        <f>+TablaProyecto[[#This Row],[PercentSalaryHike]]/100</f>
        <v>0.13</v>
      </c>
      <c r="AK1228" s="3" t="str">
        <f>+IF(TablaProyecto[[#This Row],[Age]]&gt;=61,"Baby boomers",IF(TablaProyecto[[#This Row],[Age]]&gt;=45,"Generacion X",IF(TablaProyecto[[#This Row],[Age]]&gt;=29,"Millennials","Generacion Z")))</f>
        <v>Millennials</v>
      </c>
      <c r="AL122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28" s="3" t="str">
        <f>+IF(TablaProyecto[[#This Row],[HourlyRate]]&lt;50,"Coste salarial bajo",IF(TablaProyecto[[#This Row],[HourlyRate]]&lt;75,"Coste salarial medio","Coste salarial alto"))</f>
        <v>Coste salarial medio</v>
      </c>
      <c r="AN1228" s="3" t="str">
        <f>+IF(TablaProyecto[[#This Row],[DistanceFromHome]]&lt;10,"0-10 kms",IF(TablaProyecto[[#This Row],[DistanceFromHome]]&lt;20,"10-20 kms","20-30 kms"))</f>
        <v>10-20 kms</v>
      </c>
      <c r="AO1228" s="3" t="str">
        <f>+IF(TablaProyecto[[#This Row],[Porcentaje de aumento salarial recibido (%)]]&lt;16%,"Bajo",IF(TablaProyecto[[#This Row],[Porcentaje de aumento salarial recibido (%)]]&lt;21%,"Medio","Alto"))</f>
        <v>Bajo</v>
      </c>
      <c r="AP1228" s="3" t="str">
        <f>+IF(TablaProyecto[[#This Row],[TrainingTimesLastYear]]&lt;3,"Poca",IF(TablaProyecto[[#This Row],[TrainingTimesLastYear]]&lt;5,"Media","Mucha"))</f>
        <v>Media</v>
      </c>
      <c r="AQ1228" s="3" t="str">
        <f>+IF(TablaProyecto[[#This Row],[TotalWorkingYears]]&lt;4,"Junior",IF(TablaProyecto[[#This Row],[TotalWorkingYears]]&lt;10,"Intermediate","Senior"))</f>
        <v>Senior</v>
      </c>
      <c r="AS1228" t="str">
        <f>+IF(TablaProyecto[[#This Row],[Education]]&gt;5,"ERRONEO","")</f>
        <v/>
      </c>
      <c r="AT1228" t="str">
        <f>IF(+COUNTIF(TablaProyecto[EmployeeNumber],TablaProyecto[[#This Row],[EmployeeNumber]])&gt;1,"ERRONEO"," ")</f>
        <v xml:space="preserve"> </v>
      </c>
      <c r="AU1228" t="str">
        <f>+IF(TablaProyecto[[#This Row],[JobSatisfaction]]&gt;4,"ERRONEO"," ")</f>
        <v xml:space="preserve"> </v>
      </c>
      <c r="AV1228" t="str">
        <f>+IF(TablaProyecto[[#This Row],[PerformanceRating]]&gt;4,"ERRONEO"," ")</f>
        <v xml:space="preserve"> </v>
      </c>
      <c r="AW1228" t="str">
        <f>+IF(TablaProyecto[[#This Row],[RelationshipSatisfaction]]&gt;4,"ERRONEO"," ")</f>
        <v xml:space="preserve"> </v>
      </c>
      <c r="AX1228" t="str">
        <f>+IF(TablaProyecto[[#This Row],[WorkLifeBalance]]&gt;4,"ERRONEO"," ")</f>
        <v xml:space="preserve"> </v>
      </c>
    </row>
    <row r="1229" spans="1:50" x14ac:dyDescent="0.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  <c r="AJ1229" s="3">
        <f>+TablaProyecto[[#This Row],[PercentSalaryHike]]/100</f>
        <v>0.14000000000000001</v>
      </c>
      <c r="AK1229" s="3" t="str">
        <f>+IF(TablaProyecto[[#This Row],[Age]]&gt;=61,"Baby boomers",IF(TablaProyecto[[#This Row],[Age]]&gt;=45,"Generacion X",IF(TablaProyecto[[#This Row],[Age]]&gt;=29,"Millennials","Generacion Z")))</f>
        <v>Millennials</v>
      </c>
      <c r="AL122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29" s="3" t="str">
        <f>+IF(TablaProyecto[[#This Row],[HourlyRate]]&lt;50,"Coste salarial bajo",IF(TablaProyecto[[#This Row],[HourlyRate]]&lt;75,"Coste salarial medio","Coste salarial alto"))</f>
        <v>Coste salarial medio</v>
      </c>
      <c r="AN1229" s="3" t="str">
        <f>+IF(TablaProyecto[[#This Row],[DistanceFromHome]]&lt;10,"0-10 kms",IF(TablaProyecto[[#This Row],[DistanceFromHome]]&lt;20,"10-20 kms","20-30 kms"))</f>
        <v>0-10 kms</v>
      </c>
      <c r="AO1229" s="3" t="str">
        <f>+IF(TablaProyecto[[#This Row],[Porcentaje de aumento salarial recibido (%)]]&lt;16%,"Bajo",IF(TablaProyecto[[#This Row],[Porcentaje de aumento salarial recibido (%)]]&lt;21%,"Medio","Alto"))</f>
        <v>Bajo</v>
      </c>
      <c r="AP1229" s="3" t="str">
        <f>+IF(TablaProyecto[[#This Row],[TrainingTimesLastYear]]&lt;3,"Poca",IF(TablaProyecto[[#This Row],[TrainingTimesLastYear]]&lt;5,"Media","Mucha"))</f>
        <v>Poca</v>
      </c>
      <c r="AQ1229" s="3" t="str">
        <f>+IF(TablaProyecto[[#This Row],[TotalWorkingYears]]&lt;4,"Junior",IF(TablaProyecto[[#This Row],[TotalWorkingYears]]&lt;10,"Intermediate","Senior"))</f>
        <v>Intermediate</v>
      </c>
      <c r="AS1229" t="str">
        <f>+IF(TablaProyecto[[#This Row],[Education]]&gt;5,"ERRONEO","")</f>
        <v/>
      </c>
      <c r="AT1229" t="str">
        <f>IF(+COUNTIF(TablaProyecto[EmployeeNumber],TablaProyecto[[#This Row],[EmployeeNumber]])&gt;1,"ERRONEO"," ")</f>
        <v xml:space="preserve"> </v>
      </c>
      <c r="AU1229" t="str">
        <f>+IF(TablaProyecto[[#This Row],[JobSatisfaction]]&gt;4,"ERRONEO"," ")</f>
        <v xml:space="preserve"> </v>
      </c>
      <c r="AV1229" t="str">
        <f>+IF(TablaProyecto[[#This Row],[PerformanceRating]]&gt;4,"ERRONEO"," ")</f>
        <v xml:space="preserve"> </v>
      </c>
      <c r="AW1229" t="str">
        <f>+IF(TablaProyecto[[#This Row],[RelationshipSatisfaction]]&gt;4,"ERRONEO"," ")</f>
        <v xml:space="preserve"> </v>
      </c>
      <c r="AX1229" t="str">
        <f>+IF(TablaProyecto[[#This Row],[WorkLifeBalance]]&gt;4,"ERRONEO"," ")</f>
        <v xml:space="preserve"> </v>
      </c>
    </row>
    <row r="1230" spans="1:50" x14ac:dyDescent="0.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  <c r="AJ1230" s="3">
        <f>+TablaProyecto[[#This Row],[PercentSalaryHike]]/100</f>
        <v>0.19</v>
      </c>
      <c r="AK1230" s="3" t="str">
        <f>+IF(TablaProyecto[[#This Row],[Age]]&gt;=61,"Baby boomers",IF(TablaProyecto[[#This Row],[Age]]&gt;=45,"Generacion X",IF(TablaProyecto[[#This Row],[Age]]&gt;=29,"Millennials","Generacion Z")))</f>
        <v>Millennials</v>
      </c>
      <c r="AL123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30" s="3" t="str">
        <f>+IF(TablaProyecto[[#This Row],[HourlyRate]]&lt;50,"Coste salarial bajo",IF(TablaProyecto[[#This Row],[HourlyRate]]&lt;75,"Coste salarial medio","Coste salarial alto"))</f>
        <v>Coste salarial medio</v>
      </c>
      <c r="AN1230" s="3" t="str">
        <f>+IF(TablaProyecto[[#This Row],[DistanceFromHome]]&lt;10,"0-10 kms",IF(TablaProyecto[[#This Row],[DistanceFromHome]]&lt;20,"10-20 kms","20-30 kms"))</f>
        <v>0-10 kms</v>
      </c>
      <c r="AO1230" s="3" t="str">
        <f>+IF(TablaProyecto[[#This Row],[Porcentaje de aumento salarial recibido (%)]]&lt;16%,"Bajo",IF(TablaProyecto[[#This Row],[Porcentaje de aumento salarial recibido (%)]]&lt;21%,"Medio","Alto"))</f>
        <v>Medio</v>
      </c>
      <c r="AP1230" s="3" t="str">
        <f>+IF(TablaProyecto[[#This Row],[TrainingTimesLastYear]]&lt;3,"Poca",IF(TablaProyecto[[#This Row],[TrainingTimesLastYear]]&lt;5,"Media","Mucha"))</f>
        <v>Media</v>
      </c>
      <c r="AQ1230" s="3" t="str">
        <f>+IF(TablaProyecto[[#This Row],[TotalWorkingYears]]&lt;4,"Junior",IF(TablaProyecto[[#This Row],[TotalWorkingYears]]&lt;10,"Intermediate","Senior"))</f>
        <v>Senior</v>
      </c>
      <c r="AS1230" t="str">
        <f>+IF(TablaProyecto[[#This Row],[Education]]&gt;5,"ERRONEO","")</f>
        <v/>
      </c>
      <c r="AT1230" t="str">
        <f>IF(+COUNTIF(TablaProyecto[EmployeeNumber],TablaProyecto[[#This Row],[EmployeeNumber]])&gt;1,"ERRONEO"," ")</f>
        <v xml:space="preserve"> </v>
      </c>
      <c r="AU1230" t="str">
        <f>+IF(TablaProyecto[[#This Row],[JobSatisfaction]]&gt;4,"ERRONEO"," ")</f>
        <v xml:space="preserve"> </v>
      </c>
      <c r="AV1230" t="str">
        <f>+IF(TablaProyecto[[#This Row],[PerformanceRating]]&gt;4,"ERRONEO"," ")</f>
        <v xml:space="preserve"> </v>
      </c>
      <c r="AW1230" t="str">
        <f>+IF(TablaProyecto[[#This Row],[RelationshipSatisfaction]]&gt;4,"ERRONEO"," ")</f>
        <v xml:space="preserve"> </v>
      </c>
      <c r="AX1230" t="str">
        <f>+IF(TablaProyecto[[#This Row],[WorkLifeBalance]]&gt;4,"ERRONEO"," ")</f>
        <v xml:space="preserve"> </v>
      </c>
    </row>
    <row r="1231" spans="1:50" x14ac:dyDescent="0.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  <c r="AJ1231" s="3">
        <f>+TablaProyecto[[#This Row],[PercentSalaryHike]]/100</f>
        <v>0.16</v>
      </c>
      <c r="AK1231" s="3" t="str">
        <f>+IF(TablaProyecto[[#This Row],[Age]]&gt;=61,"Baby boomers",IF(TablaProyecto[[#This Row],[Age]]&gt;=45,"Generacion X",IF(TablaProyecto[[#This Row],[Age]]&gt;=29,"Millennials","Generacion Z")))</f>
        <v>Millennials</v>
      </c>
      <c r="AL123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231" s="3" t="str">
        <f>+IF(TablaProyecto[[#This Row],[HourlyRate]]&lt;50,"Coste salarial bajo",IF(TablaProyecto[[#This Row],[HourlyRate]]&lt;75,"Coste salarial medio","Coste salarial alto"))</f>
        <v>Coste salarial alto</v>
      </c>
      <c r="AN1231" s="3" t="str">
        <f>+IF(TablaProyecto[[#This Row],[DistanceFromHome]]&lt;10,"0-10 kms",IF(TablaProyecto[[#This Row],[DistanceFromHome]]&lt;20,"10-20 kms","20-30 kms"))</f>
        <v>0-10 kms</v>
      </c>
      <c r="AO1231" s="3" t="str">
        <f>+IF(TablaProyecto[[#This Row],[Porcentaje de aumento salarial recibido (%)]]&lt;16%,"Bajo",IF(TablaProyecto[[#This Row],[Porcentaje de aumento salarial recibido (%)]]&lt;21%,"Medio","Alto"))</f>
        <v>Medio</v>
      </c>
      <c r="AP1231" s="3" t="str">
        <f>+IF(TablaProyecto[[#This Row],[TrainingTimesLastYear]]&lt;3,"Poca",IF(TablaProyecto[[#This Row],[TrainingTimesLastYear]]&lt;5,"Media","Mucha"))</f>
        <v>Media</v>
      </c>
      <c r="AQ1231" s="3" t="str">
        <f>+IF(TablaProyecto[[#This Row],[TotalWorkingYears]]&lt;4,"Junior",IF(TablaProyecto[[#This Row],[TotalWorkingYears]]&lt;10,"Intermediate","Senior"))</f>
        <v>Senior</v>
      </c>
      <c r="AS1231" t="str">
        <f>+IF(TablaProyecto[[#This Row],[Education]]&gt;5,"ERRONEO","")</f>
        <v/>
      </c>
      <c r="AT1231" t="str">
        <f>IF(+COUNTIF(TablaProyecto[EmployeeNumber],TablaProyecto[[#This Row],[EmployeeNumber]])&gt;1,"ERRONEO"," ")</f>
        <v xml:space="preserve"> </v>
      </c>
      <c r="AU1231" t="str">
        <f>+IF(TablaProyecto[[#This Row],[JobSatisfaction]]&gt;4,"ERRONEO"," ")</f>
        <v xml:space="preserve"> </v>
      </c>
      <c r="AV1231" t="str">
        <f>+IF(TablaProyecto[[#This Row],[PerformanceRating]]&gt;4,"ERRONEO"," ")</f>
        <v xml:space="preserve"> </v>
      </c>
      <c r="AW1231" t="str">
        <f>+IF(TablaProyecto[[#This Row],[RelationshipSatisfaction]]&gt;4,"ERRONEO"," ")</f>
        <v xml:space="preserve"> </v>
      </c>
      <c r="AX1231" t="str">
        <f>+IF(TablaProyecto[[#This Row],[WorkLifeBalance]]&gt;4,"ERRONEO"," ")</f>
        <v xml:space="preserve"> </v>
      </c>
    </row>
    <row r="1232" spans="1:50" x14ac:dyDescent="0.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  <c r="AJ1232" s="3">
        <f>+TablaProyecto[[#This Row],[PercentSalaryHike]]/100</f>
        <v>0.13</v>
      </c>
      <c r="AK1232" s="3" t="str">
        <f>+IF(TablaProyecto[[#This Row],[Age]]&gt;=61,"Baby boomers",IF(TablaProyecto[[#This Row],[Age]]&gt;=45,"Generacion X",IF(TablaProyecto[[#This Row],[Age]]&gt;=29,"Millennials","Generacion Z")))</f>
        <v>Generacion Z</v>
      </c>
      <c r="AL123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32" s="3" t="str">
        <f>+IF(TablaProyecto[[#This Row],[HourlyRate]]&lt;50,"Coste salarial bajo",IF(TablaProyecto[[#This Row],[HourlyRate]]&lt;75,"Coste salarial medio","Coste salarial alto"))</f>
        <v>Coste salarial alto</v>
      </c>
      <c r="AN1232" s="3" t="str">
        <f>+IF(TablaProyecto[[#This Row],[DistanceFromHome]]&lt;10,"0-10 kms",IF(TablaProyecto[[#This Row],[DistanceFromHome]]&lt;20,"10-20 kms","20-30 kms"))</f>
        <v>20-30 kms</v>
      </c>
      <c r="AO1232" s="3" t="str">
        <f>+IF(TablaProyecto[[#This Row],[Porcentaje de aumento salarial recibido (%)]]&lt;16%,"Bajo",IF(TablaProyecto[[#This Row],[Porcentaje de aumento salarial recibido (%)]]&lt;21%,"Medio","Alto"))</f>
        <v>Bajo</v>
      </c>
      <c r="AP1232" s="3" t="str">
        <f>+IF(TablaProyecto[[#This Row],[TrainingTimesLastYear]]&lt;3,"Poca",IF(TablaProyecto[[#This Row],[TrainingTimesLastYear]]&lt;5,"Media","Mucha"))</f>
        <v>Poca</v>
      </c>
      <c r="AQ1232" s="3" t="str">
        <f>+IF(TablaProyecto[[#This Row],[TotalWorkingYears]]&lt;4,"Junior",IF(TablaProyecto[[#This Row],[TotalWorkingYears]]&lt;10,"Intermediate","Senior"))</f>
        <v>Intermediate</v>
      </c>
      <c r="AS1232" t="str">
        <f>+IF(TablaProyecto[[#This Row],[Education]]&gt;5,"ERRONEO","")</f>
        <v/>
      </c>
      <c r="AT1232" t="str">
        <f>IF(+COUNTIF(TablaProyecto[EmployeeNumber],TablaProyecto[[#This Row],[EmployeeNumber]])&gt;1,"ERRONEO"," ")</f>
        <v xml:space="preserve"> </v>
      </c>
      <c r="AU1232" t="str">
        <f>+IF(TablaProyecto[[#This Row],[JobSatisfaction]]&gt;4,"ERRONEO"," ")</f>
        <v xml:space="preserve"> </v>
      </c>
      <c r="AV1232" t="str">
        <f>+IF(TablaProyecto[[#This Row],[PerformanceRating]]&gt;4,"ERRONEO"," ")</f>
        <v xml:space="preserve"> </v>
      </c>
      <c r="AW1232" t="str">
        <f>+IF(TablaProyecto[[#This Row],[RelationshipSatisfaction]]&gt;4,"ERRONEO"," ")</f>
        <v xml:space="preserve"> </v>
      </c>
      <c r="AX1232" t="str">
        <f>+IF(TablaProyecto[[#This Row],[WorkLifeBalance]]&gt;4,"ERRONEO"," ")</f>
        <v xml:space="preserve"> </v>
      </c>
    </row>
    <row r="1233" spans="1:50" x14ac:dyDescent="0.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  <c r="AJ1233" s="3">
        <f>+TablaProyecto[[#This Row],[PercentSalaryHike]]/100</f>
        <v>0.14000000000000001</v>
      </c>
      <c r="AK1233" s="3" t="str">
        <f>+IF(TablaProyecto[[#This Row],[Age]]&gt;=61,"Baby boomers",IF(TablaProyecto[[#This Row],[Age]]&gt;=45,"Generacion X",IF(TablaProyecto[[#This Row],[Age]]&gt;=29,"Millennials","Generacion Z")))</f>
        <v>Generacion X</v>
      </c>
      <c r="AL123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33" s="3" t="str">
        <f>+IF(TablaProyecto[[#This Row],[HourlyRate]]&lt;50,"Coste salarial bajo",IF(TablaProyecto[[#This Row],[HourlyRate]]&lt;75,"Coste salarial medio","Coste salarial alto"))</f>
        <v>Coste salarial bajo</v>
      </c>
      <c r="AN1233" s="3" t="str">
        <f>+IF(TablaProyecto[[#This Row],[DistanceFromHome]]&lt;10,"0-10 kms",IF(TablaProyecto[[#This Row],[DistanceFromHome]]&lt;20,"10-20 kms","20-30 kms"))</f>
        <v>10-20 kms</v>
      </c>
      <c r="AO1233" s="3" t="str">
        <f>+IF(TablaProyecto[[#This Row],[Porcentaje de aumento salarial recibido (%)]]&lt;16%,"Bajo",IF(TablaProyecto[[#This Row],[Porcentaje de aumento salarial recibido (%)]]&lt;21%,"Medio","Alto"))</f>
        <v>Bajo</v>
      </c>
      <c r="AP1233" s="3" t="str">
        <f>+IF(TablaProyecto[[#This Row],[TrainingTimesLastYear]]&lt;3,"Poca",IF(TablaProyecto[[#This Row],[TrainingTimesLastYear]]&lt;5,"Media","Mucha"))</f>
        <v>Media</v>
      </c>
      <c r="AQ1233" s="3" t="str">
        <f>+IF(TablaProyecto[[#This Row],[TotalWorkingYears]]&lt;4,"Junior",IF(TablaProyecto[[#This Row],[TotalWorkingYears]]&lt;10,"Intermediate","Senior"))</f>
        <v>Senior</v>
      </c>
      <c r="AS1233" t="str">
        <f>+IF(TablaProyecto[[#This Row],[Education]]&gt;5,"ERRONEO","")</f>
        <v/>
      </c>
      <c r="AT1233" t="str">
        <f>IF(+COUNTIF(TablaProyecto[EmployeeNumber],TablaProyecto[[#This Row],[EmployeeNumber]])&gt;1,"ERRONEO"," ")</f>
        <v xml:space="preserve"> </v>
      </c>
      <c r="AU1233" t="str">
        <f>+IF(TablaProyecto[[#This Row],[JobSatisfaction]]&gt;4,"ERRONEO"," ")</f>
        <v xml:space="preserve"> </v>
      </c>
      <c r="AV1233" t="str">
        <f>+IF(TablaProyecto[[#This Row],[PerformanceRating]]&gt;4,"ERRONEO"," ")</f>
        <v xml:space="preserve"> </v>
      </c>
      <c r="AW1233" t="str">
        <f>+IF(TablaProyecto[[#This Row],[RelationshipSatisfaction]]&gt;4,"ERRONEO"," ")</f>
        <v xml:space="preserve"> </v>
      </c>
      <c r="AX1233" t="str">
        <f>+IF(TablaProyecto[[#This Row],[WorkLifeBalance]]&gt;4,"ERRONEO"," ")</f>
        <v xml:space="preserve"> </v>
      </c>
    </row>
    <row r="1234" spans="1:50" x14ac:dyDescent="0.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  <c r="AJ1234" s="3">
        <f>+TablaProyecto[[#This Row],[PercentSalaryHike]]/100</f>
        <v>0.16</v>
      </c>
      <c r="AK1234" s="3" t="str">
        <f>+IF(TablaProyecto[[#This Row],[Age]]&gt;=61,"Baby boomers",IF(TablaProyecto[[#This Row],[Age]]&gt;=45,"Generacion X",IF(TablaProyecto[[#This Row],[Age]]&gt;=29,"Millennials","Generacion Z")))</f>
        <v>Millennials</v>
      </c>
      <c r="AL123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34" s="3" t="str">
        <f>+IF(TablaProyecto[[#This Row],[HourlyRate]]&lt;50,"Coste salarial bajo",IF(TablaProyecto[[#This Row],[HourlyRate]]&lt;75,"Coste salarial medio","Coste salarial alto"))</f>
        <v>Coste salarial bajo</v>
      </c>
      <c r="AN1234" s="3" t="str">
        <f>+IF(TablaProyecto[[#This Row],[DistanceFromHome]]&lt;10,"0-10 kms",IF(TablaProyecto[[#This Row],[DistanceFromHome]]&lt;20,"10-20 kms","20-30 kms"))</f>
        <v>20-30 kms</v>
      </c>
      <c r="AO1234" s="3" t="str">
        <f>+IF(TablaProyecto[[#This Row],[Porcentaje de aumento salarial recibido (%)]]&lt;16%,"Bajo",IF(TablaProyecto[[#This Row],[Porcentaje de aumento salarial recibido (%)]]&lt;21%,"Medio","Alto"))</f>
        <v>Medio</v>
      </c>
      <c r="AP1234" s="3" t="str">
        <f>+IF(TablaProyecto[[#This Row],[TrainingTimesLastYear]]&lt;3,"Poca",IF(TablaProyecto[[#This Row],[TrainingTimesLastYear]]&lt;5,"Media","Mucha"))</f>
        <v>Media</v>
      </c>
      <c r="AQ1234" s="3" t="str">
        <f>+IF(TablaProyecto[[#This Row],[TotalWorkingYears]]&lt;4,"Junior",IF(TablaProyecto[[#This Row],[TotalWorkingYears]]&lt;10,"Intermediate","Senior"))</f>
        <v>Senior</v>
      </c>
      <c r="AS1234" t="str">
        <f>+IF(TablaProyecto[[#This Row],[Education]]&gt;5,"ERRONEO","")</f>
        <v/>
      </c>
      <c r="AT1234" t="str">
        <f>IF(+COUNTIF(TablaProyecto[EmployeeNumber],TablaProyecto[[#This Row],[EmployeeNumber]])&gt;1,"ERRONEO"," ")</f>
        <v xml:space="preserve"> </v>
      </c>
      <c r="AU1234" t="str">
        <f>+IF(TablaProyecto[[#This Row],[JobSatisfaction]]&gt;4,"ERRONEO"," ")</f>
        <v xml:space="preserve"> </v>
      </c>
      <c r="AV1234" t="str">
        <f>+IF(TablaProyecto[[#This Row],[PerformanceRating]]&gt;4,"ERRONEO"," ")</f>
        <v xml:space="preserve"> </v>
      </c>
      <c r="AW1234" t="str">
        <f>+IF(TablaProyecto[[#This Row],[RelationshipSatisfaction]]&gt;4,"ERRONEO"," ")</f>
        <v xml:space="preserve"> </v>
      </c>
      <c r="AX1234" t="str">
        <f>+IF(TablaProyecto[[#This Row],[WorkLifeBalance]]&gt;4,"ERRONEO"," ")</f>
        <v xml:space="preserve"> </v>
      </c>
    </row>
    <row r="1235" spans="1:50" x14ac:dyDescent="0.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  <c r="AJ1235" s="3">
        <f>+TablaProyecto[[#This Row],[PercentSalaryHike]]/100</f>
        <v>0.12</v>
      </c>
      <c r="AK1235" s="3" t="str">
        <f>+IF(TablaProyecto[[#This Row],[Age]]&gt;=61,"Baby boomers",IF(TablaProyecto[[#This Row],[Age]]&gt;=45,"Generacion X",IF(TablaProyecto[[#This Row],[Age]]&gt;=29,"Millennials","Generacion Z")))</f>
        <v>Millennials</v>
      </c>
      <c r="AL123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35" s="3" t="str">
        <f>+IF(TablaProyecto[[#This Row],[HourlyRate]]&lt;50,"Coste salarial bajo",IF(TablaProyecto[[#This Row],[HourlyRate]]&lt;75,"Coste salarial medio","Coste salarial alto"))</f>
        <v>Coste salarial bajo</v>
      </c>
      <c r="AN1235" s="3" t="str">
        <f>+IF(TablaProyecto[[#This Row],[DistanceFromHome]]&lt;10,"0-10 kms",IF(TablaProyecto[[#This Row],[DistanceFromHome]]&lt;20,"10-20 kms","20-30 kms"))</f>
        <v>10-20 kms</v>
      </c>
      <c r="AO1235" s="3" t="str">
        <f>+IF(TablaProyecto[[#This Row],[Porcentaje de aumento salarial recibido (%)]]&lt;16%,"Bajo",IF(TablaProyecto[[#This Row],[Porcentaje de aumento salarial recibido (%)]]&lt;21%,"Medio","Alto"))</f>
        <v>Bajo</v>
      </c>
      <c r="AP1235" s="3" t="str">
        <f>+IF(TablaProyecto[[#This Row],[TrainingTimesLastYear]]&lt;3,"Poca",IF(TablaProyecto[[#This Row],[TrainingTimesLastYear]]&lt;5,"Media","Mucha"))</f>
        <v>Poca</v>
      </c>
      <c r="AQ1235" s="3" t="str">
        <f>+IF(TablaProyecto[[#This Row],[TotalWorkingYears]]&lt;4,"Junior",IF(TablaProyecto[[#This Row],[TotalWorkingYears]]&lt;10,"Intermediate","Senior"))</f>
        <v>Senior</v>
      </c>
      <c r="AS1235" t="str">
        <f>+IF(TablaProyecto[[#This Row],[Education]]&gt;5,"ERRONEO","")</f>
        <v/>
      </c>
      <c r="AT1235" t="str">
        <f>IF(+COUNTIF(TablaProyecto[EmployeeNumber],TablaProyecto[[#This Row],[EmployeeNumber]])&gt;1,"ERRONEO"," ")</f>
        <v xml:space="preserve"> </v>
      </c>
      <c r="AU1235" t="str">
        <f>+IF(TablaProyecto[[#This Row],[JobSatisfaction]]&gt;4,"ERRONEO"," ")</f>
        <v xml:space="preserve"> </v>
      </c>
      <c r="AV1235" t="str">
        <f>+IF(TablaProyecto[[#This Row],[PerformanceRating]]&gt;4,"ERRONEO"," ")</f>
        <v xml:space="preserve"> </v>
      </c>
      <c r="AW1235" t="str">
        <f>+IF(TablaProyecto[[#This Row],[RelationshipSatisfaction]]&gt;4,"ERRONEO"," ")</f>
        <v xml:space="preserve"> </v>
      </c>
      <c r="AX1235" t="str">
        <f>+IF(TablaProyecto[[#This Row],[WorkLifeBalance]]&gt;4,"ERRONEO"," ")</f>
        <v xml:space="preserve"> </v>
      </c>
    </row>
    <row r="1236" spans="1:50" x14ac:dyDescent="0.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  <c r="AJ1236" s="3">
        <f>+TablaProyecto[[#This Row],[PercentSalaryHike]]/100</f>
        <v>0.11</v>
      </c>
      <c r="AK1236" s="3" t="str">
        <f>+IF(TablaProyecto[[#This Row],[Age]]&gt;=61,"Baby boomers",IF(TablaProyecto[[#This Row],[Age]]&gt;=45,"Generacion X",IF(TablaProyecto[[#This Row],[Age]]&gt;=29,"Millennials","Generacion Z")))</f>
        <v>Generacion X</v>
      </c>
      <c r="AL123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236" s="3" t="str">
        <f>+IF(TablaProyecto[[#This Row],[HourlyRate]]&lt;50,"Coste salarial bajo",IF(TablaProyecto[[#This Row],[HourlyRate]]&lt;75,"Coste salarial medio","Coste salarial alto"))</f>
        <v>Coste salarial alto</v>
      </c>
      <c r="AN1236" s="3" t="str">
        <f>+IF(TablaProyecto[[#This Row],[DistanceFromHome]]&lt;10,"0-10 kms",IF(TablaProyecto[[#This Row],[DistanceFromHome]]&lt;20,"10-20 kms","20-30 kms"))</f>
        <v>0-10 kms</v>
      </c>
      <c r="AO1236" s="3" t="str">
        <f>+IF(TablaProyecto[[#This Row],[Porcentaje de aumento salarial recibido (%)]]&lt;16%,"Bajo",IF(TablaProyecto[[#This Row],[Porcentaje de aumento salarial recibido (%)]]&lt;21%,"Medio","Alto"))</f>
        <v>Bajo</v>
      </c>
      <c r="AP1236" s="3" t="str">
        <f>+IF(TablaProyecto[[#This Row],[TrainingTimesLastYear]]&lt;3,"Poca",IF(TablaProyecto[[#This Row],[TrainingTimesLastYear]]&lt;5,"Media","Mucha"))</f>
        <v>Media</v>
      </c>
      <c r="AQ1236" s="3" t="str">
        <f>+IF(TablaProyecto[[#This Row],[TotalWorkingYears]]&lt;4,"Junior",IF(TablaProyecto[[#This Row],[TotalWorkingYears]]&lt;10,"Intermediate","Senior"))</f>
        <v>Intermediate</v>
      </c>
      <c r="AS1236" t="str">
        <f>+IF(TablaProyecto[[#This Row],[Education]]&gt;5,"ERRONEO","")</f>
        <v/>
      </c>
      <c r="AT1236" t="str">
        <f>IF(+COUNTIF(TablaProyecto[EmployeeNumber],TablaProyecto[[#This Row],[EmployeeNumber]])&gt;1,"ERRONEO"," ")</f>
        <v xml:space="preserve"> </v>
      </c>
      <c r="AU1236" t="str">
        <f>+IF(TablaProyecto[[#This Row],[JobSatisfaction]]&gt;4,"ERRONEO"," ")</f>
        <v xml:space="preserve"> </v>
      </c>
      <c r="AV1236" t="str">
        <f>+IF(TablaProyecto[[#This Row],[PerformanceRating]]&gt;4,"ERRONEO"," ")</f>
        <v xml:space="preserve"> </v>
      </c>
      <c r="AW1236" t="str">
        <f>+IF(TablaProyecto[[#This Row],[RelationshipSatisfaction]]&gt;4,"ERRONEO"," ")</f>
        <v xml:space="preserve"> </v>
      </c>
      <c r="AX1236" t="str">
        <f>+IF(TablaProyecto[[#This Row],[WorkLifeBalance]]&gt;4,"ERRONEO"," ")</f>
        <v xml:space="preserve"> </v>
      </c>
    </row>
    <row r="1237" spans="1:50" x14ac:dyDescent="0.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  <c r="AJ1237" s="3">
        <f>+TablaProyecto[[#This Row],[PercentSalaryHike]]/100</f>
        <v>0.12</v>
      </c>
      <c r="AK1237" s="3" t="str">
        <f>+IF(TablaProyecto[[#This Row],[Age]]&gt;=61,"Baby boomers",IF(TablaProyecto[[#This Row],[Age]]&gt;=45,"Generacion X",IF(TablaProyecto[[#This Row],[Age]]&gt;=29,"Millennials","Generacion Z")))</f>
        <v>Generacion X</v>
      </c>
      <c r="AL123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37" s="3" t="str">
        <f>+IF(TablaProyecto[[#This Row],[HourlyRate]]&lt;50,"Coste salarial bajo",IF(TablaProyecto[[#This Row],[HourlyRate]]&lt;75,"Coste salarial medio","Coste salarial alto"))</f>
        <v>Coste salarial medio</v>
      </c>
      <c r="AN1237" s="3" t="str">
        <f>+IF(TablaProyecto[[#This Row],[DistanceFromHome]]&lt;10,"0-10 kms",IF(TablaProyecto[[#This Row],[DistanceFromHome]]&lt;20,"10-20 kms","20-30 kms"))</f>
        <v>0-10 kms</v>
      </c>
      <c r="AO1237" s="3" t="str">
        <f>+IF(TablaProyecto[[#This Row],[Porcentaje de aumento salarial recibido (%)]]&lt;16%,"Bajo",IF(TablaProyecto[[#This Row],[Porcentaje de aumento salarial recibido (%)]]&lt;21%,"Medio","Alto"))</f>
        <v>Bajo</v>
      </c>
      <c r="AP1237" s="3" t="str">
        <f>+IF(TablaProyecto[[#This Row],[TrainingTimesLastYear]]&lt;3,"Poca",IF(TablaProyecto[[#This Row],[TrainingTimesLastYear]]&lt;5,"Media","Mucha"))</f>
        <v>Mucha</v>
      </c>
      <c r="AQ1237" s="3" t="str">
        <f>+IF(TablaProyecto[[#This Row],[TotalWorkingYears]]&lt;4,"Junior",IF(TablaProyecto[[#This Row],[TotalWorkingYears]]&lt;10,"Intermediate","Senior"))</f>
        <v>Senior</v>
      </c>
      <c r="AS1237" t="str">
        <f>+IF(TablaProyecto[[#This Row],[Education]]&gt;5,"ERRONEO","")</f>
        <v/>
      </c>
      <c r="AT1237" t="str">
        <f>IF(+COUNTIF(TablaProyecto[EmployeeNumber],TablaProyecto[[#This Row],[EmployeeNumber]])&gt;1,"ERRONEO"," ")</f>
        <v xml:space="preserve"> </v>
      </c>
      <c r="AU1237" t="str">
        <f>+IF(TablaProyecto[[#This Row],[JobSatisfaction]]&gt;4,"ERRONEO"," ")</f>
        <v xml:space="preserve"> </v>
      </c>
      <c r="AV1237" t="str">
        <f>+IF(TablaProyecto[[#This Row],[PerformanceRating]]&gt;4,"ERRONEO"," ")</f>
        <v xml:space="preserve"> </v>
      </c>
      <c r="AW1237" t="str">
        <f>+IF(TablaProyecto[[#This Row],[RelationshipSatisfaction]]&gt;4,"ERRONEO"," ")</f>
        <v xml:space="preserve"> </v>
      </c>
      <c r="AX1237" t="str">
        <f>+IF(TablaProyecto[[#This Row],[WorkLifeBalance]]&gt;4,"ERRONEO"," ")</f>
        <v xml:space="preserve"> </v>
      </c>
    </row>
    <row r="1238" spans="1:50" x14ac:dyDescent="0.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  <c r="AJ1238" s="3">
        <f>+TablaProyecto[[#This Row],[PercentSalaryHike]]/100</f>
        <v>0.13</v>
      </c>
      <c r="AK1238" s="3" t="str">
        <f>+IF(TablaProyecto[[#This Row],[Age]]&gt;=61,"Baby boomers",IF(TablaProyecto[[#This Row],[Age]]&gt;=45,"Generacion X",IF(TablaProyecto[[#This Row],[Age]]&gt;=29,"Millennials","Generacion Z")))</f>
        <v>Millennials</v>
      </c>
      <c r="AL123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38" s="3" t="str">
        <f>+IF(TablaProyecto[[#This Row],[HourlyRate]]&lt;50,"Coste salarial bajo",IF(TablaProyecto[[#This Row],[HourlyRate]]&lt;75,"Coste salarial medio","Coste salarial alto"))</f>
        <v>Coste salarial alto</v>
      </c>
      <c r="AN1238" s="3" t="str">
        <f>+IF(TablaProyecto[[#This Row],[DistanceFromHome]]&lt;10,"0-10 kms",IF(TablaProyecto[[#This Row],[DistanceFromHome]]&lt;20,"10-20 kms","20-30 kms"))</f>
        <v>10-20 kms</v>
      </c>
      <c r="AO1238" s="3" t="str">
        <f>+IF(TablaProyecto[[#This Row],[Porcentaje de aumento salarial recibido (%)]]&lt;16%,"Bajo",IF(TablaProyecto[[#This Row],[Porcentaje de aumento salarial recibido (%)]]&lt;21%,"Medio","Alto"))</f>
        <v>Bajo</v>
      </c>
      <c r="AP1238" s="3" t="str">
        <f>+IF(TablaProyecto[[#This Row],[TrainingTimesLastYear]]&lt;3,"Poca",IF(TablaProyecto[[#This Row],[TrainingTimesLastYear]]&lt;5,"Media","Mucha"))</f>
        <v>Media</v>
      </c>
      <c r="AQ1238" s="3" t="str">
        <f>+IF(TablaProyecto[[#This Row],[TotalWorkingYears]]&lt;4,"Junior",IF(TablaProyecto[[#This Row],[TotalWorkingYears]]&lt;10,"Intermediate","Senior"))</f>
        <v>Senior</v>
      </c>
      <c r="AS1238" t="str">
        <f>+IF(TablaProyecto[[#This Row],[Education]]&gt;5,"ERRONEO","")</f>
        <v/>
      </c>
      <c r="AT1238" t="str">
        <f>IF(+COUNTIF(TablaProyecto[EmployeeNumber],TablaProyecto[[#This Row],[EmployeeNumber]])&gt;1,"ERRONEO"," ")</f>
        <v xml:space="preserve"> </v>
      </c>
      <c r="AU1238" t="str">
        <f>+IF(TablaProyecto[[#This Row],[JobSatisfaction]]&gt;4,"ERRONEO"," ")</f>
        <v xml:space="preserve"> </v>
      </c>
      <c r="AV1238" t="str">
        <f>+IF(TablaProyecto[[#This Row],[PerformanceRating]]&gt;4,"ERRONEO"," ")</f>
        <v xml:space="preserve"> </v>
      </c>
      <c r="AW1238" t="str">
        <f>+IF(TablaProyecto[[#This Row],[RelationshipSatisfaction]]&gt;4,"ERRONEO"," ")</f>
        <v xml:space="preserve"> </v>
      </c>
      <c r="AX1238" t="str">
        <f>+IF(TablaProyecto[[#This Row],[WorkLifeBalance]]&gt;4,"ERRONEO"," ")</f>
        <v xml:space="preserve"> </v>
      </c>
    </row>
    <row r="1239" spans="1:50" x14ac:dyDescent="0.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  <c r="AJ1239" s="3">
        <f>+TablaProyecto[[#This Row],[PercentSalaryHike]]/100</f>
        <v>0.15</v>
      </c>
      <c r="AK1239" s="3" t="str">
        <f>+IF(TablaProyecto[[#This Row],[Age]]&gt;=61,"Baby boomers",IF(TablaProyecto[[#This Row],[Age]]&gt;=45,"Generacion X",IF(TablaProyecto[[#This Row],[Age]]&gt;=29,"Millennials","Generacion Z")))</f>
        <v>Millennials</v>
      </c>
      <c r="AL123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239" s="3" t="str">
        <f>+IF(TablaProyecto[[#This Row],[HourlyRate]]&lt;50,"Coste salarial bajo",IF(TablaProyecto[[#This Row],[HourlyRate]]&lt;75,"Coste salarial medio","Coste salarial alto"))</f>
        <v>Coste salarial bajo</v>
      </c>
      <c r="AN1239" s="3" t="str">
        <f>+IF(TablaProyecto[[#This Row],[DistanceFromHome]]&lt;10,"0-10 kms",IF(TablaProyecto[[#This Row],[DistanceFromHome]]&lt;20,"10-20 kms","20-30 kms"))</f>
        <v>0-10 kms</v>
      </c>
      <c r="AO1239" s="3" t="str">
        <f>+IF(TablaProyecto[[#This Row],[Porcentaje de aumento salarial recibido (%)]]&lt;16%,"Bajo",IF(TablaProyecto[[#This Row],[Porcentaje de aumento salarial recibido (%)]]&lt;21%,"Medio","Alto"))</f>
        <v>Bajo</v>
      </c>
      <c r="AP1239" s="3" t="str">
        <f>+IF(TablaProyecto[[#This Row],[TrainingTimesLastYear]]&lt;3,"Poca",IF(TablaProyecto[[#This Row],[TrainingTimesLastYear]]&lt;5,"Media","Mucha"))</f>
        <v>Poca</v>
      </c>
      <c r="AQ1239" s="3" t="str">
        <f>+IF(TablaProyecto[[#This Row],[TotalWorkingYears]]&lt;4,"Junior",IF(TablaProyecto[[#This Row],[TotalWorkingYears]]&lt;10,"Intermediate","Senior"))</f>
        <v>Senior</v>
      </c>
      <c r="AS1239" t="str">
        <f>+IF(TablaProyecto[[#This Row],[Education]]&gt;5,"ERRONEO","")</f>
        <v/>
      </c>
      <c r="AT1239" t="str">
        <f>IF(+COUNTIF(TablaProyecto[EmployeeNumber],TablaProyecto[[#This Row],[EmployeeNumber]])&gt;1,"ERRONEO"," ")</f>
        <v xml:space="preserve"> </v>
      </c>
      <c r="AU1239" t="str">
        <f>+IF(TablaProyecto[[#This Row],[JobSatisfaction]]&gt;4,"ERRONEO"," ")</f>
        <v xml:space="preserve"> </v>
      </c>
      <c r="AV1239" t="str">
        <f>+IF(TablaProyecto[[#This Row],[PerformanceRating]]&gt;4,"ERRONEO"," ")</f>
        <v xml:space="preserve"> </v>
      </c>
      <c r="AW1239" t="str">
        <f>+IF(TablaProyecto[[#This Row],[RelationshipSatisfaction]]&gt;4,"ERRONEO"," ")</f>
        <v xml:space="preserve"> </v>
      </c>
      <c r="AX1239" t="str">
        <f>+IF(TablaProyecto[[#This Row],[WorkLifeBalance]]&gt;4,"ERRONEO"," ")</f>
        <v xml:space="preserve"> </v>
      </c>
    </row>
    <row r="1240" spans="1:50" x14ac:dyDescent="0.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  <c r="AJ1240" s="3">
        <f>+TablaProyecto[[#This Row],[PercentSalaryHike]]/100</f>
        <v>0.13</v>
      </c>
      <c r="AK1240" s="3" t="str">
        <f>+IF(TablaProyecto[[#This Row],[Age]]&gt;=61,"Baby boomers",IF(TablaProyecto[[#This Row],[Age]]&gt;=45,"Generacion X",IF(TablaProyecto[[#This Row],[Age]]&gt;=29,"Millennials","Generacion Z")))</f>
        <v>Generacion Z</v>
      </c>
      <c r="AL124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40" s="3" t="str">
        <f>+IF(TablaProyecto[[#This Row],[HourlyRate]]&lt;50,"Coste salarial bajo",IF(TablaProyecto[[#This Row],[HourlyRate]]&lt;75,"Coste salarial medio","Coste salarial alto"))</f>
        <v>Coste salarial medio</v>
      </c>
      <c r="AN1240" s="3" t="str">
        <f>+IF(TablaProyecto[[#This Row],[DistanceFromHome]]&lt;10,"0-10 kms",IF(TablaProyecto[[#This Row],[DistanceFromHome]]&lt;20,"10-20 kms","20-30 kms"))</f>
        <v>0-10 kms</v>
      </c>
      <c r="AO1240" s="3" t="str">
        <f>+IF(TablaProyecto[[#This Row],[Porcentaje de aumento salarial recibido (%)]]&lt;16%,"Bajo",IF(TablaProyecto[[#This Row],[Porcentaje de aumento salarial recibido (%)]]&lt;21%,"Medio","Alto"))</f>
        <v>Bajo</v>
      </c>
      <c r="AP1240" s="3" t="str">
        <f>+IF(TablaProyecto[[#This Row],[TrainingTimesLastYear]]&lt;3,"Poca",IF(TablaProyecto[[#This Row],[TrainingTimesLastYear]]&lt;5,"Media","Mucha"))</f>
        <v>Media</v>
      </c>
      <c r="AQ1240" s="3" t="str">
        <f>+IF(TablaProyecto[[#This Row],[TotalWorkingYears]]&lt;4,"Junior",IF(TablaProyecto[[#This Row],[TotalWorkingYears]]&lt;10,"Intermediate","Senior"))</f>
        <v>Junior</v>
      </c>
      <c r="AS1240" t="str">
        <f>+IF(TablaProyecto[[#This Row],[Education]]&gt;5,"ERRONEO","")</f>
        <v/>
      </c>
      <c r="AT1240" t="str">
        <f>IF(+COUNTIF(TablaProyecto[EmployeeNumber],TablaProyecto[[#This Row],[EmployeeNumber]])&gt;1,"ERRONEO"," ")</f>
        <v xml:space="preserve"> </v>
      </c>
      <c r="AU1240" t="str">
        <f>+IF(TablaProyecto[[#This Row],[JobSatisfaction]]&gt;4,"ERRONEO"," ")</f>
        <v xml:space="preserve"> </v>
      </c>
      <c r="AV1240" t="str">
        <f>+IF(TablaProyecto[[#This Row],[PerformanceRating]]&gt;4,"ERRONEO"," ")</f>
        <v xml:space="preserve"> </v>
      </c>
      <c r="AW1240" t="str">
        <f>+IF(TablaProyecto[[#This Row],[RelationshipSatisfaction]]&gt;4,"ERRONEO"," ")</f>
        <v xml:space="preserve"> </v>
      </c>
      <c r="AX1240" t="str">
        <f>+IF(TablaProyecto[[#This Row],[WorkLifeBalance]]&gt;4,"ERRONEO"," ")</f>
        <v xml:space="preserve"> </v>
      </c>
    </row>
    <row r="1241" spans="1:50" x14ac:dyDescent="0.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  <c r="AJ1241" s="3">
        <f>+TablaProyecto[[#This Row],[PercentSalaryHike]]/100</f>
        <v>0.2</v>
      </c>
      <c r="AK1241" s="3" t="str">
        <f>+IF(TablaProyecto[[#This Row],[Age]]&gt;=61,"Baby boomers",IF(TablaProyecto[[#This Row],[Age]]&gt;=45,"Generacion X",IF(TablaProyecto[[#This Row],[Age]]&gt;=29,"Millennials","Generacion Z")))</f>
        <v>Millennials</v>
      </c>
      <c r="AL124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41" s="3" t="str">
        <f>+IF(TablaProyecto[[#This Row],[HourlyRate]]&lt;50,"Coste salarial bajo",IF(TablaProyecto[[#This Row],[HourlyRate]]&lt;75,"Coste salarial medio","Coste salarial alto"))</f>
        <v>Coste salarial bajo</v>
      </c>
      <c r="AN1241" s="3" t="str">
        <f>+IF(TablaProyecto[[#This Row],[DistanceFromHome]]&lt;10,"0-10 kms",IF(TablaProyecto[[#This Row],[DistanceFromHome]]&lt;20,"10-20 kms","20-30 kms"))</f>
        <v>20-30 kms</v>
      </c>
      <c r="AO1241" s="3" t="str">
        <f>+IF(TablaProyecto[[#This Row],[Porcentaje de aumento salarial recibido (%)]]&lt;16%,"Bajo",IF(TablaProyecto[[#This Row],[Porcentaje de aumento salarial recibido (%)]]&lt;21%,"Medio","Alto"))</f>
        <v>Medio</v>
      </c>
      <c r="AP1241" s="3" t="str">
        <f>+IF(TablaProyecto[[#This Row],[TrainingTimesLastYear]]&lt;3,"Poca",IF(TablaProyecto[[#This Row],[TrainingTimesLastYear]]&lt;5,"Media","Mucha"))</f>
        <v>Media</v>
      </c>
      <c r="AQ1241" s="3" t="str">
        <f>+IF(TablaProyecto[[#This Row],[TotalWorkingYears]]&lt;4,"Junior",IF(TablaProyecto[[#This Row],[TotalWorkingYears]]&lt;10,"Intermediate","Senior"))</f>
        <v>Intermediate</v>
      </c>
      <c r="AS1241" t="str">
        <f>+IF(TablaProyecto[[#This Row],[Education]]&gt;5,"ERRONEO","")</f>
        <v/>
      </c>
      <c r="AT1241" t="str">
        <f>IF(+COUNTIF(TablaProyecto[EmployeeNumber],TablaProyecto[[#This Row],[EmployeeNumber]])&gt;1,"ERRONEO"," ")</f>
        <v xml:space="preserve"> </v>
      </c>
      <c r="AU1241" t="str">
        <f>+IF(TablaProyecto[[#This Row],[JobSatisfaction]]&gt;4,"ERRONEO"," ")</f>
        <v xml:space="preserve"> </v>
      </c>
      <c r="AV1241" t="str">
        <f>+IF(TablaProyecto[[#This Row],[PerformanceRating]]&gt;4,"ERRONEO"," ")</f>
        <v xml:space="preserve"> </v>
      </c>
      <c r="AW1241" t="str">
        <f>+IF(TablaProyecto[[#This Row],[RelationshipSatisfaction]]&gt;4,"ERRONEO"," ")</f>
        <v xml:space="preserve"> </v>
      </c>
      <c r="AX1241" t="str">
        <f>+IF(TablaProyecto[[#This Row],[WorkLifeBalance]]&gt;4,"ERRONEO"," ")</f>
        <v xml:space="preserve"> </v>
      </c>
    </row>
    <row r="1242" spans="1:50" x14ac:dyDescent="0.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  <c r="AJ1242" s="3">
        <f>+TablaProyecto[[#This Row],[PercentSalaryHike]]/100</f>
        <v>0.15</v>
      </c>
      <c r="AK1242" s="3" t="str">
        <f>+IF(TablaProyecto[[#This Row],[Age]]&gt;=61,"Baby boomers",IF(TablaProyecto[[#This Row],[Age]]&gt;=45,"Generacion X",IF(TablaProyecto[[#This Row],[Age]]&gt;=29,"Millennials","Generacion Z")))</f>
        <v>Millennials</v>
      </c>
      <c r="AL124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42" s="3" t="str">
        <f>+IF(TablaProyecto[[#This Row],[HourlyRate]]&lt;50,"Coste salarial bajo",IF(TablaProyecto[[#This Row],[HourlyRate]]&lt;75,"Coste salarial medio","Coste salarial alto"))</f>
        <v>Coste salarial alto</v>
      </c>
      <c r="AN1242" s="3" t="str">
        <f>+IF(TablaProyecto[[#This Row],[DistanceFromHome]]&lt;10,"0-10 kms",IF(TablaProyecto[[#This Row],[DistanceFromHome]]&lt;20,"10-20 kms","20-30 kms"))</f>
        <v>0-10 kms</v>
      </c>
      <c r="AO1242" s="3" t="str">
        <f>+IF(TablaProyecto[[#This Row],[Porcentaje de aumento salarial recibido (%)]]&lt;16%,"Bajo",IF(TablaProyecto[[#This Row],[Porcentaje de aumento salarial recibido (%)]]&lt;21%,"Medio","Alto"))</f>
        <v>Bajo</v>
      </c>
      <c r="AP1242" s="3" t="str">
        <f>+IF(TablaProyecto[[#This Row],[TrainingTimesLastYear]]&lt;3,"Poca",IF(TablaProyecto[[#This Row],[TrainingTimesLastYear]]&lt;5,"Media","Mucha"))</f>
        <v>Poca</v>
      </c>
      <c r="AQ1242" s="3" t="str">
        <f>+IF(TablaProyecto[[#This Row],[TotalWorkingYears]]&lt;4,"Junior",IF(TablaProyecto[[#This Row],[TotalWorkingYears]]&lt;10,"Intermediate","Senior"))</f>
        <v>Intermediate</v>
      </c>
      <c r="AS1242" t="str">
        <f>+IF(TablaProyecto[[#This Row],[Education]]&gt;5,"ERRONEO","")</f>
        <v/>
      </c>
      <c r="AT1242" t="str">
        <f>IF(+COUNTIF(TablaProyecto[EmployeeNumber],TablaProyecto[[#This Row],[EmployeeNumber]])&gt;1,"ERRONEO"," ")</f>
        <v xml:space="preserve"> </v>
      </c>
      <c r="AU1242" t="str">
        <f>+IF(TablaProyecto[[#This Row],[JobSatisfaction]]&gt;4,"ERRONEO"," ")</f>
        <v xml:space="preserve"> </v>
      </c>
      <c r="AV1242" t="str">
        <f>+IF(TablaProyecto[[#This Row],[PerformanceRating]]&gt;4,"ERRONEO"," ")</f>
        <v xml:space="preserve"> </v>
      </c>
      <c r="AW1242" t="str">
        <f>+IF(TablaProyecto[[#This Row],[RelationshipSatisfaction]]&gt;4,"ERRONEO"," ")</f>
        <v xml:space="preserve"> </v>
      </c>
      <c r="AX1242" t="str">
        <f>+IF(TablaProyecto[[#This Row],[WorkLifeBalance]]&gt;4,"ERRONEO"," ")</f>
        <v xml:space="preserve"> </v>
      </c>
    </row>
    <row r="1243" spans="1:50" x14ac:dyDescent="0.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  <c r="AJ1243" s="3">
        <f>+TablaProyecto[[#This Row],[PercentSalaryHike]]/100</f>
        <v>0.13</v>
      </c>
      <c r="AK1243" s="3" t="str">
        <f>+IF(TablaProyecto[[#This Row],[Age]]&gt;=61,"Baby boomers",IF(TablaProyecto[[#This Row],[Age]]&gt;=45,"Generacion X",IF(TablaProyecto[[#This Row],[Age]]&gt;=29,"Millennials","Generacion Z")))</f>
        <v>Millennials</v>
      </c>
      <c r="AL124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43" s="3" t="str">
        <f>+IF(TablaProyecto[[#This Row],[HourlyRate]]&lt;50,"Coste salarial bajo",IF(TablaProyecto[[#This Row],[HourlyRate]]&lt;75,"Coste salarial medio","Coste salarial alto"))</f>
        <v>Coste salarial alto</v>
      </c>
      <c r="AN1243" s="3" t="str">
        <f>+IF(TablaProyecto[[#This Row],[DistanceFromHome]]&lt;10,"0-10 kms",IF(TablaProyecto[[#This Row],[DistanceFromHome]]&lt;20,"10-20 kms","20-30 kms"))</f>
        <v>10-20 kms</v>
      </c>
      <c r="AO1243" s="3" t="str">
        <f>+IF(TablaProyecto[[#This Row],[Porcentaje de aumento salarial recibido (%)]]&lt;16%,"Bajo",IF(TablaProyecto[[#This Row],[Porcentaje de aumento salarial recibido (%)]]&lt;21%,"Medio","Alto"))</f>
        <v>Bajo</v>
      </c>
      <c r="AP1243" s="3" t="str">
        <f>+IF(TablaProyecto[[#This Row],[TrainingTimesLastYear]]&lt;3,"Poca",IF(TablaProyecto[[#This Row],[TrainingTimesLastYear]]&lt;5,"Media","Mucha"))</f>
        <v>Poca</v>
      </c>
      <c r="AQ1243" s="3" t="str">
        <f>+IF(TablaProyecto[[#This Row],[TotalWorkingYears]]&lt;4,"Junior",IF(TablaProyecto[[#This Row],[TotalWorkingYears]]&lt;10,"Intermediate","Senior"))</f>
        <v>Senior</v>
      </c>
      <c r="AS1243" t="str">
        <f>+IF(TablaProyecto[[#This Row],[Education]]&gt;5,"ERRONEO","")</f>
        <v/>
      </c>
      <c r="AT1243" t="str">
        <f>IF(+COUNTIF(TablaProyecto[EmployeeNumber],TablaProyecto[[#This Row],[EmployeeNumber]])&gt;1,"ERRONEO"," ")</f>
        <v xml:space="preserve"> </v>
      </c>
      <c r="AU1243" t="str">
        <f>+IF(TablaProyecto[[#This Row],[JobSatisfaction]]&gt;4,"ERRONEO"," ")</f>
        <v xml:space="preserve"> </v>
      </c>
      <c r="AV1243" t="str">
        <f>+IF(TablaProyecto[[#This Row],[PerformanceRating]]&gt;4,"ERRONEO"," ")</f>
        <v xml:space="preserve"> </v>
      </c>
      <c r="AW1243" t="str">
        <f>+IF(TablaProyecto[[#This Row],[RelationshipSatisfaction]]&gt;4,"ERRONEO"," ")</f>
        <v xml:space="preserve"> </v>
      </c>
      <c r="AX1243" t="str">
        <f>+IF(TablaProyecto[[#This Row],[WorkLifeBalance]]&gt;4,"ERRONEO"," ")</f>
        <v xml:space="preserve"> </v>
      </c>
    </row>
    <row r="1244" spans="1:50" x14ac:dyDescent="0.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  <c r="AJ1244" s="3">
        <f>+TablaProyecto[[#This Row],[PercentSalaryHike]]/100</f>
        <v>0.14000000000000001</v>
      </c>
      <c r="AK1244" s="3" t="str">
        <f>+IF(TablaProyecto[[#This Row],[Age]]&gt;=61,"Baby boomers",IF(TablaProyecto[[#This Row],[Age]]&gt;=45,"Generacion X",IF(TablaProyecto[[#This Row],[Age]]&gt;=29,"Millennials","Generacion Z")))</f>
        <v>Millennials</v>
      </c>
      <c r="AL124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244" s="3" t="str">
        <f>+IF(TablaProyecto[[#This Row],[HourlyRate]]&lt;50,"Coste salarial bajo",IF(TablaProyecto[[#This Row],[HourlyRate]]&lt;75,"Coste salarial medio","Coste salarial alto"))</f>
        <v>Coste salarial alto</v>
      </c>
      <c r="AN1244" s="3" t="str">
        <f>+IF(TablaProyecto[[#This Row],[DistanceFromHome]]&lt;10,"0-10 kms",IF(TablaProyecto[[#This Row],[DistanceFromHome]]&lt;20,"10-20 kms","20-30 kms"))</f>
        <v>0-10 kms</v>
      </c>
      <c r="AO1244" s="3" t="str">
        <f>+IF(TablaProyecto[[#This Row],[Porcentaje de aumento salarial recibido (%)]]&lt;16%,"Bajo",IF(TablaProyecto[[#This Row],[Porcentaje de aumento salarial recibido (%)]]&lt;21%,"Medio","Alto"))</f>
        <v>Bajo</v>
      </c>
      <c r="AP1244" s="3" t="str">
        <f>+IF(TablaProyecto[[#This Row],[TrainingTimesLastYear]]&lt;3,"Poca",IF(TablaProyecto[[#This Row],[TrainingTimesLastYear]]&lt;5,"Media","Mucha"))</f>
        <v>Media</v>
      </c>
      <c r="AQ1244" s="3" t="str">
        <f>+IF(TablaProyecto[[#This Row],[TotalWorkingYears]]&lt;4,"Junior",IF(TablaProyecto[[#This Row],[TotalWorkingYears]]&lt;10,"Intermediate","Senior"))</f>
        <v>Senior</v>
      </c>
      <c r="AS1244" t="str">
        <f>+IF(TablaProyecto[[#This Row],[Education]]&gt;5,"ERRONEO","")</f>
        <v/>
      </c>
      <c r="AT1244" t="str">
        <f>IF(+COUNTIF(TablaProyecto[EmployeeNumber],TablaProyecto[[#This Row],[EmployeeNumber]])&gt;1,"ERRONEO"," ")</f>
        <v xml:space="preserve"> </v>
      </c>
      <c r="AU1244" t="str">
        <f>+IF(TablaProyecto[[#This Row],[JobSatisfaction]]&gt;4,"ERRONEO"," ")</f>
        <v xml:space="preserve"> </v>
      </c>
      <c r="AV1244" t="str">
        <f>+IF(TablaProyecto[[#This Row],[PerformanceRating]]&gt;4,"ERRONEO"," ")</f>
        <v xml:space="preserve"> </v>
      </c>
      <c r="AW1244" t="str">
        <f>+IF(TablaProyecto[[#This Row],[RelationshipSatisfaction]]&gt;4,"ERRONEO"," ")</f>
        <v xml:space="preserve"> </v>
      </c>
      <c r="AX1244" t="str">
        <f>+IF(TablaProyecto[[#This Row],[WorkLifeBalance]]&gt;4,"ERRONEO"," ")</f>
        <v xml:space="preserve"> </v>
      </c>
    </row>
    <row r="1245" spans="1:50" x14ac:dyDescent="0.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  <c r="AJ1245" s="3">
        <f>+TablaProyecto[[#This Row],[PercentSalaryHike]]/100</f>
        <v>0.21</v>
      </c>
      <c r="AK1245" s="3" t="str">
        <f>+IF(TablaProyecto[[#This Row],[Age]]&gt;=61,"Baby boomers",IF(TablaProyecto[[#This Row],[Age]]&gt;=45,"Generacion X",IF(TablaProyecto[[#This Row],[Age]]&gt;=29,"Millennials","Generacion Z")))</f>
        <v>Generacion X</v>
      </c>
      <c r="AL124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45" s="3" t="str">
        <f>+IF(TablaProyecto[[#This Row],[HourlyRate]]&lt;50,"Coste salarial bajo",IF(TablaProyecto[[#This Row],[HourlyRate]]&lt;75,"Coste salarial medio","Coste salarial alto"))</f>
        <v>Coste salarial medio</v>
      </c>
      <c r="AN1245" s="3" t="str">
        <f>+IF(TablaProyecto[[#This Row],[DistanceFromHome]]&lt;10,"0-10 kms",IF(TablaProyecto[[#This Row],[DistanceFromHome]]&lt;20,"10-20 kms","20-30 kms"))</f>
        <v>0-10 kms</v>
      </c>
      <c r="AO1245" s="3" t="str">
        <f>+IF(TablaProyecto[[#This Row],[Porcentaje de aumento salarial recibido (%)]]&lt;16%,"Bajo",IF(TablaProyecto[[#This Row],[Porcentaje de aumento salarial recibido (%)]]&lt;21%,"Medio","Alto"))</f>
        <v>Alto</v>
      </c>
      <c r="AP1245" s="3" t="str">
        <f>+IF(TablaProyecto[[#This Row],[TrainingTimesLastYear]]&lt;3,"Poca",IF(TablaProyecto[[#This Row],[TrainingTimesLastYear]]&lt;5,"Media","Mucha"))</f>
        <v>Poca</v>
      </c>
      <c r="AQ1245" s="3" t="str">
        <f>+IF(TablaProyecto[[#This Row],[TotalWorkingYears]]&lt;4,"Junior",IF(TablaProyecto[[#This Row],[TotalWorkingYears]]&lt;10,"Intermediate","Senior"))</f>
        <v>Intermediate</v>
      </c>
      <c r="AS1245" t="str">
        <f>+IF(TablaProyecto[[#This Row],[Education]]&gt;5,"ERRONEO","")</f>
        <v/>
      </c>
      <c r="AT1245" t="str">
        <f>IF(+COUNTIF(TablaProyecto[EmployeeNumber],TablaProyecto[[#This Row],[EmployeeNumber]])&gt;1,"ERRONEO"," ")</f>
        <v xml:space="preserve"> </v>
      </c>
      <c r="AU1245" t="str">
        <f>+IF(TablaProyecto[[#This Row],[JobSatisfaction]]&gt;4,"ERRONEO"," ")</f>
        <v xml:space="preserve"> </v>
      </c>
      <c r="AV1245" t="str">
        <f>+IF(TablaProyecto[[#This Row],[PerformanceRating]]&gt;4,"ERRONEO"," ")</f>
        <v xml:space="preserve"> </v>
      </c>
      <c r="AW1245" t="str">
        <f>+IF(TablaProyecto[[#This Row],[RelationshipSatisfaction]]&gt;4,"ERRONEO"," ")</f>
        <v xml:space="preserve"> </v>
      </c>
      <c r="AX1245" t="str">
        <f>+IF(TablaProyecto[[#This Row],[WorkLifeBalance]]&gt;4,"ERRONEO"," ")</f>
        <v xml:space="preserve"> </v>
      </c>
    </row>
    <row r="1246" spans="1:50" x14ac:dyDescent="0.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  <c r="AJ1246" s="3">
        <f>+TablaProyecto[[#This Row],[PercentSalaryHike]]/100</f>
        <v>0.16</v>
      </c>
      <c r="AK1246" s="3" t="str">
        <f>+IF(TablaProyecto[[#This Row],[Age]]&gt;=61,"Baby boomers",IF(TablaProyecto[[#This Row],[Age]]&gt;=45,"Generacion X",IF(TablaProyecto[[#This Row],[Age]]&gt;=29,"Millennials","Generacion Z")))</f>
        <v>Millennials</v>
      </c>
      <c r="AL124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46" s="3" t="str">
        <f>+IF(TablaProyecto[[#This Row],[HourlyRate]]&lt;50,"Coste salarial bajo",IF(TablaProyecto[[#This Row],[HourlyRate]]&lt;75,"Coste salarial medio","Coste salarial alto"))</f>
        <v>Coste salarial alto</v>
      </c>
      <c r="AN1246" s="3" t="str">
        <f>+IF(TablaProyecto[[#This Row],[DistanceFromHome]]&lt;10,"0-10 kms",IF(TablaProyecto[[#This Row],[DistanceFromHome]]&lt;20,"10-20 kms","20-30 kms"))</f>
        <v>0-10 kms</v>
      </c>
      <c r="AO1246" s="3" t="str">
        <f>+IF(TablaProyecto[[#This Row],[Porcentaje de aumento salarial recibido (%)]]&lt;16%,"Bajo",IF(TablaProyecto[[#This Row],[Porcentaje de aumento salarial recibido (%)]]&lt;21%,"Medio","Alto"))</f>
        <v>Medio</v>
      </c>
      <c r="AP1246" s="3" t="str">
        <f>+IF(TablaProyecto[[#This Row],[TrainingTimesLastYear]]&lt;3,"Poca",IF(TablaProyecto[[#This Row],[TrainingTimesLastYear]]&lt;5,"Media","Mucha"))</f>
        <v>Poca</v>
      </c>
      <c r="AQ1246" s="3" t="str">
        <f>+IF(TablaProyecto[[#This Row],[TotalWorkingYears]]&lt;4,"Junior",IF(TablaProyecto[[#This Row],[TotalWorkingYears]]&lt;10,"Intermediate","Senior"))</f>
        <v>Senior</v>
      </c>
      <c r="AS1246" t="str">
        <f>+IF(TablaProyecto[[#This Row],[Education]]&gt;5,"ERRONEO","")</f>
        <v/>
      </c>
      <c r="AT1246" t="str">
        <f>IF(+COUNTIF(TablaProyecto[EmployeeNumber],TablaProyecto[[#This Row],[EmployeeNumber]])&gt;1,"ERRONEO"," ")</f>
        <v xml:space="preserve"> </v>
      </c>
      <c r="AU1246" t="str">
        <f>+IF(TablaProyecto[[#This Row],[JobSatisfaction]]&gt;4,"ERRONEO"," ")</f>
        <v xml:space="preserve"> </v>
      </c>
      <c r="AV1246" t="str">
        <f>+IF(TablaProyecto[[#This Row],[PerformanceRating]]&gt;4,"ERRONEO"," ")</f>
        <v xml:space="preserve"> </v>
      </c>
      <c r="AW1246" t="str">
        <f>+IF(TablaProyecto[[#This Row],[RelationshipSatisfaction]]&gt;4,"ERRONEO"," ")</f>
        <v xml:space="preserve"> </v>
      </c>
      <c r="AX1246" t="str">
        <f>+IF(TablaProyecto[[#This Row],[WorkLifeBalance]]&gt;4,"ERRONEO"," ")</f>
        <v xml:space="preserve"> </v>
      </c>
    </row>
    <row r="1247" spans="1:50" x14ac:dyDescent="0.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  <c r="AJ1247" s="3">
        <f>+TablaProyecto[[#This Row],[PercentSalaryHike]]/100</f>
        <v>0.14000000000000001</v>
      </c>
      <c r="AK1247" s="3" t="str">
        <f>+IF(TablaProyecto[[#This Row],[Age]]&gt;=61,"Baby boomers",IF(TablaProyecto[[#This Row],[Age]]&gt;=45,"Generacion X",IF(TablaProyecto[[#This Row],[Age]]&gt;=29,"Millennials","Generacion Z")))</f>
        <v>Generacion Z</v>
      </c>
      <c r="AL124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47" s="3" t="str">
        <f>+IF(TablaProyecto[[#This Row],[HourlyRate]]&lt;50,"Coste salarial bajo",IF(TablaProyecto[[#This Row],[HourlyRate]]&lt;75,"Coste salarial medio","Coste salarial alto"))</f>
        <v>Coste salarial medio</v>
      </c>
      <c r="AN1247" s="3" t="str">
        <f>+IF(TablaProyecto[[#This Row],[DistanceFromHome]]&lt;10,"0-10 kms",IF(TablaProyecto[[#This Row],[DistanceFromHome]]&lt;20,"10-20 kms","20-30 kms"))</f>
        <v>10-20 kms</v>
      </c>
      <c r="AO1247" s="3" t="str">
        <f>+IF(TablaProyecto[[#This Row],[Porcentaje de aumento salarial recibido (%)]]&lt;16%,"Bajo",IF(TablaProyecto[[#This Row],[Porcentaje de aumento salarial recibido (%)]]&lt;21%,"Medio","Alto"))</f>
        <v>Bajo</v>
      </c>
      <c r="AP1247" s="3" t="str">
        <f>+IF(TablaProyecto[[#This Row],[TrainingTimesLastYear]]&lt;3,"Poca",IF(TablaProyecto[[#This Row],[TrainingTimesLastYear]]&lt;5,"Media","Mucha"))</f>
        <v>Poca</v>
      </c>
      <c r="AQ1247" s="3" t="str">
        <f>+IF(TablaProyecto[[#This Row],[TotalWorkingYears]]&lt;4,"Junior",IF(TablaProyecto[[#This Row],[TotalWorkingYears]]&lt;10,"Intermediate","Senior"))</f>
        <v>Junior</v>
      </c>
      <c r="AS1247" t="str">
        <f>+IF(TablaProyecto[[#This Row],[Education]]&gt;5,"ERRONEO","")</f>
        <v/>
      </c>
      <c r="AT1247" t="str">
        <f>IF(+COUNTIF(TablaProyecto[EmployeeNumber],TablaProyecto[[#This Row],[EmployeeNumber]])&gt;1,"ERRONEO"," ")</f>
        <v xml:space="preserve"> </v>
      </c>
      <c r="AU1247" t="str">
        <f>+IF(TablaProyecto[[#This Row],[JobSatisfaction]]&gt;4,"ERRONEO"," ")</f>
        <v xml:space="preserve"> </v>
      </c>
      <c r="AV1247" t="str">
        <f>+IF(TablaProyecto[[#This Row],[PerformanceRating]]&gt;4,"ERRONEO"," ")</f>
        <v xml:space="preserve"> </v>
      </c>
      <c r="AW1247" t="str">
        <f>+IF(TablaProyecto[[#This Row],[RelationshipSatisfaction]]&gt;4,"ERRONEO"," ")</f>
        <v xml:space="preserve"> </v>
      </c>
      <c r="AX1247" t="str">
        <f>+IF(TablaProyecto[[#This Row],[WorkLifeBalance]]&gt;4,"ERRONEO"," ")</f>
        <v xml:space="preserve"> </v>
      </c>
    </row>
    <row r="1248" spans="1:50" x14ac:dyDescent="0.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  <c r="AJ1248" s="3">
        <f>+TablaProyecto[[#This Row],[PercentSalaryHike]]/100</f>
        <v>0.11</v>
      </c>
      <c r="AK1248" s="3" t="str">
        <f>+IF(TablaProyecto[[#This Row],[Age]]&gt;=61,"Baby boomers",IF(TablaProyecto[[#This Row],[Age]]&gt;=45,"Generacion X",IF(TablaProyecto[[#This Row],[Age]]&gt;=29,"Millennials","Generacion Z")))</f>
        <v>Millennials</v>
      </c>
      <c r="AL124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48" s="3" t="str">
        <f>+IF(TablaProyecto[[#This Row],[HourlyRate]]&lt;50,"Coste salarial bajo",IF(TablaProyecto[[#This Row],[HourlyRate]]&lt;75,"Coste salarial medio","Coste salarial alto"))</f>
        <v>Coste salarial medio</v>
      </c>
      <c r="AN1248" s="3" t="str">
        <f>+IF(TablaProyecto[[#This Row],[DistanceFromHome]]&lt;10,"0-10 kms",IF(TablaProyecto[[#This Row],[DistanceFromHome]]&lt;20,"10-20 kms","20-30 kms"))</f>
        <v>0-10 kms</v>
      </c>
      <c r="AO1248" s="3" t="str">
        <f>+IF(TablaProyecto[[#This Row],[Porcentaje de aumento salarial recibido (%)]]&lt;16%,"Bajo",IF(TablaProyecto[[#This Row],[Porcentaje de aumento salarial recibido (%)]]&lt;21%,"Medio","Alto"))</f>
        <v>Bajo</v>
      </c>
      <c r="AP1248" s="3" t="str">
        <f>+IF(TablaProyecto[[#This Row],[TrainingTimesLastYear]]&lt;3,"Poca",IF(TablaProyecto[[#This Row],[TrainingTimesLastYear]]&lt;5,"Media","Mucha"))</f>
        <v>Poca</v>
      </c>
      <c r="AQ1248" s="3" t="str">
        <f>+IF(TablaProyecto[[#This Row],[TotalWorkingYears]]&lt;4,"Junior",IF(TablaProyecto[[#This Row],[TotalWorkingYears]]&lt;10,"Intermediate","Senior"))</f>
        <v>Intermediate</v>
      </c>
      <c r="AS1248" t="str">
        <f>+IF(TablaProyecto[[#This Row],[Education]]&gt;5,"ERRONEO","")</f>
        <v/>
      </c>
      <c r="AT1248" t="str">
        <f>IF(+COUNTIF(TablaProyecto[EmployeeNumber],TablaProyecto[[#This Row],[EmployeeNumber]])&gt;1,"ERRONEO"," ")</f>
        <v xml:space="preserve"> </v>
      </c>
      <c r="AU1248" t="str">
        <f>+IF(TablaProyecto[[#This Row],[JobSatisfaction]]&gt;4,"ERRONEO"," ")</f>
        <v xml:space="preserve"> </v>
      </c>
      <c r="AV1248" t="str">
        <f>+IF(TablaProyecto[[#This Row],[PerformanceRating]]&gt;4,"ERRONEO"," ")</f>
        <v xml:space="preserve"> </v>
      </c>
      <c r="AW1248" t="str">
        <f>+IF(TablaProyecto[[#This Row],[RelationshipSatisfaction]]&gt;4,"ERRONEO"," ")</f>
        <v xml:space="preserve"> </v>
      </c>
      <c r="AX1248" t="str">
        <f>+IF(TablaProyecto[[#This Row],[WorkLifeBalance]]&gt;4,"ERRONEO"," ")</f>
        <v xml:space="preserve"> </v>
      </c>
    </row>
    <row r="1249" spans="1:50" x14ac:dyDescent="0.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  <c r="AJ1249" s="3">
        <f>+TablaProyecto[[#This Row],[PercentSalaryHike]]/100</f>
        <v>0.19</v>
      </c>
      <c r="AK1249" s="3" t="str">
        <f>+IF(TablaProyecto[[#This Row],[Age]]&gt;=61,"Baby boomers",IF(TablaProyecto[[#This Row],[Age]]&gt;=45,"Generacion X",IF(TablaProyecto[[#This Row],[Age]]&gt;=29,"Millennials","Generacion Z")))</f>
        <v>Millennials</v>
      </c>
      <c r="AL124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49" s="3" t="str">
        <f>+IF(TablaProyecto[[#This Row],[HourlyRate]]&lt;50,"Coste salarial bajo",IF(TablaProyecto[[#This Row],[HourlyRate]]&lt;75,"Coste salarial medio","Coste salarial alto"))</f>
        <v>Coste salarial medio</v>
      </c>
      <c r="AN1249" s="3" t="str">
        <f>+IF(TablaProyecto[[#This Row],[DistanceFromHome]]&lt;10,"0-10 kms",IF(TablaProyecto[[#This Row],[DistanceFromHome]]&lt;20,"10-20 kms","20-30 kms"))</f>
        <v>0-10 kms</v>
      </c>
      <c r="AO1249" s="3" t="str">
        <f>+IF(TablaProyecto[[#This Row],[Porcentaje de aumento salarial recibido (%)]]&lt;16%,"Bajo",IF(TablaProyecto[[#This Row],[Porcentaje de aumento salarial recibido (%)]]&lt;21%,"Medio","Alto"))</f>
        <v>Medio</v>
      </c>
      <c r="AP1249" s="3" t="str">
        <f>+IF(TablaProyecto[[#This Row],[TrainingTimesLastYear]]&lt;3,"Poca",IF(TablaProyecto[[#This Row],[TrainingTimesLastYear]]&lt;5,"Media","Mucha"))</f>
        <v>Media</v>
      </c>
      <c r="AQ1249" s="3" t="str">
        <f>+IF(TablaProyecto[[#This Row],[TotalWorkingYears]]&lt;4,"Junior",IF(TablaProyecto[[#This Row],[TotalWorkingYears]]&lt;10,"Intermediate","Senior"))</f>
        <v>Intermediate</v>
      </c>
      <c r="AS1249" t="str">
        <f>+IF(TablaProyecto[[#This Row],[Education]]&gt;5,"ERRONEO","")</f>
        <v/>
      </c>
      <c r="AT1249" t="str">
        <f>IF(+COUNTIF(TablaProyecto[EmployeeNumber],TablaProyecto[[#This Row],[EmployeeNumber]])&gt;1,"ERRONEO"," ")</f>
        <v xml:space="preserve"> </v>
      </c>
      <c r="AU1249" t="str">
        <f>+IF(TablaProyecto[[#This Row],[JobSatisfaction]]&gt;4,"ERRONEO"," ")</f>
        <v xml:space="preserve"> </v>
      </c>
      <c r="AV1249" t="str">
        <f>+IF(TablaProyecto[[#This Row],[PerformanceRating]]&gt;4,"ERRONEO"," ")</f>
        <v xml:space="preserve"> </v>
      </c>
      <c r="AW1249" t="str">
        <f>+IF(TablaProyecto[[#This Row],[RelationshipSatisfaction]]&gt;4,"ERRONEO"," ")</f>
        <v xml:space="preserve"> </v>
      </c>
      <c r="AX1249" t="str">
        <f>+IF(TablaProyecto[[#This Row],[WorkLifeBalance]]&gt;4,"ERRONEO"," ")</f>
        <v xml:space="preserve"> </v>
      </c>
    </row>
    <row r="1250" spans="1:50" x14ac:dyDescent="0.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  <c r="AJ1250" s="3">
        <f>+TablaProyecto[[#This Row],[PercentSalaryHike]]/100</f>
        <v>0.11</v>
      </c>
      <c r="AK1250" s="3" t="str">
        <f>+IF(TablaProyecto[[#This Row],[Age]]&gt;=61,"Baby boomers",IF(TablaProyecto[[#This Row],[Age]]&gt;=45,"Generacion X",IF(TablaProyecto[[#This Row],[Age]]&gt;=29,"Millennials","Generacion Z")))</f>
        <v>Generacion Z</v>
      </c>
      <c r="AL125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50" s="3" t="str">
        <f>+IF(TablaProyecto[[#This Row],[HourlyRate]]&lt;50,"Coste salarial bajo",IF(TablaProyecto[[#This Row],[HourlyRate]]&lt;75,"Coste salarial medio","Coste salarial alto"))</f>
        <v>Coste salarial medio</v>
      </c>
      <c r="AN1250" s="3" t="str">
        <f>+IF(TablaProyecto[[#This Row],[DistanceFromHome]]&lt;10,"0-10 kms",IF(TablaProyecto[[#This Row],[DistanceFromHome]]&lt;20,"10-20 kms","20-30 kms"))</f>
        <v>0-10 kms</v>
      </c>
      <c r="AO1250" s="3" t="str">
        <f>+IF(TablaProyecto[[#This Row],[Porcentaje de aumento salarial recibido (%)]]&lt;16%,"Bajo",IF(TablaProyecto[[#This Row],[Porcentaje de aumento salarial recibido (%)]]&lt;21%,"Medio","Alto"))</f>
        <v>Bajo</v>
      </c>
      <c r="AP1250" s="3" t="str">
        <f>+IF(TablaProyecto[[#This Row],[TrainingTimesLastYear]]&lt;3,"Poca",IF(TablaProyecto[[#This Row],[TrainingTimesLastYear]]&lt;5,"Media","Mucha"))</f>
        <v>Mucha</v>
      </c>
      <c r="AQ1250" s="3" t="str">
        <f>+IF(TablaProyecto[[#This Row],[TotalWorkingYears]]&lt;4,"Junior",IF(TablaProyecto[[#This Row],[TotalWorkingYears]]&lt;10,"Intermediate","Senior"))</f>
        <v>Intermediate</v>
      </c>
      <c r="AS1250" t="str">
        <f>+IF(TablaProyecto[[#This Row],[Education]]&gt;5,"ERRONEO","")</f>
        <v/>
      </c>
      <c r="AT1250" t="str">
        <f>IF(+COUNTIF(TablaProyecto[EmployeeNumber],TablaProyecto[[#This Row],[EmployeeNumber]])&gt;1,"ERRONEO"," ")</f>
        <v xml:space="preserve"> </v>
      </c>
      <c r="AU1250" t="str">
        <f>+IF(TablaProyecto[[#This Row],[JobSatisfaction]]&gt;4,"ERRONEO"," ")</f>
        <v xml:space="preserve"> </v>
      </c>
      <c r="AV1250" t="str">
        <f>+IF(TablaProyecto[[#This Row],[PerformanceRating]]&gt;4,"ERRONEO"," ")</f>
        <v xml:space="preserve"> </v>
      </c>
      <c r="AW1250" t="str">
        <f>+IF(TablaProyecto[[#This Row],[RelationshipSatisfaction]]&gt;4,"ERRONEO"," ")</f>
        <v xml:space="preserve"> </v>
      </c>
      <c r="AX1250" t="str">
        <f>+IF(TablaProyecto[[#This Row],[WorkLifeBalance]]&gt;4,"ERRONEO"," ")</f>
        <v xml:space="preserve"> </v>
      </c>
    </row>
    <row r="1251" spans="1:50" x14ac:dyDescent="0.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  <c r="AJ1251" s="3">
        <f>+TablaProyecto[[#This Row],[PercentSalaryHike]]/100</f>
        <v>0.13</v>
      </c>
      <c r="AK1251" s="3" t="str">
        <f>+IF(TablaProyecto[[#This Row],[Age]]&gt;=61,"Baby boomers",IF(TablaProyecto[[#This Row],[Age]]&gt;=45,"Generacion X",IF(TablaProyecto[[#This Row],[Age]]&gt;=29,"Millennials","Generacion Z")))</f>
        <v>Millennials</v>
      </c>
      <c r="AL125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51" s="3" t="str">
        <f>+IF(TablaProyecto[[#This Row],[HourlyRate]]&lt;50,"Coste salarial bajo",IF(TablaProyecto[[#This Row],[HourlyRate]]&lt;75,"Coste salarial medio","Coste salarial alto"))</f>
        <v>Coste salarial medio</v>
      </c>
      <c r="AN1251" s="3" t="str">
        <f>+IF(TablaProyecto[[#This Row],[DistanceFromHome]]&lt;10,"0-10 kms",IF(TablaProyecto[[#This Row],[DistanceFromHome]]&lt;20,"10-20 kms","20-30 kms"))</f>
        <v>0-10 kms</v>
      </c>
      <c r="AO1251" s="3" t="str">
        <f>+IF(TablaProyecto[[#This Row],[Porcentaje de aumento salarial recibido (%)]]&lt;16%,"Bajo",IF(TablaProyecto[[#This Row],[Porcentaje de aumento salarial recibido (%)]]&lt;21%,"Medio","Alto"))</f>
        <v>Bajo</v>
      </c>
      <c r="AP1251" s="3" t="str">
        <f>+IF(TablaProyecto[[#This Row],[TrainingTimesLastYear]]&lt;3,"Poca",IF(TablaProyecto[[#This Row],[TrainingTimesLastYear]]&lt;5,"Media","Mucha"))</f>
        <v>Media</v>
      </c>
      <c r="AQ1251" s="3" t="str">
        <f>+IF(TablaProyecto[[#This Row],[TotalWorkingYears]]&lt;4,"Junior",IF(TablaProyecto[[#This Row],[TotalWorkingYears]]&lt;10,"Intermediate","Senior"))</f>
        <v>Junior</v>
      </c>
      <c r="AS1251" t="str">
        <f>+IF(TablaProyecto[[#This Row],[Education]]&gt;5,"ERRONEO","")</f>
        <v/>
      </c>
      <c r="AT1251" t="str">
        <f>IF(+COUNTIF(TablaProyecto[EmployeeNumber],TablaProyecto[[#This Row],[EmployeeNumber]])&gt;1,"ERRONEO"," ")</f>
        <v xml:space="preserve"> </v>
      </c>
      <c r="AU1251" t="str">
        <f>+IF(TablaProyecto[[#This Row],[JobSatisfaction]]&gt;4,"ERRONEO"," ")</f>
        <v xml:space="preserve"> </v>
      </c>
      <c r="AV1251" t="str">
        <f>+IF(TablaProyecto[[#This Row],[PerformanceRating]]&gt;4,"ERRONEO"," ")</f>
        <v xml:space="preserve"> </v>
      </c>
      <c r="AW1251" t="str">
        <f>+IF(TablaProyecto[[#This Row],[RelationshipSatisfaction]]&gt;4,"ERRONEO"," ")</f>
        <v xml:space="preserve"> </v>
      </c>
      <c r="AX1251" t="str">
        <f>+IF(TablaProyecto[[#This Row],[WorkLifeBalance]]&gt;4,"ERRONEO"," ")</f>
        <v xml:space="preserve"> </v>
      </c>
    </row>
    <row r="1252" spans="1:50" x14ac:dyDescent="0.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  <c r="AJ1252" s="3">
        <f>+TablaProyecto[[#This Row],[PercentSalaryHike]]/100</f>
        <v>0.12</v>
      </c>
      <c r="AK1252" s="3" t="str">
        <f>+IF(TablaProyecto[[#This Row],[Age]]&gt;=61,"Baby boomers",IF(TablaProyecto[[#This Row],[Age]]&gt;=45,"Generacion X",IF(TablaProyecto[[#This Row],[Age]]&gt;=29,"Millennials","Generacion Z")))</f>
        <v>Millennials</v>
      </c>
      <c r="AL125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52" s="3" t="str">
        <f>+IF(TablaProyecto[[#This Row],[HourlyRate]]&lt;50,"Coste salarial bajo",IF(TablaProyecto[[#This Row],[HourlyRate]]&lt;75,"Coste salarial medio","Coste salarial alto"))</f>
        <v>Coste salarial medio</v>
      </c>
      <c r="AN1252" s="3" t="str">
        <f>+IF(TablaProyecto[[#This Row],[DistanceFromHome]]&lt;10,"0-10 kms",IF(TablaProyecto[[#This Row],[DistanceFromHome]]&lt;20,"10-20 kms","20-30 kms"))</f>
        <v>0-10 kms</v>
      </c>
      <c r="AO1252" s="3" t="str">
        <f>+IF(TablaProyecto[[#This Row],[Porcentaje de aumento salarial recibido (%)]]&lt;16%,"Bajo",IF(TablaProyecto[[#This Row],[Porcentaje de aumento salarial recibido (%)]]&lt;21%,"Medio","Alto"))</f>
        <v>Bajo</v>
      </c>
      <c r="AP1252" s="3" t="str">
        <f>+IF(TablaProyecto[[#This Row],[TrainingTimesLastYear]]&lt;3,"Poca",IF(TablaProyecto[[#This Row],[TrainingTimesLastYear]]&lt;5,"Media","Mucha"))</f>
        <v>Mucha</v>
      </c>
      <c r="AQ1252" s="3" t="str">
        <f>+IF(TablaProyecto[[#This Row],[TotalWorkingYears]]&lt;4,"Junior",IF(TablaProyecto[[#This Row],[TotalWorkingYears]]&lt;10,"Intermediate","Senior"))</f>
        <v>Senior</v>
      </c>
      <c r="AS1252" t="str">
        <f>+IF(TablaProyecto[[#This Row],[Education]]&gt;5,"ERRONEO","")</f>
        <v/>
      </c>
      <c r="AT1252" t="str">
        <f>IF(+COUNTIF(TablaProyecto[EmployeeNumber],TablaProyecto[[#This Row],[EmployeeNumber]])&gt;1,"ERRONEO"," ")</f>
        <v xml:space="preserve"> </v>
      </c>
      <c r="AU1252" t="str">
        <f>+IF(TablaProyecto[[#This Row],[JobSatisfaction]]&gt;4,"ERRONEO"," ")</f>
        <v xml:space="preserve"> </v>
      </c>
      <c r="AV1252" t="str">
        <f>+IF(TablaProyecto[[#This Row],[PerformanceRating]]&gt;4,"ERRONEO"," ")</f>
        <v xml:space="preserve"> </v>
      </c>
      <c r="AW1252" t="str">
        <f>+IF(TablaProyecto[[#This Row],[RelationshipSatisfaction]]&gt;4,"ERRONEO"," ")</f>
        <v xml:space="preserve"> </v>
      </c>
      <c r="AX1252" t="str">
        <f>+IF(TablaProyecto[[#This Row],[WorkLifeBalance]]&gt;4,"ERRONEO"," ")</f>
        <v xml:space="preserve"> </v>
      </c>
    </row>
    <row r="1253" spans="1:50" x14ac:dyDescent="0.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  <c r="AJ1253" s="3">
        <f>+TablaProyecto[[#This Row],[PercentSalaryHike]]/100</f>
        <v>0.11</v>
      </c>
      <c r="AK1253" s="3" t="str">
        <f>+IF(TablaProyecto[[#This Row],[Age]]&gt;=61,"Baby boomers",IF(TablaProyecto[[#This Row],[Age]]&gt;=45,"Generacion X",IF(TablaProyecto[[#This Row],[Age]]&gt;=29,"Millennials","Generacion Z")))</f>
        <v>Millennials</v>
      </c>
      <c r="AL125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53" s="3" t="str">
        <f>+IF(TablaProyecto[[#This Row],[HourlyRate]]&lt;50,"Coste salarial bajo",IF(TablaProyecto[[#This Row],[HourlyRate]]&lt;75,"Coste salarial medio","Coste salarial alto"))</f>
        <v>Coste salarial alto</v>
      </c>
      <c r="AN1253" s="3" t="str">
        <f>+IF(TablaProyecto[[#This Row],[DistanceFromHome]]&lt;10,"0-10 kms",IF(TablaProyecto[[#This Row],[DistanceFromHome]]&lt;20,"10-20 kms","20-30 kms"))</f>
        <v>10-20 kms</v>
      </c>
      <c r="AO1253" s="3" t="str">
        <f>+IF(TablaProyecto[[#This Row],[Porcentaje de aumento salarial recibido (%)]]&lt;16%,"Bajo",IF(TablaProyecto[[#This Row],[Porcentaje de aumento salarial recibido (%)]]&lt;21%,"Medio","Alto"))</f>
        <v>Bajo</v>
      </c>
      <c r="AP1253" s="3" t="str">
        <f>+IF(TablaProyecto[[#This Row],[TrainingTimesLastYear]]&lt;3,"Poca",IF(TablaProyecto[[#This Row],[TrainingTimesLastYear]]&lt;5,"Media","Mucha"))</f>
        <v>Poca</v>
      </c>
      <c r="AQ1253" s="3" t="str">
        <f>+IF(TablaProyecto[[#This Row],[TotalWorkingYears]]&lt;4,"Junior",IF(TablaProyecto[[#This Row],[TotalWorkingYears]]&lt;10,"Intermediate","Senior"))</f>
        <v>Senior</v>
      </c>
      <c r="AS1253" t="str">
        <f>+IF(TablaProyecto[[#This Row],[Education]]&gt;5,"ERRONEO","")</f>
        <v/>
      </c>
      <c r="AT1253" t="str">
        <f>IF(+COUNTIF(TablaProyecto[EmployeeNumber],TablaProyecto[[#This Row],[EmployeeNumber]])&gt;1,"ERRONEO"," ")</f>
        <v xml:space="preserve"> </v>
      </c>
      <c r="AU1253" t="str">
        <f>+IF(TablaProyecto[[#This Row],[JobSatisfaction]]&gt;4,"ERRONEO"," ")</f>
        <v xml:space="preserve"> </v>
      </c>
      <c r="AV1253" t="str">
        <f>+IF(TablaProyecto[[#This Row],[PerformanceRating]]&gt;4,"ERRONEO"," ")</f>
        <v xml:space="preserve"> </v>
      </c>
      <c r="AW1253" t="str">
        <f>+IF(TablaProyecto[[#This Row],[RelationshipSatisfaction]]&gt;4,"ERRONEO"," ")</f>
        <v xml:space="preserve"> </v>
      </c>
      <c r="AX1253" t="str">
        <f>+IF(TablaProyecto[[#This Row],[WorkLifeBalance]]&gt;4,"ERRONEO"," ")</f>
        <v xml:space="preserve"> </v>
      </c>
    </row>
    <row r="1254" spans="1:50" x14ac:dyDescent="0.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  <c r="AJ1254" s="3">
        <f>+TablaProyecto[[#This Row],[PercentSalaryHike]]/100</f>
        <v>0.14000000000000001</v>
      </c>
      <c r="AK1254" s="3" t="str">
        <f>+IF(TablaProyecto[[#This Row],[Age]]&gt;=61,"Baby boomers",IF(TablaProyecto[[#This Row],[Age]]&gt;=45,"Generacion X",IF(TablaProyecto[[#This Row],[Age]]&gt;=29,"Millennials","Generacion Z")))</f>
        <v>Millennials</v>
      </c>
      <c r="AL125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54" s="3" t="str">
        <f>+IF(TablaProyecto[[#This Row],[HourlyRate]]&lt;50,"Coste salarial bajo",IF(TablaProyecto[[#This Row],[HourlyRate]]&lt;75,"Coste salarial medio","Coste salarial alto"))</f>
        <v>Coste salarial alto</v>
      </c>
      <c r="AN1254" s="3" t="str">
        <f>+IF(TablaProyecto[[#This Row],[DistanceFromHome]]&lt;10,"0-10 kms",IF(TablaProyecto[[#This Row],[DistanceFromHome]]&lt;20,"10-20 kms","20-30 kms"))</f>
        <v>0-10 kms</v>
      </c>
      <c r="AO1254" s="3" t="str">
        <f>+IF(TablaProyecto[[#This Row],[Porcentaje de aumento salarial recibido (%)]]&lt;16%,"Bajo",IF(TablaProyecto[[#This Row],[Porcentaje de aumento salarial recibido (%)]]&lt;21%,"Medio","Alto"))</f>
        <v>Bajo</v>
      </c>
      <c r="AP1254" s="3" t="str">
        <f>+IF(TablaProyecto[[#This Row],[TrainingTimesLastYear]]&lt;3,"Poca",IF(TablaProyecto[[#This Row],[TrainingTimesLastYear]]&lt;5,"Media","Mucha"))</f>
        <v>Media</v>
      </c>
      <c r="AQ1254" s="3" t="str">
        <f>+IF(TablaProyecto[[#This Row],[TotalWorkingYears]]&lt;4,"Junior",IF(TablaProyecto[[#This Row],[TotalWorkingYears]]&lt;10,"Intermediate","Senior"))</f>
        <v>Intermediate</v>
      </c>
      <c r="AS1254" t="str">
        <f>+IF(TablaProyecto[[#This Row],[Education]]&gt;5,"ERRONEO","")</f>
        <v/>
      </c>
      <c r="AT1254" t="str">
        <f>IF(+COUNTIF(TablaProyecto[EmployeeNumber],TablaProyecto[[#This Row],[EmployeeNumber]])&gt;1,"ERRONEO"," ")</f>
        <v xml:space="preserve"> </v>
      </c>
      <c r="AU1254" t="str">
        <f>+IF(TablaProyecto[[#This Row],[JobSatisfaction]]&gt;4,"ERRONEO"," ")</f>
        <v xml:space="preserve"> </v>
      </c>
      <c r="AV1254" t="str">
        <f>+IF(TablaProyecto[[#This Row],[PerformanceRating]]&gt;4,"ERRONEO"," ")</f>
        <v xml:space="preserve"> </v>
      </c>
      <c r="AW1254" t="str">
        <f>+IF(TablaProyecto[[#This Row],[RelationshipSatisfaction]]&gt;4,"ERRONEO"," ")</f>
        <v xml:space="preserve"> </v>
      </c>
      <c r="AX1254" t="str">
        <f>+IF(TablaProyecto[[#This Row],[WorkLifeBalance]]&gt;4,"ERRONEO"," ")</f>
        <v xml:space="preserve"> </v>
      </c>
    </row>
    <row r="1255" spans="1:50" x14ac:dyDescent="0.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  <c r="AJ1255" s="3">
        <f>+TablaProyecto[[#This Row],[PercentSalaryHike]]/100</f>
        <v>0.15</v>
      </c>
      <c r="AK1255" s="3" t="str">
        <f>+IF(TablaProyecto[[#This Row],[Age]]&gt;=61,"Baby boomers",IF(TablaProyecto[[#This Row],[Age]]&gt;=45,"Generacion X",IF(TablaProyecto[[#This Row],[Age]]&gt;=29,"Millennials","Generacion Z")))</f>
        <v>Millennials</v>
      </c>
      <c r="AL125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255" s="3" t="str">
        <f>+IF(TablaProyecto[[#This Row],[HourlyRate]]&lt;50,"Coste salarial bajo",IF(TablaProyecto[[#This Row],[HourlyRate]]&lt;75,"Coste salarial medio","Coste salarial alto"))</f>
        <v>Coste salarial medio</v>
      </c>
      <c r="AN1255" s="3" t="str">
        <f>+IF(TablaProyecto[[#This Row],[DistanceFromHome]]&lt;10,"0-10 kms",IF(TablaProyecto[[#This Row],[DistanceFromHome]]&lt;20,"10-20 kms","20-30 kms"))</f>
        <v>0-10 kms</v>
      </c>
      <c r="AO1255" s="3" t="str">
        <f>+IF(TablaProyecto[[#This Row],[Porcentaje de aumento salarial recibido (%)]]&lt;16%,"Bajo",IF(TablaProyecto[[#This Row],[Porcentaje de aumento salarial recibido (%)]]&lt;21%,"Medio","Alto"))</f>
        <v>Bajo</v>
      </c>
      <c r="AP1255" s="3" t="str">
        <f>+IF(TablaProyecto[[#This Row],[TrainingTimesLastYear]]&lt;3,"Poca",IF(TablaProyecto[[#This Row],[TrainingTimesLastYear]]&lt;5,"Media","Mucha"))</f>
        <v>Poca</v>
      </c>
      <c r="AQ1255" s="3" t="str">
        <f>+IF(TablaProyecto[[#This Row],[TotalWorkingYears]]&lt;4,"Junior",IF(TablaProyecto[[#This Row],[TotalWorkingYears]]&lt;10,"Intermediate","Senior"))</f>
        <v>Senior</v>
      </c>
      <c r="AS1255" t="str">
        <f>+IF(TablaProyecto[[#This Row],[Education]]&gt;5,"ERRONEO","")</f>
        <v/>
      </c>
      <c r="AT1255" t="str">
        <f>IF(+COUNTIF(TablaProyecto[EmployeeNumber],TablaProyecto[[#This Row],[EmployeeNumber]])&gt;1,"ERRONEO"," ")</f>
        <v xml:space="preserve"> </v>
      </c>
      <c r="AU1255" t="str">
        <f>+IF(TablaProyecto[[#This Row],[JobSatisfaction]]&gt;4,"ERRONEO"," ")</f>
        <v xml:space="preserve"> </v>
      </c>
      <c r="AV1255" t="str">
        <f>+IF(TablaProyecto[[#This Row],[PerformanceRating]]&gt;4,"ERRONEO"," ")</f>
        <v xml:space="preserve"> </v>
      </c>
      <c r="AW1255" t="str">
        <f>+IF(TablaProyecto[[#This Row],[RelationshipSatisfaction]]&gt;4,"ERRONEO"," ")</f>
        <v xml:space="preserve"> </v>
      </c>
      <c r="AX1255" t="str">
        <f>+IF(TablaProyecto[[#This Row],[WorkLifeBalance]]&gt;4,"ERRONEO"," ")</f>
        <v xml:space="preserve"> </v>
      </c>
    </row>
    <row r="1256" spans="1:50" x14ac:dyDescent="0.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  <c r="AJ1256" s="3">
        <f>+TablaProyecto[[#This Row],[PercentSalaryHike]]/100</f>
        <v>0.12</v>
      </c>
      <c r="AK1256" s="3" t="str">
        <f>+IF(TablaProyecto[[#This Row],[Age]]&gt;=61,"Baby boomers",IF(TablaProyecto[[#This Row],[Age]]&gt;=45,"Generacion X",IF(TablaProyecto[[#This Row],[Age]]&gt;=29,"Millennials","Generacion Z")))</f>
        <v>Generacion X</v>
      </c>
      <c r="AL125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56" s="3" t="str">
        <f>+IF(TablaProyecto[[#This Row],[HourlyRate]]&lt;50,"Coste salarial bajo",IF(TablaProyecto[[#This Row],[HourlyRate]]&lt;75,"Coste salarial medio","Coste salarial alto"))</f>
        <v>Coste salarial alto</v>
      </c>
      <c r="AN1256" s="3" t="str">
        <f>+IF(TablaProyecto[[#This Row],[DistanceFromHome]]&lt;10,"0-10 kms",IF(TablaProyecto[[#This Row],[DistanceFromHome]]&lt;20,"10-20 kms","20-30 kms"))</f>
        <v>10-20 kms</v>
      </c>
      <c r="AO1256" s="3" t="str">
        <f>+IF(TablaProyecto[[#This Row],[Porcentaje de aumento salarial recibido (%)]]&lt;16%,"Bajo",IF(TablaProyecto[[#This Row],[Porcentaje de aumento salarial recibido (%)]]&lt;21%,"Medio","Alto"))</f>
        <v>Bajo</v>
      </c>
      <c r="AP1256" s="3" t="str">
        <f>+IF(TablaProyecto[[#This Row],[TrainingTimesLastYear]]&lt;3,"Poca",IF(TablaProyecto[[#This Row],[TrainingTimesLastYear]]&lt;5,"Media","Mucha"))</f>
        <v>Poca</v>
      </c>
      <c r="AQ1256" s="3" t="str">
        <f>+IF(TablaProyecto[[#This Row],[TotalWorkingYears]]&lt;4,"Junior",IF(TablaProyecto[[#This Row],[TotalWorkingYears]]&lt;10,"Intermediate","Senior"))</f>
        <v>Intermediate</v>
      </c>
      <c r="AS1256" t="str">
        <f>+IF(TablaProyecto[[#This Row],[Education]]&gt;5,"ERRONEO","")</f>
        <v/>
      </c>
      <c r="AT1256" t="str">
        <f>IF(+COUNTIF(TablaProyecto[EmployeeNumber],TablaProyecto[[#This Row],[EmployeeNumber]])&gt;1,"ERRONEO"," ")</f>
        <v xml:space="preserve"> </v>
      </c>
      <c r="AU1256" t="str">
        <f>+IF(TablaProyecto[[#This Row],[JobSatisfaction]]&gt;4,"ERRONEO"," ")</f>
        <v xml:space="preserve"> </v>
      </c>
      <c r="AV1256" t="str">
        <f>+IF(TablaProyecto[[#This Row],[PerformanceRating]]&gt;4,"ERRONEO"," ")</f>
        <v xml:space="preserve"> </v>
      </c>
      <c r="AW1256" t="str">
        <f>+IF(TablaProyecto[[#This Row],[RelationshipSatisfaction]]&gt;4,"ERRONEO"," ")</f>
        <v xml:space="preserve"> </v>
      </c>
      <c r="AX1256" t="str">
        <f>+IF(TablaProyecto[[#This Row],[WorkLifeBalance]]&gt;4,"ERRONEO"," ")</f>
        <v xml:space="preserve"> </v>
      </c>
    </row>
    <row r="1257" spans="1:50" x14ac:dyDescent="0.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  <c r="AJ1257" s="3">
        <f>+TablaProyecto[[#This Row],[PercentSalaryHike]]/100</f>
        <v>0.2</v>
      </c>
      <c r="AK1257" s="3" t="str">
        <f>+IF(TablaProyecto[[#This Row],[Age]]&gt;=61,"Baby boomers",IF(TablaProyecto[[#This Row],[Age]]&gt;=45,"Generacion X",IF(TablaProyecto[[#This Row],[Age]]&gt;=29,"Millennials","Generacion Z")))</f>
        <v>Millennials</v>
      </c>
      <c r="AL125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257" s="3" t="str">
        <f>+IF(TablaProyecto[[#This Row],[HourlyRate]]&lt;50,"Coste salarial bajo",IF(TablaProyecto[[#This Row],[HourlyRate]]&lt;75,"Coste salarial medio","Coste salarial alto"))</f>
        <v>Coste salarial medio</v>
      </c>
      <c r="AN1257" s="3" t="str">
        <f>+IF(TablaProyecto[[#This Row],[DistanceFromHome]]&lt;10,"0-10 kms",IF(TablaProyecto[[#This Row],[DistanceFromHome]]&lt;20,"10-20 kms","20-30 kms"))</f>
        <v>10-20 kms</v>
      </c>
      <c r="AO1257" s="3" t="str">
        <f>+IF(TablaProyecto[[#This Row],[Porcentaje de aumento salarial recibido (%)]]&lt;16%,"Bajo",IF(TablaProyecto[[#This Row],[Porcentaje de aumento salarial recibido (%)]]&lt;21%,"Medio","Alto"))</f>
        <v>Medio</v>
      </c>
      <c r="AP1257" s="3" t="str">
        <f>+IF(TablaProyecto[[#This Row],[TrainingTimesLastYear]]&lt;3,"Poca",IF(TablaProyecto[[#This Row],[TrainingTimesLastYear]]&lt;5,"Media","Mucha"))</f>
        <v>Poca</v>
      </c>
      <c r="AQ1257" s="3" t="str">
        <f>+IF(TablaProyecto[[#This Row],[TotalWorkingYears]]&lt;4,"Junior",IF(TablaProyecto[[#This Row],[TotalWorkingYears]]&lt;10,"Intermediate","Senior"))</f>
        <v>Senior</v>
      </c>
      <c r="AS1257" t="str">
        <f>+IF(TablaProyecto[[#This Row],[Education]]&gt;5,"ERRONEO","")</f>
        <v/>
      </c>
      <c r="AT1257" t="str">
        <f>IF(+COUNTIF(TablaProyecto[EmployeeNumber],TablaProyecto[[#This Row],[EmployeeNumber]])&gt;1,"ERRONEO"," ")</f>
        <v xml:space="preserve"> </v>
      </c>
      <c r="AU1257" t="str">
        <f>+IF(TablaProyecto[[#This Row],[JobSatisfaction]]&gt;4,"ERRONEO"," ")</f>
        <v xml:space="preserve"> </v>
      </c>
      <c r="AV1257" t="str">
        <f>+IF(TablaProyecto[[#This Row],[PerformanceRating]]&gt;4,"ERRONEO"," ")</f>
        <v xml:space="preserve"> </v>
      </c>
      <c r="AW1257" t="str">
        <f>+IF(TablaProyecto[[#This Row],[RelationshipSatisfaction]]&gt;4,"ERRONEO"," ")</f>
        <v xml:space="preserve"> </v>
      </c>
      <c r="AX1257" t="str">
        <f>+IF(TablaProyecto[[#This Row],[WorkLifeBalance]]&gt;4,"ERRONEO"," ")</f>
        <v xml:space="preserve"> </v>
      </c>
    </row>
    <row r="1258" spans="1:50" x14ac:dyDescent="0.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  <c r="AJ1258" s="3">
        <f>+TablaProyecto[[#This Row],[PercentSalaryHike]]/100</f>
        <v>0.14000000000000001</v>
      </c>
      <c r="AK1258" s="3" t="str">
        <f>+IF(TablaProyecto[[#This Row],[Age]]&gt;=61,"Baby boomers",IF(TablaProyecto[[#This Row],[Age]]&gt;=45,"Generacion X",IF(TablaProyecto[[#This Row],[Age]]&gt;=29,"Millennials","Generacion Z")))</f>
        <v>Millennials</v>
      </c>
      <c r="AL125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58" s="3" t="str">
        <f>+IF(TablaProyecto[[#This Row],[HourlyRate]]&lt;50,"Coste salarial bajo",IF(TablaProyecto[[#This Row],[HourlyRate]]&lt;75,"Coste salarial medio","Coste salarial alto"))</f>
        <v>Coste salarial alto</v>
      </c>
      <c r="AN1258" s="3" t="str">
        <f>+IF(TablaProyecto[[#This Row],[DistanceFromHome]]&lt;10,"0-10 kms",IF(TablaProyecto[[#This Row],[DistanceFromHome]]&lt;20,"10-20 kms","20-30 kms"))</f>
        <v>0-10 kms</v>
      </c>
      <c r="AO1258" s="3" t="str">
        <f>+IF(TablaProyecto[[#This Row],[Porcentaje de aumento salarial recibido (%)]]&lt;16%,"Bajo",IF(TablaProyecto[[#This Row],[Porcentaje de aumento salarial recibido (%)]]&lt;21%,"Medio","Alto"))</f>
        <v>Bajo</v>
      </c>
      <c r="AP1258" s="3" t="str">
        <f>+IF(TablaProyecto[[#This Row],[TrainingTimesLastYear]]&lt;3,"Poca",IF(TablaProyecto[[#This Row],[TrainingTimesLastYear]]&lt;5,"Media","Mucha"))</f>
        <v>Media</v>
      </c>
      <c r="AQ1258" s="3" t="str">
        <f>+IF(TablaProyecto[[#This Row],[TotalWorkingYears]]&lt;4,"Junior",IF(TablaProyecto[[#This Row],[TotalWorkingYears]]&lt;10,"Intermediate","Senior"))</f>
        <v>Intermediate</v>
      </c>
      <c r="AS1258" t="str">
        <f>+IF(TablaProyecto[[#This Row],[Education]]&gt;5,"ERRONEO","")</f>
        <v/>
      </c>
      <c r="AT1258" t="str">
        <f>IF(+COUNTIF(TablaProyecto[EmployeeNumber],TablaProyecto[[#This Row],[EmployeeNumber]])&gt;1,"ERRONEO"," ")</f>
        <v xml:space="preserve"> </v>
      </c>
      <c r="AU1258" t="str">
        <f>+IF(TablaProyecto[[#This Row],[JobSatisfaction]]&gt;4,"ERRONEO"," ")</f>
        <v xml:space="preserve"> </v>
      </c>
      <c r="AV1258" t="str">
        <f>+IF(TablaProyecto[[#This Row],[PerformanceRating]]&gt;4,"ERRONEO"," ")</f>
        <v xml:space="preserve"> </v>
      </c>
      <c r="AW1258" t="str">
        <f>+IF(TablaProyecto[[#This Row],[RelationshipSatisfaction]]&gt;4,"ERRONEO"," ")</f>
        <v xml:space="preserve"> </v>
      </c>
      <c r="AX1258" t="str">
        <f>+IF(TablaProyecto[[#This Row],[WorkLifeBalance]]&gt;4,"ERRONEO"," ")</f>
        <v xml:space="preserve"> </v>
      </c>
    </row>
    <row r="1259" spans="1:50" x14ac:dyDescent="0.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  <c r="AJ1259" s="3">
        <f>+TablaProyecto[[#This Row],[PercentSalaryHike]]/100</f>
        <v>0.13</v>
      </c>
      <c r="AK1259" s="3" t="str">
        <f>+IF(TablaProyecto[[#This Row],[Age]]&gt;=61,"Baby boomers",IF(TablaProyecto[[#This Row],[Age]]&gt;=45,"Generacion X",IF(TablaProyecto[[#This Row],[Age]]&gt;=29,"Millennials","Generacion Z")))</f>
        <v>Millennials</v>
      </c>
      <c r="AL125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259" s="3" t="str">
        <f>+IF(TablaProyecto[[#This Row],[HourlyRate]]&lt;50,"Coste salarial bajo",IF(TablaProyecto[[#This Row],[HourlyRate]]&lt;75,"Coste salarial medio","Coste salarial alto"))</f>
        <v>Coste salarial medio</v>
      </c>
      <c r="AN1259" s="3" t="str">
        <f>+IF(TablaProyecto[[#This Row],[DistanceFromHome]]&lt;10,"0-10 kms",IF(TablaProyecto[[#This Row],[DistanceFromHome]]&lt;20,"10-20 kms","20-30 kms"))</f>
        <v>10-20 kms</v>
      </c>
      <c r="AO1259" s="3" t="str">
        <f>+IF(TablaProyecto[[#This Row],[Porcentaje de aumento salarial recibido (%)]]&lt;16%,"Bajo",IF(TablaProyecto[[#This Row],[Porcentaje de aumento salarial recibido (%)]]&lt;21%,"Medio","Alto"))</f>
        <v>Bajo</v>
      </c>
      <c r="AP1259" s="3" t="str">
        <f>+IF(TablaProyecto[[#This Row],[TrainingTimesLastYear]]&lt;3,"Poca",IF(TablaProyecto[[#This Row],[TrainingTimesLastYear]]&lt;5,"Media","Mucha"))</f>
        <v>Poca</v>
      </c>
      <c r="AQ1259" s="3" t="str">
        <f>+IF(TablaProyecto[[#This Row],[TotalWorkingYears]]&lt;4,"Junior",IF(TablaProyecto[[#This Row],[TotalWorkingYears]]&lt;10,"Intermediate","Senior"))</f>
        <v>Senior</v>
      </c>
      <c r="AS1259" t="str">
        <f>+IF(TablaProyecto[[#This Row],[Education]]&gt;5,"ERRONEO","")</f>
        <v/>
      </c>
      <c r="AT1259" t="str">
        <f>IF(+COUNTIF(TablaProyecto[EmployeeNumber],TablaProyecto[[#This Row],[EmployeeNumber]])&gt;1,"ERRONEO"," ")</f>
        <v xml:space="preserve"> </v>
      </c>
      <c r="AU1259" t="str">
        <f>+IF(TablaProyecto[[#This Row],[JobSatisfaction]]&gt;4,"ERRONEO"," ")</f>
        <v xml:space="preserve"> </v>
      </c>
      <c r="AV1259" t="str">
        <f>+IF(TablaProyecto[[#This Row],[PerformanceRating]]&gt;4,"ERRONEO"," ")</f>
        <v xml:space="preserve"> </v>
      </c>
      <c r="AW1259" t="str">
        <f>+IF(TablaProyecto[[#This Row],[RelationshipSatisfaction]]&gt;4,"ERRONEO"," ")</f>
        <v xml:space="preserve"> </v>
      </c>
      <c r="AX1259" t="str">
        <f>+IF(TablaProyecto[[#This Row],[WorkLifeBalance]]&gt;4,"ERRONEO"," ")</f>
        <v xml:space="preserve"> </v>
      </c>
    </row>
    <row r="1260" spans="1:50" x14ac:dyDescent="0.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  <c r="AJ1260" s="3">
        <f>+TablaProyecto[[#This Row],[PercentSalaryHike]]/100</f>
        <v>0.13</v>
      </c>
      <c r="AK1260" s="3" t="str">
        <f>+IF(TablaProyecto[[#This Row],[Age]]&gt;=61,"Baby boomers",IF(TablaProyecto[[#This Row],[Age]]&gt;=45,"Generacion X",IF(TablaProyecto[[#This Row],[Age]]&gt;=29,"Millennials","Generacion Z")))</f>
        <v>Millennials</v>
      </c>
      <c r="AL126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260" s="3" t="str">
        <f>+IF(TablaProyecto[[#This Row],[HourlyRate]]&lt;50,"Coste salarial bajo",IF(TablaProyecto[[#This Row],[HourlyRate]]&lt;75,"Coste salarial medio","Coste salarial alto"))</f>
        <v>Coste salarial alto</v>
      </c>
      <c r="AN1260" s="3" t="str">
        <f>+IF(TablaProyecto[[#This Row],[DistanceFromHome]]&lt;10,"0-10 kms",IF(TablaProyecto[[#This Row],[DistanceFromHome]]&lt;20,"10-20 kms","20-30 kms"))</f>
        <v>0-10 kms</v>
      </c>
      <c r="AO1260" s="3" t="str">
        <f>+IF(TablaProyecto[[#This Row],[Porcentaje de aumento salarial recibido (%)]]&lt;16%,"Bajo",IF(TablaProyecto[[#This Row],[Porcentaje de aumento salarial recibido (%)]]&lt;21%,"Medio","Alto"))</f>
        <v>Bajo</v>
      </c>
      <c r="AP1260" s="3" t="str">
        <f>+IF(TablaProyecto[[#This Row],[TrainingTimesLastYear]]&lt;3,"Poca",IF(TablaProyecto[[#This Row],[TrainingTimesLastYear]]&lt;5,"Media","Mucha"))</f>
        <v>Poca</v>
      </c>
      <c r="AQ1260" s="3" t="str">
        <f>+IF(TablaProyecto[[#This Row],[TotalWorkingYears]]&lt;4,"Junior",IF(TablaProyecto[[#This Row],[TotalWorkingYears]]&lt;10,"Intermediate","Senior"))</f>
        <v>Junior</v>
      </c>
      <c r="AS1260" t="str">
        <f>+IF(TablaProyecto[[#This Row],[Education]]&gt;5,"ERRONEO","")</f>
        <v/>
      </c>
      <c r="AT1260" t="str">
        <f>IF(+COUNTIF(TablaProyecto[EmployeeNumber],TablaProyecto[[#This Row],[EmployeeNumber]])&gt;1,"ERRONEO"," ")</f>
        <v xml:space="preserve"> </v>
      </c>
      <c r="AU1260" t="str">
        <f>+IF(TablaProyecto[[#This Row],[JobSatisfaction]]&gt;4,"ERRONEO"," ")</f>
        <v xml:space="preserve"> </v>
      </c>
      <c r="AV1260" t="str">
        <f>+IF(TablaProyecto[[#This Row],[PerformanceRating]]&gt;4,"ERRONEO"," ")</f>
        <v xml:space="preserve"> </v>
      </c>
      <c r="AW1260" t="str">
        <f>+IF(TablaProyecto[[#This Row],[RelationshipSatisfaction]]&gt;4,"ERRONEO"," ")</f>
        <v xml:space="preserve"> </v>
      </c>
      <c r="AX1260" t="str">
        <f>+IF(TablaProyecto[[#This Row],[WorkLifeBalance]]&gt;4,"ERRONEO"," ")</f>
        <v xml:space="preserve"> </v>
      </c>
    </row>
    <row r="1261" spans="1:50" x14ac:dyDescent="0.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  <c r="AJ1261" s="3">
        <f>+TablaProyecto[[#This Row],[PercentSalaryHike]]/100</f>
        <v>0.16</v>
      </c>
      <c r="AK1261" s="3" t="str">
        <f>+IF(TablaProyecto[[#This Row],[Age]]&gt;=61,"Baby boomers",IF(TablaProyecto[[#This Row],[Age]]&gt;=45,"Generacion X",IF(TablaProyecto[[#This Row],[Age]]&gt;=29,"Millennials","Generacion Z")))</f>
        <v>Millennials</v>
      </c>
      <c r="AL126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61" s="3" t="str">
        <f>+IF(TablaProyecto[[#This Row],[HourlyRate]]&lt;50,"Coste salarial bajo",IF(TablaProyecto[[#This Row],[HourlyRate]]&lt;75,"Coste salarial medio","Coste salarial alto"))</f>
        <v>Coste salarial medio</v>
      </c>
      <c r="AN1261" s="3" t="str">
        <f>+IF(TablaProyecto[[#This Row],[DistanceFromHome]]&lt;10,"0-10 kms",IF(TablaProyecto[[#This Row],[DistanceFromHome]]&lt;20,"10-20 kms","20-30 kms"))</f>
        <v>10-20 kms</v>
      </c>
      <c r="AO1261" s="3" t="str">
        <f>+IF(TablaProyecto[[#This Row],[Porcentaje de aumento salarial recibido (%)]]&lt;16%,"Bajo",IF(TablaProyecto[[#This Row],[Porcentaje de aumento salarial recibido (%)]]&lt;21%,"Medio","Alto"))</f>
        <v>Medio</v>
      </c>
      <c r="AP1261" s="3" t="str">
        <f>+IF(TablaProyecto[[#This Row],[TrainingTimesLastYear]]&lt;3,"Poca",IF(TablaProyecto[[#This Row],[TrainingTimesLastYear]]&lt;5,"Media","Mucha"))</f>
        <v>Media</v>
      </c>
      <c r="AQ1261" s="3" t="str">
        <f>+IF(TablaProyecto[[#This Row],[TotalWorkingYears]]&lt;4,"Junior",IF(TablaProyecto[[#This Row],[TotalWorkingYears]]&lt;10,"Intermediate","Senior"))</f>
        <v>Senior</v>
      </c>
      <c r="AS1261" t="str">
        <f>+IF(TablaProyecto[[#This Row],[Education]]&gt;5,"ERRONEO","")</f>
        <v/>
      </c>
      <c r="AT1261" t="str">
        <f>IF(+COUNTIF(TablaProyecto[EmployeeNumber],TablaProyecto[[#This Row],[EmployeeNumber]])&gt;1,"ERRONEO"," ")</f>
        <v xml:space="preserve"> </v>
      </c>
      <c r="AU1261" t="str">
        <f>+IF(TablaProyecto[[#This Row],[JobSatisfaction]]&gt;4,"ERRONEO"," ")</f>
        <v xml:space="preserve"> </v>
      </c>
      <c r="AV1261" t="str">
        <f>+IF(TablaProyecto[[#This Row],[PerformanceRating]]&gt;4,"ERRONEO"," ")</f>
        <v xml:space="preserve"> </v>
      </c>
      <c r="AW1261" t="str">
        <f>+IF(TablaProyecto[[#This Row],[RelationshipSatisfaction]]&gt;4,"ERRONEO"," ")</f>
        <v xml:space="preserve"> </v>
      </c>
      <c r="AX1261" t="str">
        <f>+IF(TablaProyecto[[#This Row],[WorkLifeBalance]]&gt;4,"ERRONEO"," ")</f>
        <v xml:space="preserve"> </v>
      </c>
    </row>
    <row r="1262" spans="1:50" x14ac:dyDescent="0.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  <c r="AJ1262" s="3">
        <f>+TablaProyecto[[#This Row],[PercentSalaryHike]]/100</f>
        <v>0.14000000000000001</v>
      </c>
      <c r="AK1262" s="3" t="str">
        <f>+IF(TablaProyecto[[#This Row],[Age]]&gt;=61,"Baby boomers",IF(TablaProyecto[[#This Row],[Age]]&gt;=45,"Generacion X",IF(TablaProyecto[[#This Row],[Age]]&gt;=29,"Millennials","Generacion Z")))</f>
        <v>Millennials</v>
      </c>
      <c r="AL126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62" s="3" t="str">
        <f>+IF(TablaProyecto[[#This Row],[HourlyRate]]&lt;50,"Coste salarial bajo",IF(TablaProyecto[[#This Row],[HourlyRate]]&lt;75,"Coste salarial medio","Coste salarial alto"))</f>
        <v>Coste salarial medio</v>
      </c>
      <c r="AN1262" s="3" t="str">
        <f>+IF(TablaProyecto[[#This Row],[DistanceFromHome]]&lt;10,"0-10 kms",IF(TablaProyecto[[#This Row],[DistanceFromHome]]&lt;20,"10-20 kms","20-30 kms"))</f>
        <v>0-10 kms</v>
      </c>
      <c r="AO1262" s="3" t="str">
        <f>+IF(TablaProyecto[[#This Row],[Porcentaje de aumento salarial recibido (%)]]&lt;16%,"Bajo",IF(TablaProyecto[[#This Row],[Porcentaje de aumento salarial recibido (%)]]&lt;21%,"Medio","Alto"))</f>
        <v>Bajo</v>
      </c>
      <c r="AP1262" s="3" t="str">
        <f>+IF(TablaProyecto[[#This Row],[TrainingTimesLastYear]]&lt;3,"Poca",IF(TablaProyecto[[#This Row],[TrainingTimesLastYear]]&lt;5,"Media","Mucha"))</f>
        <v>Media</v>
      </c>
      <c r="AQ1262" s="3" t="str">
        <f>+IF(TablaProyecto[[#This Row],[TotalWorkingYears]]&lt;4,"Junior",IF(TablaProyecto[[#This Row],[TotalWorkingYears]]&lt;10,"Intermediate","Senior"))</f>
        <v>Senior</v>
      </c>
      <c r="AS1262" t="str">
        <f>+IF(TablaProyecto[[#This Row],[Education]]&gt;5,"ERRONEO","")</f>
        <v/>
      </c>
      <c r="AT1262" t="str">
        <f>IF(+COUNTIF(TablaProyecto[EmployeeNumber],TablaProyecto[[#This Row],[EmployeeNumber]])&gt;1,"ERRONEO"," ")</f>
        <v xml:space="preserve"> </v>
      </c>
      <c r="AU1262" t="str">
        <f>+IF(TablaProyecto[[#This Row],[JobSatisfaction]]&gt;4,"ERRONEO"," ")</f>
        <v xml:space="preserve"> </v>
      </c>
      <c r="AV1262" t="str">
        <f>+IF(TablaProyecto[[#This Row],[PerformanceRating]]&gt;4,"ERRONEO"," ")</f>
        <v xml:space="preserve"> </v>
      </c>
      <c r="AW1262" t="str">
        <f>+IF(TablaProyecto[[#This Row],[RelationshipSatisfaction]]&gt;4,"ERRONEO"," ")</f>
        <v xml:space="preserve"> </v>
      </c>
      <c r="AX1262" t="str">
        <f>+IF(TablaProyecto[[#This Row],[WorkLifeBalance]]&gt;4,"ERRONEO"," ")</f>
        <v xml:space="preserve"> </v>
      </c>
    </row>
    <row r="1263" spans="1:50" x14ac:dyDescent="0.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  <c r="AJ1263" s="3">
        <f>+TablaProyecto[[#This Row],[PercentSalaryHike]]/100</f>
        <v>0.16</v>
      </c>
      <c r="AK1263" s="3" t="str">
        <f>+IF(TablaProyecto[[#This Row],[Age]]&gt;=61,"Baby boomers",IF(TablaProyecto[[#This Row],[Age]]&gt;=45,"Generacion X",IF(TablaProyecto[[#This Row],[Age]]&gt;=29,"Millennials","Generacion Z")))</f>
        <v>Millennials</v>
      </c>
      <c r="AL126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263" s="3" t="str">
        <f>+IF(TablaProyecto[[#This Row],[HourlyRate]]&lt;50,"Coste salarial bajo",IF(TablaProyecto[[#This Row],[HourlyRate]]&lt;75,"Coste salarial medio","Coste salarial alto"))</f>
        <v>Coste salarial medio</v>
      </c>
      <c r="AN1263" s="3" t="str">
        <f>+IF(TablaProyecto[[#This Row],[DistanceFromHome]]&lt;10,"0-10 kms",IF(TablaProyecto[[#This Row],[DistanceFromHome]]&lt;20,"10-20 kms","20-30 kms"))</f>
        <v>10-20 kms</v>
      </c>
      <c r="AO1263" s="3" t="str">
        <f>+IF(TablaProyecto[[#This Row],[Porcentaje de aumento salarial recibido (%)]]&lt;16%,"Bajo",IF(TablaProyecto[[#This Row],[Porcentaje de aumento salarial recibido (%)]]&lt;21%,"Medio","Alto"))</f>
        <v>Medio</v>
      </c>
      <c r="AP1263" s="3" t="str">
        <f>+IF(TablaProyecto[[#This Row],[TrainingTimesLastYear]]&lt;3,"Poca",IF(TablaProyecto[[#This Row],[TrainingTimesLastYear]]&lt;5,"Media","Mucha"))</f>
        <v>Poca</v>
      </c>
      <c r="AQ1263" s="3" t="str">
        <f>+IF(TablaProyecto[[#This Row],[TotalWorkingYears]]&lt;4,"Junior",IF(TablaProyecto[[#This Row],[TotalWorkingYears]]&lt;10,"Intermediate","Senior"))</f>
        <v>Senior</v>
      </c>
      <c r="AS1263" t="str">
        <f>+IF(TablaProyecto[[#This Row],[Education]]&gt;5,"ERRONEO","")</f>
        <v/>
      </c>
      <c r="AT1263" t="str">
        <f>IF(+COUNTIF(TablaProyecto[EmployeeNumber],TablaProyecto[[#This Row],[EmployeeNumber]])&gt;1,"ERRONEO"," ")</f>
        <v xml:space="preserve"> </v>
      </c>
      <c r="AU1263" t="str">
        <f>+IF(TablaProyecto[[#This Row],[JobSatisfaction]]&gt;4,"ERRONEO"," ")</f>
        <v xml:space="preserve"> </v>
      </c>
      <c r="AV1263" t="str">
        <f>+IF(TablaProyecto[[#This Row],[PerformanceRating]]&gt;4,"ERRONEO"," ")</f>
        <v xml:space="preserve"> </v>
      </c>
      <c r="AW1263" t="str">
        <f>+IF(TablaProyecto[[#This Row],[RelationshipSatisfaction]]&gt;4,"ERRONEO"," ")</f>
        <v xml:space="preserve"> </v>
      </c>
      <c r="AX1263" t="str">
        <f>+IF(TablaProyecto[[#This Row],[WorkLifeBalance]]&gt;4,"ERRONEO"," ")</f>
        <v xml:space="preserve"> </v>
      </c>
    </row>
    <row r="1264" spans="1:50" x14ac:dyDescent="0.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  <c r="AJ1264" s="3">
        <f>+TablaProyecto[[#This Row],[PercentSalaryHike]]/100</f>
        <v>0.16</v>
      </c>
      <c r="AK1264" s="3" t="str">
        <f>+IF(TablaProyecto[[#This Row],[Age]]&gt;=61,"Baby boomers",IF(TablaProyecto[[#This Row],[Age]]&gt;=45,"Generacion X",IF(TablaProyecto[[#This Row],[Age]]&gt;=29,"Millennials","Generacion Z")))</f>
        <v>Millennials</v>
      </c>
      <c r="AL126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264" s="3" t="str">
        <f>+IF(TablaProyecto[[#This Row],[HourlyRate]]&lt;50,"Coste salarial bajo",IF(TablaProyecto[[#This Row],[HourlyRate]]&lt;75,"Coste salarial medio","Coste salarial alto"))</f>
        <v>Coste salarial bajo</v>
      </c>
      <c r="AN1264" s="3" t="str">
        <f>+IF(TablaProyecto[[#This Row],[DistanceFromHome]]&lt;10,"0-10 kms",IF(TablaProyecto[[#This Row],[DistanceFromHome]]&lt;20,"10-20 kms","20-30 kms"))</f>
        <v>10-20 kms</v>
      </c>
      <c r="AO1264" s="3" t="str">
        <f>+IF(TablaProyecto[[#This Row],[Porcentaje de aumento salarial recibido (%)]]&lt;16%,"Bajo",IF(TablaProyecto[[#This Row],[Porcentaje de aumento salarial recibido (%)]]&lt;21%,"Medio","Alto"))</f>
        <v>Medio</v>
      </c>
      <c r="AP1264" s="3" t="str">
        <f>+IF(TablaProyecto[[#This Row],[TrainingTimesLastYear]]&lt;3,"Poca",IF(TablaProyecto[[#This Row],[TrainingTimesLastYear]]&lt;5,"Media","Mucha"))</f>
        <v>Media</v>
      </c>
      <c r="AQ1264" s="3" t="str">
        <f>+IF(TablaProyecto[[#This Row],[TotalWorkingYears]]&lt;4,"Junior",IF(TablaProyecto[[#This Row],[TotalWorkingYears]]&lt;10,"Intermediate","Senior"))</f>
        <v>Intermediate</v>
      </c>
      <c r="AS1264" t="str">
        <f>+IF(TablaProyecto[[#This Row],[Education]]&gt;5,"ERRONEO","")</f>
        <v/>
      </c>
      <c r="AT1264" t="str">
        <f>IF(+COUNTIF(TablaProyecto[EmployeeNumber],TablaProyecto[[#This Row],[EmployeeNumber]])&gt;1,"ERRONEO"," ")</f>
        <v xml:space="preserve"> </v>
      </c>
      <c r="AU1264" t="str">
        <f>+IF(TablaProyecto[[#This Row],[JobSatisfaction]]&gt;4,"ERRONEO"," ")</f>
        <v xml:space="preserve"> </v>
      </c>
      <c r="AV1264" t="str">
        <f>+IF(TablaProyecto[[#This Row],[PerformanceRating]]&gt;4,"ERRONEO"," ")</f>
        <v xml:space="preserve"> </v>
      </c>
      <c r="AW1264" t="str">
        <f>+IF(TablaProyecto[[#This Row],[RelationshipSatisfaction]]&gt;4,"ERRONEO"," ")</f>
        <v xml:space="preserve"> </v>
      </c>
      <c r="AX1264" t="str">
        <f>+IF(TablaProyecto[[#This Row],[WorkLifeBalance]]&gt;4,"ERRONEO"," ")</f>
        <v xml:space="preserve"> </v>
      </c>
    </row>
    <row r="1265" spans="1:50" x14ac:dyDescent="0.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  <c r="AJ1265" s="3">
        <f>+TablaProyecto[[#This Row],[PercentSalaryHike]]/100</f>
        <v>0.22</v>
      </c>
      <c r="AK1265" s="3" t="str">
        <f>+IF(TablaProyecto[[#This Row],[Age]]&gt;=61,"Baby boomers",IF(TablaProyecto[[#This Row],[Age]]&gt;=45,"Generacion X",IF(TablaProyecto[[#This Row],[Age]]&gt;=29,"Millennials","Generacion Z")))</f>
        <v>Millennials</v>
      </c>
      <c r="AL126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65" s="3" t="str">
        <f>+IF(TablaProyecto[[#This Row],[HourlyRate]]&lt;50,"Coste salarial bajo",IF(TablaProyecto[[#This Row],[HourlyRate]]&lt;75,"Coste salarial medio","Coste salarial alto"))</f>
        <v>Coste salarial medio</v>
      </c>
      <c r="AN1265" s="3" t="str">
        <f>+IF(TablaProyecto[[#This Row],[DistanceFromHome]]&lt;10,"0-10 kms",IF(TablaProyecto[[#This Row],[DistanceFromHome]]&lt;20,"10-20 kms","20-30 kms"))</f>
        <v>10-20 kms</v>
      </c>
      <c r="AO1265" s="3" t="str">
        <f>+IF(TablaProyecto[[#This Row],[Porcentaje de aumento salarial recibido (%)]]&lt;16%,"Bajo",IF(TablaProyecto[[#This Row],[Porcentaje de aumento salarial recibido (%)]]&lt;21%,"Medio","Alto"))</f>
        <v>Alto</v>
      </c>
      <c r="AP1265" s="3" t="str">
        <f>+IF(TablaProyecto[[#This Row],[TrainingTimesLastYear]]&lt;3,"Poca",IF(TablaProyecto[[#This Row],[TrainingTimesLastYear]]&lt;5,"Media","Mucha"))</f>
        <v>Mucha</v>
      </c>
      <c r="AQ1265" s="3" t="str">
        <f>+IF(TablaProyecto[[#This Row],[TotalWorkingYears]]&lt;4,"Junior",IF(TablaProyecto[[#This Row],[TotalWorkingYears]]&lt;10,"Intermediate","Senior"))</f>
        <v>Intermediate</v>
      </c>
      <c r="AS1265" t="str">
        <f>+IF(TablaProyecto[[#This Row],[Education]]&gt;5,"ERRONEO","")</f>
        <v/>
      </c>
      <c r="AT1265" t="str">
        <f>IF(+COUNTIF(TablaProyecto[EmployeeNumber],TablaProyecto[[#This Row],[EmployeeNumber]])&gt;1,"ERRONEO"," ")</f>
        <v xml:space="preserve"> </v>
      </c>
      <c r="AU1265" t="str">
        <f>+IF(TablaProyecto[[#This Row],[JobSatisfaction]]&gt;4,"ERRONEO"," ")</f>
        <v xml:space="preserve"> </v>
      </c>
      <c r="AV1265" t="str">
        <f>+IF(TablaProyecto[[#This Row],[PerformanceRating]]&gt;4,"ERRONEO"," ")</f>
        <v xml:space="preserve"> </v>
      </c>
      <c r="AW1265" t="str">
        <f>+IF(TablaProyecto[[#This Row],[RelationshipSatisfaction]]&gt;4,"ERRONEO"," ")</f>
        <v xml:space="preserve"> </v>
      </c>
      <c r="AX1265" t="str">
        <f>+IF(TablaProyecto[[#This Row],[WorkLifeBalance]]&gt;4,"ERRONEO"," ")</f>
        <v xml:space="preserve"> </v>
      </c>
    </row>
    <row r="1266" spans="1:50" x14ac:dyDescent="0.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  <c r="AJ1266" s="3">
        <f>+TablaProyecto[[#This Row],[PercentSalaryHike]]/100</f>
        <v>0.12</v>
      </c>
      <c r="AK1266" s="3" t="str">
        <f>+IF(TablaProyecto[[#This Row],[Age]]&gt;=61,"Baby boomers",IF(TablaProyecto[[#This Row],[Age]]&gt;=45,"Generacion X",IF(TablaProyecto[[#This Row],[Age]]&gt;=29,"Millennials","Generacion Z")))</f>
        <v>Generacion X</v>
      </c>
      <c r="AL126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266" s="3" t="str">
        <f>+IF(TablaProyecto[[#This Row],[HourlyRate]]&lt;50,"Coste salarial bajo",IF(TablaProyecto[[#This Row],[HourlyRate]]&lt;75,"Coste salarial medio","Coste salarial alto"))</f>
        <v>Coste salarial medio</v>
      </c>
      <c r="AN1266" s="3" t="str">
        <f>+IF(TablaProyecto[[#This Row],[DistanceFromHome]]&lt;10,"0-10 kms",IF(TablaProyecto[[#This Row],[DistanceFromHome]]&lt;20,"10-20 kms","20-30 kms"))</f>
        <v>0-10 kms</v>
      </c>
      <c r="AO1266" s="3" t="str">
        <f>+IF(TablaProyecto[[#This Row],[Porcentaje de aumento salarial recibido (%)]]&lt;16%,"Bajo",IF(TablaProyecto[[#This Row],[Porcentaje de aumento salarial recibido (%)]]&lt;21%,"Medio","Alto"))</f>
        <v>Bajo</v>
      </c>
      <c r="AP1266" s="3" t="str">
        <f>+IF(TablaProyecto[[#This Row],[TrainingTimesLastYear]]&lt;3,"Poca",IF(TablaProyecto[[#This Row],[TrainingTimesLastYear]]&lt;5,"Media","Mucha"))</f>
        <v>Poca</v>
      </c>
      <c r="AQ1266" s="3" t="str">
        <f>+IF(TablaProyecto[[#This Row],[TotalWorkingYears]]&lt;4,"Junior",IF(TablaProyecto[[#This Row],[TotalWorkingYears]]&lt;10,"Intermediate","Senior"))</f>
        <v>Senior</v>
      </c>
      <c r="AS1266" t="str">
        <f>+IF(TablaProyecto[[#This Row],[Education]]&gt;5,"ERRONEO","")</f>
        <v/>
      </c>
      <c r="AT1266" t="str">
        <f>IF(+COUNTIF(TablaProyecto[EmployeeNumber],TablaProyecto[[#This Row],[EmployeeNumber]])&gt;1,"ERRONEO"," ")</f>
        <v xml:space="preserve"> </v>
      </c>
      <c r="AU1266" t="str">
        <f>+IF(TablaProyecto[[#This Row],[JobSatisfaction]]&gt;4,"ERRONEO"," ")</f>
        <v xml:space="preserve"> </v>
      </c>
      <c r="AV1266" t="str">
        <f>+IF(TablaProyecto[[#This Row],[PerformanceRating]]&gt;4,"ERRONEO"," ")</f>
        <v xml:space="preserve"> </v>
      </c>
      <c r="AW1266" t="str">
        <f>+IF(TablaProyecto[[#This Row],[RelationshipSatisfaction]]&gt;4,"ERRONEO"," ")</f>
        <v xml:space="preserve"> </v>
      </c>
      <c r="AX1266" t="str">
        <f>+IF(TablaProyecto[[#This Row],[WorkLifeBalance]]&gt;4,"ERRONEO"," ")</f>
        <v xml:space="preserve"> </v>
      </c>
    </row>
    <row r="1267" spans="1:50" x14ac:dyDescent="0.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  <c r="AJ1267" s="3">
        <f>+TablaProyecto[[#This Row],[PercentSalaryHike]]/100</f>
        <v>0.15</v>
      </c>
      <c r="AK1267" s="3" t="str">
        <f>+IF(TablaProyecto[[#This Row],[Age]]&gt;=61,"Baby boomers",IF(TablaProyecto[[#This Row],[Age]]&gt;=45,"Generacion X",IF(TablaProyecto[[#This Row],[Age]]&gt;=29,"Millennials","Generacion Z")))</f>
        <v>Millennials</v>
      </c>
      <c r="AL126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67" s="3" t="str">
        <f>+IF(TablaProyecto[[#This Row],[HourlyRate]]&lt;50,"Coste salarial bajo",IF(TablaProyecto[[#This Row],[HourlyRate]]&lt;75,"Coste salarial medio","Coste salarial alto"))</f>
        <v>Coste salarial alto</v>
      </c>
      <c r="AN1267" s="3" t="str">
        <f>+IF(TablaProyecto[[#This Row],[DistanceFromHome]]&lt;10,"0-10 kms",IF(TablaProyecto[[#This Row],[DistanceFromHome]]&lt;20,"10-20 kms","20-30 kms"))</f>
        <v>0-10 kms</v>
      </c>
      <c r="AO1267" s="3" t="str">
        <f>+IF(TablaProyecto[[#This Row],[Porcentaje de aumento salarial recibido (%)]]&lt;16%,"Bajo",IF(TablaProyecto[[#This Row],[Porcentaje de aumento salarial recibido (%)]]&lt;21%,"Medio","Alto"))</f>
        <v>Bajo</v>
      </c>
      <c r="AP1267" s="3" t="str">
        <f>+IF(TablaProyecto[[#This Row],[TrainingTimesLastYear]]&lt;3,"Poca",IF(TablaProyecto[[#This Row],[TrainingTimesLastYear]]&lt;5,"Media","Mucha"))</f>
        <v>Poca</v>
      </c>
      <c r="AQ1267" s="3" t="str">
        <f>+IF(TablaProyecto[[#This Row],[TotalWorkingYears]]&lt;4,"Junior",IF(TablaProyecto[[#This Row],[TotalWorkingYears]]&lt;10,"Intermediate","Senior"))</f>
        <v>Senior</v>
      </c>
      <c r="AS1267" t="str">
        <f>+IF(TablaProyecto[[#This Row],[Education]]&gt;5,"ERRONEO","")</f>
        <v/>
      </c>
      <c r="AT1267" t="str">
        <f>IF(+COUNTIF(TablaProyecto[EmployeeNumber],TablaProyecto[[#This Row],[EmployeeNumber]])&gt;1,"ERRONEO"," ")</f>
        <v xml:space="preserve"> </v>
      </c>
      <c r="AU1267" t="str">
        <f>+IF(TablaProyecto[[#This Row],[JobSatisfaction]]&gt;4,"ERRONEO"," ")</f>
        <v xml:space="preserve"> </v>
      </c>
      <c r="AV1267" t="str">
        <f>+IF(TablaProyecto[[#This Row],[PerformanceRating]]&gt;4,"ERRONEO"," ")</f>
        <v xml:space="preserve"> </v>
      </c>
      <c r="AW1267" t="str">
        <f>+IF(TablaProyecto[[#This Row],[RelationshipSatisfaction]]&gt;4,"ERRONEO"," ")</f>
        <v xml:space="preserve"> </v>
      </c>
      <c r="AX1267" t="str">
        <f>+IF(TablaProyecto[[#This Row],[WorkLifeBalance]]&gt;4,"ERRONEO"," ")</f>
        <v xml:space="preserve"> </v>
      </c>
    </row>
    <row r="1268" spans="1:50" x14ac:dyDescent="0.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  <c r="AJ1268" s="3">
        <f>+TablaProyecto[[#This Row],[PercentSalaryHike]]/100</f>
        <v>0.2</v>
      </c>
      <c r="AK1268" s="3" t="str">
        <f>+IF(TablaProyecto[[#This Row],[Age]]&gt;=61,"Baby boomers",IF(TablaProyecto[[#This Row],[Age]]&gt;=45,"Generacion X",IF(TablaProyecto[[#This Row],[Age]]&gt;=29,"Millennials","Generacion Z")))</f>
        <v>Millennials</v>
      </c>
      <c r="AL126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68" s="3" t="str">
        <f>+IF(TablaProyecto[[#This Row],[HourlyRate]]&lt;50,"Coste salarial bajo",IF(TablaProyecto[[#This Row],[HourlyRate]]&lt;75,"Coste salarial medio","Coste salarial alto"))</f>
        <v>Coste salarial alto</v>
      </c>
      <c r="AN1268" s="3" t="str">
        <f>+IF(TablaProyecto[[#This Row],[DistanceFromHome]]&lt;10,"0-10 kms",IF(TablaProyecto[[#This Row],[DistanceFromHome]]&lt;20,"10-20 kms","20-30 kms"))</f>
        <v>0-10 kms</v>
      </c>
      <c r="AO1268" s="3" t="str">
        <f>+IF(TablaProyecto[[#This Row],[Porcentaje de aumento salarial recibido (%)]]&lt;16%,"Bajo",IF(TablaProyecto[[#This Row],[Porcentaje de aumento salarial recibido (%)]]&lt;21%,"Medio","Alto"))</f>
        <v>Medio</v>
      </c>
      <c r="AP1268" s="3" t="str">
        <f>+IF(TablaProyecto[[#This Row],[TrainingTimesLastYear]]&lt;3,"Poca",IF(TablaProyecto[[#This Row],[TrainingTimesLastYear]]&lt;5,"Media","Mucha"))</f>
        <v>Poca</v>
      </c>
      <c r="AQ1268" s="3" t="str">
        <f>+IF(TablaProyecto[[#This Row],[TotalWorkingYears]]&lt;4,"Junior",IF(TablaProyecto[[#This Row],[TotalWorkingYears]]&lt;10,"Intermediate","Senior"))</f>
        <v>Intermediate</v>
      </c>
      <c r="AS1268" t="str">
        <f>+IF(TablaProyecto[[#This Row],[Education]]&gt;5,"ERRONEO","")</f>
        <v/>
      </c>
      <c r="AT1268" t="str">
        <f>IF(+COUNTIF(TablaProyecto[EmployeeNumber],TablaProyecto[[#This Row],[EmployeeNumber]])&gt;1,"ERRONEO"," ")</f>
        <v xml:space="preserve"> </v>
      </c>
      <c r="AU1268" t="str">
        <f>+IF(TablaProyecto[[#This Row],[JobSatisfaction]]&gt;4,"ERRONEO"," ")</f>
        <v xml:space="preserve"> </v>
      </c>
      <c r="AV1268" t="str">
        <f>+IF(TablaProyecto[[#This Row],[PerformanceRating]]&gt;4,"ERRONEO"," ")</f>
        <v xml:space="preserve"> </v>
      </c>
      <c r="AW1268" t="str">
        <f>+IF(TablaProyecto[[#This Row],[RelationshipSatisfaction]]&gt;4,"ERRONEO"," ")</f>
        <v xml:space="preserve"> </v>
      </c>
      <c r="AX1268" t="str">
        <f>+IF(TablaProyecto[[#This Row],[WorkLifeBalance]]&gt;4,"ERRONEO"," ")</f>
        <v xml:space="preserve"> </v>
      </c>
    </row>
    <row r="1269" spans="1:50" x14ac:dyDescent="0.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  <c r="AJ1269" s="3">
        <f>+TablaProyecto[[#This Row],[PercentSalaryHike]]/100</f>
        <v>0.14000000000000001</v>
      </c>
      <c r="AK1269" s="3" t="str">
        <f>+IF(TablaProyecto[[#This Row],[Age]]&gt;=61,"Baby boomers",IF(TablaProyecto[[#This Row],[Age]]&gt;=45,"Generacion X",IF(TablaProyecto[[#This Row],[Age]]&gt;=29,"Millennials","Generacion Z")))</f>
        <v>Millennials</v>
      </c>
      <c r="AL126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269" s="3" t="str">
        <f>+IF(TablaProyecto[[#This Row],[HourlyRate]]&lt;50,"Coste salarial bajo",IF(TablaProyecto[[#This Row],[HourlyRate]]&lt;75,"Coste salarial medio","Coste salarial alto"))</f>
        <v>Coste salarial alto</v>
      </c>
      <c r="AN1269" s="3" t="str">
        <f>+IF(TablaProyecto[[#This Row],[DistanceFromHome]]&lt;10,"0-10 kms",IF(TablaProyecto[[#This Row],[DistanceFromHome]]&lt;20,"10-20 kms","20-30 kms"))</f>
        <v>10-20 kms</v>
      </c>
      <c r="AO1269" s="3" t="str">
        <f>+IF(TablaProyecto[[#This Row],[Porcentaje de aumento salarial recibido (%)]]&lt;16%,"Bajo",IF(TablaProyecto[[#This Row],[Porcentaje de aumento salarial recibido (%)]]&lt;21%,"Medio","Alto"))</f>
        <v>Bajo</v>
      </c>
      <c r="AP1269" s="3" t="str">
        <f>+IF(TablaProyecto[[#This Row],[TrainingTimesLastYear]]&lt;3,"Poca",IF(TablaProyecto[[#This Row],[TrainingTimesLastYear]]&lt;5,"Media","Mucha"))</f>
        <v>Media</v>
      </c>
      <c r="AQ1269" s="3" t="str">
        <f>+IF(TablaProyecto[[#This Row],[TotalWorkingYears]]&lt;4,"Junior",IF(TablaProyecto[[#This Row],[TotalWorkingYears]]&lt;10,"Intermediate","Senior"))</f>
        <v>Senior</v>
      </c>
      <c r="AS1269" t="str">
        <f>+IF(TablaProyecto[[#This Row],[Education]]&gt;5,"ERRONEO","")</f>
        <v/>
      </c>
      <c r="AT1269" t="str">
        <f>IF(+COUNTIF(TablaProyecto[EmployeeNumber],TablaProyecto[[#This Row],[EmployeeNumber]])&gt;1,"ERRONEO"," ")</f>
        <v xml:space="preserve"> </v>
      </c>
      <c r="AU1269" t="str">
        <f>+IF(TablaProyecto[[#This Row],[JobSatisfaction]]&gt;4,"ERRONEO"," ")</f>
        <v xml:space="preserve"> </v>
      </c>
      <c r="AV1269" t="str">
        <f>+IF(TablaProyecto[[#This Row],[PerformanceRating]]&gt;4,"ERRONEO"," ")</f>
        <v xml:space="preserve"> </v>
      </c>
      <c r="AW1269" t="str">
        <f>+IF(TablaProyecto[[#This Row],[RelationshipSatisfaction]]&gt;4,"ERRONEO"," ")</f>
        <v xml:space="preserve"> </v>
      </c>
      <c r="AX1269" t="str">
        <f>+IF(TablaProyecto[[#This Row],[WorkLifeBalance]]&gt;4,"ERRONEO"," ")</f>
        <v xml:space="preserve"> </v>
      </c>
    </row>
    <row r="1270" spans="1:50" x14ac:dyDescent="0.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  <c r="AJ1270" s="3">
        <f>+TablaProyecto[[#This Row],[PercentSalaryHike]]/100</f>
        <v>0.2</v>
      </c>
      <c r="AK1270" s="3" t="str">
        <f>+IF(TablaProyecto[[#This Row],[Age]]&gt;=61,"Baby boomers",IF(TablaProyecto[[#This Row],[Age]]&gt;=45,"Generacion X",IF(TablaProyecto[[#This Row],[Age]]&gt;=29,"Millennials","Generacion Z")))</f>
        <v>Generacion X</v>
      </c>
      <c r="AL127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70" s="3" t="str">
        <f>+IF(TablaProyecto[[#This Row],[HourlyRate]]&lt;50,"Coste salarial bajo",IF(TablaProyecto[[#This Row],[HourlyRate]]&lt;75,"Coste salarial medio","Coste salarial alto"))</f>
        <v>Coste salarial medio</v>
      </c>
      <c r="AN1270" s="3" t="str">
        <f>+IF(TablaProyecto[[#This Row],[DistanceFromHome]]&lt;10,"0-10 kms",IF(TablaProyecto[[#This Row],[DistanceFromHome]]&lt;20,"10-20 kms","20-30 kms"))</f>
        <v>0-10 kms</v>
      </c>
      <c r="AO1270" s="3" t="str">
        <f>+IF(TablaProyecto[[#This Row],[Porcentaje de aumento salarial recibido (%)]]&lt;16%,"Bajo",IF(TablaProyecto[[#This Row],[Porcentaje de aumento salarial recibido (%)]]&lt;21%,"Medio","Alto"))</f>
        <v>Medio</v>
      </c>
      <c r="AP1270" s="3" t="str">
        <f>+IF(TablaProyecto[[#This Row],[TrainingTimesLastYear]]&lt;3,"Poca",IF(TablaProyecto[[#This Row],[TrainingTimesLastYear]]&lt;5,"Media","Mucha"))</f>
        <v>Poca</v>
      </c>
      <c r="AQ1270" s="3" t="str">
        <f>+IF(TablaProyecto[[#This Row],[TotalWorkingYears]]&lt;4,"Junior",IF(TablaProyecto[[#This Row],[TotalWorkingYears]]&lt;10,"Intermediate","Senior"))</f>
        <v>Senior</v>
      </c>
      <c r="AS1270" t="str">
        <f>+IF(TablaProyecto[[#This Row],[Education]]&gt;5,"ERRONEO","")</f>
        <v/>
      </c>
      <c r="AT1270" t="str">
        <f>IF(+COUNTIF(TablaProyecto[EmployeeNumber],TablaProyecto[[#This Row],[EmployeeNumber]])&gt;1,"ERRONEO"," ")</f>
        <v xml:space="preserve"> </v>
      </c>
      <c r="AU1270" t="str">
        <f>+IF(TablaProyecto[[#This Row],[JobSatisfaction]]&gt;4,"ERRONEO"," ")</f>
        <v xml:space="preserve"> </v>
      </c>
      <c r="AV1270" t="str">
        <f>+IF(TablaProyecto[[#This Row],[PerformanceRating]]&gt;4,"ERRONEO"," ")</f>
        <v xml:space="preserve"> </v>
      </c>
      <c r="AW1270" t="str">
        <f>+IF(TablaProyecto[[#This Row],[RelationshipSatisfaction]]&gt;4,"ERRONEO"," ")</f>
        <v xml:space="preserve"> </v>
      </c>
      <c r="AX1270" t="str">
        <f>+IF(TablaProyecto[[#This Row],[WorkLifeBalance]]&gt;4,"ERRONEO"," ")</f>
        <v xml:space="preserve"> </v>
      </c>
    </row>
    <row r="1271" spans="1:50" x14ac:dyDescent="0.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  <c r="AJ1271" s="3">
        <f>+TablaProyecto[[#This Row],[PercentSalaryHike]]/100</f>
        <v>0.13</v>
      </c>
      <c r="AK1271" s="3" t="str">
        <f>+IF(TablaProyecto[[#This Row],[Age]]&gt;=61,"Baby boomers",IF(TablaProyecto[[#This Row],[Age]]&gt;=45,"Generacion X",IF(TablaProyecto[[#This Row],[Age]]&gt;=29,"Millennials","Generacion Z")))</f>
        <v>Millennials</v>
      </c>
      <c r="AL127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71" s="3" t="str">
        <f>+IF(TablaProyecto[[#This Row],[HourlyRate]]&lt;50,"Coste salarial bajo",IF(TablaProyecto[[#This Row],[HourlyRate]]&lt;75,"Coste salarial medio","Coste salarial alto"))</f>
        <v>Coste salarial alto</v>
      </c>
      <c r="AN1271" s="3" t="str">
        <f>+IF(TablaProyecto[[#This Row],[DistanceFromHome]]&lt;10,"0-10 kms",IF(TablaProyecto[[#This Row],[DistanceFromHome]]&lt;20,"10-20 kms","20-30 kms"))</f>
        <v>0-10 kms</v>
      </c>
      <c r="AO1271" s="3" t="str">
        <f>+IF(TablaProyecto[[#This Row],[Porcentaje de aumento salarial recibido (%)]]&lt;16%,"Bajo",IF(TablaProyecto[[#This Row],[Porcentaje de aumento salarial recibido (%)]]&lt;21%,"Medio","Alto"))</f>
        <v>Bajo</v>
      </c>
      <c r="AP1271" s="3" t="str">
        <f>+IF(TablaProyecto[[#This Row],[TrainingTimesLastYear]]&lt;3,"Poca",IF(TablaProyecto[[#This Row],[TrainingTimesLastYear]]&lt;5,"Media","Mucha"))</f>
        <v>Mucha</v>
      </c>
      <c r="AQ1271" s="3" t="str">
        <f>+IF(TablaProyecto[[#This Row],[TotalWorkingYears]]&lt;4,"Junior",IF(TablaProyecto[[#This Row],[TotalWorkingYears]]&lt;10,"Intermediate","Senior"))</f>
        <v>Senior</v>
      </c>
      <c r="AS1271" t="str">
        <f>+IF(TablaProyecto[[#This Row],[Education]]&gt;5,"ERRONEO","")</f>
        <v/>
      </c>
      <c r="AT1271" t="str">
        <f>IF(+COUNTIF(TablaProyecto[EmployeeNumber],TablaProyecto[[#This Row],[EmployeeNumber]])&gt;1,"ERRONEO"," ")</f>
        <v xml:space="preserve"> </v>
      </c>
      <c r="AU1271" t="str">
        <f>+IF(TablaProyecto[[#This Row],[JobSatisfaction]]&gt;4,"ERRONEO"," ")</f>
        <v xml:space="preserve"> </v>
      </c>
      <c r="AV1271" t="str">
        <f>+IF(TablaProyecto[[#This Row],[PerformanceRating]]&gt;4,"ERRONEO"," ")</f>
        <v xml:space="preserve"> </v>
      </c>
      <c r="AW1271" t="str">
        <f>+IF(TablaProyecto[[#This Row],[RelationshipSatisfaction]]&gt;4,"ERRONEO"," ")</f>
        <v xml:space="preserve"> </v>
      </c>
      <c r="AX1271" t="str">
        <f>+IF(TablaProyecto[[#This Row],[WorkLifeBalance]]&gt;4,"ERRONEO"," ")</f>
        <v xml:space="preserve"> </v>
      </c>
    </row>
    <row r="1272" spans="1:50" x14ac:dyDescent="0.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  <c r="AJ1272" s="3">
        <f>+TablaProyecto[[#This Row],[PercentSalaryHike]]/100</f>
        <v>0.12</v>
      </c>
      <c r="AK1272" s="3" t="str">
        <f>+IF(TablaProyecto[[#This Row],[Age]]&gt;=61,"Baby boomers",IF(TablaProyecto[[#This Row],[Age]]&gt;=45,"Generacion X",IF(TablaProyecto[[#This Row],[Age]]&gt;=29,"Millennials","Generacion Z")))</f>
        <v>Millennials</v>
      </c>
      <c r="AL127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72" s="3" t="str">
        <f>+IF(TablaProyecto[[#This Row],[HourlyRate]]&lt;50,"Coste salarial bajo",IF(TablaProyecto[[#This Row],[HourlyRate]]&lt;75,"Coste salarial medio","Coste salarial alto"))</f>
        <v>Coste salarial bajo</v>
      </c>
      <c r="AN1272" s="3" t="str">
        <f>+IF(TablaProyecto[[#This Row],[DistanceFromHome]]&lt;10,"0-10 kms",IF(TablaProyecto[[#This Row],[DistanceFromHome]]&lt;20,"10-20 kms","20-30 kms"))</f>
        <v>0-10 kms</v>
      </c>
      <c r="AO1272" s="3" t="str">
        <f>+IF(TablaProyecto[[#This Row],[Porcentaje de aumento salarial recibido (%)]]&lt;16%,"Bajo",IF(TablaProyecto[[#This Row],[Porcentaje de aumento salarial recibido (%)]]&lt;21%,"Medio","Alto"))</f>
        <v>Bajo</v>
      </c>
      <c r="AP1272" s="3" t="str">
        <f>+IF(TablaProyecto[[#This Row],[TrainingTimesLastYear]]&lt;3,"Poca",IF(TablaProyecto[[#This Row],[TrainingTimesLastYear]]&lt;5,"Media","Mucha"))</f>
        <v>Media</v>
      </c>
      <c r="AQ1272" s="3" t="str">
        <f>+IF(TablaProyecto[[#This Row],[TotalWorkingYears]]&lt;4,"Junior",IF(TablaProyecto[[#This Row],[TotalWorkingYears]]&lt;10,"Intermediate","Senior"))</f>
        <v>Intermediate</v>
      </c>
      <c r="AS1272" t="str">
        <f>+IF(TablaProyecto[[#This Row],[Education]]&gt;5,"ERRONEO","")</f>
        <v/>
      </c>
      <c r="AT1272" t="str">
        <f>IF(+COUNTIF(TablaProyecto[EmployeeNumber],TablaProyecto[[#This Row],[EmployeeNumber]])&gt;1,"ERRONEO"," ")</f>
        <v xml:space="preserve"> </v>
      </c>
      <c r="AU1272" t="str">
        <f>+IF(TablaProyecto[[#This Row],[JobSatisfaction]]&gt;4,"ERRONEO"," ")</f>
        <v xml:space="preserve"> </v>
      </c>
      <c r="AV1272" t="str">
        <f>+IF(TablaProyecto[[#This Row],[PerformanceRating]]&gt;4,"ERRONEO"," ")</f>
        <v xml:space="preserve"> </v>
      </c>
      <c r="AW1272" t="str">
        <f>+IF(TablaProyecto[[#This Row],[RelationshipSatisfaction]]&gt;4,"ERRONEO"," ")</f>
        <v xml:space="preserve"> </v>
      </c>
      <c r="AX1272" t="str">
        <f>+IF(TablaProyecto[[#This Row],[WorkLifeBalance]]&gt;4,"ERRONEO"," ")</f>
        <v xml:space="preserve"> </v>
      </c>
    </row>
    <row r="1273" spans="1:50" x14ac:dyDescent="0.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  <c r="AJ1273" s="3">
        <f>+TablaProyecto[[#This Row],[PercentSalaryHike]]/100</f>
        <v>0.13</v>
      </c>
      <c r="AK1273" s="3" t="str">
        <f>+IF(TablaProyecto[[#This Row],[Age]]&gt;=61,"Baby boomers",IF(TablaProyecto[[#This Row],[Age]]&gt;=45,"Generacion X",IF(TablaProyecto[[#This Row],[Age]]&gt;=29,"Millennials","Generacion Z")))</f>
        <v>Generacion Z</v>
      </c>
      <c r="AL127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273" s="3" t="str">
        <f>+IF(TablaProyecto[[#This Row],[HourlyRate]]&lt;50,"Coste salarial bajo",IF(TablaProyecto[[#This Row],[HourlyRate]]&lt;75,"Coste salarial medio","Coste salarial alto"))</f>
        <v>Coste salarial bajo</v>
      </c>
      <c r="AN1273" s="3" t="str">
        <f>+IF(TablaProyecto[[#This Row],[DistanceFromHome]]&lt;10,"0-10 kms",IF(TablaProyecto[[#This Row],[DistanceFromHome]]&lt;20,"10-20 kms","20-30 kms"))</f>
        <v>0-10 kms</v>
      </c>
      <c r="AO1273" s="3" t="str">
        <f>+IF(TablaProyecto[[#This Row],[Porcentaje de aumento salarial recibido (%)]]&lt;16%,"Bajo",IF(TablaProyecto[[#This Row],[Porcentaje de aumento salarial recibido (%)]]&lt;21%,"Medio","Alto"))</f>
        <v>Bajo</v>
      </c>
      <c r="AP1273" s="3" t="str">
        <f>+IF(TablaProyecto[[#This Row],[TrainingTimesLastYear]]&lt;3,"Poca",IF(TablaProyecto[[#This Row],[TrainingTimesLastYear]]&lt;5,"Media","Mucha"))</f>
        <v>Media</v>
      </c>
      <c r="AQ1273" s="3" t="str">
        <f>+IF(TablaProyecto[[#This Row],[TotalWorkingYears]]&lt;4,"Junior",IF(TablaProyecto[[#This Row],[TotalWorkingYears]]&lt;10,"Intermediate","Senior"))</f>
        <v>Junior</v>
      </c>
      <c r="AS1273" t="str">
        <f>+IF(TablaProyecto[[#This Row],[Education]]&gt;5,"ERRONEO","")</f>
        <v/>
      </c>
      <c r="AT1273" t="str">
        <f>IF(+COUNTIF(TablaProyecto[EmployeeNumber],TablaProyecto[[#This Row],[EmployeeNumber]])&gt;1,"ERRONEO"," ")</f>
        <v xml:space="preserve"> </v>
      </c>
      <c r="AU1273" t="str">
        <f>+IF(TablaProyecto[[#This Row],[JobSatisfaction]]&gt;4,"ERRONEO"," ")</f>
        <v xml:space="preserve"> </v>
      </c>
      <c r="AV1273" t="str">
        <f>+IF(TablaProyecto[[#This Row],[PerformanceRating]]&gt;4,"ERRONEO"," ")</f>
        <v xml:space="preserve"> </v>
      </c>
      <c r="AW1273" t="str">
        <f>+IF(TablaProyecto[[#This Row],[RelationshipSatisfaction]]&gt;4,"ERRONEO"," ")</f>
        <v xml:space="preserve"> </v>
      </c>
      <c r="AX1273" t="str">
        <f>+IF(TablaProyecto[[#This Row],[WorkLifeBalance]]&gt;4,"ERRONEO"," ")</f>
        <v xml:space="preserve"> </v>
      </c>
    </row>
    <row r="1274" spans="1:50" x14ac:dyDescent="0.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  <c r="AJ1274" s="3">
        <f>+TablaProyecto[[#This Row],[PercentSalaryHike]]/100</f>
        <v>0.11</v>
      </c>
      <c r="AK1274" s="3" t="str">
        <f>+IF(TablaProyecto[[#This Row],[Age]]&gt;=61,"Baby boomers",IF(TablaProyecto[[#This Row],[Age]]&gt;=45,"Generacion X",IF(TablaProyecto[[#This Row],[Age]]&gt;=29,"Millennials","Generacion Z")))</f>
        <v>Millennials</v>
      </c>
      <c r="AL127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74" s="3" t="str">
        <f>+IF(TablaProyecto[[#This Row],[HourlyRate]]&lt;50,"Coste salarial bajo",IF(TablaProyecto[[#This Row],[HourlyRate]]&lt;75,"Coste salarial medio","Coste salarial alto"))</f>
        <v>Coste salarial bajo</v>
      </c>
      <c r="AN1274" s="3" t="str">
        <f>+IF(TablaProyecto[[#This Row],[DistanceFromHome]]&lt;10,"0-10 kms",IF(TablaProyecto[[#This Row],[DistanceFromHome]]&lt;20,"10-20 kms","20-30 kms"))</f>
        <v>0-10 kms</v>
      </c>
      <c r="AO1274" s="3" t="str">
        <f>+IF(TablaProyecto[[#This Row],[Porcentaje de aumento salarial recibido (%)]]&lt;16%,"Bajo",IF(TablaProyecto[[#This Row],[Porcentaje de aumento salarial recibido (%)]]&lt;21%,"Medio","Alto"))</f>
        <v>Bajo</v>
      </c>
      <c r="AP1274" s="3" t="str">
        <f>+IF(TablaProyecto[[#This Row],[TrainingTimesLastYear]]&lt;3,"Poca",IF(TablaProyecto[[#This Row],[TrainingTimesLastYear]]&lt;5,"Media","Mucha"))</f>
        <v>Media</v>
      </c>
      <c r="AQ1274" s="3" t="str">
        <f>+IF(TablaProyecto[[#This Row],[TotalWorkingYears]]&lt;4,"Junior",IF(TablaProyecto[[#This Row],[TotalWorkingYears]]&lt;10,"Intermediate","Senior"))</f>
        <v>Intermediate</v>
      </c>
      <c r="AS1274" t="str">
        <f>+IF(TablaProyecto[[#This Row],[Education]]&gt;5,"ERRONEO","")</f>
        <v/>
      </c>
      <c r="AT1274" t="str">
        <f>IF(+COUNTIF(TablaProyecto[EmployeeNumber],TablaProyecto[[#This Row],[EmployeeNumber]])&gt;1,"ERRONEO"," ")</f>
        <v xml:space="preserve"> </v>
      </c>
      <c r="AU1274" t="str">
        <f>+IF(TablaProyecto[[#This Row],[JobSatisfaction]]&gt;4,"ERRONEO"," ")</f>
        <v xml:space="preserve"> </v>
      </c>
      <c r="AV1274" t="str">
        <f>+IF(TablaProyecto[[#This Row],[PerformanceRating]]&gt;4,"ERRONEO"," ")</f>
        <v xml:space="preserve"> </v>
      </c>
      <c r="AW1274" t="str">
        <f>+IF(TablaProyecto[[#This Row],[RelationshipSatisfaction]]&gt;4,"ERRONEO"," ")</f>
        <v xml:space="preserve"> </v>
      </c>
      <c r="AX1274" t="str">
        <f>+IF(TablaProyecto[[#This Row],[WorkLifeBalance]]&gt;4,"ERRONEO"," ")</f>
        <v xml:space="preserve"> </v>
      </c>
    </row>
    <row r="1275" spans="1:50" x14ac:dyDescent="0.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  <c r="AJ1275" s="3">
        <f>+TablaProyecto[[#This Row],[PercentSalaryHike]]/100</f>
        <v>0.17</v>
      </c>
      <c r="AK1275" s="3" t="str">
        <f>+IF(TablaProyecto[[#This Row],[Age]]&gt;=61,"Baby boomers",IF(TablaProyecto[[#This Row],[Age]]&gt;=45,"Generacion X",IF(TablaProyecto[[#This Row],[Age]]&gt;=29,"Millennials","Generacion Z")))</f>
        <v>Generacion Z</v>
      </c>
      <c r="AL127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275" s="3" t="str">
        <f>+IF(TablaProyecto[[#This Row],[HourlyRate]]&lt;50,"Coste salarial bajo",IF(TablaProyecto[[#This Row],[HourlyRate]]&lt;75,"Coste salarial medio","Coste salarial alto"))</f>
        <v>Coste salarial alto</v>
      </c>
      <c r="AN1275" s="3" t="str">
        <f>+IF(TablaProyecto[[#This Row],[DistanceFromHome]]&lt;10,"0-10 kms",IF(TablaProyecto[[#This Row],[DistanceFromHome]]&lt;20,"10-20 kms","20-30 kms"))</f>
        <v>0-10 kms</v>
      </c>
      <c r="AO1275" s="3" t="str">
        <f>+IF(TablaProyecto[[#This Row],[Porcentaje de aumento salarial recibido (%)]]&lt;16%,"Bajo",IF(TablaProyecto[[#This Row],[Porcentaje de aumento salarial recibido (%)]]&lt;21%,"Medio","Alto"))</f>
        <v>Medio</v>
      </c>
      <c r="AP1275" s="3" t="str">
        <f>+IF(TablaProyecto[[#This Row],[TrainingTimesLastYear]]&lt;3,"Poca",IF(TablaProyecto[[#This Row],[TrainingTimesLastYear]]&lt;5,"Media","Mucha"))</f>
        <v>Mucha</v>
      </c>
      <c r="AQ1275" s="3" t="str">
        <f>+IF(TablaProyecto[[#This Row],[TotalWorkingYears]]&lt;4,"Junior",IF(TablaProyecto[[#This Row],[TotalWorkingYears]]&lt;10,"Intermediate","Senior"))</f>
        <v>Junior</v>
      </c>
      <c r="AS1275" t="str">
        <f>+IF(TablaProyecto[[#This Row],[Education]]&gt;5,"ERRONEO","")</f>
        <v/>
      </c>
      <c r="AT1275" t="str">
        <f>IF(+COUNTIF(TablaProyecto[EmployeeNumber],TablaProyecto[[#This Row],[EmployeeNumber]])&gt;1,"ERRONEO"," ")</f>
        <v xml:space="preserve"> </v>
      </c>
      <c r="AU1275" t="str">
        <f>+IF(TablaProyecto[[#This Row],[JobSatisfaction]]&gt;4,"ERRONEO"," ")</f>
        <v xml:space="preserve"> </v>
      </c>
      <c r="AV1275" t="str">
        <f>+IF(TablaProyecto[[#This Row],[PerformanceRating]]&gt;4,"ERRONEO"," ")</f>
        <v xml:space="preserve"> </v>
      </c>
      <c r="AW1275" t="str">
        <f>+IF(TablaProyecto[[#This Row],[RelationshipSatisfaction]]&gt;4,"ERRONEO"," ")</f>
        <v xml:space="preserve"> </v>
      </c>
      <c r="AX1275" t="str">
        <f>+IF(TablaProyecto[[#This Row],[WorkLifeBalance]]&gt;4,"ERRONEO"," ")</f>
        <v xml:space="preserve"> </v>
      </c>
    </row>
    <row r="1276" spans="1:50" x14ac:dyDescent="0.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  <c r="AJ1276" s="3">
        <f>+TablaProyecto[[#This Row],[PercentSalaryHike]]/100</f>
        <v>0.14000000000000001</v>
      </c>
      <c r="AK1276" s="3" t="str">
        <f>+IF(TablaProyecto[[#This Row],[Age]]&gt;=61,"Baby boomers",IF(TablaProyecto[[#This Row],[Age]]&gt;=45,"Generacion X",IF(TablaProyecto[[#This Row],[Age]]&gt;=29,"Millennials","Generacion Z")))</f>
        <v>Millennials</v>
      </c>
      <c r="AL127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276" s="3" t="str">
        <f>+IF(TablaProyecto[[#This Row],[HourlyRate]]&lt;50,"Coste salarial bajo",IF(TablaProyecto[[#This Row],[HourlyRate]]&lt;75,"Coste salarial medio","Coste salarial alto"))</f>
        <v>Coste salarial alto</v>
      </c>
      <c r="AN1276" s="3" t="str">
        <f>+IF(TablaProyecto[[#This Row],[DistanceFromHome]]&lt;10,"0-10 kms",IF(TablaProyecto[[#This Row],[DistanceFromHome]]&lt;20,"10-20 kms","20-30 kms"))</f>
        <v>20-30 kms</v>
      </c>
      <c r="AO1276" s="3" t="str">
        <f>+IF(TablaProyecto[[#This Row],[Porcentaje de aumento salarial recibido (%)]]&lt;16%,"Bajo",IF(TablaProyecto[[#This Row],[Porcentaje de aumento salarial recibido (%)]]&lt;21%,"Medio","Alto"))</f>
        <v>Bajo</v>
      </c>
      <c r="AP1276" s="3" t="str">
        <f>+IF(TablaProyecto[[#This Row],[TrainingTimesLastYear]]&lt;3,"Poca",IF(TablaProyecto[[#This Row],[TrainingTimesLastYear]]&lt;5,"Media","Mucha"))</f>
        <v>Media</v>
      </c>
      <c r="AQ1276" s="3" t="str">
        <f>+IF(TablaProyecto[[#This Row],[TotalWorkingYears]]&lt;4,"Junior",IF(TablaProyecto[[#This Row],[TotalWorkingYears]]&lt;10,"Intermediate","Senior"))</f>
        <v>Senior</v>
      </c>
      <c r="AS1276" t="str">
        <f>+IF(TablaProyecto[[#This Row],[Education]]&gt;5,"ERRONEO","")</f>
        <v/>
      </c>
      <c r="AT1276" t="str">
        <f>IF(+COUNTIF(TablaProyecto[EmployeeNumber],TablaProyecto[[#This Row],[EmployeeNumber]])&gt;1,"ERRONEO"," ")</f>
        <v xml:space="preserve"> </v>
      </c>
      <c r="AU1276" t="str">
        <f>+IF(TablaProyecto[[#This Row],[JobSatisfaction]]&gt;4,"ERRONEO"," ")</f>
        <v xml:space="preserve"> </v>
      </c>
      <c r="AV1276" t="str">
        <f>+IF(TablaProyecto[[#This Row],[PerformanceRating]]&gt;4,"ERRONEO"," ")</f>
        <v xml:space="preserve"> </v>
      </c>
      <c r="AW1276" t="str">
        <f>+IF(TablaProyecto[[#This Row],[RelationshipSatisfaction]]&gt;4,"ERRONEO"," ")</f>
        <v xml:space="preserve"> </v>
      </c>
      <c r="AX1276" t="str">
        <f>+IF(TablaProyecto[[#This Row],[WorkLifeBalance]]&gt;4,"ERRONEO"," ")</f>
        <v xml:space="preserve"> </v>
      </c>
    </row>
    <row r="1277" spans="1:50" x14ac:dyDescent="0.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  <c r="AJ1277" s="3">
        <f>+TablaProyecto[[#This Row],[PercentSalaryHike]]/100</f>
        <v>0.11</v>
      </c>
      <c r="AK1277" s="3" t="str">
        <f>+IF(TablaProyecto[[#This Row],[Age]]&gt;=61,"Baby boomers",IF(TablaProyecto[[#This Row],[Age]]&gt;=45,"Generacion X",IF(TablaProyecto[[#This Row],[Age]]&gt;=29,"Millennials","Generacion Z")))</f>
        <v>Generacion X</v>
      </c>
      <c r="AL127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77" s="3" t="str">
        <f>+IF(TablaProyecto[[#This Row],[HourlyRate]]&lt;50,"Coste salarial bajo",IF(TablaProyecto[[#This Row],[HourlyRate]]&lt;75,"Coste salarial medio","Coste salarial alto"))</f>
        <v>Coste salarial medio</v>
      </c>
      <c r="AN1277" s="3" t="str">
        <f>+IF(TablaProyecto[[#This Row],[DistanceFromHome]]&lt;10,"0-10 kms",IF(TablaProyecto[[#This Row],[DistanceFromHome]]&lt;20,"10-20 kms","20-30 kms"))</f>
        <v>0-10 kms</v>
      </c>
      <c r="AO1277" s="3" t="str">
        <f>+IF(TablaProyecto[[#This Row],[Porcentaje de aumento salarial recibido (%)]]&lt;16%,"Bajo",IF(TablaProyecto[[#This Row],[Porcentaje de aumento salarial recibido (%)]]&lt;21%,"Medio","Alto"))</f>
        <v>Bajo</v>
      </c>
      <c r="AP1277" s="3" t="str">
        <f>+IF(TablaProyecto[[#This Row],[TrainingTimesLastYear]]&lt;3,"Poca",IF(TablaProyecto[[#This Row],[TrainingTimesLastYear]]&lt;5,"Media","Mucha"))</f>
        <v>Poca</v>
      </c>
      <c r="AQ1277" s="3" t="str">
        <f>+IF(TablaProyecto[[#This Row],[TotalWorkingYears]]&lt;4,"Junior",IF(TablaProyecto[[#This Row],[TotalWorkingYears]]&lt;10,"Intermediate","Senior"))</f>
        <v>Senior</v>
      </c>
      <c r="AS1277" t="str">
        <f>+IF(TablaProyecto[[#This Row],[Education]]&gt;5,"ERRONEO","")</f>
        <v/>
      </c>
      <c r="AT1277" t="str">
        <f>IF(+COUNTIF(TablaProyecto[EmployeeNumber],TablaProyecto[[#This Row],[EmployeeNumber]])&gt;1,"ERRONEO"," ")</f>
        <v xml:space="preserve"> </v>
      </c>
      <c r="AU1277" t="str">
        <f>+IF(TablaProyecto[[#This Row],[JobSatisfaction]]&gt;4,"ERRONEO"," ")</f>
        <v xml:space="preserve"> </v>
      </c>
      <c r="AV1277" t="str">
        <f>+IF(TablaProyecto[[#This Row],[PerformanceRating]]&gt;4,"ERRONEO"," ")</f>
        <v xml:space="preserve"> </v>
      </c>
      <c r="AW1277" t="str">
        <f>+IF(TablaProyecto[[#This Row],[RelationshipSatisfaction]]&gt;4,"ERRONEO"," ")</f>
        <v xml:space="preserve"> </v>
      </c>
      <c r="AX1277" t="str">
        <f>+IF(TablaProyecto[[#This Row],[WorkLifeBalance]]&gt;4,"ERRONEO"," ")</f>
        <v xml:space="preserve"> </v>
      </c>
    </row>
    <row r="1278" spans="1:50" x14ac:dyDescent="0.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  <c r="AJ1278" s="3">
        <f>+TablaProyecto[[#This Row],[PercentSalaryHike]]/100</f>
        <v>0.14000000000000001</v>
      </c>
      <c r="AK1278" s="3" t="str">
        <f>+IF(TablaProyecto[[#This Row],[Age]]&gt;=61,"Baby boomers",IF(TablaProyecto[[#This Row],[Age]]&gt;=45,"Generacion X",IF(TablaProyecto[[#This Row],[Age]]&gt;=29,"Millennials","Generacion Z")))</f>
        <v>Millennials</v>
      </c>
      <c r="AL127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78" s="3" t="str">
        <f>+IF(TablaProyecto[[#This Row],[HourlyRate]]&lt;50,"Coste salarial bajo",IF(TablaProyecto[[#This Row],[HourlyRate]]&lt;75,"Coste salarial medio","Coste salarial alto"))</f>
        <v>Coste salarial bajo</v>
      </c>
      <c r="AN1278" s="3" t="str">
        <f>+IF(TablaProyecto[[#This Row],[DistanceFromHome]]&lt;10,"0-10 kms",IF(TablaProyecto[[#This Row],[DistanceFromHome]]&lt;20,"10-20 kms","20-30 kms"))</f>
        <v>0-10 kms</v>
      </c>
      <c r="AO1278" s="3" t="str">
        <f>+IF(TablaProyecto[[#This Row],[Porcentaje de aumento salarial recibido (%)]]&lt;16%,"Bajo",IF(TablaProyecto[[#This Row],[Porcentaje de aumento salarial recibido (%)]]&lt;21%,"Medio","Alto"))</f>
        <v>Bajo</v>
      </c>
      <c r="AP1278" s="3" t="str">
        <f>+IF(TablaProyecto[[#This Row],[TrainingTimesLastYear]]&lt;3,"Poca",IF(TablaProyecto[[#This Row],[TrainingTimesLastYear]]&lt;5,"Media","Mucha"))</f>
        <v>Poca</v>
      </c>
      <c r="AQ1278" s="3" t="str">
        <f>+IF(TablaProyecto[[#This Row],[TotalWorkingYears]]&lt;4,"Junior",IF(TablaProyecto[[#This Row],[TotalWorkingYears]]&lt;10,"Intermediate","Senior"))</f>
        <v>Intermediate</v>
      </c>
      <c r="AS1278" t="str">
        <f>+IF(TablaProyecto[[#This Row],[Education]]&gt;5,"ERRONEO","")</f>
        <v/>
      </c>
      <c r="AT1278" t="str">
        <f>IF(+COUNTIF(TablaProyecto[EmployeeNumber],TablaProyecto[[#This Row],[EmployeeNumber]])&gt;1,"ERRONEO"," ")</f>
        <v xml:space="preserve"> </v>
      </c>
      <c r="AU1278" t="str">
        <f>+IF(TablaProyecto[[#This Row],[JobSatisfaction]]&gt;4,"ERRONEO"," ")</f>
        <v xml:space="preserve"> </v>
      </c>
      <c r="AV1278" t="str">
        <f>+IF(TablaProyecto[[#This Row],[PerformanceRating]]&gt;4,"ERRONEO"," ")</f>
        <v xml:space="preserve"> </v>
      </c>
      <c r="AW1278" t="str">
        <f>+IF(TablaProyecto[[#This Row],[RelationshipSatisfaction]]&gt;4,"ERRONEO"," ")</f>
        <v xml:space="preserve"> </v>
      </c>
      <c r="AX1278" t="str">
        <f>+IF(TablaProyecto[[#This Row],[WorkLifeBalance]]&gt;4,"ERRONEO"," ")</f>
        <v xml:space="preserve"> </v>
      </c>
    </row>
    <row r="1279" spans="1:50" x14ac:dyDescent="0.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  <c r="AJ1279" s="3">
        <f>+TablaProyecto[[#This Row],[PercentSalaryHike]]/100</f>
        <v>0.17</v>
      </c>
      <c r="AK1279" s="3" t="str">
        <f>+IF(TablaProyecto[[#This Row],[Age]]&gt;=61,"Baby boomers",IF(TablaProyecto[[#This Row],[Age]]&gt;=45,"Generacion X",IF(TablaProyecto[[#This Row],[Age]]&gt;=29,"Millennials","Generacion Z")))</f>
        <v>Generacion X</v>
      </c>
      <c r="AL127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79" s="3" t="str">
        <f>+IF(TablaProyecto[[#This Row],[HourlyRate]]&lt;50,"Coste salarial bajo",IF(TablaProyecto[[#This Row],[HourlyRate]]&lt;75,"Coste salarial medio","Coste salarial alto"))</f>
        <v>Coste salarial bajo</v>
      </c>
      <c r="AN1279" s="3" t="str">
        <f>+IF(TablaProyecto[[#This Row],[DistanceFromHome]]&lt;10,"0-10 kms",IF(TablaProyecto[[#This Row],[DistanceFromHome]]&lt;20,"10-20 kms","20-30 kms"))</f>
        <v>0-10 kms</v>
      </c>
      <c r="AO1279" s="3" t="str">
        <f>+IF(TablaProyecto[[#This Row],[Porcentaje de aumento salarial recibido (%)]]&lt;16%,"Bajo",IF(TablaProyecto[[#This Row],[Porcentaje de aumento salarial recibido (%)]]&lt;21%,"Medio","Alto"))</f>
        <v>Medio</v>
      </c>
      <c r="AP1279" s="3" t="str">
        <f>+IF(TablaProyecto[[#This Row],[TrainingTimesLastYear]]&lt;3,"Poca",IF(TablaProyecto[[#This Row],[TrainingTimesLastYear]]&lt;5,"Media","Mucha"))</f>
        <v>Media</v>
      </c>
      <c r="AQ1279" s="3" t="str">
        <f>+IF(TablaProyecto[[#This Row],[TotalWorkingYears]]&lt;4,"Junior",IF(TablaProyecto[[#This Row],[TotalWorkingYears]]&lt;10,"Intermediate","Senior"))</f>
        <v>Senior</v>
      </c>
      <c r="AS1279" t="str">
        <f>+IF(TablaProyecto[[#This Row],[Education]]&gt;5,"ERRONEO","")</f>
        <v/>
      </c>
      <c r="AT1279" t="str">
        <f>IF(+COUNTIF(TablaProyecto[EmployeeNumber],TablaProyecto[[#This Row],[EmployeeNumber]])&gt;1,"ERRONEO"," ")</f>
        <v xml:space="preserve"> </v>
      </c>
      <c r="AU1279" t="str">
        <f>+IF(TablaProyecto[[#This Row],[JobSatisfaction]]&gt;4,"ERRONEO"," ")</f>
        <v xml:space="preserve"> </v>
      </c>
      <c r="AV1279" t="str">
        <f>+IF(TablaProyecto[[#This Row],[PerformanceRating]]&gt;4,"ERRONEO"," ")</f>
        <v xml:space="preserve"> </v>
      </c>
      <c r="AW1279" t="str">
        <f>+IF(TablaProyecto[[#This Row],[RelationshipSatisfaction]]&gt;4,"ERRONEO"," ")</f>
        <v xml:space="preserve"> </v>
      </c>
      <c r="AX1279" t="str">
        <f>+IF(TablaProyecto[[#This Row],[WorkLifeBalance]]&gt;4,"ERRONEO"," ")</f>
        <v xml:space="preserve"> </v>
      </c>
    </row>
    <row r="1280" spans="1:50" x14ac:dyDescent="0.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  <c r="AJ1280" s="3">
        <f>+TablaProyecto[[#This Row],[PercentSalaryHike]]/100</f>
        <v>0.13</v>
      </c>
      <c r="AK1280" s="3" t="str">
        <f>+IF(TablaProyecto[[#This Row],[Age]]&gt;=61,"Baby boomers",IF(TablaProyecto[[#This Row],[Age]]&gt;=45,"Generacion X",IF(TablaProyecto[[#This Row],[Age]]&gt;=29,"Millennials","Generacion Z")))</f>
        <v>Millennials</v>
      </c>
      <c r="AL128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280" s="3" t="str">
        <f>+IF(TablaProyecto[[#This Row],[HourlyRate]]&lt;50,"Coste salarial bajo",IF(TablaProyecto[[#This Row],[HourlyRate]]&lt;75,"Coste salarial medio","Coste salarial alto"))</f>
        <v>Coste salarial alto</v>
      </c>
      <c r="AN1280" s="3" t="str">
        <f>+IF(TablaProyecto[[#This Row],[DistanceFromHome]]&lt;10,"0-10 kms",IF(TablaProyecto[[#This Row],[DistanceFromHome]]&lt;20,"10-20 kms","20-30 kms"))</f>
        <v>10-20 kms</v>
      </c>
      <c r="AO1280" s="3" t="str">
        <f>+IF(TablaProyecto[[#This Row],[Porcentaje de aumento salarial recibido (%)]]&lt;16%,"Bajo",IF(TablaProyecto[[#This Row],[Porcentaje de aumento salarial recibido (%)]]&lt;21%,"Medio","Alto"))</f>
        <v>Bajo</v>
      </c>
      <c r="AP1280" s="3" t="str">
        <f>+IF(TablaProyecto[[#This Row],[TrainingTimesLastYear]]&lt;3,"Poca",IF(TablaProyecto[[#This Row],[TrainingTimesLastYear]]&lt;5,"Media","Mucha"))</f>
        <v>Poca</v>
      </c>
      <c r="AQ1280" s="3" t="str">
        <f>+IF(TablaProyecto[[#This Row],[TotalWorkingYears]]&lt;4,"Junior",IF(TablaProyecto[[#This Row],[TotalWorkingYears]]&lt;10,"Intermediate","Senior"))</f>
        <v>Senior</v>
      </c>
      <c r="AS1280" t="str">
        <f>+IF(TablaProyecto[[#This Row],[Education]]&gt;5,"ERRONEO","")</f>
        <v/>
      </c>
      <c r="AT1280" t="str">
        <f>IF(+COUNTIF(TablaProyecto[EmployeeNumber],TablaProyecto[[#This Row],[EmployeeNumber]])&gt;1,"ERRONEO"," ")</f>
        <v xml:space="preserve"> </v>
      </c>
      <c r="AU1280" t="str">
        <f>+IF(TablaProyecto[[#This Row],[JobSatisfaction]]&gt;4,"ERRONEO"," ")</f>
        <v xml:space="preserve"> </v>
      </c>
      <c r="AV1280" t="str">
        <f>+IF(TablaProyecto[[#This Row],[PerformanceRating]]&gt;4,"ERRONEO"," ")</f>
        <v xml:space="preserve"> </v>
      </c>
      <c r="AW1280" t="str">
        <f>+IF(TablaProyecto[[#This Row],[RelationshipSatisfaction]]&gt;4,"ERRONEO"," ")</f>
        <v xml:space="preserve"> </v>
      </c>
      <c r="AX1280" t="str">
        <f>+IF(TablaProyecto[[#This Row],[WorkLifeBalance]]&gt;4,"ERRONEO"," ")</f>
        <v xml:space="preserve"> </v>
      </c>
    </row>
    <row r="1281" spans="1:50" x14ac:dyDescent="0.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  <c r="AJ1281" s="3">
        <f>+TablaProyecto[[#This Row],[PercentSalaryHike]]/100</f>
        <v>0.12</v>
      </c>
      <c r="AK1281" s="3" t="str">
        <f>+IF(TablaProyecto[[#This Row],[Age]]&gt;=61,"Baby boomers",IF(TablaProyecto[[#This Row],[Age]]&gt;=45,"Generacion X",IF(TablaProyecto[[#This Row],[Age]]&gt;=29,"Millennials","Generacion Z")))</f>
        <v>Millennials</v>
      </c>
      <c r="AL128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81" s="3" t="str">
        <f>+IF(TablaProyecto[[#This Row],[HourlyRate]]&lt;50,"Coste salarial bajo",IF(TablaProyecto[[#This Row],[HourlyRate]]&lt;75,"Coste salarial medio","Coste salarial alto"))</f>
        <v>Coste salarial alto</v>
      </c>
      <c r="AN1281" s="3" t="str">
        <f>+IF(TablaProyecto[[#This Row],[DistanceFromHome]]&lt;10,"0-10 kms",IF(TablaProyecto[[#This Row],[DistanceFromHome]]&lt;20,"10-20 kms","20-30 kms"))</f>
        <v>0-10 kms</v>
      </c>
      <c r="AO1281" s="3" t="str">
        <f>+IF(TablaProyecto[[#This Row],[Porcentaje de aumento salarial recibido (%)]]&lt;16%,"Bajo",IF(TablaProyecto[[#This Row],[Porcentaje de aumento salarial recibido (%)]]&lt;21%,"Medio","Alto"))</f>
        <v>Bajo</v>
      </c>
      <c r="AP1281" s="3" t="str">
        <f>+IF(TablaProyecto[[#This Row],[TrainingTimesLastYear]]&lt;3,"Poca",IF(TablaProyecto[[#This Row],[TrainingTimesLastYear]]&lt;5,"Media","Mucha"))</f>
        <v>Poca</v>
      </c>
      <c r="AQ1281" s="3" t="str">
        <f>+IF(TablaProyecto[[#This Row],[TotalWorkingYears]]&lt;4,"Junior",IF(TablaProyecto[[#This Row],[TotalWorkingYears]]&lt;10,"Intermediate","Senior"))</f>
        <v>Intermediate</v>
      </c>
      <c r="AS1281" t="str">
        <f>+IF(TablaProyecto[[#This Row],[Education]]&gt;5,"ERRONEO","")</f>
        <v/>
      </c>
      <c r="AT1281" t="str">
        <f>IF(+COUNTIF(TablaProyecto[EmployeeNumber],TablaProyecto[[#This Row],[EmployeeNumber]])&gt;1,"ERRONEO"," ")</f>
        <v xml:space="preserve"> </v>
      </c>
      <c r="AU1281" t="str">
        <f>+IF(TablaProyecto[[#This Row],[JobSatisfaction]]&gt;4,"ERRONEO"," ")</f>
        <v xml:space="preserve"> </v>
      </c>
      <c r="AV1281" t="str">
        <f>+IF(TablaProyecto[[#This Row],[PerformanceRating]]&gt;4,"ERRONEO"," ")</f>
        <v xml:space="preserve"> </v>
      </c>
      <c r="AW1281" t="str">
        <f>+IF(TablaProyecto[[#This Row],[RelationshipSatisfaction]]&gt;4,"ERRONEO"," ")</f>
        <v xml:space="preserve"> </v>
      </c>
      <c r="AX1281" t="str">
        <f>+IF(TablaProyecto[[#This Row],[WorkLifeBalance]]&gt;4,"ERRONEO"," ")</f>
        <v xml:space="preserve"> </v>
      </c>
    </row>
    <row r="1282" spans="1:50" x14ac:dyDescent="0.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  <c r="AJ1282" s="3">
        <f>+TablaProyecto[[#This Row],[PercentSalaryHike]]/100</f>
        <v>0.13</v>
      </c>
      <c r="AK1282" s="3" t="str">
        <f>+IF(TablaProyecto[[#This Row],[Age]]&gt;=61,"Baby boomers",IF(TablaProyecto[[#This Row],[Age]]&gt;=45,"Generacion X",IF(TablaProyecto[[#This Row],[Age]]&gt;=29,"Millennials","Generacion Z")))</f>
        <v>Millennials</v>
      </c>
      <c r="AL128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82" s="3" t="str">
        <f>+IF(TablaProyecto[[#This Row],[HourlyRate]]&lt;50,"Coste salarial bajo",IF(TablaProyecto[[#This Row],[HourlyRate]]&lt;75,"Coste salarial medio","Coste salarial alto"))</f>
        <v>Coste salarial alto</v>
      </c>
      <c r="AN1282" s="3" t="str">
        <f>+IF(TablaProyecto[[#This Row],[DistanceFromHome]]&lt;10,"0-10 kms",IF(TablaProyecto[[#This Row],[DistanceFromHome]]&lt;20,"10-20 kms","20-30 kms"))</f>
        <v>0-10 kms</v>
      </c>
      <c r="AO1282" s="3" t="str">
        <f>+IF(TablaProyecto[[#This Row],[Porcentaje de aumento salarial recibido (%)]]&lt;16%,"Bajo",IF(TablaProyecto[[#This Row],[Porcentaje de aumento salarial recibido (%)]]&lt;21%,"Medio","Alto"))</f>
        <v>Bajo</v>
      </c>
      <c r="AP1282" s="3" t="str">
        <f>+IF(TablaProyecto[[#This Row],[TrainingTimesLastYear]]&lt;3,"Poca",IF(TablaProyecto[[#This Row],[TrainingTimesLastYear]]&lt;5,"Media","Mucha"))</f>
        <v>Media</v>
      </c>
      <c r="AQ1282" s="3" t="str">
        <f>+IF(TablaProyecto[[#This Row],[TotalWorkingYears]]&lt;4,"Junior",IF(TablaProyecto[[#This Row],[TotalWorkingYears]]&lt;10,"Intermediate","Senior"))</f>
        <v>Senior</v>
      </c>
      <c r="AS1282" t="str">
        <f>+IF(TablaProyecto[[#This Row],[Education]]&gt;5,"ERRONEO","")</f>
        <v/>
      </c>
      <c r="AT1282" t="str">
        <f>IF(+COUNTIF(TablaProyecto[EmployeeNumber],TablaProyecto[[#This Row],[EmployeeNumber]])&gt;1,"ERRONEO"," ")</f>
        <v xml:space="preserve"> </v>
      </c>
      <c r="AU1282" t="str">
        <f>+IF(TablaProyecto[[#This Row],[JobSatisfaction]]&gt;4,"ERRONEO"," ")</f>
        <v xml:space="preserve"> </v>
      </c>
      <c r="AV1282" t="str">
        <f>+IF(TablaProyecto[[#This Row],[PerformanceRating]]&gt;4,"ERRONEO"," ")</f>
        <v xml:space="preserve"> </v>
      </c>
      <c r="AW1282" t="str">
        <f>+IF(TablaProyecto[[#This Row],[RelationshipSatisfaction]]&gt;4,"ERRONEO"," ")</f>
        <v xml:space="preserve"> </v>
      </c>
      <c r="AX1282" t="str">
        <f>+IF(TablaProyecto[[#This Row],[WorkLifeBalance]]&gt;4,"ERRONEO"," ")</f>
        <v xml:space="preserve"> </v>
      </c>
    </row>
    <row r="1283" spans="1:50" x14ac:dyDescent="0.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  <c r="AJ1283" s="3">
        <f>+TablaProyecto[[#This Row],[PercentSalaryHike]]/100</f>
        <v>0.18</v>
      </c>
      <c r="AK1283" s="3" t="str">
        <f>+IF(TablaProyecto[[#This Row],[Age]]&gt;=61,"Baby boomers",IF(TablaProyecto[[#This Row],[Age]]&gt;=45,"Generacion X",IF(TablaProyecto[[#This Row],[Age]]&gt;=29,"Millennials","Generacion Z")))</f>
        <v>Millennials</v>
      </c>
      <c r="AL128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83" s="3" t="str">
        <f>+IF(TablaProyecto[[#This Row],[HourlyRate]]&lt;50,"Coste salarial bajo",IF(TablaProyecto[[#This Row],[HourlyRate]]&lt;75,"Coste salarial medio","Coste salarial alto"))</f>
        <v>Coste salarial alto</v>
      </c>
      <c r="AN1283" s="3" t="str">
        <f>+IF(TablaProyecto[[#This Row],[DistanceFromHome]]&lt;10,"0-10 kms",IF(TablaProyecto[[#This Row],[DistanceFromHome]]&lt;20,"10-20 kms","20-30 kms"))</f>
        <v>20-30 kms</v>
      </c>
      <c r="AO1283" s="3" t="str">
        <f>+IF(TablaProyecto[[#This Row],[Porcentaje de aumento salarial recibido (%)]]&lt;16%,"Bajo",IF(TablaProyecto[[#This Row],[Porcentaje de aumento salarial recibido (%)]]&lt;21%,"Medio","Alto"))</f>
        <v>Medio</v>
      </c>
      <c r="AP1283" s="3" t="str">
        <f>+IF(TablaProyecto[[#This Row],[TrainingTimesLastYear]]&lt;3,"Poca",IF(TablaProyecto[[#This Row],[TrainingTimesLastYear]]&lt;5,"Media","Mucha"))</f>
        <v>Poca</v>
      </c>
      <c r="AQ1283" s="3" t="str">
        <f>+IF(TablaProyecto[[#This Row],[TotalWorkingYears]]&lt;4,"Junior",IF(TablaProyecto[[#This Row],[TotalWorkingYears]]&lt;10,"Intermediate","Senior"))</f>
        <v>Senior</v>
      </c>
      <c r="AS1283" t="str">
        <f>+IF(TablaProyecto[[#This Row],[Education]]&gt;5,"ERRONEO","")</f>
        <v/>
      </c>
      <c r="AT1283" t="str">
        <f>IF(+COUNTIF(TablaProyecto[EmployeeNumber],TablaProyecto[[#This Row],[EmployeeNumber]])&gt;1,"ERRONEO"," ")</f>
        <v xml:space="preserve"> </v>
      </c>
      <c r="AU1283" t="str">
        <f>+IF(TablaProyecto[[#This Row],[JobSatisfaction]]&gt;4,"ERRONEO"," ")</f>
        <v xml:space="preserve"> </v>
      </c>
      <c r="AV1283" t="str">
        <f>+IF(TablaProyecto[[#This Row],[PerformanceRating]]&gt;4,"ERRONEO"," ")</f>
        <v xml:space="preserve"> </v>
      </c>
      <c r="AW1283" t="str">
        <f>+IF(TablaProyecto[[#This Row],[RelationshipSatisfaction]]&gt;4,"ERRONEO"," ")</f>
        <v xml:space="preserve"> </v>
      </c>
      <c r="AX1283" t="str">
        <f>+IF(TablaProyecto[[#This Row],[WorkLifeBalance]]&gt;4,"ERRONEO"," ")</f>
        <v xml:space="preserve"> </v>
      </c>
    </row>
    <row r="1284" spans="1:50" x14ac:dyDescent="0.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  <c r="AJ1284" s="3">
        <f>+TablaProyecto[[#This Row],[PercentSalaryHike]]/100</f>
        <v>0.19</v>
      </c>
      <c r="AK1284" s="3" t="str">
        <f>+IF(TablaProyecto[[#This Row],[Age]]&gt;=61,"Baby boomers",IF(TablaProyecto[[#This Row],[Age]]&gt;=45,"Generacion X",IF(TablaProyecto[[#This Row],[Age]]&gt;=29,"Millennials","Generacion Z")))</f>
        <v>Millennials</v>
      </c>
      <c r="AL128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84" s="3" t="str">
        <f>+IF(TablaProyecto[[#This Row],[HourlyRate]]&lt;50,"Coste salarial bajo",IF(TablaProyecto[[#This Row],[HourlyRate]]&lt;75,"Coste salarial medio","Coste salarial alto"))</f>
        <v>Coste salarial alto</v>
      </c>
      <c r="AN1284" s="3" t="str">
        <f>+IF(TablaProyecto[[#This Row],[DistanceFromHome]]&lt;10,"0-10 kms",IF(TablaProyecto[[#This Row],[DistanceFromHome]]&lt;20,"10-20 kms","20-30 kms"))</f>
        <v>0-10 kms</v>
      </c>
      <c r="AO1284" s="3" t="str">
        <f>+IF(TablaProyecto[[#This Row],[Porcentaje de aumento salarial recibido (%)]]&lt;16%,"Bajo",IF(TablaProyecto[[#This Row],[Porcentaje de aumento salarial recibido (%)]]&lt;21%,"Medio","Alto"))</f>
        <v>Medio</v>
      </c>
      <c r="AP1284" s="3" t="str">
        <f>+IF(TablaProyecto[[#This Row],[TrainingTimesLastYear]]&lt;3,"Poca",IF(TablaProyecto[[#This Row],[TrainingTimesLastYear]]&lt;5,"Media","Mucha"))</f>
        <v>Poca</v>
      </c>
      <c r="AQ1284" s="3" t="str">
        <f>+IF(TablaProyecto[[#This Row],[TotalWorkingYears]]&lt;4,"Junior",IF(TablaProyecto[[#This Row],[TotalWorkingYears]]&lt;10,"Intermediate","Senior"))</f>
        <v>Senior</v>
      </c>
      <c r="AS1284" t="str">
        <f>+IF(TablaProyecto[[#This Row],[Education]]&gt;5,"ERRONEO","")</f>
        <v/>
      </c>
      <c r="AT1284" t="str">
        <f>IF(+COUNTIF(TablaProyecto[EmployeeNumber],TablaProyecto[[#This Row],[EmployeeNumber]])&gt;1,"ERRONEO"," ")</f>
        <v xml:space="preserve"> </v>
      </c>
      <c r="AU1284" t="str">
        <f>+IF(TablaProyecto[[#This Row],[JobSatisfaction]]&gt;4,"ERRONEO"," ")</f>
        <v xml:space="preserve"> </v>
      </c>
      <c r="AV1284" t="str">
        <f>+IF(TablaProyecto[[#This Row],[PerformanceRating]]&gt;4,"ERRONEO"," ")</f>
        <v xml:space="preserve"> </v>
      </c>
      <c r="AW1284" t="str">
        <f>+IF(TablaProyecto[[#This Row],[RelationshipSatisfaction]]&gt;4,"ERRONEO"," ")</f>
        <v xml:space="preserve"> </v>
      </c>
      <c r="AX1284" t="str">
        <f>+IF(TablaProyecto[[#This Row],[WorkLifeBalance]]&gt;4,"ERRONEO"," ")</f>
        <v xml:space="preserve"> </v>
      </c>
    </row>
    <row r="1285" spans="1:50" x14ac:dyDescent="0.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  <c r="AJ1285" s="3">
        <f>+TablaProyecto[[#This Row],[PercentSalaryHike]]/100</f>
        <v>0.11</v>
      </c>
      <c r="AK1285" s="3" t="str">
        <f>+IF(TablaProyecto[[#This Row],[Age]]&gt;=61,"Baby boomers",IF(TablaProyecto[[#This Row],[Age]]&gt;=45,"Generacion X",IF(TablaProyecto[[#This Row],[Age]]&gt;=29,"Millennials","Generacion Z")))</f>
        <v>Generacion Z</v>
      </c>
      <c r="AL128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85" s="3" t="str">
        <f>+IF(TablaProyecto[[#This Row],[HourlyRate]]&lt;50,"Coste salarial bajo",IF(TablaProyecto[[#This Row],[HourlyRate]]&lt;75,"Coste salarial medio","Coste salarial alto"))</f>
        <v>Coste salarial alto</v>
      </c>
      <c r="AN1285" s="3" t="str">
        <f>+IF(TablaProyecto[[#This Row],[DistanceFromHome]]&lt;10,"0-10 kms",IF(TablaProyecto[[#This Row],[DistanceFromHome]]&lt;20,"10-20 kms","20-30 kms"))</f>
        <v>0-10 kms</v>
      </c>
      <c r="AO1285" s="3" t="str">
        <f>+IF(TablaProyecto[[#This Row],[Porcentaje de aumento salarial recibido (%)]]&lt;16%,"Bajo",IF(TablaProyecto[[#This Row],[Porcentaje de aumento salarial recibido (%)]]&lt;21%,"Medio","Alto"))</f>
        <v>Bajo</v>
      </c>
      <c r="AP1285" s="3" t="str">
        <f>+IF(TablaProyecto[[#This Row],[TrainingTimesLastYear]]&lt;3,"Poca",IF(TablaProyecto[[#This Row],[TrainingTimesLastYear]]&lt;5,"Media","Mucha"))</f>
        <v>Mucha</v>
      </c>
      <c r="AQ1285" s="3" t="str">
        <f>+IF(TablaProyecto[[#This Row],[TotalWorkingYears]]&lt;4,"Junior",IF(TablaProyecto[[#This Row],[TotalWorkingYears]]&lt;10,"Intermediate","Senior"))</f>
        <v>Intermediate</v>
      </c>
      <c r="AS1285" t="str">
        <f>+IF(TablaProyecto[[#This Row],[Education]]&gt;5,"ERRONEO","")</f>
        <v/>
      </c>
      <c r="AT1285" t="str">
        <f>IF(+COUNTIF(TablaProyecto[EmployeeNumber],TablaProyecto[[#This Row],[EmployeeNumber]])&gt;1,"ERRONEO"," ")</f>
        <v xml:space="preserve"> </v>
      </c>
      <c r="AU1285" t="str">
        <f>+IF(TablaProyecto[[#This Row],[JobSatisfaction]]&gt;4,"ERRONEO"," ")</f>
        <v xml:space="preserve"> </v>
      </c>
      <c r="AV1285" t="str">
        <f>+IF(TablaProyecto[[#This Row],[PerformanceRating]]&gt;4,"ERRONEO"," ")</f>
        <v xml:space="preserve"> </v>
      </c>
      <c r="AW1285" t="str">
        <f>+IF(TablaProyecto[[#This Row],[RelationshipSatisfaction]]&gt;4,"ERRONEO"," ")</f>
        <v xml:space="preserve"> </v>
      </c>
      <c r="AX1285" t="str">
        <f>+IF(TablaProyecto[[#This Row],[WorkLifeBalance]]&gt;4,"ERRONEO"," ")</f>
        <v xml:space="preserve"> </v>
      </c>
    </row>
    <row r="1286" spans="1:50" x14ac:dyDescent="0.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  <c r="AJ1286" s="3">
        <f>+TablaProyecto[[#This Row],[PercentSalaryHike]]/100</f>
        <v>0.21</v>
      </c>
      <c r="AK1286" s="3" t="str">
        <f>+IF(TablaProyecto[[#This Row],[Age]]&gt;=61,"Baby boomers",IF(TablaProyecto[[#This Row],[Age]]&gt;=45,"Generacion X",IF(TablaProyecto[[#This Row],[Age]]&gt;=29,"Millennials","Generacion Z")))</f>
        <v>Millennials</v>
      </c>
      <c r="AL128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86" s="3" t="str">
        <f>+IF(TablaProyecto[[#This Row],[HourlyRate]]&lt;50,"Coste salarial bajo",IF(TablaProyecto[[#This Row],[HourlyRate]]&lt;75,"Coste salarial medio","Coste salarial alto"))</f>
        <v>Coste salarial medio</v>
      </c>
      <c r="AN1286" s="3" t="str">
        <f>+IF(TablaProyecto[[#This Row],[DistanceFromHome]]&lt;10,"0-10 kms",IF(TablaProyecto[[#This Row],[DistanceFromHome]]&lt;20,"10-20 kms","20-30 kms"))</f>
        <v>10-20 kms</v>
      </c>
      <c r="AO1286" s="3" t="str">
        <f>+IF(TablaProyecto[[#This Row],[Porcentaje de aumento salarial recibido (%)]]&lt;16%,"Bajo",IF(TablaProyecto[[#This Row],[Porcentaje de aumento salarial recibido (%)]]&lt;21%,"Medio","Alto"))</f>
        <v>Alto</v>
      </c>
      <c r="AP1286" s="3" t="str">
        <f>+IF(TablaProyecto[[#This Row],[TrainingTimesLastYear]]&lt;3,"Poca",IF(TablaProyecto[[#This Row],[TrainingTimesLastYear]]&lt;5,"Media","Mucha"))</f>
        <v>Media</v>
      </c>
      <c r="AQ1286" s="3" t="str">
        <f>+IF(TablaProyecto[[#This Row],[TotalWorkingYears]]&lt;4,"Junior",IF(TablaProyecto[[#This Row],[TotalWorkingYears]]&lt;10,"Intermediate","Senior"))</f>
        <v>Intermediate</v>
      </c>
      <c r="AS1286" t="str">
        <f>+IF(TablaProyecto[[#This Row],[Education]]&gt;5,"ERRONEO","")</f>
        <v/>
      </c>
      <c r="AT1286" t="str">
        <f>IF(+COUNTIF(TablaProyecto[EmployeeNumber],TablaProyecto[[#This Row],[EmployeeNumber]])&gt;1,"ERRONEO"," ")</f>
        <v xml:space="preserve"> </v>
      </c>
      <c r="AU1286" t="str">
        <f>+IF(TablaProyecto[[#This Row],[JobSatisfaction]]&gt;4,"ERRONEO"," ")</f>
        <v xml:space="preserve"> </v>
      </c>
      <c r="AV1286" t="str">
        <f>+IF(TablaProyecto[[#This Row],[PerformanceRating]]&gt;4,"ERRONEO"," ")</f>
        <v xml:space="preserve"> </v>
      </c>
      <c r="AW1286" t="str">
        <f>+IF(TablaProyecto[[#This Row],[RelationshipSatisfaction]]&gt;4,"ERRONEO"," ")</f>
        <v xml:space="preserve"> </v>
      </c>
      <c r="AX1286" t="str">
        <f>+IF(TablaProyecto[[#This Row],[WorkLifeBalance]]&gt;4,"ERRONEO"," ")</f>
        <v xml:space="preserve"> </v>
      </c>
    </row>
    <row r="1287" spans="1:50" x14ac:dyDescent="0.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  <c r="AJ1287" s="3">
        <f>+TablaProyecto[[#This Row],[PercentSalaryHike]]/100</f>
        <v>0.15</v>
      </c>
      <c r="AK1287" s="3" t="str">
        <f>+IF(TablaProyecto[[#This Row],[Age]]&gt;=61,"Baby boomers",IF(TablaProyecto[[#This Row],[Age]]&gt;=45,"Generacion X",IF(TablaProyecto[[#This Row],[Age]]&gt;=29,"Millennials","Generacion Z")))</f>
        <v>Generacion X</v>
      </c>
      <c r="AL128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87" s="3" t="str">
        <f>+IF(TablaProyecto[[#This Row],[HourlyRate]]&lt;50,"Coste salarial bajo",IF(TablaProyecto[[#This Row],[HourlyRate]]&lt;75,"Coste salarial medio","Coste salarial alto"))</f>
        <v>Coste salarial alto</v>
      </c>
      <c r="AN1287" s="3" t="str">
        <f>+IF(TablaProyecto[[#This Row],[DistanceFromHome]]&lt;10,"0-10 kms",IF(TablaProyecto[[#This Row],[DistanceFromHome]]&lt;20,"10-20 kms","20-30 kms"))</f>
        <v>20-30 kms</v>
      </c>
      <c r="AO1287" s="3" t="str">
        <f>+IF(TablaProyecto[[#This Row],[Porcentaje de aumento salarial recibido (%)]]&lt;16%,"Bajo",IF(TablaProyecto[[#This Row],[Porcentaje de aumento salarial recibido (%)]]&lt;21%,"Medio","Alto"))</f>
        <v>Bajo</v>
      </c>
      <c r="AP1287" s="3" t="str">
        <f>+IF(TablaProyecto[[#This Row],[TrainingTimesLastYear]]&lt;3,"Poca",IF(TablaProyecto[[#This Row],[TrainingTimesLastYear]]&lt;5,"Media","Mucha"))</f>
        <v>Media</v>
      </c>
      <c r="AQ1287" s="3" t="str">
        <f>+IF(TablaProyecto[[#This Row],[TotalWorkingYears]]&lt;4,"Junior",IF(TablaProyecto[[#This Row],[TotalWorkingYears]]&lt;10,"Intermediate","Senior"))</f>
        <v>Intermediate</v>
      </c>
      <c r="AS1287" t="str">
        <f>+IF(TablaProyecto[[#This Row],[Education]]&gt;5,"ERRONEO","")</f>
        <v/>
      </c>
      <c r="AT1287" t="str">
        <f>IF(+COUNTIF(TablaProyecto[EmployeeNumber],TablaProyecto[[#This Row],[EmployeeNumber]])&gt;1,"ERRONEO"," ")</f>
        <v xml:space="preserve"> </v>
      </c>
      <c r="AU1287" t="str">
        <f>+IF(TablaProyecto[[#This Row],[JobSatisfaction]]&gt;4,"ERRONEO"," ")</f>
        <v xml:space="preserve"> </v>
      </c>
      <c r="AV1287" t="str">
        <f>+IF(TablaProyecto[[#This Row],[PerformanceRating]]&gt;4,"ERRONEO"," ")</f>
        <v xml:space="preserve"> </v>
      </c>
      <c r="AW1287" t="str">
        <f>+IF(TablaProyecto[[#This Row],[RelationshipSatisfaction]]&gt;4,"ERRONEO"," ")</f>
        <v xml:space="preserve"> </v>
      </c>
      <c r="AX1287" t="str">
        <f>+IF(TablaProyecto[[#This Row],[WorkLifeBalance]]&gt;4,"ERRONEO"," ")</f>
        <v xml:space="preserve"> </v>
      </c>
    </row>
    <row r="1288" spans="1:50" x14ac:dyDescent="0.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  <c r="AJ1288" s="3">
        <f>+TablaProyecto[[#This Row],[PercentSalaryHike]]/100</f>
        <v>0.17</v>
      </c>
      <c r="AK1288" s="3" t="str">
        <f>+IF(TablaProyecto[[#This Row],[Age]]&gt;=61,"Baby boomers",IF(TablaProyecto[[#This Row],[Age]]&gt;=45,"Generacion X",IF(TablaProyecto[[#This Row],[Age]]&gt;=29,"Millennials","Generacion Z")))</f>
        <v>Millennials</v>
      </c>
      <c r="AL128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88" s="3" t="str">
        <f>+IF(TablaProyecto[[#This Row],[HourlyRate]]&lt;50,"Coste salarial bajo",IF(TablaProyecto[[#This Row],[HourlyRate]]&lt;75,"Coste salarial medio","Coste salarial alto"))</f>
        <v>Coste salarial alto</v>
      </c>
      <c r="AN1288" s="3" t="str">
        <f>+IF(TablaProyecto[[#This Row],[DistanceFromHome]]&lt;10,"0-10 kms",IF(TablaProyecto[[#This Row],[DistanceFromHome]]&lt;20,"10-20 kms","20-30 kms"))</f>
        <v>0-10 kms</v>
      </c>
      <c r="AO1288" s="3" t="str">
        <f>+IF(TablaProyecto[[#This Row],[Porcentaje de aumento salarial recibido (%)]]&lt;16%,"Bajo",IF(TablaProyecto[[#This Row],[Porcentaje de aumento salarial recibido (%)]]&lt;21%,"Medio","Alto"))</f>
        <v>Medio</v>
      </c>
      <c r="AP1288" s="3" t="str">
        <f>+IF(TablaProyecto[[#This Row],[TrainingTimesLastYear]]&lt;3,"Poca",IF(TablaProyecto[[#This Row],[TrainingTimesLastYear]]&lt;5,"Media","Mucha"))</f>
        <v>Mucha</v>
      </c>
      <c r="AQ1288" s="3" t="str">
        <f>+IF(TablaProyecto[[#This Row],[TotalWorkingYears]]&lt;4,"Junior",IF(TablaProyecto[[#This Row],[TotalWorkingYears]]&lt;10,"Intermediate","Senior"))</f>
        <v>Intermediate</v>
      </c>
      <c r="AS1288" t="str">
        <f>+IF(TablaProyecto[[#This Row],[Education]]&gt;5,"ERRONEO","")</f>
        <v/>
      </c>
      <c r="AT1288" t="str">
        <f>IF(+COUNTIF(TablaProyecto[EmployeeNumber],TablaProyecto[[#This Row],[EmployeeNumber]])&gt;1,"ERRONEO"," ")</f>
        <v xml:space="preserve"> </v>
      </c>
      <c r="AU1288" t="str">
        <f>+IF(TablaProyecto[[#This Row],[JobSatisfaction]]&gt;4,"ERRONEO"," ")</f>
        <v xml:space="preserve"> </v>
      </c>
      <c r="AV1288" t="str">
        <f>+IF(TablaProyecto[[#This Row],[PerformanceRating]]&gt;4,"ERRONEO"," ")</f>
        <v xml:space="preserve"> </v>
      </c>
      <c r="AW1288" t="str">
        <f>+IF(TablaProyecto[[#This Row],[RelationshipSatisfaction]]&gt;4,"ERRONEO"," ")</f>
        <v xml:space="preserve"> </v>
      </c>
      <c r="AX1288" t="str">
        <f>+IF(TablaProyecto[[#This Row],[WorkLifeBalance]]&gt;4,"ERRONEO"," ")</f>
        <v xml:space="preserve"> </v>
      </c>
    </row>
    <row r="1289" spans="1:50" x14ac:dyDescent="0.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  <c r="AJ1289" s="3">
        <f>+TablaProyecto[[#This Row],[PercentSalaryHike]]/100</f>
        <v>0.18</v>
      </c>
      <c r="AK1289" s="3" t="str">
        <f>+IF(TablaProyecto[[#This Row],[Age]]&gt;=61,"Baby boomers",IF(TablaProyecto[[#This Row],[Age]]&gt;=45,"Generacion X",IF(TablaProyecto[[#This Row],[Age]]&gt;=29,"Millennials","Generacion Z")))</f>
        <v>Millennials</v>
      </c>
      <c r="AL128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289" s="3" t="str">
        <f>+IF(TablaProyecto[[#This Row],[HourlyRate]]&lt;50,"Coste salarial bajo",IF(TablaProyecto[[#This Row],[HourlyRate]]&lt;75,"Coste salarial medio","Coste salarial alto"))</f>
        <v>Coste salarial alto</v>
      </c>
      <c r="AN1289" s="3" t="str">
        <f>+IF(TablaProyecto[[#This Row],[DistanceFromHome]]&lt;10,"0-10 kms",IF(TablaProyecto[[#This Row],[DistanceFromHome]]&lt;20,"10-20 kms","20-30 kms"))</f>
        <v>10-20 kms</v>
      </c>
      <c r="AO1289" s="3" t="str">
        <f>+IF(TablaProyecto[[#This Row],[Porcentaje de aumento salarial recibido (%)]]&lt;16%,"Bajo",IF(TablaProyecto[[#This Row],[Porcentaje de aumento salarial recibido (%)]]&lt;21%,"Medio","Alto"))</f>
        <v>Medio</v>
      </c>
      <c r="AP1289" s="3" t="str">
        <f>+IF(TablaProyecto[[#This Row],[TrainingTimesLastYear]]&lt;3,"Poca",IF(TablaProyecto[[#This Row],[TrainingTimesLastYear]]&lt;5,"Media","Mucha"))</f>
        <v>Poca</v>
      </c>
      <c r="AQ1289" s="3" t="str">
        <f>+IF(TablaProyecto[[#This Row],[TotalWorkingYears]]&lt;4,"Junior",IF(TablaProyecto[[#This Row],[TotalWorkingYears]]&lt;10,"Intermediate","Senior"))</f>
        <v>Senior</v>
      </c>
      <c r="AS1289" t="str">
        <f>+IF(TablaProyecto[[#This Row],[Education]]&gt;5,"ERRONEO","")</f>
        <v/>
      </c>
      <c r="AT1289" t="str">
        <f>IF(+COUNTIF(TablaProyecto[EmployeeNumber],TablaProyecto[[#This Row],[EmployeeNumber]])&gt;1,"ERRONEO"," ")</f>
        <v xml:space="preserve"> </v>
      </c>
      <c r="AU1289" t="str">
        <f>+IF(TablaProyecto[[#This Row],[JobSatisfaction]]&gt;4,"ERRONEO"," ")</f>
        <v xml:space="preserve"> </v>
      </c>
      <c r="AV1289" t="str">
        <f>+IF(TablaProyecto[[#This Row],[PerformanceRating]]&gt;4,"ERRONEO"," ")</f>
        <v xml:space="preserve"> </v>
      </c>
      <c r="AW1289" t="str">
        <f>+IF(TablaProyecto[[#This Row],[RelationshipSatisfaction]]&gt;4,"ERRONEO"," ")</f>
        <v xml:space="preserve"> </v>
      </c>
      <c r="AX1289" t="str">
        <f>+IF(TablaProyecto[[#This Row],[WorkLifeBalance]]&gt;4,"ERRONEO"," ")</f>
        <v xml:space="preserve"> </v>
      </c>
    </row>
    <row r="1290" spans="1:50" x14ac:dyDescent="0.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  <c r="AJ1290" s="3">
        <f>+TablaProyecto[[#This Row],[PercentSalaryHike]]/100</f>
        <v>0.14000000000000001</v>
      </c>
      <c r="AK1290" s="3" t="str">
        <f>+IF(TablaProyecto[[#This Row],[Age]]&gt;=61,"Baby boomers",IF(TablaProyecto[[#This Row],[Age]]&gt;=45,"Generacion X",IF(TablaProyecto[[#This Row],[Age]]&gt;=29,"Millennials","Generacion Z")))</f>
        <v>Millennials</v>
      </c>
      <c r="AL129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90" s="3" t="str">
        <f>+IF(TablaProyecto[[#This Row],[HourlyRate]]&lt;50,"Coste salarial bajo",IF(TablaProyecto[[#This Row],[HourlyRate]]&lt;75,"Coste salarial medio","Coste salarial alto"))</f>
        <v>Coste salarial alto</v>
      </c>
      <c r="AN1290" s="3" t="str">
        <f>+IF(TablaProyecto[[#This Row],[DistanceFromHome]]&lt;10,"0-10 kms",IF(TablaProyecto[[#This Row],[DistanceFromHome]]&lt;20,"10-20 kms","20-30 kms"))</f>
        <v>0-10 kms</v>
      </c>
      <c r="AO1290" s="3" t="str">
        <f>+IF(TablaProyecto[[#This Row],[Porcentaje de aumento salarial recibido (%)]]&lt;16%,"Bajo",IF(TablaProyecto[[#This Row],[Porcentaje de aumento salarial recibido (%)]]&lt;21%,"Medio","Alto"))</f>
        <v>Bajo</v>
      </c>
      <c r="AP1290" s="3" t="str">
        <f>+IF(TablaProyecto[[#This Row],[TrainingTimesLastYear]]&lt;3,"Poca",IF(TablaProyecto[[#This Row],[TrainingTimesLastYear]]&lt;5,"Media","Mucha"))</f>
        <v>Mucha</v>
      </c>
      <c r="AQ1290" s="3" t="str">
        <f>+IF(TablaProyecto[[#This Row],[TotalWorkingYears]]&lt;4,"Junior",IF(TablaProyecto[[#This Row],[TotalWorkingYears]]&lt;10,"Intermediate","Senior"))</f>
        <v>Senior</v>
      </c>
      <c r="AS1290" t="str">
        <f>+IF(TablaProyecto[[#This Row],[Education]]&gt;5,"ERRONEO","")</f>
        <v/>
      </c>
      <c r="AT1290" t="str">
        <f>IF(+COUNTIF(TablaProyecto[EmployeeNumber],TablaProyecto[[#This Row],[EmployeeNumber]])&gt;1,"ERRONEO"," ")</f>
        <v xml:space="preserve"> </v>
      </c>
      <c r="AU1290" t="str">
        <f>+IF(TablaProyecto[[#This Row],[JobSatisfaction]]&gt;4,"ERRONEO"," ")</f>
        <v xml:space="preserve"> </v>
      </c>
      <c r="AV1290" t="str">
        <f>+IF(TablaProyecto[[#This Row],[PerformanceRating]]&gt;4,"ERRONEO"," ")</f>
        <v xml:space="preserve"> </v>
      </c>
      <c r="AW1290" t="str">
        <f>+IF(TablaProyecto[[#This Row],[RelationshipSatisfaction]]&gt;4,"ERRONEO"," ")</f>
        <v xml:space="preserve"> </v>
      </c>
      <c r="AX1290" t="str">
        <f>+IF(TablaProyecto[[#This Row],[WorkLifeBalance]]&gt;4,"ERRONEO"," ")</f>
        <v xml:space="preserve"> </v>
      </c>
    </row>
    <row r="1291" spans="1:50" x14ac:dyDescent="0.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  <c r="AJ1291" s="3">
        <f>+TablaProyecto[[#This Row],[PercentSalaryHike]]/100</f>
        <v>0.13</v>
      </c>
      <c r="AK1291" s="3" t="str">
        <f>+IF(TablaProyecto[[#This Row],[Age]]&gt;=61,"Baby boomers",IF(TablaProyecto[[#This Row],[Age]]&gt;=45,"Generacion X",IF(TablaProyecto[[#This Row],[Age]]&gt;=29,"Millennials","Generacion Z")))</f>
        <v>Millennials</v>
      </c>
      <c r="AL129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291" s="3" t="str">
        <f>+IF(TablaProyecto[[#This Row],[HourlyRate]]&lt;50,"Coste salarial bajo",IF(TablaProyecto[[#This Row],[HourlyRate]]&lt;75,"Coste salarial medio","Coste salarial alto"))</f>
        <v>Coste salarial alto</v>
      </c>
      <c r="AN1291" s="3" t="str">
        <f>+IF(TablaProyecto[[#This Row],[DistanceFromHome]]&lt;10,"0-10 kms",IF(TablaProyecto[[#This Row],[DistanceFromHome]]&lt;20,"10-20 kms","20-30 kms"))</f>
        <v>0-10 kms</v>
      </c>
      <c r="AO1291" s="3" t="str">
        <f>+IF(TablaProyecto[[#This Row],[Porcentaje de aumento salarial recibido (%)]]&lt;16%,"Bajo",IF(TablaProyecto[[#This Row],[Porcentaje de aumento salarial recibido (%)]]&lt;21%,"Medio","Alto"))</f>
        <v>Bajo</v>
      </c>
      <c r="AP1291" s="3" t="str">
        <f>+IF(TablaProyecto[[#This Row],[TrainingTimesLastYear]]&lt;3,"Poca",IF(TablaProyecto[[#This Row],[TrainingTimesLastYear]]&lt;5,"Media","Mucha"))</f>
        <v>Media</v>
      </c>
      <c r="AQ1291" s="3" t="str">
        <f>+IF(TablaProyecto[[#This Row],[TotalWorkingYears]]&lt;4,"Junior",IF(TablaProyecto[[#This Row],[TotalWorkingYears]]&lt;10,"Intermediate","Senior"))</f>
        <v>Senior</v>
      </c>
      <c r="AS1291" t="str">
        <f>+IF(TablaProyecto[[#This Row],[Education]]&gt;5,"ERRONEO","")</f>
        <v/>
      </c>
      <c r="AT1291" t="str">
        <f>IF(+COUNTIF(TablaProyecto[EmployeeNumber],TablaProyecto[[#This Row],[EmployeeNumber]])&gt;1,"ERRONEO"," ")</f>
        <v xml:space="preserve"> </v>
      </c>
      <c r="AU1291" t="str">
        <f>+IF(TablaProyecto[[#This Row],[JobSatisfaction]]&gt;4,"ERRONEO"," ")</f>
        <v xml:space="preserve"> </v>
      </c>
      <c r="AV1291" t="str">
        <f>+IF(TablaProyecto[[#This Row],[PerformanceRating]]&gt;4,"ERRONEO"," ")</f>
        <v xml:space="preserve"> </v>
      </c>
      <c r="AW1291" t="str">
        <f>+IF(TablaProyecto[[#This Row],[RelationshipSatisfaction]]&gt;4,"ERRONEO"," ")</f>
        <v xml:space="preserve"> </v>
      </c>
      <c r="AX1291" t="str">
        <f>+IF(TablaProyecto[[#This Row],[WorkLifeBalance]]&gt;4,"ERRONEO"," ")</f>
        <v xml:space="preserve"> </v>
      </c>
    </row>
    <row r="1292" spans="1:50" x14ac:dyDescent="0.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  <c r="AJ1292" s="3">
        <f>+TablaProyecto[[#This Row],[PercentSalaryHike]]/100</f>
        <v>0.17</v>
      </c>
      <c r="AK1292" s="3" t="str">
        <f>+IF(TablaProyecto[[#This Row],[Age]]&gt;=61,"Baby boomers",IF(TablaProyecto[[#This Row],[Age]]&gt;=45,"Generacion X",IF(TablaProyecto[[#This Row],[Age]]&gt;=29,"Millennials","Generacion Z")))</f>
        <v>Millennials</v>
      </c>
      <c r="AL129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92" s="3" t="str">
        <f>+IF(TablaProyecto[[#This Row],[HourlyRate]]&lt;50,"Coste salarial bajo",IF(TablaProyecto[[#This Row],[HourlyRate]]&lt;75,"Coste salarial medio","Coste salarial alto"))</f>
        <v>Coste salarial alto</v>
      </c>
      <c r="AN1292" s="3" t="str">
        <f>+IF(TablaProyecto[[#This Row],[DistanceFromHome]]&lt;10,"0-10 kms",IF(TablaProyecto[[#This Row],[DistanceFromHome]]&lt;20,"10-20 kms","20-30 kms"))</f>
        <v>0-10 kms</v>
      </c>
      <c r="AO1292" s="3" t="str">
        <f>+IF(TablaProyecto[[#This Row],[Porcentaje de aumento salarial recibido (%)]]&lt;16%,"Bajo",IF(TablaProyecto[[#This Row],[Porcentaje de aumento salarial recibido (%)]]&lt;21%,"Medio","Alto"))</f>
        <v>Medio</v>
      </c>
      <c r="AP1292" s="3" t="str">
        <f>+IF(TablaProyecto[[#This Row],[TrainingTimesLastYear]]&lt;3,"Poca",IF(TablaProyecto[[#This Row],[TrainingTimesLastYear]]&lt;5,"Media","Mucha"))</f>
        <v>Media</v>
      </c>
      <c r="AQ1292" s="3" t="str">
        <f>+IF(TablaProyecto[[#This Row],[TotalWorkingYears]]&lt;4,"Junior",IF(TablaProyecto[[#This Row],[TotalWorkingYears]]&lt;10,"Intermediate","Senior"))</f>
        <v>Senior</v>
      </c>
      <c r="AS1292" t="str">
        <f>+IF(TablaProyecto[[#This Row],[Education]]&gt;5,"ERRONEO","")</f>
        <v/>
      </c>
      <c r="AT1292" t="str">
        <f>IF(+COUNTIF(TablaProyecto[EmployeeNumber],TablaProyecto[[#This Row],[EmployeeNumber]])&gt;1,"ERRONEO"," ")</f>
        <v xml:space="preserve"> </v>
      </c>
      <c r="AU1292" t="str">
        <f>+IF(TablaProyecto[[#This Row],[JobSatisfaction]]&gt;4,"ERRONEO"," ")</f>
        <v xml:space="preserve"> </v>
      </c>
      <c r="AV1292" t="str">
        <f>+IF(TablaProyecto[[#This Row],[PerformanceRating]]&gt;4,"ERRONEO"," ")</f>
        <v xml:space="preserve"> </v>
      </c>
      <c r="AW1292" t="str">
        <f>+IF(TablaProyecto[[#This Row],[RelationshipSatisfaction]]&gt;4,"ERRONEO"," ")</f>
        <v xml:space="preserve"> </v>
      </c>
      <c r="AX1292" t="str">
        <f>+IF(TablaProyecto[[#This Row],[WorkLifeBalance]]&gt;4,"ERRONEO"," ")</f>
        <v xml:space="preserve"> </v>
      </c>
    </row>
    <row r="1293" spans="1:50" x14ac:dyDescent="0.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  <c r="AJ1293" s="3">
        <f>+TablaProyecto[[#This Row],[PercentSalaryHike]]/100</f>
        <v>0.15</v>
      </c>
      <c r="AK1293" s="3" t="str">
        <f>+IF(TablaProyecto[[#This Row],[Age]]&gt;=61,"Baby boomers",IF(TablaProyecto[[#This Row],[Age]]&gt;=45,"Generacion X",IF(TablaProyecto[[#This Row],[Age]]&gt;=29,"Millennials","Generacion Z")))</f>
        <v>Millennials</v>
      </c>
      <c r="AL129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93" s="3" t="str">
        <f>+IF(TablaProyecto[[#This Row],[HourlyRate]]&lt;50,"Coste salarial bajo",IF(TablaProyecto[[#This Row],[HourlyRate]]&lt;75,"Coste salarial medio","Coste salarial alto"))</f>
        <v>Coste salarial medio</v>
      </c>
      <c r="AN1293" s="3" t="str">
        <f>+IF(TablaProyecto[[#This Row],[DistanceFromHome]]&lt;10,"0-10 kms",IF(TablaProyecto[[#This Row],[DistanceFromHome]]&lt;20,"10-20 kms","20-30 kms"))</f>
        <v>10-20 kms</v>
      </c>
      <c r="AO1293" s="3" t="str">
        <f>+IF(TablaProyecto[[#This Row],[Porcentaje de aumento salarial recibido (%)]]&lt;16%,"Bajo",IF(TablaProyecto[[#This Row],[Porcentaje de aumento salarial recibido (%)]]&lt;21%,"Medio","Alto"))</f>
        <v>Bajo</v>
      </c>
      <c r="AP1293" s="3" t="str">
        <f>+IF(TablaProyecto[[#This Row],[TrainingTimesLastYear]]&lt;3,"Poca",IF(TablaProyecto[[#This Row],[TrainingTimesLastYear]]&lt;5,"Media","Mucha"))</f>
        <v>Media</v>
      </c>
      <c r="AQ1293" s="3" t="str">
        <f>+IF(TablaProyecto[[#This Row],[TotalWorkingYears]]&lt;4,"Junior",IF(TablaProyecto[[#This Row],[TotalWorkingYears]]&lt;10,"Intermediate","Senior"))</f>
        <v>Senior</v>
      </c>
      <c r="AS1293" t="str">
        <f>+IF(TablaProyecto[[#This Row],[Education]]&gt;5,"ERRONEO","")</f>
        <v/>
      </c>
      <c r="AT1293" t="str">
        <f>IF(+COUNTIF(TablaProyecto[EmployeeNumber],TablaProyecto[[#This Row],[EmployeeNumber]])&gt;1,"ERRONEO"," ")</f>
        <v xml:space="preserve"> </v>
      </c>
      <c r="AU1293" t="str">
        <f>+IF(TablaProyecto[[#This Row],[JobSatisfaction]]&gt;4,"ERRONEO"," ")</f>
        <v xml:space="preserve"> </v>
      </c>
      <c r="AV1293" t="str">
        <f>+IF(TablaProyecto[[#This Row],[PerformanceRating]]&gt;4,"ERRONEO"," ")</f>
        <v xml:space="preserve"> </v>
      </c>
      <c r="AW1293" t="str">
        <f>+IF(TablaProyecto[[#This Row],[RelationshipSatisfaction]]&gt;4,"ERRONEO"," ")</f>
        <v xml:space="preserve"> </v>
      </c>
      <c r="AX1293" t="str">
        <f>+IF(TablaProyecto[[#This Row],[WorkLifeBalance]]&gt;4,"ERRONEO"," ")</f>
        <v xml:space="preserve"> </v>
      </c>
    </row>
    <row r="1294" spans="1:50" x14ac:dyDescent="0.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  <c r="AJ1294" s="3">
        <f>+TablaProyecto[[#This Row],[PercentSalaryHike]]/100</f>
        <v>0.18</v>
      </c>
      <c r="AK1294" s="3" t="str">
        <f>+IF(TablaProyecto[[#This Row],[Age]]&gt;=61,"Baby boomers",IF(TablaProyecto[[#This Row],[Age]]&gt;=45,"Generacion X",IF(TablaProyecto[[#This Row],[Age]]&gt;=29,"Millennials","Generacion Z")))</f>
        <v>Millennials</v>
      </c>
      <c r="AL129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94" s="3" t="str">
        <f>+IF(TablaProyecto[[#This Row],[HourlyRate]]&lt;50,"Coste salarial bajo",IF(TablaProyecto[[#This Row],[HourlyRate]]&lt;75,"Coste salarial medio","Coste salarial alto"))</f>
        <v>Coste salarial alto</v>
      </c>
      <c r="AN1294" s="3" t="str">
        <f>+IF(TablaProyecto[[#This Row],[DistanceFromHome]]&lt;10,"0-10 kms",IF(TablaProyecto[[#This Row],[DistanceFromHome]]&lt;20,"10-20 kms","20-30 kms"))</f>
        <v>20-30 kms</v>
      </c>
      <c r="AO1294" s="3" t="str">
        <f>+IF(TablaProyecto[[#This Row],[Porcentaje de aumento salarial recibido (%)]]&lt;16%,"Bajo",IF(TablaProyecto[[#This Row],[Porcentaje de aumento salarial recibido (%)]]&lt;21%,"Medio","Alto"))</f>
        <v>Medio</v>
      </c>
      <c r="AP1294" s="3" t="str">
        <f>+IF(TablaProyecto[[#This Row],[TrainingTimesLastYear]]&lt;3,"Poca",IF(TablaProyecto[[#This Row],[TrainingTimesLastYear]]&lt;5,"Media","Mucha"))</f>
        <v>Mucha</v>
      </c>
      <c r="AQ1294" s="3" t="str">
        <f>+IF(TablaProyecto[[#This Row],[TotalWorkingYears]]&lt;4,"Junior",IF(TablaProyecto[[#This Row],[TotalWorkingYears]]&lt;10,"Intermediate","Senior"))</f>
        <v>Intermediate</v>
      </c>
      <c r="AS1294" t="str">
        <f>+IF(TablaProyecto[[#This Row],[Education]]&gt;5,"ERRONEO","")</f>
        <v/>
      </c>
      <c r="AT1294" t="str">
        <f>IF(+COUNTIF(TablaProyecto[EmployeeNumber],TablaProyecto[[#This Row],[EmployeeNumber]])&gt;1,"ERRONEO"," ")</f>
        <v xml:space="preserve"> </v>
      </c>
      <c r="AU1294" t="str">
        <f>+IF(TablaProyecto[[#This Row],[JobSatisfaction]]&gt;4,"ERRONEO"," ")</f>
        <v xml:space="preserve"> </v>
      </c>
      <c r="AV1294" t="str">
        <f>+IF(TablaProyecto[[#This Row],[PerformanceRating]]&gt;4,"ERRONEO"," ")</f>
        <v xml:space="preserve"> </v>
      </c>
      <c r="AW1294" t="str">
        <f>+IF(TablaProyecto[[#This Row],[RelationshipSatisfaction]]&gt;4,"ERRONEO"," ")</f>
        <v xml:space="preserve"> </v>
      </c>
      <c r="AX1294" t="str">
        <f>+IF(TablaProyecto[[#This Row],[WorkLifeBalance]]&gt;4,"ERRONEO"," ")</f>
        <v xml:space="preserve"> </v>
      </c>
    </row>
    <row r="1295" spans="1:50" x14ac:dyDescent="0.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  <c r="AJ1295" s="3">
        <f>+TablaProyecto[[#This Row],[PercentSalaryHike]]/100</f>
        <v>0.13</v>
      </c>
      <c r="AK1295" s="3" t="str">
        <f>+IF(TablaProyecto[[#This Row],[Age]]&gt;=61,"Baby boomers",IF(TablaProyecto[[#This Row],[Age]]&gt;=45,"Generacion X",IF(TablaProyecto[[#This Row],[Age]]&gt;=29,"Millennials","Generacion Z")))</f>
        <v>Millennials</v>
      </c>
      <c r="AL129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95" s="3" t="str">
        <f>+IF(TablaProyecto[[#This Row],[HourlyRate]]&lt;50,"Coste salarial bajo",IF(TablaProyecto[[#This Row],[HourlyRate]]&lt;75,"Coste salarial medio","Coste salarial alto"))</f>
        <v>Coste salarial medio</v>
      </c>
      <c r="AN1295" s="3" t="str">
        <f>+IF(TablaProyecto[[#This Row],[DistanceFromHome]]&lt;10,"0-10 kms",IF(TablaProyecto[[#This Row],[DistanceFromHome]]&lt;20,"10-20 kms","20-30 kms"))</f>
        <v>0-10 kms</v>
      </c>
      <c r="AO1295" s="3" t="str">
        <f>+IF(TablaProyecto[[#This Row],[Porcentaje de aumento salarial recibido (%)]]&lt;16%,"Bajo",IF(TablaProyecto[[#This Row],[Porcentaje de aumento salarial recibido (%)]]&lt;21%,"Medio","Alto"))</f>
        <v>Bajo</v>
      </c>
      <c r="AP1295" s="3" t="str">
        <f>+IF(TablaProyecto[[#This Row],[TrainingTimesLastYear]]&lt;3,"Poca",IF(TablaProyecto[[#This Row],[TrainingTimesLastYear]]&lt;5,"Media","Mucha"))</f>
        <v>Poca</v>
      </c>
      <c r="AQ1295" s="3" t="str">
        <f>+IF(TablaProyecto[[#This Row],[TotalWorkingYears]]&lt;4,"Junior",IF(TablaProyecto[[#This Row],[TotalWorkingYears]]&lt;10,"Intermediate","Senior"))</f>
        <v>Intermediate</v>
      </c>
      <c r="AS1295" t="str">
        <f>+IF(TablaProyecto[[#This Row],[Education]]&gt;5,"ERRONEO","")</f>
        <v/>
      </c>
      <c r="AT1295" t="str">
        <f>IF(+COUNTIF(TablaProyecto[EmployeeNumber],TablaProyecto[[#This Row],[EmployeeNumber]])&gt;1,"ERRONEO"," ")</f>
        <v xml:space="preserve"> </v>
      </c>
      <c r="AU1295" t="str">
        <f>+IF(TablaProyecto[[#This Row],[JobSatisfaction]]&gt;4,"ERRONEO"," ")</f>
        <v xml:space="preserve"> </v>
      </c>
      <c r="AV1295" t="str">
        <f>+IF(TablaProyecto[[#This Row],[PerformanceRating]]&gt;4,"ERRONEO"," ")</f>
        <v xml:space="preserve"> </v>
      </c>
      <c r="AW1295" t="str">
        <f>+IF(TablaProyecto[[#This Row],[RelationshipSatisfaction]]&gt;4,"ERRONEO"," ")</f>
        <v xml:space="preserve"> </v>
      </c>
      <c r="AX1295" t="str">
        <f>+IF(TablaProyecto[[#This Row],[WorkLifeBalance]]&gt;4,"ERRONEO"," ")</f>
        <v xml:space="preserve"> </v>
      </c>
    </row>
    <row r="1296" spans="1:50" x14ac:dyDescent="0.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  <c r="AJ1296" s="3">
        <f>+TablaProyecto[[#This Row],[PercentSalaryHike]]/100</f>
        <v>0.12</v>
      </c>
      <c r="AK1296" s="3" t="str">
        <f>+IF(TablaProyecto[[#This Row],[Age]]&gt;=61,"Baby boomers",IF(TablaProyecto[[#This Row],[Age]]&gt;=45,"Generacion X",IF(TablaProyecto[[#This Row],[Age]]&gt;=29,"Millennials","Generacion Z")))</f>
        <v>Millennials</v>
      </c>
      <c r="AL129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96" s="3" t="str">
        <f>+IF(TablaProyecto[[#This Row],[HourlyRate]]&lt;50,"Coste salarial bajo",IF(TablaProyecto[[#This Row],[HourlyRate]]&lt;75,"Coste salarial medio","Coste salarial alto"))</f>
        <v>Coste salarial alto</v>
      </c>
      <c r="AN1296" s="3" t="str">
        <f>+IF(TablaProyecto[[#This Row],[DistanceFromHome]]&lt;10,"0-10 kms",IF(TablaProyecto[[#This Row],[DistanceFromHome]]&lt;20,"10-20 kms","20-30 kms"))</f>
        <v>0-10 kms</v>
      </c>
      <c r="AO1296" s="3" t="str">
        <f>+IF(TablaProyecto[[#This Row],[Porcentaje de aumento salarial recibido (%)]]&lt;16%,"Bajo",IF(TablaProyecto[[#This Row],[Porcentaje de aumento salarial recibido (%)]]&lt;21%,"Medio","Alto"))</f>
        <v>Bajo</v>
      </c>
      <c r="AP1296" s="3" t="str">
        <f>+IF(TablaProyecto[[#This Row],[TrainingTimesLastYear]]&lt;3,"Poca",IF(TablaProyecto[[#This Row],[TrainingTimesLastYear]]&lt;5,"Media","Mucha"))</f>
        <v>Media</v>
      </c>
      <c r="AQ1296" s="3" t="str">
        <f>+IF(TablaProyecto[[#This Row],[TotalWorkingYears]]&lt;4,"Junior",IF(TablaProyecto[[#This Row],[TotalWorkingYears]]&lt;10,"Intermediate","Senior"))</f>
        <v>Senior</v>
      </c>
      <c r="AS1296" t="str">
        <f>+IF(TablaProyecto[[#This Row],[Education]]&gt;5,"ERRONEO","")</f>
        <v/>
      </c>
      <c r="AT1296" t="str">
        <f>IF(+COUNTIF(TablaProyecto[EmployeeNumber],TablaProyecto[[#This Row],[EmployeeNumber]])&gt;1,"ERRONEO"," ")</f>
        <v xml:space="preserve"> </v>
      </c>
      <c r="AU1296" t="str">
        <f>+IF(TablaProyecto[[#This Row],[JobSatisfaction]]&gt;4,"ERRONEO"," ")</f>
        <v xml:space="preserve"> </v>
      </c>
      <c r="AV1296" t="str">
        <f>+IF(TablaProyecto[[#This Row],[PerformanceRating]]&gt;4,"ERRONEO"," ")</f>
        <v xml:space="preserve"> </v>
      </c>
      <c r="AW1296" t="str">
        <f>+IF(TablaProyecto[[#This Row],[RelationshipSatisfaction]]&gt;4,"ERRONEO"," ")</f>
        <v xml:space="preserve"> </v>
      </c>
      <c r="AX1296" t="str">
        <f>+IF(TablaProyecto[[#This Row],[WorkLifeBalance]]&gt;4,"ERRONEO"," ")</f>
        <v xml:space="preserve"> </v>
      </c>
    </row>
    <row r="1297" spans="1:50" x14ac:dyDescent="0.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  <c r="AJ1297" s="3">
        <f>+TablaProyecto[[#This Row],[PercentSalaryHike]]/100</f>
        <v>0.13</v>
      </c>
      <c r="AK1297" s="3" t="str">
        <f>+IF(TablaProyecto[[#This Row],[Age]]&gt;=61,"Baby boomers",IF(TablaProyecto[[#This Row],[Age]]&gt;=45,"Generacion X",IF(TablaProyecto[[#This Row],[Age]]&gt;=29,"Millennials","Generacion Z")))</f>
        <v>Millennials</v>
      </c>
      <c r="AL129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297" s="3" t="str">
        <f>+IF(TablaProyecto[[#This Row],[HourlyRate]]&lt;50,"Coste salarial bajo",IF(TablaProyecto[[#This Row],[HourlyRate]]&lt;75,"Coste salarial medio","Coste salarial alto"))</f>
        <v>Coste salarial alto</v>
      </c>
      <c r="AN1297" s="3" t="str">
        <f>+IF(TablaProyecto[[#This Row],[DistanceFromHome]]&lt;10,"0-10 kms",IF(TablaProyecto[[#This Row],[DistanceFromHome]]&lt;20,"10-20 kms","20-30 kms"))</f>
        <v>0-10 kms</v>
      </c>
      <c r="AO1297" s="3" t="str">
        <f>+IF(TablaProyecto[[#This Row],[Porcentaje de aumento salarial recibido (%)]]&lt;16%,"Bajo",IF(TablaProyecto[[#This Row],[Porcentaje de aumento salarial recibido (%)]]&lt;21%,"Medio","Alto"))</f>
        <v>Bajo</v>
      </c>
      <c r="AP1297" s="3" t="str">
        <f>+IF(TablaProyecto[[#This Row],[TrainingTimesLastYear]]&lt;3,"Poca",IF(TablaProyecto[[#This Row],[TrainingTimesLastYear]]&lt;5,"Media","Mucha"))</f>
        <v>Media</v>
      </c>
      <c r="AQ1297" s="3" t="str">
        <f>+IF(TablaProyecto[[#This Row],[TotalWorkingYears]]&lt;4,"Junior",IF(TablaProyecto[[#This Row],[TotalWorkingYears]]&lt;10,"Intermediate","Senior"))</f>
        <v>Senior</v>
      </c>
      <c r="AS1297" t="str">
        <f>+IF(TablaProyecto[[#This Row],[Education]]&gt;5,"ERRONEO","")</f>
        <v/>
      </c>
      <c r="AT1297" t="str">
        <f>IF(+COUNTIF(TablaProyecto[EmployeeNumber],TablaProyecto[[#This Row],[EmployeeNumber]])&gt;1,"ERRONEO"," ")</f>
        <v xml:space="preserve"> </v>
      </c>
      <c r="AU1297" t="str">
        <f>+IF(TablaProyecto[[#This Row],[JobSatisfaction]]&gt;4,"ERRONEO"," ")</f>
        <v xml:space="preserve"> </v>
      </c>
      <c r="AV1297" t="str">
        <f>+IF(TablaProyecto[[#This Row],[PerformanceRating]]&gt;4,"ERRONEO"," ")</f>
        <v xml:space="preserve"> </v>
      </c>
      <c r="AW1297" t="str">
        <f>+IF(TablaProyecto[[#This Row],[RelationshipSatisfaction]]&gt;4,"ERRONEO"," ")</f>
        <v xml:space="preserve"> </v>
      </c>
      <c r="AX1297" t="str">
        <f>+IF(TablaProyecto[[#This Row],[WorkLifeBalance]]&gt;4,"ERRONEO"," ")</f>
        <v xml:space="preserve"> </v>
      </c>
    </row>
    <row r="1298" spans="1:50" x14ac:dyDescent="0.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  <c r="AJ1298" s="3">
        <f>+TablaProyecto[[#This Row],[PercentSalaryHike]]/100</f>
        <v>0.14000000000000001</v>
      </c>
      <c r="AK1298" s="3" t="str">
        <f>+IF(TablaProyecto[[#This Row],[Age]]&gt;=61,"Baby boomers",IF(TablaProyecto[[#This Row],[Age]]&gt;=45,"Generacion X",IF(TablaProyecto[[#This Row],[Age]]&gt;=29,"Millennials","Generacion Z")))</f>
        <v>Millennials</v>
      </c>
      <c r="AL129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298" s="3" t="str">
        <f>+IF(TablaProyecto[[#This Row],[HourlyRate]]&lt;50,"Coste salarial bajo",IF(TablaProyecto[[#This Row],[HourlyRate]]&lt;75,"Coste salarial medio","Coste salarial alto"))</f>
        <v>Coste salarial medio</v>
      </c>
      <c r="AN1298" s="3" t="str">
        <f>+IF(TablaProyecto[[#This Row],[DistanceFromHome]]&lt;10,"0-10 kms",IF(TablaProyecto[[#This Row],[DistanceFromHome]]&lt;20,"10-20 kms","20-30 kms"))</f>
        <v>10-20 kms</v>
      </c>
      <c r="AO1298" s="3" t="str">
        <f>+IF(TablaProyecto[[#This Row],[Porcentaje de aumento salarial recibido (%)]]&lt;16%,"Bajo",IF(TablaProyecto[[#This Row],[Porcentaje de aumento salarial recibido (%)]]&lt;21%,"Medio","Alto"))</f>
        <v>Bajo</v>
      </c>
      <c r="AP1298" s="3" t="str">
        <f>+IF(TablaProyecto[[#This Row],[TrainingTimesLastYear]]&lt;3,"Poca",IF(TablaProyecto[[#This Row],[TrainingTimesLastYear]]&lt;5,"Media","Mucha"))</f>
        <v>Media</v>
      </c>
      <c r="AQ1298" s="3" t="str">
        <f>+IF(TablaProyecto[[#This Row],[TotalWorkingYears]]&lt;4,"Junior",IF(TablaProyecto[[#This Row],[TotalWorkingYears]]&lt;10,"Intermediate","Senior"))</f>
        <v>Intermediate</v>
      </c>
      <c r="AS1298" t="str">
        <f>+IF(TablaProyecto[[#This Row],[Education]]&gt;5,"ERRONEO","")</f>
        <v/>
      </c>
      <c r="AT1298" t="str">
        <f>IF(+COUNTIF(TablaProyecto[EmployeeNumber],TablaProyecto[[#This Row],[EmployeeNumber]])&gt;1,"ERRONEO"," ")</f>
        <v xml:space="preserve"> </v>
      </c>
      <c r="AU1298" t="str">
        <f>+IF(TablaProyecto[[#This Row],[JobSatisfaction]]&gt;4,"ERRONEO"," ")</f>
        <v xml:space="preserve"> </v>
      </c>
      <c r="AV1298" t="str">
        <f>+IF(TablaProyecto[[#This Row],[PerformanceRating]]&gt;4,"ERRONEO"," ")</f>
        <v xml:space="preserve"> </v>
      </c>
      <c r="AW1298" t="str">
        <f>+IF(TablaProyecto[[#This Row],[RelationshipSatisfaction]]&gt;4,"ERRONEO"," ")</f>
        <v xml:space="preserve"> </v>
      </c>
      <c r="AX1298" t="str">
        <f>+IF(TablaProyecto[[#This Row],[WorkLifeBalance]]&gt;4,"ERRONEO"," ")</f>
        <v xml:space="preserve"> </v>
      </c>
    </row>
    <row r="1299" spans="1:50" x14ac:dyDescent="0.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  <c r="AJ1299" s="3">
        <f>+TablaProyecto[[#This Row],[PercentSalaryHike]]/100</f>
        <v>0.11</v>
      </c>
      <c r="AK1299" s="3" t="str">
        <f>+IF(TablaProyecto[[#This Row],[Age]]&gt;=61,"Baby boomers",IF(TablaProyecto[[#This Row],[Age]]&gt;=45,"Generacion X",IF(TablaProyecto[[#This Row],[Age]]&gt;=29,"Millennials","Generacion Z")))</f>
        <v>Generacion Z</v>
      </c>
      <c r="AL129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299" s="3" t="str">
        <f>+IF(TablaProyecto[[#This Row],[HourlyRate]]&lt;50,"Coste salarial bajo",IF(TablaProyecto[[#This Row],[HourlyRate]]&lt;75,"Coste salarial medio","Coste salarial alto"))</f>
        <v>Coste salarial medio</v>
      </c>
      <c r="AN1299" s="3" t="str">
        <f>+IF(TablaProyecto[[#This Row],[DistanceFromHome]]&lt;10,"0-10 kms",IF(TablaProyecto[[#This Row],[DistanceFromHome]]&lt;20,"10-20 kms","20-30 kms"))</f>
        <v>20-30 kms</v>
      </c>
      <c r="AO1299" s="3" t="str">
        <f>+IF(TablaProyecto[[#This Row],[Porcentaje de aumento salarial recibido (%)]]&lt;16%,"Bajo",IF(TablaProyecto[[#This Row],[Porcentaje de aumento salarial recibido (%)]]&lt;21%,"Medio","Alto"))</f>
        <v>Bajo</v>
      </c>
      <c r="AP1299" s="3" t="str">
        <f>+IF(TablaProyecto[[#This Row],[TrainingTimesLastYear]]&lt;3,"Poca",IF(TablaProyecto[[#This Row],[TrainingTimesLastYear]]&lt;5,"Media","Mucha"))</f>
        <v>Media</v>
      </c>
      <c r="AQ1299" s="3" t="str">
        <f>+IF(TablaProyecto[[#This Row],[TotalWorkingYears]]&lt;4,"Junior",IF(TablaProyecto[[#This Row],[TotalWorkingYears]]&lt;10,"Intermediate","Senior"))</f>
        <v>Intermediate</v>
      </c>
      <c r="AS1299" t="str">
        <f>+IF(TablaProyecto[[#This Row],[Education]]&gt;5,"ERRONEO","")</f>
        <v/>
      </c>
      <c r="AT1299" t="str">
        <f>IF(+COUNTIF(TablaProyecto[EmployeeNumber],TablaProyecto[[#This Row],[EmployeeNumber]])&gt;1,"ERRONEO"," ")</f>
        <v xml:space="preserve"> </v>
      </c>
      <c r="AU1299" t="str">
        <f>+IF(TablaProyecto[[#This Row],[JobSatisfaction]]&gt;4,"ERRONEO"," ")</f>
        <v xml:space="preserve"> </v>
      </c>
      <c r="AV1299" t="str">
        <f>+IF(TablaProyecto[[#This Row],[PerformanceRating]]&gt;4,"ERRONEO"," ")</f>
        <v xml:space="preserve"> </v>
      </c>
      <c r="AW1299" t="str">
        <f>+IF(TablaProyecto[[#This Row],[RelationshipSatisfaction]]&gt;4,"ERRONEO"," ")</f>
        <v xml:space="preserve"> </v>
      </c>
      <c r="AX1299" t="str">
        <f>+IF(TablaProyecto[[#This Row],[WorkLifeBalance]]&gt;4,"ERRONEO"," ")</f>
        <v xml:space="preserve"> </v>
      </c>
    </row>
    <row r="1300" spans="1:50" x14ac:dyDescent="0.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  <c r="AJ1300" s="3">
        <f>+TablaProyecto[[#This Row],[PercentSalaryHike]]/100</f>
        <v>0.22</v>
      </c>
      <c r="AK1300" s="3" t="str">
        <f>+IF(TablaProyecto[[#This Row],[Age]]&gt;=61,"Baby boomers",IF(TablaProyecto[[#This Row],[Age]]&gt;=45,"Generacion X",IF(TablaProyecto[[#This Row],[Age]]&gt;=29,"Millennials","Generacion Z")))</f>
        <v>Generacion X</v>
      </c>
      <c r="AL130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00" s="3" t="str">
        <f>+IF(TablaProyecto[[#This Row],[HourlyRate]]&lt;50,"Coste salarial bajo",IF(TablaProyecto[[#This Row],[HourlyRate]]&lt;75,"Coste salarial medio","Coste salarial alto"))</f>
        <v>Coste salarial medio</v>
      </c>
      <c r="AN1300" s="3" t="str">
        <f>+IF(TablaProyecto[[#This Row],[DistanceFromHome]]&lt;10,"0-10 kms",IF(TablaProyecto[[#This Row],[DistanceFromHome]]&lt;20,"10-20 kms","20-30 kms"))</f>
        <v>20-30 kms</v>
      </c>
      <c r="AO1300" s="3" t="str">
        <f>+IF(TablaProyecto[[#This Row],[Porcentaje de aumento salarial recibido (%)]]&lt;16%,"Bajo",IF(TablaProyecto[[#This Row],[Porcentaje de aumento salarial recibido (%)]]&lt;21%,"Medio","Alto"))</f>
        <v>Alto</v>
      </c>
      <c r="AP1300" s="3" t="str">
        <f>+IF(TablaProyecto[[#This Row],[TrainingTimesLastYear]]&lt;3,"Poca",IF(TablaProyecto[[#This Row],[TrainingTimesLastYear]]&lt;5,"Media","Mucha"))</f>
        <v>Poca</v>
      </c>
      <c r="AQ1300" s="3" t="str">
        <f>+IF(TablaProyecto[[#This Row],[TotalWorkingYears]]&lt;4,"Junior",IF(TablaProyecto[[#This Row],[TotalWorkingYears]]&lt;10,"Intermediate","Senior"))</f>
        <v>Senior</v>
      </c>
      <c r="AS1300" t="str">
        <f>+IF(TablaProyecto[[#This Row],[Education]]&gt;5,"ERRONEO","")</f>
        <v/>
      </c>
      <c r="AT1300" t="str">
        <f>IF(+COUNTIF(TablaProyecto[EmployeeNumber],TablaProyecto[[#This Row],[EmployeeNumber]])&gt;1,"ERRONEO"," ")</f>
        <v xml:space="preserve"> </v>
      </c>
      <c r="AU1300" t="str">
        <f>+IF(TablaProyecto[[#This Row],[JobSatisfaction]]&gt;4,"ERRONEO"," ")</f>
        <v xml:space="preserve"> </v>
      </c>
      <c r="AV1300" t="str">
        <f>+IF(TablaProyecto[[#This Row],[PerformanceRating]]&gt;4,"ERRONEO"," ")</f>
        <v xml:space="preserve"> </v>
      </c>
      <c r="AW1300" t="str">
        <f>+IF(TablaProyecto[[#This Row],[RelationshipSatisfaction]]&gt;4,"ERRONEO"," ")</f>
        <v xml:space="preserve"> </v>
      </c>
      <c r="AX1300" t="str">
        <f>+IF(TablaProyecto[[#This Row],[WorkLifeBalance]]&gt;4,"ERRONEO"," ")</f>
        <v xml:space="preserve"> </v>
      </c>
    </row>
    <row r="1301" spans="1:50" x14ac:dyDescent="0.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  <c r="AJ1301" s="3">
        <f>+TablaProyecto[[#This Row],[PercentSalaryHike]]/100</f>
        <v>0.17</v>
      </c>
      <c r="AK1301" s="3" t="str">
        <f>+IF(TablaProyecto[[#This Row],[Age]]&gt;=61,"Baby boomers",IF(TablaProyecto[[#This Row],[Age]]&gt;=45,"Generacion X",IF(TablaProyecto[[#This Row],[Age]]&gt;=29,"Millennials","Generacion Z")))</f>
        <v>Millennials</v>
      </c>
      <c r="AL130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01" s="3" t="str">
        <f>+IF(TablaProyecto[[#This Row],[HourlyRate]]&lt;50,"Coste salarial bajo",IF(TablaProyecto[[#This Row],[HourlyRate]]&lt;75,"Coste salarial medio","Coste salarial alto"))</f>
        <v>Coste salarial medio</v>
      </c>
      <c r="AN1301" s="3" t="str">
        <f>+IF(TablaProyecto[[#This Row],[DistanceFromHome]]&lt;10,"0-10 kms",IF(TablaProyecto[[#This Row],[DistanceFromHome]]&lt;20,"10-20 kms","20-30 kms"))</f>
        <v>0-10 kms</v>
      </c>
      <c r="AO1301" s="3" t="str">
        <f>+IF(TablaProyecto[[#This Row],[Porcentaje de aumento salarial recibido (%)]]&lt;16%,"Bajo",IF(TablaProyecto[[#This Row],[Porcentaje de aumento salarial recibido (%)]]&lt;21%,"Medio","Alto"))</f>
        <v>Medio</v>
      </c>
      <c r="AP1301" s="3" t="str">
        <f>+IF(TablaProyecto[[#This Row],[TrainingTimesLastYear]]&lt;3,"Poca",IF(TablaProyecto[[#This Row],[TrainingTimesLastYear]]&lt;5,"Media","Mucha"))</f>
        <v>Media</v>
      </c>
      <c r="AQ1301" s="3" t="str">
        <f>+IF(TablaProyecto[[#This Row],[TotalWorkingYears]]&lt;4,"Junior",IF(TablaProyecto[[#This Row],[TotalWorkingYears]]&lt;10,"Intermediate","Senior"))</f>
        <v>Senior</v>
      </c>
      <c r="AS1301" t="str">
        <f>+IF(TablaProyecto[[#This Row],[Education]]&gt;5,"ERRONEO","")</f>
        <v/>
      </c>
      <c r="AT1301" t="str">
        <f>IF(+COUNTIF(TablaProyecto[EmployeeNumber],TablaProyecto[[#This Row],[EmployeeNumber]])&gt;1,"ERRONEO"," ")</f>
        <v xml:space="preserve"> </v>
      </c>
      <c r="AU1301" t="str">
        <f>+IF(TablaProyecto[[#This Row],[JobSatisfaction]]&gt;4,"ERRONEO"," ")</f>
        <v xml:space="preserve"> </v>
      </c>
      <c r="AV1301" t="str">
        <f>+IF(TablaProyecto[[#This Row],[PerformanceRating]]&gt;4,"ERRONEO"," ")</f>
        <v xml:space="preserve"> </v>
      </c>
      <c r="AW1301" t="str">
        <f>+IF(TablaProyecto[[#This Row],[RelationshipSatisfaction]]&gt;4,"ERRONEO"," ")</f>
        <v xml:space="preserve"> </v>
      </c>
      <c r="AX1301" t="str">
        <f>+IF(TablaProyecto[[#This Row],[WorkLifeBalance]]&gt;4,"ERRONEO"," ")</f>
        <v xml:space="preserve"> </v>
      </c>
    </row>
    <row r="1302" spans="1:50" x14ac:dyDescent="0.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  <c r="AJ1302" s="3">
        <f>+TablaProyecto[[#This Row],[PercentSalaryHike]]/100</f>
        <v>0.21</v>
      </c>
      <c r="AK1302" s="3" t="str">
        <f>+IF(TablaProyecto[[#This Row],[Age]]&gt;=61,"Baby boomers",IF(TablaProyecto[[#This Row],[Age]]&gt;=45,"Generacion X",IF(TablaProyecto[[#This Row],[Age]]&gt;=29,"Millennials","Generacion Z")))</f>
        <v>Millennials</v>
      </c>
      <c r="AL130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02" s="3" t="str">
        <f>+IF(TablaProyecto[[#This Row],[HourlyRate]]&lt;50,"Coste salarial bajo",IF(TablaProyecto[[#This Row],[HourlyRate]]&lt;75,"Coste salarial medio","Coste salarial alto"))</f>
        <v>Coste salarial alto</v>
      </c>
      <c r="AN1302" s="3" t="str">
        <f>+IF(TablaProyecto[[#This Row],[DistanceFromHome]]&lt;10,"0-10 kms",IF(TablaProyecto[[#This Row],[DistanceFromHome]]&lt;20,"10-20 kms","20-30 kms"))</f>
        <v>0-10 kms</v>
      </c>
      <c r="AO1302" s="3" t="str">
        <f>+IF(TablaProyecto[[#This Row],[Porcentaje de aumento salarial recibido (%)]]&lt;16%,"Bajo",IF(TablaProyecto[[#This Row],[Porcentaje de aumento salarial recibido (%)]]&lt;21%,"Medio","Alto"))</f>
        <v>Alto</v>
      </c>
      <c r="AP1302" s="3" t="str">
        <f>+IF(TablaProyecto[[#This Row],[TrainingTimesLastYear]]&lt;3,"Poca",IF(TablaProyecto[[#This Row],[TrainingTimesLastYear]]&lt;5,"Media","Mucha"))</f>
        <v>Mucha</v>
      </c>
      <c r="AQ1302" s="3" t="str">
        <f>+IF(TablaProyecto[[#This Row],[TotalWorkingYears]]&lt;4,"Junior",IF(TablaProyecto[[#This Row],[TotalWorkingYears]]&lt;10,"Intermediate","Senior"))</f>
        <v>Senior</v>
      </c>
      <c r="AS1302" t="str">
        <f>+IF(TablaProyecto[[#This Row],[Education]]&gt;5,"ERRONEO","")</f>
        <v/>
      </c>
      <c r="AT1302" t="str">
        <f>IF(+COUNTIF(TablaProyecto[EmployeeNumber],TablaProyecto[[#This Row],[EmployeeNumber]])&gt;1,"ERRONEO"," ")</f>
        <v xml:space="preserve"> </v>
      </c>
      <c r="AU1302" t="str">
        <f>+IF(TablaProyecto[[#This Row],[JobSatisfaction]]&gt;4,"ERRONEO"," ")</f>
        <v xml:space="preserve"> </v>
      </c>
      <c r="AV1302" t="str">
        <f>+IF(TablaProyecto[[#This Row],[PerformanceRating]]&gt;4,"ERRONEO"," ")</f>
        <v xml:space="preserve"> </v>
      </c>
      <c r="AW1302" t="str">
        <f>+IF(TablaProyecto[[#This Row],[RelationshipSatisfaction]]&gt;4,"ERRONEO"," ")</f>
        <v xml:space="preserve"> </v>
      </c>
      <c r="AX1302" t="str">
        <f>+IF(TablaProyecto[[#This Row],[WorkLifeBalance]]&gt;4,"ERRONEO"," ")</f>
        <v xml:space="preserve"> </v>
      </c>
    </row>
    <row r="1303" spans="1:50" x14ac:dyDescent="0.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  <c r="AJ1303" s="3">
        <f>+TablaProyecto[[#This Row],[PercentSalaryHike]]/100</f>
        <v>0.22</v>
      </c>
      <c r="AK1303" s="3" t="str">
        <f>+IF(TablaProyecto[[#This Row],[Age]]&gt;=61,"Baby boomers",IF(TablaProyecto[[#This Row],[Age]]&gt;=45,"Generacion X",IF(TablaProyecto[[#This Row],[Age]]&gt;=29,"Millennials","Generacion Z")))</f>
        <v>Generacion X</v>
      </c>
      <c r="AL130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303" s="3" t="str">
        <f>+IF(TablaProyecto[[#This Row],[HourlyRate]]&lt;50,"Coste salarial bajo",IF(TablaProyecto[[#This Row],[HourlyRate]]&lt;75,"Coste salarial medio","Coste salarial alto"))</f>
        <v>Coste salarial medio</v>
      </c>
      <c r="AN1303" s="3" t="str">
        <f>+IF(TablaProyecto[[#This Row],[DistanceFromHome]]&lt;10,"0-10 kms",IF(TablaProyecto[[#This Row],[DistanceFromHome]]&lt;20,"10-20 kms","20-30 kms"))</f>
        <v>0-10 kms</v>
      </c>
      <c r="AO1303" s="3" t="str">
        <f>+IF(TablaProyecto[[#This Row],[Porcentaje de aumento salarial recibido (%)]]&lt;16%,"Bajo",IF(TablaProyecto[[#This Row],[Porcentaje de aumento salarial recibido (%)]]&lt;21%,"Medio","Alto"))</f>
        <v>Alto</v>
      </c>
      <c r="AP1303" s="3" t="str">
        <f>+IF(TablaProyecto[[#This Row],[TrainingTimesLastYear]]&lt;3,"Poca",IF(TablaProyecto[[#This Row],[TrainingTimesLastYear]]&lt;5,"Media","Mucha"))</f>
        <v>Poca</v>
      </c>
      <c r="AQ1303" s="3" t="str">
        <f>+IF(TablaProyecto[[#This Row],[TotalWorkingYears]]&lt;4,"Junior",IF(TablaProyecto[[#This Row],[TotalWorkingYears]]&lt;10,"Intermediate","Senior"))</f>
        <v>Senior</v>
      </c>
      <c r="AS1303" t="str">
        <f>+IF(TablaProyecto[[#This Row],[Education]]&gt;5,"ERRONEO","")</f>
        <v/>
      </c>
      <c r="AT1303" t="str">
        <f>IF(+COUNTIF(TablaProyecto[EmployeeNumber],TablaProyecto[[#This Row],[EmployeeNumber]])&gt;1,"ERRONEO"," ")</f>
        <v xml:space="preserve"> </v>
      </c>
      <c r="AU1303" t="str">
        <f>+IF(TablaProyecto[[#This Row],[JobSatisfaction]]&gt;4,"ERRONEO"," ")</f>
        <v xml:space="preserve"> </v>
      </c>
      <c r="AV1303" t="str">
        <f>+IF(TablaProyecto[[#This Row],[PerformanceRating]]&gt;4,"ERRONEO"," ")</f>
        <v xml:space="preserve"> </v>
      </c>
      <c r="AW1303" t="str">
        <f>+IF(TablaProyecto[[#This Row],[RelationshipSatisfaction]]&gt;4,"ERRONEO"," ")</f>
        <v xml:space="preserve"> </v>
      </c>
      <c r="AX1303" t="str">
        <f>+IF(TablaProyecto[[#This Row],[WorkLifeBalance]]&gt;4,"ERRONEO"," ")</f>
        <v xml:space="preserve"> </v>
      </c>
    </row>
    <row r="1304" spans="1:50" x14ac:dyDescent="0.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  <c r="AJ1304" s="3">
        <f>+TablaProyecto[[#This Row],[PercentSalaryHike]]/100</f>
        <v>0.16</v>
      </c>
      <c r="AK1304" s="3" t="str">
        <f>+IF(TablaProyecto[[#This Row],[Age]]&gt;=61,"Baby boomers",IF(TablaProyecto[[#This Row],[Age]]&gt;=45,"Generacion X",IF(TablaProyecto[[#This Row],[Age]]&gt;=29,"Millennials","Generacion Z")))</f>
        <v>Millennials</v>
      </c>
      <c r="AL130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04" s="3" t="str">
        <f>+IF(TablaProyecto[[#This Row],[HourlyRate]]&lt;50,"Coste salarial bajo",IF(TablaProyecto[[#This Row],[HourlyRate]]&lt;75,"Coste salarial medio","Coste salarial alto"))</f>
        <v>Coste salarial alto</v>
      </c>
      <c r="AN1304" s="3" t="str">
        <f>+IF(TablaProyecto[[#This Row],[DistanceFromHome]]&lt;10,"0-10 kms",IF(TablaProyecto[[#This Row],[DistanceFromHome]]&lt;20,"10-20 kms","20-30 kms"))</f>
        <v>20-30 kms</v>
      </c>
      <c r="AO1304" s="3" t="str">
        <f>+IF(TablaProyecto[[#This Row],[Porcentaje de aumento salarial recibido (%)]]&lt;16%,"Bajo",IF(TablaProyecto[[#This Row],[Porcentaje de aumento salarial recibido (%)]]&lt;21%,"Medio","Alto"))</f>
        <v>Medio</v>
      </c>
      <c r="AP1304" s="3" t="str">
        <f>+IF(TablaProyecto[[#This Row],[TrainingTimesLastYear]]&lt;3,"Poca",IF(TablaProyecto[[#This Row],[TrainingTimesLastYear]]&lt;5,"Media","Mucha"))</f>
        <v>Poca</v>
      </c>
      <c r="AQ1304" s="3" t="str">
        <f>+IF(TablaProyecto[[#This Row],[TotalWorkingYears]]&lt;4,"Junior",IF(TablaProyecto[[#This Row],[TotalWorkingYears]]&lt;10,"Intermediate","Senior"))</f>
        <v>Intermediate</v>
      </c>
      <c r="AS1304" t="str">
        <f>+IF(TablaProyecto[[#This Row],[Education]]&gt;5,"ERRONEO","")</f>
        <v/>
      </c>
      <c r="AT1304" t="str">
        <f>IF(+COUNTIF(TablaProyecto[EmployeeNumber],TablaProyecto[[#This Row],[EmployeeNumber]])&gt;1,"ERRONEO"," ")</f>
        <v xml:space="preserve"> </v>
      </c>
      <c r="AU1304" t="str">
        <f>+IF(TablaProyecto[[#This Row],[JobSatisfaction]]&gt;4,"ERRONEO"," ")</f>
        <v xml:space="preserve"> </v>
      </c>
      <c r="AV1304" t="str">
        <f>+IF(TablaProyecto[[#This Row],[PerformanceRating]]&gt;4,"ERRONEO"," ")</f>
        <v xml:space="preserve"> </v>
      </c>
      <c r="AW1304" t="str">
        <f>+IF(TablaProyecto[[#This Row],[RelationshipSatisfaction]]&gt;4,"ERRONEO"," ")</f>
        <v xml:space="preserve"> </v>
      </c>
      <c r="AX1304" t="str">
        <f>+IF(TablaProyecto[[#This Row],[WorkLifeBalance]]&gt;4,"ERRONEO"," ")</f>
        <v xml:space="preserve"> </v>
      </c>
    </row>
    <row r="1305" spans="1:50" x14ac:dyDescent="0.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  <c r="AJ1305" s="3">
        <f>+TablaProyecto[[#This Row],[PercentSalaryHike]]/100</f>
        <v>0.12</v>
      </c>
      <c r="AK1305" s="3" t="str">
        <f>+IF(TablaProyecto[[#This Row],[Age]]&gt;=61,"Baby boomers",IF(TablaProyecto[[#This Row],[Age]]&gt;=45,"Generacion X",IF(TablaProyecto[[#This Row],[Age]]&gt;=29,"Millennials","Generacion Z")))</f>
        <v>Generacion X</v>
      </c>
      <c r="AL130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305" s="3" t="str">
        <f>+IF(TablaProyecto[[#This Row],[HourlyRate]]&lt;50,"Coste salarial bajo",IF(TablaProyecto[[#This Row],[HourlyRate]]&lt;75,"Coste salarial medio","Coste salarial alto"))</f>
        <v>Coste salarial alto</v>
      </c>
      <c r="AN1305" s="3" t="str">
        <f>+IF(TablaProyecto[[#This Row],[DistanceFromHome]]&lt;10,"0-10 kms",IF(TablaProyecto[[#This Row],[DistanceFromHome]]&lt;20,"10-20 kms","20-30 kms"))</f>
        <v>0-10 kms</v>
      </c>
      <c r="AO1305" s="3" t="str">
        <f>+IF(TablaProyecto[[#This Row],[Porcentaje de aumento salarial recibido (%)]]&lt;16%,"Bajo",IF(TablaProyecto[[#This Row],[Porcentaje de aumento salarial recibido (%)]]&lt;21%,"Medio","Alto"))</f>
        <v>Bajo</v>
      </c>
      <c r="AP1305" s="3" t="str">
        <f>+IF(TablaProyecto[[#This Row],[TrainingTimesLastYear]]&lt;3,"Poca",IF(TablaProyecto[[#This Row],[TrainingTimesLastYear]]&lt;5,"Media","Mucha"))</f>
        <v>Media</v>
      </c>
      <c r="AQ1305" s="3" t="str">
        <f>+IF(TablaProyecto[[#This Row],[TotalWorkingYears]]&lt;4,"Junior",IF(TablaProyecto[[#This Row],[TotalWorkingYears]]&lt;10,"Intermediate","Senior"))</f>
        <v>Senior</v>
      </c>
      <c r="AS1305" t="str">
        <f>+IF(TablaProyecto[[#This Row],[Education]]&gt;5,"ERRONEO","")</f>
        <v/>
      </c>
      <c r="AT1305" t="str">
        <f>IF(+COUNTIF(TablaProyecto[EmployeeNumber],TablaProyecto[[#This Row],[EmployeeNumber]])&gt;1,"ERRONEO"," ")</f>
        <v xml:space="preserve"> </v>
      </c>
      <c r="AU1305" t="str">
        <f>+IF(TablaProyecto[[#This Row],[JobSatisfaction]]&gt;4,"ERRONEO"," ")</f>
        <v xml:space="preserve"> </v>
      </c>
      <c r="AV1305" t="str">
        <f>+IF(TablaProyecto[[#This Row],[PerformanceRating]]&gt;4,"ERRONEO"," ")</f>
        <v xml:space="preserve"> </v>
      </c>
      <c r="AW1305" t="str">
        <f>+IF(TablaProyecto[[#This Row],[RelationshipSatisfaction]]&gt;4,"ERRONEO"," ")</f>
        <v xml:space="preserve"> </v>
      </c>
      <c r="AX1305" t="str">
        <f>+IF(TablaProyecto[[#This Row],[WorkLifeBalance]]&gt;4,"ERRONEO"," ")</f>
        <v xml:space="preserve"> </v>
      </c>
    </row>
    <row r="1306" spans="1:50" x14ac:dyDescent="0.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  <c r="AJ1306" s="3">
        <f>+TablaProyecto[[#This Row],[PercentSalaryHike]]/100</f>
        <v>0.12</v>
      </c>
      <c r="AK1306" s="3" t="str">
        <f>+IF(TablaProyecto[[#This Row],[Age]]&gt;=61,"Baby boomers",IF(TablaProyecto[[#This Row],[Age]]&gt;=45,"Generacion X",IF(TablaProyecto[[#This Row],[Age]]&gt;=29,"Millennials","Generacion Z")))</f>
        <v>Millennials</v>
      </c>
      <c r="AL130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06" s="3" t="str">
        <f>+IF(TablaProyecto[[#This Row],[HourlyRate]]&lt;50,"Coste salarial bajo",IF(TablaProyecto[[#This Row],[HourlyRate]]&lt;75,"Coste salarial medio","Coste salarial alto"))</f>
        <v>Coste salarial bajo</v>
      </c>
      <c r="AN1306" s="3" t="str">
        <f>+IF(TablaProyecto[[#This Row],[DistanceFromHome]]&lt;10,"0-10 kms",IF(TablaProyecto[[#This Row],[DistanceFromHome]]&lt;20,"10-20 kms","20-30 kms"))</f>
        <v>10-20 kms</v>
      </c>
      <c r="AO1306" s="3" t="str">
        <f>+IF(TablaProyecto[[#This Row],[Porcentaje de aumento salarial recibido (%)]]&lt;16%,"Bajo",IF(TablaProyecto[[#This Row],[Porcentaje de aumento salarial recibido (%)]]&lt;21%,"Medio","Alto"))</f>
        <v>Bajo</v>
      </c>
      <c r="AP1306" s="3" t="str">
        <f>+IF(TablaProyecto[[#This Row],[TrainingTimesLastYear]]&lt;3,"Poca",IF(TablaProyecto[[#This Row],[TrainingTimesLastYear]]&lt;5,"Media","Mucha"))</f>
        <v>Media</v>
      </c>
      <c r="AQ1306" s="3" t="str">
        <f>+IF(TablaProyecto[[#This Row],[TotalWorkingYears]]&lt;4,"Junior",IF(TablaProyecto[[#This Row],[TotalWorkingYears]]&lt;10,"Intermediate","Senior"))</f>
        <v>Senior</v>
      </c>
      <c r="AS1306" t="str">
        <f>+IF(TablaProyecto[[#This Row],[Education]]&gt;5,"ERRONEO","")</f>
        <v/>
      </c>
      <c r="AT1306" t="str">
        <f>IF(+COUNTIF(TablaProyecto[EmployeeNumber],TablaProyecto[[#This Row],[EmployeeNumber]])&gt;1,"ERRONEO"," ")</f>
        <v xml:space="preserve"> </v>
      </c>
      <c r="AU1306" t="str">
        <f>+IF(TablaProyecto[[#This Row],[JobSatisfaction]]&gt;4,"ERRONEO"," ")</f>
        <v xml:space="preserve"> </v>
      </c>
      <c r="AV1306" t="str">
        <f>+IF(TablaProyecto[[#This Row],[PerformanceRating]]&gt;4,"ERRONEO"," ")</f>
        <v xml:space="preserve"> </v>
      </c>
      <c r="AW1306" t="str">
        <f>+IF(TablaProyecto[[#This Row],[RelationshipSatisfaction]]&gt;4,"ERRONEO"," ")</f>
        <v xml:space="preserve"> </v>
      </c>
      <c r="AX1306" t="str">
        <f>+IF(TablaProyecto[[#This Row],[WorkLifeBalance]]&gt;4,"ERRONEO"," ")</f>
        <v xml:space="preserve"> </v>
      </c>
    </row>
    <row r="1307" spans="1:50" x14ac:dyDescent="0.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  <c r="AJ1307" s="3">
        <f>+TablaProyecto[[#This Row],[PercentSalaryHike]]/100</f>
        <v>0.15</v>
      </c>
      <c r="AK1307" s="3" t="str">
        <f>+IF(TablaProyecto[[#This Row],[Age]]&gt;=61,"Baby boomers",IF(TablaProyecto[[#This Row],[Age]]&gt;=45,"Generacion X",IF(TablaProyecto[[#This Row],[Age]]&gt;=29,"Millennials","Generacion Z")))</f>
        <v>Generacion X</v>
      </c>
      <c r="AL130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07" s="3" t="str">
        <f>+IF(TablaProyecto[[#This Row],[HourlyRate]]&lt;50,"Coste salarial bajo",IF(TablaProyecto[[#This Row],[HourlyRate]]&lt;75,"Coste salarial medio","Coste salarial alto"))</f>
        <v>Coste salarial medio</v>
      </c>
      <c r="AN1307" s="3" t="str">
        <f>+IF(TablaProyecto[[#This Row],[DistanceFromHome]]&lt;10,"0-10 kms",IF(TablaProyecto[[#This Row],[DistanceFromHome]]&lt;20,"10-20 kms","20-30 kms"))</f>
        <v>0-10 kms</v>
      </c>
      <c r="AO1307" s="3" t="str">
        <f>+IF(TablaProyecto[[#This Row],[Porcentaje de aumento salarial recibido (%)]]&lt;16%,"Bajo",IF(TablaProyecto[[#This Row],[Porcentaje de aumento salarial recibido (%)]]&lt;21%,"Medio","Alto"))</f>
        <v>Bajo</v>
      </c>
      <c r="AP1307" s="3" t="str">
        <f>+IF(TablaProyecto[[#This Row],[TrainingTimesLastYear]]&lt;3,"Poca",IF(TablaProyecto[[#This Row],[TrainingTimesLastYear]]&lt;5,"Media","Mucha"))</f>
        <v>Poca</v>
      </c>
      <c r="AQ1307" s="3" t="str">
        <f>+IF(TablaProyecto[[#This Row],[TotalWorkingYears]]&lt;4,"Junior",IF(TablaProyecto[[#This Row],[TotalWorkingYears]]&lt;10,"Intermediate","Senior"))</f>
        <v>Senior</v>
      </c>
      <c r="AS1307" t="str">
        <f>+IF(TablaProyecto[[#This Row],[Education]]&gt;5,"ERRONEO","")</f>
        <v/>
      </c>
      <c r="AT1307" t="str">
        <f>IF(+COUNTIF(TablaProyecto[EmployeeNumber],TablaProyecto[[#This Row],[EmployeeNumber]])&gt;1,"ERRONEO"," ")</f>
        <v xml:space="preserve"> </v>
      </c>
      <c r="AU1307" t="str">
        <f>+IF(TablaProyecto[[#This Row],[JobSatisfaction]]&gt;4,"ERRONEO"," ")</f>
        <v xml:space="preserve"> </v>
      </c>
      <c r="AV1307" t="str">
        <f>+IF(TablaProyecto[[#This Row],[PerformanceRating]]&gt;4,"ERRONEO"," ")</f>
        <v xml:space="preserve"> </v>
      </c>
      <c r="AW1307" t="str">
        <f>+IF(TablaProyecto[[#This Row],[RelationshipSatisfaction]]&gt;4,"ERRONEO"," ")</f>
        <v xml:space="preserve"> </v>
      </c>
      <c r="AX1307" t="str">
        <f>+IF(TablaProyecto[[#This Row],[WorkLifeBalance]]&gt;4,"ERRONEO"," ")</f>
        <v xml:space="preserve"> </v>
      </c>
    </row>
    <row r="1308" spans="1:50" x14ac:dyDescent="0.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  <c r="AJ1308" s="3">
        <f>+TablaProyecto[[#This Row],[PercentSalaryHike]]/100</f>
        <v>0.14000000000000001</v>
      </c>
      <c r="AK1308" s="3" t="str">
        <f>+IF(TablaProyecto[[#This Row],[Age]]&gt;=61,"Baby boomers",IF(TablaProyecto[[#This Row],[Age]]&gt;=45,"Generacion X",IF(TablaProyecto[[#This Row],[Age]]&gt;=29,"Millennials","Generacion Z")))</f>
        <v>Millennials</v>
      </c>
      <c r="AL130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08" s="3" t="str">
        <f>+IF(TablaProyecto[[#This Row],[HourlyRate]]&lt;50,"Coste salarial bajo",IF(TablaProyecto[[#This Row],[HourlyRate]]&lt;75,"Coste salarial medio","Coste salarial alto"))</f>
        <v>Coste salarial medio</v>
      </c>
      <c r="AN1308" s="3" t="str">
        <f>+IF(TablaProyecto[[#This Row],[DistanceFromHome]]&lt;10,"0-10 kms",IF(TablaProyecto[[#This Row],[DistanceFromHome]]&lt;20,"10-20 kms","20-30 kms"))</f>
        <v>0-10 kms</v>
      </c>
      <c r="AO1308" s="3" t="str">
        <f>+IF(TablaProyecto[[#This Row],[Porcentaje de aumento salarial recibido (%)]]&lt;16%,"Bajo",IF(TablaProyecto[[#This Row],[Porcentaje de aumento salarial recibido (%)]]&lt;21%,"Medio","Alto"))</f>
        <v>Bajo</v>
      </c>
      <c r="AP1308" s="3" t="str">
        <f>+IF(TablaProyecto[[#This Row],[TrainingTimesLastYear]]&lt;3,"Poca",IF(TablaProyecto[[#This Row],[TrainingTimesLastYear]]&lt;5,"Media","Mucha"))</f>
        <v>Media</v>
      </c>
      <c r="AQ1308" s="3" t="str">
        <f>+IF(TablaProyecto[[#This Row],[TotalWorkingYears]]&lt;4,"Junior",IF(TablaProyecto[[#This Row],[TotalWorkingYears]]&lt;10,"Intermediate","Senior"))</f>
        <v>Intermediate</v>
      </c>
      <c r="AS1308" t="str">
        <f>+IF(TablaProyecto[[#This Row],[Education]]&gt;5,"ERRONEO","")</f>
        <v/>
      </c>
      <c r="AT1308" t="str">
        <f>IF(+COUNTIF(TablaProyecto[EmployeeNumber],TablaProyecto[[#This Row],[EmployeeNumber]])&gt;1,"ERRONEO"," ")</f>
        <v xml:space="preserve"> </v>
      </c>
      <c r="AU1308" t="str">
        <f>+IF(TablaProyecto[[#This Row],[JobSatisfaction]]&gt;4,"ERRONEO"," ")</f>
        <v xml:space="preserve"> </v>
      </c>
      <c r="AV1308" t="str">
        <f>+IF(TablaProyecto[[#This Row],[PerformanceRating]]&gt;4,"ERRONEO"," ")</f>
        <v xml:space="preserve"> </v>
      </c>
      <c r="AW1308" t="str">
        <f>+IF(TablaProyecto[[#This Row],[RelationshipSatisfaction]]&gt;4,"ERRONEO"," ")</f>
        <v xml:space="preserve"> </v>
      </c>
      <c r="AX1308" t="str">
        <f>+IF(TablaProyecto[[#This Row],[WorkLifeBalance]]&gt;4,"ERRONEO"," ")</f>
        <v xml:space="preserve"> </v>
      </c>
    </row>
    <row r="1309" spans="1:50" x14ac:dyDescent="0.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  <c r="AJ1309" s="3">
        <f>+TablaProyecto[[#This Row],[PercentSalaryHike]]/100</f>
        <v>0.25</v>
      </c>
      <c r="AK1309" s="3" t="str">
        <f>+IF(TablaProyecto[[#This Row],[Age]]&gt;=61,"Baby boomers",IF(TablaProyecto[[#This Row],[Age]]&gt;=45,"Generacion X",IF(TablaProyecto[[#This Row],[Age]]&gt;=29,"Millennials","Generacion Z")))</f>
        <v>Generacion Z</v>
      </c>
      <c r="AL130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09" s="3" t="str">
        <f>+IF(TablaProyecto[[#This Row],[HourlyRate]]&lt;50,"Coste salarial bajo",IF(TablaProyecto[[#This Row],[HourlyRate]]&lt;75,"Coste salarial medio","Coste salarial alto"))</f>
        <v>Coste salarial medio</v>
      </c>
      <c r="AN1309" s="3" t="str">
        <f>+IF(TablaProyecto[[#This Row],[DistanceFromHome]]&lt;10,"0-10 kms",IF(TablaProyecto[[#This Row],[DistanceFromHome]]&lt;20,"10-20 kms","20-30 kms"))</f>
        <v>0-10 kms</v>
      </c>
      <c r="AO1309" s="3" t="str">
        <f>+IF(TablaProyecto[[#This Row],[Porcentaje de aumento salarial recibido (%)]]&lt;16%,"Bajo",IF(TablaProyecto[[#This Row],[Porcentaje de aumento salarial recibido (%)]]&lt;21%,"Medio","Alto"))</f>
        <v>Alto</v>
      </c>
      <c r="AP1309" s="3" t="str">
        <f>+IF(TablaProyecto[[#This Row],[TrainingTimesLastYear]]&lt;3,"Poca",IF(TablaProyecto[[#This Row],[TrainingTimesLastYear]]&lt;5,"Media","Mucha"))</f>
        <v>Media</v>
      </c>
      <c r="AQ1309" s="3" t="str">
        <f>+IF(TablaProyecto[[#This Row],[TotalWorkingYears]]&lt;4,"Junior",IF(TablaProyecto[[#This Row],[TotalWorkingYears]]&lt;10,"Intermediate","Senior"))</f>
        <v>Junior</v>
      </c>
      <c r="AS1309" t="str">
        <f>+IF(TablaProyecto[[#This Row],[Education]]&gt;5,"ERRONEO","")</f>
        <v/>
      </c>
      <c r="AT1309" t="str">
        <f>IF(+COUNTIF(TablaProyecto[EmployeeNumber],TablaProyecto[[#This Row],[EmployeeNumber]])&gt;1,"ERRONEO"," ")</f>
        <v xml:space="preserve"> </v>
      </c>
      <c r="AU1309" t="str">
        <f>+IF(TablaProyecto[[#This Row],[JobSatisfaction]]&gt;4,"ERRONEO"," ")</f>
        <v xml:space="preserve"> </v>
      </c>
      <c r="AV1309" t="str">
        <f>+IF(TablaProyecto[[#This Row],[PerformanceRating]]&gt;4,"ERRONEO"," ")</f>
        <v xml:space="preserve"> </v>
      </c>
      <c r="AW1309" t="str">
        <f>+IF(TablaProyecto[[#This Row],[RelationshipSatisfaction]]&gt;4,"ERRONEO"," ")</f>
        <v xml:space="preserve"> </v>
      </c>
      <c r="AX1309" t="str">
        <f>+IF(TablaProyecto[[#This Row],[WorkLifeBalance]]&gt;4,"ERRONEO"," ")</f>
        <v xml:space="preserve"> </v>
      </c>
    </row>
    <row r="1310" spans="1:50" x14ac:dyDescent="0.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  <c r="AJ1310" s="3">
        <f>+TablaProyecto[[#This Row],[PercentSalaryHike]]/100</f>
        <v>0.2</v>
      </c>
      <c r="AK1310" s="3" t="str">
        <f>+IF(TablaProyecto[[#This Row],[Age]]&gt;=61,"Baby boomers",IF(TablaProyecto[[#This Row],[Age]]&gt;=45,"Generacion X",IF(TablaProyecto[[#This Row],[Age]]&gt;=29,"Millennials","Generacion Z")))</f>
        <v>Millennials</v>
      </c>
      <c r="AL131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10" s="3" t="str">
        <f>+IF(TablaProyecto[[#This Row],[HourlyRate]]&lt;50,"Coste salarial bajo",IF(TablaProyecto[[#This Row],[HourlyRate]]&lt;75,"Coste salarial medio","Coste salarial alto"))</f>
        <v>Coste salarial alto</v>
      </c>
      <c r="AN1310" s="3" t="str">
        <f>+IF(TablaProyecto[[#This Row],[DistanceFromHome]]&lt;10,"0-10 kms",IF(TablaProyecto[[#This Row],[DistanceFromHome]]&lt;20,"10-20 kms","20-30 kms"))</f>
        <v>0-10 kms</v>
      </c>
      <c r="AO1310" s="3" t="str">
        <f>+IF(TablaProyecto[[#This Row],[Porcentaje de aumento salarial recibido (%)]]&lt;16%,"Bajo",IF(TablaProyecto[[#This Row],[Porcentaje de aumento salarial recibido (%)]]&lt;21%,"Medio","Alto"))</f>
        <v>Medio</v>
      </c>
      <c r="AP1310" s="3" t="str">
        <f>+IF(TablaProyecto[[#This Row],[TrainingTimesLastYear]]&lt;3,"Poca",IF(TablaProyecto[[#This Row],[TrainingTimesLastYear]]&lt;5,"Media","Mucha"))</f>
        <v>Media</v>
      </c>
      <c r="AQ1310" s="3" t="str">
        <f>+IF(TablaProyecto[[#This Row],[TotalWorkingYears]]&lt;4,"Junior",IF(TablaProyecto[[#This Row],[TotalWorkingYears]]&lt;10,"Intermediate","Senior"))</f>
        <v>Senior</v>
      </c>
      <c r="AS1310" t="str">
        <f>+IF(TablaProyecto[[#This Row],[Education]]&gt;5,"ERRONEO","")</f>
        <v/>
      </c>
      <c r="AT1310" t="str">
        <f>IF(+COUNTIF(TablaProyecto[EmployeeNumber],TablaProyecto[[#This Row],[EmployeeNumber]])&gt;1,"ERRONEO"," ")</f>
        <v xml:space="preserve"> </v>
      </c>
      <c r="AU1310" t="str">
        <f>+IF(TablaProyecto[[#This Row],[JobSatisfaction]]&gt;4,"ERRONEO"," ")</f>
        <v xml:space="preserve"> </v>
      </c>
      <c r="AV1310" t="str">
        <f>+IF(TablaProyecto[[#This Row],[PerformanceRating]]&gt;4,"ERRONEO"," ")</f>
        <v xml:space="preserve"> </v>
      </c>
      <c r="AW1310" t="str">
        <f>+IF(TablaProyecto[[#This Row],[RelationshipSatisfaction]]&gt;4,"ERRONEO"," ")</f>
        <v xml:space="preserve"> </v>
      </c>
      <c r="AX1310" t="str">
        <f>+IF(TablaProyecto[[#This Row],[WorkLifeBalance]]&gt;4,"ERRONEO"," ")</f>
        <v xml:space="preserve"> </v>
      </c>
    </row>
    <row r="1311" spans="1:50" x14ac:dyDescent="0.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  <c r="AJ1311" s="3">
        <f>+TablaProyecto[[#This Row],[PercentSalaryHike]]/100</f>
        <v>0.13</v>
      </c>
      <c r="AK1311" s="3" t="str">
        <f>+IF(TablaProyecto[[#This Row],[Age]]&gt;=61,"Baby boomers",IF(TablaProyecto[[#This Row],[Age]]&gt;=45,"Generacion X",IF(TablaProyecto[[#This Row],[Age]]&gt;=29,"Millennials","Generacion Z")))</f>
        <v>Generacion Z</v>
      </c>
      <c r="AL131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11" s="3" t="str">
        <f>+IF(TablaProyecto[[#This Row],[HourlyRate]]&lt;50,"Coste salarial bajo",IF(TablaProyecto[[#This Row],[HourlyRate]]&lt;75,"Coste salarial medio","Coste salarial alto"))</f>
        <v>Coste salarial bajo</v>
      </c>
      <c r="AN1311" s="3" t="str">
        <f>+IF(TablaProyecto[[#This Row],[DistanceFromHome]]&lt;10,"0-10 kms",IF(TablaProyecto[[#This Row],[DistanceFromHome]]&lt;20,"10-20 kms","20-30 kms"))</f>
        <v>10-20 kms</v>
      </c>
      <c r="AO1311" s="3" t="str">
        <f>+IF(TablaProyecto[[#This Row],[Porcentaje de aumento salarial recibido (%)]]&lt;16%,"Bajo",IF(TablaProyecto[[#This Row],[Porcentaje de aumento salarial recibido (%)]]&lt;21%,"Medio","Alto"))</f>
        <v>Bajo</v>
      </c>
      <c r="AP1311" s="3" t="str">
        <f>+IF(TablaProyecto[[#This Row],[TrainingTimesLastYear]]&lt;3,"Poca",IF(TablaProyecto[[#This Row],[TrainingTimesLastYear]]&lt;5,"Media","Mucha"))</f>
        <v>Media</v>
      </c>
      <c r="AQ1311" s="3" t="str">
        <f>+IF(TablaProyecto[[#This Row],[TotalWorkingYears]]&lt;4,"Junior",IF(TablaProyecto[[#This Row],[TotalWorkingYears]]&lt;10,"Intermediate","Senior"))</f>
        <v>Intermediate</v>
      </c>
      <c r="AS1311" t="str">
        <f>+IF(TablaProyecto[[#This Row],[Education]]&gt;5,"ERRONEO","")</f>
        <v/>
      </c>
      <c r="AT1311" t="str">
        <f>IF(+COUNTIF(TablaProyecto[EmployeeNumber],TablaProyecto[[#This Row],[EmployeeNumber]])&gt;1,"ERRONEO"," ")</f>
        <v xml:space="preserve"> </v>
      </c>
      <c r="AU1311" t="str">
        <f>+IF(TablaProyecto[[#This Row],[JobSatisfaction]]&gt;4,"ERRONEO"," ")</f>
        <v xml:space="preserve"> </v>
      </c>
      <c r="AV1311" t="str">
        <f>+IF(TablaProyecto[[#This Row],[PerformanceRating]]&gt;4,"ERRONEO"," ")</f>
        <v xml:space="preserve"> </v>
      </c>
      <c r="AW1311" t="str">
        <f>+IF(TablaProyecto[[#This Row],[RelationshipSatisfaction]]&gt;4,"ERRONEO"," ")</f>
        <v xml:space="preserve"> </v>
      </c>
      <c r="AX1311" t="str">
        <f>+IF(TablaProyecto[[#This Row],[WorkLifeBalance]]&gt;4,"ERRONEO"," ")</f>
        <v xml:space="preserve"> </v>
      </c>
    </row>
    <row r="1312" spans="1:50" x14ac:dyDescent="0.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  <c r="AJ1312" s="3">
        <f>+TablaProyecto[[#This Row],[PercentSalaryHike]]/100</f>
        <v>0.14000000000000001</v>
      </c>
      <c r="AK1312" s="3" t="str">
        <f>+IF(TablaProyecto[[#This Row],[Age]]&gt;=61,"Baby boomers",IF(TablaProyecto[[#This Row],[Age]]&gt;=45,"Generacion X",IF(TablaProyecto[[#This Row],[Age]]&gt;=29,"Millennials","Generacion Z")))</f>
        <v>Generacion X</v>
      </c>
      <c r="AL131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12" s="3" t="str">
        <f>+IF(TablaProyecto[[#This Row],[HourlyRate]]&lt;50,"Coste salarial bajo",IF(TablaProyecto[[#This Row],[HourlyRate]]&lt;75,"Coste salarial medio","Coste salarial alto"))</f>
        <v>Coste salarial alto</v>
      </c>
      <c r="AN1312" s="3" t="str">
        <f>+IF(TablaProyecto[[#This Row],[DistanceFromHome]]&lt;10,"0-10 kms",IF(TablaProyecto[[#This Row],[DistanceFromHome]]&lt;20,"10-20 kms","20-30 kms"))</f>
        <v>10-20 kms</v>
      </c>
      <c r="AO1312" s="3" t="str">
        <f>+IF(TablaProyecto[[#This Row],[Porcentaje de aumento salarial recibido (%)]]&lt;16%,"Bajo",IF(TablaProyecto[[#This Row],[Porcentaje de aumento salarial recibido (%)]]&lt;21%,"Medio","Alto"))</f>
        <v>Bajo</v>
      </c>
      <c r="AP1312" s="3" t="str">
        <f>+IF(TablaProyecto[[#This Row],[TrainingTimesLastYear]]&lt;3,"Poca",IF(TablaProyecto[[#This Row],[TrainingTimesLastYear]]&lt;5,"Media","Mucha"))</f>
        <v>Media</v>
      </c>
      <c r="AQ1312" s="3" t="str">
        <f>+IF(TablaProyecto[[#This Row],[TotalWorkingYears]]&lt;4,"Junior",IF(TablaProyecto[[#This Row],[TotalWorkingYears]]&lt;10,"Intermediate","Senior"))</f>
        <v>Senior</v>
      </c>
      <c r="AS1312" t="str">
        <f>+IF(TablaProyecto[[#This Row],[Education]]&gt;5,"ERRONEO","")</f>
        <v/>
      </c>
      <c r="AT1312" t="str">
        <f>IF(+COUNTIF(TablaProyecto[EmployeeNumber],TablaProyecto[[#This Row],[EmployeeNumber]])&gt;1,"ERRONEO"," ")</f>
        <v xml:space="preserve"> </v>
      </c>
      <c r="AU1312" t="str">
        <f>+IF(TablaProyecto[[#This Row],[JobSatisfaction]]&gt;4,"ERRONEO"," ")</f>
        <v xml:space="preserve"> </v>
      </c>
      <c r="AV1312" t="str">
        <f>+IF(TablaProyecto[[#This Row],[PerformanceRating]]&gt;4,"ERRONEO"," ")</f>
        <v xml:space="preserve"> </v>
      </c>
      <c r="AW1312" t="str">
        <f>+IF(TablaProyecto[[#This Row],[RelationshipSatisfaction]]&gt;4,"ERRONEO"," ")</f>
        <v xml:space="preserve"> </v>
      </c>
      <c r="AX1312" t="str">
        <f>+IF(TablaProyecto[[#This Row],[WorkLifeBalance]]&gt;4,"ERRONEO"," ")</f>
        <v xml:space="preserve"> </v>
      </c>
    </row>
    <row r="1313" spans="1:50" x14ac:dyDescent="0.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 s="3">
        <f>+TablaProyecto[[#This Row],[PercentSalaryHike]]/100</f>
        <v>0.16</v>
      </c>
      <c r="AK1313" s="3" t="str">
        <f>+IF(TablaProyecto[[#This Row],[Age]]&gt;=61,"Baby boomers",IF(TablaProyecto[[#This Row],[Age]]&gt;=45,"Generacion X",IF(TablaProyecto[[#This Row],[Age]]&gt;=29,"Millennials","Generacion Z")))</f>
        <v>Generacion Z</v>
      </c>
      <c r="AL131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313" s="3" t="str">
        <f>+IF(TablaProyecto[[#This Row],[HourlyRate]]&lt;50,"Coste salarial bajo",IF(TablaProyecto[[#This Row],[HourlyRate]]&lt;75,"Coste salarial medio","Coste salarial alto"))</f>
        <v>Coste salarial bajo</v>
      </c>
      <c r="AN1313" s="3" t="str">
        <f>+IF(TablaProyecto[[#This Row],[DistanceFromHome]]&lt;10,"0-10 kms",IF(TablaProyecto[[#This Row],[DistanceFromHome]]&lt;20,"10-20 kms","20-30 kms"))</f>
        <v>10-20 kms</v>
      </c>
      <c r="AO1313" s="3" t="str">
        <f>+IF(TablaProyecto[[#This Row],[Porcentaje de aumento salarial recibido (%)]]&lt;16%,"Bajo",IF(TablaProyecto[[#This Row],[Porcentaje de aumento salarial recibido (%)]]&lt;21%,"Medio","Alto"))</f>
        <v>Medio</v>
      </c>
      <c r="AP1313" s="3" t="str">
        <f>+IF(TablaProyecto[[#This Row],[TrainingTimesLastYear]]&lt;3,"Poca",IF(TablaProyecto[[#This Row],[TrainingTimesLastYear]]&lt;5,"Media","Mucha"))</f>
        <v>Media</v>
      </c>
      <c r="AQ1313" s="3" t="str">
        <f>+IF(TablaProyecto[[#This Row],[TotalWorkingYears]]&lt;4,"Junior",IF(TablaProyecto[[#This Row],[TotalWorkingYears]]&lt;10,"Intermediate","Senior"))</f>
        <v>Junior</v>
      </c>
      <c r="AS1313" t="str">
        <f>+IF(TablaProyecto[[#This Row],[Education]]&gt;5,"ERRONEO","")</f>
        <v/>
      </c>
      <c r="AT1313" t="str">
        <f>IF(+COUNTIF(TablaProyecto[EmployeeNumber],TablaProyecto[[#This Row],[EmployeeNumber]])&gt;1,"ERRONEO"," ")</f>
        <v xml:space="preserve"> </v>
      </c>
      <c r="AU1313" t="str">
        <f>+IF(TablaProyecto[[#This Row],[JobSatisfaction]]&gt;4,"ERRONEO"," ")</f>
        <v xml:space="preserve"> </v>
      </c>
      <c r="AV1313" t="str">
        <f>+IF(TablaProyecto[[#This Row],[PerformanceRating]]&gt;4,"ERRONEO"," ")</f>
        <v xml:space="preserve"> </v>
      </c>
      <c r="AW1313" t="str">
        <f>+IF(TablaProyecto[[#This Row],[RelationshipSatisfaction]]&gt;4,"ERRONEO"," ")</f>
        <v xml:space="preserve"> </v>
      </c>
      <c r="AX1313" t="str">
        <f>+IF(TablaProyecto[[#This Row],[WorkLifeBalance]]&gt;4,"ERRONEO"," ")</f>
        <v xml:space="preserve"> </v>
      </c>
    </row>
    <row r="1314" spans="1:50" x14ac:dyDescent="0.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  <c r="AJ1314" s="3">
        <f>+TablaProyecto[[#This Row],[PercentSalaryHike]]/100</f>
        <v>0.17</v>
      </c>
      <c r="AK1314" s="3" t="str">
        <f>+IF(TablaProyecto[[#This Row],[Age]]&gt;=61,"Baby boomers",IF(TablaProyecto[[#This Row],[Age]]&gt;=45,"Generacion X",IF(TablaProyecto[[#This Row],[Age]]&gt;=29,"Millennials","Generacion Z")))</f>
        <v>Millennials</v>
      </c>
      <c r="AL131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314" s="3" t="str">
        <f>+IF(TablaProyecto[[#This Row],[HourlyRate]]&lt;50,"Coste salarial bajo",IF(TablaProyecto[[#This Row],[HourlyRate]]&lt;75,"Coste salarial medio","Coste salarial alto"))</f>
        <v>Coste salarial alto</v>
      </c>
      <c r="AN1314" s="3" t="str">
        <f>+IF(TablaProyecto[[#This Row],[DistanceFromHome]]&lt;10,"0-10 kms",IF(TablaProyecto[[#This Row],[DistanceFromHome]]&lt;20,"10-20 kms","20-30 kms"))</f>
        <v>10-20 kms</v>
      </c>
      <c r="AO1314" s="3" t="str">
        <f>+IF(TablaProyecto[[#This Row],[Porcentaje de aumento salarial recibido (%)]]&lt;16%,"Bajo",IF(TablaProyecto[[#This Row],[Porcentaje de aumento salarial recibido (%)]]&lt;21%,"Medio","Alto"))</f>
        <v>Medio</v>
      </c>
      <c r="AP1314" s="3" t="str">
        <f>+IF(TablaProyecto[[#This Row],[TrainingTimesLastYear]]&lt;3,"Poca",IF(TablaProyecto[[#This Row],[TrainingTimesLastYear]]&lt;5,"Media","Mucha"))</f>
        <v>Media</v>
      </c>
      <c r="AQ1314" s="3" t="str">
        <f>+IF(TablaProyecto[[#This Row],[TotalWorkingYears]]&lt;4,"Junior",IF(TablaProyecto[[#This Row],[TotalWorkingYears]]&lt;10,"Intermediate","Senior"))</f>
        <v>Junior</v>
      </c>
      <c r="AS1314" t="str">
        <f>+IF(TablaProyecto[[#This Row],[Education]]&gt;5,"ERRONEO","")</f>
        <v/>
      </c>
      <c r="AT1314" t="str">
        <f>IF(+COUNTIF(TablaProyecto[EmployeeNumber],TablaProyecto[[#This Row],[EmployeeNumber]])&gt;1,"ERRONEO"," ")</f>
        <v xml:space="preserve"> </v>
      </c>
      <c r="AU1314" t="str">
        <f>+IF(TablaProyecto[[#This Row],[JobSatisfaction]]&gt;4,"ERRONEO"," ")</f>
        <v xml:space="preserve"> </v>
      </c>
      <c r="AV1314" t="str">
        <f>+IF(TablaProyecto[[#This Row],[PerformanceRating]]&gt;4,"ERRONEO"," ")</f>
        <v xml:space="preserve"> </v>
      </c>
      <c r="AW1314" t="str">
        <f>+IF(TablaProyecto[[#This Row],[RelationshipSatisfaction]]&gt;4,"ERRONEO"," ")</f>
        <v xml:space="preserve"> </v>
      </c>
      <c r="AX1314" t="str">
        <f>+IF(TablaProyecto[[#This Row],[WorkLifeBalance]]&gt;4,"ERRONEO"," ")</f>
        <v xml:space="preserve"> </v>
      </c>
    </row>
    <row r="1315" spans="1:50" x14ac:dyDescent="0.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  <c r="AJ1315" s="3">
        <f>+TablaProyecto[[#This Row],[PercentSalaryHike]]/100</f>
        <v>0.15</v>
      </c>
      <c r="AK1315" s="3" t="str">
        <f>+IF(TablaProyecto[[#This Row],[Age]]&gt;=61,"Baby boomers",IF(TablaProyecto[[#This Row],[Age]]&gt;=45,"Generacion X",IF(TablaProyecto[[#This Row],[Age]]&gt;=29,"Millennials","Generacion Z")))</f>
        <v>Millennials</v>
      </c>
      <c r="AL131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15" s="3" t="str">
        <f>+IF(TablaProyecto[[#This Row],[HourlyRate]]&lt;50,"Coste salarial bajo",IF(TablaProyecto[[#This Row],[HourlyRate]]&lt;75,"Coste salarial medio","Coste salarial alto"))</f>
        <v>Coste salarial medio</v>
      </c>
      <c r="AN1315" s="3" t="str">
        <f>+IF(TablaProyecto[[#This Row],[DistanceFromHome]]&lt;10,"0-10 kms",IF(TablaProyecto[[#This Row],[DistanceFromHome]]&lt;20,"10-20 kms","20-30 kms"))</f>
        <v>10-20 kms</v>
      </c>
      <c r="AO1315" s="3" t="str">
        <f>+IF(TablaProyecto[[#This Row],[Porcentaje de aumento salarial recibido (%)]]&lt;16%,"Bajo",IF(TablaProyecto[[#This Row],[Porcentaje de aumento salarial recibido (%)]]&lt;21%,"Medio","Alto"))</f>
        <v>Bajo</v>
      </c>
      <c r="AP1315" s="3" t="str">
        <f>+IF(TablaProyecto[[#This Row],[TrainingTimesLastYear]]&lt;3,"Poca",IF(TablaProyecto[[#This Row],[TrainingTimesLastYear]]&lt;5,"Media","Mucha"))</f>
        <v>Media</v>
      </c>
      <c r="AQ1315" s="3" t="str">
        <f>+IF(TablaProyecto[[#This Row],[TotalWorkingYears]]&lt;4,"Junior",IF(TablaProyecto[[#This Row],[TotalWorkingYears]]&lt;10,"Intermediate","Senior"))</f>
        <v>Intermediate</v>
      </c>
      <c r="AS1315" t="str">
        <f>+IF(TablaProyecto[[#This Row],[Education]]&gt;5,"ERRONEO","")</f>
        <v/>
      </c>
      <c r="AT1315" t="str">
        <f>IF(+COUNTIF(TablaProyecto[EmployeeNumber],TablaProyecto[[#This Row],[EmployeeNumber]])&gt;1,"ERRONEO"," ")</f>
        <v xml:space="preserve"> </v>
      </c>
      <c r="AU1315" t="str">
        <f>+IF(TablaProyecto[[#This Row],[JobSatisfaction]]&gt;4,"ERRONEO"," ")</f>
        <v xml:space="preserve"> </v>
      </c>
      <c r="AV1315" t="str">
        <f>+IF(TablaProyecto[[#This Row],[PerformanceRating]]&gt;4,"ERRONEO"," ")</f>
        <v xml:space="preserve"> </v>
      </c>
      <c r="AW1315" t="str">
        <f>+IF(TablaProyecto[[#This Row],[RelationshipSatisfaction]]&gt;4,"ERRONEO"," ")</f>
        <v xml:space="preserve"> </v>
      </c>
      <c r="AX1315" t="str">
        <f>+IF(TablaProyecto[[#This Row],[WorkLifeBalance]]&gt;4,"ERRONEO"," ")</f>
        <v xml:space="preserve"> </v>
      </c>
    </row>
    <row r="1316" spans="1:50" x14ac:dyDescent="0.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  <c r="AJ1316" s="3">
        <f>+TablaProyecto[[#This Row],[PercentSalaryHike]]/100</f>
        <v>0.22</v>
      </c>
      <c r="AK1316" s="3" t="str">
        <f>+IF(TablaProyecto[[#This Row],[Age]]&gt;=61,"Baby boomers",IF(TablaProyecto[[#This Row],[Age]]&gt;=45,"Generacion X",IF(TablaProyecto[[#This Row],[Age]]&gt;=29,"Millennials","Generacion Z")))</f>
        <v>Generacion X</v>
      </c>
      <c r="AL131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16" s="3" t="str">
        <f>+IF(TablaProyecto[[#This Row],[HourlyRate]]&lt;50,"Coste salarial bajo",IF(TablaProyecto[[#This Row],[HourlyRate]]&lt;75,"Coste salarial medio","Coste salarial alto"))</f>
        <v>Coste salarial medio</v>
      </c>
      <c r="AN1316" s="3" t="str">
        <f>+IF(TablaProyecto[[#This Row],[DistanceFromHome]]&lt;10,"0-10 kms",IF(TablaProyecto[[#This Row],[DistanceFromHome]]&lt;20,"10-20 kms","20-30 kms"))</f>
        <v>0-10 kms</v>
      </c>
      <c r="AO1316" s="3" t="str">
        <f>+IF(TablaProyecto[[#This Row],[Porcentaje de aumento salarial recibido (%)]]&lt;16%,"Bajo",IF(TablaProyecto[[#This Row],[Porcentaje de aumento salarial recibido (%)]]&lt;21%,"Medio","Alto"))</f>
        <v>Alto</v>
      </c>
      <c r="AP1316" s="3" t="str">
        <f>+IF(TablaProyecto[[#This Row],[TrainingTimesLastYear]]&lt;3,"Poca",IF(TablaProyecto[[#This Row],[TrainingTimesLastYear]]&lt;5,"Media","Mucha"))</f>
        <v>Media</v>
      </c>
      <c r="AQ1316" s="3" t="str">
        <f>+IF(TablaProyecto[[#This Row],[TotalWorkingYears]]&lt;4,"Junior",IF(TablaProyecto[[#This Row],[TotalWorkingYears]]&lt;10,"Intermediate","Senior"))</f>
        <v>Senior</v>
      </c>
      <c r="AS1316" t="str">
        <f>+IF(TablaProyecto[[#This Row],[Education]]&gt;5,"ERRONEO","")</f>
        <v/>
      </c>
      <c r="AT1316" t="str">
        <f>IF(+COUNTIF(TablaProyecto[EmployeeNumber],TablaProyecto[[#This Row],[EmployeeNumber]])&gt;1,"ERRONEO"," ")</f>
        <v xml:space="preserve"> </v>
      </c>
      <c r="AU1316" t="str">
        <f>+IF(TablaProyecto[[#This Row],[JobSatisfaction]]&gt;4,"ERRONEO"," ")</f>
        <v xml:space="preserve"> </v>
      </c>
      <c r="AV1316" t="str">
        <f>+IF(TablaProyecto[[#This Row],[PerformanceRating]]&gt;4,"ERRONEO"," ")</f>
        <v xml:space="preserve"> </v>
      </c>
      <c r="AW1316" t="str">
        <f>+IF(TablaProyecto[[#This Row],[RelationshipSatisfaction]]&gt;4,"ERRONEO"," ")</f>
        <v xml:space="preserve"> </v>
      </c>
      <c r="AX1316" t="str">
        <f>+IF(TablaProyecto[[#This Row],[WorkLifeBalance]]&gt;4,"ERRONEO"," ")</f>
        <v xml:space="preserve"> </v>
      </c>
    </row>
    <row r="1317" spans="1:50" x14ac:dyDescent="0.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  <c r="AJ1317" s="3">
        <f>+TablaProyecto[[#This Row],[PercentSalaryHike]]/100</f>
        <v>0.22</v>
      </c>
      <c r="AK1317" s="3" t="str">
        <f>+IF(TablaProyecto[[#This Row],[Age]]&gt;=61,"Baby boomers",IF(TablaProyecto[[#This Row],[Age]]&gt;=45,"Generacion X",IF(TablaProyecto[[#This Row],[Age]]&gt;=29,"Millennials","Generacion Z")))</f>
        <v>Millennials</v>
      </c>
      <c r="AL131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317" s="3" t="str">
        <f>+IF(TablaProyecto[[#This Row],[HourlyRate]]&lt;50,"Coste salarial bajo",IF(TablaProyecto[[#This Row],[HourlyRate]]&lt;75,"Coste salarial medio","Coste salarial alto"))</f>
        <v>Coste salarial medio</v>
      </c>
      <c r="AN1317" s="3" t="str">
        <f>+IF(TablaProyecto[[#This Row],[DistanceFromHome]]&lt;10,"0-10 kms",IF(TablaProyecto[[#This Row],[DistanceFromHome]]&lt;20,"10-20 kms","20-30 kms"))</f>
        <v>0-10 kms</v>
      </c>
      <c r="AO1317" s="3" t="str">
        <f>+IF(TablaProyecto[[#This Row],[Porcentaje de aumento salarial recibido (%)]]&lt;16%,"Bajo",IF(TablaProyecto[[#This Row],[Porcentaje de aumento salarial recibido (%)]]&lt;21%,"Medio","Alto"))</f>
        <v>Alto</v>
      </c>
      <c r="AP1317" s="3" t="str">
        <f>+IF(TablaProyecto[[#This Row],[TrainingTimesLastYear]]&lt;3,"Poca",IF(TablaProyecto[[#This Row],[TrainingTimesLastYear]]&lt;5,"Media","Mucha"))</f>
        <v>Poca</v>
      </c>
      <c r="AQ1317" s="3" t="str">
        <f>+IF(TablaProyecto[[#This Row],[TotalWorkingYears]]&lt;4,"Junior",IF(TablaProyecto[[#This Row],[TotalWorkingYears]]&lt;10,"Intermediate","Senior"))</f>
        <v>Senior</v>
      </c>
      <c r="AS1317" t="str">
        <f>+IF(TablaProyecto[[#This Row],[Education]]&gt;5,"ERRONEO","")</f>
        <v/>
      </c>
      <c r="AT1317" t="str">
        <f>IF(+COUNTIF(TablaProyecto[EmployeeNumber],TablaProyecto[[#This Row],[EmployeeNumber]])&gt;1,"ERRONEO"," ")</f>
        <v xml:space="preserve"> </v>
      </c>
      <c r="AU1317" t="str">
        <f>+IF(TablaProyecto[[#This Row],[JobSatisfaction]]&gt;4,"ERRONEO"," ")</f>
        <v xml:space="preserve"> </v>
      </c>
      <c r="AV1317" t="str">
        <f>+IF(TablaProyecto[[#This Row],[PerformanceRating]]&gt;4,"ERRONEO"," ")</f>
        <v xml:space="preserve"> </v>
      </c>
      <c r="AW1317" t="str">
        <f>+IF(TablaProyecto[[#This Row],[RelationshipSatisfaction]]&gt;4,"ERRONEO"," ")</f>
        <v xml:space="preserve"> </v>
      </c>
      <c r="AX1317" t="str">
        <f>+IF(TablaProyecto[[#This Row],[WorkLifeBalance]]&gt;4,"ERRONEO"," ")</f>
        <v xml:space="preserve"> </v>
      </c>
    </row>
    <row r="1318" spans="1:50" x14ac:dyDescent="0.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  <c r="AJ1318" s="3">
        <f>+TablaProyecto[[#This Row],[PercentSalaryHike]]/100</f>
        <v>0.2</v>
      </c>
      <c r="AK1318" s="3" t="str">
        <f>+IF(TablaProyecto[[#This Row],[Age]]&gt;=61,"Baby boomers",IF(TablaProyecto[[#This Row],[Age]]&gt;=45,"Generacion X",IF(TablaProyecto[[#This Row],[Age]]&gt;=29,"Millennials","Generacion Z")))</f>
        <v>Millennials</v>
      </c>
      <c r="AL131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18" s="3" t="str">
        <f>+IF(TablaProyecto[[#This Row],[HourlyRate]]&lt;50,"Coste salarial bajo",IF(TablaProyecto[[#This Row],[HourlyRate]]&lt;75,"Coste salarial medio","Coste salarial alto"))</f>
        <v>Coste salarial alto</v>
      </c>
      <c r="AN1318" s="3" t="str">
        <f>+IF(TablaProyecto[[#This Row],[DistanceFromHome]]&lt;10,"0-10 kms",IF(TablaProyecto[[#This Row],[DistanceFromHome]]&lt;20,"10-20 kms","20-30 kms"))</f>
        <v>0-10 kms</v>
      </c>
      <c r="AO1318" s="3" t="str">
        <f>+IF(TablaProyecto[[#This Row],[Porcentaje de aumento salarial recibido (%)]]&lt;16%,"Bajo",IF(TablaProyecto[[#This Row],[Porcentaje de aumento salarial recibido (%)]]&lt;21%,"Medio","Alto"))</f>
        <v>Medio</v>
      </c>
      <c r="AP1318" s="3" t="str">
        <f>+IF(TablaProyecto[[#This Row],[TrainingTimesLastYear]]&lt;3,"Poca",IF(TablaProyecto[[#This Row],[TrainingTimesLastYear]]&lt;5,"Media","Mucha"))</f>
        <v>Mucha</v>
      </c>
      <c r="AQ1318" s="3" t="str">
        <f>+IF(TablaProyecto[[#This Row],[TotalWorkingYears]]&lt;4,"Junior",IF(TablaProyecto[[#This Row],[TotalWorkingYears]]&lt;10,"Intermediate","Senior"))</f>
        <v>Intermediate</v>
      </c>
      <c r="AS1318" t="str">
        <f>+IF(TablaProyecto[[#This Row],[Education]]&gt;5,"ERRONEO","")</f>
        <v/>
      </c>
      <c r="AT1318" t="str">
        <f>IF(+COUNTIF(TablaProyecto[EmployeeNumber],TablaProyecto[[#This Row],[EmployeeNumber]])&gt;1,"ERRONEO"," ")</f>
        <v xml:space="preserve"> </v>
      </c>
      <c r="AU1318" t="str">
        <f>+IF(TablaProyecto[[#This Row],[JobSatisfaction]]&gt;4,"ERRONEO"," ")</f>
        <v xml:space="preserve"> </v>
      </c>
      <c r="AV1318" t="str">
        <f>+IF(TablaProyecto[[#This Row],[PerformanceRating]]&gt;4,"ERRONEO"," ")</f>
        <v xml:space="preserve"> </v>
      </c>
      <c r="AW1318" t="str">
        <f>+IF(TablaProyecto[[#This Row],[RelationshipSatisfaction]]&gt;4,"ERRONEO"," ")</f>
        <v xml:space="preserve"> </v>
      </c>
      <c r="AX1318" t="str">
        <f>+IF(TablaProyecto[[#This Row],[WorkLifeBalance]]&gt;4,"ERRONEO"," ")</f>
        <v xml:space="preserve"> </v>
      </c>
    </row>
    <row r="1319" spans="1:50" x14ac:dyDescent="0.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  <c r="AJ1319" s="3">
        <f>+TablaProyecto[[#This Row],[PercentSalaryHike]]/100</f>
        <v>0.14000000000000001</v>
      </c>
      <c r="AK1319" s="3" t="str">
        <f>+IF(TablaProyecto[[#This Row],[Age]]&gt;=61,"Baby boomers",IF(TablaProyecto[[#This Row],[Age]]&gt;=45,"Generacion X",IF(TablaProyecto[[#This Row],[Age]]&gt;=29,"Millennials","Generacion Z")))</f>
        <v>Generacion Z</v>
      </c>
      <c r="AL131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19" s="3" t="str">
        <f>+IF(TablaProyecto[[#This Row],[HourlyRate]]&lt;50,"Coste salarial bajo",IF(TablaProyecto[[#This Row],[HourlyRate]]&lt;75,"Coste salarial medio","Coste salarial alto"))</f>
        <v>Coste salarial medio</v>
      </c>
      <c r="AN1319" s="3" t="str">
        <f>+IF(TablaProyecto[[#This Row],[DistanceFromHome]]&lt;10,"0-10 kms",IF(TablaProyecto[[#This Row],[DistanceFromHome]]&lt;20,"10-20 kms","20-30 kms"))</f>
        <v>0-10 kms</v>
      </c>
      <c r="AO1319" s="3" t="str">
        <f>+IF(TablaProyecto[[#This Row],[Porcentaje de aumento salarial recibido (%)]]&lt;16%,"Bajo",IF(TablaProyecto[[#This Row],[Porcentaje de aumento salarial recibido (%)]]&lt;21%,"Medio","Alto"))</f>
        <v>Bajo</v>
      </c>
      <c r="AP1319" s="3" t="str">
        <f>+IF(TablaProyecto[[#This Row],[TrainingTimesLastYear]]&lt;3,"Poca",IF(TablaProyecto[[#This Row],[TrainingTimesLastYear]]&lt;5,"Media","Mucha"))</f>
        <v>Media</v>
      </c>
      <c r="AQ1319" s="3" t="str">
        <f>+IF(TablaProyecto[[#This Row],[TotalWorkingYears]]&lt;4,"Junior",IF(TablaProyecto[[#This Row],[TotalWorkingYears]]&lt;10,"Intermediate","Senior"))</f>
        <v>Intermediate</v>
      </c>
      <c r="AS1319" t="str">
        <f>+IF(TablaProyecto[[#This Row],[Education]]&gt;5,"ERRONEO","")</f>
        <v/>
      </c>
      <c r="AT1319" t="str">
        <f>IF(+COUNTIF(TablaProyecto[EmployeeNumber],TablaProyecto[[#This Row],[EmployeeNumber]])&gt;1,"ERRONEO"," ")</f>
        <v xml:space="preserve"> </v>
      </c>
      <c r="AU1319" t="str">
        <f>+IF(TablaProyecto[[#This Row],[JobSatisfaction]]&gt;4,"ERRONEO"," ")</f>
        <v xml:space="preserve"> </v>
      </c>
      <c r="AV1319" t="str">
        <f>+IF(TablaProyecto[[#This Row],[PerformanceRating]]&gt;4,"ERRONEO"," ")</f>
        <v xml:space="preserve"> </v>
      </c>
      <c r="AW1319" t="str">
        <f>+IF(TablaProyecto[[#This Row],[RelationshipSatisfaction]]&gt;4,"ERRONEO"," ")</f>
        <v xml:space="preserve"> </v>
      </c>
      <c r="AX1319" t="str">
        <f>+IF(TablaProyecto[[#This Row],[WorkLifeBalance]]&gt;4,"ERRONEO"," ")</f>
        <v xml:space="preserve"> </v>
      </c>
    </row>
    <row r="1320" spans="1:50" x14ac:dyDescent="0.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  <c r="AJ1320" s="3">
        <f>+TablaProyecto[[#This Row],[PercentSalaryHike]]/100</f>
        <v>0.13</v>
      </c>
      <c r="AK1320" s="3" t="str">
        <f>+IF(TablaProyecto[[#This Row],[Age]]&gt;=61,"Baby boomers",IF(TablaProyecto[[#This Row],[Age]]&gt;=45,"Generacion X",IF(TablaProyecto[[#This Row],[Age]]&gt;=29,"Millennials","Generacion Z")))</f>
        <v>Millennials</v>
      </c>
      <c r="AL132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320" s="3" t="str">
        <f>+IF(TablaProyecto[[#This Row],[HourlyRate]]&lt;50,"Coste salarial bajo",IF(TablaProyecto[[#This Row],[HourlyRate]]&lt;75,"Coste salarial medio","Coste salarial alto"))</f>
        <v>Coste salarial bajo</v>
      </c>
      <c r="AN1320" s="3" t="str">
        <f>+IF(TablaProyecto[[#This Row],[DistanceFromHome]]&lt;10,"0-10 kms",IF(TablaProyecto[[#This Row],[DistanceFromHome]]&lt;20,"10-20 kms","20-30 kms"))</f>
        <v>20-30 kms</v>
      </c>
      <c r="AO1320" s="3" t="str">
        <f>+IF(TablaProyecto[[#This Row],[Porcentaje de aumento salarial recibido (%)]]&lt;16%,"Bajo",IF(TablaProyecto[[#This Row],[Porcentaje de aumento salarial recibido (%)]]&lt;21%,"Medio","Alto"))</f>
        <v>Bajo</v>
      </c>
      <c r="AP1320" s="3" t="str">
        <f>+IF(TablaProyecto[[#This Row],[TrainingTimesLastYear]]&lt;3,"Poca",IF(TablaProyecto[[#This Row],[TrainingTimesLastYear]]&lt;5,"Media","Mucha"))</f>
        <v>Media</v>
      </c>
      <c r="AQ1320" s="3" t="str">
        <f>+IF(TablaProyecto[[#This Row],[TotalWorkingYears]]&lt;4,"Junior",IF(TablaProyecto[[#This Row],[TotalWorkingYears]]&lt;10,"Intermediate","Senior"))</f>
        <v>Senior</v>
      </c>
      <c r="AS1320" t="str">
        <f>+IF(TablaProyecto[[#This Row],[Education]]&gt;5,"ERRONEO","")</f>
        <v/>
      </c>
      <c r="AT1320" t="str">
        <f>IF(+COUNTIF(TablaProyecto[EmployeeNumber],TablaProyecto[[#This Row],[EmployeeNumber]])&gt;1,"ERRONEO"," ")</f>
        <v xml:space="preserve"> </v>
      </c>
      <c r="AU1320" t="str">
        <f>+IF(TablaProyecto[[#This Row],[JobSatisfaction]]&gt;4,"ERRONEO"," ")</f>
        <v xml:space="preserve"> </v>
      </c>
      <c r="AV1320" t="str">
        <f>+IF(TablaProyecto[[#This Row],[PerformanceRating]]&gt;4,"ERRONEO"," ")</f>
        <v xml:space="preserve"> </v>
      </c>
      <c r="AW1320" t="str">
        <f>+IF(TablaProyecto[[#This Row],[RelationshipSatisfaction]]&gt;4,"ERRONEO"," ")</f>
        <v xml:space="preserve"> </v>
      </c>
      <c r="AX1320" t="str">
        <f>+IF(TablaProyecto[[#This Row],[WorkLifeBalance]]&gt;4,"ERRONEO"," ")</f>
        <v xml:space="preserve"> </v>
      </c>
    </row>
    <row r="1321" spans="1:50" x14ac:dyDescent="0.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  <c r="AJ1321" s="3">
        <f>+TablaProyecto[[#This Row],[PercentSalaryHike]]/100</f>
        <v>0.13</v>
      </c>
      <c r="AK1321" s="3" t="str">
        <f>+IF(TablaProyecto[[#This Row],[Age]]&gt;=61,"Baby boomers",IF(TablaProyecto[[#This Row],[Age]]&gt;=45,"Generacion X",IF(TablaProyecto[[#This Row],[Age]]&gt;=29,"Millennials","Generacion Z")))</f>
        <v>Millennials</v>
      </c>
      <c r="AL132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321" s="3" t="str">
        <f>+IF(TablaProyecto[[#This Row],[HourlyRate]]&lt;50,"Coste salarial bajo",IF(TablaProyecto[[#This Row],[HourlyRate]]&lt;75,"Coste salarial medio","Coste salarial alto"))</f>
        <v>Coste salarial alto</v>
      </c>
      <c r="AN1321" s="3" t="str">
        <f>+IF(TablaProyecto[[#This Row],[DistanceFromHome]]&lt;10,"0-10 kms",IF(TablaProyecto[[#This Row],[DistanceFromHome]]&lt;20,"10-20 kms","20-30 kms"))</f>
        <v>10-20 kms</v>
      </c>
      <c r="AO1321" s="3" t="str">
        <f>+IF(TablaProyecto[[#This Row],[Porcentaje de aumento salarial recibido (%)]]&lt;16%,"Bajo",IF(TablaProyecto[[#This Row],[Porcentaje de aumento salarial recibido (%)]]&lt;21%,"Medio","Alto"))</f>
        <v>Bajo</v>
      </c>
      <c r="AP1321" s="3" t="str">
        <f>+IF(TablaProyecto[[#This Row],[TrainingTimesLastYear]]&lt;3,"Poca",IF(TablaProyecto[[#This Row],[TrainingTimesLastYear]]&lt;5,"Media","Mucha"))</f>
        <v>Poca</v>
      </c>
      <c r="AQ1321" s="3" t="str">
        <f>+IF(TablaProyecto[[#This Row],[TotalWorkingYears]]&lt;4,"Junior",IF(TablaProyecto[[#This Row],[TotalWorkingYears]]&lt;10,"Intermediate","Senior"))</f>
        <v>Intermediate</v>
      </c>
      <c r="AS1321" t="str">
        <f>+IF(TablaProyecto[[#This Row],[Education]]&gt;5,"ERRONEO","")</f>
        <v/>
      </c>
      <c r="AT1321" t="str">
        <f>IF(+COUNTIF(TablaProyecto[EmployeeNumber],TablaProyecto[[#This Row],[EmployeeNumber]])&gt;1,"ERRONEO"," ")</f>
        <v xml:space="preserve"> </v>
      </c>
      <c r="AU1321" t="str">
        <f>+IF(TablaProyecto[[#This Row],[JobSatisfaction]]&gt;4,"ERRONEO"," ")</f>
        <v xml:space="preserve"> </v>
      </c>
      <c r="AV1321" t="str">
        <f>+IF(TablaProyecto[[#This Row],[PerformanceRating]]&gt;4,"ERRONEO"," ")</f>
        <v xml:space="preserve"> </v>
      </c>
      <c r="AW1321" t="str">
        <f>+IF(TablaProyecto[[#This Row],[RelationshipSatisfaction]]&gt;4,"ERRONEO"," ")</f>
        <v xml:space="preserve"> </v>
      </c>
      <c r="AX1321" t="str">
        <f>+IF(TablaProyecto[[#This Row],[WorkLifeBalance]]&gt;4,"ERRONEO"," ")</f>
        <v xml:space="preserve"> </v>
      </c>
    </row>
    <row r="1322" spans="1:50" x14ac:dyDescent="0.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  <c r="AJ1322" s="3">
        <f>+TablaProyecto[[#This Row],[PercentSalaryHike]]/100</f>
        <v>0.22</v>
      </c>
      <c r="AK1322" s="3" t="str">
        <f>+IF(TablaProyecto[[#This Row],[Age]]&gt;=61,"Baby boomers",IF(TablaProyecto[[#This Row],[Age]]&gt;=45,"Generacion X",IF(TablaProyecto[[#This Row],[Age]]&gt;=29,"Millennials","Generacion Z")))</f>
        <v>Millennials</v>
      </c>
      <c r="AL132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22" s="3" t="str">
        <f>+IF(TablaProyecto[[#This Row],[HourlyRate]]&lt;50,"Coste salarial bajo",IF(TablaProyecto[[#This Row],[HourlyRate]]&lt;75,"Coste salarial medio","Coste salarial alto"))</f>
        <v>Coste salarial bajo</v>
      </c>
      <c r="AN1322" s="3" t="str">
        <f>+IF(TablaProyecto[[#This Row],[DistanceFromHome]]&lt;10,"0-10 kms",IF(TablaProyecto[[#This Row],[DistanceFromHome]]&lt;20,"10-20 kms","20-30 kms"))</f>
        <v>10-20 kms</v>
      </c>
      <c r="AO1322" s="3" t="str">
        <f>+IF(TablaProyecto[[#This Row],[Porcentaje de aumento salarial recibido (%)]]&lt;16%,"Bajo",IF(TablaProyecto[[#This Row],[Porcentaje de aumento salarial recibido (%)]]&lt;21%,"Medio","Alto"))</f>
        <v>Alto</v>
      </c>
      <c r="AP1322" s="3" t="str">
        <f>+IF(TablaProyecto[[#This Row],[TrainingTimesLastYear]]&lt;3,"Poca",IF(TablaProyecto[[#This Row],[TrainingTimesLastYear]]&lt;5,"Media","Mucha"))</f>
        <v>Poca</v>
      </c>
      <c r="AQ1322" s="3" t="str">
        <f>+IF(TablaProyecto[[#This Row],[TotalWorkingYears]]&lt;4,"Junior",IF(TablaProyecto[[#This Row],[TotalWorkingYears]]&lt;10,"Intermediate","Senior"))</f>
        <v>Senior</v>
      </c>
      <c r="AS1322" t="str">
        <f>+IF(TablaProyecto[[#This Row],[Education]]&gt;5,"ERRONEO","")</f>
        <v/>
      </c>
      <c r="AT1322" t="str">
        <f>IF(+COUNTIF(TablaProyecto[EmployeeNumber],TablaProyecto[[#This Row],[EmployeeNumber]])&gt;1,"ERRONEO"," ")</f>
        <v xml:space="preserve"> </v>
      </c>
      <c r="AU1322" t="str">
        <f>+IF(TablaProyecto[[#This Row],[JobSatisfaction]]&gt;4,"ERRONEO"," ")</f>
        <v xml:space="preserve"> </v>
      </c>
      <c r="AV1322" t="str">
        <f>+IF(TablaProyecto[[#This Row],[PerformanceRating]]&gt;4,"ERRONEO"," ")</f>
        <v xml:space="preserve"> </v>
      </c>
      <c r="AW1322" t="str">
        <f>+IF(TablaProyecto[[#This Row],[RelationshipSatisfaction]]&gt;4,"ERRONEO"," ")</f>
        <v xml:space="preserve"> </v>
      </c>
      <c r="AX1322" t="str">
        <f>+IF(TablaProyecto[[#This Row],[WorkLifeBalance]]&gt;4,"ERRONEO"," ")</f>
        <v xml:space="preserve"> </v>
      </c>
    </row>
    <row r="1323" spans="1:50" x14ac:dyDescent="0.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  <c r="AJ1323" s="3">
        <f>+TablaProyecto[[#This Row],[PercentSalaryHike]]/100</f>
        <v>0.12</v>
      </c>
      <c r="AK1323" s="3" t="str">
        <f>+IF(TablaProyecto[[#This Row],[Age]]&gt;=61,"Baby boomers",IF(TablaProyecto[[#This Row],[Age]]&gt;=45,"Generacion X",IF(TablaProyecto[[#This Row],[Age]]&gt;=29,"Millennials","Generacion Z")))</f>
        <v>Generacion X</v>
      </c>
      <c r="AL132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23" s="3" t="str">
        <f>+IF(TablaProyecto[[#This Row],[HourlyRate]]&lt;50,"Coste salarial bajo",IF(TablaProyecto[[#This Row],[HourlyRate]]&lt;75,"Coste salarial medio","Coste salarial alto"))</f>
        <v>Coste salarial medio</v>
      </c>
      <c r="AN1323" s="3" t="str">
        <f>+IF(TablaProyecto[[#This Row],[DistanceFromHome]]&lt;10,"0-10 kms",IF(TablaProyecto[[#This Row],[DistanceFromHome]]&lt;20,"10-20 kms","20-30 kms"))</f>
        <v>0-10 kms</v>
      </c>
      <c r="AO1323" s="3" t="str">
        <f>+IF(TablaProyecto[[#This Row],[Porcentaje de aumento salarial recibido (%)]]&lt;16%,"Bajo",IF(TablaProyecto[[#This Row],[Porcentaje de aumento salarial recibido (%)]]&lt;21%,"Medio","Alto"))</f>
        <v>Bajo</v>
      </c>
      <c r="AP1323" s="3" t="str">
        <f>+IF(TablaProyecto[[#This Row],[TrainingTimesLastYear]]&lt;3,"Poca",IF(TablaProyecto[[#This Row],[TrainingTimesLastYear]]&lt;5,"Media","Mucha"))</f>
        <v>Poca</v>
      </c>
      <c r="AQ1323" s="3" t="str">
        <f>+IF(TablaProyecto[[#This Row],[TotalWorkingYears]]&lt;4,"Junior",IF(TablaProyecto[[#This Row],[TotalWorkingYears]]&lt;10,"Intermediate","Senior"))</f>
        <v>Intermediate</v>
      </c>
      <c r="AS1323" t="str">
        <f>+IF(TablaProyecto[[#This Row],[Education]]&gt;5,"ERRONEO","")</f>
        <v/>
      </c>
      <c r="AT1323" t="str">
        <f>IF(+COUNTIF(TablaProyecto[EmployeeNumber],TablaProyecto[[#This Row],[EmployeeNumber]])&gt;1,"ERRONEO"," ")</f>
        <v xml:space="preserve"> </v>
      </c>
      <c r="AU1323" t="str">
        <f>+IF(TablaProyecto[[#This Row],[JobSatisfaction]]&gt;4,"ERRONEO"," ")</f>
        <v xml:space="preserve"> </v>
      </c>
      <c r="AV1323" t="str">
        <f>+IF(TablaProyecto[[#This Row],[PerformanceRating]]&gt;4,"ERRONEO"," ")</f>
        <v xml:space="preserve"> </v>
      </c>
      <c r="AW1323" t="str">
        <f>+IF(TablaProyecto[[#This Row],[RelationshipSatisfaction]]&gt;4,"ERRONEO"," ")</f>
        <v xml:space="preserve"> </v>
      </c>
      <c r="AX1323" t="str">
        <f>+IF(TablaProyecto[[#This Row],[WorkLifeBalance]]&gt;4,"ERRONEO"," ")</f>
        <v xml:space="preserve"> </v>
      </c>
    </row>
    <row r="1324" spans="1:50" x14ac:dyDescent="0.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  <c r="AJ1324" s="3">
        <f>+TablaProyecto[[#This Row],[PercentSalaryHike]]/100</f>
        <v>0.14000000000000001</v>
      </c>
      <c r="AK1324" s="3" t="str">
        <f>+IF(TablaProyecto[[#This Row],[Age]]&gt;=61,"Baby boomers",IF(TablaProyecto[[#This Row],[Age]]&gt;=45,"Generacion X",IF(TablaProyecto[[#This Row],[Age]]&gt;=29,"Millennials","Generacion Z")))</f>
        <v>Generacion X</v>
      </c>
      <c r="AL132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24" s="3" t="str">
        <f>+IF(TablaProyecto[[#This Row],[HourlyRate]]&lt;50,"Coste salarial bajo",IF(TablaProyecto[[#This Row],[HourlyRate]]&lt;75,"Coste salarial medio","Coste salarial alto"))</f>
        <v>Coste salarial alto</v>
      </c>
      <c r="AN1324" s="3" t="str">
        <f>+IF(TablaProyecto[[#This Row],[DistanceFromHome]]&lt;10,"0-10 kms",IF(TablaProyecto[[#This Row],[DistanceFromHome]]&lt;20,"10-20 kms","20-30 kms"))</f>
        <v>0-10 kms</v>
      </c>
      <c r="AO1324" s="3" t="str">
        <f>+IF(TablaProyecto[[#This Row],[Porcentaje de aumento salarial recibido (%)]]&lt;16%,"Bajo",IF(TablaProyecto[[#This Row],[Porcentaje de aumento salarial recibido (%)]]&lt;21%,"Medio","Alto"))</f>
        <v>Bajo</v>
      </c>
      <c r="AP1324" s="3" t="str">
        <f>+IF(TablaProyecto[[#This Row],[TrainingTimesLastYear]]&lt;3,"Poca",IF(TablaProyecto[[#This Row],[TrainingTimesLastYear]]&lt;5,"Media","Mucha"))</f>
        <v>Media</v>
      </c>
      <c r="AQ1324" s="3" t="str">
        <f>+IF(TablaProyecto[[#This Row],[TotalWorkingYears]]&lt;4,"Junior",IF(TablaProyecto[[#This Row],[TotalWorkingYears]]&lt;10,"Intermediate","Senior"))</f>
        <v>Senior</v>
      </c>
      <c r="AS1324" t="str">
        <f>+IF(TablaProyecto[[#This Row],[Education]]&gt;5,"ERRONEO","")</f>
        <v/>
      </c>
      <c r="AT1324" t="str">
        <f>IF(+COUNTIF(TablaProyecto[EmployeeNumber],TablaProyecto[[#This Row],[EmployeeNumber]])&gt;1,"ERRONEO"," ")</f>
        <v xml:space="preserve"> </v>
      </c>
      <c r="AU1324" t="str">
        <f>+IF(TablaProyecto[[#This Row],[JobSatisfaction]]&gt;4,"ERRONEO"," ")</f>
        <v xml:space="preserve"> </v>
      </c>
      <c r="AV1324" t="str">
        <f>+IF(TablaProyecto[[#This Row],[PerformanceRating]]&gt;4,"ERRONEO"," ")</f>
        <v xml:space="preserve"> </v>
      </c>
      <c r="AW1324" t="str">
        <f>+IF(TablaProyecto[[#This Row],[RelationshipSatisfaction]]&gt;4,"ERRONEO"," ")</f>
        <v xml:space="preserve"> </v>
      </c>
      <c r="AX1324" t="str">
        <f>+IF(TablaProyecto[[#This Row],[WorkLifeBalance]]&gt;4,"ERRONEO"," ")</f>
        <v xml:space="preserve"> </v>
      </c>
    </row>
    <row r="1325" spans="1:50" x14ac:dyDescent="0.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  <c r="AJ1325" s="3">
        <f>+TablaProyecto[[#This Row],[PercentSalaryHike]]/100</f>
        <v>0.15</v>
      </c>
      <c r="AK1325" s="3" t="str">
        <f>+IF(TablaProyecto[[#This Row],[Age]]&gt;=61,"Baby boomers",IF(TablaProyecto[[#This Row],[Age]]&gt;=45,"Generacion X",IF(TablaProyecto[[#This Row],[Age]]&gt;=29,"Millennials","Generacion Z")))</f>
        <v>Generacion Z</v>
      </c>
      <c r="AL132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25" s="3" t="str">
        <f>+IF(TablaProyecto[[#This Row],[HourlyRate]]&lt;50,"Coste salarial bajo",IF(TablaProyecto[[#This Row],[HourlyRate]]&lt;75,"Coste salarial medio","Coste salarial alto"))</f>
        <v>Coste salarial bajo</v>
      </c>
      <c r="AN1325" s="3" t="str">
        <f>+IF(TablaProyecto[[#This Row],[DistanceFromHome]]&lt;10,"0-10 kms",IF(TablaProyecto[[#This Row],[DistanceFromHome]]&lt;20,"10-20 kms","20-30 kms"))</f>
        <v>0-10 kms</v>
      </c>
      <c r="AO1325" s="3" t="str">
        <f>+IF(TablaProyecto[[#This Row],[Porcentaje de aumento salarial recibido (%)]]&lt;16%,"Bajo",IF(TablaProyecto[[#This Row],[Porcentaje de aumento salarial recibido (%)]]&lt;21%,"Medio","Alto"))</f>
        <v>Bajo</v>
      </c>
      <c r="AP1325" s="3" t="str">
        <f>+IF(TablaProyecto[[#This Row],[TrainingTimesLastYear]]&lt;3,"Poca",IF(TablaProyecto[[#This Row],[TrainingTimesLastYear]]&lt;5,"Media","Mucha"))</f>
        <v>Poca</v>
      </c>
      <c r="AQ1325" s="3" t="str">
        <f>+IF(TablaProyecto[[#This Row],[TotalWorkingYears]]&lt;4,"Junior",IF(TablaProyecto[[#This Row],[TotalWorkingYears]]&lt;10,"Intermediate","Senior"))</f>
        <v>Junior</v>
      </c>
      <c r="AS1325" t="str">
        <f>+IF(TablaProyecto[[#This Row],[Education]]&gt;5,"ERRONEO","")</f>
        <v/>
      </c>
      <c r="AT1325" t="str">
        <f>IF(+COUNTIF(TablaProyecto[EmployeeNumber],TablaProyecto[[#This Row],[EmployeeNumber]])&gt;1,"ERRONEO"," ")</f>
        <v xml:space="preserve"> </v>
      </c>
      <c r="AU1325" t="str">
        <f>+IF(TablaProyecto[[#This Row],[JobSatisfaction]]&gt;4,"ERRONEO"," ")</f>
        <v xml:space="preserve"> </v>
      </c>
      <c r="AV1325" t="str">
        <f>+IF(TablaProyecto[[#This Row],[PerformanceRating]]&gt;4,"ERRONEO"," ")</f>
        <v xml:space="preserve"> </v>
      </c>
      <c r="AW1325" t="str">
        <f>+IF(TablaProyecto[[#This Row],[RelationshipSatisfaction]]&gt;4,"ERRONEO"," ")</f>
        <v xml:space="preserve"> </v>
      </c>
      <c r="AX1325" t="str">
        <f>+IF(TablaProyecto[[#This Row],[WorkLifeBalance]]&gt;4,"ERRONEO"," ")</f>
        <v xml:space="preserve"> </v>
      </c>
    </row>
    <row r="1326" spans="1:50" x14ac:dyDescent="0.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  <c r="AJ1326" s="3">
        <f>+TablaProyecto[[#This Row],[PercentSalaryHike]]/100</f>
        <v>0.17</v>
      </c>
      <c r="AK1326" s="3" t="str">
        <f>+IF(TablaProyecto[[#This Row],[Age]]&gt;=61,"Baby boomers",IF(TablaProyecto[[#This Row],[Age]]&gt;=45,"Generacion X",IF(TablaProyecto[[#This Row],[Age]]&gt;=29,"Millennials","Generacion Z")))</f>
        <v>Millennials</v>
      </c>
      <c r="AL132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26" s="3" t="str">
        <f>+IF(TablaProyecto[[#This Row],[HourlyRate]]&lt;50,"Coste salarial bajo",IF(TablaProyecto[[#This Row],[HourlyRate]]&lt;75,"Coste salarial medio","Coste salarial alto"))</f>
        <v>Coste salarial alto</v>
      </c>
      <c r="AN1326" s="3" t="str">
        <f>+IF(TablaProyecto[[#This Row],[DistanceFromHome]]&lt;10,"0-10 kms",IF(TablaProyecto[[#This Row],[DistanceFromHome]]&lt;20,"10-20 kms","20-30 kms"))</f>
        <v>20-30 kms</v>
      </c>
      <c r="AO1326" s="3" t="str">
        <f>+IF(TablaProyecto[[#This Row],[Porcentaje de aumento salarial recibido (%)]]&lt;16%,"Bajo",IF(TablaProyecto[[#This Row],[Porcentaje de aumento salarial recibido (%)]]&lt;21%,"Medio","Alto"))</f>
        <v>Medio</v>
      </c>
      <c r="AP1326" s="3" t="str">
        <f>+IF(TablaProyecto[[#This Row],[TrainingTimesLastYear]]&lt;3,"Poca",IF(TablaProyecto[[#This Row],[TrainingTimesLastYear]]&lt;5,"Media","Mucha"))</f>
        <v>Media</v>
      </c>
      <c r="AQ1326" s="3" t="str">
        <f>+IF(TablaProyecto[[#This Row],[TotalWorkingYears]]&lt;4,"Junior",IF(TablaProyecto[[#This Row],[TotalWorkingYears]]&lt;10,"Intermediate","Senior"))</f>
        <v>Senior</v>
      </c>
      <c r="AS1326" t="str">
        <f>+IF(TablaProyecto[[#This Row],[Education]]&gt;5,"ERRONEO","")</f>
        <v/>
      </c>
      <c r="AT1326" t="str">
        <f>IF(+COUNTIF(TablaProyecto[EmployeeNumber],TablaProyecto[[#This Row],[EmployeeNumber]])&gt;1,"ERRONEO"," ")</f>
        <v xml:space="preserve"> </v>
      </c>
      <c r="AU1326" t="str">
        <f>+IF(TablaProyecto[[#This Row],[JobSatisfaction]]&gt;4,"ERRONEO"," ")</f>
        <v xml:space="preserve"> </v>
      </c>
      <c r="AV1326" t="str">
        <f>+IF(TablaProyecto[[#This Row],[PerformanceRating]]&gt;4,"ERRONEO"," ")</f>
        <v xml:space="preserve"> </v>
      </c>
      <c r="AW1326" t="str">
        <f>+IF(TablaProyecto[[#This Row],[RelationshipSatisfaction]]&gt;4,"ERRONEO"," ")</f>
        <v xml:space="preserve"> </v>
      </c>
      <c r="AX1326" t="str">
        <f>+IF(TablaProyecto[[#This Row],[WorkLifeBalance]]&gt;4,"ERRONEO"," ")</f>
        <v xml:space="preserve"> </v>
      </c>
    </row>
    <row r="1327" spans="1:50" x14ac:dyDescent="0.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  <c r="AJ1327" s="3">
        <f>+TablaProyecto[[#This Row],[PercentSalaryHike]]/100</f>
        <v>0.13</v>
      </c>
      <c r="AK1327" s="3" t="str">
        <f>+IF(TablaProyecto[[#This Row],[Age]]&gt;=61,"Baby boomers",IF(TablaProyecto[[#This Row],[Age]]&gt;=45,"Generacion X",IF(TablaProyecto[[#This Row],[Age]]&gt;=29,"Millennials","Generacion Z")))</f>
        <v>Millennials</v>
      </c>
      <c r="AL132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327" s="3" t="str">
        <f>+IF(TablaProyecto[[#This Row],[HourlyRate]]&lt;50,"Coste salarial bajo",IF(TablaProyecto[[#This Row],[HourlyRate]]&lt;75,"Coste salarial medio","Coste salarial alto"))</f>
        <v>Coste salarial alto</v>
      </c>
      <c r="AN1327" s="3" t="str">
        <f>+IF(TablaProyecto[[#This Row],[DistanceFromHome]]&lt;10,"0-10 kms",IF(TablaProyecto[[#This Row],[DistanceFromHome]]&lt;20,"10-20 kms","20-30 kms"))</f>
        <v>0-10 kms</v>
      </c>
      <c r="AO1327" s="3" t="str">
        <f>+IF(TablaProyecto[[#This Row],[Porcentaje de aumento salarial recibido (%)]]&lt;16%,"Bajo",IF(TablaProyecto[[#This Row],[Porcentaje de aumento salarial recibido (%)]]&lt;21%,"Medio","Alto"))</f>
        <v>Bajo</v>
      </c>
      <c r="AP1327" s="3" t="str">
        <f>+IF(TablaProyecto[[#This Row],[TrainingTimesLastYear]]&lt;3,"Poca",IF(TablaProyecto[[#This Row],[TrainingTimesLastYear]]&lt;5,"Media","Mucha"))</f>
        <v>Media</v>
      </c>
      <c r="AQ1327" s="3" t="str">
        <f>+IF(TablaProyecto[[#This Row],[TotalWorkingYears]]&lt;4,"Junior",IF(TablaProyecto[[#This Row],[TotalWorkingYears]]&lt;10,"Intermediate","Senior"))</f>
        <v>Intermediate</v>
      </c>
      <c r="AS1327" t="str">
        <f>+IF(TablaProyecto[[#This Row],[Education]]&gt;5,"ERRONEO","")</f>
        <v/>
      </c>
      <c r="AT1327" t="str">
        <f>IF(+COUNTIF(TablaProyecto[EmployeeNumber],TablaProyecto[[#This Row],[EmployeeNumber]])&gt;1,"ERRONEO"," ")</f>
        <v xml:space="preserve"> </v>
      </c>
      <c r="AU1327" t="str">
        <f>+IF(TablaProyecto[[#This Row],[JobSatisfaction]]&gt;4,"ERRONEO"," ")</f>
        <v xml:space="preserve"> </v>
      </c>
      <c r="AV1327" t="str">
        <f>+IF(TablaProyecto[[#This Row],[PerformanceRating]]&gt;4,"ERRONEO"," ")</f>
        <v xml:space="preserve"> </v>
      </c>
      <c r="AW1327" t="str">
        <f>+IF(TablaProyecto[[#This Row],[RelationshipSatisfaction]]&gt;4,"ERRONEO"," ")</f>
        <v xml:space="preserve"> </v>
      </c>
      <c r="AX1327" t="str">
        <f>+IF(TablaProyecto[[#This Row],[WorkLifeBalance]]&gt;4,"ERRONEO"," ")</f>
        <v xml:space="preserve"> </v>
      </c>
    </row>
    <row r="1328" spans="1:50" x14ac:dyDescent="0.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  <c r="AJ1328" s="3">
        <f>+TablaProyecto[[#This Row],[PercentSalaryHike]]/100</f>
        <v>0.12</v>
      </c>
      <c r="AK1328" s="3" t="str">
        <f>+IF(TablaProyecto[[#This Row],[Age]]&gt;=61,"Baby boomers",IF(TablaProyecto[[#This Row],[Age]]&gt;=45,"Generacion X",IF(TablaProyecto[[#This Row],[Age]]&gt;=29,"Millennials","Generacion Z")))</f>
        <v>Millennials</v>
      </c>
      <c r="AL132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28" s="3" t="str">
        <f>+IF(TablaProyecto[[#This Row],[HourlyRate]]&lt;50,"Coste salarial bajo",IF(TablaProyecto[[#This Row],[HourlyRate]]&lt;75,"Coste salarial medio","Coste salarial alto"))</f>
        <v>Coste salarial alto</v>
      </c>
      <c r="AN1328" s="3" t="str">
        <f>+IF(TablaProyecto[[#This Row],[DistanceFromHome]]&lt;10,"0-10 kms",IF(TablaProyecto[[#This Row],[DistanceFromHome]]&lt;20,"10-20 kms","20-30 kms"))</f>
        <v>0-10 kms</v>
      </c>
      <c r="AO1328" s="3" t="str">
        <f>+IF(TablaProyecto[[#This Row],[Porcentaje de aumento salarial recibido (%)]]&lt;16%,"Bajo",IF(TablaProyecto[[#This Row],[Porcentaje de aumento salarial recibido (%)]]&lt;21%,"Medio","Alto"))</f>
        <v>Bajo</v>
      </c>
      <c r="AP1328" s="3" t="str">
        <f>+IF(TablaProyecto[[#This Row],[TrainingTimesLastYear]]&lt;3,"Poca",IF(TablaProyecto[[#This Row],[TrainingTimesLastYear]]&lt;5,"Media","Mucha"))</f>
        <v>Media</v>
      </c>
      <c r="AQ1328" s="3" t="str">
        <f>+IF(TablaProyecto[[#This Row],[TotalWorkingYears]]&lt;4,"Junior",IF(TablaProyecto[[#This Row],[TotalWorkingYears]]&lt;10,"Intermediate","Senior"))</f>
        <v>Intermediate</v>
      </c>
      <c r="AS1328" t="str">
        <f>+IF(TablaProyecto[[#This Row],[Education]]&gt;5,"ERRONEO","")</f>
        <v/>
      </c>
      <c r="AT1328" t="str">
        <f>IF(+COUNTIF(TablaProyecto[EmployeeNumber],TablaProyecto[[#This Row],[EmployeeNumber]])&gt;1,"ERRONEO"," ")</f>
        <v xml:space="preserve"> </v>
      </c>
      <c r="AU1328" t="str">
        <f>+IF(TablaProyecto[[#This Row],[JobSatisfaction]]&gt;4,"ERRONEO"," ")</f>
        <v xml:space="preserve"> </v>
      </c>
      <c r="AV1328" t="str">
        <f>+IF(TablaProyecto[[#This Row],[PerformanceRating]]&gt;4,"ERRONEO"," ")</f>
        <v xml:space="preserve"> </v>
      </c>
      <c r="AW1328" t="str">
        <f>+IF(TablaProyecto[[#This Row],[RelationshipSatisfaction]]&gt;4,"ERRONEO"," ")</f>
        <v xml:space="preserve"> </v>
      </c>
      <c r="AX1328" t="str">
        <f>+IF(TablaProyecto[[#This Row],[WorkLifeBalance]]&gt;4,"ERRONEO"," ")</f>
        <v xml:space="preserve"> </v>
      </c>
    </row>
    <row r="1329" spans="1:50" x14ac:dyDescent="0.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  <c r="AJ1329" s="3">
        <f>+TablaProyecto[[#This Row],[PercentSalaryHike]]/100</f>
        <v>0.12</v>
      </c>
      <c r="AK1329" s="3" t="str">
        <f>+IF(TablaProyecto[[#This Row],[Age]]&gt;=61,"Baby boomers",IF(TablaProyecto[[#This Row],[Age]]&gt;=45,"Generacion X",IF(TablaProyecto[[#This Row],[Age]]&gt;=29,"Millennials","Generacion Z")))</f>
        <v>Generacion X</v>
      </c>
      <c r="AL132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329" s="3" t="str">
        <f>+IF(TablaProyecto[[#This Row],[HourlyRate]]&lt;50,"Coste salarial bajo",IF(TablaProyecto[[#This Row],[HourlyRate]]&lt;75,"Coste salarial medio","Coste salarial alto"))</f>
        <v>Coste salarial bajo</v>
      </c>
      <c r="AN1329" s="3" t="str">
        <f>+IF(TablaProyecto[[#This Row],[DistanceFromHome]]&lt;10,"0-10 kms",IF(TablaProyecto[[#This Row],[DistanceFromHome]]&lt;20,"10-20 kms","20-30 kms"))</f>
        <v>0-10 kms</v>
      </c>
      <c r="AO1329" s="3" t="str">
        <f>+IF(TablaProyecto[[#This Row],[Porcentaje de aumento salarial recibido (%)]]&lt;16%,"Bajo",IF(TablaProyecto[[#This Row],[Porcentaje de aumento salarial recibido (%)]]&lt;21%,"Medio","Alto"))</f>
        <v>Bajo</v>
      </c>
      <c r="AP1329" s="3" t="str">
        <f>+IF(TablaProyecto[[#This Row],[TrainingTimesLastYear]]&lt;3,"Poca",IF(TablaProyecto[[#This Row],[TrainingTimesLastYear]]&lt;5,"Media","Mucha"))</f>
        <v>Mucha</v>
      </c>
      <c r="AQ1329" s="3" t="str">
        <f>+IF(TablaProyecto[[#This Row],[TotalWorkingYears]]&lt;4,"Junior",IF(TablaProyecto[[#This Row],[TotalWorkingYears]]&lt;10,"Intermediate","Senior"))</f>
        <v>Senior</v>
      </c>
      <c r="AS1329" t="str">
        <f>+IF(TablaProyecto[[#This Row],[Education]]&gt;5,"ERRONEO","")</f>
        <v/>
      </c>
      <c r="AT1329" t="str">
        <f>IF(+COUNTIF(TablaProyecto[EmployeeNumber],TablaProyecto[[#This Row],[EmployeeNumber]])&gt;1,"ERRONEO"," ")</f>
        <v xml:space="preserve"> </v>
      </c>
      <c r="AU1329" t="str">
        <f>+IF(TablaProyecto[[#This Row],[JobSatisfaction]]&gt;4,"ERRONEO"," ")</f>
        <v xml:space="preserve"> </v>
      </c>
      <c r="AV1329" t="str">
        <f>+IF(TablaProyecto[[#This Row],[PerformanceRating]]&gt;4,"ERRONEO"," ")</f>
        <v xml:space="preserve"> </v>
      </c>
      <c r="AW1329" t="str">
        <f>+IF(TablaProyecto[[#This Row],[RelationshipSatisfaction]]&gt;4,"ERRONEO"," ")</f>
        <v xml:space="preserve"> </v>
      </c>
      <c r="AX1329" t="str">
        <f>+IF(TablaProyecto[[#This Row],[WorkLifeBalance]]&gt;4,"ERRONEO"," ")</f>
        <v xml:space="preserve"> </v>
      </c>
    </row>
    <row r="1330" spans="1:50" x14ac:dyDescent="0.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  <c r="AJ1330" s="3">
        <f>+TablaProyecto[[#This Row],[PercentSalaryHike]]/100</f>
        <v>0.21</v>
      </c>
      <c r="AK1330" s="3" t="str">
        <f>+IF(TablaProyecto[[#This Row],[Age]]&gt;=61,"Baby boomers",IF(TablaProyecto[[#This Row],[Age]]&gt;=45,"Generacion X",IF(TablaProyecto[[#This Row],[Age]]&gt;=29,"Millennials","Generacion Z")))</f>
        <v>Generacion Z</v>
      </c>
      <c r="AL133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30" s="3" t="str">
        <f>+IF(TablaProyecto[[#This Row],[HourlyRate]]&lt;50,"Coste salarial bajo",IF(TablaProyecto[[#This Row],[HourlyRate]]&lt;75,"Coste salarial medio","Coste salarial alto"))</f>
        <v>Coste salarial bajo</v>
      </c>
      <c r="AN1330" s="3" t="str">
        <f>+IF(TablaProyecto[[#This Row],[DistanceFromHome]]&lt;10,"0-10 kms",IF(TablaProyecto[[#This Row],[DistanceFromHome]]&lt;20,"10-20 kms","20-30 kms"))</f>
        <v>20-30 kms</v>
      </c>
      <c r="AO1330" s="3" t="str">
        <f>+IF(TablaProyecto[[#This Row],[Porcentaje de aumento salarial recibido (%)]]&lt;16%,"Bajo",IF(TablaProyecto[[#This Row],[Porcentaje de aumento salarial recibido (%)]]&lt;21%,"Medio","Alto"))</f>
        <v>Alto</v>
      </c>
      <c r="AP1330" s="3" t="str">
        <f>+IF(TablaProyecto[[#This Row],[TrainingTimesLastYear]]&lt;3,"Poca",IF(TablaProyecto[[#This Row],[TrainingTimesLastYear]]&lt;5,"Media","Mucha"))</f>
        <v>Mucha</v>
      </c>
      <c r="AQ1330" s="3" t="str">
        <f>+IF(TablaProyecto[[#This Row],[TotalWorkingYears]]&lt;4,"Junior",IF(TablaProyecto[[#This Row],[TotalWorkingYears]]&lt;10,"Intermediate","Senior"))</f>
        <v>Intermediate</v>
      </c>
      <c r="AS1330" t="str">
        <f>+IF(TablaProyecto[[#This Row],[Education]]&gt;5,"ERRONEO","")</f>
        <v/>
      </c>
      <c r="AT1330" t="str">
        <f>IF(+COUNTIF(TablaProyecto[EmployeeNumber],TablaProyecto[[#This Row],[EmployeeNumber]])&gt;1,"ERRONEO"," ")</f>
        <v xml:space="preserve"> </v>
      </c>
      <c r="AU1330" t="str">
        <f>+IF(TablaProyecto[[#This Row],[JobSatisfaction]]&gt;4,"ERRONEO"," ")</f>
        <v xml:space="preserve"> </v>
      </c>
      <c r="AV1330" t="str">
        <f>+IF(TablaProyecto[[#This Row],[PerformanceRating]]&gt;4,"ERRONEO"," ")</f>
        <v xml:space="preserve"> </v>
      </c>
      <c r="AW1330" t="str">
        <f>+IF(TablaProyecto[[#This Row],[RelationshipSatisfaction]]&gt;4,"ERRONEO"," ")</f>
        <v xml:space="preserve"> </v>
      </c>
      <c r="AX1330" t="str">
        <f>+IF(TablaProyecto[[#This Row],[WorkLifeBalance]]&gt;4,"ERRONEO"," ")</f>
        <v xml:space="preserve"> </v>
      </c>
    </row>
    <row r="1331" spans="1:50" x14ac:dyDescent="0.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  <c r="AJ1331" s="3">
        <f>+TablaProyecto[[#This Row],[PercentSalaryHike]]/100</f>
        <v>0.11</v>
      </c>
      <c r="AK1331" s="3" t="str">
        <f>+IF(TablaProyecto[[#This Row],[Age]]&gt;=61,"Baby boomers",IF(TablaProyecto[[#This Row],[Age]]&gt;=45,"Generacion X",IF(TablaProyecto[[#This Row],[Age]]&gt;=29,"Millennials","Generacion Z")))</f>
        <v>Millennials</v>
      </c>
      <c r="AL133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331" s="3" t="str">
        <f>+IF(TablaProyecto[[#This Row],[HourlyRate]]&lt;50,"Coste salarial bajo",IF(TablaProyecto[[#This Row],[HourlyRate]]&lt;75,"Coste salarial medio","Coste salarial alto"))</f>
        <v>Coste salarial alto</v>
      </c>
      <c r="AN1331" s="3" t="str">
        <f>+IF(TablaProyecto[[#This Row],[DistanceFromHome]]&lt;10,"0-10 kms",IF(TablaProyecto[[#This Row],[DistanceFromHome]]&lt;20,"10-20 kms","20-30 kms"))</f>
        <v>0-10 kms</v>
      </c>
      <c r="AO1331" s="3" t="str">
        <f>+IF(TablaProyecto[[#This Row],[Porcentaje de aumento salarial recibido (%)]]&lt;16%,"Bajo",IF(TablaProyecto[[#This Row],[Porcentaje de aumento salarial recibido (%)]]&lt;21%,"Medio","Alto"))</f>
        <v>Bajo</v>
      </c>
      <c r="AP1331" s="3" t="str">
        <f>+IF(TablaProyecto[[#This Row],[TrainingTimesLastYear]]&lt;3,"Poca",IF(TablaProyecto[[#This Row],[TrainingTimesLastYear]]&lt;5,"Media","Mucha"))</f>
        <v>Media</v>
      </c>
      <c r="AQ1331" s="3" t="str">
        <f>+IF(TablaProyecto[[#This Row],[TotalWorkingYears]]&lt;4,"Junior",IF(TablaProyecto[[#This Row],[TotalWorkingYears]]&lt;10,"Intermediate","Senior"))</f>
        <v>Junior</v>
      </c>
      <c r="AS1331" t="str">
        <f>+IF(TablaProyecto[[#This Row],[Education]]&gt;5,"ERRONEO","")</f>
        <v/>
      </c>
      <c r="AT1331" t="str">
        <f>IF(+COUNTIF(TablaProyecto[EmployeeNumber],TablaProyecto[[#This Row],[EmployeeNumber]])&gt;1,"ERRONEO"," ")</f>
        <v xml:space="preserve"> </v>
      </c>
      <c r="AU1331" t="str">
        <f>+IF(TablaProyecto[[#This Row],[JobSatisfaction]]&gt;4,"ERRONEO"," ")</f>
        <v xml:space="preserve"> </v>
      </c>
      <c r="AV1331" t="str">
        <f>+IF(TablaProyecto[[#This Row],[PerformanceRating]]&gt;4,"ERRONEO"," ")</f>
        <v xml:space="preserve"> </v>
      </c>
      <c r="AW1331" t="str">
        <f>+IF(TablaProyecto[[#This Row],[RelationshipSatisfaction]]&gt;4,"ERRONEO"," ")</f>
        <v xml:space="preserve"> </v>
      </c>
      <c r="AX1331" t="str">
        <f>+IF(TablaProyecto[[#This Row],[WorkLifeBalance]]&gt;4,"ERRONEO"," ")</f>
        <v xml:space="preserve"> </v>
      </c>
    </row>
    <row r="1332" spans="1:50" x14ac:dyDescent="0.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  <c r="AJ1332" s="3">
        <f>+TablaProyecto[[#This Row],[PercentSalaryHike]]/100</f>
        <v>0.13</v>
      </c>
      <c r="AK1332" s="3" t="str">
        <f>+IF(TablaProyecto[[#This Row],[Age]]&gt;=61,"Baby boomers",IF(TablaProyecto[[#This Row],[Age]]&gt;=45,"Generacion X",IF(TablaProyecto[[#This Row],[Age]]&gt;=29,"Millennials","Generacion Z")))</f>
        <v>Millennials</v>
      </c>
      <c r="AL133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332" s="3" t="str">
        <f>+IF(TablaProyecto[[#This Row],[HourlyRate]]&lt;50,"Coste salarial bajo",IF(TablaProyecto[[#This Row],[HourlyRate]]&lt;75,"Coste salarial medio","Coste salarial alto"))</f>
        <v>Coste salarial alto</v>
      </c>
      <c r="AN1332" s="3" t="str">
        <f>+IF(TablaProyecto[[#This Row],[DistanceFromHome]]&lt;10,"0-10 kms",IF(TablaProyecto[[#This Row],[DistanceFromHome]]&lt;20,"10-20 kms","20-30 kms"))</f>
        <v>0-10 kms</v>
      </c>
      <c r="AO1332" s="3" t="str">
        <f>+IF(TablaProyecto[[#This Row],[Porcentaje de aumento salarial recibido (%)]]&lt;16%,"Bajo",IF(TablaProyecto[[#This Row],[Porcentaje de aumento salarial recibido (%)]]&lt;21%,"Medio","Alto"))</f>
        <v>Bajo</v>
      </c>
      <c r="AP1332" s="3" t="str">
        <f>+IF(TablaProyecto[[#This Row],[TrainingTimesLastYear]]&lt;3,"Poca",IF(TablaProyecto[[#This Row],[TrainingTimesLastYear]]&lt;5,"Media","Mucha"))</f>
        <v>Poca</v>
      </c>
      <c r="AQ1332" s="3" t="str">
        <f>+IF(TablaProyecto[[#This Row],[TotalWorkingYears]]&lt;4,"Junior",IF(TablaProyecto[[#This Row],[TotalWorkingYears]]&lt;10,"Intermediate","Senior"))</f>
        <v>Senior</v>
      </c>
      <c r="AS1332" t="str">
        <f>+IF(TablaProyecto[[#This Row],[Education]]&gt;5,"ERRONEO","")</f>
        <v/>
      </c>
      <c r="AT1332" t="str">
        <f>IF(+COUNTIF(TablaProyecto[EmployeeNumber],TablaProyecto[[#This Row],[EmployeeNumber]])&gt;1,"ERRONEO"," ")</f>
        <v xml:space="preserve"> </v>
      </c>
      <c r="AU1332" t="str">
        <f>+IF(TablaProyecto[[#This Row],[JobSatisfaction]]&gt;4,"ERRONEO"," ")</f>
        <v xml:space="preserve"> </v>
      </c>
      <c r="AV1332" t="str">
        <f>+IF(TablaProyecto[[#This Row],[PerformanceRating]]&gt;4,"ERRONEO"," ")</f>
        <v xml:space="preserve"> </v>
      </c>
      <c r="AW1332" t="str">
        <f>+IF(TablaProyecto[[#This Row],[RelationshipSatisfaction]]&gt;4,"ERRONEO"," ")</f>
        <v xml:space="preserve"> </v>
      </c>
      <c r="AX1332" t="str">
        <f>+IF(TablaProyecto[[#This Row],[WorkLifeBalance]]&gt;4,"ERRONEO"," ")</f>
        <v xml:space="preserve"> </v>
      </c>
    </row>
    <row r="1333" spans="1:50" x14ac:dyDescent="0.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  <c r="AJ1333" s="3">
        <f>+TablaProyecto[[#This Row],[PercentSalaryHike]]/100</f>
        <v>0.12</v>
      </c>
      <c r="AK1333" s="3" t="str">
        <f>+IF(TablaProyecto[[#This Row],[Age]]&gt;=61,"Baby boomers",IF(TablaProyecto[[#This Row],[Age]]&gt;=45,"Generacion X",IF(TablaProyecto[[#This Row],[Age]]&gt;=29,"Millennials","Generacion Z")))</f>
        <v>Generacion X</v>
      </c>
      <c r="AL133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333" s="3" t="str">
        <f>+IF(TablaProyecto[[#This Row],[HourlyRate]]&lt;50,"Coste salarial bajo",IF(TablaProyecto[[#This Row],[HourlyRate]]&lt;75,"Coste salarial medio","Coste salarial alto"))</f>
        <v>Coste salarial alto</v>
      </c>
      <c r="AN1333" s="3" t="str">
        <f>+IF(TablaProyecto[[#This Row],[DistanceFromHome]]&lt;10,"0-10 kms",IF(TablaProyecto[[#This Row],[DistanceFromHome]]&lt;20,"10-20 kms","20-30 kms"))</f>
        <v>10-20 kms</v>
      </c>
      <c r="AO1333" s="3" t="str">
        <f>+IF(TablaProyecto[[#This Row],[Porcentaje de aumento salarial recibido (%)]]&lt;16%,"Bajo",IF(TablaProyecto[[#This Row],[Porcentaje de aumento salarial recibido (%)]]&lt;21%,"Medio","Alto"))</f>
        <v>Bajo</v>
      </c>
      <c r="AP1333" s="3" t="str">
        <f>+IF(TablaProyecto[[#This Row],[TrainingTimesLastYear]]&lt;3,"Poca",IF(TablaProyecto[[#This Row],[TrainingTimesLastYear]]&lt;5,"Media","Mucha"))</f>
        <v>Media</v>
      </c>
      <c r="AQ1333" s="3" t="str">
        <f>+IF(TablaProyecto[[#This Row],[TotalWorkingYears]]&lt;4,"Junior",IF(TablaProyecto[[#This Row],[TotalWorkingYears]]&lt;10,"Intermediate","Senior"))</f>
        <v>Senior</v>
      </c>
      <c r="AS1333" t="str">
        <f>+IF(TablaProyecto[[#This Row],[Education]]&gt;5,"ERRONEO","")</f>
        <v/>
      </c>
      <c r="AT1333" t="str">
        <f>IF(+COUNTIF(TablaProyecto[EmployeeNumber],TablaProyecto[[#This Row],[EmployeeNumber]])&gt;1,"ERRONEO"," ")</f>
        <v xml:space="preserve"> </v>
      </c>
      <c r="AU1333" t="str">
        <f>+IF(TablaProyecto[[#This Row],[JobSatisfaction]]&gt;4,"ERRONEO"," ")</f>
        <v xml:space="preserve"> </v>
      </c>
      <c r="AV1333" t="str">
        <f>+IF(TablaProyecto[[#This Row],[PerformanceRating]]&gt;4,"ERRONEO"," ")</f>
        <v xml:space="preserve"> </v>
      </c>
      <c r="AW1333" t="str">
        <f>+IF(TablaProyecto[[#This Row],[RelationshipSatisfaction]]&gt;4,"ERRONEO"," ")</f>
        <v xml:space="preserve"> </v>
      </c>
      <c r="AX1333" t="str">
        <f>+IF(TablaProyecto[[#This Row],[WorkLifeBalance]]&gt;4,"ERRONEO"," ")</f>
        <v xml:space="preserve"> </v>
      </c>
    </row>
    <row r="1334" spans="1:50" x14ac:dyDescent="0.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  <c r="AJ1334" s="3">
        <f>+TablaProyecto[[#This Row],[PercentSalaryHike]]/100</f>
        <v>0.24</v>
      </c>
      <c r="AK1334" s="3" t="str">
        <f>+IF(TablaProyecto[[#This Row],[Age]]&gt;=61,"Baby boomers",IF(TablaProyecto[[#This Row],[Age]]&gt;=45,"Generacion X",IF(TablaProyecto[[#This Row],[Age]]&gt;=29,"Millennials","Generacion Z")))</f>
        <v>Millennials</v>
      </c>
      <c r="AL133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334" s="3" t="str">
        <f>+IF(TablaProyecto[[#This Row],[HourlyRate]]&lt;50,"Coste salarial bajo",IF(TablaProyecto[[#This Row],[HourlyRate]]&lt;75,"Coste salarial medio","Coste salarial alto"))</f>
        <v>Coste salarial medio</v>
      </c>
      <c r="AN1334" s="3" t="str">
        <f>+IF(TablaProyecto[[#This Row],[DistanceFromHome]]&lt;10,"0-10 kms",IF(TablaProyecto[[#This Row],[DistanceFromHome]]&lt;20,"10-20 kms","20-30 kms"))</f>
        <v>20-30 kms</v>
      </c>
      <c r="AO1334" s="3" t="str">
        <f>+IF(TablaProyecto[[#This Row],[Porcentaje de aumento salarial recibido (%)]]&lt;16%,"Bajo",IF(TablaProyecto[[#This Row],[Porcentaje de aumento salarial recibido (%)]]&lt;21%,"Medio","Alto"))</f>
        <v>Alto</v>
      </c>
      <c r="AP1334" s="3" t="str">
        <f>+IF(TablaProyecto[[#This Row],[TrainingTimesLastYear]]&lt;3,"Poca",IF(TablaProyecto[[#This Row],[TrainingTimesLastYear]]&lt;5,"Media","Mucha"))</f>
        <v>Media</v>
      </c>
      <c r="AQ1334" s="3" t="str">
        <f>+IF(TablaProyecto[[#This Row],[TotalWorkingYears]]&lt;4,"Junior",IF(TablaProyecto[[#This Row],[TotalWorkingYears]]&lt;10,"Intermediate","Senior"))</f>
        <v>Junior</v>
      </c>
      <c r="AS1334" t="str">
        <f>+IF(TablaProyecto[[#This Row],[Education]]&gt;5,"ERRONEO","")</f>
        <v/>
      </c>
      <c r="AT1334" t="str">
        <f>IF(+COUNTIF(TablaProyecto[EmployeeNumber],TablaProyecto[[#This Row],[EmployeeNumber]])&gt;1,"ERRONEO"," ")</f>
        <v xml:space="preserve"> </v>
      </c>
      <c r="AU1334" t="str">
        <f>+IF(TablaProyecto[[#This Row],[JobSatisfaction]]&gt;4,"ERRONEO"," ")</f>
        <v xml:space="preserve"> </v>
      </c>
      <c r="AV1334" t="str">
        <f>+IF(TablaProyecto[[#This Row],[PerformanceRating]]&gt;4,"ERRONEO"," ")</f>
        <v xml:space="preserve"> </v>
      </c>
      <c r="AW1334" t="str">
        <f>+IF(TablaProyecto[[#This Row],[RelationshipSatisfaction]]&gt;4,"ERRONEO"," ")</f>
        <v xml:space="preserve"> </v>
      </c>
      <c r="AX1334" t="str">
        <f>+IF(TablaProyecto[[#This Row],[WorkLifeBalance]]&gt;4,"ERRONEO"," ")</f>
        <v xml:space="preserve"> </v>
      </c>
    </row>
    <row r="1335" spans="1:50" x14ac:dyDescent="0.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  <c r="AJ1335" s="3">
        <f>+TablaProyecto[[#This Row],[PercentSalaryHike]]/100</f>
        <v>0.21</v>
      </c>
      <c r="AK1335" s="3" t="str">
        <f>+IF(TablaProyecto[[#This Row],[Age]]&gt;=61,"Baby boomers",IF(TablaProyecto[[#This Row],[Age]]&gt;=45,"Generacion X",IF(TablaProyecto[[#This Row],[Age]]&gt;=29,"Millennials","Generacion Z")))</f>
        <v>Generacion X</v>
      </c>
      <c r="AL133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35" s="3" t="str">
        <f>+IF(TablaProyecto[[#This Row],[HourlyRate]]&lt;50,"Coste salarial bajo",IF(TablaProyecto[[#This Row],[HourlyRate]]&lt;75,"Coste salarial medio","Coste salarial alto"))</f>
        <v>Coste salarial medio</v>
      </c>
      <c r="AN1335" s="3" t="str">
        <f>+IF(TablaProyecto[[#This Row],[DistanceFromHome]]&lt;10,"0-10 kms",IF(TablaProyecto[[#This Row],[DistanceFromHome]]&lt;20,"10-20 kms","20-30 kms"))</f>
        <v>10-20 kms</v>
      </c>
      <c r="AO1335" s="3" t="str">
        <f>+IF(TablaProyecto[[#This Row],[Porcentaje de aumento salarial recibido (%)]]&lt;16%,"Bajo",IF(TablaProyecto[[#This Row],[Porcentaje de aumento salarial recibido (%)]]&lt;21%,"Medio","Alto"))</f>
        <v>Alto</v>
      </c>
      <c r="AP1335" s="3" t="str">
        <f>+IF(TablaProyecto[[#This Row],[TrainingTimesLastYear]]&lt;3,"Poca",IF(TablaProyecto[[#This Row],[TrainingTimesLastYear]]&lt;5,"Media","Mucha"))</f>
        <v>Poca</v>
      </c>
      <c r="AQ1335" s="3" t="str">
        <f>+IF(TablaProyecto[[#This Row],[TotalWorkingYears]]&lt;4,"Junior",IF(TablaProyecto[[#This Row],[TotalWorkingYears]]&lt;10,"Intermediate","Senior"))</f>
        <v>Senior</v>
      </c>
      <c r="AS1335" t="str">
        <f>+IF(TablaProyecto[[#This Row],[Education]]&gt;5,"ERRONEO","")</f>
        <v/>
      </c>
      <c r="AT1335" t="str">
        <f>IF(+COUNTIF(TablaProyecto[EmployeeNumber],TablaProyecto[[#This Row],[EmployeeNumber]])&gt;1,"ERRONEO"," ")</f>
        <v xml:space="preserve"> </v>
      </c>
      <c r="AU1335" t="str">
        <f>+IF(TablaProyecto[[#This Row],[JobSatisfaction]]&gt;4,"ERRONEO"," ")</f>
        <v xml:space="preserve"> </v>
      </c>
      <c r="AV1335" t="str">
        <f>+IF(TablaProyecto[[#This Row],[PerformanceRating]]&gt;4,"ERRONEO"," ")</f>
        <v xml:space="preserve"> </v>
      </c>
      <c r="AW1335" t="str">
        <f>+IF(TablaProyecto[[#This Row],[RelationshipSatisfaction]]&gt;4,"ERRONEO"," ")</f>
        <v xml:space="preserve"> </v>
      </c>
      <c r="AX1335" t="str">
        <f>+IF(TablaProyecto[[#This Row],[WorkLifeBalance]]&gt;4,"ERRONEO"," ")</f>
        <v xml:space="preserve"> </v>
      </c>
    </row>
    <row r="1336" spans="1:50" x14ac:dyDescent="0.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  <c r="AJ1336" s="3">
        <f>+TablaProyecto[[#This Row],[PercentSalaryHike]]/100</f>
        <v>0.19</v>
      </c>
      <c r="AK1336" s="3" t="str">
        <f>+IF(TablaProyecto[[#This Row],[Age]]&gt;=61,"Baby boomers",IF(TablaProyecto[[#This Row],[Age]]&gt;=45,"Generacion X",IF(TablaProyecto[[#This Row],[Age]]&gt;=29,"Millennials","Generacion Z")))</f>
        <v>Generacion Z</v>
      </c>
      <c r="AL133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36" s="3" t="str">
        <f>+IF(TablaProyecto[[#This Row],[HourlyRate]]&lt;50,"Coste salarial bajo",IF(TablaProyecto[[#This Row],[HourlyRate]]&lt;75,"Coste salarial medio","Coste salarial alto"))</f>
        <v>Coste salarial alto</v>
      </c>
      <c r="AN1336" s="3" t="str">
        <f>+IF(TablaProyecto[[#This Row],[DistanceFromHome]]&lt;10,"0-10 kms",IF(TablaProyecto[[#This Row],[DistanceFromHome]]&lt;20,"10-20 kms","20-30 kms"))</f>
        <v>10-20 kms</v>
      </c>
      <c r="AO1336" s="3" t="str">
        <f>+IF(TablaProyecto[[#This Row],[Porcentaje de aumento salarial recibido (%)]]&lt;16%,"Bajo",IF(TablaProyecto[[#This Row],[Porcentaje de aumento salarial recibido (%)]]&lt;21%,"Medio","Alto"))</f>
        <v>Medio</v>
      </c>
      <c r="AP1336" s="3" t="str">
        <f>+IF(TablaProyecto[[#This Row],[TrainingTimesLastYear]]&lt;3,"Poca",IF(TablaProyecto[[#This Row],[TrainingTimesLastYear]]&lt;5,"Media","Mucha"))</f>
        <v>Poca</v>
      </c>
      <c r="AQ1336" s="3" t="str">
        <f>+IF(TablaProyecto[[#This Row],[TotalWorkingYears]]&lt;4,"Junior",IF(TablaProyecto[[#This Row],[TotalWorkingYears]]&lt;10,"Intermediate","Senior"))</f>
        <v>Intermediate</v>
      </c>
      <c r="AS1336" t="str">
        <f>+IF(TablaProyecto[[#This Row],[Education]]&gt;5,"ERRONEO","")</f>
        <v/>
      </c>
      <c r="AT1336" t="str">
        <f>IF(+COUNTIF(TablaProyecto[EmployeeNumber],TablaProyecto[[#This Row],[EmployeeNumber]])&gt;1,"ERRONEO"," ")</f>
        <v xml:space="preserve"> </v>
      </c>
      <c r="AU1336" t="str">
        <f>+IF(TablaProyecto[[#This Row],[JobSatisfaction]]&gt;4,"ERRONEO"," ")</f>
        <v xml:space="preserve"> </v>
      </c>
      <c r="AV1336" t="str">
        <f>+IF(TablaProyecto[[#This Row],[PerformanceRating]]&gt;4,"ERRONEO"," ")</f>
        <v xml:space="preserve"> </v>
      </c>
      <c r="AW1336" t="str">
        <f>+IF(TablaProyecto[[#This Row],[RelationshipSatisfaction]]&gt;4,"ERRONEO"," ")</f>
        <v xml:space="preserve"> </v>
      </c>
      <c r="AX1336" t="str">
        <f>+IF(TablaProyecto[[#This Row],[WorkLifeBalance]]&gt;4,"ERRONEO"," ")</f>
        <v xml:space="preserve"> </v>
      </c>
    </row>
    <row r="1337" spans="1:50" x14ac:dyDescent="0.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  <c r="AJ1337" s="3">
        <f>+TablaProyecto[[#This Row],[PercentSalaryHike]]/100</f>
        <v>0.14000000000000001</v>
      </c>
      <c r="AK1337" s="3" t="str">
        <f>+IF(TablaProyecto[[#This Row],[Age]]&gt;=61,"Baby boomers",IF(TablaProyecto[[#This Row],[Age]]&gt;=45,"Generacion X",IF(TablaProyecto[[#This Row],[Age]]&gt;=29,"Millennials","Generacion Z")))</f>
        <v>Millennials</v>
      </c>
      <c r="AL133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37" s="3" t="str">
        <f>+IF(TablaProyecto[[#This Row],[HourlyRate]]&lt;50,"Coste salarial bajo",IF(TablaProyecto[[#This Row],[HourlyRate]]&lt;75,"Coste salarial medio","Coste salarial alto"))</f>
        <v>Coste salarial bajo</v>
      </c>
      <c r="AN1337" s="3" t="str">
        <f>+IF(TablaProyecto[[#This Row],[DistanceFromHome]]&lt;10,"0-10 kms",IF(TablaProyecto[[#This Row],[DistanceFromHome]]&lt;20,"10-20 kms","20-30 kms"))</f>
        <v>10-20 kms</v>
      </c>
      <c r="AO1337" s="3" t="str">
        <f>+IF(TablaProyecto[[#This Row],[Porcentaje de aumento salarial recibido (%)]]&lt;16%,"Bajo",IF(TablaProyecto[[#This Row],[Porcentaje de aumento salarial recibido (%)]]&lt;21%,"Medio","Alto"))</f>
        <v>Bajo</v>
      </c>
      <c r="AP1337" s="3" t="str">
        <f>+IF(TablaProyecto[[#This Row],[TrainingTimesLastYear]]&lt;3,"Poca",IF(TablaProyecto[[#This Row],[TrainingTimesLastYear]]&lt;5,"Media","Mucha"))</f>
        <v>Poca</v>
      </c>
      <c r="AQ1337" s="3" t="str">
        <f>+IF(TablaProyecto[[#This Row],[TotalWorkingYears]]&lt;4,"Junior",IF(TablaProyecto[[#This Row],[TotalWorkingYears]]&lt;10,"Intermediate","Senior"))</f>
        <v>Intermediate</v>
      </c>
      <c r="AS1337" t="str">
        <f>+IF(TablaProyecto[[#This Row],[Education]]&gt;5,"ERRONEO","")</f>
        <v/>
      </c>
      <c r="AT1337" t="str">
        <f>IF(+COUNTIF(TablaProyecto[EmployeeNumber],TablaProyecto[[#This Row],[EmployeeNumber]])&gt;1,"ERRONEO"," ")</f>
        <v xml:space="preserve"> </v>
      </c>
      <c r="AU1337" t="str">
        <f>+IF(TablaProyecto[[#This Row],[JobSatisfaction]]&gt;4,"ERRONEO"," ")</f>
        <v xml:space="preserve"> </v>
      </c>
      <c r="AV1337" t="str">
        <f>+IF(TablaProyecto[[#This Row],[PerformanceRating]]&gt;4,"ERRONEO"," ")</f>
        <v xml:space="preserve"> </v>
      </c>
      <c r="AW1337" t="str">
        <f>+IF(TablaProyecto[[#This Row],[RelationshipSatisfaction]]&gt;4,"ERRONEO"," ")</f>
        <v xml:space="preserve"> </v>
      </c>
      <c r="AX1337" t="str">
        <f>+IF(TablaProyecto[[#This Row],[WorkLifeBalance]]&gt;4,"ERRONEO"," ")</f>
        <v xml:space="preserve"> </v>
      </c>
    </row>
    <row r="1338" spans="1:50" x14ac:dyDescent="0.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  <c r="AJ1338" s="3">
        <f>+TablaProyecto[[#This Row],[PercentSalaryHike]]/100</f>
        <v>0.2</v>
      </c>
      <c r="AK1338" s="3" t="str">
        <f>+IF(TablaProyecto[[#This Row],[Age]]&gt;=61,"Baby boomers",IF(TablaProyecto[[#This Row],[Age]]&gt;=45,"Generacion X",IF(TablaProyecto[[#This Row],[Age]]&gt;=29,"Millennials","Generacion Z")))</f>
        <v>Generacion X</v>
      </c>
      <c r="AL133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38" s="3" t="str">
        <f>+IF(TablaProyecto[[#This Row],[HourlyRate]]&lt;50,"Coste salarial bajo",IF(TablaProyecto[[#This Row],[HourlyRate]]&lt;75,"Coste salarial medio","Coste salarial alto"))</f>
        <v>Coste salarial alto</v>
      </c>
      <c r="AN1338" s="3" t="str">
        <f>+IF(TablaProyecto[[#This Row],[DistanceFromHome]]&lt;10,"0-10 kms",IF(TablaProyecto[[#This Row],[DistanceFromHome]]&lt;20,"10-20 kms","20-30 kms"))</f>
        <v>0-10 kms</v>
      </c>
      <c r="AO1338" s="3" t="str">
        <f>+IF(TablaProyecto[[#This Row],[Porcentaje de aumento salarial recibido (%)]]&lt;16%,"Bajo",IF(TablaProyecto[[#This Row],[Porcentaje de aumento salarial recibido (%)]]&lt;21%,"Medio","Alto"))</f>
        <v>Medio</v>
      </c>
      <c r="AP1338" s="3" t="str">
        <f>+IF(TablaProyecto[[#This Row],[TrainingTimesLastYear]]&lt;3,"Poca",IF(TablaProyecto[[#This Row],[TrainingTimesLastYear]]&lt;5,"Media","Mucha"))</f>
        <v>Poca</v>
      </c>
      <c r="AQ1338" s="3" t="str">
        <f>+IF(TablaProyecto[[#This Row],[TotalWorkingYears]]&lt;4,"Junior",IF(TablaProyecto[[#This Row],[TotalWorkingYears]]&lt;10,"Intermediate","Senior"))</f>
        <v>Senior</v>
      </c>
      <c r="AS1338" t="str">
        <f>+IF(TablaProyecto[[#This Row],[Education]]&gt;5,"ERRONEO","")</f>
        <v/>
      </c>
      <c r="AT1338" t="str">
        <f>IF(+COUNTIF(TablaProyecto[EmployeeNumber],TablaProyecto[[#This Row],[EmployeeNumber]])&gt;1,"ERRONEO"," ")</f>
        <v xml:space="preserve"> </v>
      </c>
      <c r="AU1338" t="str">
        <f>+IF(TablaProyecto[[#This Row],[JobSatisfaction]]&gt;4,"ERRONEO"," ")</f>
        <v xml:space="preserve"> </v>
      </c>
      <c r="AV1338" t="str">
        <f>+IF(TablaProyecto[[#This Row],[PerformanceRating]]&gt;4,"ERRONEO"," ")</f>
        <v xml:space="preserve"> </v>
      </c>
      <c r="AW1338" t="str">
        <f>+IF(TablaProyecto[[#This Row],[RelationshipSatisfaction]]&gt;4,"ERRONEO"," ")</f>
        <v xml:space="preserve"> </v>
      </c>
      <c r="AX1338" t="str">
        <f>+IF(TablaProyecto[[#This Row],[WorkLifeBalance]]&gt;4,"ERRONEO"," ")</f>
        <v xml:space="preserve"> </v>
      </c>
    </row>
    <row r="1339" spans="1:50" x14ac:dyDescent="0.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  <c r="AJ1339" s="3">
        <f>+TablaProyecto[[#This Row],[PercentSalaryHike]]/100</f>
        <v>0.19</v>
      </c>
      <c r="AK1339" s="3" t="str">
        <f>+IF(TablaProyecto[[#This Row],[Age]]&gt;=61,"Baby boomers",IF(TablaProyecto[[#This Row],[Age]]&gt;=45,"Generacion X",IF(TablaProyecto[[#This Row],[Age]]&gt;=29,"Millennials","Generacion Z")))</f>
        <v>Generacion Z</v>
      </c>
      <c r="AL133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339" s="3" t="str">
        <f>+IF(TablaProyecto[[#This Row],[HourlyRate]]&lt;50,"Coste salarial bajo",IF(TablaProyecto[[#This Row],[HourlyRate]]&lt;75,"Coste salarial medio","Coste salarial alto"))</f>
        <v>Coste salarial alto</v>
      </c>
      <c r="AN1339" s="3" t="str">
        <f>+IF(TablaProyecto[[#This Row],[DistanceFromHome]]&lt;10,"0-10 kms",IF(TablaProyecto[[#This Row],[DistanceFromHome]]&lt;20,"10-20 kms","20-30 kms"))</f>
        <v>0-10 kms</v>
      </c>
      <c r="AO1339" s="3" t="str">
        <f>+IF(TablaProyecto[[#This Row],[Porcentaje de aumento salarial recibido (%)]]&lt;16%,"Bajo",IF(TablaProyecto[[#This Row],[Porcentaje de aumento salarial recibido (%)]]&lt;21%,"Medio","Alto"))</f>
        <v>Medio</v>
      </c>
      <c r="AP1339" s="3" t="str">
        <f>+IF(TablaProyecto[[#This Row],[TrainingTimesLastYear]]&lt;3,"Poca",IF(TablaProyecto[[#This Row],[TrainingTimesLastYear]]&lt;5,"Media","Mucha"))</f>
        <v>Media</v>
      </c>
      <c r="AQ1339" s="3" t="str">
        <f>+IF(TablaProyecto[[#This Row],[TotalWorkingYears]]&lt;4,"Junior",IF(TablaProyecto[[#This Row],[TotalWorkingYears]]&lt;10,"Intermediate","Senior"))</f>
        <v>Junior</v>
      </c>
      <c r="AS1339" t="str">
        <f>+IF(TablaProyecto[[#This Row],[Education]]&gt;5,"ERRONEO","")</f>
        <v/>
      </c>
      <c r="AT1339" t="str">
        <f>IF(+COUNTIF(TablaProyecto[EmployeeNumber],TablaProyecto[[#This Row],[EmployeeNumber]])&gt;1,"ERRONEO"," ")</f>
        <v xml:space="preserve"> </v>
      </c>
      <c r="AU1339" t="str">
        <f>+IF(TablaProyecto[[#This Row],[JobSatisfaction]]&gt;4,"ERRONEO"," ")</f>
        <v xml:space="preserve"> </v>
      </c>
      <c r="AV1339" t="str">
        <f>+IF(TablaProyecto[[#This Row],[PerformanceRating]]&gt;4,"ERRONEO"," ")</f>
        <v xml:space="preserve"> </v>
      </c>
      <c r="AW1339" t="str">
        <f>+IF(TablaProyecto[[#This Row],[RelationshipSatisfaction]]&gt;4,"ERRONEO"," ")</f>
        <v xml:space="preserve"> </v>
      </c>
      <c r="AX1339" t="str">
        <f>+IF(TablaProyecto[[#This Row],[WorkLifeBalance]]&gt;4,"ERRONEO"," ")</f>
        <v xml:space="preserve"> </v>
      </c>
    </row>
    <row r="1340" spans="1:50" x14ac:dyDescent="0.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  <c r="AJ1340" s="3">
        <f>+TablaProyecto[[#This Row],[PercentSalaryHike]]/100</f>
        <v>0.13</v>
      </c>
      <c r="AK1340" s="3" t="str">
        <f>+IF(TablaProyecto[[#This Row],[Age]]&gt;=61,"Baby boomers",IF(TablaProyecto[[#This Row],[Age]]&gt;=45,"Generacion X",IF(TablaProyecto[[#This Row],[Age]]&gt;=29,"Millennials","Generacion Z")))</f>
        <v>Millennials</v>
      </c>
      <c r="AL134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340" s="3" t="str">
        <f>+IF(TablaProyecto[[#This Row],[HourlyRate]]&lt;50,"Coste salarial bajo",IF(TablaProyecto[[#This Row],[HourlyRate]]&lt;75,"Coste salarial medio","Coste salarial alto"))</f>
        <v>Coste salarial alto</v>
      </c>
      <c r="AN1340" s="3" t="str">
        <f>+IF(TablaProyecto[[#This Row],[DistanceFromHome]]&lt;10,"0-10 kms",IF(TablaProyecto[[#This Row],[DistanceFromHome]]&lt;20,"10-20 kms","20-30 kms"))</f>
        <v>0-10 kms</v>
      </c>
      <c r="AO1340" s="3" t="str">
        <f>+IF(TablaProyecto[[#This Row],[Porcentaje de aumento salarial recibido (%)]]&lt;16%,"Bajo",IF(TablaProyecto[[#This Row],[Porcentaje de aumento salarial recibido (%)]]&lt;21%,"Medio","Alto"))</f>
        <v>Bajo</v>
      </c>
      <c r="AP1340" s="3" t="str">
        <f>+IF(TablaProyecto[[#This Row],[TrainingTimesLastYear]]&lt;3,"Poca",IF(TablaProyecto[[#This Row],[TrainingTimesLastYear]]&lt;5,"Media","Mucha"))</f>
        <v>Media</v>
      </c>
      <c r="AQ1340" s="3" t="str">
        <f>+IF(TablaProyecto[[#This Row],[TotalWorkingYears]]&lt;4,"Junior",IF(TablaProyecto[[#This Row],[TotalWorkingYears]]&lt;10,"Intermediate","Senior"))</f>
        <v>Junior</v>
      </c>
      <c r="AS1340" t="str">
        <f>+IF(TablaProyecto[[#This Row],[Education]]&gt;5,"ERRONEO","")</f>
        <v/>
      </c>
      <c r="AT1340" t="str">
        <f>IF(+COUNTIF(TablaProyecto[EmployeeNumber],TablaProyecto[[#This Row],[EmployeeNumber]])&gt;1,"ERRONEO"," ")</f>
        <v xml:space="preserve"> </v>
      </c>
      <c r="AU1340" t="str">
        <f>+IF(TablaProyecto[[#This Row],[JobSatisfaction]]&gt;4,"ERRONEO"," ")</f>
        <v xml:space="preserve"> </v>
      </c>
      <c r="AV1340" t="str">
        <f>+IF(TablaProyecto[[#This Row],[PerformanceRating]]&gt;4,"ERRONEO"," ")</f>
        <v xml:space="preserve"> </v>
      </c>
      <c r="AW1340" t="str">
        <f>+IF(TablaProyecto[[#This Row],[RelationshipSatisfaction]]&gt;4,"ERRONEO"," ")</f>
        <v xml:space="preserve"> </v>
      </c>
      <c r="AX1340" t="str">
        <f>+IF(TablaProyecto[[#This Row],[WorkLifeBalance]]&gt;4,"ERRONEO"," ")</f>
        <v xml:space="preserve"> </v>
      </c>
    </row>
    <row r="1341" spans="1:50" x14ac:dyDescent="0.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  <c r="AJ1341" s="3">
        <f>+TablaProyecto[[#This Row],[PercentSalaryHike]]/100</f>
        <v>0.23</v>
      </c>
      <c r="AK1341" s="3" t="str">
        <f>+IF(TablaProyecto[[#This Row],[Age]]&gt;=61,"Baby boomers",IF(TablaProyecto[[#This Row],[Age]]&gt;=45,"Generacion X",IF(TablaProyecto[[#This Row],[Age]]&gt;=29,"Millennials","Generacion Z")))</f>
        <v>Generacion Z</v>
      </c>
      <c r="AL134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341" s="3" t="str">
        <f>+IF(TablaProyecto[[#This Row],[HourlyRate]]&lt;50,"Coste salarial bajo",IF(TablaProyecto[[#This Row],[HourlyRate]]&lt;75,"Coste salarial medio","Coste salarial alto"))</f>
        <v>Coste salarial alto</v>
      </c>
      <c r="AN1341" s="3" t="str">
        <f>+IF(TablaProyecto[[#This Row],[DistanceFromHome]]&lt;10,"0-10 kms",IF(TablaProyecto[[#This Row],[DistanceFromHome]]&lt;20,"10-20 kms","20-30 kms"))</f>
        <v>0-10 kms</v>
      </c>
      <c r="AO1341" s="3" t="str">
        <f>+IF(TablaProyecto[[#This Row],[Porcentaje de aumento salarial recibido (%)]]&lt;16%,"Bajo",IF(TablaProyecto[[#This Row],[Porcentaje de aumento salarial recibido (%)]]&lt;21%,"Medio","Alto"))</f>
        <v>Alto</v>
      </c>
      <c r="AP1341" s="3" t="str">
        <f>+IF(TablaProyecto[[#This Row],[TrainingTimesLastYear]]&lt;3,"Poca",IF(TablaProyecto[[#This Row],[TrainingTimesLastYear]]&lt;5,"Media","Mucha"))</f>
        <v>Poca</v>
      </c>
      <c r="AQ1341" s="3" t="str">
        <f>+IF(TablaProyecto[[#This Row],[TotalWorkingYears]]&lt;4,"Junior",IF(TablaProyecto[[#This Row],[TotalWorkingYears]]&lt;10,"Intermediate","Senior"))</f>
        <v>Junior</v>
      </c>
      <c r="AS1341" t="str">
        <f>+IF(TablaProyecto[[#This Row],[Education]]&gt;5,"ERRONEO","")</f>
        <v/>
      </c>
      <c r="AT1341" t="str">
        <f>IF(+COUNTIF(TablaProyecto[EmployeeNumber],TablaProyecto[[#This Row],[EmployeeNumber]])&gt;1,"ERRONEO"," ")</f>
        <v xml:space="preserve"> </v>
      </c>
      <c r="AU1341" t="str">
        <f>+IF(TablaProyecto[[#This Row],[JobSatisfaction]]&gt;4,"ERRONEO"," ")</f>
        <v xml:space="preserve"> </v>
      </c>
      <c r="AV1341" t="str">
        <f>+IF(TablaProyecto[[#This Row],[PerformanceRating]]&gt;4,"ERRONEO"," ")</f>
        <v xml:space="preserve"> </v>
      </c>
      <c r="AW1341" t="str">
        <f>+IF(TablaProyecto[[#This Row],[RelationshipSatisfaction]]&gt;4,"ERRONEO"," ")</f>
        <v xml:space="preserve"> </v>
      </c>
      <c r="AX1341" t="str">
        <f>+IF(TablaProyecto[[#This Row],[WorkLifeBalance]]&gt;4,"ERRONEO"," ")</f>
        <v xml:space="preserve"> </v>
      </c>
    </row>
    <row r="1342" spans="1:50" x14ac:dyDescent="0.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  <c r="AJ1342" s="3">
        <f>+TablaProyecto[[#This Row],[PercentSalaryHike]]/100</f>
        <v>0.13</v>
      </c>
      <c r="AK1342" s="3" t="str">
        <f>+IF(TablaProyecto[[#This Row],[Age]]&gt;=61,"Baby boomers",IF(TablaProyecto[[#This Row],[Age]]&gt;=45,"Generacion X",IF(TablaProyecto[[#This Row],[Age]]&gt;=29,"Millennials","Generacion Z")))</f>
        <v>Millennials</v>
      </c>
      <c r="AL134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42" s="3" t="str">
        <f>+IF(TablaProyecto[[#This Row],[HourlyRate]]&lt;50,"Coste salarial bajo",IF(TablaProyecto[[#This Row],[HourlyRate]]&lt;75,"Coste salarial medio","Coste salarial alto"))</f>
        <v>Coste salarial medio</v>
      </c>
      <c r="AN1342" s="3" t="str">
        <f>+IF(TablaProyecto[[#This Row],[DistanceFromHome]]&lt;10,"0-10 kms",IF(TablaProyecto[[#This Row],[DistanceFromHome]]&lt;20,"10-20 kms","20-30 kms"))</f>
        <v>10-20 kms</v>
      </c>
      <c r="AO1342" s="3" t="str">
        <f>+IF(TablaProyecto[[#This Row],[Porcentaje de aumento salarial recibido (%)]]&lt;16%,"Bajo",IF(TablaProyecto[[#This Row],[Porcentaje de aumento salarial recibido (%)]]&lt;21%,"Medio","Alto"))</f>
        <v>Bajo</v>
      </c>
      <c r="AP1342" s="3" t="str">
        <f>+IF(TablaProyecto[[#This Row],[TrainingTimesLastYear]]&lt;3,"Poca",IF(TablaProyecto[[#This Row],[TrainingTimesLastYear]]&lt;5,"Media","Mucha"))</f>
        <v>Media</v>
      </c>
      <c r="AQ1342" s="3" t="str">
        <f>+IF(TablaProyecto[[#This Row],[TotalWorkingYears]]&lt;4,"Junior",IF(TablaProyecto[[#This Row],[TotalWorkingYears]]&lt;10,"Intermediate","Senior"))</f>
        <v>Senior</v>
      </c>
      <c r="AS1342" t="str">
        <f>+IF(TablaProyecto[[#This Row],[Education]]&gt;5,"ERRONEO","")</f>
        <v/>
      </c>
      <c r="AT1342" t="str">
        <f>IF(+COUNTIF(TablaProyecto[EmployeeNumber],TablaProyecto[[#This Row],[EmployeeNumber]])&gt;1,"ERRONEO"," ")</f>
        <v xml:space="preserve"> </v>
      </c>
      <c r="AU1342" t="str">
        <f>+IF(TablaProyecto[[#This Row],[JobSatisfaction]]&gt;4,"ERRONEO"," ")</f>
        <v xml:space="preserve"> </v>
      </c>
      <c r="AV1342" t="str">
        <f>+IF(TablaProyecto[[#This Row],[PerformanceRating]]&gt;4,"ERRONEO"," ")</f>
        <v xml:space="preserve"> </v>
      </c>
      <c r="AW1342" t="str">
        <f>+IF(TablaProyecto[[#This Row],[RelationshipSatisfaction]]&gt;4,"ERRONEO"," ")</f>
        <v xml:space="preserve"> </v>
      </c>
      <c r="AX1342" t="str">
        <f>+IF(TablaProyecto[[#This Row],[WorkLifeBalance]]&gt;4,"ERRONEO"," ")</f>
        <v xml:space="preserve"> </v>
      </c>
    </row>
    <row r="1343" spans="1:50" x14ac:dyDescent="0.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  <c r="AJ1343" s="3">
        <f>+TablaProyecto[[#This Row],[PercentSalaryHike]]/100</f>
        <v>0.11</v>
      </c>
      <c r="AK1343" s="3" t="str">
        <f>+IF(TablaProyecto[[#This Row],[Age]]&gt;=61,"Baby boomers",IF(TablaProyecto[[#This Row],[Age]]&gt;=45,"Generacion X",IF(TablaProyecto[[#This Row],[Age]]&gt;=29,"Millennials","Generacion Z")))</f>
        <v>Millennials</v>
      </c>
      <c r="AL134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43" s="3" t="str">
        <f>+IF(TablaProyecto[[#This Row],[HourlyRate]]&lt;50,"Coste salarial bajo",IF(TablaProyecto[[#This Row],[HourlyRate]]&lt;75,"Coste salarial medio","Coste salarial alto"))</f>
        <v>Coste salarial alto</v>
      </c>
      <c r="AN1343" s="3" t="str">
        <f>+IF(TablaProyecto[[#This Row],[DistanceFromHome]]&lt;10,"0-10 kms",IF(TablaProyecto[[#This Row],[DistanceFromHome]]&lt;20,"10-20 kms","20-30 kms"))</f>
        <v>20-30 kms</v>
      </c>
      <c r="AO1343" s="3" t="str">
        <f>+IF(TablaProyecto[[#This Row],[Porcentaje de aumento salarial recibido (%)]]&lt;16%,"Bajo",IF(TablaProyecto[[#This Row],[Porcentaje de aumento salarial recibido (%)]]&lt;21%,"Medio","Alto"))</f>
        <v>Bajo</v>
      </c>
      <c r="AP1343" s="3" t="str">
        <f>+IF(TablaProyecto[[#This Row],[TrainingTimesLastYear]]&lt;3,"Poca",IF(TablaProyecto[[#This Row],[TrainingTimesLastYear]]&lt;5,"Media","Mucha"))</f>
        <v>Poca</v>
      </c>
      <c r="AQ1343" s="3" t="str">
        <f>+IF(TablaProyecto[[#This Row],[TotalWorkingYears]]&lt;4,"Junior",IF(TablaProyecto[[#This Row],[TotalWorkingYears]]&lt;10,"Intermediate","Senior"))</f>
        <v>Senior</v>
      </c>
      <c r="AS1343" t="str">
        <f>+IF(TablaProyecto[[#This Row],[Education]]&gt;5,"ERRONEO","")</f>
        <v/>
      </c>
      <c r="AT1343" t="str">
        <f>IF(+COUNTIF(TablaProyecto[EmployeeNumber],TablaProyecto[[#This Row],[EmployeeNumber]])&gt;1,"ERRONEO"," ")</f>
        <v xml:space="preserve"> </v>
      </c>
      <c r="AU1343" t="str">
        <f>+IF(TablaProyecto[[#This Row],[JobSatisfaction]]&gt;4,"ERRONEO"," ")</f>
        <v xml:space="preserve"> </v>
      </c>
      <c r="AV1343" t="str">
        <f>+IF(TablaProyecto[[#This Row],[PerformanceRating]]&gt;4,"ERRONEO"," ")</f>
        <v xml:space="preserve"> </v>
      </c>
      <c r="AW1343" t="str">
        <f>+IF(TablaProyecto[[#This Row],[RelationshipSatisfaction]]&gt;4,"ERRONEO"," ")</f>
        <v xml:space="preserve"> </v>
      </c>
      <c r="AX1343" t="str">
        <f>+IF(TablaProyecto[[#This Row],[WorkLifeBalance]]&gt;4,"ERRONEO"," ")</f>
        <v xml:space="preserve"> </v>
      </c>
    </row>
    <row r="1344" spans="1:50" x14ac:dyDescent="0.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  <c r="AJ1344" s="3">
        <f>+TablaProyecto[[#This Row],[PercentSalaryHike]]/100</f>
        <v>0.13</v>
      </c>
      <c r="AK1344" s="3" t="str">
        <f>+IF(TablaProyecto[[#This Row],[Age]]&gt;=61,"Baby boomers",IF(TablaProyecto[[#This Row],[Age]]&gt;=45,"Generacion X",IF(TablaProyecto[[#This Row],[Age]]&gt;=29,"Millennials","Generacion Z")))</f>
        <v>Millennials</v>
      </c>
      <c r="AL134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44" s="3" t="str">
        <f>+IF(TablaProyecto[[#This Row],[HourlyRate]]&lt;50,"Coste salarial bajo",IF(TablaProyecto[[#This Row],[HourlyRate]]&lt;75,"Coste salarial medio","Coste salarial alto"))</f>
        <v>Coste salarial medio</v>
      </c>
      <c r="AN1344" s="3" t="str">
        <f>+IF(TablaProyecto[[#This Row],[DistanceFromHome]]&lt;10,"0-10 kms",IF(TablaProyecto[[#This Row],[DistanceFromHome]]&lt;20,"10-20 kms","20-30 kms"))</f>
        <v>0-10 kms</v>
      </c>
      <c r="AO1344" s="3" t="str">
        <f>+IF(TablaProyecto[[#This Row],[Porcentaje de aumento salarial recibido (%)]]&lt;16%,"Bajo",IF(TablaProyecto[[#This Row],[Porcentaje de aumento salarial recibido (%)]]&lt;21%,"Medio","Alto"))</f>
        <v>Bajo</v>
      </c>
      <c r="AP1344" s="3" t="str">
        <f>+IF(TablaProyecto[[#This Row],[TrainingTimesLastYear]]&lt;3,"Poca",IF(TablaProyecto[[#This Row],[TrainingTimesLastYear]]&lt;5,"Media","Mucha"))</f>
        <v>Media</v>
      </c>
      <c r="AQ1344" s="3" t="str">
        <f>+IF(TablaProyecto[[#This Row],[TotalWorkingYears]]&lt;4,"Junior",IF(TablaProyecto[[#This Row],[TotalWorkingYears]]&lt;10,"Intermediate","Senior"))</f>
        <v>Intermediate</v>
      </c>
      <c r="AS1344" t="str">
        <f>+IF(TablaProyecto[[#This Row],[Education]]&gt;5,"ERRONEO","")</f>
        <v/>
      </c>
      <c r="AT1344" t="str">
        <f>IF(+COUNTIF(TablaProyecto[EmployeeNumber],TablaProyecto[[#This Row],[EmployeeNumber]])&gt;1,"ERRONEO"," ")</f>
        <v xml:space="preserve"> </v>
      </c>
      <c r="AU1344" t="str">
        <f>+IF(TablaProyecto[[#This Row],[JobSatisfaction]]&gt;4,"ERRONEO"," ")</f>
        <v xml:space="preserve"> </v>
      </c>
      <c r="AV1344" t="str">
        <f>+IF(TablaProyecto[[#This Row],[PerformanceRating]]&gt;4,"ERRONEO"," ")</f>
        <v xml:space="preserve"> </v>
      </c>
      <c r="AW1344" t="str">
        <f>+IF(TablaProyecto[[#This Row],[RelationshipSatisfaction]]&gt;4,"ERRONEO"," ")</f>
        <v xml:space="preserve"> </v>
      </c>
      <c r="AX1344" t="str">
        <f>+IF(TablaProyecto[[#This Row],[WorkLifeBalance]]&gt;4,"ERRONEO"," ")</f>
        <v xml:space="preserve"> </v>
      </c>
    </row>
    <row r="1345" spans="1:50" x14ac:dyDescent="0.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  <c r="AJ1345" s="3">
        <f>+TablaProyecto[[#This Row],[PercentSalaryHike]]/100</f>
        <v>0.14000000000000001</v>
      </c>
      <c r="AK1345" s="3" t="str">
        <f>+IF(TablaProyecto[[#This Row],[Age]]&gt;=61,"Baby boomers",IF(TablaProyecto[[#This Row],[Age]]&gt;=45,"Generacion X",IF(TablaProyecto[[#This Row],[Age]]&gt;=29,"Millennials","Generacion Z")))</f>
        <v>Millennials</v>
      </c>
      <c r="AL134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45" s="3" t="str">
        <f>+IF(TablaProyecto[[#This Row],[HourlyRate]]&lt;50,"Coste salarial bajo",IF(TablaProyecto[[#This Row],[HourlyRate]]&lt;75,"Coste salarial medio","Coste salarial alto"))</f>
        <v>Coste salarial medio</v>
      </c>
      <c r="AN1345" s="3" t="str">
        <f>+IF(TablaProyecto[[#This Row],[DistanceFromHome]]&lt;10,"0-10 kms",IF(TablaProyecto[[#This Row],[DistanceFromHome]]&lt;20,"10-20 kms","20-30 kms"))</f>
        <v>0-10 kms</v>
      </c>
      <c r="AO1345" s="3" t="str">
        <f>+IF(TablaProyecto[[#This Row],[Porcentaje de aumento salarial recibido (%)]]&lt;16%,"Bajo",IF(TablaProyecto[[#This Row],[Porcentaje de aumento salarial recibido (%)]]&lt;21%,"Medio","Alto"))</f>
        <v>Bajo</v>
      </c>
      <c r="AP1345" s="3" t="str">
        <f>+IF(TablaProyecto[[#This Row],[TrainingTimesLastYear]]&lt;3,"Poca",IF(TablaProyecto[[#This Row],[TrainingTimesLastYear]]&lt;5,"Media","Mucha"))</f>
        <v>Poca</v>
      </c>
      <c r="AQ1345" s="3" t="str">
        <f>+IF(TablaProyecto[[#This Row],[TotalWorkingYears]]&lt;4,"Junior",IF(TablaProyecto[[#This Row],[TotalWorkingYears]]&lt;10,"Intermediate","Senior"))</f>
        <v>Senior</v>
      </c>
      <c r="AS1345" t="str">
        <f>+IF(TablaProyecto[[#This Row],[Education]]&gt;5,"ERRONEO","")</f>
        <v/>
      </c>
      <c r="AT1345" t="str">
        <f>IF(+COUNTIF(TablaProyecto[EmployeeNumber],TablaProyecto[[#This Row],[EmployeeNumber]])&gt;1,"ERRONEO"," ")</f>
        <v xml:space="preserve"> </v>
      </c>
      <c r="AU1345" t="str">
        <f>+IF(TablaProyecto[[#This Row],[JobSatisfaction]]&gt;4,"ERRONEO"," ")</f>
        <v xml:space="preserve"> </v>
      </c>
      <c r="AV1345" t="str">
        <f>+IF(TablaProyecto[[#This Row],[PerformanceRating]]&gt;4,"ERRONEO"," ")</f>
        <v xml:space="preserve"> </v>
      </c>
      <c r="AW1345" t="str">
        <f>+IF(TablaProyecto[[#This Row],[RelationshipSatisfaction]]&gt;4,"ERRONEO"," ")</f>
        <v xml:space="preserve"> </v>
      </c>
      <c r="AX1345" t="str">
        <f>+IF(TablaProyecto[[#This Row],[WorkLifeBalance]]&gt;4,"ERRONEO"," ")</f>
        <v xml:space="preserve"> </v>
      </c>
    </row>
    <row r="1346" spans="1:50" x14ac:dyDescent="0.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  <c r="AJ1346" s="3">
        <f>+TablaProyecto[[#This Row],[PercentSalaryHike]]/100</f>
        <v>0.22</v>
      </c>
      <c r="AK1346" s="3" t="str">
        <f>+IF(TablaProyecto[[#This Row],[Age]]&gt;=61,"Baby boomers",IF(TablaProyecto[[#This Row],[Age]]&gt;=45,"Generacion X",IF(TablaProyecto[[#This Row],[Age]]&gt;=29,"Millennials","Generacion Z")))</f>
        <v>Millennials</v>
      </c>
      <c r="AL134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46" s="3" t="str">
        <f>+IF(TablaProyecto[[#This Row],[HourlyRate]]&lt;50,"Coste salarial bajo",IF(TablaProyecto[[#This Row],[HourlyRate]]&lt;75,"Coste salarial medio","Coste salarial alto"))</f>
        <v>Coste salarial alto</v>
      </c>
      <c r="AN1346" s="3" t="str">
        <f>+IF(TablaProyecto[[#This Row],[DistanceFromHome]]&lt;10,"0-10 kms",IF(TablaProyecto[[#This Row],[DistanceFromHome]]&lt;20,"10-20 kms","20-30 kms"))</f>
        <v>0-10 kms</v>
      </c>
      <c r="AO1346" s="3" t="str">
        <f>+IF(TablaProyecto[[#This Row],[Porcentaje de aumento salarial recibido (%)]]&lt;16%,"Bajo",IF(TablaProyecto[[#This Row],[Porcentaje de aumento salarial recibido (%)]]&lt;21%,"Medio","Alto"))</f>
        <v>Alto</v>
      </c>
      <c r="AP1346" s="3" t="str">
        <f>+IF(TablaProyecto[[#This Row],[TrainingTimesLastYear]]&lt;3,"Poca",IF(TablaProyecto[[#This Row],[TrainingTimesLastYear]]&lt;5,"Media","Mucha"))</f>
        <v>Poca</v>
      </c>
      <c r="AQ1346" s="3" t="str">
        <f>+IF(TablaProyecto[[#This Row],[TotalWorkingYears]]&lt;4,"Junior",IF(TablaProyecto[[#This Row],[TotalWorkingYears]]&lt;10,"Intermediate","Senior"))</f>
        <v>Senior</v>
      </c>
      <c r="AS1346" t="str">
        <f>+IF(TablaProyecto[[#This Row],[Education]]&gt;5,"ERRONEO","")</f>
        <v/>
      </c>
      <c r="AT1346" t="str">
        <f>IF(+COUNTIF(TablaProyecto[EmployeeNumber],TablaProyecto[[#This Row],[EmployeeNumber]])&gt;1,"ERRONEO"," ")</f>
        <v xml:space="preserve"> </v>
      </c>
      <c r="AU1346" t="str">
        <f>+IF(TablaProyecto[[#This Row],[JobSatisfaction]]&gt;4,"ERRONEO"," ")</f>
        <v xml:space="preserve"> </v>
      </c>
      <c r="AV1346" t="str">
        <f>+IF(TablaProyecto[[#This Row],[PerformanceRating]]&gt;4,"ERRONEO"," ")</f>
        <v xml:space="preserve"> </v>
      </c>
      <c r="AW1346" t="str">
        <f>+IF(TablaProyecto[[#This Row],[RelationshipSatisfaction]]&gt;4,"ERRONEO"," ")</f>
        <v xml:space="preserve"> </v>
      </c>
      <c r="AX1346" t="str">
        <f>+IF(TablaProyecto[[#This Row],[WorkLifeBalance]]&gt;4,"ERRONEO"," ")</f>
        <v xml:space="preserve"> </v>
      </c>
    </row>
    <row r="1347" spans="1:50" x14ac:dyDescent="0.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  <c r="AJ1347" s="3">
        <f>+TablaProyecto[[#This Row],[PercentSalaryHike]]/100</f>
        <v>0.11</v>
      </c>
      <c r="AK1347" s="3" t="str">
        <f>+IF(TablaProyecto[[#This Row],[Age]]&gt;=61,"Baby boomers",IF(TablaProyecto[[#This Row],[Age]]&gt;=45,"Generacion X",IF(TablaProyecto[[#This Row],[Age]]&gt;=29,"Millennials","Generacion Z")))</f>
        <v>Millennials</v>
      </c>
      <c r="AL134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47" s="3" t="str">
        <f>+IF(TablaProyecto[[#This Row],[HourlyRate]]&lt;50,"Coste salarial bajo",IF(TablaProyecto[[#This Row],[HourlyRate]]&lt;75,"Coste salarial medio","Coste salarial alto"))</f>
        <v>Coste salarial bajo</v>
      </c>
      <c r="AN1347" s="3" t="str">
        <f>+IF(TablaProyecto[[#This Row],[DistanceFromHome]]&lt;10,"0-10 kms",IF(TablaProyecto[[#This Row],[DistanceFromHome]]&lt;20,"10-20 kms","20-30 kms"))</f>
        <v>10-20 kms</v>
      </c>
      <c r="AO1347" s="3" t="str">
        <f>+IF(TablaProyecto[[#This Row],[Porcentaje de aumento salarial recibido (%)]]&lt;16%,"Bajo",IF(TablaProyecto[[#This Row],[Porcentaje de aumento salarial recibido (%)]]&lt;21%,"Medio","Alto"))</f>
        <v>Bajo</v>
      </c>
      <c r="AP1347" s="3" t="str">
        <f>+IF(TablaProyecto[[#This Row],[TrainingTimesLastYear]]&lt;3,"Poca",IF(TablaProyecto[[#This Row],[TrainingTimesLastYear]]&lt;5,"Media","Mucha"))</f>
        <v>Poca</v>
      </c>
      <c r="AQ1347" s="3" t="str">
        <f>+IF(TablaProyecto[[#This Row],[TotalWorkingYears]]&lt;4,"Junior",IF(TablaProyecto[[#This Row],[TotalWorkingYears]]&lt;10,"Intermediate","Senior"))</f>
        <v>Intermediate</v>
      </c>
      <c r="AS1347" t="str">
        <f>+IF(TablaProyecto[[#This Row],[Education]]&gt;5,"ERRONEO","")</f>
        <v/>
      </c>
      <c r="AT1347" t="str">
        <f>IF(+COUNTIF(TablaProyecto[EmployeeNumber],TablaProyecto[[#This Row],[EmployeeNumber]])&gt;1,"ERRONEO"," ")</f>
        <v xml:space="preserve"> </v>
      </c>
      <c r="AU1347" t="str">
        <f>+IF(TablaProyecto[[#This Row],[JobSatisfaction]]&gt;4,"ERRONEO"," ")</f>
        <v xml:space="preserve"> </v>
      </c>
      <c r="AV1347" t="str">
        <f>+IF(TablaProyecto[[#This Row],[PerformanceRating]]&gt;4,"ERRONEO"," ")</f>
        <v xml:space="preserve"> </v>
      </c>
      <c r="AW1347" t="str">
        <f>+IF(TablaProyecto[[#This Row],[RelationshipSatisfaction]]&gt;4,"ERRONEO"," ")</f>
        <v xml:space="preserve"> </v>
      </c>
      <c r="AX1347" t="str">
        <f>+IF(TablaProyecto[[#This Row],[WorkLifeBalance]]&gt;4,"ERRONEO"," ")</f>
        <v xml:space="preserve"> </v>
      </c>
    </row>
    <row r="1348" spans="1:50" x14ac:dyDescent="0.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  <c r="AJ1348" s="3">
        <f>+TablaProyecto[[#This Row],[PercentSalaryHike]]/100</f>
        <v>0.13</v>
      </c>
      <c r="AK1348" s="3" t="str">
        <f>+IF(TablaProyecto[[#This Row],[Age]]&gt;=61,"Baby boomers",IF(TablaProyecto[[#This Row],[Age]]&gt;=45,"Generacion X",IF(TablaProyecto[[#This Row],[Age]]&gt;=29,"Millennials","Generacion Z")))</f>
        <v>Generacion X</v>
      </c>
      <c r="AL134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48" s="3" t="str">
        <f>+IF(TablaProyecto[[#This Row],[HourlyRate]]&lt;50,"Coste salarial bajo",IF(TablaProyecto[[#This Row],[HourlyRate]]&lt;75,"Coste salarial medio","Coste salarial alto"))</f>
        <v>Coste salarial alto</v>
      </c>
      <c r="AN1348" s="3" t="str">
        <f>+IF(TablaProyecto[[#This Row],[DistanceFromHome]]&lt;10,"0-10 kms",IF(TablaProyecto[[#This Row],[DistanceFromHome]]&lt;20,"10-20 kms","20-30 kms"))</f>
        <v>20-30 kms</v>
      </c>
      <c r="AO1348" s="3" t="str">
        <f>+IF(TablaProyecto[[#This Row],[Porcentaje de aumento salarial recibido (%)]]&lt;16%,"Bajo",IF(TablaProyecto[[#This Row],[Porcentaje de aumento salarial recibido (%)]]&lt;21%,"Medio","Alto"))</f>
        <v>Bajo</v>
      </c>
      <c r="AP1348" s="3" t="str">
        <f>+IF(TablaProyecto[[#This Row],[TrainingTimesLastYear]]&lt;3,"Poca",IF(TablaProyecto[[#This Row],[TrainingTimesLastYear]]&lt;5,"Media","Mucha"))</f>
        <v>Poca</v>
      </c>
      <c r="AQ1348" s="3" t="str">
        <f>+IF(TablaProyecto[[#This Row],[TotalWorkingYears]]&lt;4,"Junior",IF(TablaProyecto[[#This Row],[TotalWorkingYears]]&lt;10,"Intermediate","Senior"))</f>
        <v>Senior</v>
      </c>
      <c r="AS1348" t="str">
        <f>+IF(TablaProyecto[[#This Row],[Education]]&gt;5,"ERRONEO","")</f>
        <v/>
      </c>
      <c r="AT1348" t="str">
        <f>IF(+COUNTIF(TablaProyecto[EmployeeNumber],TablaProyecto[[#This Row],[EmployeeNumber]])&gt;1,"ERRONEO"," ")</f>
        <v xml:space="preserve"> </v>
      </c>
      <c r="AU1348" t="str">
        <f>+IF(TablaProyecto[[#This Row],[JobSatisfaction]]&gt;4,"ERRONEO"," ")</f>
        <v xml:space="preserve"> </v>
      </c>
      <c r="AV1348" t="str">
        <f>+IF(TablaProyecto[[#This Row],[PerformanceRating]]&gt;4,"ERRONEO"," ")</f>
        <v xml:space="preserve"> </v>
      </c>
      <c r="AW1348" t="str">
        <f>+IF(TablaProyecto[[#This Row],[RelationshipSatisfaction]]&gt;4,"ERRONEO"," ")</f>
        <v xml:space="preserve"> </v>
      </c>
      <c r="AX1348" t="str">
        <f>+IF(TablaProyecto[[#This Row],[WorkLifeBalance]]&gt;4,"ERRONEO"," ")</f>
        <v xml:space="preserve"> </v>
      </c>
    </row>
    <row r="1349" spans="1:50" x14ac:dyDescent="0.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  <c r="AJ1349" s="3">
        <f>+TablaProyecto[[#This Row],[PercentSalaryHike]]/100</f>
        <v>0.21</v>
      </c>
      <c r="AK1349" s="3" t="str">
        <f>+IF(TablaProyecto[[#This Row],[Age]]&gt;=61,"Baby boomers",IF(TablaProyecto[[#This Row],[Age]]&gt;=45,"Generacion X",IF(TablaProyecto[[#This Row],[Age]]&gt;=29,"Millennials","Generacion Z")))</f>
        <v>Millennials</v>
      </c>
      <c r="AL134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49" s="3" t="str">
        <f>+IF(TablaProyecto[[#This Row],[HourlyRate]]&lt;50,"Coste salarial bajo",IF(TablaProyecto[[#This Row],[HourlyRate]]&lt;75,"Coste salarial medio","Coste salarial alto"))</f>
        <v>Coste salarial alto</v>
      </c>
      <c r="AN1349" s="3" t="str">
        <f>+IF(TablaProyecto[[#This Row],[DistanceFromHome]]&lt;10,"0-10 kms",IF(TablaProyecto[[#This Row],[DistanceFromHome]]&lt;20,"10-20 kms","20-30 kms"))</f>
        <v>0-10 kms</v>
      </c>
      <c r="AO1349" s="3" t="str">
        <f>+IF(TablaProyecto[[#This Row],[Porcentaje de aumento salarial recibido (%)]]&lt;16%,"Bajo",IF(TablaProyecto[[#This Row],[Porcentaje de aumento salarial recibido (%)]]&lt;21%,"Medio","Alto"))</f>
        <v>Alto</v>
      </c>
      <c r="AP1349" s="3" t="str">
        <f>+IF(TablaProyecto[[#This Row],[TrainingTimesLastYear]]&lt;3,"Poca",IF(TablaProyecto[[#This Row],[TrainingTimesLastYear]]&lt;5,"Media","Mucha"))</f>
        <v>Poca</v>
      </c>
      <c r="AQ1349" s="3" t="str">
        <f>+IF(TablaProyecto[[#This Row],[TotalWorkingYears]]&lt;4,"Junior",IF(TablaProyecto[[#This Row],[TotalWorkingYears]]&lt;10,"Intermediate","Senior"))</f>
        <v>Senior</v>
      </c>
      <c r="AS1349" t="str">
        <f>+IF(TablaProyecto[[#This Row],[Education]]&gt;5,"ERRONEO","")</f>
        <v/>
      </c>
      <c r="AT1349" t="str">
        <f>IF(+COUNTIF(TablaProyecto[EmployeeNumber],TablaProyecto[[#This Row],[EmployeeNumber]])&gt;1,"ERRONEO"," ")</f>
        <v xml:space="preserve"> </v>
      </c>
      <c r="AU1349" t="str">
        <f>+IF(TablaProyecto[[#This Row],[JobSatisfaction]]&gt;4,"ERRONEO"," ")</f>
        <v xml:space="preserve"> </v>
      </c>
      <c r="AV1349" t="str">
        <f>+IF(TablaProyecto[[#This Row],[PerformanceRating]]&gt;4,"ERRONEO"," ")</f>
        <v xml:space="preserve"> </v>
      </c>
      <c r="AW1349" t="str">
        <f>+IF(TablaProyecto[[#This Row],[RelationshipSatisfaction]]&gt;4,"ERRONEO"," ")</f>
        <v xml:space="preserve"> </v>
      </c>
      <c r="AX1349" t="str">
        <f>+IF(TablaProyecto[[#This Row],[WorkLifeBalance]]&gt;4,"ERRONEO"," ")</f>
        <v xml:space="preserve"> </v>
      </c>
    </row>
    <row r="1350" spans="1:50" x14ac:dyDescent="0.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  <c r="AJ1350" s="3">
        <f>+TablaProyecto[[#This Row],[PercentSalaryHike]]/100</f>
        <v>0.11</v>
      </c>
      <c r="AK1350" s="3" t="str">
        <f>+IF(TablaProyecto[[#This Row],[Age]]&gt;=61,"Baby boomers",IF(TablaProyecto[[#This Row],[Age]]&gt;=45,"Generacion X",IF(TablaProyecto[[#This Row],[Age]]&gt;=29,"Millennials","Generacion Z")))</f>
        <v>Millennials</v>
      </c>
      <c r="AL135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350" s="3" t="str">
        <f>+IF(TablaProyecto[[#This Row],[HourlyRate]]&lt;50,"Coste salarial bajo",IF(TablaProyecto[[#This Row],[HourlyRate]]&lt;75,"Coste salarial medio","Coste salarial alto"))</f>
        <v>Coste salarial alto</v>
      </c>
      <c r="AN1350" s="3" t="str">
        <f>+IF(TablaProyecto[[#This Row],[DistanceFromHome]]&lt;10,"0-10 kms",IF(TablaProyecto[[#This Row],[DistanceFromHome]]&lt;20,"10-20 kms","20-30 kms"))</f>
        <v>0-10 kms</v>
      </c>
      <c r="AO1350" s="3" t="str">
        <f>+IF(TablaProyecto[[#This Row],[Porcentaje de aumento salarial recibido (%)]]&lt;16%,"Bajo",IF(TablaProyecto[[#This Row],[Porcentaje de aumento salarial recibido (%)]]&lt;21%,"Medio","Alto"))</f>
        <v>Bajo</v>
      </c>
      <c r="AP1350" s="3" t="str">
        <f>+IF(TablaProyecto[[#This Row],[TrainingTimesLastYear]]&lt;3,"Poca",IF(TablaProyecto[[#This Row],[TrainingTimesLastYear]]&lt;5,"Media","Mucha"))</f>
        <v>Media</v>
      </c>
      <c r="AQ1350" s="3" t="str">
        <f>+IF(TablaProyecto[[#This Row],[TotalWorkingYears]]&lt;4,"Junior",IF(TablaProyecto[[#This Row],[TotalWorkingYears]]&lt;10,"Intermediate","Senior"))</f>
        <v>Senior</v>
      </c>
      <c r="AS1350" t="str">
        <f>+IF(TablaProyecto[[#This Row],[Education]]&gt;5,"ERRONEO","")</f>
        <v/>
      </c>
      <c r="AT1350" t="str">
        <f>IF(+COUNTIF(TablaProyecto[EmployeeNumber],TablaProyecto[[#This Row],[EmployeeNumber]])&gt;1,"ERRONEO"," ")</f>
        <v xml:space="preserve"> </v>
      </c>
      <c r="AU1350" t="str">
        <f>+IF(TablaProyecto[[#This Row],[JobSatisfaction]]&gt;4,"ERRONEO"," ")</f>
        <v xml:space="preserve"> </v>
      </c>
      <c r="AV1350" t="str">
        <f>+IF(TablaProyecto[[#This Row],[PerformanceRating]]&gt;4,"ERRONEO"," ")</f>
        <v xml:space="preserve"> </v>
      </c>
      <c r="AW1350" t="str">
        <f>+IF(TablaProyecto[[#This Row],[RelationshipSatisfaction]]&gt;4,"ERRONEO"," ")</f>
        <v xml:space="preserve"> </v>
      </c>
      <c r="AX1350" t="str">
        <f>+IF(TablaProyecto[[#This Row],[WorkLifeBalance]]&gt;4,"ERRONEO"," ")</f>
        <v xml:space="preserve"> </v>
      </c>
    </row>
    <row r="1351" spans="1:50" x14ac:dyDescent="0.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  <c r="AJ1351" s="3">
        <f>+TablaProyecto[[#This Row],[PercentSalaryHike]]/100</f>
        <v>0.13</v>
      </c>
      <c r="AK1351" s="3" t="str">
        <f>+IF(TablaProyecto[[#This Row],[Age]]&gt;=61,"Baby boomers",IF(TablaProyecto[[#This Row],[Age]]&gt;=45,"Generacion X",IF(TablaProyecto[[#This Row],[Age]]&gt;=29,"Millennials","Generacion Z")))</f>
        <v>Generacion Z</v>
      </c>
      <c r="AL135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351" s="3" t="str">
        <f>+IF(TablaProyecto[[#This Row],[HourlyRate]]&lt;50,"Coste salarial bajo",IF(TablaProyecto[[#This Row],[HourlyRate]]&lt;75,"Coste salarial medio","Coste salarial alto"))</f>
        <v>Coste salarial alto</v>
      </c>
      <c r="AN1351" s="3" t="str">
        <f>+IF(TablaProyecto[[#This Row],[DistanceFromHome]]&lt;10,"0-10 kms",IF(TablaProyecto[[#This Row],[DistanceFromHome]]&lt;20,"10-20 kms","20-30 kms"))</f>
        <v>0-10 kms</v>
      </c>
      <c r="AO1351" s="3" t="str">
        <f>+IF(TablaProyecto[[#This Row],[Porcentaje de aumento salarial recibido (%)]]&lt;16%,"Bajo",IF(TablaProyecto[[#This Row],[Porcentaje de aumento salarial recibido (%)]]&lt;21%,"Medio","Alto"))</f>
        <v>Bajo</v>
      </c>
      <c r="AP1351" s="3" t="str">
        <f>+IF(TablaProyecto[[#This Row],[TrainingTimesLastYear]]&lt;3,"Poca",IF(TablaProyecto[[#This Row],[TrainingTimesLastYear]]&lt;5,"Media","Mucha"))</f>
        <v>Media</v>
      </c>
      <c r="AQ1351" s="3" t="str">
        <f>+IF(TablaProyecto[[#This Row],[TotalWorkingYears]]&lt;4,"Junior",IF(TablaProyecto[[#This Row],[TotalWorkingYears]]&lt;10,"Intermediate","Senior"))</f>
        <v>Junior</v>
      </c>
      <c r="AS1351" t="str">
        <f>+IF(TablaProyecto[[#This Row],[Education]]&gt;5,"ERRONEO","")</f>
        <v/>
      </c>
      <c r="AT1351" t="str">
        <f>IF(+COUNTIF(TablaProyecto[EmployeeNumber],TablaProyecto[[#This Row],[EmployeeNumber]])&gt;1,"ERRONEO"," ")</f>
        <v xml:space="preserve"> </v>
      </c>
      <c r="AU1351" t="str">
        <f>+IF(TablaProyecto[[#This Row],[JobSatisfaction]]&gt;4,"ERRONEO"," ")</f>
        <v xml:space="preserve"> </v>
      </c>
      <c r="AV1351" t="str">
        <f>+IF(TablaProyecto[[#This Row],[PerformanceRating]]&gt;4,"ERRONEO"," ")</f>
        <v xml:space="preserve"> </v>
      </c>
      <c r="AW1351" t="str">
        <f>+IF(TablaProyecto[[#This Row],[RelationshipSatisfaction]]&gt;4,"ERRONEO"," ")</f>
        <v xml:space="preserve"> </v>
      </c>
      <c r="AX1351" t="str">
        <f>+IF(TablaProyecto[[#This Row],[WorkLifeBalance]]&gt;4,"ERRONEO"," ")</f>
        <v xml:space="preserve"> </v>
      </c>
    </row>
    <row r="1352" spans="1:50" x14ac:dyDescent="0.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  <c r="AJ1352" s="3">
        <f>+TablaProyecto[[#This Row],[PercentSalaryHike]]/100</f>
        <v>0.14000000000000001</v>
      </c>
      <c r="AK1352" s="3" t="str">
        <f>+IF(TablaProyecto[[#This Row],[Age]]&gt;=61,"Baby boomers",IF(TablaProyecto[[#This Row],[Age]]&gt;=45,"Generacion X",IF(TablaProyecto[[#This Row],[Age]]&gt;=29,"Millennials","Generacion Z")))</f>
        <v>Generacion Z</v>
      </c>
      <c r="AL135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52" s="3" t="str">
        <f>+IF(TablaProyecto[[#This Row],[HourlyRate]]&lt;50,"Coste salarial bajo",IF(TablaProyecto[[#This Row],[HourlyRate]]&lt;75,"Coste salarial medio","Coste salarial alto"))</f>
        <v>Coste salarial alto</v>
      </c>
      <c r="AN1352" s="3" t="str">
        <f>+IF(TablaProyecto[[#This Row],[DistanceFromHome]]&lt;10,"0-10 kms",IF(TablaProyecto[[#This Row],[DistanceFromHome]]&lt;20,"10-20 kms","20-30 kms"))</f>
        <v>0-10 kms</v>
      </c>
      <c r="AO1352" s="3" t="str">
        <f>+IF(TablaProyecto[[#This Row],[Porcentaje de aumento salarial recibido (%)]]&lt;16%,"Bajo",IF(TablaProyecto[[#This Row],[Porcentaje de aumento salarial recibido (%)]]&lt;21%,"Medio","Alto"))</f>
        <v>Bajo</v>
      </c>
      <c r="AP1352" s="3" t="str">
        <f>+IF(TablaProyecto[[#This Row],[TrainingTimesLastYear]]&lt;3,"Poca",IF(TablaProyecto[[#This Row],[TrainingTimesLastYear]]&lt;5,"Media","Mucha"))</f>
        <v>Mucha</v>
      </c>
      <c r="AQ1352" s="3" t="str">
        <f>+IF(TablaProyecto[[#This Row],[TotalWorkingYears]]&lt;4,"Junior",IF(TablaProyecto[[#This Row],[TotalWorkingYears]]&lt;10,"Intermediate","Senior"))</f>
        <v>Intermediate</v>
      </c>
      <c r="AS1352" t="str">
        <f>+IF(TablaProyecto[[#This Row],[Education]]&gt;5,"ERRONEO","")</f>
        <v/>
      </c>
      <c r="AT1352" t="str">
        <f>IF(+COUNTIF(TablaProyecto[EmployeeNumber],TablaProyecto[[#This Row],[EmployeeNumber]])&gt;1,"ERRONEO"," ")</f>
        <v xml:space="preserve"> </v>
      </c>
      <c r="AU1352" t="str">
        <f>+IF(TablaProyecto[[#This Row],[JobSatisfaction]]&gt;4,"ERRONEO"," ")</f>
        <v xml:space="preserve"> </v>
      </c>
      <c r="AV1352" t="str">
        <f>+IF(TablaProyecto[[#This Row],[PerformanceRating]]&gt;4,"ERRONEO"," ")</f>
        <v xml:space="preserve"> </v>
      </c>
      <c r="AW1352" t="str">
        <f>+IF(TablaProyecto[[#This Row],[RelationshipSatisfaction]]&gt;4,"ERRONEO"," ")</f>
        <v xml:space="preserve"> </v>
      </c>
      <c r="AX1352" t="str">
        <f>+IF(TablaProyecto[[#This Row],[WorkLifeBalance]]&gt;4,"ERRONEO"," ")</f>
        <v xml:space="preserve"> </v>
      </c>
    </row>
    <row r="1353" spans="1:50" x14ac:dyDescent="0.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  <c r="AJ1353" s="3">
        <f>+TablaProyecto[[#This Row],[PercentSalaryHike]]/100</f>
        <v>0.11</v>
      </c>
      <c r="AK1353" s="3" t="str">
        <f>+IF(TablaProyecto[[#This Row],[Age]]&gt;=61,"Baby boomers",IF(TablaProyecto[[#This Row],[Age]]&gt;=45,"Generacion X",IF(TablaProyecto[[#This Row],[Age]]&gt;=29,"Millennials","Generacion Z")))</f>
        <v>Generacion X</v>
      </c>
      <c r="AL135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353" s="3" t="str">
        <f>+IF(TablaProyecto[[#This Row],[HourlyRate]]&lt;50,"Coste salarial bajo",IF(TablaProyecto[[#This Row],[HourlyRate]]&lt;75,"Coste salarial medio","Coste salarial alto"))</f>
        <v>Coste salarial medio</v>
      </c>
      <c r="AN1353" s="3" t="str">
        <f>+IF(TablaProyecto[[#This Row],[DistanceFromHome]]&lt;10,"0-10 kms",IF(TablaProyecto[[#This Row],[DistanceFromHome]]&lt;20,"10-20 kms","20-30 kms"))</f>
        <v>20-30 kms</v>
      </c>
      <c r="AO1353" s="3" t="str">
        <f>+IF(TablaProyecto[[#This Row],[Porcentaje de aumento salarial recibido (%)]]&lt;16%,"Bajo",IF(TablaProyecto[[#This Row],[Porcentaje de aumento salarial recibido (%)]]&lt;21%,"Medio","Alto"))</f>
        <v>Bajo</v>
      </c>
      <c r="AP1353" s="3" t="str">
        <f>+IF(TablaProyecto[[#This Row],[TrainingTimesLastYear]]&lt;3,"Poca",IF(TablaProyecto[[#This Row],[TrainingTimesLastYear]]&lt;5,"Media","Mucha"))</f>
        <v>Media</v>
      </c>
      <c r="AQ1353" s="3" t="str">
        <f>+IF(TablaProyecto[[#This Row],[TotalWorkingYears]]&lt;4,"Junior",IF(TablaProyecto[[#This Row],[TotalWorkingYears]]&lt;10,"Intermediate","Senior"))</f>
        <v>Senior</v>
      </c>
      <c r="AS1353" t="str">
        <f>+IF(TablaProyecto[[#This Row],[Education]]&gt;5,"ERRONEO","")</f>
        <v/>
      </c>
      <c r="AT1353" t="str">
        <f>IF(+COUNTIF(TablaProyecto[EmployeeNumber],TablaProyecto[[#This Row],[EmployeeNumber]])&gt;1,"ERRONEO"," ")</f>
        <v xml:space="preserve"> </v>
      </c>
      <c r="AU1353" t="str">
        <f>+IF(TablaProyecto[[#This Row],[JobSatisfaction]]&gt;4,"ERRONEO"," ")</f>
        <v xml:space="preserve"> </v>
      </c>
      <c r="AV1353" t="str">
        <f>+IF(TablaProyecto[[#This Row],[PerformanceRating]]&gt;4,"ERRONEO"," ")</f>
        <v xml:space="preserve"> </v>
      </c>
      <c r="AW1353" t="str">
        <f>+IF(TablaProyecto[[#This Row],[RelationshipSatisfaction]]&gt;4,"ERRONEO"," ")</f>
        <v xml:space="preserve"> </v>
      </c>
      <c r="AX1353" t="str">
        <f>+IF(TablaProyecto[[#This Row],[WorkLifeBalance]]&gt;4,"ERRONEO"," ")</f>
        <v xml:space="preserve"> </v>
      </c>
    </row>
    <row r="1354" spans="1:50" x14ac:dyDescent="0.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  <c r="AJ1354" s="3">
        <f>+TablaProyecto[[#This Row],[PercentSalaryHike]]/100</f>
        <v>0.15</v>
      </c>
      <c r="AK1354" s="3" t="str">
        <f>+IF(TablaProyecto[[#This Row],[Age]]&gt;=61,"Baby boomers",IF(TablaProyecto[[#This Row],[Age]]&gt;=45,"Generacion X",IF(TablaProyecto[[#This Row],[Age]]&gt;=29,"Millennials","Generacion Z")))</f>
        <v>Millennials</v>
      </c>
      <c r="AL135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54" s="3" t="str">
        <f>+IF(TablaProyecto[[#This Row],[HourlyRate]]&lt;50,"Coste salarial bajo",IF(TablaProyecto[[#This Row],[HourlyRate]]&lt;75,"Coste salarial medio","Coste salarial alto"))</f>
        <v>Coste salarial alto</v>
      </c>
      <c r="AN1354" s="3" t="str">
        <f>+IF(TablaProyecto[[#This Row],[DistanceFromHome]]&lt;10,"0-10 kms",IF(TablaProyecto[[#This Row],[DistanceFromHome]]&lt;20,"10-20 kms","20-30 kms"))</f>
        <v>0-10 kms</v>
      </c>
      <c r="AO1354" s="3" t="str">
        <f>+IF(TablaProyecto[[#This Row],[Porcentaje de aumento salarial recibido (%)]]&lt;16%,"Bajo",IF(TablaProyecto[[#This Row],[Porcentaje de aumento salarial recibido (%)]]&lt;21%,"Medio","Alto"))</f>
        <v>Bajo</v>
      </c>
      <c r="AP1354" s="3" t="str">
        <f>+IF(TablaProyecto[[#This Row],[TrainingTimesLastYear]]&lt;3,"Poca",IF(TablaProyecto[[#This Row],[TrainingTimesLastYear]]&lt;5,"Media","Mucha"))</f>
        <v>Mucha</v>
      </c>
      <c r="AQ1354" s="3" t="str">
        <f>+IF(TablaProyecto[[#This Row],[TotalWorkingYears]]&lt;4,"Junior",IF(TablaProyecto[[#This Row],[TotalWorkingYears]]&lt;10,"Intermediate","Senior"))</f>
        <v>Senior</v>
      </c>
      <c r="AS1354" t="str">
        <f>+IF(TablaProyecto[[#This Row],[Education]]&gt;5,"ERRONEO","")</f>
        <v/>
      </c>
      <c r="AT1354" t="str">
        <f>IF(+COUNTIF(TablaProyecto[EmployeeNumber],TablaProyecto[[#This Row],[EmployeeNumber]])&gt;1,"ERRONEO"," ")</f>
        <v xml:space="preserve"> </v>
      </c>
      <c r="AU1354" t="str">
        <f>+IF(TablaProyecto[[#This Row],[JobSatisfaction]]&gt;4,"ERRONEO"," ")</f>
        <v xml:space="preserve"> </v>
      </c>
      <c r="AV1354" t="str">
        <f>+IF(TablaProyecto[[#This Row],[PerformanceRating]]&gt;4,"ERRONEO"," ")</f>
        <v xml:space="preserve"> </v>
      </c>
      <c r="AW1354" t="str">
        <f>+IF(TablaProyecto[[#This Row],[RelationshipSatisfaction]]&gt;4,"ERRONEO"," ")</f>
        <v xml:space="preserve"> </v>
      </c>
      <c r="AX1354" t="str">
        <f>+IF(TablaProyecto[[#This Row],[WorkLifeBalance]]&gt;4,"ERRONEO"," ")</f>
        <v xml:space="preserve"> </v>
      </c>
    </row>
    <row r="1355" spans="1:50" x14ac:dyDescent="0.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  <c r="AJ1355" s="3">
        <f>+TablaProyecto[[#This Row],[PercentSalaryHike]]/100</f>
        <v>0.23</v>
      </c>
      <c r="AK1355" s="3" t="str">
        <f>+IF(TablaProyecto[[#This Row],[Age]]&gt;=61,"Baby boomers",IF(TablaProyecto[[#This Row],[Age]]&gt;=45,"Generacion X",IF(TablaProyecto[[#This Row],[Age]]&gt;=29,"Millennials","Generacion Z")))</f>
        <v>Millennials</v>
      </c>
      <c r="AL135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55" s="3" t="str">
        <f>+IF(TablaProyecto[[#This Row],[HourlyRate]]&lt;50,"Coste salarial bajo",IF(TablaProyecto[[#This Row],[HourlyRate]]&lt;75,"Coste salarial medio","Coste salarial alto"))</f>
        <v>Coste salarial alto</v>
      </c>
      <c r="AN1355" s="3" t="str">
        <f>+IF(TablaProyecto[[#This Row],[DistanceFromHome]]&lt;10,"0-10 kms",IF(TablaProyecto[[#This Row],[DistanceFromHome]]&lt;20,"10-20 kms","20-30 kms"))</f>
        <v>10-20 kms</v>
      </c>
      <c r="AO1355" s="3" t="str">
        <f>+IF(TablaProyecto[[#This Row],[Porcentaje de aumento salarial recibido (%)]]&lt;16%,"Bajo",IF(TablaProyecto[[#This Row],[Porcentaje de aumento salarial recibido (%)]]&lt;21%,"Medio","Alto"))</f>
        <v>Alto</v>
      </c>
      <c r="AP1355" s="3" t="str">
        <f>+IF(TablaProyecto[[#This Row],[TrainingTimesLastYear]]&lt;3,"Poca",IF(TablaProyecto[[#This Row],[TrainingTimesLastYear]]&lt;5,"Media","Mucha"))</f>
        <v>Poca</v>
      </c>
      <c r="AQ1355" s="3" t="str">
        <f>+IF(TablaProyecto[[#This Row],[TotalWorkingYears]]&lt;4,"Junior",IF(TablaProyecto[[#This Row],[TotalWorkingYears]]&lt;10,"Intermediate","Senior"))</f>
        <v>Intermediate</v>
      </c>
      <c r="AS1355" t="str">
        <f>+IF(TablaProyecto[[#This Row],[Education]]&gt;5,"ERRONEO","")</f>
        <v/>
      </c>
      <c r="AT1355" t="str">
        <f>IF(+COUNTIF(TablaProyecto[EmployeeNumber],TablaProyecto[[#This Row],[EmployeeNumber]])&gt;1,"ERRONEO"," ")</f>
        <v xml:space="preserve"> </v>
      </c>
      <c r="AU1355" t="str">
        <f>+IF(TablaProyecto[[#This Row],[JobSatisfaction]]&gt;4,"ERRONEO"," ")</f>
        <v xml:space="preserve"> </v>
      </c>
      <c r="AV1355" t="str">
        <f>+IF(TablaProyecto[[#This Row],[PerformanceRating]]&gt;4,"ERRONEO"," ")</f>
        <v xml:space="preserve"> </v>
      </c>
      <c r="AW1355" t="str">
        <f>+IF(TablaProyecto[[#This Row],[RelationshipSatisfaction]]&gt;4,"ERRONEO"," ")</f>
        <v xml:space="preserve"> </v>
      </c>
      <c r="AX1355" t="str">
        <f>+IF(TablaProyecto[[#This Row],[WorkLifeBalance]]&gt;4,"ERRONEO"," ")</f>
        <v xml:space="preserve"> </v>
      </c>
    </row>
    <row r="1356" spans="1:50" x14ac:dyDescent="0.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  <c r="AJ1356" s="3">
        <f>+TablaProyecto[[#This Row],[PercentSalaryHike]]/100</f>
        <v>0.16</v>
      </c>
      <c r="AK1356" s="3" t="str">
        <f>+IF(TablaProyecto[[#This Row],[Age]]&gt;=61,"Baby boomers",IF(TablaProyecto[[#This Row],[Age]]&gt;=45,"Generacion X",IF(TablaProyecto[[#This Row],[Age]]&gt;=29,"Millennials","Generacion Z")))</f>
        <v>Generacion X</v>
      </c>
      <c r="AL135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56" s="3" t="str">
        <f>+IF(TablaProyecto[[#This Row],[HourlyRate]]&lt;50,"Coste salarial bajo",IF(TablaProyecto[[#This Row],[HourlyRate]]&lt;75,"Coste salarial medio","Coste salarial alto"))</f>
        <v>Coste salarial alto</v>
      </c>
      <c r="AN1356" s="3" t="str">
        <f>+IF(TablaProyecto[[#This Row],[DistanceFromHome]]&lt;10,"0-10 kms",IF(TablaProyecto[[#This Row],[DistanceFromHome]]&lt;20,"10-20 kms","20-30 kms"))</f>
        <v>20-30 kms</v>
      </c>
      <c r="AO1356" s="3" t="str">
        <f>+IF(TablaProyecto[[#This Row],[Porcentaje de aumento salarial recibido (%)]]&lt;16%,"Bajo",IF(TablaProyecto[[#This Row],[Porcentaje de aumento salarial recibido (%)]]&lt;21%,"Medio","Alto"))</f>
        <v>Medio</v>
      </c>
      <c r="AP1356" s="3" t="str">
        <f>+IF(TablaProyecto[[#This Row],[TrainingTimesLastYear]]&lt;3,"Poca",IF(TablaProyecto[[#This Row],[TrainingTimesLastYear]]&lt;5,"Media","Mucha"))</f>
        <v>Media</v>
      </c>
      <c r="AQ1356" s="3" t="str">
        <f>+IF(TablaProyecto[[#This Row],[TotalWorkingYears]]&lt;4,"Junior",IF(TablaProyecto[[#This Row],[TotalWorkingYears]]&lt;10,"Intermediate","Senior"))</f>
        <v>Intermediate</v>
      </c>
      <c r="AS1356" t="str">
        <f>+IF(TablaProyecto[[#This Row],[Education]]&gt;5,"ERRONEO","")</f>
        <v/>
      </c>
      <c r="AT1356" t="str">
        <f>IF(+COUNTIF(TablaProyecto[EmployeeNumber],TablaProyecto[[#This Row],[EmployeeNumber]])&gt;1,"ERRONEO"," ")</f>
        <v xml:space="preserve"> </v>
      </c>
      <c r="AU1356" t="str">
        <f>+IF(TablaProyecto[[#This Row],[JobSatisfaction]]&gt;4,"ERRONEO"," ")</f>
        <v xml:space="preserve"> </v>
      </c>
      <c r="AV1356" t="str">
        <f>+IF(TablaProyecto[[#This Row],[PerformanceRating]]&gt;4,"ERRONEO"," ")</f>
        <v xml:space="preserve"> </v>
      </c>
      <c r="AW1356" t="str">
        <f>+IF(TablaProyecto[[#This Row],[RelationshipSatisfaction]]&gt;4,"ERRONEO"," ")</f>
        <v xml:space="preserve"> </v>
      </c>
      <c r="AX1356" t="str">
        <f>+IF(TablaProyecto[[#This Row],[WorkLifeBalance]]&gt;4,"ERRONEO"," ")</f>
        <v xml:space="preserve"> </v>
      </c>
    </row>
    <row r="1357" spans="1:50" x14ac:dyDescent="0.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  <c r="AJ1357" s="3">
        <f>+TablaProyecto[[#This Row],[PercentSalaryHike]]/100</f>
        <v>0.16</v>
      </c>
      <c r="AK1357" s="3" t="str">
        <f>+IF(TablaProyecto[[#This Row],[Age]]&gt;=61,"Baby boomers",IF(TablaProyecto[[#This Row],[Age]]&gt;=45,"Generacion X",IF(TablaProyecto[[#This Row],[Age]]&gt;=29,"Millennials","Generacion Z")))</f>
        <v>Millennials</v>
      </c>
      <c r="AL135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57" s="3" t="str">
        <f>+IF(TablaProyecto[[#This Row],[HourlyRate]]&lt;50,"Coste salarial bajo",IF(TablaProyecto[[#This Row],[HourlyRate]]&lt;75,"Coste salarial medio","Coste salarial alto"))</f>
        <v>Coste salarial bajo</v>
      </c>
      <c r="AN1357" s="3" t="str">
        <f>+IF(TablaProyecto[[#This Row],[DistanceFromHome]]&lt;10,"0-10 kms",IF(TablaProyecto[[#This Row],[DistanceFromHome]]&lt;20,"10-20 kms","20-30 kms"))</f>
        <v>10-20 kms</v>
      </c>
      <c r="AO1357" s="3" t="str">
        <f>+IF(TablaProyecto[[#This Row],[Porcentaje de aumento salarial recibido (%)]]&lt;16%,"Bajo",IF(TablaProyecto[[#This Row],[Porcentaje de aumento salarial recibido (%)]]&lt;21%,"Medio","Alto"))</f>
        <v>Medio</v>
      </c>
      <c r="AP1357" s="3" t="str">
        <f>+IF(TablaProyecto[[#This Row],[TrainingTimesLastYear]]&lt;3,"Poca",IF(TablaProyecto[[#This Row],[TrainingTimesLastYear]]&lt;5,"Media","Mucha"))</f>
        <v>Poca</v>
      </c>
      <c r="AQ1357" s="3" t="str">
        <f>+IF(TablaProyecto[[#This Row],[TotalWorkingYears]]&lt;4,"Junior",IF(TablaProyecto[[#This Row],[TotalWorkingYears]]&lt;10,"Intermediate","Senior"))</f>
        <v>Senior</v>
      </c>
      <c r="AS1357" t="str">
        <f>+IF(TablaProyecto[[#This Row],[Education]]&gt;5,"ERRONEO","")</f>
        <v/>
      </c>
      <c r="AT1357" t="str">
        <f>IF(+COUNTIF(TablaProyecto[EmployeeNumber],TablaProyecto[[#This Row],[EmployeeNumber]])&gt;1,"ERRONEO"," ")</f>
        <v xml:space="preserve"> </v>
      </c>
      <c r="AU1357" t="str">
        <f>+IF(TablaProyecto[[#This Row],[JobSatisfaction]]&gt;4,"ERRONEO"," ")</f>
        <v xml:space="preserve"> </v>
      </c>
      <c r="AV1357" t="str">
        <f>+IF(TablaProyecto[[#This Row],[PerformanceRating]]&gt;4,"ERRONEO"," ")</f>
        <v xml:space="preserve"> </v>
      </c>
      <c r="AW1357" t="str">
        <f>+IF(TablaProyecto[[#This Row],[RelationshipSatisfaction]]&gt;4,"ERRONEO"," ")</f>
        <v xml:space="preserve"> </v>
      </c>
      <c r="AX1357" t="str">
        <f>+IF(TablaProyecto[[#This Row],[WorkLifeBalance]]&gt;4,"ERRONEO"," ")</f>
        <v xml:space="preserve"> </v>
      </c>
    </row>
    <row r="1358" spans="1:50" x14ac:dyDescent="0.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  <c r="AJ1358" s="3">
        <f>+TablaProyecto[[#This Row],[PercentSalaryHike]]/100</f>
        <v>0.21</v>
      </c>
      <c r="AK1358" s="3" t="str">
        <f>+IF(TablaProyecto[[#This Row],[Age]]&gt;=61,"Baby boomers",IF(TablaProyecto[[#This Row],[Age]]&gt;=45,"Generacion X",IF(TablaProyecto[[#This Row],[Age]]&gt;=29,"Millennials","Generacion Z")))</f>
        <v>Millennials</v>
      </c>
      <c r="AL135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58" s="3" t="str">
        <f>+IF(TablaProyecto[[#This Row],[HourlyRate]]&lt;50,"Coste salarial bajo",IF(TablaProyecto[[#This Row],[HourlyRate]]&lt;75,"Coste salarial medio","Coste salarial alto"))</f>
        <v>Coste salarial medio</v>
      </c>
      <c r="AN1358" s="3" t="str">
        <f>+IF(TablaProyecto[[#This Row],[DistanceFromHome]]&lt;10,"0-10 kms",IF(TablaProyecto[[#This Row],[DistanceFromHome]]&lt;20,"10-20 kms","20-30 kms"))</f>
        <v>0-10 kms</v>
      </c>
      <c r="AO1358" s="3" t="str">
        <f>+IF(TablaProyecto[[#This Row],[Porcentaje de aumento salarial recibido (%)]]&lt;16%,"Bajo",IF(TablaProyecto[[#This Row],[Porcentaje de aumento salarial recibido (%)]]&lt;21%,"Medio","Alto"))</f>
        <v>Alto</v>
      </c>
      <c r="AP1358" s="3" t="str">
        <f>+IF(TablaProyecto[[#This Row],[TrainingTimesLastYear]]&lt;3,"Poca",IF(TablaProyecto[[#This Row],[TrainingTimesLastYear]]&lt;5,"Media","Mucha"))</f>
        <v>Media</v>
      </c>
      <c r="AQ1358" s="3" t="str">
        <f>+IF(TablaProyecto[[#This Row],[TotalWorkingYears]]&lt;4,"Junior",IF(TablaProyecto[[#This Row],[TotalWorkingYears]]&lt;10,"Intermediate","Senior"))</f>
        <v>Senior</v>
      </c>
      <c r="AS1358" t="str">
        <f>+IF(TablaProyecto[[#This Row],[Education]]&gt;5,"ERRONEO","")</f>
        <v/>
      </c>
      <c r="AT1358" t="str">
        <f>IF(+COUNTIF(TablaProyecto[EmployeeNumber],TablaProyecto[[#This Row],[EmployeeNumber]])&gt;1,"ERRONEO"," ")</f>
        <v xml:space="preserve"> </v>
      </c>
      <c r="AU1358" t="str">
        <f>+IF(TablaProyecto[[#This Row],[JobSatisfaction]]&gt;4,"ERRONEO"," ")</f>
        <v xml:space="preserve"> </v>
      </c>
      <c r="AV1358" t="str">
        <f>+IF(TablaProyecto[[#This Row],[PerformanceRating]]&gt;4,"ERRONEO"," ")</f>
        <v xml:space="preserve"> </v>
      </c>
      <c r="AW1358" t="str">
        <f>+IF(TablaProyecto[[#This Row],[RelationshipSatisfaction]]&gt;4,"ERRONEO"," ")</f>
        <v xml:space="preserve"> </v>
      </c>
      <c r="AX1358" t="str">
        <f>+IF(TablaProyecto[[#This Row],[WorkLifeBalance]]&gt;4,"ERRONEO"," ")</f>
        <v xml:space="preserve"> </v>
      </c>
    </row>
    <row r="1359" spans="1:50" x14ac:dyDescent="0.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  <c r="AJ1359" s="3">
        <f>+TablaProyecto[[#This Row],[PercentSalaryHike]]/100</f>
        <v>0.13</v>
      </c>
      <c r="AK1359" s="3" t="str">
        <f>+IF(TablaProyecto[[#This Row],[Age]]&gt;=61,"Baby boomers",IF(TablaProyecto[[#This Row],[Age]]&gt;=45,"Generacion X",IF(TablaProyecto[[#This Row],[Age]]&gt;=29,"Millennials","Generacion Z")))</f>
        <v>Millennials</v>
      </c>
      <c r="AL135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359" s="3" t="str">
        <f>+IF(TablaProyecto[[#This Row],[HourlyRate]]&lt;50,"Coste salarial bajo",IF(TablaProyecto[[#This Row],[HourlyRate]]&lt;75,"Coste salarial medio","Coste salarial alto"))</f>
        <v>Coste salarial alto</v>
      </c>
      <c r="AN1359" s="3" t="str">
        <f>+IF(TablaProyecto[[#This Row],[DistanceFromHome]]&lt;10,"0-10 kms",IF(TablaProyecto[[#This Row],[DistanceFromHome]]&lt;20,"10-20 kms","20-30 kms"))</f>
        <v>0-10 kms</v>
      </c>
      <c r="AO1359" s="3" t="str">
        <f>+IF(TablaProyecto[[#This Row],[Porcentaje de aumento salarial recibido (%)]]&lt;16%,"Bajo",IF(TablaProyecto[[#This Row],[Porcentaje de aumento salarial recibido (%)]]&lt;21%,"Medio","Alto"))</f>
        <v>Bajo</v>
      </c>
      <c r="AP1359" s="3" t="str">
        <f>+IF(TablaProyecto[[#This Row],[TrainingTimesLastYear]]&lt;3,"Poca",IF(TablaProyecto[[#This Row],[TrainingTimesLastYear]]&lt;5,"Media","Mucha"))</f>
        <v>Media</v>
      </c>
      <c r="AQ1359" s="3" t="str">
        <f>+IF(TablaProyecto[[#This Row],[TotalWorkingYears]]&lt;4,"Junior",IF(TablaProyecto[[#This Row],[TotalWorkingYears]]&lt;10,"Intermediate","Senior"))</f>
        <v>Senior</v>
      </c>
      <c r="AS1359" t="str">
        <f>+IF(TablaProyecto[[#This Row],[Education]]&gt;5,"ERRONEO","")</f>
        <v/>
      </c>
      <c r="AT1359" t="str">
        <f>IF(+COUNTIF(TablaProyecto[EmployeeNumber],TablaProyecto[[#This Row],[EmployeeNumber]])&gt;1,"ERRONEO"," ")</f>
        <v xml:space="preserve"> </v>
      </c>
      <c r="AU1359" t="str">
        <f>+IF(TablaProyecto[[#This Row],[JobSatisfaction]]&gt;4,"ERRONEO"," ")</f>
        <v xml:space="preserve"> </v>
      </c>
      <c r="AV1359" t="str">
        <f>+IF(TablaProyecto[[#This Row],[PerformanceRating]]&gt;4,"ERRONEO"," ")</f>
        <v xml:space="preserve"> </v>
      </c>
      <c r="AW1359" t="str">
        <f>+IF(TablaProyecto[[#This Row],[RelationshipSatisfaction]]&gt;4,"ERRONEO"," ")</f>
        <v xml:space="preserve"> </v>
      </c>
      <c r="AX1359" t="str">
        <f>+IF(TablaProyecto[[#This Row],[WorkLifeBalance]]&gt;4,"ERRONEO"," ")</f>
        <v xml:space="preserve"> </v>
      </c>
    </row>
    <row r="1360" spans="1:50" x14ac:dyDescent="0.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  <c r="AJ1360" s="3">
        <f>+TablaProyecto[[#This Row],[PercentSalaryHike]]/100</f>
        <v>0.11</v>
      </c>
      <c r="AK1360" s="3" t="str">
        <f>+IF(TablaProyecto[[#This Row],[Age]]&gt;=61,"Baby boomers",IF(TablaProyecto[[#This Row],[Age]]&gt;=45,"Generacion X",IF(TablaProyecto[[#This Row],[Age]]&gt;=29,"Millennials","Generacion Z")))</f>
        <v>Millennials</v>
      </c>
      <c r="AL136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60" s="3" t="str">
        <f>+IF(TablaProyecto[[#This Row],[HourlyRate]]&lt;50,"Coste salarial bajo",IF(TablaProyecto[[#This Row],[HourlyRate]]&lt;75,"Coste salarial medio","Coste salarial alto"))</f>
        <v>Coste salarial alto</v>
      </c>
      <c r="AN1360" s="3" t="str">
        <f>+IF(TablaProyecto[[#This Row],[DistanceFromHome]]&lt;10,"0-10 kms",IF(TablaProyecto[[#This Row],[DistanceFromHome]]&lt;20,"10-20 kms","20-30 kms"))</f>
        <v>10-20 kms</v>
      </c>
      <c r="AO1360" s="3" t="str">
        <f>+IF(TablaProyecto[[#This Row],[Porcentaje de aumento salarial recibido (%)]]&lt;16%,"Bajo",IF(TablaProyecto[[#This Row],[Porcentaje de aumento salarial recibido (%)]]&lt;21%,"Medio","Alto"))</f>
        <v>Bajo</v>
      </c>
      <c r="AP1360" s="3" t="str">
        <f>+IF(TablaProyecto[[#This Row],[TrainingTimesLastYear]]&lt;3,"Poca",IF(TablaProyecto[[#This Row],[TrainingTimesLastYear]]&lt;5,"Media","Mucha"))</f>
        <v>Poca</v>
      </c>
      <c r="AQ1360" s="3" t="str">
        <f>+IF(TablaProyecto[[#This Row],[TotalWorkingYears]]&lt;4,"Junior",IF(TablaProyecto[[#This Row],[TotalWorkingYears]]&lt;10,"Intermediate","Senior"))</f>
        <v>Intermediate</v>
      </c>
      <c r="AS1360" t="str">
        <f>+IF(TablaProyecto[[#This Row],[Education]]&gt;5,"ERRONEO","")</f>
        <v/>
      </c>
      <c r="AT1360" t="str">
        <f>IF(+COUNTIF(TablaProyecto[EmployeeNumber],TablaProyecto[[#This Row],[EmployeeNumber]])&gt;1,"ERRONEO"," ")</f>
        <v xml:space="preserve"> </v>
      </c>
      <c r="AU1360" t="str">
        <f>+IF(TablaProyecto[[#This Row],[JobSatisfaction]]&gt;4,"ERRONEO"," ")</f>
        <v xml:space="preserve"> </v>
      </c>
      <c r="AV1360" t="str">
        <f>+IF(TablaProyecto[[#This Row],[PerformanceRating]]&gt;4,"ERRONEO"," ")</f>
        <v xml:space="preserve"> </v>
      </c>
      <c r="AW1360" t="str">
        <f>+IF(TablaProyecto[[#This Row],[RelationshipSatisfaction]]&gt;4,"ERRONEO"," ")</f>
        <v xml:space="preserve"> </v>
      </c>
      <c r="AX1360" t="str">
        <f>+IF(TablaProyecto[[#This Row],[WorkLifeBalance]]&gt;4,"ERRONEO"," ")</f>
        <v xml:space="preserve"> </v>
      </c>
    </row>
    <row r="1361" spans="1:50" x14ac:dyDescent="0.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  <c r="AJ1361" s="3">
        <f>+TablaProyecto[[#This Row],[PercentSalaryHike]]/100</f>
        <v>0.12</v>
      </c>
      <c r="AK1361" s="3" t="str">
        <f>+IF(TablaProyecto[[#This Row],[Age]]&gt;=61,"Baby boomers",IF(TablaProyecto[[#This Row],[Age]]&gt;=45,"Generacion X",IF(TablaProyecto[[#This Row],[Age]]&gt;=29,"Millennials","Generacion Z")))</f>
        <v>Millennials</v>
      </c>
      <c r="AL136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61" s="3" t="str">
        <f>+IF(TablaProyecto[[#This Row],[HourlyRate]]&lt;50,"Coste salarial bajo",IF(TablaProyecto[[#This Row],[HourlyRate]]&lt;75,"Coste salarial medio","Coste salarial alto"))</f>
        <v>Coste salarial alto</v>
      </c>
      <c r="AN1361" s="3" t="str">
        <f>+IF(TablaProyecto[[#This Row],[DistanceFromHome]]&lt;10,"0-10 kms",IF(TablaProyecto[[#This Row],[DistanceFromHome]]&lt;20,"10-20 kms","20-30 kms"))</f>
        <v>0-10 kms</v>
      </c>
      <c r="AO1361" s="3" t="str">
        <f>+IF(TablaProyecto[[#This Row],[Porcentaje de aumento salarial recibido (%)]]&lt;16%,"Bajo",IF(TablaProyecto[[#This Row],[Porcentaje de aumento salarial recibido (%)]]&lt;21%,"Medio","Alto"))</f>
        <v>Bajo</v>
      </c>
      <c r="AP1361" s="3" t="str">
        <f>+IF(TablaProyecto[[#This Row],[TrainingTimesLastYear]]&lt;3,"Poca",IF(TablaProyecto[[#This Row],[TrainingTimesLastYear]]&lt;5,"Media","Mucha"))</f>
        <v>Media</v>
      </c>
      <c r="AQ1361" s="3" t="str">
        <f>+IF(TablaProyecto[[#This Row],[TotalWorkingYears]]&lt;4,"Junior",IF(TablaProyecto[[#This Row],[TotalWorkingYears]]&lt;10,"Intermediate","Senior"))</f>
        <v>Intermediate</v>
      </c>
      <c r="AS1361" t="str">
        <f>+IF(TablaProyecto[[#This Row],[Education]]&gt;5,"ERRONEO","")</f>
        <v/>
      </c>
      <c r="AT1361" t="str">
        <f>IF(+COUNTIF(TablaProyecto[EmployeeNumber],TablaProyecto[[#This Row],[EmployeeNumber]])&gt;1,"ERRONEO"," ")</f>
        <v xml:space="preserve"> </v>
      </c>
      <c r="AU1361" t="str">
        <f>+IF(TablaProyecto[[#This Row],[JobSatisfaction]]&gt;4,"ERRONEO"," ")</f>
        <v xml:space="preserve"> </v>
      </c>
      <c r="AV1361" t="str">
        <f>+IF(TablaProyecto[[#This Row],[PerformanceRating]]&gt;4,"ERRONEO"," ")</f>
        <v xml:space="preserve"> </v>
      </c>
      <c r="AW1361" t="str">
        <f>+IF(TablaProyecto[[#This Row],[RelationshipSatisfaction]]&gt;4,"ERRONEO"," ")</f>
        <v xml:space="preserve"> </v>
      </c>
      <c r="AX1361" t="str">
        <f>+IF(TablaProyecto[[#This Row],[WorkLifeBalance]]&gt;4,"ERRONEO"," ")</f>
        <v xml:space="preserve"> </v>
      </c>
    </row>
    <row r="1362" spans="1:50" x14ac:dyDescent="0.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  <c r="AJ1362" s="3">
        <f>+TablaProyecto[[#This Row],[PercentSalaryHike]]/100</f>
        <v>0.12</v>
      </c>
      <c r="AK1362" s="3" t="str">
        <f>+IF(TablaProyecto[[#This Row],[Age]]&gt;=61,"Baby boomers",IF(TablaProyecto[[#This Row],[Age]]&gt;=45,"Generacion X",IF(TablaProyecto[[#This Row],[Age]]&gt;=29,"Millennials","Generacion Z")))</f>
        <v>Millennials</v>
      </c>
      <c r="AL136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62" s="3" t="str">
        <f>+IF(TablaProyecto[[#This Row],[HourlyRate]]&lt;50,"Coste salarial bajo",IF(TablaProyecto[[#This Row],[HourlyRate]]&lt;75,"Coste salarial medio","Coste salarial alto"))</f>
        <v>Coste salarial medio</v>
      </c>
      <c r="AN1362" s="3" t="str">
        <f>+IF(TablaProyecto[[#This Row],[DistanceFromHome]]&lt;10,"0-10 kms",IF(TablaProyecto[[#This Row],[DistanceFromHome]]&lt;20,"10-20 kms","20-30 kms"))</f>
        <v>0-10 kms</v>
      </c>
      <c r="AO1362" s="3" t="str">
        <f>+IF(TablaProyecto[[#This Row],[Porcentaje de aumento salarial recibido (%)]]&lt;16%,"Bajo",IF(TablaProyecto[[#This Row],[Porcentaje de aumento salarial recibido (%)]]&lt;21%,"Medio","Alto"))</f>
        <v>Bajo</v>
      </c>
      <c r="AP1362" s="3" t="str">
        <f>+IF(TablaProyecto[[#This Row],[TrainingTimesLastYear]]&lt;3,"Poca",IF(TablaProyecto[[#This Row],[TrainingTimesLastYear]]&lt;5,"Media","Mucha"))</f>
        <v>Poca</v>
      </c>
      <c r="AQ1362" s="3" t="str">
        <f>+IF(TablaProyecto[[#This Row],[TotalWorkingYears]]&lt;4,"Junior",IF(TablaProyecto[[#This Row],[TotalWorkingYears]]&lt;10,"Intermediate","Senior"))</f>
        <v>Intermediate</v>
      </c>
      <c r="AS1362" t="str">
        <f>+IF(TablaProyecto[[#This Row],[Education]]&gt;5,"ERRONEO","")</f>
        <v/>
      </c>
      <c r="AT1362" t="str">
        <f>IF(+COUNTIF(TablaProyecto[EmployeeNumber],TablaProyecto[[#This Row],[EmployeeNumber]])&gt;1,"ERRONEO"," ")</f>
        <v xml:space="preserve"> </v>
      </c>
      <c r="AU1362" t="str">
        <f>+IF(TablaProyecto[[#This Row],[JobSatisfaction]]&gt;4,"ERRONEO"," ")</f>
        <v xml:space="preserve"> </v>
      </c>
      <c r="AV1362" t="str">
        <f>+IF(TablaProyecto[[#This Row],[PerformanceRating]]&gt;4,"ERRONEO"," ")</f>
        <v xml:space="preserve"> </v>
      </c>
      <c r="AW1362" t="str">
        <f>+IF(TablaProyecto[[#This Row],[RelationshipSatisfaction]]&gt;4,"ERRONEO"," ")</f>
        <v xml:space="preserve"> </v>
      </c>
      <c r="AX1362" t="str">
        <f>+IF(TablaProyecto[[#This Row],[WorkLifeBalance]]&gt;4,"ERRONEO"," ")</f>
        <v xml:space="preserve"> </v>
      </c>
    </row>
    <row r="1363" spans="1:50" x14ac:dyDescent="0.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  <c r="AJ1363" s="3">
        <f>+TablaProyecto[[#This Row],[PercentSalaryHike]]/100</f>
        <v>0.18</v>
      </c>
      <c r="AK1363" s="3" t="str">
        <f>+IF(TablaProyecto[[#This Row],[Age]]&gt;=61,"Baby boomers",IF(TablaProyecto[[#This Row],[Age]]&gt;=45,"Generacion X",IF(TablaProyecto[[#This Row],[Age]]&gt;=29,"Millennials","Generacion Z")))</f>
        <v>Generacion Z</v>
      </c>
      <c r="AL136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63" s="3" t="str">
        <f>+IF(TablaProyecto[[#This Row],[HourlyRate]]&lt;50,"Coste salarial bajo",IF(TablaProyecto[[#This Row],[HourlyRate]]&lt;75,"Coste salarial medio","Coste salarial alto"))</f>
        <v>Coste salarial medio</v>
      </c>
      <c r="AN1363" s="3" t="str">
        <f>+IF(TablaProyecto[[#This Row],[DistanceFromHome]]&lt;10,"0-10 kms",IF(TablaProyecto[[#This Row],[DistanceFromHome]]&lt;20,"10-20 kms","20-30 kms"))</f>
        <v>0-10 kms</v>
      </c>
      <c r="AO1363" s="3" t="str">
        <f>+IF(TablaProyecto[[#This Row],[Porcentaje de aumento salarial recibido (%)]]&lt;16%,"Bajo",IF(TablaProyecto[[#This Row],[Porcentaje de aumento salarial recibido (%)]]&lt;21%,"Medio","Alto"))</f>
        <v>Medio</v>
      </c>
      <c r="AP1363" s="3" t="str">
        <f>+IF(TablaProyecto[[#This Row],[TrainingTimesLastYear]]&lt;3,"Poca",IF(TablaProyecto[[#This Row],[TrainingTimesLastYear]]&lt;5,"Media","Mucha"))</f>
        <v>Media</v>
      </c>
      <c r="AQ1363" s="3" t="str">
        <f>+IF(TablaProyecto[[#This Row],[TotalWorkingYears]]&lt;4,"Junior",IF(TablaProyecto[[#This Row],[TotalWorkingYears]]&lt;10,"Intermediate","Senior"))</f>
        <v>Intermediate</v>
      </c>
      <c r="AS1363" t="str">
        <f>+IF(TablaProyecto[[#This Row],[Education]]&gt;5,"ERRONEO","")</f>
        <v/>
      </c>
      <c r="AT1363" t="str">
        <f>IF(+COUNTIF(TablaProyecto[EmployeeNumber],TablaProyecto[[#This Row],[EmployeeNumber]])&gt;1,"ERRONEO"," ")</f>
        <v xml:space="preserve"> </v>
      </c>
      <c r="AU1363" t="str">
        <f>+IF(TablaProyecto[[#This Row],[JobSatisfaction]]&gt;4,"ERRONEO"," ")</f>
        <v xml:space="preserve"> </v>
      </c>
      <c r="AV1363" t="str">
        <f>+IF(TablaProyecto[[#This Row],[PerformanceRating]]&gt;4,"ERRONEO"," ")</f>
        <v xml:space="preserve"> </v>
      </c>
      <c r="AW1363" t="str">
        <f>+IF(TablaProyecto[[#This Row],[RelationshipSatisfaction]]&gt;4,"ERRONEO"," ")</f>
        <v xml:space="preserve"> </v>
      </c>
      <c r="AX1363" t="str">
        <f>+IF(TablaProyecto[[#This Row],[WorkLifeBalance]]&gt;4,"ERRONEO"," ")</f>
        <v xml:space="preserve"> </v>
      </c>
    </row>
    <row r="1364" spans="1:50" x14ac:dyDescent="0.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  <c r="AJ1364" s="3">
        <f>+TablaProyecto[[#This Row],[PercentSalaryHike]]/100</f>
        <v>0.12</v>
      </c>
      <c r="AK1364" s="3" t="str">
        <f>+IF(TablaProyecto[[#This Row],[Age]]&gt;=61,"Baby boomers",IF(TablaProyecto[[#This Row],[Age]]&gt;=45,"Generacion X",IF(TablaProyecto[[#This Row],[Age]]&gt;=29,"Millennials","Generacion Z")))</f>
        <v>Generacion X</v>
      </c>
      <c r="AL136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64" s="3" t="str">
        <f>+IF(TablaProyecto[[#This Row],[HourlyRate]]&lt;50,"Coste salarial bajo",IF(TablaProyecto[[#This Row],[HourlyRate]]&lt;75,"Coste salarial medio","Coste salarial alto"))</f>
        <v>Coste salarial bajo</v>
      </c>
      <c r="AN1364" s="3" t="str">
        <f>+IF(TablaProyecto[[#This Row],[DistanceFromHome]]&lt;10,"0-10 kms",IF(TablaProyecto[[#This Row],[DistanceFromHome]]&lt;20,"10-20 kms","20-30 kms"))</f>
        <v>0-10 kms</v>
      </c>
      <c r="AO1364" s="3" t="str">
        <f>+IF(TablaProyecto[[#This Row],[Porcentaje de aumento salarial recibido (%)]]&lt;16%,"Bajo",IF(TablaProyecto[[#This Row],[Porcentaje de aumento salarial recibido (%)]]&lt;21%,"Medio","Alto"))</f>
        <v>Bajo</v>
      </c>
      <c r="AP1364" s="3" t="str">
        <f>+IF(TablaProyecto[[#This Row],[TrainingTimesLastYear]]&lt;3,"Poca",IF(TablaProyecto[[#This Row],[TrainingTimesLastYear]]&lt;5,"Media","Mucha"))</f>
        <v>Media</v>
      </c>
      <c r="AQ1364" s="3" t="str">
        <f>+IF(TablaProyecto[[#This Row],[TotalWorkingYears]]&lt;4,"Junior",IF(TablaProyecto[[#This Row],[TotalWorkingYears]]&lt;10,"Intermediate","Senior"))</f>
        <v>Senior</v>
      </c>
      <c r="AS1364" t="str">
        <f>+IF(TablaProyecto[[#This Row],[Education]]&gt;5,"ERRONEO","")</f>
        <v/>
      </c>
      <c r="AT1364" t="str">
        <f>IF(+COUNTIF(TablaProyecto[EmployeeNumber],TablaProyecto[[#This Row],[EmployeeNumber]])&gt;1,"ERRONEO"," ")</f>
        <v xml:space="preserve"> </v>
      </c>
      <c r="AU1364" t="str">
        <f>+IF(TablaProyecto[[#This Row],[JobSatisfaction]]&gt;4,"ERRONEO"," ")</f>
        <v xml:space="preserve"> </v>
      </c>
      <c r="AV1364" t="str">
        <f>+IF(TablaProyecto[[#This Row],[PerformanceRating]]&gt;4,"ERRONEO"," ")</f>
        <v xml:space="preserve"> </v>
      </c>
      <c r="AW1364" t="str">
        <f>+IF(TablaProyecto[[#This Row],[RelationshipSatisfaction]]&gt;4,"ERRONEO"," ")</f>
        <v xml:space="preserve"> </v>
      </c>
      <c r="AX1364" t="str">
        <f>+IF(TablaProyecto[[#This Row],[WorkLifeBalance]]&gt;4,"ERRONEO"," ")</f>
        <v xml:space="preserve"> </v>
      </c>
    </row>
    <row r="1365" spans="1:50" x14ac:dyDescent="0.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  <c r="AJ1365" s="3">
        <f>+TablaProyecto[[#This Row],[PercentSalaryHike]]/100</f>
        <v>0.14000000000000001</v>
      </c>
      <c r="AK1365" s="3" t="str">
        <f>+IF(TablaProyecto[[#This Row],[Age]]&gt;=61,"Baby boomers",IF(TablaProyecto[[#This Row],[Age]]&gt;=45,"Generacion X",IF(TablaProyecto[[#This Row],[Age]]&gt;=29,"Millennials","Generacion Z")))</f>
        <v>Millennials</v>
      </c>
      <c r="AL136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65" s="3" t="str">
        <f>+IF(TablaProyecto[[#This Row],[HourlyRate]]&lt;50,"Coste salarial bajo",IF(TablaProyecto[[#This Row],[HourlyRate]]&lt;75,"Coste salarial medio","Coste salarial alto"))</f>
        <v>Coste salarial bajo</v>
      </c>
      <c r="AN1365" s="3" t="str">
        <f>+IF(TablaProyecto[[#This Row],[DistanceFromHome]]&lt;10,"0-10 kms",IF(TablaProyecto[[#This Row],[DistanceFromHome]]&lt;20,"10-20 kms","20-30 kms"))</f>
        <v>10-20 kms</v>
      </c>
      <c r="AO1365" s="3" t="str">
        <f>+IF(TablaProyecto[[#This Row],[Porcentaje de aumento salarial recibido (%)]]&lt;16%,"Bajo",IF(TablaProyecto[[#This Row],[Porcentaje de aumento salarial recibido (%)]]&lt;21%,"Medio","Alto"))</f>
        <v>Bajo</v>
      </c>
      <c r="AP1365" s="3" t="str">
        <f>+IF(TablaProyecto[[#This Row],[TrainingTimesLastYear]]&lt;3,"Poca",IF(TablaProyecto[[#This Row],[TrainingTimesLastYear]]&lt;5,"Media","Mucha"))</f>
        <v>Poca</v>
      </c>
      <c r="AQ1365" s="3" t="str">
        <f>+IF(TablaProyecto[[#This Row],[TotalWorkingYears]]&lt;4,"Junior",IF(TablaProyecto[[#This Row],[TotalWorkingYears]]&lt;10,"Intermediate","Senior"))</f>
        <v>Senior</v>
      </c>
      <c r="AS1365" t="str">
        <f>+IF(TablaProyecto[[#This Row],[Education]]&gt;5,"ERRONEO","")</f>
        <v/>
      </c>
      <c r="AT1365" t="str">
        <f>IF(+COUNTIF(TablaProyecto[EmployeeNumber],TablaProyecto[[#This Row],[EmployeeNumber]])&gt;1,"ERRONEO"," ")</f>
        <v xml:space="preserve"> </v>
      </c>
      <c r="AU1365" t="str">
        <f>+IF(TablaProyecto[[#This Row],[JobSatisfaction]]&gt;4,"ERRONEO"," ")</f>
        <v xml:space="preserve"> </v>
      </c>
      <c r="AV1365" t="str">
        <f>+IF(TablaProyecto[[#This Row],[PerformanceRating]]&gt;4,"ERRONEO"," ")</f>
        <v xml:space="preserve"> </v>
      </c>
      <c r="AW1365" t="str">
        <f>+IF(TablaProyecto[[#This Row],[RelationshipSatisfaction]]&gt;4,"ERRONEO"," ")</f>
        <v xml:space="preserve"> </v>
      </c>
      <c r="AX1365" t="str">
        <f>+IF(TablaProyecto[[#This Row],[WorkLifeBalance]]&gt;4,"ERRONEO"," ")</f>
        <v xml:space="preserve"> </v>
      </c>
    </row>
    <row r="1366" spans="1:50" x14ac:dyDescent="0.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  <c r="AJ1366" s="3">
        <f>+TablaProyecto[[#This Row],[PercentSalaryHike]]/100</f>
        <v>0.12</v>
      </c>
      <c r="AK1366" s="3" t="str">
        <f>+IF(TablaProyecto[[#This Row],[Age]]&gt;=61,"Baby boomers",IF(TablaProyecto[[#This Row],[Age]]&gt;=45,"Generacion X",IF(TablaProyecto[[#This Row],[Age]]&gt;=29,"Millennials","Generacion Z")))</f>
        <v>Generacion Z</v>
      </c>
      <c r="AL136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66" s="3" t="str">
        <f>+IF(TablaProyecto[[#This Row],[HourlyRate]]&lt;50,"Coste salarial bajo",IF(TablaProyecto[[#This Row],[HourlyRate]]&lt;75,"Coste salarial medio","Coste salarial alto"))</f>
        <v>Coste salarial bajo</v>
      </c>
      <c r="AN1366" s="3" t="str">
        <f>+IF(TablaProyecto[[#This Row],[DistanceFromHome]]&lt;10,"0-10 kms",IF(TablaProyecto[[#This Row],[DistanceFromHome]]&lt;20,"10-20 kms","20-30 kms"))</f>
        <v>0-10 kms</v>
      </c>
      <c r="AO1366" s="3" t="str">
        <f>+IF(TablaProyecto[[#This Row],[Porcentaje de aumento salarial recibido (%)]]&lt;16%,"Bajo",IF(TablaProyecto[[#This Row],[Porcentaje de aumento salarial recibido (%)]]&lt;21%,"Medio","Alto"))</f>
        <v>Bajo</v>
      </c>
      <c r="AP1366" s="3" t="str">
        <f>+IF(TablaProyecto[[#This Row],[TrainingTimesLastYear]]&lt;3,"Poca",IF(TablaProyecto[[#This Row],[TrainingTimesLastYear]]&lt;5,"Media","Mucha"))</f>
        <v>Poca</v>
      </c>
      <c r="AQ1366" s="3" t="str">
        <f>+IF(TablaProyecto[[#This Row],[TotalWorkingYears]]&lt;4,"Junior",IF(TablaProyecto[[#This Row],[TotalWorkingYears]]&lt;10,"Intermediate","Senior"))</f>
        <v>Intermediate</v>
      </c>
      <c r="AS1366" t="str">
        <f>+IF(TablaProyecto[[#This Row],[Education]]&gt;5,"ERRONEO","")</f>
        <v/>
      </c>
      <c r="AT1366" t="str">
        <f>IF(+COUNTIF(TablaProyecto[EmployeeNumber],TablaProyecto[[#This Row],[EmployeeNumber]])&gt;1,"ERRONEO"," ")</f>
        <v xml:space="preserve"> </v>
      </c>
      <c r="AU1366" t="str">
        <f>+IF(TablaProyecto[[#This Row],[JobSatisfaction]]&gt;4,"ERRONEO"," ")</f>
        <v xml:space="preserve"> </v>
      </c>
      <c r="AV1366" t="str">
        <f>+IF(TablaProyecto[[#This Row],[PerformanceRating]]&gt;4,"ERRONEO"," ")</f>
        <v xml:space="preserve"> </v>
      </c>
      <c r="AW1366" t="str">
        <f>+IF(TablaProyecto[[#This Row],[RelationshipSatisfaction]]&gt;4,"ERRONEO"," ")</f>
        <v xml:space="preserve"> </v>
      </c>
      <c r="AX1366" t="str">
        <f>+IF(TablaProyecto[[#This Row],[WorkLifeBalance]]&gt;4,"ERRONEO"," ")</f>
        <v xml:space="preserve"> </v>
      </c>
    </row>
    <row r="1367" spans="1:50" x14ac:dyDescent="0.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  <c r="AJ1367" s="3">
        <f>+TablaProyecto[[#This Row],[PercentSalaryHike]]/100</f>
        <v>0.17</v>
      </c>
      <c r="AK1367" s="3" t="str">
        <f>+IF(TablaProyecto[[#This Row],[Age]]&gt;=61,"Baby boomers",IF(TablaProyecto[[#This Row],[Age]]&gt;=45,"Generacion X",IF(TablaProyecto[[#This Row],[Age]]&gt;=29,"Millennials","Generacion Z")))</f>
        <v>Millennials</v>
      </c>
      <c r="AL136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367" s="3" t="str">
        <f>+IF(TablaProyecto[[#This Row],[HourlyRate]]&lt;50,"Coste salarial bajo",IF(TablaProyecto[[#This Row],[HourlyRate]]&lt;75,"Coste salarial medio","Coste salarial alto"))</f>
        <v>Coste salarial bajo</v>
      </c>
      <c r="AN1367" s="3" t="str">
        <f>+IF(TablaProyecto[[#This Row],[DistanceFromHome]]&lt;10,"0-10 kms",IF(TablaProyecto[[#This Row],[DistanceFromHome]]&lt;20,"10-20 kms","20-30 kms"))</f>
        <v>20-30 kms</v>
      </c>
      <c r="AO1367" s="3" t="str">
        <f>+IF(TablaProyecto[[#This Row],[Porcentaje de aumento salarial recibido (%)]]&lt;16%,"Bajo",IF(TablaProyecto[[#This Row],[Porcentaje de aumento salarial recibido (%)]]&lt;21%,"Medio","Alto"))</f>
        <v>Medio</v>
      </c>
      <c r="AP1367" s="3" t="str">
        <f>+IF(TablaProyecto[[#This Row],[TrainingTimesLastYear]]&lt;3,"Poca",IF(TablaProyecto[[#This Row],[TrainingTimesLastYear]]&lt;5,"Media","Mucha"))</f>
        <v>Media</v>
      </c>
      <c r="AQ1367" s="3" t="str">
        <f>+IF(TablaProyecto[[#This Row],[TotalWorkingYears]]&lt;4,"Junior",IF(TablaProyecto[[#This Row],[TotalWorkingYears]]&lt;10,"Intermediate","Senior"))</f>
        <v>Junior</v>
      </c>
      <c r="AS1367" t="str">
        <f>+IF(TablaProyecto[[#This Row],[Education]]&gt;5,"ERRONEO","")</f>
        <v/>
      </c>
      <c r="AT1367" t="str">
        <f>IF(+COUNTIF(TablaProyecto[EmployeeNumber],TablaProyecto[[#This Row],[EmployeeNumber]])&gt;1,"ERRONEO"," ")</f>
        <v xml:space="preserve"> </v>
      </c>
      <c r="AU1367" t="str">
        <f>+IF(TablaProyecto[[#This Row],[JobSatisfaction]]&gt;4,"ERRONEO"," ")</f>
        <v xml:space="preserve"> </v>
      </c>
      <c r="AV1367" t="str">
        <f>+IF(TablaProyecto[[#This Row],[PerformanceRating]]&gt;4,"ERRONEO"," ")</f>
        <v xml:space="preserve"> </v>
      </c>
      <c r="AW1367" t="str">
        <f>+IF(TablaProyecto[[#This Row],[RelationshipSatisfaction]]&gt;4,"ERRONEO"," ")</f>
        <v xml:space="preserve"> </v>
      </c>
      <c r="AX1367" t="str">
        <f>+IF(TablaProyecto[[#This Row],[WorkLifeBalance]]&gt;4,"ERRONEO"," ")</f>
        <v xml:space="preserve"> </v>
      </c>
    </row>
    <row r="1368" spans="1:50" x14ac:dyDescent="0.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  <c r="AJ1368" s="3">
        <f>+TablaProyecto[[#This Row],[PercentSalaryHike]]/100</f>
        <v>0.19</v>
      </c>
      <c r="AK1368" s="3" t="str">
        <f>+IF(TablaProyecto[[#This Row],[Age]]&gt;=61,"Baby boomers",IF(TablaProyecto[[#This Row],[Age]]&gt;=45,"Generacion X",IF(TablaProyecto[[#This Row],[Age]]&gt;=29,"Millennials","Generacion Z")))</f>
        <v>Millennials</v>
      </c>
      <c r="AL136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68" s="3" t="str">
        <f>+IF(TablaProyecto[[#This Row],[HourlyRate]]&lt;50,"Coste salarial bajo",IF(TablaProyecto[[#This Row],[HourlyRate]]&lt;75,"Coste salarial medio","Coste salarial alto"))</f>
        <v>Coste salarial bajo</v>
      </c>
      <c r="AN1368" s="3" t="str">
        <f>+IF(TablaProyecto[[#This Row],[DistanceFromHome]]&lt;10,"0-10 kms",IF(TablaProyecto[[#This Row],[DistanceFromHome]]&lt;20,"10-20 kms","20-30 kms"))</f>
        <v>20-30 kms</v>
      </c>
      <c r="AO1368" s="3" t="str">
        <f>+IF(TablaProyecto[[#This Row],[Porcentaje de aumento salarial recibido (%)]]&lt;16%,"Bajo",IF(TablaProyecto[[#This Row],[Porcentaje de aumento salarial recibido (%)]]&lt;21%,"Medio","Alto"))</f>
        <v>Medio</v>
      </c>
      <c r="AP1368" s="3" t="str">
        <f>+IF(TablaProyecto[[#This Row],[TrainingTimesLastYear]]&lt;3,"Poca",IF(TablaProyecto[[#This Row],[TrainingTimesLastYear]]&lt;5,"Media","Mucha"))</f>
        <v>Poca</v>
      </c>
      <c r="AQ1368" s="3" t="str">
        <f>+IF(TablaProyecto[[#This Row],[TotalWorkingYears]]&lt;4,"Junior",IF(TablaProyecto[[#This Row],[TotalWorkingYears]]&lt;10,"Intermediate","Senior"))</f>
        <v>Senior</v>
      </c>
      <c r="AS1368" t="str">
        <f>+IF(TablaProyecto[[#This Row],[Education]]&gt;5,"ERRONEO","")</f>
        <v/>
      </c>
      <c r="AT1368" t="str">
        <f>IF(+COUNTIF(TablaProyecto[EmployeeNumber],TablaProyecto[[#This Row],[EmployeeNumber]])&gt;1,"ERRONEO"," ")</f>
        <v xml:space="preserve"> </v>
      </c>
      <c r="AU1368" t="str">
        <f>+IF(TablaProyecto[[#This Row],[JobSatisfaction]]&gt;4,"ERRONEO"," ")</f>
        <v xml:space="preserve"> </v>
      </c>
      <c r="AV1368" t="str">
        <f>+IF(TablaProyecto[[#This Row],[PerformanceRating]]&gt;4,"ERRONEO"," ")</f>
        <v xml:space="preserve"> </v>
      </c>
      <c r="AW1368" t="str">
        <f>+IF(TablaProyecto[[#This Row],[RelationshipSatisfaction]]&gt;4,"ERRONEO"," ")</f>
        <v xml:space="preserve"> </v>
      </c>
      <c r="AX1368" t="str">
        <f>+IF(TablaProyecto[[#This Row],[WorkLifeBalance]]&gt;4,"ERRONEO"," ")</f>
        <v xml:space="preserve"> </v>
      </c>
    </row>
    <row r="1369" spans="1:50" x14ac:dyDescent="0.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  <c r="AJ1369" s="3">
        <f>+TablaProyecto[[#This Row],[PercentSalaryHike]]/100</f>
        <v>0.11</v>
      </c>
      <c r="AK1369" s="3" t="str">
        <f>+IF(TablaProyecto[[#This Row],[Age]]&gt;=61,"Baby boomers",IF(TablaProyecto[[#This Row],[Age]]&gt;=45,"Generacion X",IF(TablaProyecto[[#This Row],[Age]]&gt;=29,"Millennials","Generacion Z")))</f>
        <v>Generacion Z</v>
      </c>
      <c r="AL136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69" s="3" t="str">
        <f>+IF(TablaProyecto[[#This Row],[HourlyRate]]&lt;50,"Coste salarial bajo",IF(TablaProyecto[[#This Row],[HourlyRate]]&lt;75,"Coste salarial medio","Coste salarial alto"))</f>
        <v>Coste salarial bajo</v>
      </c>
      <c r="AN1369" s="3" t="str">
        <f>+IF(TablaProyecto[[#This Row],[DistanceFromHome]]&lt;10,"0-10 kms",IF(TablaProyecto[[#This Row],[DistanceFromHome]]&lt;20,"10-20 kms","20-30 kms"))</f>
        <v>0-10 kms</v>
      </c>
      <c r="AO1369" s="3" t="str">
        <f>+IF(TablaProyecto[[#This Row],[Porcentaje de aumento salarial recibido (%)]]&lt;16%,"Bajo",IF(TablaProyecto[[#This Row],[Porcentaje de aumento salarial recibido (%)]]&lt;21%,"Medio","Alto"))</f>
        <v>Bajo</v>
      </c>
      <c r="AP1369" s="3" t="str">
        <f>+IF(TablaProyecto[[#This Row],[TrainingTimesLastYear]]&lt;3,"Poca",IF(TablaProyecto[[#This Row],[TrainingTimesLastYear]]&lt;5,"Media","Mucha"))</f>
        <v>Media</v>
      </c>
      <c r="AQ1369" s="3" t="str">
        <f>+IF(TablaProyecto[[#This Row],[TotalWorkingYears]]&lt;4,"Junior",IF(TablaProyecto[[#This Row],[TotalWorkingYears]]&lt;10,"Intermediate","Senior"))</f>
        <v>Intermediate</v>
      </c>
      <c r="AS1369" t="str">
        <f>+IF(TablaProyecto[[#This Row],[Education]]&gt;5,"ERRONEO","")</f>
        <v/>
      </c>
      <c r="AT1369" t="str">
        <f>IF(+COUNTIF(TablaProyecto[EmployeeNumber],TablaProyecto[[#This Row],[EmployeeNumber]])&gt;1,"ERRONEO"," ")</f>
        <v xml:space="preserve"> </v>
      </c>
      <c r="AU1369" t="str">
        <f>+IF(TablaProyecto[[#This Row],[JobSatisfaction]]&gt;4,"ERRONEO"," ")</f>
        <v xml:space="preserve"> </v>
      </c>
      <c r="AV1369" t="str">
        <f>+IF(TablaProyecto[[#This Row],[PerformanceRating]]&gt;4,"ERRONEO"," ")</f>
        <v xml:space="preserve"> </v>
      </c>
      <c r="AW1369" t="str">
        <f>+IF(TablaProyecto[[#This Row],[RelationshipSatisfaction]]&gt;4,"ERRONEO"," ")</f>
        <v xml:space="preserve"> </v>
      </c>
      <c r="AX1369" t="str">
        <f>+IF(TablaProyecto[[#This Row],[WorkLifeBalance]]&gt;4,"ERRONEO"," ")</f>
        <v xml:space="preserve"> </v>
      </c>
    </row>
    <row r="1370" spans="1:50" x14ac:dyDescent="0.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  <c r="AJ1370" s="3">
        <f>+TablaProyecto[[#This Row],[PercentSalaryHike]]/100</f>
        <v>0.15</v>
      </c>
      <c r="AK1370" s="3" t="str">
        <f>+IF(TablaProyecto[[#This Row],[Age]]&gt;=61,"Baby boomers",IF(TablaProyecto[[#This Row],[Age]]&gt;=45,"Generacion X",IF(TablaProyecto[[#This Row],[Age]]&gt;=29,"Millennials","Generacion Z")))</f>
        <v>Millennials</v>
      </c>
      <c r="AL137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370" s="3" t="str">
        <f>+IF(TablaProyecto[[#This Row],[HourlyRate]]&lt;50,"Coste salarial bajo",IF(TablaProyecto[[#This Row],[HourlyRate]]&lt;75,"Coste salarial medio","Coste salarial alto"))</f>
        <v>Coste salarial alto</v>
      </c>
      <c r="AN1370" s="3" t="str">
        <f>+IF(TablaProyecto[[#This Row],[DistanceFromHome]]&lt;10,"0-10 kms",IF(TablaProyecto[[#This Row],[DistanceFromHome]]&lt;20,"10-20 kms","20-30 kms"))</f>
        <v>20-30 kms</v>
      </c>
      <c r="AO1370" s="3" t="str">
        <f>+IF(TablaProyecto[[#This Row],[Porcentaje de aumento salarial recibido (%)]]&lt;16%,"Bajo",IF(TablaProyecto[[#This Row],[Porcentaje de aumento salarial recibido (%)]]&lt;21%,"Medio","Alto"))</f>
        <v>Bajo</v>
      </c>
      <c r="AP1370" s="3" t="str">
        <f>+IF(TablaProyecto[[#This Row],[TrainingTimesLastYear]]&lt;3,"Poca",IF(TablaProyecto[[#This Row],[TrainingTimesLastYear]]&lt;5,"Media","Mucha"))</f>
        <v>Media</v>
      </c>
      <c r="AQ1370" s="3" t="str">
        <f>+IF(TablaProyecto[[#This Row],[TotalWorkingYears]]&lt;4,"Junior",IF(TablaProyecto[[#This Row],[TotalWorkingYears]]&lt;10,"Intermediate","Senior"))</f>
        <v>Senior</v>
      </c>
      <c r="AS1370" t="str">
        <f>+IF(TablaProyecto[[#This Row],[Education]]&gt;5,"ERRONEO","")</f>
        <v/>
      </c>
      <c r="AT1370" t="str">
        <f>IF(+COUNTIF(TablaProyecto[EmployeeNumber],TablaProyecto[[#This Row],[EmployeeNumber]])&gt;1,"ERRONEO"," ")</f>
        <v xml:space="preserve"> </v>
      </c>
      <c r="AU1370" t="str">
        <f>+IF(TablaProyecto[[#This Row],[JobSatisfaction]]&gt;4,"ERRONEO"," ")</f>
        <v xml:space="preserve"> </v>
      </c>
      <c r="AV1370" t="str">
        <f>+IF(TablaProyecto[[#This Row],[PerformanceRating]]&gt;4,"ERRONEO"," ")</f>
        <v xml:space="preserve"> </v>
      </c>
      <c r="AW1370" t="str">
        <f>+IF(TablaProyecto[[#This Row],[RelationshipSatisfaction]]&gt;4,"ERRONEO"," ")</f>
        <v xml:space="preserve"> </v>
      </c>
      <c r="AX1370" t="str">
        <f>+IF(TablaProyecto[[#This Row],[WorkLifeBalance]]&gt;4,"ERRONEO"," ")</f>
        <v xml:space="preserve"> </v>
      </c>
    </row>
    <row r="1371" spans="1:50" x14ac:dyDescent="0.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  <c r="AJ1371" s="3">
        <f>+TablaProyecto[[#This Row],[PercentSalaryHike]]/100</f>
        <v>0.11</v>
      </c>
      <c r="AK1371" s="3" t="str">
        <f>+IF(TablaProyecto[[#This Row],[Age]]&gt;=61,"Baby boomers",IF(TablaProyecto[[#This Row],[Age]]&gt;=45,"Generacion X",IF(TablaProyecto[[#This Row],[Age]]&gt;=29,"Millennials","Generacion Z")))</f>
        <v>Generacion Z</v>
      </c>
      <c r="AL137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71" s="3" t="str">
        <f>+IF(TablaProyecto[[#This Row],[HourlyRate]]&lt;50,"Coste salarial bajo",IF(TablaProyecto[[#This Row],[HourlyRate]]&lt;75,"Coste salarial medio","Coste salarial alto"))</f>
        <v>Coste salarial alto</v>
      </c>
      <c r="AN1371" s="3" t="str">
        <f>+IF(TablaProyecto[[#This Row],[DistanceFromHome]]&lt;10,"0-10 kms",IF(TablaProyecto[[#This Row],[DistanceFromHome]]&lt;20,"10-20 kms","20-30 kms"))</f>
        <v>10-20 kms</v>
      </c>
      <c r="AO1371" s="3" t="str">
        <f>+IF(TablaProyecto[[#This Row],[Porcentaje de aumento salarial recibido (%)]]&lt;16%,"Bajo",IF(TablaProyecto[[#This Row],[Porcentaje de aumento salarial recibido (%)]]&lt;21%,"Medio","Alto"))</f>
        <v>Bajo</v>
      </c>
      <c r="AP1371" s="3" t="str">
        <f>+IF(TablaProyecto[[#This Row],[TrainingTimesLastYear]]&lt;3,"Poca",IF(TablaProyecto[[#This Row],[TrainingTimesLastYear]]&lt;5,"Media","Mucha"))</f>
        <v>Poca</v>
      </c>
      <c r="AQ1371" s="3" t="str">
        <f>+IF(TablaProyecto[[#This Row],[TotalWorkingYears]]&lt;4,"Junior",IF(TablaProyecto[[#This Row],[TotalWorkingYears]]&lt;10,"Intermediate","Senior"))</f>
        <v>Intermediate</v>
      </c>
      <c r="AS1371" t="str">
        <f>+IF(TablaProyecto[[#This Row],[Education]]&gt;5,"ERRONEO","")</f>
        <v/>
      </c>
      <c r="AT1371" t="str">
        <f>IF(+COUNTIF(TablaProyecto[EmployeeNumber],TablaProyecto[[#This Row],[EmployeeNumber]])&gt;1,"ERRONEO"," ")</f>
        <v xml:space="preserve"> </v>
      </c>
      <c r="AU1371" t="str">
        <f>+IF(TablaProyecto[[#This Row],[JobSatisfaction]]&gt;4,"ERRONEO"," ")</f>
        <v xml:space="preserve"> </v>
      </c>
      <c r="AV1371" t="str">
        <f>+IF(TablaProyecto[[#This Row],[PerformanceRating]]&gt;4,"ERRONEO"," ")</f>
        <v xml:space="preserve"> </v>
      </c>
      <c r="AW1371" t="str">
        <f>+IF(TablaProyecto[[#This Row],[RelationshipSatisfaction]]&gt;4,"ERRONEO"," ")</f>
        <v xml:space="preserve"> </v>
      </c>
      <c r="AX1371" t="str">
        <f>+IF(TablaProyecto[[#This Row],[WorkLifeBalance]]&gt;4,"ERRONEO"," ")</f>
        <v xml:space="preserve"> </v>
      </c>
    </row>
    <row r="1372" spans="1:50" x14ac:dyDescent="0.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  <c r="AJ1372" s="3">
        <f>+TablaProyecto[[#This Row],[PercentSalaryHike]]/100</f>
        <v>0.18</v>
      </c>
      <c r="AK1372" s="3" t="str">
        <f>+IF(TablaProyecto[[#This Row],[Age]]&gt;=61,"Baby boomers",IF(TablaProyecto[[#This Row],[Age]]&gt;=45,"Generacion X",IF(TablaProyecto[[#This Row],[Age]]&gt;=29,"Millennials","Generacion Z")))</f>
        <v>Generacion X</v>
      </c>
      <c r="AL137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72" s="3" t="str">
        <f>+IF(TablaProyecto[[#This Row],[HourlyRate]]&lt;50,"Coste salarial bajo",IF(TablaProyecto[[#This Row],[HourlyRate]]&lt;75,"Coste salarial medio","Coste salarial alto"))</f>
        <v>Coste salarial medio</v>
      </c>
      <c r="AN1372" s="3" t="str">
        <f>+IF(TablaProyecto[[#This Row],[DistanceFromHome]]&lt;10,"0-10 kms",IF(TablaProyecto[[#This Row],[DistanceFromHome]]&lt;20,"10-20 kms","20-30 kms"))</f>
        <v>10-20 kms</v>
      </c>
      <c r="AO1372" s="3" t="str">
        <f>+IF(TablaProyecto[[#This Row],[Porcentaje de aumento salarial recibido (%)]]&lt;16%,"Bajo",IF(TablaProyecto[[#This Row],[Porcentaje de aumento salarial recibido (%)]]&lt;21%,"Medio","Alto"))</f>
        <v>Medio</v>
      </c>
      <c r="AP1372" s="3" t="str">
        <f>+IF(TablaProyecto[[#This Row],[TrainingTimesLastYear]]&lt;3,"Poca",IF(TablaProyecto[[#This Row],[TrainingTimesLastYear]]&lt;5,"Media","Mucha"))</f>
        <v>Media</v>
      </c>
      <c r="AQ1372" s="3" t="str">
        <f>+IF(TablaProyecto[[#This Row],[TotalWorkingYears]]&lt;4,"Junior",IF(TablaProyecto[[#This Row],[TotalWorkingYears]]&lt;10,"Intermediate","Senior"))</f>
        <v>Senior</v>
      </c>
      <c r="AS1372" t="str">
        <f>+IF(TablaProyecto[[#This Row],[Education]]&gt;5,"ERRONEO","")</f>
        <v/>
      </c>
      <c r="AT1372" t="str">
        <f>IF(+COUNTIF(TablaProyecto[EmployeeNumber],TablaProyecto[[#This Row],[EmployeeNumber]])&gt;1,"ERRONEO"," ")</f>
        <v xml:space="preserve"> </v>
      </c>
      <c r="AU1372" t="str">
        <f>+IF(TablaProyecto[[#This Row],[JobSatisfaction]]&gt;4,"ERRONEO"," ")</f>
        <v xml:space="preserve"> </v>
      </c>
      <c r="AV1372" t="str">
        <f>+IF(TablaProyecto[[#This Row],[PerformanceRating]]&gt;4,"ERRONEO"," ")</f>
        <v xml:space="preserve"> </v>
      </c>
      <c r="AW1372" t="str">
        <f>+IF(TablaProyecto[[#This Row],[RelationshipSatisfaction]]&gt;4,"ERRONEO"," ")</f>
        <v xml:space="preserve"> </v>
      </c>
      <c r="AX1372" t="str">
        <f>+IF(TablaProyecto[[#This Row],[WorkLifeBalance]]&gt;4,"ERRONEO"," ")</f>
        <v xml:space="preserve"> </v>
      </c>
    </row>
    <row r="1373" spans="1:50" x14ac:dyDescent="0.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  <c r="AJ1373" s="3">
        <f>+TablaProyecto[[#This Row],[PercentSalaryHike]]/100</f>
        <v>0.16</v>
      </c>
      <c r="AK1373" s="3" t="str">
        <f>+IF(TablaProyecto[[#This Row],[Age]]&gt;=61,"Baby boomers",IF(TablaProyecto[[#This Row],[Age]]&gt;=45,"Generacion X",IF(TablaProyecto[[#This Row],[Age]]&gt;=29,"Millennials","Generacion Z")))</f>
        <v>Generacion X</v>
      </c>
      <c r="AL137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373" s="3" t="str">
        <f>+IF(TablaProyecto[[#This Row],[HourlyRate]]&lt;50,"Coste salarial bajo",IF(TablaProyecto[[#This Row],[HourlyRate]]&lt;75,"Coste salarial medio","Coste salarial alto"))</f>
        <v>Coste salarial alto</v>
      </c>
      <c r="AN1373" s="3" t="str">
        <f>+IF(TablaProyecto[[#This Row],[DistanceFromHome]]&lt;10,"0-10 kms",IF(TablaProyecto[[#This Row],[DistanceFromHome]]&lt;20,"10-20 kms","20-30 kms"))</f>
        <v>10-20 kms</v>
      </c>
      <c r="AO1373" s="3" t="str">
        <f>+IF(TablaProyecto[[#This Row],[Porcentaje de aumento salarial recibido (%)]]&lt;16%,"Bajo",IF(TablaProyecto[[#This Row],[Porcentaje de aumento salarial recibido (%)]]&lt;21%,"Medio","Alto"))</f>
        <v>Medio</v>
      </c>
      <c r="AP1373" s="3" t="str">
        <f>+IF(TablaProyecto[[#This Row],[TrainingTimesLastYear]]&lt;3,"Poca",IF(TablaProyecto[[#This Row],[TrainingTimesLastYear]]&lt;5,"Media","Mucha"))</f>
        <v>Media</v>
      </c>
      <c r="AQ1373" s="3" t="str">
        <f>+IF(TablaProyecto[[#This Row],[TotalWorkingYears]]&lt;4,"Junior",IF(TablaProyecto[[#This Row],[TotalWorkingYears]]&lt;10,"Intermediate","Senior"))</f>
        <v>Intermediate</v>
      </c>
      <c r="AS1373" t="str">
        <f>+IF(TablaProyecto[[#This Row],[Education]]&gt;5,"ERRONEO","")</f>
        <v/>
      </c>
      <c r="AT1373" t="str">
        <f>IF(+COUNTIF(TablaProyecto[EmployeeNumber],TablaProyecto[[#This Row],[EmployeeNumber]])&gt;1,"ERRONEO"," ")</f>
        <v xml:space="preserve"> </v>
      </c>
      <c r="AU1373" t="str">
        <f>+IF(TablaProyecto[[#This Row],[JobSatisfaction]]&gt;4,"ERRONEO"," ")</f>
        <v xml:space="preserve"> </v>
      </c>
      <c r="AV1373" t="str">
        <f>+IF(TablaProyecto[[#This Row],[PerformanceRating]]&gt;4,"ERRONEO"," ")</f>
        <v xml:space="preserve"> </v>
      </c>
      <c r="AW1373" t="str">
        <f>+IF(TablaProyecto[[#This Row],[RelationshipSatisfaction]]&gt;4,"ERRONEO"," ")</f>
        <v xml:space="preserve"> </v>
      </c>
      <c r="AX1373" t="str">
        <f>+IF(TablaProyecto[[#This Row],[WorkLifeBalance]]&gt;4,"ERRONEO"," ")</f>
        <v xml:space="preserve"> </v>
      </c>
    </row>
    <row r="1374" spans="1:50" x14ac:dyDescent="0.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  <c r="AJ1374" s="3">
        <f>+TablaProyecto[[#This Row],[PercentSalaryHike]]/100</f>
        <v>0.25</v>
      </c>
      <c r="AK1374" s="3" t="str">
        <f>+IF(TablaProyecto[[#This Row],[Age]]&gt;=61,"Baby boomers",IF(TablaProyecto[[#This Row],[Age]]&gt;=45,"Generacion X",IF(TablaProyecto[[#This Row],[Age]]&gt;=29,"Millennials","Generacion Z")))</f>
        <v>Millennials</v>
      </c>
      <c r="AL137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74" s="3" t="str">
        <f>+IF(TablaProyecto[[#This Row],[HourlyRate]]&lt;50,"Coste salarial bajo",IF(TablaProyecto[[#This Row],[HourlyRate]]&lt;75,"Coste salarial medio","Coste salarial alto"))</f>
        <v>Coste salarial alto</v>
      </c>
      <c r="AN1374" s="3" t="str">
        <f>+IF(TablaProyecto[[#This Row],[DistanceFromHome]]&lt;10,"0-10 kms",IF(TablaProyecto[[#This Row],[DistanceFromHome]]&lt;20,"10-20 kms","20-30 kms"))</f>
        <v>0-10 kms</v>
      </c>
      <c r="AO1374" s="3" t="str">
        <f>+IF(TablaProyecto[[#This Row],[Porcentaje de aumento salarial recibido (%)]]&lt;16%,"Bajo",IF(TablaProyecto[[#This Row],[Porcentaje de aumento salarial recibido (%)]]&lt;21%,"Medio","Alto"))</f>
        <v>Alto</v>
      </c>
      <c r="AP1374" s="3" t="str">
        <f>+IF(TablaProyecto[[#This Row],[TrainingTimesLastYear]]&lt;3,"Poca",IF(TablaProyecto[[#This Row],[TrainingTimesLastYear]]&lt;5,"Media","Mucha"))</f>
        <v>Media</v>
      </c>
      <c r="AQ1374" s="3" t="str">
        <f>+IF(TablaProyecto[[#This Row],[TotalWorkingYears]]&lt;4,"Junior",IF(TablaProyecto[[#This Row],[TotalWorkingYears]]&lt;10,"Intermediate","Senior"))</f>
        <v>Senior</v>
      </c>
      <c r="AS1374" t="str">
        <f>+IF(TablaProyecto[[#This Row],[Education]]&gt;5,"ERRONEO","")</f>
        <v/>
      </c>
      <c r="AT1374" t="str">
        <f>IF(+COUNTIF(TablaProyecto[EmployeeNumber],TablaProyecto[[#This Row],[EmployeeNumber]])&gt;1,"ERRONEO"," ")</f>
        <v xml:space="preserve"> </v>
      </c>
      <c r="AU1374" t="str">
        <f>+IF(TablaProyecto[[#This Row],[JobSatisfaction]]&gt;4,"ERRONEO"," ")</f>
        <v xml:space="preserve"> </v>
      </c>
      <c r="AV1374" t="str">
        <f>+IF(TablaProyecto[[#This Row],[PerformanceRating]]&gt;4,"ERRONEO"," ")</f>
        <v xml:space="preserve"> </v>
      </c>
      <c r="AW1374" t="str">
        <f>+IF(TablaProyecto[[#This Row],[RelationshipSatisfaction]]&gt;4,"ERRONEO"," ")</f>
        <v xml:space="preserve"> </v>
      </c>
      <c r="AX1374" t="str">
        <f>+IF(TablaProyecto[[#This Row],[WorkLifeBalance]]&gt;4,"ERRONEO"," ")</f>
        <v xml:space="preserve"> </v>
      </c>
    </row>
    <row r="1375" spans="1:50" x14ac:dyDescent="0.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  <c r="AJ1375" s="3">
        <f>+TablaProyecto[[#This Row],[PercentSalaryHike]]/100</f>
        <v>0.16</v>
      </c>
      <c r="AK1375" s="3" t="str">
        <f>+IF(TablaProyecto[[#This Row],[Age]]&gt;=61,"Baby boomers",IF(TablaProyecto[[#This Row],[Age]]&gt;=45,"Generacion X",IF(TablaProyecto[[#This Row],[Age]]&gt;=29,"Millennials","Generacion Z")))</f>
        <v>Millennials</v>
      </c>
      <c r="AL137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375" s="3" t="str">
        <f>+IF(TablaProyecto[[#This Row],[HourlyRate]]&lt;50,"Coste salarial bajo",IF(TablaProyecto[[#This Row],[HourlyRate]]&lt;75,"Coste salarial medio","Coste salarial alto"))</f>
        <v>Coste salarial medio</v>
      </c>
      <c r="AN1375" s="3" t="str">
        <f>+IF(TablaProyecto[[#This Row],[DistanceFromHome]]&lt;10,"0-10 kms",IF(TablaProyecto[[#This Row],[DistanceFromHome]]&lt;20,"10-20 kms","20-30 kms"))</f>
        <v>0-10 kms</v>
      </c>
      <c r="AO1375" s="3" t="str">
        <f>+IF(TablaProyecto[[#This Row],[Porcentaje de aumento salarial recibido (%)]]&lt;16%,"Bajo",IF(TablaProyecto[[#This Row],[Porcentaje de aumento salarial recibido (%)]]&lt;21%,"Medio","Alto"))</f>
        <v>Medio</v>
      </c>
      <c r="AP1375" s="3" t="str">
        <f>+IF(TablaProyecto[[#This Row],[TrainingTimesLastYear]]&lt;3,"Poca",IF(TablaProyecto[[#This Row],[TrainingTimesLastYear]]&lt;5,"Media","Mucha"))</f>
        <v>Media</v>
      </c>
      <c r="AQ1375" s="3" t="str">
        <f>+IF(TablaProyecto[[#This Row],[TotalWorkingYears]]&lt;4,"Junior",IF(TablaProyecto[[#This Row],[TotalWorkingYears]]&lt;10,"Intermediate","Senior"))</f>
        <v>Senior</v>
      </c>
      <c r="AS1375" t="str">
        <f>+IF(TablaProyecto[[#This Row],[Education]]&gt;5,"ERRONEO","")</f>
        <v/>
      </c>
      <c r="AT1375" t="str">
        <f>IF(+COUNTIF(TablaProyecto[EmployeeNumber],TablaProyecto[[#This Row],[EmployeeNumber]])&gt;1,"ERRONEO"," ")</f>
        <v xml:space="preserve"> </v>
      </c>
      <c r="AU1375" t="str">
        <f>+IF(TablaProyecto[[#This Row],[JobSatisfaction]]&gt;4,"ERRONEO"," ")</f>
        <v xml:space="preserve"> </v>
      </c>
      <c r="AV1375" t="str">
        <f>+IF(TablaProyecto[[#This Row],[PerformanceRating]]&gt;4,"ERRONEO"," ")</f>
        <v xml:space="preserve"> </v>
      </c>
      <c r="AW1375" t="str">
        <f>+IF(TablaProyecto[[#This Row],[RelationshipSatisfaction]]&gt;4,"ERRONEO"," ")</f>
        <v xml:space="preserve"> </v>
      </c>
      <c r="AX1375" t="str">
        <f>+IF(TablaProyecto[[#This Row],[WorkLifeBalance]]&gt;4,"ERRONEO"," ")</f>
        <v xml:space="preserve"> </v>
      </c>
    </row>
    <row r="1376" spans="1:50" x14ac:dyDescent="0.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  <c r="AJ1376" s="3">
        <f>+TablaProyecto[[#This Row],[PercentSalaryHike]]/100</f>
        <v>0.13</v>
      </c>
      <c r="AK1376" s="3" t="str">
        <f>+IF(TablaProyecto[[#This Row],[Age]]&gt;=61,"Baby boomers",IF(TablaProyecto[[#This Row],[Age]]&gt;=45,"Generacion X",IF(TablaProyecto[[#This Row],[Age]]&gt;=29,"Millennials","Generacion Z")))</f>
        <v>Generacion X</v>
      </c>
      <c r="AL137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376" s="3" t="str">
        <f>+IF(TablaProyecto[[#This Row],[HourlyRate]]&lt;50,"Coste salarial bajo",IF(TablaProyecto[[#This Row],[HourlyRate]]&lt;75,"Coste salarial medio","Coste salarial alto"))</f>
        <v>Coste salarial medio</v>
      </c>
      <c r="AN1376" s="3" t="str">
        <f>+IF(TablaProyecto[[#This Row],[DistanceFromHome]]&lt;10,"0-10 kms",IF(TablaProyecto[[#This Row],[DistanceFromHome]]&lt;20,"10-20 kms","20-30 kms"))</f>
        <v>20-30 kms</v>
      </c>
      <c r="AO1376" s="3" t="str">
        <f>+IF(TablaProyecto[[#This Row],[Porcentaje de aumento salarial recibido (%)]]&lt;16%,"Bajo",IF(TablaProyecto[[#This Row],[Porcentaje de aumento salarial recibido (%)]]&lt;21%,"Medio","Alto"))</f>
        <v>Bajo</v>
      </c>
      <c r="AP1376" s="3" t="str">
        <f>+IF(TablaProyecto[[#This Row],[TrainingTimesLastYear]]&lt;3,"Poca",IF(TablaProyecto[[#This Row],[TrainingTimesLastYear]]&lt;5,"Media","Mucha"))</f>
        <v>Poca</v>
      </c>
      <c r="AQ1376" s="3" t="str">
        <f>+IF(TablaProyecto[[#This Row],[TotalWorkingYears]]&lt;4,"Junior",IF(TablaProyecto[[#This Row],[TotalWorkingYears]]&lt;10,"Intermediate","Senior"))</f>
        <v>Senior</v>
      </c>
      <c r="AS1376" t="str">
        <f>+IF(TablaProyecto[[#This Row],[Education]]&gt;5,"ERRONEO","")</f>
        <v/>
      </c>
      <c r="AT1376" t="str">
        <f>IF(+COUNTIF(TablaProyecto[EmployeeNumber],TablaProyecto[[#This Row],[EmployeeNumber]])&gt;1,"ERRONEO"," ")</f>
        <v xml:space="preserve"> </v>
      </c>
      <c r="AU1376" t="str">
        <f>+IF(TablaProyecto[[#This Row],[JobSatisfaction]]&gt;4,"ERRONEO"," ")</f>
        <v xml:space="preserve"> </v>
      </c>
      <c r="AV1376" t="str">
        <f>+IF(TablaProyecto[[#This Row],[PerformanceRating]]&gt;4,"ERRONEO"," ")</f>
        <v xml:space="preserve"> </v>
      </c>
      <c r="AW1376" t="str">
        <f>+IF(TablaProyecto[[#This Row],[RelationshipSatisfaction]]&gt;4,"ERRONEO"," ")</f>
        <v xml:space="preserve"> </v>
      </c>
      <c r="AX1376" t="str">
        <f>+IF(TablaProyecto[[#This Row],[WorkLifeBalance]]&gt;4,"ERRONEO"," ")</f>
        <v xml:space="preserve"> </v>
      </c>
    </row>
    <row r="1377" spans="1:50" x14ac:dyDescent="0.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  <c r="AJ1377" s="3">
        <f>+TablaProyecto[[#This Row],[PercentSalaryHike]]/100</f>
        <v>0.14000000000000001</v>
      </c>
      <c r="AK1377" s="3" t="str">
        <f>+IF(TablaProyecto[[#This Row],[Age]]&gt;=61,"Baby boomers",IF(TablaProyecto[[#This Row],[Age]]&gt;=45,"Generacion X",IF(TablaProyecto[[#This Row],[Age]]&gt;=29,"Millennials","Generacion Z")))</f>
        <v>Millennials</v>
      </c>
      <c r="AL137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77" s="3" t="str">
        <f>+IF(TablaProyecto[[#This Row],[HourlyRate]]&lt;50,"Coste salarial bajo",IF(TablaProyecto[[#This Row],[HourlyRate]]&lt;75,"Coste salarial medio","Coste salarial alto"))</f>
        <v>Coste salarial bajo</v>
      </c>
      <c r="AN1377" s="3" t="str">
        <f>+IF(TablaProyecto[[#This Row],[DistanceFromHome]]&lt;10,"0-10 kms",IF(TablaProyecto[[#This Row],[DistanceFromHome]]&lt;20,"10-20 kms","20-30 kms"))</f>
        <v>0-10 kms</v>
      </c>
      <c r="AO1377" s="3" t="str">
        <f>+IF(TablaProyecto[[#This Row],[Porcentaje de aumento salarial recibido (%)]]&lt;16%,"Bajo",IF(TablaProyecto[[#This Row],[Porcentaje de aumento salarial recibido (%)]]&lt;21%,"Medio","Alto"))</f>
        <v>Bajo</v>
      </c>
      <c r="AP1377" s="3" t="str">
        <f>+IF(TablaProyecto[[#This Row],[TrainingTimesLastYear]]&lt;3,"Poca",IF(TablaProyecto[[#This Row],[TrainingTimesLastYear]]&lt;5,"Media","Mucha"))</f>
        <v>Poca</v>
      </c>
      <c r="AQ1377" s="3" t="str">
        <f>+IF(TablaProyecto[[#This Row],[TotalWorkingYears]]&lt;4,"Junior",IF(TablaProyecto[[#This Row],[TotalWorkingYears]]&lt;10,"Intermediate","Senior"))</f>
        <v>Intermediate</v>
      </c>
      <c r="AS1377" t="str">
        <f>+IF(TablaProyecto[[#This Row],[Education]]&gt;5,"ERRONEO","")</f>
        <v/>
      </c>
      <c r="AT1377" t="str">
        <f>IF(+COUNTIF(TablaProyecto[EmployeeNumber],TablaProyecto[[#This Row],[EmployeeNumber]])&gt;1,"ERRONEO"," ")</f>
        <v xml:space="preserve"> </v>
      </c>
      <c r="AU1377" t="str">
        <f>+IF(TablaProyecto[[#This Row],[JobSatisfaction]]&gt;4,"ERRONEO"," ")</f>
        <v xml:space="preserve"> </v>
      </c>
      <c r="AV1377" t="str">
        <f>+IF(TablaProyecto[[#This Row],[PerformanceRating]]&gt;4,"ERRONEO"," ")</f>
        <v xml:space="preserve"> </v>
      </c>
      <c r="AW1377" t="str">
        <f>+IF(TablaProyecto[[#This Row],[RelationshipSatisfaction]]&gt;4,"ERRONEO"," ")</f>
        <v xml:space="preserve"> </v>
      </c>
      <c r="AX1377" t="str">
        <f>+IF(TablaProyecto[[#This Row],[WorkLifeBalance]]&gt;4,"ERRONEO"," ")</f>
        <v xml:space="preserve"> </v>
      </c>
    </row>
    <row r="1378" spans="1:50" x14ac:dyDescent="0.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  <c r="AJ1378" s="3">
        <f>+TablaProyecto[[#This Row],[PercentSalaryHike]]/100</f>
        <v>0.19</v>
      </c>
      <c r="AK1378" s="3" t="str">
        <f>+IF(TablaProyecto[[#This Row],[Age]]&gt;=61,"Baby boomers",IF(TablaProyecto[[#This Row],[Age]]&gt;=45,"Generacion X",IF(TablaProyecto[[#This Row],[Age]]&gt;=29,"Millennials","Generacion Z")))</f>
        <v>Millennials</v>
      </c>
      <c r="AL137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78" s="3" t="str">
        <f>+IF(TablaProyecto[[#This Row],[HourlyRate]]&lt;50,"Coste salarial bajo",IF(TablaProyecto[[#This Row],[HourlyRate]]&lt;75,"Coste salarial medio","Coste salarial alto"))</f>
        <v>Coste salarial medio</v>
      </c>
      <c r="AN1378" s="3" t="str">
        <f>+IF(TablaProyecto[[#This Row],[DistanceFromHome]]&lt;10,"0-10 kms",IF(TablaProyecto[[#This Row],[DistanceFromHome]]&lt;20,"10-20 kms","20-30 kms"))</f>
        <v>0-10 kms</v>
      </c>
      <c r="AO1378" s="3" t="str">
        <f>+IF(TablaProyecto[[#This Row],[Porcentaje de aumento salarial recibido (%)]]&lt;16%,"Bajo",IF(TablaProyecto[[#This Row],[Porcentaje de aumento salarial recibido (%)]]&lt;21%,"Medio","Alto"))</f>
        <v>Medio</v>
      </c>
      <c r="AP1378" s="3" t="str">
        <f>+IF(TablaProyecto[[#This Row],[TrainingTimesLastYear]]&lt;3,"Poca",IF(TablaProyecto[[#This Row],[TrainingTimesLastYear]]&lt;5,"Media","Mucha"))</f>
        <v>Poca</v>
      </c>
      <c r="AQ1378" s="3" t="str">
        <f>+IF(TablaProyecto[[#This Row],[TotalWorkingYears]]&lt;4,"Junior",IF(TablaProyecto[[#This Row],[TotalWorkingYears]]&lt;10,"Intermediate","Senior"))</f>
        <v>Senior</v>
      </c>
      <c r="AS1378" t="str">
        <f>+IF(TablaProyecto[[#This Row],[Education]]&gt;5,"ERRONEO","")</f>
        <v/>
      </c>
      <c r="AT1378" t="str">
        <f>IF(+COUNTIF(TablaProyecto[EmployeeNumber],TablaProyecto[[#This Row],[EmployeeNumber]])&gt;1,"ERRONEO"," ")</f>
        <v xml:space="preserve"> </v>
      </c>
      <c r="AU1378" t="str">
        <f>+IF(TablaProyecto[[#This Row],[JobSatisfaction]]&gt;4,"ERRONEO"," ")</f>
        <v xml:space="preserve"> </v>
      </c>
      <c r="AV1378" t="str">
        <f>+IF(TablaProyecto[[#This Row],[PerformanceRating]]&gt;4,"ERRONEO"," ")</f>
        <v xml:space="preserve"> </v>
      </c>
      <c r="AW1378" t="str">
        <f>+IF(TablaProyecto[[#This Row],[RelationshipSatisfaction]]&gt;4,"ERRONEO"," ")</f>
        <v xml:space="preserve"> </v>
      </c>
      <c r="AX1378" t="str">
        <f>+IF(TablaProyecto[[#This Row],[WorkLifeBalance]]&gt;4,"ERRONEO"," ")</f>
        <v xml:space="preserve"> </v>
      </c>
    </row>
    <row r="1379" spans="1:50" x14ac:dyDescent="0.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  <c r="AJ1379" s="3">
        <f>+TablaProyecto[[#This Row],[PercentSalaryHike]]/100</f>
        <v>0.15</v>
      </c>
      <c r="AK1379" s="3" t="str">
        <f>+IF(TablaProyecto[[#This Row],[Age]]&gt;=61,"Baby boomers",IF(TablaProyecto[[#This Row],[Age]]&gt;=45,"Generacion X",IF(TablaProyecto[[#This Row],[Age]]&gt;=29,"Millennials","Generacion Z")))</f>
        <v>Generacion X</v>
      </c>
      <c r="AL137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79" s="3" t="str">
        <f>+IF(TablaProyecto[[#This Row],[HourlyRate]]&lt;50,"Coste salarial bajo",IF(TablaProyecto[[#This Row],[HourlyRate]]&lt;75,"Coste salarial medio","Coste salarial alto"))</f>
        <v>Coste salarial bajo</v>
      </c>
      <c r="AN1379" s="3" t="str">
        <f>+IF(TablaProyecto[[#This Row],[DistanceFromHome]]&lt;10,"0-10 kms",IF(TablaProyecto[[#This Row],[DistanceFromHome]]&lt;20,"10-20 kms","20-30 kms"))</f>
        <v>0-10 kms</v>
      </c>
      <c r="AO1379" s="3" t="str">
        <f>+IF(TablaProyecto[[#This Row],[Porcentaje de aumento salarial recibido (%)]]&lt;16%,"Bajo",IF(TablaProyecto[[#This Row],[Porcentaje de aumento salarial recibido (%)]]&lt;21%,"Medio","Alto"))</f>
        <v>Bajo</v>
      </c>
      <c r="AP1379" s="3" t="str">
        <f>+IF(TablaProyecto[[#This Row],[TrainingTimesLastYear]]&lt;3,"Poca",IF(TablaProyecto[[#This Row],[TrainingTimesLastYear]]&lt;5,"Media","Mucha"))</f>
        <v>Media</v>
      </c>
      <c r="AQ1379" s="3" t="str">
        <f>+IF(TablaProyecto[[#This Row],[TotalWorkingYears]]&lt;4,"Junior",IF(TablaProyecto[[#This Row],[TotalWorkingYears]]&lt;10,"Intermediate","Senior"))</f>
        <v>Senior</v>
      </c>
      <c r="AS1379" t="str">
        <f>+IF(TablaProyecto[[#This Row],[Education]]&gt;5,"ERRONEO","")</f>
        <v/>
      </c>
      <c r="AT1379" t="str">
        <f>IF(+COUNTIF(TablaProyecto[EmployeeNumber],TablaProyecto[[#This Row],[EmployeeNumber]])&gt;1,"ERRONEO"," ")</f>
        <v xml:space="preserve"> </v>
      </c>
      <c r="AU1379" t="str">
        <f>+IF(TablaProyecto[[#This Row],[JobSatisfaction]]&gt;4,"ERRONEO"," ")</f>
        <v xml:space="preserve"> </v>
      </c>
      <c r="AV1379" t="str">
        <f>+IF(TablaProyecto[[#This Row],[PerformanceRating]]&gt;4,"ERRONEO"," ")</f>
        <v xml:space="preserve"> </v>
      </c>
      <c r="AW1379" t="str">
        <f>+IF(TablaProyecto[[#This Row],[RelationshipSatisfaction]]&gt;4,"ERRONEO"," ")</f>
        <v xml:space="preserve"> </v>
      </c>
      <c r="AX1379" t="str">
        <f>+IF(TablaProyecto[[#This Row],[WorkLifeBalance]]&gt;4,"ERRONEO"," ")</f>
        <v xml:space="preserve"> </v>
      </c>
    </row>
    <row r="1380" spans="1:50" x14ac:dyDescent="0.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  <c r="AJ1380" s="3">
        <f>+TablaProyecto[[#This Row],[PercentSalaryHike]]/100</f>
        <v>0.12</v>
      </c>
      <c r="AK1380" s="3" t="str">
        <f>+IF(TablaProyecto[[#This Row],[Age]]&gt;=61,"Baby boomers",IF(TablaProyecto[[#This Row],[Age]]&gt;=45,"Generacion X",IF(TablaProyecto[[#This Row],[Age]]&gt;=29,"Millennials","Generacion Z")))</f>
        <v>Millennials</v>
      </c>
      <c r="AL138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380" s="3" t="str">
        <f>+IF(TablaProyecto[[#This Row],[HourlyRate]]&lt;50,"Coste salarial bajo",IF(TablaProyecto[[#This Row],[HourlyRate]]&lt;75,"Coste salarial medio","Coste salarial alto"))</f>
        <v>Coste salarial alto</v>
      </c>
      <c r="AN1380" s="3" t="str">
        <f>+IF(TablaProyecto[[#This Row],[DistanceFromHome]]&lt;10,"0-10 kms",IF(TablaProyecto[[#This Row],[DistanceFromHome]]&lt;20,"10-20 kms","20-30 kms"))</f>
        <v>10-20 kms</v>
      </c>
      <c r="AO1380" s="3" t="str">
        <f>+IF(TablaProyecto[[#This Row],[Porcentaje de aumento salarial recibido (%)]]&lt;16%,"Bajo",IF(TablaProyecto[[#This Row],[Porcentaje de aumento salarial recibido (%)]]&lt;21%,"Medio","Alto"))</f>
        <v>Bajo</v>
      </c>
      <c r="AP1380" s="3" t="str">
        <f>+IF(TablaProyecto[[#This Row],[TrainingTimesLastYear]]&lt;3,"Poca",IF(TablaProyecto[[#This Row],[TrainingTimesLastYear]]&lt;5,"Media","Mucha"))</f>
        <v>Media</v>
      </c>
      <c r="AQ1380" s="3" t="str">
        <f>+IF(TablaProyecto[[#This Row],[TotalWorkingYears]]&lt;4,"Junior",IF(TablaProyecto[[#This Row],[TotalWorkingYears]]&lt;10,"Intermediate","Senior"))</f>
        <v>Senior</v>
      </c>
      <c r="AS1380" t="str">
        <f>+IF(TablaProyecto[[#This Row],[Education]]&gt;5,"ERRONEO","")</f>
        <v/>
      </c>
      <c r="AT1380" t="str">
        <f>IF(+COUNTIF(TablaProyecto[EmployeeNumber],TablaProyecto[[#This Row],[EmployeeNumber]])&gt;1,"ERRONEO"," ")</f>
        <v xml:space="preserve"> </v>
      </c>
      <c r="AU1380" t="str">
        <f>+IF(TablaProyecto[[#This Row],[JobSatisfaction]]&gt;4,"ERRONEO"," ")</f>
        <v xml:space="preserve"> </v>
      </c>
      <c r="AV1380" t="str">
        <f>+IF(TablaProyecto[[#This Row],[PerformanceRating]]&gt;4,"ERRONEO"," ")</f>
        <v xml:space="preserve"> </v>
      </c>
      <c r="AW1380" t="str">
        <f>+IF(TablaProyecto[[#This Row],[RelationshipSatisfaction]]&gt;4,"ERRONEO"," ")</f>
        <v xml:space="preserve"> </v>
      </c>
      <c r="AX1380" t="str">
        <f>+IF(TablaProyecto[[#This Row],[WorkLifeBalance]]&gt;4,"ERRONEO"," ")</f>
        <v xml:space="preserve"> </v>
      </c>
    </row>
    <row r="1381" spans="1:50" x14ac:dyDescent="0.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  <c r="AJ1381" s="3">
        <f>+TablaProyecto[[#This Row],[PercentSalaryHike]]/100</f>
        <v>0.12</v>
      </c>
      <c r="AK1381" s="3" t="str">
        <f>+IF(TablaProyecto[[#This Row],[Age]]&gt;=61,"Baby boomers",IF(TablaProyecto[[#This Row],[Age]]&gt;=45,"Generacion X",IF(TablaProyecto[[#This Row],[Age]]&gt;=29,"Millennials","Generacion Z")))</f>
        <v>Generacion Z</v>
      </c>
      <c r="AL138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381" s="3" t="str">
        <f>+IF(TablaProyecto[[#This Row],[HourlyRate]]&lt;50,"Coste salarial bajo",IF(TablaProyecto[[#This Row],[HourlyRate]]&lt;75,"Coste salarial medio","Coste salarial alto"))</f>
        <v>Coste salarial medio</v>
      </c>
      <c r="AN1381" s="3" t="str">
        <f>+IF(TablaProyecto[[#This Row],[DistanceFromHome]]&lt;10,"0-10 kms",IF(TablaProyecto[[#This Row],[DistanceFromHome]]&lt;20,"10-20 kms","20-30 kms"))</f>
        <v>20-30 kms</v>
      </c>
      <c r="AO1381" s="3" t="str">
        <f>+IF(TablaProyecto[[#This Row],[Porcentaje de aumento salarial recibido (%)]]&lt;16%,"Bajo",IF(TablaProyecto[[#This Row],[Porcentaje de aumento salarial recibido (%)]]&lt;21%,"Medio","Alto"))</f>
        <v>Bajo</v>
      </c>
      <c r="AP1381" s="3" t="str">
        <f>+IF(TablaProyecto[[#This Row],[TrainingTimesLastYear]]&lt;3,"Poca",IF(TablaProyecto[[#This Row],[TrainingTimesLastYear]]&lt;5,"Media","Mucha"))</f>
        <v>Poca</v>
      </c>
      <c r="AQ1381" s="3" t="str">
        <f>+IF(TablaProyecto[[#This Row],[TotalWorkingYears]]&lt;4,"Junior",IF(TablaProyecto[[#This Row],[TotalWorkingYears]]&lt;10,"Intermediate","Senior"))</f>
        <v>Junior</v>
      </c>
      <c r="AS1381" t="str">
        <f>+IF(TablaProyecto[[#This Row],[Education]]&gt;5,"ERRONEO","")</f>
        <v/>
      </c>
      <c r="AT1381" t="str">
        <f>IF(+COUNTIF(TablaProyecto[EmployeeNumber],TablaProyecto[[#This Row],[EmployeeNumber]])&gt;1,"ERRONEO"," ")</f>
        <v xml:space="preserve"> </v>
      </c>
      <c r="AU1381" t="str">
        <f>+IF(TablaProyecto[[#This Row],[JobSatisfaction]]&gt;4,"ERRONEO"," ")</f>
        <v xml:space="preserve"> </v>
      </c>
      <c r="AV1381" t="str">
        <f>+IF(TablaProyecto[[#This Row],[PerformanceRating]]&gt;4,"ERRONEO"," ")</f>
        <v xml:space="preserve"> </v>
      </c>
      <c r="AW1381" t="str">
        <f>+IF(TablaProyecto[[#This Row],[RelationshipSatisfaction]]&gt;4,"ERRONEO"," ")</f>
        <v xml:space="preserve"> </v>
      </c>
      <c r="AX1381" t="str">
        <f>+IF(TablaProyecto[[#This Row],[WorkLifeBalance]]&gt;4,"ERRONEO"," ")</f>
        <v xml:space="preserve"> </v>
      </c>
    </row>
    <row r="1382" spans="1:50" x14ac:dyDescent="0.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  <c r="AJ1382" s="3">
        <f>+TablaProyecto[[#This Row],[PercentSalaryHike]]/100</f>
        <v>0.16</v>
      </c>
      <c r="AK1382" s="3" t="str">
        <f>+IF(TablaProyecto[[#This Row],[Age]]&gt;=61,"Baby boomers",IF(TablaProyecto[[#This Row],[Age]]&gt;=45,"Generacion X",IF(TablaProyecto[[#This Row],[Age]]&gt;=29,"Millennials","Generacion Z")))</f>
        <v>Millennials</v>
      </c>
      <c r="AL138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82" s="3" t="str">
        <f>+IF(TablaProyecto[[#This Row],[HourlyRate]]&lt;50,"Coste salarial bajo",IF(TablaProyecto[[#This Row],[HourlyRate]]&lt;75,"Coste salarial medio","Coste salarial alto"))</f>
        <v>Coste salarial medio</v>
      </c>
      <c r="AN1382" s="3" t="str">
        <f>+IF(TablaProyecto[[#This Row],[DistanceFromHome]]&lt;10,"0-10 kms",IF(TablaProyecto[[#This Row],[DistanceFromHome]]&lt;20,"10-20 kms","20-30 kms"))</f>
        <v>10-20 kms</v>
      </c>
      <c r="AO1382" s="3" t="str">
        <f>+IF(TablaProyecto[[#This Row],[Porcentaje de aumento salarial recibido (%)]]&lt;16%,"Bajo",IF(TablaProyecto[[#This Row],[Porcentaje de aumento salarial recibido (%)]]&lt;21%,"Medio","Alto"))</f>
        <v>Medio</v>
      </c>
      <c r="AP1382" s="3" t="str">
        <f>+IF(TablaProyecto[[#This Row],[TrainingTimesLastYear]]&lt;3,"Poca",IF(TablaProyecto[[#This Row],[TrainingTimesLastYear]]&lt;5,"Media","Mucha"))</f>
        <v>Poca</v>
      </c>
      <c r="AQ1382" s="3" t="str">
        <f>+IF(TablaProyecto[[#This Row],[TotalWorkingYears]]&lt;4,"Junior",IF(TablaProyecto[[#This Row],[TotalWorkingYears]]&lt;10,"Intermediate","Senior"))</f>
        <v>Intermediate</v>
      </c>
      <c r="AS1382" t="str">
        <f>+IF(TablaProyecto[[#This Row],[Education]]&gt;5,"ERRONEO","")</f>
        <v/>
      </c>
      <c r="AT1382" t="str">
        <f>IF(+COUNTIF(TablaProyecto[EmployeeNumber],TablaProyecto[[#This Row],[EmployeeNumber]])&gt;1,"ERRONEO"," ")</f>
        <v xml:space="preserve"> </v>
      </c>
      <c r="AU1382" t="str">
        <f>+IF(TablaProyecto[[#This Row],[JobSatisfaction]]&gt;4,"ERRONEO"," ")</f>
        <v xml:space="preserve"> </v>
      </c>
      <c r="AV1382" t="str">
        <f>+IF(TablaProyecto[[#This Row],[PerformanceRating]]&gt;4,"ERRONEO"," ")</f>
        <v xml:space="preserve"> </v>
      </c>
      <c r="AW1382" t="str">
        <f>+IF(TablaProyecto[[#This Row],[RelationshipSatisfaction]]&gt;4,"ERRONEO"," ")</f>
        <v xml:space="preserve"> </v>
      </c>
      <c r="AX1382" t="str">
        <f>+IF(TablaProyecto[[#This Row],[WorkLifeBalance]]&gt;4,"ERRONEO"," ")</f>
        <v xml:space="preserve"> </v>
      </c>
    </row>
    <row r="1383" spans="1:50" x14ac:dyDescent="0.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  <c r="AJ1383" s="3">
        <f>+TablaProyecto[[#This Row],[PercentSalaryHike]]/100</f>
        <v>0.14000000000000001</v>
      </c>
      <c r="AK1383" s="3" t="str">
        <f>+IF(TablaProyecto[[#This Row],[Age]]&gt;=61,"Baby boomers",IF(TablaProyecto[[#This Row],[Age]]&gt;=45,"Generacion X",IF(TablaProyecto[[#This Row],[Age]]&gt;=29,"Millennials","Generacion Z")))</f>
        <v>Generacion Z</v>
      </c>
      <c r="AL138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83" s="3" t="str">
        <f>+IF(TablaProyecto[[#This Row],[HourlyRate]]&lt;50,"Coste salarial bajo",IF(TablaProyecto[[#This Row],[HourlyRate]]&lt;75,"Coste salarial medio","Coste salarial alto"))</f>
        <v>Coste salarial bajo</v>
      </c>
      <c r="AN1383" s="3" t="str">
        <f>+IF(TablaProyecto[[#This Row],[DistanceFromHome]]&lt;10,"0-10 kms",IF(TablaProyecto[[#This Row],[DistanceFromHome]]&lt;20,"10-20 kms","20-30 kms"))</f>
        <v>10-20 kms</v>
      </c>
      <c r="AO1383" s="3" t="str">
        <f>+IF(TablaProyecto[[#This Row],[Porcentaje de aumento salarial recibido (%)]]&lt;16%,"Bajo",IF(TablaProyecto[[#This Row],[Porcentaje de aumento salarial recibido (%)]]&lt;21%,"Medio","Alto"))</f>
        <v>Bajo</v>
      </c>
      <c r="AP1383" s="3" t="str">
        <f>+IF(TablaProyecto[[#This Row],[TrainingTimesLastYear]]&lt;3,"Poca",IF(TablaProyecto[[#This Row],[TrainingTimesLastYear]]&lt;5,"Media","Mucha"))</f>
        <v>Media</v>
      </c>
      <c r="AQ1383" s="3" t="str">
        <f>+IF(TablaProyecto[[#This Row],[TotalWorkingYears]]&lt;4,"Junior",IF(TablaProyecto[[#This Row],[TotalWorkingYears]]&lt;10,"Intermediate","Senior"))</f>
        <v>Intermediate</v>
      </c>
      <c r="AS1383" t="str">
        <f>+IF(TablaProyecto[[#This Row],[Education]]&gt;5,"ERRONEO","")</f>
        <v/>
      </c>
      <c r="AT1383" t="str">
        <f>IF(+COUNTIF(TablaProyecto[EmployeeNumber],TablaProyecto[[#This Row],[EmployeeNumber]])&gt;1,"ERRONEO"," ")</f>
        <v xml:space="preserve"> </v>
      </c>
      <c r="AU1383" t="str">
        <f>+IF(TablaProyecto[[#This Row],[JobSatisfaction]]&gt;4,"ERRONEO"," ")</f>
        <v xml:space="preserve"> </v>
      </c>
      <c r="AV1383" t="str">
        <f>+IF(TablaProyecto[[#This Row],[PerformanceRating]]&gt;4,"ERRONEO"," ")</f>
        <v xml:space="preserve"> </v>
      </c>
      <c r="AW1383" t="str">
        <f>+IF(TablaProyecto[[#This Row],[RelationshipSatisfaction]]&gt;4,"ERRONEO"," ")</f>
        <v xml:space="preserve"> </v>
      </c>
      <c r="AX1383" t="str">
        <f>+IF(TablaProyecto[[#This Row],[WorkLifeBalance]]&gt;4,"ERRONEO"," ")</f>
        <v xml:space="preserve"> </v>
      </c>
    </row>
    <row r="1384" spans="1:50" x14ac:dyDescent="0.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  <c r="AJ1384" s="3">
        <f>+TablaProyecto[[#This Row],[PercentSalaryHike]]/100</f>
        <v>0.13</v>
      </c>
      <c r="AK1384" s="3" t="str">
        <f>+IF(TablaProyecto[[#This Row],[Age]]&gt;=61,"Baby boomers",IF(TablaProyecto[[#This Row],[Age]]&gt;=45,"Generacion X",IF(TablaProyecto[[#This Row],[Age]]&gt;=29,"Millennials","Generacion Z")))</f>
        <v>Millennials</v>
      </c>
      <c r="AL138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84" s="3" t="str">
        <f>+IF(TablaProyecto[[#This Row],[HourlyRate]]&lt;50,"Coste salarial bajo",IF(TablaProyecto[[#This Row],[HourlyRate]]&lt;75,"Coste salarial medio","Coste salarial alto"))</f>
        <v>Coste salarial bajo</v>
      </c>
      <c r="AN1384" s="3" t="str">
        <f>+IF(TablaProyecto[[#This Row],[DistanceFromHome]]&lt;10,"0-10 kms",IF(TablaProyecto[[#This Row],[DistanceFromHome]]&lt;20,"10-20 kms","20-30 kms"))</f>
        <v>0-10 kms</v>
      </c>
      <c r="AO1384" s="3" t="str">
        <f>+IF(TablaProyecto[[#This Row],[Porcentaje de aumento salarial recibido (%)]]&lt;16%,"Bajo",IF(TablaProyecto[[#This Row],[Porcentaje de aumento salarial recibido (%)]]&lt;21%,"Medio","Alto"))</f>
        <v>Bajo</v>
      </c>
      <c r="AP1384" s="3" t="str">
        <f>+IF(TablaProyecto[[#This Row],[TrainingTimesLastYear]]&lt;3,"Poca",IF(TablaProyecto[[#This Row],[TrainingTimesLastYear]]&lt;5,"Media","Mucha"))</f>
        <v>Media</v>
      </c>
      <c r="AQ1384" s="3" t="str">
        <f>+IF(TablaProyecto[[#This Row],[TotalWorkingYears]]&lt;4,"Junior",IF(TablaProyecto[[#This Row],[TotalWorkingYears]]&lt;10,"Intermediate","Senior"))</f>
        <v>Intermediate</v>
      </c>
      <c r="AS1384" t="str">
        <f>+IF(TablaProyecto[[#This Row],[Education]]&gt;5,"ERRONEO","")</f>
        <v/>
      </c>
      <c r="AT1384" t="str">
        <f>IF(+COUNTIF(TablaProyecto[EmployeeNumber],TablaProyecto[[#This Row],[EmployeeNumber]])&gt;1,"ERRONEO"," ")</f>
        <v xml:space="preserve"> </v>
      </c>
      <c r="AU1384" t="str">
        <f>+IF(TablaProyecto[[#This Row],[JobSatisfaction]]&gt;4,"ERRONEO"," ")</f>
        <v xml:space="preserve"> </v>
      </c>
      <c r="AV1384" t="str">
        <f>+IF(TablaProyecto[[#This Row],[PerformanceRating]]&gt;4,"ERRONEO"," ")</f>
        <v xml:space="preserve"> </v>
      </c>
      <c r="AW1384" t="str">
        <f>+IF(TablaProyecto[[#This Row],[RelationshipSatisfaction]]&gt;4,"ERRONEO"," ")</f>
        <v xml:space="preserve"> </v>
      </c>
      <c r="AX1384" t="str">
        <f>+IF(TablaProyecto[[#This Row],[WorkLifeBalance]]&gt;4,"ERRONEO"," ")</f>
        <v xml:space="preserve"> </v>
      </c>
    </row>
    <row r="1385" spans="1:50" x14ac:dyDescent="0.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  <c r="AJ1385" s="3">
        <f>+TablaProyecto[[#This Row],[PercentSalaryHike]]/100</f>
        <v>0.22</v>
      </c>
      <c r="AK1385" s="3" t="str">
        <f>+IF(TablaProyecto[[#This Row],[Age]]&gt;=61,"Baby boomers",IF(TablaProyecto[[#This Row],[Age]]&gt;=45,"Generacion X",IF(TablaProyecto[[#This Row],[Age]]&gt;=29,"Millennials","Generacion Z")))</f>
        <v>Millennials</v>
      </c>
      <c r="AL138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85" s="3" t="str">
        <f>+IF(TablaProyecto[[#This Row],[HourlyRate]]&lt;50,"Coste salarial bajo",IF(TablaProyecto[[#This Row],[HourlyRate]]&lt;75,"Coste salarial medio","Coste salarial alto"))</f>
        <v>Coste salarial medio</v>
      </c>
      <c r="AN1385" s="3" t="str">
        <f>+IF(TablaProyecto[[#This Row],[DistanceFromHome]]&lt;10,"0-10 kms",IF(TablaProyecto[[#This Row],[DistanceFromHome]]&lt;20,"10-20 kms","20-30 kms"))</f>
        <v>0-10 kms</v>
      </c>
      <c r="AO1385" s="3" t="str">
        <f>+IF(TablaProyecto[[#This Row],[Porcentaje de aumento salarial recibido (%)]]&lt;16%,"Bajo",IF(TablaProyecto[[#This Row],[Porcentaje de aumento salarial recibido (%)]]&lt;21%,"Medio","Alto"))</f>
        <v>Alto</v>
      </c>
      <c r="AP1385" s="3" t="str">
        <f>+IF(TablaProyecto[[#This Row],[TrainingTimesLastYear]]&lt;3,"Poca",IF(TablaProyecto[[#This Row],[TrainingTimesLastYear]]&lt;5,"Media","Mucha"))</f>
        <v>Media</v>
      </c>
      <c r="AQ1385" s="3" t="str">
        <f>+IF(TablaProyecto[[#This Row],[TotalWorkingYears]]&lt;4,"Junior",IF(TablaProyecto[[#This Row],[TotalWorkingYears]]&lt;10,"Intermediate","Senior"))</f>
        <v>Intermediate</v>
      </c>
      <c r="AS1385" t="str">
        <f>+IF(TablaProyecto[[#This Row],[Education]]&gt;5,"ERRONEO","")</f>
        <v/>
      </c>
      <c r="AT1385" t="str">
        <f>IF(+COUNTIF(TablaProyecto[EmployeeNumber],TablaProyecto[[#This Row],[EmployeeNumber]])&gt;1,"ERRONEO"," ")</f>
        <v xml:space="preserve"> </v>
      </c>
      <c r="AU1385" t="str">
        <f>+IF(TablaProyecto[[#This Row],[JobSatisfaction]]&gt;4,"ERRONEO"," ")</f>
        <v xml:space="preserve"> </v>
      </c>
      <c r="AV1385" t="str">
        <f>+IF(TablaProyecto[[#This Row],[PerformanceRating]]&gt;4,"ERRONEO"," ")</f>
        <v xml:space="preserve"> </v>
      </c>
      <c r="AW1385" t="str">
        <f>+IF(TablaProyecto[[#This Row],[RelationshipSatisfaction]]&gt;4,"ERRONEO"," ")</f>
        <v xml:space="preserve"> </v>
      </c>
      <c r="AX1385" t="str">
        <f>+IF(TablaProyecto[[#This Row],[WorkLifeBalance]]&gt;4,"ERRONEO"," ")</f>
        <v xml:space="preserve"> </v>
      </c>
    </row>
    <row r="1386" spans="1:50" x14ac:dyDescent="0.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  <c r="AJ1386" s="3">
        <f>+TablaProyecto[[#This Row],[PercentSalaryHike]]/100</f>
        <v>0.21</v>
      </c>
      <c r="AK1386" s="3" t="str">
        <f>+IF(TablaProyecto[[#This Row],[Age]]&gt;=61,"Baby boomers",IF(TablaProyecto[[#This Row],[Age]]&gt;=45,"Generacion X",IF(TablaProyecto[[#This Row],[Age]]&gt;=29,"Millennials","Generacion Z")))</f>
        <v>Millennials</v>
      </c>
      <c r="AL138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386" s="3" t="str">
        <f>+IF(TablaProyecto[[#This Row],[HourlyRate]]&lt;50,"Coste salarial bajo",IF(TablaProyecto[[#This Row],[HourlyRate]]&lt;75,"Coste salarial medio","Coste salarial alto"))</f>
        <v>Coste salarial bajo</v>
      </c>
      <c r="AN1386" s="3" t="str">
        <f>+IF(TablaProyecto[[#This Row],[DistanceFromHome]]&lt;10,"0-10 kms",IF(TablaProyecto[[#This Row],[DistanceFromHome]]&lt;20,"10-20 kms","20-30 kms"))</f>
        <v>0-10 kms</v>
      </c>
      <c r="AO1386" s="3" t="str">
        <f>+IF(TablaProyecto[[#This Row],[Porcentaje de aumento salarial recibido (%)]]&lt;16%,"Bajo",IF(TablaProyecto[[#This Row],[Porcentaje de aumento salarial recibido (%)]]&lt;21%,"Medio","Alto"))</f>
        <v>Alto</v>
      </c>
      <c r="AP1386" s="3" t="str">
        <f>+IF(TablaProyecto[[#This Row],[TrainingTimesLastYear]]&lt;3,"Poca",IF(TablaProyecto[[#This Row],[TrainingTimesLastYear]]&lt;5,"Media","Mucha"))</f>
        <v>Media</v>
      </c>
      <c r="AQ1386" s="3" t="str">
        <f>+IF(TablaProyecto[[#This Row],[TotalWorkingYears]]&lt;4,"Junior",IF(TablaProyecto[[#This Row],[TotalWorkingYears]]&lt;10,"Intermediate","Senior"))</f>
        <v>Senior</v>
      </c>
      <c r="AS1386" t="str">
        <f>+IF(TablaProyecto[[#This Row],[Education]]&gt;5,"ERRONEO","")</f>
        <v/>
      </c>
      <c r="AT1386" t="str">
        <f>IF(+COUNTIF(TablaProyecto[EmployeeNumber],TablaProyecto[[#This Row],[EmployeeNumber]])&gt;1,"ERRONEO"," ")</f>
        <v xml:space="preserve"> </v>
      </c>
      <c r="AU1386" t="str">
        <f>+IF(TablaProyecto[[#This Row],[JobSatisfaction]]&gt;4,"ERRONEO"," ")</f>
        <v xml:space="preserve"> </v>
      </c>
      <c r="AV1386" t="str">
        <f>+IF(TablaProyecto[[#This Row],[PerformanceRating]]&gt;4,"ERRONEO"," ")</f>
        <v xml:space="preserve"> </v>
      </c>
      <c r="AW1386" t="str">
        <f>+IF(TablaProyecto[[#This Row],[RelationshipSatisfaction]]&gt;4,"ERRONEO"," ")</f>
        <v xml:space="preserve"> </v>
      </c>
      <c r="AX1386" t="str">
        <f>+IF(TablaProyecto[[#This Row],[WorkLifeBalance]]&gt;4,"ERRONEO"," ")</f>
        <v xml:space="preserve"> </v>
      </c>
    </row>
    <row r="1387" spans="1:50" x14ac:dyDescent="0.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  <c r="AJ1387" s="3">
        <f>+TablaProyecto[[#This Row],[PercentSalaryHike]]/100</f>
        <v>0.18</v>
      </c>
      <c r="AK1387" s="3" t="str">
        <f>+IF(TablaProyecto[[#This Row],[Age]]&gt;=61,"Baby boomers",IF(TablaProyecto[[#This Row],[Age]]&gt;=45,"Generacion X",IF(TablaProyecto[[#This Row],[Age]]&gt;=29,"Millennials","Generacion Z")))</f>
        <v>Millennials</v>
      </c>
      <c r="AL138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87" s="3" t="str">
        <f>+IF(TablaProyecto[[#This Row],[HourlyRate]]&lt;50,"Coste salarial bajo",IF(TablaProyecto[[#This Row],[HourlyRate]]&lt;75,"Coste salarial medio","Coste salarial alto"))</f>
        <v>Coste salarial bajo</v>
      </c>
      <c r="AN1387" s="3" t="str">
        <f>+IF(TablaProyecto[[#This Row],[DistanceFromHome]]&lt;10,"0-10 kms",IF(TablaProyecto[[#This Row],[DistanceFromHome]]&lt;20,"10-20 kms","20-30 kms"))</f>
        <v>10-20 kms</v>
      </c>
      <c r="AO1387" s="3" t="str">
        <f>+IF(TablaProyecto[[#This Row],[Porcentaje de aumento salarial recibido (%)]]&lt;16%,"Bajo",IF(TablaProyecto[[#This Row],[Porcentaje de aumento salarial recibido (%)]]&lt;21%,"Medio","Alto"))</f>
        <v>Medio</v>
      </c>
      <c r="AP1387" s="3" t="str">
        <f>+IF(TablaProyecto[[#This Row],[TrainingTimesLastYear]]&lt;3,"Poca",IF(TablaProyecto[[#This Row],[TrainingTimesLastYear]]&lt;5,"Media","Mucha"))</f>
        <v>Poca</v>
      </c>
      <c r="AQ1387" s="3" t="str">
        <f>+IF(TablaProyecto[[#This Row],[TotalWorkingYears]]&lt;4,"Junior",IF(TablaProyecto[[#This Row],[TotalWorkingYears]]&lt;10,"Intermediate","Senior"))</f>
        <v>Intermediate</v>
      </c>
      <c r="AS1387" t="str">
        <f>+IF(TablaProyecto[[#This Row],[Education]]&gt;5,"ERRONEO","")</f>
        <v/>
      </c>
      <c r="AT1387" t="str">
        <f>IF(+COUNTIF(TablaProyecto[EmployeeNumber],TablaProyecto[[#This Row],[EmployeeNumber]])&gt;1,"ERRONEO"," ")</f>
        <v xml:space="preserve"> </v>
      </c>
      <c r="AU1387" t="str">
        <f>+IF(TablaProyecto[[#This Row],[JobSatisfaction]]&gt;4,"ERRONEO"," ")</f>
        <v xml:space="preserve"> </v>
      </c>
      <c r="AV1387" t="str">
        <f>+IF(TablaProyecto[[#This Row],[PerformanceRating]]&gt;4,"ERRONEO"," ")</f>
        <v xml:space="preserve"> </v>
      </c>
      <c r="AW1387" t="str">
        <f>+IF(TablaProyecto[[#This Row],[RelationshipSatisfaction]]&gt;4,"ERRONEO"," ")</f>
        <v xml:space="preserve"> </v>
      </c>
      <c r="AX1387" t="str">
        <f>+IF(TablaProyecto[[#This Row],[WorkLifeBalance]]&gt;4,"ERRONEO"," ")</f>
        <v xml:space="preserve"> </v>
      </c>
    </row>
    <row r="1388" spans="1:50" x14ac:dyDescent="0.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  <c r="AJ1388" s="3">
        <f>+TablaProyecto[[#This Row],[PercentSalaryHike]]/100</f>
        <v>0.13</v>
      </c>
      <c r="AK1388" s="3" t="str">
        <f>+IF(TablaProyecto[[#This Row],[Age]]&gt;=61,"Baby boomers",IF(TablaProyecto[[#This Row],[Age]]&gt;=45,"Generacion X",IF(TablaProyecto[[#This Row],[Age]]&gt;=29,"Millennials","Generacion Z")))</f>
        <v>Generacion Z</v>
      </c>
      <c r="AL138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88" s="3" t="str">
        <f>+IF(TablaProyecto[[#This Row],[HourlyRate]]&lt;50,"Coste salarial bajo",IF(TablaProyecto[[#This Row],[HourlyRate]]&lt;75,"Coste salarial medio","Coste salarial alto"))</f>
        <v>Coste salarial alto</v>
      </c>
      <c r="AN1388" s="3" t="str">
        <f>+IF(TablaProyecto[[#This Row],[DistanceFromHome]]&lt;10,"0-10 kms",IF(TablaProyecto[[#This Row],[DistanceFromHome]]&lt;20,"10-20 kms","20-30 kms"))</f>
        <v>0-10 kms</v>
      </c>
      <c r="AO1388" s="3" t="str">
        <f>+IF(TablaProyecto[[#This Row],[Porcentaje de aumento salarial recibido (%)]]&lt;16%,"Bajo",IF(TablaProyecto[[#This Row],[Porcentaje de aumento salarial recibido (%)]]&lt;21%,"Medio","Alto"))</f>
        <v>Bajo</v>
      </c>
      <c r="AP1388" s="3" t="str">
        <f>+IF(TablaProyecto[[#This Row],[TrainingTimesLastYear]]&lt;3,"Poca",IF(TablaProyecto[[#This Row],[TrainingTimesLastYear]]&lt;5,"Media","Mucha"))</f>
        <v>Mucha</v>
      </c>
      <c r="AQ1388" s="3" t="str">
        <f>+IF(TablaProyecto[[#This Row],[TotalWorkingYears]]&lt;4,"Junior",IF(TablaProyecto[[#This Row],[TotalWorkingYears]]&lt;10,"Intermediate","Senior"))</f>
        <v>Intermediate</v>
      </c>
      <c r="AS1388" t="str">
        <f>+IF(TablaProyecto[[#This Row],[Education]]&gt;5,"ERRONEO","")</f>
        <v/>
      </c>
      <c r="AT1388" t="str">
        <f>IF(+COUNTIF(TablaProyecto[EmployeeNumber],TablaProyecto[[#This Row],[EmployeeNumber]])&gt;1,"ERRONEO"," ")</f>
        <v xml:space="preserve"> </v>
      </c>
      <c r="AU1388" t="str">
        <f>+IF(TablaProyecto[[#This Row],[JobSatisfaction]]&gt;4,"ERRONEO"," ")</f>
        <v xml:space="preserve"> </v>
      </c>
      <c r="AV1388" t="str">
        <f>+IF(TablaProyecto[[#This Row],[PerformanceRating]]&gt;4,"ERRONEO"," ")</f>
        <v xml:space="preserve"> </v>
      </c>
      <c r="AW1388" t="str">
        <f>+IF(TablaProyecto[[#This Row],[RelationshipSatisfaction]]&gt;4,"ERRONEO"," ")</f>
        <v xml:space="preserve"> </v>
      </c>
      <c r="AX1388" t="str">
        <f>+IF(TablaProyecto[[#This Row],[WorkLifeBalance]]&gt;4,"ERRONEO"," ")</f>
        <v xml:space="preserve"> </v>
      </c>
    </row>
    <row r="1389" spans="1:50" x14ac:dyDescent="0.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  <c r="AJ1389" s="3">
        <f>+TablaProyecto[[#This Row],[PercentSalaryHike]]/100</f>
        <v>0.12</v>
      </c>
      <c r="AK1389" s="3" t="str">
        <f>+IF(TablaProyecto[[#This Row],[Age]]&gt;=61,"Baby boomers",IF(TablaProyecto[[#This Row],[Age]]&gt;=45,"Generacion X",IF(TablaProyecto[[#This Row],[Age]]&gt;=29,"Millennials","Generacion Z")))</f>
        <v>Millennials</v>
      </c>
      <c r="AL138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89" s="3" t="str">
        <f>+IF(TablaProyecto[[#This Row],[HourlyRate]]&lt;50,"Coste salarial bajo",IF(TablaProyecto[[#This Row],[HourlyRate]]&lt;75,"Coste salarial medio","Coste salarial alto"))</f>
        <v>Coste salarial alto</v>
      </c>
      <c r="AN1389" s="3" t="str">
        <f>+IF(TablaProyecto[[#This Row],[DistanceFromHome]]&lt;10,"0-10 kms",IF(TablaProyecto[[#This Row],[DistanceFromHome]]&lt;20,"10-20 kms","20-30 kms"))</f>
        <v>0-10 kms</v>
      </c>
      <c r="AO1389" s="3" t="str">
        <f>+IF(TablaProyecto[[#This Row],[Porcentaje de aumento salarial recibido (%)]]&lt;16%,"Bajo",IF(TablaProyecto[[#This Row],[Porcentaje de aumento salarial recibido (%)]]&lt;21%,"Medio","Alto"))</f>
        <v>Bajo</v>
      </c>
      <c r="AP1389" s="3" t="str">
        <f>+IF(TablaProyecto[[#This Row],[TrainingTimesLastYear]]&lt;3,"Poca",IF(TablaProyecto[[#This Row],[TrainingTimesLastYear]]&lt;5,"Media","Mucha"))</f>
        <v>Mucha</v>
      </c>
      <c r="AQ1389" s="3" t="str">
        <f>+IF(TablaProyecto[[#This Row],[TotalWorkingYears]]&lt;4,"Junior",IF(TablaProyecto[[#This Row],[TotalWorkingYears]]&lt;10,"Intermediate","Senior"))</f>
        <v>Intermediate</v>
      </c>
      <c r="AS1389" t="str">
        <f>+IF(TablaProyecto[[#This Row],[Education]]&gt;5,"ERRONEO","")</f>
        <v/>
      </c>
      <c r="AT1389" t="str">
        <f>IF(+COUNTIF(TablaProyecto[EmployeeNumber],TablaProyecto[[#This Row],[EmployeeNumber]])&gt;1,"ERRONEO"," ")</f>
        <v xml:space="preserve"> </v>
      </c>
      <c r="AU1389" t="str">
        <f>+IF(TablaProyecto[[#This Row],[JobSatisfaction]]&gt;4,"ERRONEO"," ")</f>
        <v xml:space="preserve"> </v>
      </c>
      <c r="AV1389" t="str">
        <f>+IF(TablaProyecto[[#This Row],[PerformanceRating]]&gt;4,"ERRONEO"," ")</f>
        <v xml:space="preserve"> </v>
      </c>
      <c r="AW1389" t="str">
        <f>+IF(TablaProyecto[[#This Row],[RelationshipSatisfaction]]&gt;4,"ERRONEO"," ")</f>
        <v xml:space="preserve"> </v>
      </c>
      <c r="AX1389" t="str">
        <f>+IF(TablaProyecto[[#This Row],[WorkLifeBalance]]&gt;4,"ERRONEO"," ")</f>
        <v xml:space="preserve"> </v>
      </c>
    </row>
    <row r="1390" spans="1:50" x14ac:dyDescent="0.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  <c r="AJ1390" s="3">
        <f>+TablaProyecto[[#This Row],[PercentSalaryHike]]/100</f>
        <v>0.18</v>
      </c>
      <c r="AK1390" s="3" t="str">
        <f>+IF(TablaProyecto[[#This Row],[Age]]&gt;=61,"Baby boomers",IF(TablaProyecto[[#This Row],[Age]]&gt;=45,"Generacion X",IF(TablaProyecto[[#This Row],[Age]]&gt;=29,"Millennials","Generacion Z")))</f>
        <v>Millennials</v>
      </c>
      <c r="AL139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90" s="3" t="str">
        <f>+IF(TablaProyecto[[#This Row],[HourlyRate]]&lt;50,"Coste salarial bajo",IF(TablaProyecto[[#This Row],[HourlyRate]]&lt;75,"Coste salarial medio","Coste salarial alto"))</f>
        <v>Coste salarial bajo</v>
      </c>
      <c r="AN1390" s="3" t="str">
        <f>+IF(TablaProyecto[[#This Row],[DistanceFromHome]]&lt;10,"0-10 kms",IF(TablaProyecto[[#This Row],[DistanceFromHome]]&lt;20,"10-20 kms","20-30 kms"))</f>
        <v>10-20 kms</v>
      </c>
      <c r="AO1390" s="3" t="str">
        <f>+IF(TablaProyecto[[#This Row],[Porcentaje de aumento salarial recibido (%)]]&lt;16%,"Bajo",IF(TablaProyecto[[#This Row],[Porcentaje de aumento salarial recibido (%)]]&lt;21%,"Medio","Alto"))</f>
        <v>Medio</v>
      </c>
      <c r="AP1390" s="3" t="str">
        <f>+IF(TablaProyecto[[#This Row],[TrainingTimesLastYear]]&lt;3,"Poca",IF(TablaProyecto[[#This Row],[TrainingTimesLastYear]]&lt;5,"Media","Mucha"))</f>
        <v>Mucha</v>
      </c>
      <c r="AQ1390" s="3" t="str">
        <f>+IF(TablaProyecto[[#This Row],[TotalWorkingYears]]&lt;4,"Junior",IF(TablaProyecto[[#This Row],[TotalWorkingYears]]&lt;10,"Intermediate","Senior"))</f>
        <v>Intermediate</v>
      </c>
      <c r="AS1390" t="str">
        <f>+IF(TablaProyecto[[#This Row],[Education]]&gt;5,"ERRONEO","")</f>
        <v/>
      </c>
      <c r="AT1390" t="str">
        <f>IF(+COUNTIF(TablaProyecto[EmployeeNumber],TablaProyecto[[#This Row],[EmployeeNumber]])&gt;1,"ERRONEO"," ")</f>
        <v xml:space="preserve"> </v>
      </c>
      <c r="AU1390" t="str">
        <f>+IF(TablaProyecto[[#This Row],[JobSatisfaction]]&gt;4,"ERRONEO"," ")</f>
        <v xml:space="preserve"> </v>
      </c>
      <c r="AV1390" t="str">
        <f>+IF(TablaProyecto[[#This Row],[PerformanceRating]]&gt;4,"ERRONEO"," ")</f>
        <v xml:space="preserve"> </v>
      </c>
      <c r="AW1390" t="str">
        <f>+IF(TablaProyecto[[#This Row],[RelationshipSatisfaction]]&gt;4,"ERRONEO"," ")</f>
        <v xml:space="preserve"> </v>
      </c>
      <c r="AX1390" t="str">
        <f>+IF(TablaProyecto[[#This Row],[WorkLifeBalance]]&gt;4,"ERRONEO"," ")</f>
        <v xml:space="preserve"> </v>
      </c>
    </row>
    <row r="1391" spans="1:50" x14ac:dyDescent="0.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  <c r="AJ1391" s="3">
        <f>+TablaProyecto[[#This Row],[PercentSalaryHike]]/100</f>
        <v>0.21</v>
      </c>
      <c r="AK1391" s="3" t="str">
        <f>+IF(TablaProyecto[[#This Row],[Age]]&gt;=61,"Baby boomers",IF(TablaProyecto[[#This Row],[Age]]&gt;=45,"Generacion X",IF(TablaProyecto[[#This Row],[Age]]&gt;=29,"Millennials","Generacion Z")))</f>
        <v>Millennials</v>
      </c>
      <c r="AL139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91" s="3" t="str">
        <f>+IF(TablaProyecto[[#This Row],[HourlyRate]]&lt;50,"Coste salarial bajo",IF(TablaProyecto[[#This Row],[HourlyRate]]&lt;75,"Coste salarial medio","Coste salarial alto"))</f>
        <v>Coste salarial bajo</v>
      </c>
      <c r="AN1391" s="3" t="str">
        <f>+IF(TablaProyecto[[#This Row],[DistanceFromHome]]&lt;10,"0-10 kms",IF(TablaProyecto[[#This Row],[DistanceFromHome]]&lt;20,"10-20 kms","20-30 kms"))</f>
        <v>0-10 kms</v>
      </c>
      <c r="AO1391" s="3" t="str">
        <f>+IF(TablaProyecto[[#This Row],[Porcentaje de aumento salarial recibido (%)]]&lt;16%,"Bajo",IF(TablaProyecto[[#This Row],[Porcentaje de aumento salarial recibido (%)]]&lt;21%,"Medio","Alto"))</f>
        <v>Alto</v>
      </c>
      <c r="AP1391" s="3" t="str">
        <f>+IF(TablaProyecto[[#This Row],[TrainingTimesLastYear]]&lt;3,"Poca",IF(TablaProyecto[[#This Row],[TrainingTimesLastYear]]&lt;5,"Media","Mucha"))</f>
        <v>Mucha</v>
      </c>
      <c r="AQ1391" s="3" t="str">
        <f>+IF(TablaProyecto[[#This Row],[TotalWorkingYears]]&lt;4,"Junior",IF(TablaProyecto[[#This Row],[TotalWorkingYears]]&lt;10,"Intermediate","Senior"))</f>
        <v>Senior</v>
      </c>
      <c r="AS1391" t="str">
        <f>+IF(TablaProyecto[[#This Row],[Education]]&gt;5,"ERRONEO","")</f>
        <v/>
      </c>
      <c r="AT1391" t="str">
        <f>IF(+COUNTIF(TablaProyecto[EmployeeNumber],TablaProyecto[[#This Row],[EmployeeNumber]])&gt;1,"ERRONEO"," ")</f>
        <v xml:space="preserve"> </v>
      </c>
      <c r="AU1391" t="str">
        <f>+IF(TablaProyecto[[#This Row],[JobSatisfaction]]&gt;4,"ERRONEO"," ")</f>
        <v xml:space="preserve"> </v>
      </c>
      <c r="AV1391" t="str">
        <f>+IF(TablaProyecto[[#This Row],[PerformanceRating]]&gt;4,"ERRONEO"," ")</f>
        <v xml:space="preserve"> </v>
      </c>
      <c r="AW1391" t="str">
        <f>+IF(TablaProyecto[[#This Row],[RelationshipSatisfaction]]&gt;4,"ERRONEO"," ")</f>
        <v xml:space="preserve"> </v>
      </c>
      <c r="AX1391" t="str">
        <f>+IF(TablaProyecto[[#This Row],[WorkLifeBalance]]&gt;4,"ERRONEO"," ")</f>
        <v xml:space="preserve"> </v>
      </c>
    </row>
    <row r="1392" spans="1:50" x14ac:dyDescent="0.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  <c r="AJ1392" s="3">
        <f>+TablaProyecto[[#This Row],[PercentSalaryHike]]/100</f>
        <v>0.12</v>
      </c>
      <c r="AK1392" s="3" t="str">
        <f>+IF(TablaProyecto[[#This Row],[Age]]&gt;=61,"Baby boomers",IF(TablaProyecto[[#This Row],[Age]]&gt;=45,"Generacion X",IF(TablaProyecto[[#This Row],[Age]]&gt;=29,"Millennials","Generacion Z")))</f>
        <v>Generacion Z</v>
      </c>
      <c r="AL139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92" s="3" t="str">
        <f>+IF(TablaProyecto[[#This Row],[HourlyRate]]&lt;50,"Coste salarial bajo",IF(TablaProyecto[[#This Row],[HourlyRate]]&lt;75,"Coste salarial medio","Coste salarial alto"))</f>
        <v>Coste salarial bajo</v>
      </c>
      <c r="AN1392" s="3" t="str">
        <f>+IF(TablaProyecto[[#This Row],[DistanceFromHome]]&lt;10,"0-10 kms",IF(TablaProyecto[[#This Row],[DistanceFromHome]]&lt;20,"10-20 kms","20-30 kms"))</f>
        <v>10-20 kms</v>
      </c>
      <c r="AO1392" s="3" t="str">
        <f>+IF(TablaProyecto[[#This Row],[Porcentaje de aumento salarial recibido (%)]]&lt;16%,"Bajo",IF(TablaProyecto[[#This Row],[Porcentaje de aumento salarial recibido (%)]]&lt;21%,"Medio","Alto"))</f>
        <v>Bajo</v>
      </c>
      <c r="AP1392" s="3" t="str">
        <f>+IF(TablaProyecto[[#This Row],[TrainingTimesLastYear]]&lt;3,"Poca",IF(TablaProyecto[[#This Row],[TrainingTimesLastYear]]&lt;5,"Media","Mucha"))</f>
        <v>Poca</v>
      </c>
      <c r="AQ1392" s="3" t="str">
        <f>+IF(TablaProyecto[[#This Row],[TotalWorkingYears]]&lt;4,"Junior",IF(TablaProyecto[[#This Row],[TotalWorkingYears]]&lt;10,"Intermediate","Senior"))</f>
        <v>Intermediate</v>
      </c>
      <c r="AS1392" t="str">
        <f>+IF(TablaProyecto[[#This Row],[Education]]&gt;5,"ERRONEO","")</f>
        <v/>
      </c>
      <c r="AT1392" t="str">
        <f>IF(+COUNTIF(TablaProyecto[EmployeeNumber],TablaProyecto[[#This Row],[EmployeeNumber]])&gt;1,"ERRONEO"," ")</f>
        <v xml:space="preserve"> </v>
      </c>
      <c r="AU1392" t="str">
        <f>+IF(TablaProyecto[[#This Row],[JobSatisfaction]]&gt;4,"ERRONEO"," ")</f>
        <v xml:space="preserve"> </v>
      </c>
      <c r="AV1392" t="str">
        <f>+IF(TablaProyecto[[#This Row],[PerformanceRating]]&gt;4,"ERRONEO"," ")</f>
        <v xml:space="preserve"> </v>
      </c>
      <c r="AW1392" t="str">
        <f>+IF(TablaProyecto[[#This Row],[RelationshipSatisfaction]]&gt;4,"ERRONEO"," ")</f>
        <v xml:space="preserve"> </v>
      </c>
      <c r="AX1392" t="str">
        <f>+IF(TablaProyecto[[#This Row],[WorkLifeBalance]]&gt;4,"ERRONEO"," ")</f>
        <v xml:space="preserve"> </v>
      </c>
    </row>
    <row r="1393" spans="1:50" x14ac:dyDescent="0.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  <c r="AJ1393" s="3">
        <f>+TablaProyecto[[#This Row],[PercentSalaryHike]]/100</f>
        <v>0.14000000000000001</v>
      </c>
      <c r="AK1393" s="3" t="str">
        <f>+IF(TablaProyecto[[#This Row],[Age]]&gt;=61,"Baby boomers",IF(TablaProyecto[[#This Row],[Age]]&gt;=45,"Generacion X",IF(TablaProyecto[[#This Row],[Age]]&gt;=29,"Millennials","Generacion Z")))</f>
        <v>Millennials</v>
      </c>
      <c r="AL139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393" s="3" t="str">
        <f>+IF(TablaProyecto[[#This Row],[HourlyRate]]&lt;50,"Coste salarial bajo",IF(TablaProyecto[[#This Row],[HourlyRate]]&lt;75,"Coste salarial medio","Coste salarial alto"))</f>
        <v>Coste salarial medio</v>
      </c>
      <c r="AN1393" s="3" t="str">
        <f>+IF(TablaProyecto[[#This Row],[DistanceFromHome]]&lt;10,"0-10 kms",IF(TablaProyecto[[#This Row],[DistanceFromHome]]&lt;20,"10-20 kms","20-30 kms"))</f>
        <v>0-10 kms</v>
      </c>
      <c r="AO1393" s="3" t="str">
        <f>+IF(TablaProyecto[[#This Row],[Porcentaje de aumento salarial recibido (%)]]&lt;16%,"Bajo",IF(TablaProyecto[[#This Row],[Porcentaje de aumento salarial recibido (%)]]&lt;21%,"Medio","Alto"))</f>
        <v>Bajo</v>
      </c>
      <c r="AP1393" s="3" t="str">
        <f>+IF(TablaProyecto[[#This Row],[TrainingTimesLastYear]]&lt;3,"Poca",IF(TablaProyecto[[#This Row],[TrainingTimesLastYear]]&lt;5,"Media","Mucha"))</f>
        <v>Media</v>
      </c>
      <c r="AQ1393" s="3" t="str">
        <f>+IF(TablaProyecto[[#This Row],[TotalWorkingYears]]&lt;4,"Junior",IF(TablaProyecto[[#This Row],[TotalWorkingYears]]&lt;10,"Intermediate","Senior"))</f>
        <v>Senior</v>
      </c>
      <c r="AS1393" t="str">
        <f>+IF(TablaProyecto[[#This Row],[Education]]&gt;5,"ERRONEO","")</f>
        <v/>
      </c>
      <c r="AT1393" t="str">
        <f>IF(+COUNTIF(TablaProyecto[EmployeeNumber],TablaProyecto[[#This Row],[EmployeeNumber]])&gt;1,"ERRONEO"," ")</f>
        <v xml:space="preserve"> </v>
      </c>
      <c r="AU1393" t="str">
        <f>+IF(TablaProyecto[[#This Row],[JobSatisfaction]]&gt;4,"ERRONEO"," ")</f>
        <v xml:space="preserve"> </v>
      </c>
      <c r="AV1393" t="str">
        <f>+IF(TablaProyecto[[#This Row],[PerformanceRating]]&gt;4,"ERRONEO"," ")</f>
        <v xml:space="preserve"> </v>
      </c>
      <c r="AW1393" t="str">
        <f>+IF(TablaProyecto[[#This Row],[RelationshipSatisfaction]]&gt;4,"ERRONEO"," ")</f>
        <v xml:space="preserve"> </v>
      </c>
      <c r="AX1393" t="str">
        <f>+IF(TablaProyecto[[#This Row],[WorkLifeBalance]]&gt;4,"ERRONEO"," ")</f>
        <v xml:space="preserve"> </v>
      </c>
    </row>
    <row r="1394" spans="1:50" x14ac:dyDescent="0.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  <c r="AJ1394" s="3">
        <f>+TablaProyecto[[#This Row],[PercentSalaryHike]]/100</f>
        <v>0.11</v>
      </c>
      <c r="AK1394" s="3" t="str">
        <f>+IF(TablaProyecto[[#This Row],[Age]]&gt;=61,"Baby boomers",IF(TablaProyecto[[#This Row],[Age]]&gt;=45,"Generacion X",IF(TablaProyecto[[#This Row],[Age]]&gt;=29,"Millennials","Generacion Z")))</f>
        <v>Millennials</v>
      </c>
      <c r="AL139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94" s="3" t="str">
        <f>+IF(TablaProyecto[[#This Row],[HourlyRate]]&lt;50,"Coste salarial bajo",IF(TablaProyecto[[#This Row],[HourlyRate]]&lt;75,"Coste salarial medio","Coste salarial alto"))</f>
        <v>Coste salarial medio</v>
      </c>
      <c r="AN1394" s="3" t="str">
        <f>+IF(TablaProyecto[[#This Row],[DistanceFromHome]]&lt;10,"0-10 kms",IF(TablaProyecto[[#This Row],[DistanceFromHome]]&lt;20,"10-20 kms","20-30 kms"))</f>
        <v>0-10 kms</v>
      </c>
      <c r="AO1394" s="3" t="str">
        <f>+IF(TablaProyecto[[#This Row],[Porcentaje de aumento salarial recibido (%)]]&lt;16%,"Bajo",IF(TablaProyecto[[#This Row],[Porcentaje de aumento salarial recibido (%)]]&lt;21%,"Medio","Alto"))</f>
        <v>Bajo</v>
      </c>
      <c r="AP1394" s="3" t="str">
        <f>+IF(TablaProyecto[[#This Row],[TrainingTimesLastYear]]&lt;3,"Poca",IF(TablaProyecto[[#This Row],[TrainingTimesLastYear]]&lt;5,"Media","Mucha"))</f>
        <v>Poca</v>
      </c>
      <c r="AQ1394" s="3" t="str">
        <f>+IF(TablaProyecto[[#This Row],[TotalWorkingYears]]&lt;4,"Junior",IF(TablaProyecto[[#This Row],[TotalWorkingYears]]&lt;10,"Intermediate","Senior"))</f>
        <v>Senior</v>
      </c>
      <c r="AS1394" t="str">
        <f>+IF(TablaProyecto[[#This Row],[Education]]&gt;5,"ERRONEO","")</f>
        <v/>
      </c>
      <c r="AT1394" t="str">
        <f>IF(+COUNTIF(TablaProyecto[EmployeeNumber],TablaProyecto[[#This Row],[EmployeeNumber]])&gt;1,"ERRONEO"," ")</f>
        <v xml:space="preserve"> </v>
      </c>
      <c r="AU1394" t="str">
        <f>+IF(TablaProyecto[[#This Row],[JobSatisfaction]]&gt;4,"ERRONEO"," ")</f>
        <v xml:space="preserve"> </v>
      </c>
      <c r="AV1394" t="str">
        <f>+IF(TablaProyecto[[#This Row],[PerformanceRating]]&gt;4,"ERRONEO"," ")</f>
        <v xml:space="preserve"> </v>
      </c>
      <c r="AW1394" t="str">
        <f>+IF(TablaProyecto[[#This Row],[RelationshipSatisfaction]]&gt;4,"ERRONEO"," ")</f>
        <v xml:space="preserve"> </v>
      </c>
      <c r="AX1394" t="str">
        <f>+IF(TablaProyecto[[#This Row],[WorkLifeBalance]]&gt;4,"ERRONEO"," ")</f>
        <v xml:space="preserve"> </v>
      </c>
    </row>
    <row r="1395" spans="1:50" x14ac:dyDescent="0.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  <c r="AJ1395" s="3">
        <f>+TablaProyecto[[#This Row],[PercentSalaryHike]]/100</f>
        <v>0.14000000000000001</v>
      </c>
      <c r="AK1395" s="3" t="str">
        <f>+IF(TablaProyecto[[#This Row],[Age]]&gt;=61,"Baby boomers",IF(TablaProyecto[[#This Row],[Age]]&gt;=45,"Generacion X",IF(TablaProyecto[[#This Row],[Age]]&gt;=29,"Millennials","Generacion Z")))</f>
        <v>Generacion Z</v>
      </c>
      <c r="AL139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95" s="3" t="str">
        <f>+IF(TablaProyecto[[#This Row],[HourlyRate]]&lt;50,"Coste salarial bajo",IF(TablaProyecto[[#This Row],[HourlyRate]]&lt;75,"Coste salarial medio","Coste salarial alto"))</f>
        <v>Coste salarial bajo</v>
      </c>
      <c r="AN1395" s="3" t="str">
        <f>+IF(TablaProyecto[[#This Row],[DistanceFromHome]]&lt;10,"0-10 kms",IF(TablaProyecto[[#This Row],[DistanceFromHome]]&lt;20,"10-20 kms","20-30 kms"))</f>
        <v>0-10 kms</v>
      </c>
      <c r="AO1395" s="3" t="str">
        <f>+IF(TablaProyecto[[#This Row],[Porcentaje de aumento salarial recibido (%)]]&lt;16%,"Bajo",IF(TablaProyecto[[#This Row],[Porcentaje de aumento salarial recibido (%)]]&lt;21%,"Medio","Alto"))</f>
        <v>Bajo</v>
      </c>
      <c r="AP1395" s="3" t="str">
        <f>+IF(TablaProyecto[[#This Row],[TrainingTimesLastYear]]&lt;3,"Poca",IF(TablaProyecto[[#This Row],[TrainingTimesLastYear]]&lt;5,"Media","Mucha"))</f>
        <v>Mucha</v>
      </c>
      <c r="AQ1395" s="3" t="str">
        <f>+IF(TablaProyecto[[#This Row],[TotalWorkingYears]]&lt;4,"Junior",IF(TablaProyecto[[#This Row],[TotalWorkingYears]]&lt;10,"Intermediate","Senior"))</f>
        <v>Intermediate</v>
      </c>
      <c r="AS1395" t="str">
        <f>+IF(TablaProyecto[[#This Row],[Education]]&gt;5,"ERRONEO","")</f>
        <v/>
      </c>
      <c r="AT1395" t="str">
        <f>IF(+COUNTIF(TablaProyecto[EmployeeNumber],TablaProyecto[[#This Row],[EmployeeNumber]])&gt;1,"ERRONEO"," ")</f>
        <v xml:space="preserve"> </v>
      </c>
      <c r="AU1395" t="str">
        <f>+IF(TablaProyecto[[#This Row],[JobSatisfaction]]&gt;4,"ERRONEO"," ")</f>
        <v xml:space="preserve"> </v>
      </c>
      <c r="AV1395" t="str">
        <f>+IF(TablaProyecto[[#This Row],[PerformanceRating]]&gt;4,"ERRONEO"," ")</f>
        <v xml:space="preserve"> </v>
      </c>
      <c r="AW1395" t="str">
        <f>+IF(TablaProyecto[[#This Row],[RelationshipSatisfaction]]&gt;4,"ERRONEO"," ")</f>
        <v xml:space="preserve"> </v>
      </c>
      <c r="AX1395" t="str">
        <f>+IF(TablaProyecto[[#This Row],[WorkLifeBalance]]&gt;4,"ERRONEO"," ")</f>
        <v xml:space="preserve"> </v>
      </c>
    </row>
    <row r="1396" spans="1:50" x14ac:dyDescent="0.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  <c r="AJ1396" s="3">
        <f>+TablaProyecto[[#This Row],[PercentSalaryHike]]/100</f>
        <v>0.24</v>
      </c>
      <c r="AK1396" s="3" t="str">
        <f>+IF(TablaProyecto[[#This Row],[Age]]&gt;=61,"Baby boomers",IF(TablaProyecto[[#This Row],[Age]]&gt;=45,"Generacion X",IF(TablaProyecto[[#This Row],[Age]]&gt;=29,"Millennials","Generacion Z")))</f>
        <v>Millennials</v>
      </c>
      <c r="AL139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396" s="3" t="str">
        <f>+IF(TablaProyecto[[#This Row],[HourlyRate]]&lt;50,"Coste salarial bajo",IF(TablaProyecto[[#This Row],[HourlyRate]]&lt;75,"Coste salarial medio","Coste salarial alto"))</f>
        <v>Coste salarial medio</v>
      </c>
      <c r="AN1396" s="3" t="str">
        <f>+IF(TablaProyecto[[#This Row],[DistanceFromHome]]&lt;10,"0-10 kms",IF(TablaProyecto[[#This Row],[DistanceFromHome]]&lt;20,"10-20 kms","20-30 kms"))</f>
        <v>0-10 kms</v>
      </c>
      <c r="AO1396" s="3" t="str">
        <f>+IF(TablaProyecto[[#This Row],[Porcentaje de aumento salarial recibido (%)]]&lt;16%,"Bajo",IF(TablaProyecto[[#This Row],[Porcentaje de aumento salarial recibido (%)]]&lt;21%,"Medio","Alto"))</f>
        <v>Alto</v>
      </c>
      <c r="AP1396" s="3" t="str">
        <f>+IF(TablaProyecto[[#This Row],[TrainingTimesLastYear]]&lt;3,"Poca",IF(TablaProyecto[[#This Row],[TrainingTimesLastYear]]&lt;5,"Media","Mucha"))</f>
        <v>Poca</v>
      </c>
      <c r="AQ1396" s="3" t="str">
        <f>+IF(TablaProyecto[[#This Row],[TotalWorkingYears]]&lt;4,"Junior",IF(TablaProyecto[[#This Row],[TotalWorkingYears]]&lt;10,"Intermediate","Senior"))</f>
        <v>Intermediate</v>
      </c>
      <c r="AS1396" t="str">
        <f>+IF(TablaProyecto[[#This Row],[Education]]&gt;5,"ERRONEO","")</f>
        <v/>
      </c>
      <c r="AT1396" t="str">
        <f>IF(+COUNTIF(TablaProyecto[EmployeeNumber],TablaProyecto[[#This Row],[EmployeeNumber]])&gt;1,"ERRONEO"," ")</f>
        <v xml:space="preserve"> </v>
      </c>
      <c r="AU1396" t="str">
        <f>+IF(TablaProyecto[[#This Row],[JobSatisfaction]]&gt;4,"ERRONEO"," ")</f>
        <v xml:space="preserve"> </v>
      </c>
      <c r="AV1396" t="str">
        <f>+IF(TablaProyecto[[#This Row],[PerformanceRating]]&gt;4,"ERRONEO"," ")</f>
        <v xml:space="preserve"> </v>
      </c>
      <c r="AW1396" t="str">
        <f>+IF(TablaProyecto[[#This Row],[RelationshipSatisfaction]]&gt;4,"ERRONEO"," ")</f>
        <v xml:space="preserve"> </v>
      </c>
      <c r="AX1396" t="str">
        <f>+IF(TablaProyecto[[#This Row],[WorkLifeBalance]]&gt;4,"ERRONEO"," ")</f>
        <v xml:space="preserve"> </v>
      </c>
    </row>
    <row r="1397" spans="1:50" x14ac:dyDescent="0.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  <c r="AJ1397" s="3">
        <f>+TablaProyecto[[#This Row],[PercentSalaryHike]]/100</f>
        <v>0.11</v>
      </c>
      <c r="AK1397" s="3" t="str">
        <f>+IF(TablaProyecto[[#This Row],[Age]]&gt;=61,"Baby boomers",IF(TablaProyecto[[#This Row],[Age]]&gt;=45,"Generacion X",IF(TablaProyecto[[#This Row],[Age]]&gt;=29,"Millennials","Generacion Z")))</f>
        <v>Millennials</v>
      </c>
      <c r="AL139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397" s="3" t="str">
        <f>+IF(TablaProyecto[[#This Row],[HourlyRate]]&lt;50,"Coste salarial bajo",IF(TablaProyecto[[#This Row],[HourlyRate]]&lt;75,"Coste salarial medio","Coste salarial alto"))</f>
        <v>Coste salarial medio</v>
      </c>
      <c r="AN1397" s="3" t="str">
        <f>+IF(TablaProyecto[[#This Row],[DistanceFromHome]]&lt;10,"0-10 kms",IF(TablaProyecto[[#This Row],[DistanceFromHome]]&lt;20,"10-20 kms","20-30 kms"))</f>
        <v>20-30 kms</v>
      </c>
      <c r="AO1397" s="3" t="str">
        <f>+IF(TablaProyecto[[#This Row],[Porcentaje de aumento salarial recibido (%)]]&lt;16%,"Bajo",IF(TablaProyecto[[#This Row],[Porcentaje de aumento salarial recibido (%)]]&lt;21%,"Medio","Alto"))</f>
        <v>Bajo</v>
      </c>
      <c r="AP1397" s="3" t="str">
        <f>+IF(TablaProyecto[[#This Row],[TrainingTimesLastYear]]&lt;3,"Poca",IF(TablaProyecto[[#This Row],[TrainingTimesLastYear]]&lt;5,"Media","Mucha"))</f>
        <v>Media</v>
      </c>
      <c r="AQ1397" s="3" t="str">
        <f>+IF(TablaProyecto[[#This Row],[TotalWorkingYears]]&lt;4,"Junior",IF(TablaProyecto[[#This Row],[TotalWorkingYears]]&lt;10,"Intermediate","Senior"))</f>
        <v>Senior</v>
      </c>
      <c r="AS1397" t="str">
        <f>+IF(TablaProyecto[[#This Row],[Education]]&gt;5,"ERRONEO","")</f>
        <v/>
      </c>
      <c r="AT1397" t="str">
        <f>IF(+COUNTIF(TablaProyecto[EmployeeNumber],TablaProyecto[[#This Row],[EmployeeNumber]])&gt;1,"ERRONEO"," ")</f>
        <v xml:space="preserve"> </v>
      </c>
      <c r="AU1397" t="str">
        <f>+IF(TablaProyecto[[#This Row],[JobSatisfaction]]&gt;4,"ERRONEO"," ")</f>
        <v xml:space="preserve"> </v>
      </c>
      <c r="AV1397" t="str">
        <f>+IF(TablaProyecto[[#This Row],[PerformanceRating]]&gt;4,"ERRONEO"," ")</f>
        <v xml:space="preserve"> </v>
      </c>
      <c r="AW1397" t="str">
        <f>+IF(TablaProyecto[[#This Row],[RelationshipSatisfaction]]&gt;4,"ERRONEO"," ")</f>
        <v xml:space="preserve"> </v>
      </c>
      <c r="AX1397" t="str">
        <f>+IF(TablaProyecto[[#This Row],[WorkLifeBalance]]&gt;4,"ERRONEO"," ")</f>
        <v xml:space="preserve"> </v>
      </c>
    </row>
    <row r="1398" spans="1:50" x14ac:dyDescent="0.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  <c r="AJ1398" s="3">
        <f>+TablaProyecto[[#This Row],[PercentSalaryHike]]/100</f>
        <v>0.13</v>
      </c>
      <c r="AK1398" s="3" t="str">
        <f>+IF(TablaProyecto[[#This Row],[Age]]&gt;=61,"Baby boomers",IF(TablaProyecto[[#This Row],[Age]]&gt;=45,"Generacion X",IF(TablaProyecto[[#This Row],[Age]]&gt;=29,"Millennials","Generacion Z")))</f>
        <v>Generacion X</v>
      </c>
      <c r="AL139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98" s="3" t="str">
        <f>+IF(TablaProyecto[[#This Row],[HourlyRate]]&lt;50,"Coste salarial bajo",IF(TablaProyecto[[#This Row],[HourlyRate]]&lt;75,"Coste salarial medio","Coste salarial alto"))</f>
        <v>Coste salarial medio</v>
      </c>
      <c r="AN1398" s="3" t="str">
        <f>+IF(TablaProyecto[[#This Row],[DistanceFromHome]]&lt;10,"0-10 kms",IF(TablaProyecto[[#This Row],[DistanceFromHome]]&lt;20,"10-20 kms","20-30 kms"))</f>
        <v>20-30 kms</v>
      </c>
      <c r="AO1398" s="3" t="str">
        <f>+IF(TablaProyecto[[#This Row],[Porcentaje de aumento salarial recibido (%)]]&lt;16%,"Bajo",IF(TablaProyecto[[#This Row],[Porcentaje de aumento salarial recibido (%)]]&lt;21%,"Medio","Alto"))</f>
        <v>Bajo</v>
      </c>
      <c r="AP1398" s="3" t="str">
        <f>+IF(TablaProyecto[[#This Row],[TrainingTimesLastYear]]&lt;3,"Poca",IF(TablaProyecto[[#This Row],[TrainingTimesLastYear]]&lt;5,"Media","Mucha"))</f>
        <v>Poca</v>
      </c>
      <c r="AQ1398" s="3" t="str">
        <f>+IF(TablaProyecto[[#This Row],[TotalWorkingYears]]&lt;4,"Junior",IF(TablaProyecto[[#This Row],[TotalWorkingYears]]&lt;10,"Intermediate","Senior"))</f>
        <v>Senior</v>
      </c>
      <c r="AS1398" t="str">
        <f>+IF(TablaProyecto[[#This Row],[Education]]&gt;5,"ERRONEO","")</f>
        <v/>
      </c>
      <c r="AT1398" t="str">
        <f>IF(+COUNTIF(TablaProyecto[EmployeeNumber],TablaProyecto[[#This Row],[EmployeeNumber]])&gt;1,"ERRONEO"," ")</f>
        <v xml:space="preserve"> </v>
      </c>
      <c r="AU1398" t="str">
        <f>+IF(TablaProyecto[[#This Row],[JobSatisfaction]]&gt;4,"ERRONEO"," ")</f>
        <v xml:space="preserve"> </v>
      </c>
      <c r="AV1398" t="str">
        <f>+IF(TablaProyecto[[#This Row],[PerformanceRating]]&gt;4,"ERRONEO"," ")</f>
        <v xml:space="preserve"> </v>
      </c>
      <c r="AW1398" t="str">
        <f>+IF(TablaProyecto[[#This Row],[RelationshipSatisfaction]]&gt;4,"ERRONEO"," ")</f>
        <v xml:space="preserve"> </v>
      </c>
      <c r="AX1398" t="str">
        <f>+IF(TablaProyecto[[#This Row],[WorkLifeBalance]]&gt;4,"ERRONEO"," ")</f>
        <v xml:space="preserve"> </v>
      </c>
    </row>
    <row r="1399" spans="1:50" x14ac:dyDescent="0.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  <c r="AJ1399" s="3">
        <f>+TablaProyecto[[#This Row],[PercentSalaryHike]]/100</f>
        <v>0.11</v>
      </c>
      <c r="AK1399" s="3" t="str">
        <f>+IF(TablaProyecto[[#This Row],[Age]]&gt;=61,"Baby boomers",IF(TablaProyecto[[#This Row],[Age]]&gt;=45,"Generacion X",IF(TablaProyecto[[#This Row],[Age]]&gt;=29,"Millennials","Generacion Z")))</f>
        <v>Generacion X</v>
      </c>
      <c r="AL139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399" s="3" t="str">
        <f>+IF(TablaProyecto[[#This Row],[HourlyRate]]&lt;50,"Coste salarial bajo",IF(TablaProyecto[[#This Row],[HourlyRate]]&lt;75,"Coste salarial medio","Coste salarial alto"))</f>
        <v>Coste salarial medio</v>
      </c>
      <c r="AN1399" s="3" t="str">
        <f>+IF(TablaProyecto[[#This Row],[DistanceFromHome]]&lt;10,"0-10 kms",IF(TablaProyecto[[#This Row],[DistanceFromHome]]&lt;20,"10-20 kms","20-30 kms"))</f>
        <v>0-10 kms</v>
      </c>
      <c r="AO1399" s="3" t="str">
        <f>+IF(TablaProyecto[[#This Row],[Porcentaje de aumento salarial recibido (%)]]&lt;16%,"Bajo",IF(TablaProyecto[[#This Row],[Porcentaje de aumento salarial recibido (%)]]&lt;21%,"Medio","Alto"))</f>
        <v>Bajo</v>
      </c>
      <c r="AP1399" s="3" t="str">
        <f>+IF(TablaProyecto[[#This Row],[TrainingTimesLastYear]]&lt;3,"Poca",IF(TablaProyecto[[#This Row],[TrainingTimesLastYear]]&lt;5,"Media","Mucha"))</f>
        <v>Mucha</v>
      </c>
      <c r="AQ1399" s="3" t="str">
        <f>+IF(TablaProyecto[[#This Row],[TotalWorkingYears]]&lt;4,"Junior",IF(TablaProyecto[[#This Row],[TotalWorkingYears]]&lt;10,"Intermediate","Senior"))</f>
        <v>Intermediate</v>
      </c>
      <c r="AS1399" t="str">
        <f>+IF(TablaProyecto[[#This Row],[Education]]&gt;5,"ERRONEO","")</f>
        <v/>
      </c>
      <c r="AT1399" t="str">
        <f>IF(+COUNTIF(TablaProyecto[EmployeeNumber],TablaProyecto[[#This Row],[EmployeeNumber]])&gt;1,"ERRONEO"," ")</f>
        <v xml:space="preserve"> </v>
      </c>
      <c r="AU1399" t="str">
        <f>+IF(TablaProyecto[[#This Row],[JobSatisfaction]]&gt;4,"ERRONEO"," ")</f>
        <v xml:space="preserve"> </v>
      </c>
      <c r="AV1399" t="str">
        <f>+IF(TablaProyecto[[#This Row],[PerformanceRating]]&gt;4,"ERRONEO"," ")</f>
        <v xml:space="preserve"> </v>
      </c>
      <c r="AW1399" t="str">
        <f>+IF(TablaProyecto[[#This Row],[RelationshipSatisfaction]]&gt;4,"ERRONEO"," ")</f>
        <v xml:space="preserve"> </v>
      </c>
      <c r="AX1399" t="str">
        <f>+IF(TablaProyecto[[#This Row],[WorkLifeBalance]]&gt;4,"ERRONEO"," ")</f>
        <v xml:space="preserve"> </v>
      </c>
    </row>
    <row r="1400" spans="1:50" x14ac:dyDescent="0.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  <c r="AJ1400" s="3">
        <f>+TablaProyecto[[#This Row],[PercentSalaryHike]]/100</f>
        <v>0.2</v>
      </c>
      <c r="AK1400" s="3" t="str">
        <f>+IF(TablaProyecto[[#This Row],[Age]]&gt;=61,"Baby boomers",IF(TablaProyecto[[#This Row],[Age]]&gt;=45,"Generacion X",IF(TablaProyecto[[#This Row],[Age]]&gt;=29,"Millennials","Generacion Z")))</f>
        <v>Millennials</v>
      </c>
      <c r="AL140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00" s="3" t="str">
        <f>+IF(TablaProyecto[[#This Row],[HourlyRate]]&lt;50,"Coste salarial bajo",IF(TablaProyecto[[#This Row],[HourlyRate]]&lt;75,"Coste salarial medio","Coste salarial alto"))</f>
        <v>Coste salarial bajo</v>
      </c>
      <c r="AN1400" s="3" t="str">
        <f>+IF(TablaProyecto[[#This Row],[DistanceFromHome]]&lt;10,"0-10 kms",IF(TablaProyecto[[#This Row],[DistanceFromHome]]&lt;20,"10-20 kms","20-30 kms"))</f>
        <v>0-10 kms</v>
      </c>
      <c r="AO1400" s="3" t="str">
        <f>+IF(TablaProyecto[[#This Row],[Porcentaje de aumento salarial recibido (%)]]&lt;16%,"Bajo",IF(TablaProyecto[[#This Row],[Porcentaje de aumento salarial recibido (%)]]&lt;21%,"Medio","Alto"))</f>
        <v>Medio</v>
      </c>
      <c r="AP1400" s="3" t="str">
        <f>+IF(TablaProyecto[[#This Row],[TrainingTimesLastYear]]&lt;3,"Poca",IF(TablaProyecto[[#This Row],[TrainingTimesLastYear]]&lt;5,"Media","Mucha"))</f>
        <v>Poca</v>
      </c>
      <c r="AQ1400" s="3" t="str">
        <f>+IF(TablaProyecto[[#This Row],[TotalWorkingYears]]&lt;4,"Junior",IF(TablaProyecto[[#This Row],[TotalWorkingYears]]&lt;10,"Intermediate","Senior"))</f>
        <v>Intermediate</v>
      </c>
      <c r="AS1400" t="str">
        <f>+IF(TablaProyecto[[#This Row],[Education]]&gt;5,"ERRONEO","")</f>
        <v/>
      </c>
      <c r="AT1400" t="str">
        <f>IF(+COUNTIF(TablaProyecto[EmployeeNumber],TablaProyecto[[#This Row],[EmployeeNumber]])&gt;1,"ERRONEO"," ")</f>
        <v xml:space="preserve"> </v>
      </c>
      <c r="AU1400" t="str">
        <f>+IF(TablaProyecto[[#This Row],[JobSatisfaction]]&gt;4,"ERRONEO"," ")</f>
        <v xml:space="preserve"> </v>
      </c>
      <c r="AV1400" t="str">
        <f>+IF(TablaProyecto[[#This Row],[PerformanceRating]]&gt;4,"ERRONEO"," ")</f>
        <v xml:space="preserve"> </v>
      </c>
      <c r="AW1400" t="str">
        <f>+IF(TablaProyecto[[#This Row],[RelationshipSatisfaction]]&gt;4,"ERRONEO"," ")</f>
        <v xml:space="preserve"> </v>
      </c>
      <c r="AX1400" t="str">
        <f>+IF(TablaProyecto[[#This Row],[WorkLifeBalance]]&gt;4,"ERRONEO"," ")</f>
        <v xml:space="preserve"> </v>
      </c>
    </row>
    <row r="1401" spans="1:50" x14ac:dyDescent="0.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  <c r="AJ1401" s="3">
        <f>+TablaProyecto[[#This Row],[PercentSalaryHike]]/100</f>
        <v>0.17</v>
      </c>
      <c r="AK1401" s="3" t="str">
        <f>+IF(TablaProyecto[[#This Row],[Age]]&gt;=61,"Baby boomers",IF(TablaProyecto[[#This Row],[Age]]&gt;=45,"Generacion X",IF(TablaProyecto[[#This Row],[Age]]&gt;=29,"Millennials","Generacion Z")))</f>
        <v>Millennials</v>
      </c>
      <c r="AL140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01" s="3" t="str">
        <f>+IF(TablaProyecto[[#This Row],[HourlyRate]]&lt;50,"Coste salarial bajo",IF(TablaProyecto[[#This Row],[HourlyRate]]&lt;75,"Coste salarial medio","Coste salarial alto"))</f>
        <v>Coste salarial bajo</v>
      </c>
      <c r="AN1401" s="3" t="str">
        <f>+IF(TablaProyecto[[#This Row],[DistanceFromHome]]&lt;10,"0-10 kms",IF(TablaProyecto[[#This Row],[DistanceFromHome]]&lt;20,"10-20 kms","20-30 kms"))</f>
        <v>10-20 kms</v>
      </c>
      <c r="AO1401" s="3" t="str">
        <f>+IF(TablaProyecto[[#This Row],[Porcentaje de aumento salarial recibido (%)]]&lt;16%,"Bajo",IF(TablaProyecto[[#This Row],[Porcentaje de aumento salarial recibido (%)]]&lt;21%,"Medio","Alto"))</f>
        <v>Medio</v>
      </c>
      <c r="AP1401" s="3" t="str">
        <f>+IF(TablaProyecto[[#This Row],[TrainingTimesLastYear]]&lt;3,"Poca",IF(TablaProyecto[[#This Row],[TrainingTimesLastYear]]&lt;5,"Media","Mucha"))</f>
        <v>Poca</v>
      </c>
      <c r="AQ1401" s="3" t="str">
        <f>+IF(TablaProyecto[[#This Row],[TotalWorkingYears]]&lt;4,"Junior",IF(TablaProyecto[[#This Row],[TotalWorkingYears]]&lt;10,"Intermediate","Senior"))</f>
        <v>Senior</v>
      </c>
      <c r="AS1401" t="str">
        <f>+IF(TablaProyecto[[#This Row],[Education]]&gt;5,"ERRONEO","")</f>
        <v/>
      </c>
      <c r="AT1401" t="str">
        <f>IF(+COUNTIF(TablaProyecto[EmployeeNumber],TablaProyecto[[#This Row],[EmployeeNumber]])&gt;1,"ERRONEO"," ")</f>
        <v xml:space="preserve"> </v>
      </c>
      <c r="AU1401" t="str">
        <f>+IF(TablaProyecto[[#This Row],[JobSatisfaction]]&gt;4,"ERRONEO"," ")</f>
        <v xml:space="preserve"> </v>
      </c>
      <c r="AV1401" t="str">
        <f>+IF(TablaProyecto[[#This Row],[PerformanceRating]]&gt;4,"ERRONEO"," ")</f>
        <v xml:space="preserve"> </v>
      </c>
      <c r="AW1401" t="str">
        <f>+IF(TablaProyecto[[#This Row],[RelationshipSatisfaction]]&gt;4,"ERRONEO"," ")</f>
        <v xml:space="preserve"> </v>
      </c>
      <c r="AX1401" t="str">
        <f>+IF(TablaProyecto[[#This Row],[WorkLifeBalance]]&gt;4,"ERRONEO"," ")</f>
        <v xml:space="preserve"> </v>
      </c>
    </row>
    <row r="1402" spans="1:50" x14ac:dyDescent="0.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  <c r="AJ1402" s="3">
        <f>+TablaProyecto[[#This Row],[PercentSalaryHike]]/100</f>
        <v>0.11</v>
      </c>
      <c r="AK1402" s="3" t="str">
        <f>+IF(TablaProyecto[[#This Row],[Age]]&gt;=61,"Baby boomers",IF(TablaProyecto[[#This Row],[Age]]&gt;=45,"Generacion X",IF(TablaProyecto[[#This Row],[Age]]&gt;=29,"Millennials","Generacion Z")))</f>
        <v>Millennials</v>
      </c>
      <c r="AL140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02" s="3" t="str">
        <f>+IF(TablaProyecto[[#This Row],[HourlyRate]]&lt;50,"Coste salarial bajo",IF(TablaProyecto[[#This Row],[HourlyRate]]&lt;75,"Coste salarial medio","Coste salarial alto"))</f>
        <v>Coste salarial alto</v>
      </c>
      <c r="AN1402" s="3" t="str">
        <f>+IF(TablaProyecto[[#This Row],[DistanceFromHome]]&lt;10,"0-10 kms",IF(TablaProyecto[[#This Row],[DistanceFromHome]]&lt;20,"10-20 kms","20-30 kms"))</f>
        <v>0-10 kms</v>
      </c>
      <c r="AO1402" s="3" t="str">
        <f>+IF(TablaProyecto[[#This Row],[Porcentaje de aumento salarial recibido (%)]]&lt;16%,"Bajo",IF(TablaProyecto[[#This Row],[Porcentaje de aumento salarial recibido (%)]]&lt;21%,"Medio","Alto"))</f>
        <v>Bajo</v>
      </c>
      <c r="AP1402" s="3" t="str">
        <f>+IF(TablaProyecto[[#This Row],[TrainingTimesLastYear]]&lt;3,"Poca",IF(TablaProyecto[[#This Row],[TrainingTimesLastYear]]&lt;5,"Media","Mucha"))</f>
        <v>Poca</v>
      </c>
      <c r="AQ1402" s="3" t="str">
        <f>+IF(TablaProyecto[[#This Row],[TotalWorkingYears]]&lt;4,"Junior",IF(TablaProyecto[[#This Row],[TotalWorkingYears]]&lt;10,"Intermediate","Senior"))</f>
        <v>Intermediate</v>
      </c>
      <c r="AS1402" t="str">
        <f>+IF(TablaProyecto[[#This Row],[Education]]&gt;5,"ERRONEO","")</f>
        <v/>
      </c>
      <c r="AT1402" t="str">
        <f>IF(+COUNTIF(TablaProyecto[EmployeeNumber],TablaProyecto[[#This Row],[EmployeeNumber]])&gt;1,"ERRONEO"," ")</f>
        <v xml:space="preserve"> </v>
      </c>
      <c r="AU1402" t="str">
        <f>+IF(TablaProyecto[[#This Row],[JobSatisfaction]]&gt;4,"ERRONEO"," ")</f>
        <v xml:space="preserve"> </v>
      </c>
      <c r="AV1402" t="str">
        <f>+IF(TablaProyecto[[#This Row],[PerformanceRating]]&gt;4,"ERRONEO"," ")</f>
        <v xml:space="preserve"> </v>
      </c>
      <c r="AW1402" t="str">
        <f>+IF(TablaProyecto[[#This Row],[RelationshipSatisfaction]]&gt;4,"ERRONEO"," ")</f>
        <v xml:space="preserve"> </v>
      </c>
      <c r="AX1402" t="str">
        <f>+IF(TablaProyecto[[#This Row],[WorkLifeBalance]]&gt;4,"ERRONEO"," ")</f>
        <v xml:space="preserve"> </v>
      </c>
    </row>
    <row r="1403" spans="1:50" x14ac:dyDescent="0.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  <c r="AJ1403" s="3">
        <f>+TablaProyecto[[#This Row],[PercentSalaryHike]]/100</f>
        <v>0.18</v>
      </c>
      <c r="AK1403" s="3" t="str">
        <f>+IF(TablaProyecto[[#This Row],[Age]]&gt;=61,"Baby boomers",IF(TablaProyecto[[#This Row],[Age]]&gt;=45,"Generacion X",IF(TablaProyecto[[#This Row],[Age]]&gt;=29,"Millennials","Generacion Z")))</f>
        <v>Generacion X</v>
      </c>
      <c r="AL140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03" s="3" t="str">
        <f>+IF(TablaProyecto[[#This Row],[HourlyRate]]&lt;50,"Coste salarial bajo",IF(TablaProyecto[[#This Row],[HourlyRate]]&lt;75,"Coste salarial medio","Coste salarial alto"))</f>
        <v>Coste salarial medio</v>
      </c>
      <c r="AN1403" s="3" t="str">
        <f>+IF(TablaProyecto[[#This Row],[DistanceFromHome]]&lt;10,"0-10 kms",IF(TablaProyecto[[#This Row],[DistanceFromHome]]&lt;20,"10-20 kms","20-30 kms"))</f>
        <v>20-30 kms</v>
      </c>
      <c r="AO1403" s="3" t="str">
        <f>+IF(TablaProyecto[[#This Row],[Porcentaje de aumento salarial recibido (%)]]&lt;16%,"Bajo",IF(TablaProyecto[[#This Row],[Porcentaje de aumento salarial recibido (%)]]&lt;21%,"Medio","Alto"))</f>
        <v>Medio</v>
      </c>
      <c r="AP1403" s="3" t="str">
        <f>+IF(TablaProyecto[[#This Row],[TrainingTimesLastYear]]&lt;3,"Poca",IF(TablaProyecto[[#This Row],[TrainingTimesLastYear]]&lt;5,"Media","Mucha"))</f>
        <v>Poca</v>
      </c>
      <c r="AQ1403" s="3" t="str">
        <f>+IF(TablaProyecto[[#This Row],[TotalWorkingYears]]&lt;4,"Junior",IF(TablaProyecto[[#This Row],[TotalWorkingYears]]&lt;10,"Intermediate","Senior"))</f>
        <v>Senior</v>
      </c>
      <c r="AS1403" t="str">
        <f>+IF(TablaProyecto[[#This Row],[Education]]&gt;5,"ERRONEO","")</f>
        <v/>
      </c>
      <c r="AT1403" t="str">
        <f>IF(+COUNTIF(TablaProyecto[EmployeeNumber],TablaProyecto[[#This Row],[EmployeeNumber]])&gt;1,"ERRONEO"," ")</f>
        <v xml:space="preserve"> </v>
      </c>
      <c r="AU1403" t="str">
        <f>+IF(TablaProyecto[[#This Row],[JobSatisfaction]]&gt;4,"ERRONEO"," ")</f>
        <v xml:space="preserve"> </v>
      </c>
      <c r="AV1403" t="str">
        <f>+IF(TablaProyecto[[#This Row],[PerformanceRating]]&gt;4,"ERRONEO"," ")</f>
        <v xml:space="preserve"> </v>
      </c>
      <c r="AW1403" t="str">
        <f>+IF(TablaProyecto[[#This Row],[RelationshipSatisfaction]]&gt;4,"ERRONEO"," ")</f>
        <v xml:space="preserve"> </v>
      </c>
      <c r="AX1403" t="str">
        <f>+IF(TablaProyecto[[#This Row],[WorkLifeBalance]]&gt;4,"ERRONEO"," ")</f>
        <v xml:space="preserve"> </v>
      </c>
    </row>
    <row r="1404" spans="1:50" x14ac:dyDescent="0.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  <c r="AJ1404" s="3">
        <f>+TablaProyecto[[#This Row],[PercentSalaryHike]]/100</f>
        <v>0.11</v>
      </c>
      <c r="AK1404" s="3" t="str">
        <f>+IF(TablaProyecto[[#This Row],[Age]]&gt;=61,"Baby boomers",IF(TablaProyecto[[#This Row],[Age]]&gt;=45,"Generacion X",IF(TablaProyecto[[#This Row],[Age]]&gt;=29,"Millennials","Generacion Z")))</f>
        <v>Millennials</v>
      </c>
      <c r="AL140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404" s="3" t="str">
        <f>+IF(TablaProyecto[[#This Row],[HourlyRate]]&lt;50,"Coste salarial bajo",IF(TablaProyecto[[#This Row],[HourlyRate]]&lt;75,"Coste salarial medio","Coste salarial alto"))</f>
        <v>Coste salarial medio</v>
      </c>
      <c r="AN1404" s="3" t="str">
        <f>+IF(TablaProyecto[[#This Row],[DistanceFromHome]]&lt;10,"0-10 kms",IF(TablaProyecto[[#This Row],[DistanceFromHome]]&lt;20,"10-20 kms","20-30 kms"))</f>
        <v>0-10 kms</v>
      </c>
      <c r="AO1404" s="3" t="str">
        <f>+IF(TablaProyecto[[#This Row],[Porcentaje de aumento salarial recibido (%)]]&lt;16%,"Bajo",IF(TablaProyecto[[#This Row],[Porcentaje de aumento salarial recibido (%)]]&lt;21%,"Medio","Alto"))</f>
        <v>Bajo</v>
      </c>
      <c r="AP1404" s="3" t="str">
        <f>+IF(TablaProyecto[[#This Row],[TrainingTimesLastYear]]&lt;3,"Poca",IF(TablaProyecto[[#This Row],[TrainingTimesLastYear]]&lt;5,"Media","Mucha"))</f>
        <v>Media</v>
      </c>
      <c r="AQ1404" s="3" t="str">
        <f>+IF(TablaProyecto[[#This Row],[TotalWorkingYears]]&lt;4,"Junior",IF(TablaProyecto[[#This Row],[TotalWorkingYears]]&lt;10,"Intermediate","Senior"))</f>
        <v>Junior</v>
      </c>
      <c r="AS1404" t="str">
        <f>+IF(TablaProyecto[[#This Row],[Education]]&gt;5,"ERRONEO","")</f>
        <v/>
      </c>
      <c r="AT1404" t="str">
        <f>IF(+COUNTIF(TablaProyecto[EmployeeNumber],TablaProyecto[[#This Row],[EmployeeNumber]])&gt;1,"ERRONEO"," ")</f>
        <v xml:space="preserve"> </v>
      </c>
      <c r="AU1404" t="str">
        <f>+IF(TablaProyecto[[#This Row],[JobSatisfaction]]&gt;4,"ERRONEO"," ")</f>
        <v xml:space="preserve"> </v>
      </c>
      <c r="AV1404" t="str">
        <f>+IF(TablaProyecto[[#This Row],[PerformanceRating]]&gt;4,"ERRONEO"," ")</f>
        <v xml:space="preserve"> </v>
      </c>
      <c r="AW1404" t="str">
        <f>+IF(TablaProyecto[[#This Row],[RelationshipSatisfaction]]&gt;4,"ERRONEO"," ")</f>
        <v xml:space="preserve"> </v>
      </c>
      <c r="AX1404" t="str">
        <f>+IF(TablaProyecto[[#This Row],[WorkLifeBalance]]&gt;4,"ERRONEO"," ")</f>
        <v xml:space="preserve"> </v>
      </c>
    </row>
    <row r="1405" spans="1:50" x14ac:dyDescent="0.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  <c r="AJ1405" s="3">
        <f>+TablaProyecto[[#This Row],[PercentSalaryHike]]/100</f>
        <v>0.12</v>
      </c>
      <c r="AK1405" s="3" t="str">
        <f>+IF(TablaProyecto[[#This Row],[Age]]&gt;=61,"Baby boomers",IF(TablaProyecto[[#This Row],[Age]]&gt;=45,"Generacion X",IF(TablaProyecto[[#This Row],[Age]]&gt;=29,"Millennials","Generacion Z")))</f>
        <v>Millennials</v>
      </c>
      <c r="AL140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405" s="3" t="str">
        <f>+IF(TablaProyecto[[#This Row],[HourlyRate]]&lt;50,"Coste salarial bajo",IF(TablaProyecto[[#This Row],[HourlyRate]]&lt;75,"Coste salarial medio","Coste salarial alto"))</f>
        <v>Coste salarial alto</v>
      </c>
      <c r="AN1405" s="3" t="str">
        <f>+IF(TablaProyecto[[#This Row],[DistanceFromHome]]&lt;10,"0-10 kms",IF(TablaProyecto[[#This Row],[DistanceFromHome]]&lt;20,"10-20 kms","20-30 kms"))</f>
        <v>10-20 kms</v>
      </c>
      <c r="AO1405" s="3" t="str">
        <f>+IF(TablaProyecto[[#This Row],[Porcentaje de aumento salarial recibido (%)]]&lt;16%,"Bajo",IF(TablaProyecto[[#This Row],[Porcentaje de aumento salarial recibido (%)]]&lt;21%,"Medio","Alto"))</f>
        <v>Bajo</v>
      </c>
      <c r="AP1405" s="3" t="str">
        <f>+IF(TablaProyecto[[#This Row],[TrainingTimesLastYear]]&lt;3,"Poca",IF(TablaProyecto[[#This Row],[TrainingTimesLastYear]]&lt;5,"Media","Mucha"))</f>
        <v>Media</v>
      </c>
      <c r="AQ1405" s="3" t="str">
        <f>+IF(TablaProyecto[[#This Row],[TotalWorkingYears]]&lt;4,"Junior",IF(TablaProyecto[[#This Row],[TotalWorkingYears]]&lt;10,"Intermediate","Senior"))</f>
        <v>Senior</v>
      </c>
      <c r="AS1405" t="str">
        <f>+IF(TablaProyecto[[#This Row],[Education]]&gt;5,"ERRONEO","")</f>
        <v/>
      </c>
      <c r="AT1405" t="str">
        <f>IF(+COUNTIF(TablaProyecto[EmployeeNumber],TablaProyecto[[#This Row],[EmployeeNumber]])&gt;1,"ERRONEO"," ")</f>
        <v xml:space="preserve"> </v>
      </c>
      <c r="AU1405" t="str">
        <f>+IF(TablaProyecto[[#This Row],[JobSatisfaction]]&gt;4,"ERRONEO"," ")</f>
        <v xml:space="preserve"> </v>
      </c>
      <c r="AV1405" t="str">
        <f>+IF(TablaProyecto[[#This Row],[PerformanceRating]]&gt;4,"ERRONEO"," ")</f>
        <v xml:space="preserve"> </v>
      </c>
      <c r="AW1405" t="str">
        <f>+IF(TablaProyecto[[#This Row],[RelationshipSatisfaction]]&gt;4,"ERRONEO"," ")</f>
        <v xml:space="preserve"> </v>
      </c>
      <c r="AX1405" t="str">
        <f>+IF(TablaProyecto[[#This Row],[WorkLifeBalance]]&gt;4,"ERRONEO"," ")</f>
        <v xml:space="preserve"> </v>
      </c>
    </row>
    <row r="1406" spans="1:50" x14ac:dyDescent="0.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  <c r="AJ1406" s="3">
        <f>+TablaProyecto[[#This Row],[PercentSalaryHike]]/100</f>
        <v>0.12</v>
      </c>
      <c r="AK1406" s="3" t="str">
        <f>+IF(TablaProyecto[[#This Row],[Age]]&gt;=61,"Baby boomers",IF(TablaProyecto[[#This Row],[Age]]&gt;=45,"Generacion X",IF(TablaProyecto[[#This Row],[Age]]&gt;=29,"Millennials","Generacion Z")))</f>
        <v>Millennials</v>
      </c>
      <c r="AL140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406" s="3" t="str">
        <f>+IF(TablaProyecto[[#This Row],[HourlyRate]]&lt;50,"Coste salarial bajo",IF(TablaProyecto[[#This Row],[HourlyRate]]&lt;75,"Coste salarial medio","Coste salarial alto"))</f>
        <v>Coste salarial bajo</v>
      </c>
      <c r="AN1406" s="3" t="str">
        <f>+IF(TablaProyecto[[#This Row],[DistanceFromHome]]&lt;10,"0-10 kms",IF(TablaProyecto[[#This Row],[DistanceFromHome]]&lt;20,"10-20 kms","20-30 kms"))</f>
        <v>20-30 kms</v>
      </c>
      <c r="AO1406" s="3" t="str">
        <f>+IF(TablaProyecto[[#This Row],[Porcentaje de aumento salarial recibido (%)]]&lt;16%,"Bajo",IF(TablaProyecto[[#This Row],[Porcentaje de aumento salarial recibido (%)]]&lt;21%,"Medio","Alto"))</f>
        <v>Bajo</v>
      </c>
      <c r="AP1406" s="3" t="str">
        <f>+IF(TablaProyecto[[#This Row],[TrainingTimesLastYear]]&lt;3,"Poca",IF(TablaProyecto[[#This Row],[TrainingTimesLastYear]]&lt;5,"Media","Mucha"))</f>
        <v>Poca</v>
      </c>
      <c r="AQ1406" s="3" t="str">
        <f>+IF(TablaProyecto[[#This Row],[TotalWorkingYears]]&lt;4,"Junior",IF(TablaProyecto[[#This Row],[TotalWorkingYears]]&lt;10,"Intermediate","Senior"))</f>
        <v>Senior</v>
      </c>
      <c r="AS1406" t="str">
        <f>+IF(TablaProyecto[[#This Row],[Education]]&gt;5,"ERRONEO","")</f>
        <v/>
      </c>
      <c r="AT1406" t="str">
        <f>IF(+COUNTIF(TablaProyecto[EmployeeNumber],TablaProyecto[[#This Row],[EmployeeNumber]])&gt;1,"ERRONEO"," ")</f>
        <v xml:space="preserve"> </v>
      </c>
      <c r="AU1406" t="str">
        <f>+IF(TablaProyecto[[#This Row],[JobSatisfaction]]&gt;4,"ERRONEO"," ")</f>
        <v xml:space="preserve"> </v>
      </c>
      <c r="AV1406" t="str">
        <f>+IF(TablaProyecto[[#This Row],[PerformanceRating]]&gt;4,"ERRONEO"," ")</f>
        <v xml:space="preserve"> </v>
      </c>
      <c r="AW1406" t="str">
        <f>+IF(TablaProyecto[[#This Row],[RelationshipSatisfaction]]&gt;4,"ERRONEO"," ")</f>
        <v xml:space="preserve"> </v>
      </c>
      <c r="AX1406" t="str">
        <f>+IF(TablaProyecto[[#This Row],[WorkLifeBalance]]&gt;4,"ERRONEO"," ")</f>
        <v xml:space="preserve"> </v>
      </c>
    </row>
    <row r="1407" spans="1:50" x14ac:dyDescent="0.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  <c r="AJ1407" s="3">
        <f>+TablaProyecto[[#This Row],[PercentSalaryHike]]/100</f>
        <v>0.2</v>
      </c>
      <c r="AK1407" s="3" t="str">
        <f>+IF(TablaProyecto[[#This Row],[Age]]&gt;=61,"Baby boomers",IF(TablaProyecto[[#This Row],[Age]]&gt;=45,"Generacion X",IF(TablaProyecto[[#This Row],[Age]]&gt;=29,"Millennials","Generacion Z")))</f>
        <v>Millennials</v>
      </c>
      <c r="AL140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407" s="3" t="str">
        <f>+IF(TablaProyecto[[#This Row],[HourlyRate]]&lt;50,"Coste salarial bajo",IF(TablaProyecto[[#This Row],[HourlyRate]]&lt;75,"Coste salarial medio","Coste salarial alto"))</f>
        <v>Coste salarial bajo</v>
      </c>
      <c r="AN1407" s="3" t="str">
        <f>+IF(TablaProyecto[[#This Row],[DistanceFromHome]]&lt;10,"0-10 kms",IF(TablaProyecto[[#This Row],[DistanceFromHome]]&lt;20,"10-20 kms","20-30 kms"))</f>
        <v>10-20 kms</v>
      </c>
      <c r="AO1407" s="3" t="str">
        <f>+IF(TablaProyecto[[#This Row],[Porcentaje de aumento salarial recibido (%)]]&lt;16%,"Bajo",IF(TablaProyecto[[#This Row],[Porcentaje de aumento salarial recibido (%)]]&lt;21%,"Medio","Alto"))</f>
        <v>Medio</v>
      </c>
      <c r="AP1407" s="3" t="str">
        <f>+IF(TablaProyecto[[#This Row],[TrainingTimesLastYear]]&lt;3,"Poca",IF(TablaProyecto[[#This Row],[TrainingTimesLastYear]]&lt;5,"Media","Mucha"))</f>
        <v>Poca</v>
      </c>
      <c r="AQ1407" s="3" t="str">
        <f>+IF(TablaProyecto[[#This Row],[TotalWorkingYears]]&lt;4,"Junior",IF(TablaProyecto[[#This Row],[TotalWorkingYears]]&lt;10,"Intermediate","Senior"))</f>
        <v>Senior</v>
      </c>
      <c r="AS1407" t="str">
        <f>+IF(TablaProyecto[[#This Row],[Education]]&gt;5,"ERRONEO","")</f>
        <v/>
      </c>
      <c r="AT1407" t="str">
        <f>IF(+COUNTIF(TablaProyecto[EmployeeNumber],TablaProyecto[[#This Row],[EmployeeNumber]])&gt;1,"ERRONEO"," ")</f>
        <v xml:space="preserve"> </v>
      </c>
      <c r="AU1407" t="str">
        <f>+IF(TablaProyecto[[#This Row],[JobSatisfaction]]&gt;4,"ERRONEO"," ")</f>
        <v xml:space="preserve"> </v>
      </c>
      <c r="AV1407" t="str">
        <f>+IF(TablaProyecto[[#This Row],[PerformanceRating]]&gt;4,"ERRONEO"," ")</f>
        <v xml:space="preserve"> </v>
      </c>
      <c r="AW1407" t="str">
        <f>+IF(TablaProyecto[[#This Row],[RelationshipSatisfaction]]&gt;4,"ERRONEO"," ")</f>
        <v xml:space="preserve"> </v>
      </c>
      <c r="AX1407" t="str">
        <f>+IF(TablaProyecto[[#This Row],[WorkLifeBalance]]&gt;4,"ERRONEO"," ")</f>
        <v xml:space="preserve"> </v>
      </c>
    </row>
    <row r="1408" spans="1:50" x14ac:dyDescent="0.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  <c r="AJ1408" s="3">
        <f>+TablaProyecto[[#This Row],[PercentSalaryHike]]/100</f>
        <v>0.19</v>
      </c>
      <c r="AK1408" s="3" t="str">
        <f>+IF(TablaProyecto[[#This Row],[Age]]&gt;=61,"Baby boomers",IF(TablaProyecto[[#This Row],[Age]]&gt;=45,"Generacion X",IF(TablaProyecto[[#This Row],[Age]]&gt;=29,"Millennials","Generacion Z")))</f>
        <v>Generacion X</v>
      </c>
      <c r="AL140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08" s="3" t="str">
        <f>+IF(TablaProyecto[[#This Row],[HourlyRate]]&lt;50,"Coste salarial bajo",IF(TablaProyecto[[#This Row],[HourlyRate]]&lt;75,"Coste salarial medio","Coste salarial alto"))</f>
        <v>Coste salarial alto</v>
      </c>
      <c r="AN1408" s="3" t="str">
        <f>+IF(TablaProyecto[[#This Row],[DistanceFromHome]]&lt;10,"0-10 kms",IF(TablaProyecto[[#This Row],[DistanceFromHome]]&lt;20,"10-20 kms","20-30 kms"))</f>
        <v>10-20 kms</v>
      </c>
      <c r="AO1408" s="3" t="str">
        <f>+IF(TablaProyecto[[#This Row],[Porcentaje de aumento salarial recibido (%)]]&lt;16%,"Bajo",IF(TablaProyecto[[#This Row],[Porcentaje de aumento salarial recibido (%)]]&lt;21%,"Medio","Alto"))</f>
        <v>Medio</v>
      </c>
      <c r="AP1408" s="3" t="str">
        <f>+IF(TablaProyecto[[#This Row],[TrainingTimesLastYear]]&lt;3,"Poca",IF(TablaProyecto[[#This Row],[TrainingTimesLastYear]]&lt;5,"Media","Mucha"))</f>
        <v>Media</v>
      </c>
      <c r="AQ1408" s="3" t="str">
        <f>+IF(TablaProyecto[[#This Row],[TotalWorkingYears]]&lt;4,"Junior",IF(TablaProyecto[[#This Row],[TotalWorkingYears]]&lt;10,"Intermediate","Senior"))</f>
        <v>Intermediate</v>
      </c>
      <c r="AS1408" t="str">
        <f>+IF(TablaProyecto[[#This Row],[Education]]&gt;5,"ERRONEO","")</f>
        <v/>
      </c>
      <c r="AT1408" t="str">
        <f>IF(+COUNTIF(TablaProyecto[EmployeeNumber],TablaProyecto[[#This Row],[EmployeeNumber]])&gt;1,"ERRONEO"," ")</f>
        <v xml:space="preserve"> </v>
      </c>
      <c r="AU1408" t="str">
        <f>+IF(TablaProyecto[[#This Row],[JobSatisfaction]]&gt;4,"ERRONEO"," ")</f>
        <v xml:space="preserve"> </v>
      </c>
      <c r="AV1408" t="str">
        <f>+IF(TablaProyecto[[#This Row],[PerformanceRating]]&gt;4,"ERRONEO"," ")</f>
        <v xml:space="preserve"> </v>
      </c>
      <c r="AW1408" t="str">
        <f>+IF(TablaProyecto[[#This Row],[RelationshipSatisfaction]]&gt;4,"ERRONEO"," ")</f>
        <v xml:space="preserve"> </v>
      </c>
      <c r="AX1408" t="str">
        <f>+IF(TablaProyecto[[#This Row],[WorkLifeBalance]]&gt;4,"ERRONEO"," ")</f>
        <v xml:space="preserve"> </v>
      </c>
    </row>
    <row r="1409" spans="1:50" x14ac:dyDescent="0.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  <c r="AJ1409" s="3">
        <f>+TablaProyecto[[#This Row],[PercentSalaryHike]]/100</f>
        <v>0.12</v>
      </c>
      <c r="AK1409" s="3" t="str">
        <f>+IF(TablaProyecto[[#This Row],[Age]]&gt;=61,"Baby boomers",IF(TablaProyecto[[#This Row],[Age]]&gt;=45,"Generacion X",IF(TablaProyecto[[#This Row],[Age]]&gt;=29,"Millennials","Generacion Z")))</f>
        <v>Generacion Z</v>
      </c>
      <c r="AL140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09" s="3" t="str">
        <f>+IF(TablaProyecto[[#This Row],[HourlyRate]]&lt;50,"Coste salarial bajo",IF(TablaProyecto[[#This Row],[HourlyRate]]&lt;75,"Coste salarial medio","Coste salarial alto"))</f>
        <v>Coste salarial bajo</v>
      </c>
      <c r="AN1409" s="3" t="str">
        <f>+IF(TablaProyecto[[#This Row],[DistanceFromHome]]&lt;10,"0-10 kms",IF(TablaProyecto[[#This Row],[DistanceFromHome]]&lt;20,"10-20 kms","20-30 kms"))</f>
        <v>0-10 kms</v>
      </c>
      <c r="AO1409" s="3" t="str">
        <f>+IF(TablaProyecto[[#This Row],[Porcentaje de aumento salarial recibido (%)]]&lt;16%,"Bajo",IF(TablaProyecto[[#This Row],[Porcentaje de aumento salarial recibido (%)]]&lt;21%,"Medio","Alto"))</f>
        <v>Bajo</v>
      </c>
      <c r="AP1409" s="3" t="str">
        <f>+IF(TablaProyecto[[#This Row],[TrainingTimesLastYear]]&lt;3,"Poca",IF(TablaProyecto[[#This Row],[TrainingTimesLastYear]]&lt;5,"Media","Mucha"))</f>
        <v>Poca</v>
      </c>
      <c r="AQ1409" s="3" t="str">
        <f>+IF(TablaProyecto[[#This Row],[TotalWorkingYears]]&lt;4,"Junior",IF(TablaProyecto[[#This Row],[TotalWorkingYears]]&lt;10,"Intermediate","Senior"))</f>
        <v>Intermediate</v>
      </c>
      <c r="AS1409" t="str">
        <f>+IF(TablaProyecto[[#This Row],[Education]]&gt;5,"ERRONEO","")</f>
        <v/>
      </c>
      <c r="AT1409" t="str">
        <f>IF(+COUNTIF(TablaProyecto[EmployeeNumber],TablaProyecto[[#This Row],[EmployeeNumber]])&gt;1,"ERRONEO"," ")</f>
        <v xml:space="preserve"> </v>
      </c>
      <c r="AU1409" t="str">
        <f>+IF(TablaProyecto[[#This Row],[JobSatisfaction]]&gt;4,"ERRONEO"," ")</f>
        <v xml:space="preserve"> </v>
      </c>
      <c r="AV1409" t="str">
        <f>+IF(TablaProyecto[[#This Row],[PerformanceRating]]&gt;4,"ERRONEO"," ")</f>
        <v xml:space="preserve"> </v>
      </c>
      <c r="AW1409" t="str">
        <f>+IF(TablaProyecto[[#This Row],[RelationshipSatisfaction]]&gt;4,"ERRONEO"," ")</f>
        <v xml:space="preserve"> </v>
      </c>
      <c r="AX1409" t="str">
        <f>+IF(TablaProyecto[[#This Row],[WorkLifeBalance]]&gt;4,"ERRONEO"," ")</f>
        <v xml:space="preserve"> </v>
      </c>
    </row>
    <row r="1410" spans="1:50" x14ac:dyDescent="0.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  <c r="AJ1410" s="3">
        <f>+TablaProyecto[[#This Row],[PercentSalaryHike]]/100</f>
        <v>0.13</v>
      </c>
      <c r="AK1410" s="3" t="str">
        <f>+IF(TablaProyecto[[#This Row],[Age]]&gt;=61,"Baby boomers",IF(TablaProyecto[[#This Row],[Age]]&gt;=45,"Generacion X",IF(TablaProyecto[[#This Row],[Age]]&gt;=29,"Millennials","Generacion Z")))</f>
        <v>Generacion Z</v>
      </c>
      <c r="AL141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10" s="3" t="str">
        <f>+IF(TablaProyecto[[#This Row],[HourlyRate]]&lt;50,"Coste salarial bajo",IF(TablaProyecto[[#This Row],[HourlyRate]]&lt;75,"Coste salarial medio","Coste salarial alto"))</f>
        <v>Coste salarial alto</v>
      </c>
      <c r="AN1410" s="3" t="str">
        <f>+IF(TablaProyecto[[#This Row],[DistanceFromHome]]&lt;10,"0-10 kms",IF(TablaProyecto[[#This Row],[DistanceFromHome]]&lt;20,"10-20 kms","20-30 kms"))</f>
        <v>10-20 kms</v>
      </c>
      <c r="AO1410" s="3" t="str">
        <f>+IF(TablaProyecto[[#This Row],[Porcentaje de aumento salarial recibido (%)]]&lt;16%,"Bajo",IF(TablaProyecto[[#This Row],[Porcentaje de aumento salarial recibido (%)]]&lt;21%,"Medio","Alto"))</f>
        <v>Bajo</v>
      </c>
      <c r="AP1410" s="3" t="str">
        <f>+IF(TablaProyecto[[#This Row],[TrainingTimesLastYear]]&lt;3,"Poca",IF(TablaProyecto[[#This Row],[TrainingTimesLastYear]]&lt;5,"Media","Mucha"))</f>
        <v>Mucha</v>
      </c>
      <c r="AQ1410" s="3" t="str">
        <f>+IF(TablaProyecto[[#This Row],[TotalWorkingYears]]&lt;4,"Junior",IF(TablaProyecto[[#This Row],[TotalWorkingYears]]&lt;10,"Intermediate","Senior"))</f>
        <v>Intermediate</v>
      </c>
      <c r="AS1410" t="str">
        <f>+IF(TablaProyecto[[#This Row],[Education]]&gt;5,"ERRONEO","")</f>
        <v/>
      </c>
      <c r="AT1410" t="str">
        <f>IF(+COUNTIF(TablaProyecto[EmployeeNumber],TablaProyecto[[#This Row],[EmployeeNumber]])&gt;1,"ERRONEO"," ")</f>
        <v xml:space="preserve"> </v>
      </c>
      <c r="AU1410" t="str">
        <f>+IF(TablaProyecto[[#This Row],[JobSatisfaction]]&gt;4,"ERRONEO"," ")</f>
        <v xml:space="preserve"> </v>
      </c>
      <c r="AV1410" t="str">
        <f>+IF(TablaProyecto[[#This Row],[PerformanceRating]]&gt;4,"ERRONEO"," ")</f>
        <v xml:space="preserve"> </v>
      </c>
      <c r="AW1410" t="str">
        <f>+IF(TablaProyecto[[#This Row],[RelationshipSatisfaction]]&gt;4,"ERRONEO"," ")</f>
        <v xml:space="preserve"> </v>
      </c>
      <c r="AX1410" t="str">
        <f>+IF(TablaProyecto[[#This Row],[WorkLifeBalance]]&gt;4,"ERRONEO"," ")</f>
        <v xml:space="preserve"> </v>
      </c>
    </row>
    <row r="1411" spans="1:50" x14ac:dyDescent="0.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  <c r="AJ1411" s="3">
        <f>+TablaProyecto[[#This Row],[PercentSalaryHike]]/100</f>
        <v>0.11</v>
      </c>
      <c r="AK1411" s="3" t="str">
        <f>+IF(TablaProyecto[[#This Row],[Age]]&gt;=61,"Baby boomers",IF(TablaProyecto[[#This Row],[Age]]&gt;=45,"Generacion X",IF(TablaProyecto[[#This Row],[Age]]&gt;=29,"Millennials","Generacion Z")))</f>
        <v>Millennials</v>
      </c>
      <c r="AL141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11" s="3" t="str">
        <f>+IF(TablaProyecto[[#This Row],[HourlyRate]]&lt;50,"Coste salarial bajo",IF(TablaProyecto[[#This Row],[HourlyRate]]&lt;75,"Coste salarial medio","Coste salarial alto"))</f>
        <v>Coste salarial medio</v>
      </c>
      <c r="AN1411" s="3" t="str">
        <f>+IF(TablaProyecto[[#This Row],[DistanceFromHome]]&lt;10,"0-10 kms",IF(TablaProyecto[[#This Row],[DistanceFromHome]]&lt;20,"10-20 kms","20-30 kms"))</f>
        <v>10-20 kms</v>
      </c>
      <c r="AO1411" s="3" t="str">
        <f>+IF(TablaProyecto[[#This Row],[Porcentaje de aumento salarial recibido (%)]]&lt;16%,"Bajo",IF(TablaProyecto[[#This Row],[Porcentaje de aumento salarial recibido (%)]]&lt;21%,"Medio","Alto"))</f>
        <v>Bajo</v>
      </c>
      <c r="AP1411" s="3" t="str">
        <f>+IF(TablaProyecto[[#This Row],[TrainingTimesLastYear]]&lt;3,"Poca",IF(TablaProyecto[[#This Row],[TrainingTimesLastYear]]&lt;5,"Media","Mucha"))</f>
        <v>Poca</v>
      </c>
      <c r="AQ1411" s="3" t="str">
        <f>+IF(TablaProyecto[[#This Row],[TotalWorkingYears]]&lt;4,"Junior",IF(TablaProyecto[[#This Row],[TotalWorkingYears]]&lt;10,"Intermediate","Senior"))</f>
        <v>Senior</v>
      </c>
      <c r="AS1411" t="str">
        <f>+IF(TablaProyecto[[#This Row],[Education]]&gt;5,"ERRONEO","")</f>
        <v/>
      </c>
      <c r="AT1411" t="str">
        <f>IF(+COUNTIF(TablaProyecto[EmployeeNumber],TablaProyecto[[#This Row],[EmployeeNumber]])&gt;1,"ERRONEO"," ")</f>
        <v xml:space="preserve"> </v>
      </c>
      <c r="AU1411" t="str">
        <f>+IF(TablaProyecto[[#This Row],[JobSatisfaction]]&gt;4,"ERRONEO"," ")</f>
        <v xml:space="preserve"> </v>
      </c>
      <c r="AV1411" t="str">
        <f>+IF(TablaProyecto[[#This Row],[PerformanceRating]]&gt;4,"ERRONEO"," ")</f>
        <v xml:space="preserve"> </v>
      </c>
      <c r="AW1411" t="str">
        <f>+IF(TablaProyecto[[#This Row],[RelationshipSatisfaction]]&gt;4,"ERRONEO"," ")</f>
        <v xml:space="preserve"> </v>
      </c>
      <c r="AX1411" t="str">
        <f>+IF(TablaProyecto[[#This Row],[WorkLifeBalance]]&gt;4,"ERRONEO"," ")</f>
        <v xml:space="preserve"> </v>
      </c>
    </row>
    <row r="1412" spans="1:50" x14ac:dyDescent="0.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  <c r="AJ1412" s="3">
        <f>+TablaProyecto[[#This Row],[PercentSalaryHike]]/100</f>
        <v>0.14000000000000001</v>
      </c>
      <c r="AK1412" s="3" t="str">
        <f>+IF(TablaProyecto[[#This Row],[Age]]&gt;=61,"Baby boomers",IF(TablaProyecto[[#This Row],[Age]]&gt;=45,"Generacion X",IF(TablaProyecto[[#This Row],[Age]]&gt;=29,"Millennials","Generacion Z")))</f>
        <v>Millennials</v>
      </c>
      <c r="AL141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412" s="3" t="str">
        <f>+IF(TablaProyecto[[#This Row],[HourlyRate]]&lt;50,"Coste salarial bajo",IF(TablaProyecto[[#This Row],[HourlyRate]]&lt;75,"Coste salarial medio","Coste salarial alto"))</f>
        <v>Coste salarial alto</v>
      </c>
      <c r="AN1412" s="3" t="str">
        <f>+IF(TablaProyecto[[#This Row],[DistanceFromHome]]&lt;10,"0-10 kms",IF(TablaProyecto[[#This Row],[DistanceFromHome]]&lt;20,"10-20 kms","20-30 kms"))</f>
        <v>0-10 kms</v>
      </c>
      <c r="AO1412" s="3" t="str">
        <f>+IF(TablaProyecto[[#This Row],[Porcentaje de aumento salarial recibido (%)]]&lt;16%,"Bajo",IF(TablaProyecto[[#This Row],[Porcentaje de aumento salarial recibido (%)]]&lt;21%,"Medio","Alto"))</f>
        <v>Bajo</v>
      </c>
      <c r="AP1412" s="3" t="str">
        <f>+IF(TablaProyecto[[#This Row],[TrainingTimesLastYear]]&lt;3,"Poca",IF(TablaProyecto[[#This Row],[TrainingTimesLastYear]]&lt;5,"Media","Mucha"))</f>
        <v>Media</v>
      </c>
      <c r="AQ1412" s="3" t="str">
        <f>+IF(TablaProyecto[[#This Row],[TotalWorkingYears]]&lt;4,"Junior",IF(TablaProyecto[[#This Row],[TotalWorkingYears]]&lt;10,"Intermediate","Senior"))</f>
        <v>Senior</v>
      </c>
      <c r="AS1412" t="str">
        <f>+IF(TablaProyecto[[#This Row],[Education]]&gt;5,"ERRONEO","")</f>
        <v/>
      </c>
      <c r="AT1412" t="str">
        <f>IF(+COUNTIF(TablaProyecto[EmployeeNumber],TablaProyecto[[#This Row],[EmployeeNumber]])&gt;1,"ERRONEO"," ")</f>
        <v xml:space="preserve"> </v>
      </c>
      <c r="AU1412" t="str">
        <f>+IF(TablaProyecto[[#This Row],[JobSatisfaction]]&gt;4,"ERRONEO"," ")</f>
        <v xml:space="preserve"> </v>
      </c>
      <c r="AV1412" t="str">
        <f>+IF(TablaProyecto[[#This Row],[PerformanceRating]]&gt;4,"ERRONEO"," ")</f>
        <v xml:space="preserve"> </v>
      </c>
      <c r="AW1412" t="str">
        <f>+IF(TablaProyecto[[#This Row],[RelationshipSatisfaction]]&gt;4,"ERRONEO"," ")</f>
        <v xml:space="preserve"> </v>
      </c>
      <c r="AX1412" t="str">
        <f>+IF(TablaProyecto[[#This Row],[WorkLifeBalance]]&gt;4,"ERRONEO"," ")</f>
        <v xml:space="preserve"> </v>
      </c>
    </row>
    <row r="1413" spans="1:50" x14ac:dyDescent="0.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  <c r="AJ1413" s="3">
        <f>+TablaProyecto[[#This Row],[PercentSalaryHike]]/100</f>
        <v>0.14000000000000001</v>
      </c>
      <c r="AK1413" s="3" t="str">
        <f>+IF(TablaProyecto[[#This Row],[Age]]&gt;=61,"Baby boomers",IF(TablaProyecto[[#This Row],[Age]]&gt;=45,"Generacion X",IF(TablaProyecto[[#This Row],[Age]]&gt;=29,"Millennials","Generacion Z")))</f>
        <v>Generacion Z</v>
      </c>
      <c r="AL141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13" s="3" t="str">
        <f>+IF(TablaProyecto[[#This Row],[HourlyRate]]&lt;50,"Coste salarial bajo",IF(TablaProyecto[[#This Row],[HourlyRate]]&lt;75,"Coste salarial medio","Coste salarial alto"))</f>
        <v>Coste salarial alto</v>
      </c>
      <c r="AN1413" s="3" t="str">
        <f>+IF(TablaProyecto[[#This Row],[DistanceFromHome]]&lt;10,"0-10 kms",IF(TablaProyecto[[#This Row],[DistanceFromHome]]&lt;20,"10-20 kms","20-30 kms"))</f>
        <v>0-10 kms</v>
      </c>
      <c r="AO1413" s="3" t="str">
        <f>+IF(TablaProyecto[[#This Row],[Porcentaje de aumento salarial recibido (%)]]&lt;16%,"Bajo",IF(TablaProyecto[[#This Row],[Porcentaje de aumento salarial recibido (%)]]&lt;21%,"Medio","Alto"))</f>
        <v>Bajo</v>
      </c>
      <c r="AP1413" s="3" t="str">
        <f>+IF(TablaProyecto[[#This Row],[TrainingTimesLastYear]]&lt;3,"Poca",IF(TablaProyecto[[#This Row],[TrainingTimesLastYear]]&lt;5,"Media","Mucha"))</f>
        <v>Media</v>
      </c>
      <c r="AQ1413" s="3" t="str">
        <f>+IF(TablaProyecto[[#This Row],[TotalWorkingYears]]&lt;4,"Junior",IF(TablaProyecto[[#This Row],[TotalWorkingYears]]&lt;10,"Intermediate","Senior"))</f>
        <v>Intermediate</v>
      </c>
      <c r="AS1413" t="str">
        <f>+IF(TablaProyecto[[#This Row],[Education]]&gt;5,"ERRONEO","")</f>
        <v/>
      </c>
      <c r="AT1413" t="str">
        <f>IF(+COUNTIF(TablaProyecto[EmployeeNumber],TablaProyecto[[#This Row],[EmployeeNumber]])&gt;1,"ERRONEO"," ")</f>
        <v xml:space="preserve"> </v>
      </c>
      <c r="AU1413" t="str">
        <f>+IF(TablaProyecto[[#This Row],[JobSatisfaction]]&gt;4,"ERRONEO"," ")</f>
        <v xml:space="preserve"> </v>
      </c>
      <c r="AV1413" t="str">
        <f>+IF(TablaProyecto[[#This Row],[PerformanceRating]]&gt;4,"ERRONEO"," ")</f>
        <v xml:space="preserve"> </v>
      </c>
      <c r="AW1413" t="str">
        <f>+IF(TablaProyecto[[#This Row],[RelationshipSatisfaction]]&gt;4,"ERRONEO"," ")</f>
        <v xml:space="preserve"> </v>
      </c>
      <c r="AX1413" t="str">
        <f>+IF(TablaProyecto[[#This Row],[WorkLifeBalance]]&gt;4,"ERRONEO"," ")</f>
        <v xml:space="preserve"> </v>
      </c>
    </row>
    <row r="1414" spans="1:50" x14ac:dyDescent="0.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  <c r="AJ1414" s="3">
        <f>+TablaProyecto[[#This Row],[PercentSalaryHike]]/100</f>
        <v>0.13</v>
      </c>
      <c r="AK1414" s="3" t="str">
        <f>+IF(TablaProyecto[[#This Row],[Age]]&gt;=61,"Baby boomers",IF(TablaProyecto[[#This Row],[Age]]&gt;=45,"Generacion X",IF(TablaProyecto[[#This Row],[Age]]&gt;=29,"Millennials","Generacion Z")))</f>
        <v>Millennials</v>
      </c>
      <c r="AL141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414" s="3" t="str">
        <f>+IF(TablaProyecto[[#This Row],[HourlyRate]]&lt;50,"Coste salarial bajo",IF(TablaProyecto[[#This Row],[HourlyRate]]&lt;75,"Coste salarial medio","Coste salarial alto"))</f>
        <v>Coste salarial alto</v>
      </c>
      <c r="AN1414" s="3" t="str">
        <f>+IF(TablaProyecto[[#This Row],[DistanceFromHome]]&lt;10,"0-10 kms",IF(TablaProyecto[[#This Row],[DistanceFromHome]]&lt;20,"10-20 kms","20-30 kms"))</f>
        <v>0-10 kms</v>
      </c>
      <c r="AO1414" s="3" t="str">
        <f>+IF(TablaProyecto[[#This Row],[Porcentaje de aumento salarial recibido (%)]]&lt;16%,"Bajo",IF(TablaProyecto[[#This Row],[Porcentaje de aumento salarial recibido (%)]]&lt;21%,"Medio","Alto"))</f>
        <v>Bajo</v>
      </c>
      <c r="AP1414" s="3" t="str">
        <f>+IF(TablaProyecto[[#This Row],[TrainingTimesLastYear]]&lt;3,"Poca",IF(TablaProyecto[[#This Row],[TrainingTimesLastYear]]&lt;5,"Media","Mucha"))</f>
        <v>Mucha</v>
      </c>
      <c r="AQ1414" s="3" t="str">
        <f>+IF(TablaProyecto[[#This Row],[TotalWorkingYears]]&lt;4,"Junior",IF(TablaProyecto[[#This Row],[TotalWorkingYears]]&lt;10,"Intermediate","Senior"))</f>
        <v>Senior</v>
      </c>
      <c r="AS1414" t="str">
        <f>+IF(TablaProyecto[[#This Row],[Education]]&gt;5,"ERRONEO","")</f>
        <v/>
      </c>
      <c r="AT1414" t="str">
        <f>IF(+COUNTIF(TablaProyecto[EmployeeNumber],TablaProyecto[[#This Row],[EmployeeNumber]])&gt;1,"ERRONEO"," ")</f>
        <v xml:space="preserve"> </v>
      </c>
      <c r="AU1414" t="str">
        <f>+IF(TablaProyecto[[#This Row],[JobSatisfaction]]&gt;4,"ERRONEO"," ")</f>
        <v xml:space="preserve"> </v>
      </c>
      <c r="AV1414" t="str">
        <f>+IF(TablaProyecto[[#This Row],[PerformanceRating]]&gt;4,"ERRONEO"," ")</f>
        <v xml:space="preserve"> </v>
      </c>
      <c r="AW1414" t="str">
        <f>+IF(TablaProyecto[[#This Row],[RelationshipSatisfaction]]&gt;4,"ERRONEO"," ")</f>
        <v xml:space="preserve"> </v>
      </c>
      <c r="AX1414" t="str">
        <f>+IF(TablaProyecto[[#This Row],[WorkLifeBalance]]&gt;4,"ERRONEO"," ")</f>
        <v xml:space="preserve"> </v>
      </c>
    </row>
    <row r="1415" spans="1:50" x14ac:dyDescent="0.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  <c r="AJ1415" s="3">
        <f>+TablaProyecto[[#This Row],[PercentSalaryHike]]/100</f>
        <v>0.19</v>
      </c>
      <c r="AK1415" s="3" t="str">
        <f>+IF(TablaProyecto[[#This Row],[Age]]&gt;=61,"Baby boomers",IF(TablaProyecto[[#This Row],[Age]]&gt;=45,"Generacion X",IF(TablaProyecto[[#This Row],[Age]]&gt;=29,"Millennials","Generacion Z")))</f>
        <v>Generacion Z</v>
      </c>
      <c r="AL141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15" s="3" t="str">
        <f>+IF(TablaProyecto[[#This Row],[HourlyRate]]&lt;50,"Coste salarial bajo",IF(TablaProyecto[[#This Row],[HourlyRate]]&lt;75,"Coste salarial medio","Coste salarial alto"))</f>
        <v>Coste salarial medio</v>
      </c>
      <c r="AN1415" s="3" t="str">
        <f>+IF(TablaProyecto[[#This Row],[DistanceFromHome]]&lt;10,"0-10 kms",IF(TablaProyecto[[#This Row],[DistanceFromHome]]&lt;20,"10-20 kms","20-30 kms"))</f>
        <v>0-10 kms</v>
      </c>
      <c r="AO1415" s="3" t="str">
        <f>+IF(TablaProyecto[[#This Row],[Porcentaje de aumento salarial recibido (%)]]&lt;16%,"Bajo",IF(TablaProyecto[[#This Row],[Porcentaje de aumento salarial recibido (%)]]&lt;21%,"Medio","Alto"))</f>
        <v>Medio</v>
      </c>
      <c r="AP1415" s="3" t="str">
        <f>+IF(TablaProyecto[[#This Row],[TrainingTimesLastYear]]&lt;3,"Poca",IF(TablaProyecto[[#This Row],[TrainingTimesLastYear]]&lt;5,"Media","Mucha"))</f>
        <v>Poca</v>
      </c>
      <c r="AQ1415" s="3" t="str">
        <f>+IF(TablaProyecto[[#This Row],[TotalWorkingYears]]&lt;4,"Junior",IF(TablaProyecto[[#This Row],[TotalWorkingYears]]&lt;10,"Intermediate","Senior"))</f>
        <v>Intermediate</v>
      </c>
      <c r="AS1415" t="str">
        <f>+IF(TablaProyecto[[#This Row],[Education]]&gt;5,"ERRONEO","")</f>
        <v/>
      </c>
      <c r="AT1415" t="str">
        <f>IF(+COUNTIF(TablaProyecto[EmployeeNumber],TablaProyecto[[#This Row],[EmployeeNumber]])&gt;1,"ERRONEO"," ")</f>
        <v xml:space="preserve"> </v>
      </c>
      <c r="AU1415" t="str">
        <f>+IF(TablaProyecto[[#This Row],[JobSatisfaction]]&gt;4,"ERRONEO"," ")</f>
        <v xml:space="preserve"> </v>
      </c>
      <c r="AV1415" t="str">
        <f>+IF(TablaProyecto[[#This Row],[PerformanceRating]]&gt;4,"ERRONEO"," ")</f>
        <v xml:space="preserve"> </v>
      </c>
      <c r="AW1415" t="str">
        <f>+IF(TablaProyecto[[#This Row],[RelationshipSatisfaction]]&gt;4,"ERRONEO"," ")</f>
        <v xml:space="preserve"> </v>
      </c>
      <c r="AX1415" t="str">
        <f>+IF(TablaProyecto[[#This Row],[WorkLifeBalance]]&gt;4,"ERRONEO"," ")</f>
        <v xml:space="preserve"> </v>
      </c>
    </row>
    <row r="1416" spans="1:50" x14ac:dyDescent="0.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  <c r="AJ1416" s="3">
        <f>+TablaProyecto[[#This Row],[PercentSalaryHike]]/100</f>
        <v>0.23</v>
      </c>
      <c r="AK1416" s="3" t="str">
        <f>+IF(TablaProyecto[[#This Row],[Age]]&gt;=61,"Baby boomers",IF(TablaProyecto[[#This Row],[Age]]&gt;=45,"Generacion X",IF(TablaProyecto[[#This Row],[Age]]&gt;=29,"Millennials","Generacion Z")))</f>
        <v>Generacion X</v>
      </c>
      <c r="AL141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416" s="3" t="str">
        <f>+IF(TablaProyecto[[#This Row],[HourlyRate]]&lt;50,"Coste salarial bajo",IF(TablaProyecto[[#This Row],[HourlyRate]]&lt;75,"Coste salarial medio","Coste salarial alto"))</f>
        <v>Coste salarial alto</v>
      </c>
      <c r="AN1416" s="3" t="str">
        <f>+IF(TablaProyecto[[#This Row],[DistanceFromHome]]&lt;10,"0-10 kms",IF(TablaProyecto[[#This Row],[DistanceFromHome]]&lt;20,"10-20 kms","20-30 kms"))</f>
        <v>20-30 kms</v>
      </c>
      <c r="AO1416" s="3" t="str">
        <f>+IF(TablaProyecto[[#This Row],[Porcentaje de aumento salarial recibido (%)]]&lt;16%,"Bajo",IF(TablaProyecto[[#This Row],[Porcentaje de aumento salarial recibido (%)]]&lt;21%,"Medio","Alto"))</f>
        <v>Alto</v>
      </c>
      <c r="AP1416" s="3" t="str">
        <f>+IF(TablaProyecto[[#This Row],[TrainingTimesLastYear]]&lt;3,"Poca",IF(TablaProyecto[[#This Row],[TrainingTimesLastYear]]&lt;5,"Media","Mucha"))</f>
        <v>Media</v>
      </c>
      <c r="AQ1416" s="3" t="str">
        <f>+IF(TablaProyecto[[#This Row],[TotalWorkingYears]]&lt;4,"Junior",IF(TablaProyecto[[#This Row],[TotalWorkingYears]]&lt;10,"Intermediate","Senior"))</f>
        <v>Senior</v>
      </c>
      <c r="AS1416" t="str">
        <f>+IF(TablaProyecto[[#This Row],[Education]]&gt;5,"ERRONEO","")</f>
        <v/>
      </c>
      <c r="AT1416" t="str">
        <f>IF(+COUNTIF(TablaProyecto[EmployeeNumber],TablaProyecto[[#This Row],[EmployeeNumber]])&gt;1,"ERRONEO"," ")</f>
        <v xml:space="preserve"> </v>
      </c>
      <c r="AU1416" t="str">
        <f>+IF(TablaProyecto[[#This Row],[JobSatisfaction]]&gt;4,"ERRONEO"," ")</f>
        <v xml:space="preserve"> </v>
      </c>
      <c r="AV1416" t="str">
        <f>+IF(TablaProyecto[[#This Row],[PerformanceRating]]&gt;4,"ERRONEO"," ")</f>
        <v xml:space="preserve"> </v>
      </c>
      <c r="AW1416" t="str">
        <f>+IF(TablaProyecto[[#This Row],[RelationshipSatisfaction]]&gt;4,"ERRONEO"," ")</f>
        <v xml:space="preserve"> </v>
      </c>
      <c r="AX1416" t="str">
        <f>+IF(TablaProyecto[[#This Row],[WorkLifeBalance]]&gt;4,"ERRONEO"," ")</f>
        <v xml:space="preserve"> </v>
      </c>
    </row>
    <row r="1417" spans="1:50" x14ac:dyDescent="0.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  <c r="AJ1417" s="3">
        <f>+TablaProyecto[[#This Row],[PercentSalaryHike]]/100</f>
        <v>0.12</v>
      </c>
      <c r="AK1417" s="3" t="str">
        <f>+IF(TablaProyecto[[#This Row],[Age]]&gt;=61,"Baby boomers",IF(TablaProyecto[[#This Row],[Age]]&gt;=45,"Generacion X",IF(TablaProyecto[[#This Row],[Age]]&gt;=29,"Millennials","Generacion Z")))</f>
        <v>Millennials</v>
      </c>
      <c r="AL141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417" s="3" t="str">
        <f>+IF(TablaProyecto[[#This Row],[HourlyRate]]&lt;50,"Coste salarial bajo",IF(TablaProyecto[[#This Row],[HourlyRate]]&lt;75,"Coste salarial medio","Coste salarial alto"))</f>
        <v>Coste salarial medio</v>
      </c>
      <c r="AN1417" s="3" t="str">
        <f>+IF(TablaProyecto[[#This Row],[DistanceFromHome]]&lt;10,"0-10 kms",IF(TablaProyecto[[#This Row],[DistanceFromHome]]&lt;20,"10-20 kms","20-30 kms"))</f>
        <v>0-10 kms</v>
      </c>
      <c r="AO1417" s="3" t="str">
        <f>+IF(TablaProyecto[[#This Row],[Porcentaje de aumento salarial recibido (%)]]&lt;16%,"Bajo",IF(TablaProyecto[[#This Row],[Porcentaje de aumento salarial recibido (%)]]&lt;21%,"Medio","Alto"))</f>
        <v>Bajo</v>
      </c>
      <c r="AP1417" s="3" t="str">
        <f>+IF(TablaProyecto[[#This Row],[TrainingTimesLastYear]]&lt;3,"Poca",IF(TablaProyecto[[#This Row],[TrainingTimesLastYear]]&lt;5,"Media","Mucha"))</f>
        <v>Poca</v>
      </c>
      <c r="AQ1417" s="3" t="str">
        <f>+IF(TablaProyecto[[#This Row],[TotalWorkingYears]]&lt;4,"Junior",IF(TablaProyecto[[#This Row],[TotalWorkingYears]]&lt;10,"Intermediate","Senior"))</f>
        <v>Junior</v>
      </c>
      <c r="AS1417" t="str">
        <f>+IF(TablaProyecto[[#This Row],[Education]]&gt;5,"ERRONEO","")</f>
        <v/>
      </c>
      <c r="AT1417" t="str">
        <f>IF(+COUNTIF(TablaProyecto[EmployeeNumber],TablaProyecto[[#This Row],[EmployeeNumber]])&gt;1,"ERRONEO"," ")</f>
        <v xml:space="preserve"> </v>
      </c>
      <c r="AU1417" t="str">
        <f>+IF(TablaProyecto[[#This Row],[JobSatisfaction]]&gt;4,"ERRONEO"," ")</f>
        <v xml:space="preserve"> </v>
      </c>
      <c r="AV1417" t="str">
        <f>+IF(TablaProyecto[[#This Row],[PerformanceRating]]&gt;4,"ERRONEO"," ")</f>
        <v xml:space="preserve"> </v>
      </c>
      <c r="AW1417" t="str">
        <f>+IF(TablaProyecto[[#This Row],[RelationshipSatisfaction]]&gt;4,"ERRONEO"," ")</f>
        <v xml:space="preserve"> </v>
      </c>
      <c r="AX1417" t="str">
        <f>+IF(TablaProyecto[[#This Row],[WorkLifeBalance]]&gt;4,"ERRONEO"," ")</f>
        <v xml:space="preserve"> </v>
      </c>
    </row>
    <row r="1418" spans="1:50" x14ac:dyDescent="0.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  <c r="AJ1418" s="3">
        <f>+TablaProyecto[[#This Row],[PercentSalaryHike]]/100</f>
        <v>0.15</v>
      </c>
      <c r="AK1418" s="3" t="str">
        <f>+IF(TablaProyecto[[#This Row],[Age]]&gt;=61,"Baby boomers",IF(TablaProyecto[[#This Row],[Age]]&gt;=45,"Generacion X",IF(TablaProyecto[[#This Row],[Age]]&gt;=29,"Millennials","Generacion Z")))</f>
        <v>Millennials</v>
      </c>
      <c r="AL141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418" s="3" t="str">
        <f>+IF(TablaProyecto[[#This Row],[HourlyRate]]&lt;50,"Coste salarial bajo",IF(TablaProyecto[[#This Row],[HourlyRate]]&lt;75,"Coste salarial medio","Coste salarial alto"))</f>
        <v>Coste salarial alto</v>
      </c>
      <c r="AN1418" s="3" t="str">
        <f>+IF(TablaProyecto[[#This Row],[DistanceFromHome]]&lt;10,"0-10 kms",IF(TablaProyecto[[#This Row],[DistanceFromHome]]&lt;20,"10-20 kms","20-30 kms"))</f>
        <v>0-10 kms</v>
      </c>
      <c r="AO1418" s="3" t="str">
        <f>+IF(TablaProyecto[[#This Row],[Porcentaje de aumento salarial recibido (%)]]&lt;16%,"Bajo",IF(TablaProyecto[[#This Row],[Porcentaje de aumento salarial recibido (%)]]&lt;21%,"Medio","Alto"))</f>
        <v>Bajo</v>
      </c>
      <c r="AP1418" s="3" t="str">
        <f>+IF(TablaProyecto[[#This Row],[TrainingTimesLastYear]]&lt;3,"Poca",IF(TablaProyecto[[#This Row],[TrainingTimesLastYear]]&lt;5,"Media","Mucha"))</f>
        <v>Media</v>
      </c>
      <c r="AQ1418" s="3" t="str">
        <f>+IF(TablaProyecto[[#This Row],[TotalWorkingYears]]&lt;4,"Junior",IF(TablaProyecto[[#This Row],[TotalWorkingYears]]&lt;10,"Intermediate","Senior"))</f>
        <v>Senior</v>
      </c>
      <c r="AS1418" t="str">
        <f>+IF(TablaProyecto[[#This Row],[Education]]&gt;5,"ERRONEO","")</f>
        <v/>
      </c>
      <c r="AT1418" t="str">
        <f>IF(+COUNTIF(TablaProyecto[EmployeeNumber],TablaProyecto[[#This Row],[EmployeeNumber]])&gt;1,"ERRONEO"," ")</f>
        <v xml:space="preserve"> </v>
      </c>
      <c r="AU1418" t="str">
        <f>+IF(TablaProyecto[[#This Row],[JobSatisfaction]]&gt;4,"ERRONEO"," ")</f>
        <v xml:space="preserve"> </v>
      </c>
      <c r="AV1418" t="str">
        <f>+IF(TablaProyecto[[#This Row],[PerformanceRating]]&gt;4,"ERRONEO"," ")</f>
        <v xml:space="preserve"> </v>
      </c>
      <c r="AW1418" t="str">
        <f>+IF(TablaProyecto[[#This Row],[RelationshipSatisfaction]]&gt;4,"ERRONEO"," ")</f>
        <v xml:space="preserve"> </v>
      </c>
      <c r="AX1418" t="str">
        <f>+IF(TablaProyecto[[#This Row],[WorkLifeBalance]]&gt;4,"ERRONEO"," ")</f>
        <v xml:space="preserve"> </v>
      </c>
    </row>
    <row r="1419" spans="1:50" x14ac:dyDescent="0.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  <c r="AJ1419" s="3">
        <f>+TablaProyecto[[#This Row],[PercentSalaryHike]]/100</f>
        <v>0.19</v>
      </c>
      <c r="AK1419" s="3" t="str">
        <f>+IF(TablaProyecto[[#This Row],[Age]]&gt;=61,"Baby boomers",IF(TablaProyecto[[#This Row],[Age]]&gt;=45,"Generacion X",IF(TablaProyecto[[#This Row],[Age]]&gt;=29,"Millennials","Generacion Z")))</f>
        <v>Millennials</v>
      </c>
      <c r="AL141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19" s="3" t="str">
        <f>+IF(TablaProyecto[[#This Row],[HourlyRate]]&lt;50,"Coste salarial bajo",IF(TablaProyecto[[#This Row],[HourlyRate]]&lt;75,"Coste salarial medio","Coste salarial alto"))</f>
        <v>Coste salarial medio</v>
      </c>
      <c r="AN1419" s="3" t="str">
        <f>+IF(TablaProyecto[[#This Row],[DistanceFromHome]]&lt;10,"0-10 kms",IF(TablaProyecto[[#This Row],[DistanceFromHome]]&lt;20,"10-20 kms","20-30 kms"))</f>
        <v>0-10 kms</v>
      </c>
      <c r="AO1419" s="3" t="str">
        <f>+IF(TablaProyecto[[#This Row],[Porcentaje de aumento salarial recibido (%)]]&lt;16%,"Bajo",IF(TablaProyecto[[#This Row],[Porcentaje de aumento salarial recibido (%)]]&lt;21%,"Medio","Alto"))</f>
        <v>Medio</v>
      </c>
      <c r="AP1419" s="3" t="str">
        <f>+IF(TablaProyecto[[#This Row],[TrainingTimesLastYear]]&lt;3,"Poca",IF(TablaProyecto[[#This Row],[TrainingTimesLastYear]]&lt;5,"Media","Mucha"))</f>
        <v>Poca</v>
      </c>
      <c r="AQ1419" s="3" t="str">
        <f>+IF(TablaProyecto[[#This Row],[TotalWorkingYears]]&lt;4,"Junior",IF(TablaProyecto[[#This Row],[TotalWorkingYears]]&lt;10,"Intermediate","Senior"))</f>
        <v>Junior</v>
      </c>
      <c r="AS1419" t="str">
        <f>+IF(TablaProyecto[[#This Row],[Education]]&gt;5,"ERRONEO","")</f>
        <v/>
      </c>
      <c r="AT1419" t="str">
        <f>IF(+COUNTIF(TablaProyecto[EmployeeNumber],TablaProyecto[[#This Row],[EmployeeNumber]])&gt;1,"ERRONEO"," ")</f>
        <v xml:space="preserve"> </v>
      </c>
      <c r="AU1419" t="str">
        <f>+IF(TablaProyecto[[#This Row],[JobSatisfaction]]&gt;4,"ERRONEO"," ")</f>
        <v xml:space="preserve"> </v>
      </c>
      <c r="AV1419" t="str">
        <f>+IF(TablaProyecto[[#This Row],[PerformanceRating]]&gt;4,"ERRONEO"," ")</f>
        <v xml:space="preserve"> </v>
      </c>
      <c r="AW1419" t="str">
        <f>+IF(TablaProyecto[[#This Row],[RelationshipSatisfaction]]&gt;4,"ERRONEO"," ")</f>
        <v xml:space="preserve"> </v>
      </c>
      <c r="AX1419" t="str">
        <f>+IF(TablaProyecto[[#This Row],[WorkLifeBalance]]&gt;4,"ERRONEO"," ")</f>
        <v xml:space="preserve"> </v>
      </c>
    </row>
    <row r="1420" spans="1:50" x14ac:dyDescent="0.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  <c r="AJ1420" s="3">
        <f>+TablaProyecto[[#This Row],[PercentSalaryHike]]/100</f>
        <v>0.11</v>
      </c>
      <c r="AK1420" s="3" t="str">
        <f>+IF(TablaProyecto[[#This Row],[Age]]&gt;=61,"Baby boomers",IF(TablaProyecto[[#This Row],[Age]]&gt;=45,"Generacion X",IF(TablaProyecto[[#This Row],[Age]]&gt;=29,"Millennials","Generacion Z")))</f>
        <v>Millennials</v>
      </c>
      <c r="AL142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20" s="3" t="str">
        <f>+IF(TablaProyecto[[#This Row],[HourlyRate]]&lt;50,"Coste salarial bajo",IF(TablaProyecto[[#This Row],[HourlyRate]]&lt;75,"Coste salarial medio","Coste salarial alto"))</f>
        <v>Coste salarial medio</v>
      </c>
      <c r="AN1420" s="3" t="str">
        <f>+IF(TablaProyecto[[#This Row],[DistanceFromHome]]&lt;10,"0-10 kms",IF(TablaProyecto[[#This Row],[DistanceFromHome]]&lt;20,"10-20 kms","20-30 kms"))</f>
        <v>0-10 kms</v>
      </c>
      <c r="AO1420" s="3" t="str">
        <f>+IF(TablaProyecto[[#This Row],[Porcentaje de aumento salarial recibido (%)]]&lt;16%,"Bajo",IF(TablaProyecto[[#This Row],[Porcentaje de aumento salarial recibido (%)]]&lt;21%,"Medio","Alto"))</f>
        <v>Bajo</v>
      </c>
      <c r="AP1420" s="3" t="str">
        <f>+IF(TablaProyecto[[#This Row],[TrainingTimesLastYear]]&lt;3,"Poca",IF(TablaProyecto[[#This Row],[TrainingTimesLastYear]]&lt;5,"Media","Mucha"))</f>
        <v>Poca</v>
      </c>
      <c r="AQ1420" s="3" t="str">
        <f>+IF(TablaProyecto[[#This Row],[TotalWorkingYears]]&lt;4,"Junior",IF(TablaProyecto[[#This Row],[TotalWorkingYears]]&lt;10,"Intermediate","Senior"))</f>
        <v>Senior</v>
      </c>
      <c r="AS1420" t="str">
        <f>+IF(TablaProyecto[[#This Row],[Education]]&gt;5,"ERRONEO","")</f>
        <v/>
      </c>
      <c r="AT1420" t="str">
        <f>IF(+COUNTIF(TablaProyecto[EmployeeNumber],TablaProyecto[[#This Row],[EmployeeNumber]])&gt;1,"ERRONEO"," ")</f>
        <v xml:space="preserve"> </v>
      </c>
      <c r="AU1420" t="str">
        <f>+IF(TablaProyecto[[#This Row],[JobSatisfaction]]&gt;4,"ERRONEO"," ")</f>
        <v xml:space="preserve"> </v>
      </c>
      <c r="AV1420" t="str">
        <f>+IF(TablaProyecto[[#This Row],[PerformanceRating]]&gt;4,"ERRONEO"," ")</f>
        <v xml:space="preserve"> </v>
      </c>
      <c r="AW1420" t="str">
        <f>+IF(TablaProyecto[[#This Row],[RelationshipSatisfaction]]&gt;4,"ERRONEO"," ")</f>
        <v xml:space="preserve"> </v>
      </c>
      <c r="AX1420" t="str">
        <f>+IF(TablaProyecto[[#This Row],[WorkLifeBalance]]&gt;4,"ERRONEO"," ")</f>
        <v xml:space="preserve"> </v>
      </c>
    </row>
    <row r="1421" spans="1:50" x14ac:dyDescent="0.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  <c r="AJ1421" s="3">
        <f>+TablaProyecto[[#This Row],[PercentSalaryHike]]/100</f>
        <v>0.17</v>
      </c>
      <c r="AK1421" s="3" t="str">
        <f>+IF(TablaProyecto[[#This Row],[Age]]&gt;=61,"Baby boomers",IF(TablaProyecto[[#This Row],[Age]]&gt;=45,"Generacion X",IF(TablaProyecto[[#This Row],[Age]]&gt;=29,"Millennials","Generacion Z")))</f>
        <v>Millennials</v>
      </c>
      <c r="AL142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21" s="3" t="str">
        <f>+IF(TablaProyecto[[#This Row],[HourlyRate]]&lt;50,"Coste salarial bajo",IF(TablaProyecto[[#This Row],[HourlyRate]]&lt;75,"Coste salarial medio","Coste salarial alto"))</f>
        <v>Coste salarial bajo</v>
      </c>
      <c r="AN1421" s="3" t="str">
        <f>+IF(TablaProyecto[[#This Row],[DistanceFromHome]]&lt;10,"0-10 kms",IF(TablaProyecto[[#This Row],[DistanceFromHome]]&lt;20,"10-20 kms","20-30 kms"))</f>
        <v>10-20 kms</v>
      </c>
      <c r="AO1421" s="3" t="str">
        <f>+IF(TablaProyecto[[#This Row],[Porcentaje de aumento salarial recibido (%)]]&lt;16%,"Bajo",IF(TablaProyecto[[#This Row],[Porcentaje de aumento salarial recibido (%)]]&lt;21%,"Medio","Alto"))</f>
        <v>Medio</v>
      </c>
      <c r="AP1421" s="3" t="str">
        <f>+IF(TablaProyecto[[#This Row],[TrainingTimesLastYear]]&lt;3,"Poca",IF(TablaProyecto[[#This Row],[TrainingTimesLastYear]]&lt;5,"Media","Mucha"))</f>
        <v>Media</v>
      </c>
      <c r="AQ1421" s="3" t="str">
        <f>+IF(TablaProyecto[[#This Row],[TotalWorkingYears]]&lt;4,"Junior",IF(TablaProyecto[[#This Row],[TotalWorkingYears]]&lt;10,"Intermediate","Senior"))</f>
        <v>Intermediate</v>
      </c>
      <c r="AS1421" t="str">
        <f>+IF(TablaProyecto[[#This Row],[Education]]&gt;5,"ERRONEO","")</f>
        <v/>
      </c>
      <c r="AT1421" t="str">
        <f>IF(+COUNTIF(TablaProyecto[EmployeeNumber],TablaProyecto[[#This Row],[EmployeeNumber]])&gt;1,"ERRONEO"," ")</f>
        <v xml:space="preserve"> </v>
      </c>
      <c r="AU1421" t="str">
        <f>+IF(TablaProyecto[[#This Row],[JobSatisfaction]]&gt;4,"ERRONEO"," ")</f>
        <v xml:space="preserve"> </v>
      </c>
      <c r="AV1421" t="str">
        <f>+IF(TablaProyecto[[#This Row],[PerformanceRating]]&gt;4,"ERRONEO"," ")</f>
        <v xml:space="preserve"> </v>
      </c>
      <c r="AW1421" t="str">
        <f>+IF(TablaProyecto[[#This Row],[RelationshipSatisfaction]]&gt;4,"ERRONEO"," ")</f>
        <v xml:space="preserve"> </v>
      </c>
      <c r="AX1421" t="str">
        <f>+IF(TablaProyecto[[#This Row],[WorkLifeBalance]]&gt;4,"ERRONEO"," ")</f>
        <v xml:space="preserve"> </v>
      </c>
    </row>
    <row r="1422" spans="1:50" x14ac:dyDescent="0.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  <c r="AJ1422" s="3">
        <f>+TablaProyecto[[#This Row],[PercentSalaryHike]]/100</f>
        <v>0.22</v>
      </c>
      <c r="AK1422" s="3" t="str">
        <f>+IF(TablaProyecto[[#This Row],[Age]]&gt;=61,"Baby boomers",IF(TablaProyecto[[#This Row],[Age]]&gt;=45,"Generacion X",IF(TablaProyecto[[#This Row],[Age]]&gt;=29,"Millennials","Generacion Z")))</f>
        <v>Millennials</v>
      </c>
      <c r="AL142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22" s="3" t="str">
        <f>+IF(TablaProyecto[[#This Row],[HourlyRate]]&lt;50,"Coste salarial bajo",IF(TablaProyecto[[#This Row],[HourlyRate]]&lt;75,"Coste salarial medio","Coste salarial alto"))</f>
        <v>Coste salarial alto</v>
      </c>
      <c r="AN1422" s="3" t="str">
        <f>+IF(TablaProyecto[[#This Row],[DistanceFromHome]]&lt;10,"0-10 kms",IF(TablaProyecto[[#This Row],[DistanceFromHome]]&lt;20,"10-20 kms","20-30 kms"))</f>
        <v>0-10 kms</v>
      </c>
      <c r="AO1422" s="3" t="str">
        <f>+IF(TablaProyecto[[#This Row],[Porcentaje de aumento salarial recibido (%)]]&lt;16%,"Bajo",IF(TablaProyecto[[#This Row],[Porcentaje de aumento salarial recibido (%)]]&lt;21%,"Medio","Alto"))</f>
        <v>Alto</v>
      </c>
      <c r="AP1422" s="3" t="str">
        <f>+IF(TablaProyecto[[#This Row],[TrainingTimesLastYear]]&lt;3,"Poca",IF(TablaProyecto[[#This Row],[TrainingTimesLastYear]]&lt;5,"Media","Mucha"))</f>
        <v>Media</v>
      </c>
      <c r="AQ1422" s="3" t="str">
        <f>+IF(TablaProyecto[[#This Row],[TotalWorkingYears]]&lt;4,"Junior",IF(TablaProyecto[[#This Row],[TotalWorkingYears]]&lt;10,"Intermediate","Senior"))</f>
        <v>Senior</v>
      </c>
      <c r="AS1422" t="str">
        <f>+IF(TablaProyecto[[#This Row],[Education]]&gt;5,"ERRONEO","")</f>
        <v/>
      </c>
      <c r="AT1422" t="str">
        <f>IF(+COUNTIF(TablaProyecto[EmployeeNumber],TablaProyecto[[#This Row],[EmployeeNumber]])&gt;1,"ERRONEO"," ")</f>
        <v xml:space="preserve"> </v>
      </c>
      <c r="AU1422" t="str">
        <f>+IF(TablaProyecto[[#This Row],[JobSatisfaction]]&gt;4,"ERRONEO"," ")</f>
        <v xml:space="preserve"> </v>
      </c>
      <c r="AV1422" t="str">
        <f>+IF(TablaProyecto[[#This Row],[PerformanceRating]]&gt;4,"ERRONEO"," ")</f>
        <v xml:space="preserve"> </v>
      </c>
      <c r="AW1422" t="str">
        <f>+IF(TablaProyecto[[#This Row],[RelationshipSatisfaction]]&gt;4,"ERRONEO"," ")</f>
        <v xml:space="preserve"> </v>
      </c>
      <c r="AX1422" t="str">
        <f>+IF(TablaProyecto[[#This Row],[WorkLifeBalance]]&gt;4,"ERRONEO"," ")</f>
        <v xml:space="preserve"> </v>
      </c>
    </row>
    <row r="1423" spans="1:50" x14ac:dyDescent="0.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  <c r="AJ1423" s="3">
        <f>+TablaProyecto[[#This Row],[PercentSalaryHike]]/100</f>
        <v>0.18</v>
      </c>
      <c r="AK1423" s="3" t="str">
        <f>+IF(TablaProyecto[[#This Row],[Age]]&gt;=61,"Baby boomers",IF(TablaProyecto[[#This Row],[Age]]&gt;=45,"Generacion X",IF(TablaProyecto[[#This Row],[Age]]&gt;=29,"Millennials","Generacion Z")))</f>
        <v>Generacion X</v>
      </c>
      <c r="AL142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423" s="3" t="str">
        <f>+IF(TablaProyecto[[#This Row],[HourlyRate]]&lt;50,"Coste salarial bajo",IF(TablaProyecto[[#This Row],[HourlyRate]]&lt;75,"Coste salarial medio","Coste salarial alto"))</f>
        <v>Coste salarial alto</v>
      </c>
      <c r="AN1423" s="3" t="str">
        <f>+IF(TablaProyecto[[#This Row],[DistanceFromHome]]&lt;10,"0-10 kms",IF(TablaProyecto[[#This Row],[DistanceFromHome]]&lt;20,"10-20 kms","20-30 kms"))</f>
        <v>0-10 kms</v>
      </c>
      <c r="AO1423" s="3" t="str">
        <f>+IF(TablaProyecto[[#This Row],[Porcentaje de aumento salarial recibido (%)]]&lt;16%,"Bajo",IF(TablaProyecto[[#This Row],[Porcentaje de aumento salarial recibido (%)]]&lt;21%,"Medio","Alto"))</f>
        <v>Medio</v>
      </c>
      <c r="AP1423" s="3" t="str">
        <f>+IF(TablaProyecto[[#This Row],[TrainingTimesLastYear]]&lt;3,"Poca",IF(TablaProyecto[[#This Row],[TrainingTimesLastYear]]&lt;5,"Media","Mucha"))</f>
        <v>Media</v>
      </c>
      <c r="AQ1423" s="3" t="str">
        <f>+IF(TablaProyecto[[#This Row],[TotalWorkingYears]]&lt;4,"Junior",IF(TablaProyecto[[#This Row],[TotalWorkingYears]]&lt;10,"Intermediate","Senior"))</f>
        <v>Senior</v>
      </c>
      <c r="AS1423" t="str">
        <f>+IF(TablaProyecto[[#This Row],[Education]]&gt;5,"ERRONEO","")</f>
        <v/>
      </c>
      <c r="AT1423" t="str">
        <f>IF(+COUNTIF(TablaProyecto[EmployeeNumber],TablaProyecto[[#This Row],[EmployeeNumber]])&gt;1,"ERRONEO"," ")</f>
        <v xml:space="preserve"> </v>
      </c>
      <c r="AU1423" t="str">
        <f>+IF(TablaProyecto[[#This Row],[JobSatisfaction]]&gt;4,"ERRONEO"," ")</f>
        <v xml:space="preserve"> </v>
      </c>
      <c r="AV1423" t="str">
        <f>+IF(TablaProyecto[[#This Row],[PerformanceRating]]&gt;4,"ERRONEO"," ")</f>
        <v xml:space="preserve"> </v>
      </c>
      <c r="AW1423" t="str">
        <f>+IF(TablaProyecto[[#This Row],[RelationshipSatisfaction]]&gt;4,"ERRONEO"," ")</f>
        <v xml:space="preserve"> </v>
      </c>
      <c r="AX1423" t="str">
        <f>+IF(TablaProyecto[[#This Row],[WorkLifeBalance]]&gt;4,"ERRONEO"," ")</f>
        <v xml:space="preserve"> </v>
      </c>
    </row>
    <row r="1424" spans="1:50" x14ac:dyDescent="0.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  <c r="AJ1424" s="3">
        <f>+TablaProyecto[[#This Row],[PercentSalaryHike]]/100</f>
        <v>0.11</v>
      </c>
      <c r="AK1424" s="3" t="str">
        <f>+IF(TablaProyecto[[#This Row],[Age]]&gt;=61,"Baby boomers",IF(TablaProyecto[[#This Row],[Age]]&gt;=45,"Generacion X",IF(TablaProyecto[[#This Row],[Age]]&gt;=29,"Millennials","Generacion Z")))</f>
        <v>Millennials</v>
      </c>
      <c r="AL142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24" s="3" t="str">
        <f>+IF(TablaProyecto[[#This Row],[HourlyRate]]&lt;50,"Coste salarial bajo",IF(TablaProyecto[[#This Row],[HourlyRate]]&lt;75,"Coste salarial medio","Coste salarial alto"))</f>
        <v>Coste salarial bajo</v>
      </c>
      <c r="AN1424" s="3" t="str">
        <f>+IF(TablaProyecto[[#This Row],[DistanceFromHome]]&lt;10,"0-10 kms",IF(TablaProyecto[[#This Row],[DistanceFromHome]]&lt;20,"10-20 kms","20-30 kms"))</f>
        <v>10-20 kms</v>
      </c>
      <c r="AO1424" s="3" t="str">
        <f>+IF(TablaProyecto[[#This Row],[Porcentaje de aumento salarial recibido (%)]]&lt;16%,"Bajo",IF(TablaProyecto[[#This Row],[Porcentaje de aumento salarial recibido (%)]]&lt;21%,"Medio","Alto"))</f>
        <v>Bajo</v>
      </c>
      <c r="AP1424" s="3" t="str">
        <f>+IF(TablaProyecto[[#This Row],[TrainingTimesLastYear]]&lt;3,"Poca",IF(TablaProyecto[[#This Row],[TrainingTimesLastYear]]&lt;5,"Media","Mucha"))</f>
        <v>Media</v>
      </c>
      <c r="AQ1424" s="3" t="str">
        <f>+IF(TablaProyecto[[#This Row],[TotalWorkingYears]]&lt;4,"Junior",IF(TablaProyecto[[#This Row],[TotalWorkingYears]]&lt;10,"Intermediate","Senior"))</f>
        <v>Intermediate</v>
      </c>
      <c r="AS1424" t="str">
        <f>+IF(TablaProyecto[[#This Row],[Education]]&gt;5,"ERRONEO","")</f>
        <v/>
      </c>
      <c r="AT1424" t="str">
        <f>IF(+COUNTIF(TablaProyecto[EmployeeNumber],TablaProyecto[[#This Row],[EmployeeNumber]])&gt;1,"ERRONEO"," ")</f>
        <v xml:space="preserve"> </v>
      </c>
      <c r="AU1424" t="str">
        <f>+IF(TablaProyecto[[#This Row],[JobSatisfaction]]&gt;4,"ERRONEO"," ")</f>
        <v xml:space="preserve"> </v>
      </c>
      <c r="AV1424" t="str">
        <f>+IF(TablaProyecto[[#This Row],[PerformanceRating]]&gt;4,"ERRONEO"," ")</f>
        <v xml:space="preserve"> </v>
      </c>
      <c r="AW1424" t="str">
        <f>+IF(TablaProyecto[[#This Row],[RelationshipSatisfaction]]&gt;4,"ERRONEO"," ")</f>
        <v xml:space="preserve"> </v>
      </c>
      <c r="AX1424" t="str">
        <f>+IF(TablaProyecto[[#This Row],[WorkLifeBalance]]&gt;4,"ERRONEO"," ")</f>
        <v xml:space="preserve"> </v>
      </c>
    </row>
    <row r="1425" spans="1:50" x14ac:dyDescent="0.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  <c r="AJ1425" s="3">
        <f>+TablaProyecto[[#This Row],[PercentSalaryHike]]/100</f>
        <v>0.12</v>
      </c>
      <c r="AK1425" s="3" t="str">
        <f>+IF(TablaProyecto[[#This Row],[Age]]&gt;=61,"Baby boomers",IF(TablaProyecto[[#This Row],[Age]]&gt;=45,"Generacion X",IF(TablaProyecto[[#This Row],[Age]]&gt;=29,"Millennials","Generacion Z")))</f>
        <v>Generacion Z</v>
      </c>
      <c r="AL142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25" s="3" t="str">
        <f>+IF(TablaProyecto[[#This Row],[HourlyRate]]&lt;50,"Coste salarial bajo",IF(TablaProyecto[[#This Row],[HourlyRate]]&lt;75,"Coste salarial medio","Coste salarial alto"))</f>
        <v>Coste salarial medio</v>
      </c>
      <c r="AN1425" s="3" t="str">
        <f>+IF(TablaProyecto[[#This Row],[DistanceFromHome]]&lt;10,"0-10 kms",IF(TablaProyecto[[#This Row],[DistanceFromHome]]&lt;20,"10-20 kms","20-30 kms"))</f>
        <v>0-10 kms</v>
      </c>
      <c r="AO1425" s="3" t="str">
        <f>+IF(TablaProyecto[[#This Row],[Porcentaje de aumento salarial recibido (%)]]&lt;16%,"Bajo",IF(TablaProyecto[[#This Row],[Porcentaje de aumento salarial recibido (%)]]&lt;21%,"Medio","Alto"))</f>
        <v>Bajo</v>
      </c>
      <c r="AP1425" s="3" t="str">
        <f>+IF(TablaProyecto[[#This Row],[TrainingTimesLastYear]]&lt;3,"Poca",IF(TablaProyecto[[#This Row],[TrainingTimesLastYear]]&lt;5,"Media","Mucha"))</f>
        <v>Poca</v>
      </c>
      <c r="AQ1425" s="3" t="str">
        <f>+IF(TablaProyecto[[#This Row],[TotalWorkingYears]]&lt;4,"Junior",IF(TablaProyecto[[#This Row],[TotalWorkingYears]]&lt;10,"Intermediate","Senior"))</f>
        <v>Intermediate</v>
      </c>
      <c r="AS1425" t="str">
        <f>+IF(TablaProyecto[[#This Row],[Education]]&gt;5,"ERRONEO","")</f>
        <v/>
      </c>
      <c r="AT1425" t="str">
        <f>IF(+COUNTIF(TablaProyecto[EmployeeNumber],TablaProyecto[[#This Row],[EmployeeNumber]])&gt;1,"ERRONEO"," ")</f>
        <v xml:space="preserve"> </v>
      </c>
      <c r="AU1425" t="str">
        <f>+IF(TablaProyecto[[#This Row],[JobSatisfaction]]&gt;4,"ERRONEO"," ")</f>
        <v xml:space="preserve"> </v>
      </c>
      <c r="AV1425" t="str">
        <f>+IF(TablaProyecto[[#This Row],[PerformanceRating]]&gt;4,"ERRONEO"," ")</f>
        <v xml:space="preserve"> </v>
      </c>
      <c r="AW1425" t="str">
        <f>+IF(TablaProyecto[[#This Row],[RelationshipSatisfaction]]&gt;4,"ERRONEO"," ")</f>
        <v xml:space="preserve"> </v>
      </c>
      <c r="AX1425" t="str">
        <f>+IF(TablaProyecto[[#This Row],[WorkLifeBalance]]&gt;4,"ERRONEO"," ")</f>
        <v xml:space="preserve"> </v>
      </c>
    </row>
    <row r="1426" spans="1:50" x14ac:dyDescent="0.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  <c r="AJ1426" s="3">
        <f>+TablaProyecto[[#This Row],[PercentSalaryHike]]/100</f>
        <v>0.19</v>
      </c>
      <c r="AK1426" s="3" t="str">
        <f>+IF(TablaProyecto[[#This Row],[Age]]&gt;=61,"Baby boomers",IF(TablaProyecto[[#This Row],[Age]]&gt;=45,"Generacion X",IF(TablaProyecto[[#This Row],[Age]]&gt;=29,"Millennials","Generacion Z")))</f>
        <v>Millennials</v>
      </c>
      <c r="AL142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26" s="3" t="str">
        <f>+IF(TablaProyecto[[#This Row],[HourlyRate]]&lt;50,"Coste salarial bajo",IF(TablaProyecto[[#This Row],[HourlyRate]]&lt;75,"Coste salarial medio","Coste salarial alto"))</f>
        <v>Coste salarial bajo</v>
      </c>
      <c r="AN1426" s="3" t="str">
        <f>+IF(TablaProyecto[[#This Row],[DistanceFromHome]]&lt;10,"0-10 kms",IF(TablaProyecto[[#This Row],[DistanceFromHome]]&lt;20,"10-20 kms","20-30 kms"))</f>
        <v>0-10 kms</v>
      </c>
      <c r="AO1426" s="3" t="str">
        <f>+IF(TablaProyecto[[#This Row],[Porcentaje de aumento salarial recibido (%)]]&lt;16%,"Bajo",IF(TablaProyecto[[#This Row],[Porcentaje de aumento salarial recibido (%)]]&lt;21%,"Medio","Alto"))</f>
        <v>Medio</v>
      </c>
      <c r="AP1426" s="3" t="str">
        <f>+IF(TablaProyecto[[#This Row],[TrainingTimesLastYear]]&lt;3,"Poca",IF(TablaProyecto[[#This Row],[TrainingTimesLastYear]]&lt;5,"Media","Mucha"))</f>
        <v>Mucha</v>
      </c>
      <c r="AQ1426" s="3" t="str">
        <f>+IF(TablaProyecto[[#This Row],[TotalWorkingYears]]&lt;4,"Junior",IF(TablaProyecto[[#This Row],[TotalWorkingYears]]&lt;10,"Intermediate","Senior"))</f>
        <v>Senior</v>
      </c>
      <c r="AS1426" t="str">
        <f>+IF(TablaProyecto[[#This Row],[Education]]&gt;5,"ERRONEO","")</f>
        <v/>
      </c>
      <c r="AT1426" t="str">
        <f>IF(+COUNTIF(TablaProyecto[EmployeeNumber],TablaProyecto[[#This Row],[EmployeeNumber]])&gt;1,"ERRONEO"," ")</f>
        <v xml:space="preserve"> </v>
      </c>
      <c r="AU1426" t="str">
        <f>+IF(TablaProyecto[[#This Row],[JobSatisfaction]]&gt;4,"ERRONEO"," ")</f>
        <v xml:space="preserve"> </v>
      </c>
      <c r="AV1426" t="str">
        <f>+IF(TablaProyecto[[#This Row],[PerformanceRating]]&gt;4,"ERRONEO"," ")</f>
        <v xml:space="preserve"> </v>
      </c>
      <c r="AW1426" t="str">
        <f>+IF(TablaProyecto[[#This Row],[RelationshipSatisfaction]]&gt;4,"ERRONEO"," ")</f>
        <v xml:space="preserve"> </v>
      </c>
      <c r="AX1426" t="str">
        <f>+IF(TablaProyecto[[#This Row],[WorkLifeBalance]]&gt;4,"ERRONEO"," ")</f>
        <v xml:space="preserve"> </v>
      </c>
    </row>
    <row r="1427" spans="1:50" x14ac:dyDescent="0.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  <c r="AJ1427" s="3">
        <f>+TablaProyecto[[#This Row],[PercentSalaryHike]]/100</f>
        <v>0.13</v>
      </c>
      <c r="AK1427" s="3" t="str">
        <f>+IF(TablaProyecto[[#This Row],[Age]]&gt;=61,"Baby boomers",IF(TablaProyecto[[#This Row],[Age]]&gt;=45,"Generacion X",IF(TablaProyecto[[#This Row],[Age]]&gt;=29,"Millennials","Generacion Z")))</f>
        <v>Millennials</v>
      </c>
      <c r="AL142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27" s="3" t="str">
        <f>+IF(TablaProyecto[[#This Row],[HourlyRate]]&lt;50,"Coste salarial bajo",IF(TablaProyecto[[#This Row],[HourlyRate]]&lt;75,"Coste salarial medio","Coste salarial alto"))</f>
        <v>Coste salarial alto</v>
      </c>
      <c r="AN1427" s="3" t="str">
        <f>+IF(TablaProyecto[[#This Row],[DistanceFromHome]]&lt;10,"0-10 kms",IF(TablaProyecto[[#This Row],[DistanceFromHome]]&lt;20,"10-20 kms","20-30 kms"))</f>
        <v>10-20 kms</v>
      </c>
      <c r="AO1427" s="3" t="str">
        <f>+IF(TablaProyecto[[#This Row],[Porcentaje de aumento salarial recibido (%)]]&lt;16%,"Bajo",IF(TablaProyecto[[#This Row],[Porcentaje de aumento salarial recibido (%)]]&lt;21%,"Medio","Alto"))</f>
        <v>Bajo</v>
      </c>
      <c r="AP1427" s="3" t="str">
        <f>+IF(TablaProyecto[[#This Row],[TrainingTimesLastYear]]&lt;3,"Poca",IF(TablaProyecto[[#This Row],[TrainingTimesLastYear]]&lt;5,"Media","Mucha"))</f>
        <v>Mucha</v>
      </c>
      <c r="AQ1427" s="3" t="str">
        <f>+IF(TablaProyecto[[#This Row],[TotalWorkingYears]]&lt;4,"Junior",IF(TablaProyecto[[#This Row],[TotalWorkingYears]]&lt;10,"Intermediate","Senior"))</f>
        <v>Senior</v>
      </c>
      <c r="AS1427" t="str">
        <f>+IF(TablaProyecto[[#This Row],[Education]]&gt;5,"ERRONEO","")</f>
        <v/>
      </c>
      <c r="AT1427" t="str">
        <f>IF(+COUNTIF(TablaProyecto[EmployeeNumber],TablaProyecto[[#This Row],[EmployeeNumber]])&gt;1,"ERRONEO"," ")</f>
        <v xml:space="preserve"> </v>
      </c>
      <c r="AU1427" t="str">
        <f>+IF(TablaProyecto[[#This Row],[JobSatisfaction]]&gt;4,"ERRONEO"," ")</f>
        <v xml:space="preserve"> </v>
      </c>
      <c r="AV1427" t="str">
        <f>+IF(TablaProyecto[[#This Row],[PerformanceRating]]&gt;4,"ERRONEO"," ")</f>
        <v xml:space="preserve"> </v>
      </c>
      <c r="AW1427" t="str">
        <f>+IF(TablaProyecto[[#This Row],[RelationshipSatisfaction]]&gt;4,"ERRONEO"," ")</f>
        <v xml:space="preserve"> </v>
      </c>
      <c r="AX1427" t="str">
        <f>+IF(TablaProyecto[[#This Row],[WorkLifeBalance]]&gt;4,"ERRONEO"," ")</f>
        <v xml:space="preserve"> </v>
      </c>
    </row>
    <row r="1428" spans="1:50" x14ac:dyDescent="0.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  <c r="AJ1428" s="3">
        <f>+TablaProyecto[[#This Row],[PercentSalaryHike]]/100</f>
        <v>0.13</v>
      </c>
      <c r="AK1428" s="3" t="str">
        <f>+IF(TablaProyecto[[#This Row],[Age]]&gt;=61,"Baby boomers",IF(TablaProyecto[[#This Row],[Age]]&gt;=45,"Generacion X",IF(TablaProyecto[[#This Row],[Age]]&gt;=29,"Millennials","Generacion Z")))</f>
        <v>Millennials</v>
      </c>
      <c r="AL142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28" s="3" t="str">
        <f>+IF(TablaProyecto[[#This Row],[HourlyRate]]&lt;50,"Coste salarial bajo",IF(TablaProyecto[[#This Row],[HourlyRate]]&lt;75,"Coste salarial medio","Coste salarial alto"))</f>
        <v>Coste salarial bajo</v>
      </c>
      <c r="AN1428" s="3" t="str">
        <f>+IF(TablaProyecto[[#This Row],[DistanceFromHome]]&lt;10,"0-10 kms",IF(TablaProyecto[[#This Row],[DistanceFromHome]]&lt;20,"10-20 kms","20-30 kms"))</f>
        <v>20-30 kms</v>
      </c>
      <c r="AO1428" s="3" t="str">
        <f>+IF(TablaProyecto[[#This Row],[Porcentaje de aumento salarial recibido (%)]]&lt;16%,"Bajo",IF(TablaProyecto[[#This Row],[Porcentaje de aumento salarial recibido (%)]]&lt;21%,"Medio","Alto"))</f>
        <v>Bajo</v>
      </c>
      <c r="AP1428" s="3" t="str">
        <f>+IF(TablaProyecto[[#This Row],[TrainingTimesLastYear]]&lt;3,"Poca",IF(TablaProyecto[[#This Row],[TrainingTimesLastYear]]&lt;5,"Media","Mucha"))</f>
        <v>Media</v>
      </c>
      <c r="AQ1428" s="3" t="str">
        <f>+IF(TablaProyecto[[#This Row],[TotalWorkingYears]]&lt;4,"Junior",IF(TablaProyecto[[#This Row],[TotalWorkingYears]]&lt;10,"Intermediate","Senior"))</f>
        <v>Intermediate</v>
      </c>
      <c r="AS1428" t="str">
        <f>+IF(TablaProyecto[[#This Row],[Education]]&gt;5,"ERRONEO","")</f>
        <v/>
      </c>
      <c r="AT1428" t="str">
        <f>IF(+COUNTIF(TablaProyecto[EmployeeNumber],TablaProyecto[[#This Row],[EmployeeNumber]])&gt;1,"ERRONEO"," ")</f>
        <v xml:space="preserve"> </v>
      </c>
      <c r="AU1428" t="str">
        <f>+IF(TablaProyecto[[#This Row],[JobSatisfaction]]&gt;4,"ERRONEO"," ")</f>
        <v xml:space="preserve"> </v>
      </c>
      <c r="AV1428" t="str">
        <f>+IF(TablaProyecto[[#This Row],[PerformanceRating]]&gt;4,"ERRONEO"," ")</f>
        <v xml:space="preserve"> </v>
      </c>
      <c r="AW1428" t="str">
        <f>+IF(TablaProyecto[[#This Row],[RelationshipSatisfaction]]&gt;4,"ERRONEO"," ")</f>
        <v xml:space="preserve"> </v>
      </c>
      <c r="AX1428" t="str">
        <f>+IF(TablaProyecto[[#This Row],[WorkLifeBalance]]&gt;4,"ERRONEO"," ")</f>
        <v xml:space="preserve"> </v>
      </c>
    </row>
    <row r="1429" spans="1:50" x14ac:dyDescent="0.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  <c r="AJ1429" s="3">
        <f>+TablaProyecto[[#This Row],[PercentSalaryHike]]/100</f>
        <v>0.19</v>
      </c>
      <c r="AK1429" s="3" t="str">
        <f>+IF(TablaProyecto[[#This Row],[Age]]&gt;=61,"Baby boomers",IF(TablaProyecto[[#This Row],[Age]]&gt;=45,"Generacion X",IF(TablaProyecto[[#This Row],[Age]]&gt;=29,"Millennials","Generacion Z")))</f>
        <v>Millennials</v>
      </c>
      <c r="AL142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429" s="3" t="str">
        <f>+IF(TablaProyecto[[#This Row],[HourlyRate]]&lt;50,"Coste salarial bajo",IF(TablaProyecto[[#This Row],[HourlyRate]]&lt;75,"Coste salarial medio","Coste salarial alto"))</f>
        <v>Coste salarial alto</v>
      </c>
      <c r="AN1429" s="3" t="str">
        <f>+IF(TablaProyecto[[#This Row],[DistanceFromHome]]&lt;10,"0-10 kms",IF(TablaProyecto[[#This Row],[DistanceFromHome]]&lt;20,"10-20 kms","20-30 kms"))</f>
        <v>0-10 kms</v>
      </c>
      <c r="AO1429" s="3" t="str">
        <f>+IF(TablaProyecto[[#This Row],[Porcentaje de aumento salarial recibido (%)]]&lt;16%,"Bajo",IF(TablaProyecto[[#This Row],[Porcentaje de aumento salarial recibido (%)]]&lt;21%,"Medio","Alto"))</f>
        <v>Medio</v>
      </c>
      <c r="AP1429" s="3" t="str">
        <f>+IF(TablaProyecto[[#This Row],[TrainingTimesLastYear]]&lt;3,"Poca",IF(TablaProyecto[[#This Row],[TrainingTimesLastYear]]&lt;5,"Media","Mucha"))</f>
        <v>Media</v>
      </c>
      <c r="AQ1429" s="3" t="str">
        <f>+IF(TablaProyecto[[#This Row],[TotalWorkingYears]]&lt;4,"Junior",IF(TablaProyecto[[#This Row],[TotalWorkingYears]]&lt;10,"Intermediate","Senior"))</f>
        <v>Intermediate</v>
      </c>
      <c r="AS1429" t="str">
        <f>+IF(TablaProyecto[[#This Row],[Education]]&gt;5,"ERRONEO","")</f>
        <v/>
      </c>
      <c r="AT1429" t="str">
        <f>IF(+COUNTIF(TablaProyecto[EmployeeNumber],TablaProyecto[[#This Row],[EmployeeNumber]])&gt;1,"ERRONEO"," ")</f>
        <v xml:space="preserve"> </v>
      </c>
      <c r="AU1429" t="str">
        <f>+IF(TablaProyecto[[#This Row],[JobSatisfaction]]&gt;4,"ERRONEO"," ")</f>
        <v xml:space="preserve"> </v>
      </c>
      <c r="AV1429" t="str">
        <f>+IF(TablaProyecto[[#This Row],[PerformanceRating]]&gt;4,"ERRONEO"," ")</f>
        <v xml:space="preserve"> </v>
      </c>
      <c r="AW1429" t="str">
        <f>+IF(TablaProyecto[[#This Row],[RelationshipSatisfaction]]&gt;4,"ERRONEO"," ")</f>
        <v xml:space="preserve"> </v>
      </c>
      <c r="AX1429" t="str">
        <f>+IF(TablaProyecto[[#This Row],[WorkLifeBalance]]&gt;4,"ERRONEO"," ")</f>
        <v xml:space="preserve"> </v>
      </c>
    </row>
    <row r="1430" spans="1:50" x14ac:dyDescent="0.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  <c r="AJ1430" s="3">
        <f>+TablaProyecto[[#This Row],[PercentSalaryHike]]/100</f>
        <v>0.14000000000000001</v>
      </c>
      <c r="AK1430" s="3" t="str">
        <f>+IF(TablaProyecto[[#This Row],[Age]]&gt;=61,"Baby boomers",IF(TablaProyecto[[#This Row],[Age]]&gt;=45,"Generacion X",IF(TablaProyecto[[#This Row],[Age]]&gt;=29,"Millennials","Generacion Z")))</f>
        <v>Millennials</v>
      </c>
      <c r="AL143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30" s="3" t="str">
        <f>+IF(TablaProyecto[[#This Row],[HourlyRate]]&lt;50,"Coste salarial bajo",IF(TablaProyecto[[#This Row],[HourlyRate]]&lt;75,"Coste salarial medio","Coste salarial alto"))</f>
        <v>Coste salarial medio</v>
      </c>
      <c r="AN1430" s="3" t="str">
        <f>+IF(TablaProyecto[[#This Row],[DistanceFromHome]]&lt;10,"0-10 kms",IF(TablaProyecto[[#This Row],[DistanceFromHome]]&lt;20,"10-20 kms","20-30 kms"))</f>
        <v>0-10 kms</v>
      </c>
      <c r="AO1430" s="3" t="str">
        <f>+IF(TablaProyecto[[#This Row],[Porcentaje de aumento salarial recibido (%)]]&lt;16%,"Bajo",IF(TablaProyecto[[#This Row],[Porcentaje de aumento salarial recibido (%)]]&lt;21%,"Medio","Alto"))</f>
        <v>Bajo</v>
      </c>
      <c r="AP1430" s="3" t="str">
        <f>+IF(TablaProyecto[[#This Row],[TrainingTimesLastYear]]&lt;3,"Poca",IF(TablaProyecto[[#This Row],[TrainingTimesLastYear]]&lt;5,"Media","Mucha"))</f>
        <v>Poca</v>
      </c>
      <c r="AQ1430" s="3" t="str">
        <f>+IF(TablaProyecto[[#This Row],[TotalWorkingYears]]&lt;4,"Junior",IF(TablaProyecto[[#This Row],[TotalWorkingYears]]&lt;10,"Intermediate","Senior"))</f>
        <v>Junior</v>
      </c>
      <c r="AS1430" t="str">
        <f>+IF(TablaProyecto[[#This Row],[Education]]&gt;5,"ERRONEO","")</f>
        <v/>
      </c>
      <c r="AT1430" t="str">
        <f>IF(+COUNTIF(TablaProyecto[EmployeeNumber],TablaProyecto[[#This Row],[EmployeeNumber]])&gt;1,"ERRONEO"," ")</f>
        <v xml:space="preserve"> </v>
      </c>
      <c r="AU1430" t="str">
        <f>+IF(TablaProyecto[[#This Row],[JobSatisfaction]]&gt;4,"ERRONEO"," ")</f>
        <v xml:space="preserve"> </v>
      </c>
      <c r="AV1430" t="str">
        <f>+IF(TablaProyecto[[#This Row],[PerformanceRating]]&gt;4,"ERRONEO"," ")</f>
        <v xml:space="preserve"> </v>
      </c>
      <c r="AW1430" t="str">
        <f>+IF(TablaProyecto[[#This Row],[RelationshipSatisfaction]]&gt;4,"ERRONEO"," ")</f>
        <v xml:space="preserve"> </v>
      </c>
      <c r="AX1430" t="str">
        <f>+IF(TablaProyecto[[#This Row],[WorkLifeBalance]]&gt;4,"ERRONEO"," ")</f>
        <v xml:space="preserve"> </v>
      </c>
    </row>
    <row r="1431" spans="1:50" x14ac:dyDescent="0.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  <c r="AJ1431" s="3">
        <f>+TablaProyecto[[#This Row],[PercentSalaryHike]]/100</f>
        <v>0.13</v>
      </c>
      <c r="AK1431" s="3" t="str">
        <f>+IF(TablaProyecto[[#This Row],[Age]]&gt;=61,"Baby boomers",IF(TablaProyecto[[#This Row],[Age]]&gt;=45,"Generacion X",IF(TablaProyecto[[#This Row],[Age]]&gt;=29,"Millennials","Generacion Z")))</f>
        <v>Millennials</v>
      </c>
      <c r="AL143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31" s="3" t="str">
        <f>+IF(TablaProyecto[[#This Row],[HourlyRate]]&lt;50,"Coste salarial bajo",IF(TablaProyecto[[#This Row],[HourlyRate]]&lt;75,"Coste salarial medio","Coste salarial alto"))</f>
        <v>Coste salarial medio</v>
      </c>
      <c r="AN1431" s="3" t="str">
        <f>+IF(TablaProyecto[[#This Row],[DistanceFromHome]]&lt;10,"0-10 kms",IF(TablaProyecto[[#This Row],[DistanceFromHome]]&lt;20,"10-20 kms","20-30 kms"))</f>
        <v>20-30 kms</v>
      </c>
      <c r="AO1431" s="3" t="str">
        <f>+IF(TablaProyecto[[#This Row],[Porcentaje de aumento salarial recibido (%)]]&lt;16%,"Bajo",IF(TablaProyecto[[#This Row],[Porcentaje de aumento salarial recibido (%)]]&lt;21%,"Medio","Alto"))</f>
        <v>Bajo</v>
      </c>
      <c r="AP1431" s="3" t="str">
        <f>+IF(TablaProyecto[[#This Row],[TrainingTimesLastYear]]&lt;3,"Poca",IF(TablaProyecto[[#This Row],[TrainingTimesLastYear]]&lt;5,"Media","Mucha"))</f>
        <v>Poca</v>
      </c>
      <c r="AQ1431" s="3" t="str">
        <f>+IF(TablaProyecto[[#This Row],[TotalWorkingYears]]&lt;4,"Junior",IF(TablaProyecto[[#This Row],[TotalWorkingYears]]&lt;10,"Intermediate","Senior"))</f>
        <v>Senior</v>
      </c>
      <c r="AS1431" t="str">
        <f>+IF(TablaProyecto[[#This Row],[Education]]&gt;5,"ERRONEO","")</f>
        <v/>
      </c>
      <c r="AT1431" t="str">
        <f>IF(+COUNTIF(TablaProyecto[EmployeeNumber],TablaProyecto[[#This Row],[EmployeeNumber]])&gt;1,"ERRONEO"," ")</f>
        <v xml:space="preserve"> </v>
      </c>
      <c r="AU1431" t="str">
        <f>+IF(TablaProyecto[[#This Row],[JobSatisfaction]]&gt;4,"ERRONEO"," ")</f>
        <v xml:space="preserve"> </v>
      </c>
      <c r="AV1431" t="str">
        <f>+IF(TablaProyecto[[#This Row],[PerformanceRating]]&gt;4,"ERRONEO"," ")</f>
        <v xml:space="preserve"> </v>
      </c>
      <c r="AW1431" t="str">
        <f>+IF(TablaProyecto[[#This Row],[RelationshipSatisfaction]]&gt;4,"ERRONEO"," ")</f>
        <v xml:space="preserve"> </v>
      </c>
      <c r="AX1431" t="str">
        <f>+IF(TablaProyecto[[#This Row],[WorkLifeBalance]]&gt;4,"ERRONEO"," ")</f>
        <v xml:space="preserve"> </v>
      </c>
    </row>
    <row r="1432" spans="1:50" x14ac:dyDescent="0.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  <c r="AJ1432" s="3">
        <f>+TablaProyecto[[#This Row],[PercentSalaryHike]]/100</f>
        <v>0.12</v>
      </c>
      <c r="AK1432" s="3" t="str">
        <f>+IF(TablaProyecto[[#This Row],[Age]]&gt;=61,"Baby boomers",IF(TablaProyecto[[#This Row],[Age]]&gt;=45,"Generacion X",IF(TablaProyecto[[#This Row],[Age]]&gt;=29,"Millennials","Generacion Z")))</f>
        <v>Millennials</v>
      </c>
      <c r="AL143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432" s="3" t="str">
        <f>+IF(TablaProyecto[[#This Row],[HourlyRate]]&lt;50,"Coste salarial bajo",IF(TablaProyecto[[#This Row],[HourlyRate]]&lt;75,"Coste salarial medio","Coste salarial alto"))</f>
        <v>Coste salarial alto</v>
      </c>
      <c r="AN1432" s="3" t="str">
        <f>+IF(TablaProyecto[[#This Row],[DistanceFromHome]]&lt;10,"0-10 kms",IF(TablaProyecto[[#This Row],[DistanceFromHome]]&lt;20,"10-20 kms","20-30 kms"))</f>
        <v>10-20 kms</v>
      </c>
      <c r="AO1432" s="3" t="str">
        <f>+IF(TablaProyecto[[#This Row],[Porcentaje de aumento salarial recibido (%)]]&lt;16%,"Bajo",IF(TablaProyecto[[#This Row],[Porcentaje de aumento salarial recibido (%)]]&lt;21%,"Medio","Alto"))</f>
        <v>Bajo</v>
      </c>
      <c r="AP1432" s="3" t="str">
        <f>+IF(TablaProyecto[[#This Row],[TrainingTimesLastYear]]&lt;3,"Poca",IF(TablaProyecto[[#This Row],[TrainingTimesLastYear]]&lt;5,"Media","Mucha"))</f>
        <v>Media</v>
      </c>
      <c r="AQ1432" s="3" t="str">
        <f>+IF(TablaProyecto[[#This Row],[TotalWorkingYears]]&lt;4,"Junior",IF(TablaProyecto[[#This Row],[TotalWorkingYears]]&lt;10,"Intermediate","Senior"))</f>
        <v>Senior</v>
      </c>
      <c r="AS1432" t="str">
        <f>+IF(TablaProyecto[[#This Row],[Education]]&gt;5,"ERRONEO","")</f>
        <v/>
      </c>
      <c r="AT1432" t="str">
        <f>IF(+COUNTIF(TablaProyecto[EmployeeNumber],TablaProyecto[[#This Row],[EmployeeNumber]])&gt;1,"ERRONEO"," ")</f>
        <v xml:space="preserve"> </v>
      </c>
      <c r="AU1432" t="str">
        <f>+IF(TablaProyecto[[#This Row],[JobSatisfaction]]&gt;4,"ERRONEO"," ")</f>
        <v xml:space="preserve"> </v>
      </c>
      <c r="AV1432" t="str">
        <f>+IF(TablaProyecto[[#This Row],[PerformanceRating]]&gt;4,"ERRONEO"," ")</f>
        <v xml:space="preserve"> </v>
      </c>
      <c r="AW1432" t="str">
        <f>+IF(TablaProyecto[[#This Row],[RelationshipSatisfaction]]&gt;4,"ERRONEO"," ")</f>
        <v xml:space="preserve"> </v>
      </c>
      <c r="AX1432" t="str">
        <f>+IF(TablaProyecto[[#This Row],[WorkLifeBalance]]&gt;4,"ERRONEO"," ")</f>
        <v xml:space="preserve"> </v>
      </c>
    </row>
    <row r="1433" spans="1:50" x14ac:dyDescent="0.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  <c r="AJ1433" s="3">
        <f>+TablaProyecto[[#This Row],[PercentSalaryHike]]/100</f>
        <v>0.19</v>
      </c>
      <c r="AK1433" s="3" t="str">
        <f>+IF(TablaProyecto[[#This Row],[Age]]&gt;=61,"Baby boomers",IF(TablaProyecto[[#This Row],[Age]]&gt;=45,"Generacion X",IF(TablaProyecto[[#This Row],[Age]]&gt;=29,"Millennials","Generacion Z")))</f>
        <v>Millennials</v>
      </c>
      <c r="AL143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433" s="3" t="str">
        <f>+IF(TablaProyecto[[#This Row],[HourlyRate]]&lt;50,"Coste salarial bajo",IF(TablaProyecto[[#This Row],[HourlyRate]]&lt;75,"Coste salarial medio","Coste salarial alto"))</f>
        <v>Coste salarial bajo</v>
      </c>
      <c r="AN1433" s="3" t="str">
        <f>+IF(TablaProyecto[[#This Row],[DistanceFromHome]]&lt;10,"0-10 kms",IF(TablaProyecto[[#This Row],[DistanceFromHome]]&lt;20,"10-20 kms","20-30 kms"))</f>
        <v>0-10 kms</v>
      </c>
      <c r="AO1433" s="3" t="str">
        <f>+IF(TablaProyecto[[#This Row],[Porcentaje de aumento salarial recibido (%)]]&lt;16%,"Bajo",IF(TablaProyecto[[#This Row],[Porcentaje de aumento salarial recibido (%)]]&lt;21%,"Medio","Alto"))</f>
        <v>Medio</v>
      </c>
      <c r="AP1433" s="3" t="str">
        <f>+IF(TablaProyecto[[#This Row],[TrainingTimesLastYear]]&lt;3,"Poca",IF(TablaProyecto[[#This Row],[TrainingTimesLastYear]]&lt;5,"Media","Mucha"))</f>
        <v>Media</v>
      </c>
      <c r="AQ1433" s="3" t="str">
        <f>+IF(TablaProyecto[[#This Row],[TotalWorkingYears]]&lt;4,"Junior",IF(TablaProyecto[[#This Row],[TotalWorkingYears]]&lt;10,"Intermediate","Senior"))</f>
        <v>Senior</v>
      </c>
      <c r="AS1433" t="str">
        <f>+IF(TablaProyecto[[#This Row],[Education]]&gt;5,"ERRONEO","")</f>
        <v/>
      </c>
      <c r="AT1433" t="str">
        <f>IF(+COUNTIF(TablaProyecto[EmployeeNumber],TablaProyecto[[#This Row],[EmployeeNumber]])&gt;1,"ERRONEO"," ")</f>
        <v xml:space="preserve"> </v>
      </c>
      <c r="AU1433" t="str">
        <f>+IF(TablaProyecto[[#This Row],[JobSatisfaction]]&gt;4,"ERRONEO"," ")</f>
        <v xml:space="preserve"> </v>
      </c>
      <c r="AV1433" t="str">
        <f>+IF(TablaProyecto[[#This Row],[PerformanceRating]]&gt;4,"ERRONEO"," ")</f>
        <v xml:space="preserve"> </v>
      </c>
      <c r="AW1433" t="str">
        <f>+IF(TablaProyecto[[#This Row],[RelationshipSatisfaction]]&gt;4,"ERRONEO"," ")</f>
        <v xml:space="preserve"> </v>
      </c>
      <c r="AX1433" t="str">
        <f>+IF(TablaProyecto[[#This Row],[WorkLifeBalance]]&gt;4,"ERRONEO"," ")</f>
        <v xml:space="preserve"> </v>
      </c>
    </row>
    <row r="1434" spans="1:50" x14ac:dyDescent="0.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  <c r="AJ1434" s="3">
        <f>+TablaProyecto[[#This Row],[PercentSalaryHike]]/100</f>
        <v>0.25</v>
      </c>
      <c r="AK1434" s="3" t="str">
        <f>+IF(TablaProyecto[[#This Row],[Age]]&gt;=61,"Baby boomers",IF(TablaProyecto[[#This Row],[Age]]&gt;=45,"Generacion X",IF(TablaProyecto[[#This Row],[Age]]&gt;=29,"Millennials","Generacion Z")))</f>
        <v>Millennials</v>
      </c>
      <c r="AL143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434" s="3" t="str">
        <f>+IF(TablaProyecto[[#This Row],[HourlyRate]]&lt;50,"Coste salarial bajo",IF(TablaProyecto[[#This Row],[HourlyRate]]&lt;75,"Coste salarial medio","Coste salarial alto"))</f>
        <v>Coste salarial bajo</v>
      </c>
      <c r="AN1434" s="3" t="str">
        <f>+IF(TablaProyecto[[#This Row],[DistanceFromHome]]&lt;10,"0-10 kms",IF(TablaProyecto[[#This Row],[DistanceFromHome]]&lt;20,"10-20 kms","20-30 kms"))</f>
        <v>10-20 kms</v>
      </c>
      <c r="AO1434" s="3" t="str">
        <f>+IF(TablaProyecto[[#This Row],[Porcentaje de aumento salarial recibido (%)]]&lt;16%,"Bajo",IF(TablaProyecto[[#This Row],[Porcentaje de aumento salarial recibido (%)]]&lt;21%,"Medio","Alto"))</f>
        <v>Alto</v>
      </c>
      <c r="AP1434" s="3" t="str">
        <f>+IF(TablaProyecto[[#This Row],[TrainingTimesLastYear]]&lt;3,"Poca",IF(TablaProyecto[[#This Row],[TrainingTimesLastYear]]&lt;5,"Media","Mucha"))</f>
        <v>Poca</v>
      </c>
      <c r="AQ1434" s="3" t="str">
        <f>+IF(TablaProyecto[[#This Row],[TotalWorkingYears]]&lt;4,"Junior",IF(TablaProyecto[[#This Row],[TotalWorkingYears]]&lt;10,"Intermediate","Senior"))</f>
        <v>Senior</v>
      </c>
      <c r="AS1434" t="str">
        <f>+IF(TablaProyecto[[#This Row],[Education]]&gt;5,"ERRONEO","")</f>
        <v/>
      </c>
      <c r="AT1434" t="str">
        <f>IF(+COUNTIF(TablaProyecto[EmployeeNumber],TablaProyecto[[#This Row],[EmployeeNumber]])&gt;1,"ERRONEO"," ")</f>
        <v xml:space="preserve"> </v>
      </c>
      <c r="AU1434" t="str">
        <f>+IF(TablaProyecto[[#This Row],[JobSatisfaction]]&gt;4,"ERRONEO"," ")</f>
        <v xml:space="preserve"> </v>
      </c>
      <c r="AV1434" t="str">
        <f>+IF(TablaProyecto[[#This Row],[PerformanceRating]]&gt;4,"ERRONEO"," ")</f>
        <v xml:space="preserve"> </v>
      </c>
      <c r="AW1434" t="str">
        <f>+IF(TablaProyecto[[#This Row],[RelationshipSatisfaction]]&gt;4,"ERRONEO"," ")</f>
        <v xml:space="preserve"> </v>
      </c>
      <c r="AX1434" t="str">
        <f>+IF(TablaProyecto[[#This Row],[WorkLifeBalance]]&gt;4,"ERRONEO"," ")</f>
        <v xml:space="preserve"> </v>
      </c>
    </row>
    <row r="1435" spans="1:50" x14ac:dyDescent="0.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  <c r="AJ1435" s="3">
        <f>+TablaProyecto[[#This Row],[PercentSalaryHike]]/100</f>
        <v>0.22</v>
      </c>
      <c r="AK1435" s="3" t="str">
        <f>+IF(TablaProyecto[[#This Row],[Age]]&gt;=61,"Baby boomers",IF(TablaProyecto[[#This Row],[Age]]&gt;=45,"Generacion X",IF(TablaProyecto[[#This Row],[Age]]&gt;=29,"Millennials","Generacion Z")))</f>
        <v>Generacion Z</v>
      </c>
      <c r="AL143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35" s="3" t="str">
        <f>+IF(TablaProyecto[[#This Row],[HourlyRate]]&lt;50,"Coste salarial bajo",IF(TablaProyecto[[#This Row],[HourlyRate]]&lt;75,"Coste salarial medio","Coste salarial alto"))</f>
        <v>Coste salarial alto</v>
      </c>
      <c r="AN1435" s="3" t="str">
        <f>+IF(TablaProyecto[[#This Row],[DistanceFromHome]]&lt;10,"0-10 kms",IF(TablaProyecto[[#This Row],[DistanceFromHome]]&lt;20,"10-20 kms","20-30 kms"))</f>
        <v>0-10 kms</v>
      </c>
      <c r="AO1435" s="3" t="str">
        <f>+IF(TablaProyecto[[#This Row],[Porcentaje de aumento salarial recibido (%)]]&lt;16%,"Bajo",IF(TablaProyecto[[#This Row],[Porcentaje de aumento salarial recibido (%)]]&lt;21%,"Medio","Alto"))</f>
        <v>Alto</v>
      </c>
      <c r="AP1435" s="3" t="str">
        <f>+IF(TablaProyecto[[#This Row],[TrainingTimesLastYear]]&lt;3,"Poca",IF(TablaProyecto[[#This Row],[TrainingTimesLastYear]]&lt;5,"Media","Mucha"))</f>
        <v>Media</v>
      </c>
      <c r="AQ1435" s="3" t="str">
        <f>+IF(TablaProyecto[[#This Row],[TotalWorkingYears]]&lt;4,"Junior",IF(TablaProyecto[[#This Row],[TotalWorkingYears]]&lt;10,"Intermediate","Senior"))</f>
        <v>Intermediate</v>
      </c>
      <c r="AS1435" t="str">
        <f>+IF(TablaProyecto[[#This Row],[Education]]&gt;5,"ERRONEO","")</f>
        <v/>
      </c>
      <c r="AT1435" t="str">
        <f>IF(+COUNTIF(TablaProyecto[EmployeeNumber],TablaProyecto[[#This Row],[EmployeeNumber]])&gt;1,"ERRONEO"," ")</f>
        <v xml:space="preserve"> </v>
      </c>
      <c r="AU1435" t="str">
        <f>+IF(TablaProyecto[[#This Row],[JobSatisfaction]]&gt;4,"ERRONEO"," ")</f>
        <v xml:space="preserve"> </v>
      </c>
      <c r="AV1435" t="str">
        <f>+IF(TablaProyecto[[#This Row],[PerformanceRating]]&gt;4,"ERRONEO"," ")</f>
        <v xml:space="preserve"> </v>
      </c>
      <c r="AW1435" t="str">
        <f>+IF(TablaProyecto[[#This Row],[RelationshipSatisfaction]]&gt;4,"ERRONEO"," ")</f>
        <v xml:space="preserve"> </v>
      </c>
      <c r="AX1435" t="str">
        <f>+IF(TablaProyecto[[#This Row],[WorkLifeBalance]]&gt;4,"ERRONEO"," ")</f>
        <v xml:space="preserve"> </v>
      </c>
    </row>
    <row r="1436" spans="1:50" x14ac:dyDescent="0.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  <c r="AJ1436" s="3">
        <f>+TablaProyecto[[#This Row],[PercentSalaryHike]]/100</f>
        <v>0.15</v>
      </c>
      <c r="AK1436" s="3" t="str">
        <f>+IF(TablaProyecto[[#This Row],[Age]]&gt;=61,"Baby boomers",IF(TablaProyecto[[#This Row],[Age]]&gt;=45,"Generacion X",IF(TablaProyecto[[#This Row],[Age]]&gt;=29,"Millennials","Generacion Z")))</f>
        <v>Generacion X</v>
      </c>
      <c r="AL143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36" s="3" t="str">
        <f>+IF(TablaProyecto[[#This Row],[HourlyRate]]&lt;50,"Coste salarial bajo",IF(TablaProyecto[[#This Row],[HourlyRate]]&lt;75,"Coste salarial medio","Coste salarial alto"))</f>
        <v>Coste salarial bajo</v>
      </c>
      <c r="AN1436" s="3" t="str">
        <f>+IF(TablaProyecto[[#This Row],[DistanceFromHome]]&lt;10,"0-10 kms",IF(TablaProyecto[[#This Row],[DistanceFromHome]]&lt;20,"10-20 kms","20-30 kms"))</f>
        <v>20-30 kms</v>
      </c>
      <c r="AO1436" s="3" t="str">
        <f>+IF(TablaProyecto[[#This Row],[Porcentaje de aumento salarial recibido (%)]]&lt;16%,"Bajo",IF(TablaProyecto[[#This Row],[Porcentaje de aumento salarial recibido (%)]]&lt;21%,"Medio","Alto"))</f>
        <v>Bajo</v>
      </c>
      <c r="AP1436" s="3" t="str">
        <f>+IF(TablaProyecto[[#This Row],[TrainingTimesLastYear]]&lt;3,"Poca",IF(TablaProyecto[[#This Row],[TrainingTimesLastYear]]&lt;5,"Media","Mucha"))</f>
        <v>Media</v>
      </c>
      <c r="AQ1436" s="3" t="str">
        <f>+IF(TablaProyecto[[#This Row],[TotalWorkingYears]]&lt;4,"Junior",IF(TablaProyecto[[#This Row],[TotalWorkingYears]]&lt;10,"Intermediate","Senior"))</f>
        <v>Senior</v>
      </c>
      <c r="AS1436" t="str">
        <f>+IF(TablaProyecto[[#This Row],[Education]]&gt;5,"ERRONEO","")</f>
        <v/>
      </c>
      <c r="AT1436" t="str">
        <f>IF(+COUNTIF(TablaProyecto[EmployeeNumber],TablaProyecto[[#This Row],[EmployeeNumber]])&gt;1,"ERRONEO"," ")</f>
        <v xml:space="preserve"> </v>
      </c>
      <c r="AU1436" t="str">
        <f>+IF(TablaProyecto[[#This Row],[JobSatisfaction]]&gt;4,"ERRONEO"," ")</f>
        <v xml:space="preserve"> </v>
      </c>
      <c r="AV1436" t="str">
        <f>+IF(TablaProyecto[[#This Row],[PerformanceRating]]&gt;4,"ERRONEO"," ")</f>
        <v xml:space="preserve"> </v>
      </c>
      <c r="AW1436" t="str">
        <f>+IF(TablaProyecto[[#This Row],[RelationshipSatisfaction]]&gt;4,"ERRONEO"," ")</f>
        <v xml:space="preserve"> </v>
      </c>
      <c r="AX1436" t="str">
        <f>+IF(TablaProyecto[[#This Row],[WorkLifeBalance]]&gt;4,"ERRONEO"," ")</f>
        <v xml:space="preserve"> </v>
      </c>
    </row>
    <row r="1437" spans="1:50" x14ac:dyDescent="0.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  <c r="AJ1437" s="3">
        <f>+TablaProyecto[[#This Row],[PercentSalaryHike]]/100</f>
        <v>0.12</v>
      </c>
      <c r="AK1437" s="3" t="str">
        <f>+IF(TablaProyecto[[#This Row],[Age]]&gt;=61,"Baby boomers",IF(TablaProyecto[[#This Row],[Age]]&gt;=45,"Generacion X",IF(TablaProyecto[[#This Row],[Age]]&gt;=29,"Millennials","Generacion Z")))</f>
        <v>Millennials</v>
      </c>
      <c r="AL143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37" s="3" t="str">
        <f>+IF(TablaProyecto[[#This Row],[HourlyRate]]&lt;50,"Coste salarial bajo",IF(TablaProyecto[[#This Row],[HourlyRate]]&lt;75,"Coste salarial medio","Coste salarial alto"))</f>
        <v>Coste salarial bajo</v>
      </c>
      <c r="AN1437" s="3" t="str">
        <f>+IF(TablaProyecto[[#This Row],[DistanceFromHome]]&lt;10,"0-10 kms",IF(TablaProyecto[[#This Row],[DistanceFromHome]]&lt;20,"10-20 kms","20-30 kms"))</f>
        <v>0-10 kms</v>
      </c>
      <c r="AO1437" s="3" t="str">
        <f>+IF(TablaProyecto[[#This Row],[Porcentaje de aumento salarial recibido (%)]]&lt;16%,"Bajo",IF(TablaProyecto[[#This Row],[Porcentaje de aumento salarial recibido (%)]]&lt;21%,"Medio","Alto"))</f>
        <v>Bajo</v>
      </c>
      <c r="AP1437" s="3" t="str">
        <f>+IF(TablaProyecto[[#This Row],[TrainingTimesLastYear]]&lt;3,"Poca",IF(TablaProyecto[[#This Row],[TrainingTimesLastYear]]&lt;5,"Media","Mucha"))</f>
        <v>Poca</v>
      </c>
      <c r="AQ1437" s="3" t="str">
        <f>+IF(TablaProyecto[[#This Row],[TotalWorkingYears]]&lt;4,"Junior",IF(TablaProyecto[[#This Row],[TotalWorkingYears]]&lt;10,"Intermediate","Senior"))</f>
        <v>Intermediate</v>
      </c>
      <c r="AS1437" t="str">
        <f>+IF(TablaProyecto[[#This Row],[Education]]&gt;5,"ERRONEO","")</f>
        <v/>
      </c>
      <c r="AT1437" t="str">
        <f>IF(+COUNTIF(TablaProyecto[EmployeeNumber],TablaProyecto[[#This Row],[EmployeeNumber]])&gt;1,"ERRONEO"," ")</f>
        <v xml:space="preserve"> </v>
      </c>
      <c r="AU1437" t="str">
        <f>+IF(TablaProyecto[[#This Row],[JobSatisfaction]]&gt;4,"ERRONEO"," ")</f>
        <v xml:space="preserve"> </v>
      </c>
      <c r="AV1437" t="str">
        <f>+IF(TablaProyecto[[#This Row],[PerformanceRating]]&gt;4,"ERRONEO"," ")</f>
        <v xml:space="preserve"> </v>
      </c>
      <c r="AW1437" t="str">
        <f>+IF(TablaProyecto[[#This Row],[RelationshipSatisfaction]]&gt;4,"ERRONEO"," ")</f>
        <v xml:space="preserve"> </v>
      </c>
      <c r="AX1437" t="str">
        <f>+IF(TablaProyecto[[#This Row],[WorkLifeBalance]]&gt;4,"ERRONEO"," ")</f>
        <v xml:space="preserve"> </v>
      </c>
    </row>
    <row r="1438" spans="1:50" x14ac:dyDescent="0.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  <c r="AJ1438" s="3">
        <f>+TablaProyecto[[#This Row],[PercentSalaryHike]]/100</f>
        <v>0.11</v>
      </c>
      <c r="AK1438" s="3" t="str">
        <f>+IF(TablaProyecto[[#This Row],[Age]]&gt;=61,"Baby boomers",IF(TablaProyecto[[#This Row],[Age]]&gt;=45,"Generacion X",IF(TablaProyecto[[#This Row],[Age]]&gt;=29,"Millennials","Generacion Z")))</f>
        <v>Generacion Z</v>
      </c>
      <c r="AL143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38" s="3" t="str">
        <f>+IF(TablaProyecto[[#This Row],[HourlyRate]]&lt;50,"Coste salarial bajo",IF(TablaProyecto[[#This Row],[HourlyRate]]&lt;75,"Coste salarial medio","Coste salarial alto"))</f>
        <v>Coste salarial medio</v>
      </c>
      <c r="AN1438" s="3" t="str">
        <f>+IF(TablaProyecto[[#This Row],[DistanceFromHome]]&lt;10,"0-10 kms",IF(TablaProyecto[[#This Row],[DistanceFromHome]]&lt;20,"10-20 kms","20-30 kms"))</f>
        <v>0-10 kms</v>
      </c>
      <c r="AO1438" s="3" t="str">
        <f>+IF(TablaProyecto[[#This Row],[Porcentaje de aumento salarial recibido (%)]]&lt;16%,"Bajo",IF(TablaProyecto[[#This Row],[Porcentaje de aumento salarial recibido (%)]]&lt;21%,"Medio","Alto"))</f>
        <v>Bajo</v>
      </c>
      <c r="AP1438" s="3" t="str">
        <f>+IF(TablaProyecto[[#This Row],[TrainingTimesLastYear]]&lt;3,"Poca",IF(TablaProyecto[[#This Row],[TrainingTimesLastYear]]&lt;5,"Media","Mucha"))</f>
        <v>Mucha</v>
      </c>
      <c r="AQ1438" s="3" t="str">
        <f>+IF(TablaProyecto[[#This Row],[TotalWorkingYears]]&lt;4,"Junior",IF(TablaProyecto[[#This Row],[TotalWorkingYears]]&lt;10,"Intermediate","Senior"))</f>
        <v>Junior</v>
      </c>
      <c r="AS1438" t="str">
        <f>+IF(TablaProyecto[[#This Row],[Education]]&gt;5,"ERRONEO","")</f>
        <v/>
      </c>
      <c r="AT1438" t="str">
        <f>IF(+COUNTIF(TablaProyecto[EmployeeNumber],TablaProyecto[[#This Row],[EmployeeNumber]])&gt;1,"ERRONEO"," ")</f>
        <v xml:space="preserve"> </v>
      </c>
      <c r="AU1438" t="str">
        <f>+IF(TablaProyecto[[#This Row],[JobSatisfaction]]&gt;4,"ERRONEO"," ")</f>
        <v xml:space="preserve"> </v>
      </c>
      <c r="AV1438" t="str">
        <f>+IF(TablaProyecto[[#This Row],[PerformanceRating]]&gt;4,"ERRONEO"," ")</f>
        <v xml:space="preserve"> </v>
      </c>
      <c r="AW1438" t="str">
        <f>+IF(TablaProyecto[[#This Row],[RelationshipSatisfaction]]&gt;4,"ERRONEO"," ")</f>
        <v xml:space="preserve"> </v>
      </c>
      <c r="AX1438" t="str">
        <f>+IF(TablaProyecto[[#This Row],[WorkLifeBalance]]&gt;4,"ERRONEO"," ")</f>
        <v xml:space="preserve"> </v>
      </c>
    </row>
    <row r="1439" spans="1:50" x14ac:dyDescent="0.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  <c r="AJ1439" s="3">
        <f>+TablaProyecto[[#This Row],[PercentSalaryHike]]/100</f>
        <v>0.13</v>
      </c>
      <c r="AK1439" s="3" t="str">
        <f>+IF(TablaProyecto[[#This Row],[Age]]&gt;=61,"Baby boomers",IF(TablaProyecto[[#This Row],[Age]]&gt;=45,"Generacion X",IF(TablaProyecto[[#This Row],[Age]]&gt;=29,"Millennials","Generacion Z")))</f>
        <v>Millennials</v>
      </c>
      <c r="AL143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39" s="3" t="str">
        <f>+IF(TablaProyecto[[#This Row],[HourlyRate]]&lt;50,"Coste salarial bajo",IF(TablaProyecto[[#This Row],[HourlyRate]]&lt;75,"Coste salarial medio","Coste salarial alto"))</f>
        <v>Coste salarial alto</v>
      </c>
      <c r="AN1439" s="3" t="str">
        <f>+IF(TablaProyecto[[#This Row],[DistanceFromHome]]&lt;10,"0-10 kms",IF(TablaProyecto[[#This Row],[DistanceFromHome]]&lt;20,"10-20 kms","20-30 kms"))</f>
        <v>0-10 kms</v>
      </c>
      <c r="AO1439" s="3" t="str">
        <f>+IF(TablaProyecto[[#This Row],[Porcentaje de aumento salarial recibido (%)]]&lt;16%,"Bajo",IF(TablaProyecto[[#This Row],[Porcentaje de aumento salarial recibido (%)]]&lt;21%,"Medio","Alto"))</f>
        <v>Bajo</v>
      </c>
      <c r="AP1439" s="3" t="str">
        <f>+IF(TablaProyecto[[#This Row],[TrainingTimesLastYear]]&lt;3,"Poca",IF(TablaProyecto[[#This Row],[TrainingTimesLastYear]]&lt;5,"Media","Mucha"))</f>
        <v>Media</v>
      </c>
      <c r="AQ1439" s="3" t="str">
        <f>+IF(TablaProyecto[[#This Row],[TotalWorkingYears]]&lt;4,"Junior",IF(TablaProyecto[[#This Row],[TotalWorkingYears]]&lt;10,"Intermediate","Senior"))</f>
        <v>Senior</v>
      </c>
      <c r="AS1439" t="str">
        <f>+IF(TablaProyecto[[#This Row],[Education]]&gt;5,"ERRONEO","")</f>
        <v/>
      </c>
      <c r="AT1439" t="str">
        <f>IF(+COUNTIF(TablaProyecto[EmployeeNumber],TablaProyecto[[#This Row],[EmployeeNumber]])&gt;1,"ERRONEO"," ")</f>
        <v xml:space="preserve"> </v>
      </c>
      <c r="AU1439" t="str">
        <f>+IF(TablaProyecto[[#This Row],[JobSatisfaction]]&gt;4,"ERRONEO"," ")</f>
        <v xml:space="preserve"> </v>
      </c>
      <c r="AV1439" t="str">
        <f>+IF(TablaProyecto[[#This Row],[PerformanceRating]]&gt;4,"ERRONEO"," ")</f>
        <v xml:space="preserve"> </v>
      </c>
      <c r="AW1439" t="str">
        <f>+IF(TablaProyecto[[#This Row],[RelationshipSatisfaction]]&gt;4,"ERRONEO"," ")</f>
        <v xml:space="preserve"> </v>
      </c>
      <c r="AX1439" t="str">
        <f>+IF(TablaProyecto[[#This Row],[WorkLifeBalance]]&gt;4,"ERRONEO"," ")</f>
        <v xml:space="preserve"> </v>
      </c>
    </row>
    <row r="1440" spans="1:50" x14ac:dyDescent="0.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  <c r="AJ1440" s="3">
        <f>+TablaProyecto[[#This Row],[PercentSalaryHike]]/100</f>
        <v>0.19</v>
      </c>
      <c r="AK1440" s="3" t="str">
        <f>+IF(TablaProyecto[[#This Row],[Age]]&gt;=61,"Baby boomers",IF(TablaProyecto[[#This Row],[Age]]&gt;=45,"Generacion X",IF(TablaProyecto[[#This Row],[Age]]&gt;=29,"Millennials","Generacion Z")))</f>
        <v>Generacion Z</v>
      </c>
      <c r="AL144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440" s="3" t="str">
        <f>+IF(TablaProyecto[[#This Row],[HourlyRate]]&lt;50,"Coste salarial bajo",IF(TablaProyecto[[#This Row],[HourlyRate]]&lt;75,"Coste salarial medio","Coste salarial alto"))</f>
        <v>Coste salarial bajo</v>
      </c>
      <c r="AN1440" s="3" t="str">
        <f>+IF(TablaProyecto[[#This Row],[DistanceFromHome]]&lt;10,"0-10 kms",IF(TablaProyecto[[#This Row],[DistanceFromHome]]&lt;20,"10-20 kms","20-30 kms"))</f>
        <v>0-10 kms</v>
      </c>
      <c r="AO1440" s="3" t="str">
        <f>+IF(TablaProyecto[[#This Row],[Porcentaje de aumento salarial recibido (%)]]&lt;16%,"Bajo",IF(TablaProyecto[[#This Row],[Porcentaje de aumento salarial recibido (%)]]&lt;21%,"Medio","Alto"))</f>
        <v>Medio</v>
      </c>
      <c r="AP1440" s="3" t="str">
        <f>+IF(TablaProyecto[[#This Row],[TrainingTimesLastYear]]&lt;3,"Poca",IF(TablaProyecto[[#This Row],[TrainingTimesLastYear]]&lt;5,"Media","Mucha"))</f>
        <v>Media</v>
      </c>
      <c r="AQ1440" s="3" t="str">
        <f>+IF(TablaProyecto[[#This Row],[TotalWorkingYears]]&lt;4,"Junior",IF(TablaProyecto[[#This Row],[TotalWorkingYears]]&lt;10,"Intermediate","Senior"))</f>
        <v>Junior</v>
      </c>
      <c r="AS1440" t="str">
        <f>+IF(TablaProyecto[[#This Row],[Education]]&gt;5,"ERRONEO","")</f>
        <v/>
      </c>
      <c r="AT1440" t="str">
        <f>IF(+COUNTIF(TablaProyecto[EmployeeNumber],TablaProyecto[[#This Row],[EmployeeNumber]])&gt;1,"ERRONEO"," ")</f>
        <v xml:space="preserve"> </v>
      </c>
      <c r="AU1440" t="str">
        <f>+IF(TablaProyecto[[#This Row],[JobSatisfaction]]&gt;4,"ERRONEO"," ")</f>
        <v xml:space="preserve"> </v>
      </c>
      <c r="AV1440" t="str">
        <f>+IF(TablaProyecto[[#This Row],[PerformanceRating]]&gt;4,"ERRONEO"," ")</f>
        <v xml:space="preserve"> </v>
      </c>
      <c r="AW1440" t="str">
        <f>+IF(TablaProyecto[[#This Row],[RelationshipSatisfaction]]&gt;4,"ERRONEO"," ")</f>
        <v xml:space="preserve"> </v>
      </c>
      <c r="AX1440" t="str">
        <f>+IF(TablaProyecto[[#This Row],[WorkLifeBalance]]&gt;4,"ERRONEO"," ")</f>
        <v xml:space="preserve"> </v>
      </c>
    </row>
    <row r="1441" spans="1:50" x14ac:dyDescent="0.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  <c r="AJ1441" s="3">
        <f>+TablaProyecto[[#This Row],[PercentSalaryHike]]/100</f>
        <v>0.19</v>
      </c>
      <c r="AK1441" s="3" t="str">
        <f>+IF(TablaProyecto[[#This Row],[Age]]&gt;=61,"Baby boomers",IF(TablaProyecto[[#This Row],[Age]]&gt;=45,"Generacion X",IF(TablaProyecto[[#This Row],[Age]]&gt;=29,"Millennials","Generacion Z")))</f>
        <v>Millennials</v>
      </c>
      <c r="AL144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41" s="3" t="str">
        <f>+IF(TablaProyecto[[#This Row],[HourlyRate]]&lt;50,"Coste salarial bajo",IF(TablaProyecto[[#This Row],[HourlyRate]]&lt;75,"Coste salarial medio","Coste salarial alto"))</f>
        <v>Coste salarial alto</v>
      </c>
      <c r="AN1441" s="3" t="str">
        <f>+IF(TablaProyecto[[#This Row],[DistanceFromHome]]&lt;10,"0-10 kms",IF(TablaProyecto[[#This Row],[DistanceFromHome]]&lt;20,"10-20 kms","20-30 kms"))</f>
        <v>0-10 kms</v>
      </c>
      <c r="AO1441" s="3" t="str">
        <f>+IF(TablaProyecto[[#This Row],[Porcentaje de aumento salarial recibido (%)]]&lt;16%,"Bajo",IF(TablaProyecto[[#This Row],[Porcentaje de aumento salarial recibido (%)]]&lt;21%,"Medio","Alto"))</f>
        <v>Medio</v>
      </c>
      <c r="AP1441" s="3" t="str">
        <f>+IF(TablaProyecto[[#This Row],[TrainingTimesLastYear]]&lt;3,"Poca",IF(TablaProyecto[[#This Row],[TrainingTimesLastYear]]&lt;5,"Media","Mucha"))</f>
        <v>Poca</v>
      </c>
      <c r="AQ1441" s="3" t="str">
        <f>+IF(TablaProyecto[[#This Row],[TotalWorkingYears]]&lt;4,"Junior",IF(TablaProyecto[[#This Row],[TotalWorkingYears]]&lt;10,"Intermediate","Senior"))</f>
        <v>Senior</v>
      </c>
      <c r="AS1441" t="str">
        <f>+IF(TablaProyecto[[#This Row],[Education]]&gt;5,"ERRONEO","")</f>
        <v/>
      </c>
      <c r="AT1441" t="str">
        <f>IF(+COUNTIF(TablaProyecto[EmployeeNumber],TablaProyecto[[#This Row],[EmployeeNumber]])&gt;1,"ERRONEO"," ")</f>
        <v xml:space="preserve"> </v>
      </c>
      <c r="AU1441" t="str">
        <f>+IF(TablaProyecto[[#This Row],[JobSatisfaction]]&gt;4,"ERRONEO"," ")</f>
        <v xml:space="preserve"> </v>
      </c>
      <c r="AV1441" t="str">
        <f>+IF(TablaProyecto[[#This Row],[PerformanceRating]]&gt;4,"ERRONEO"," ")</f>
        <v xml:space="preserve"> </v>
      </c>
      <c r="AW1441" t="str">
        <f>+IF(TablaProyecto[[#This Row],[RelationshipSatisfaction]]&gt;4,"ERRONEO"," ")</f>
        <v xml:space="preserve"> </v>
      </c>
      <c r="AX1441" t="str">
        <f>+IF(TablaProyecto[[#This Row],[WorkLifeBalance]]&gt;4,"ERRONEO"," ")</f>
        <v xml:space="preserve"> </v>
      </c>
    </row>
    <row r="1442" spans="1:50" x14ac:dyDescent="0.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  <c r="AJ1442" s="3">
        <f>+TablaProyecto[[#This Row],[PercentSalaryHike]]/100</f>
        <v>0.13</v>
      </c>
      <c r="AK1442" s="3" t="str">
        <f>+IF(TablaProyecto[[#This Row],[Age]]&gt;=61,"Baby boomers",IF(TablaProyecto[[#This Row],[Age]]&gt;=45,"Generacion X",IF(TablaProyecto[[#This Row],[Age]]&gt;=29,"Millennials","Generacion Z")))</f>
        <v>Millennials</v>
      </c>
      <c r="AL144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42" s="3" t="str">
        <f>+IF(TablaProyecto[[#This Row],[HourlyRate]]&lt;50,"Coste salarial bajo",IF(TablaProyecto[[#This Row],[HourlyRate]]&lt;75,"Coste salarial medio","Coste salarial alto"))</f>
        <v>Coste salarial alto</v>
      </c>
      <c r="AN1442" s="3" t="str">
        <f>+IF(TablaProyecto[[#This Row],[DistanceFromHome]]&lt;10,"0-10 kms",IF(TablaProyecto[[#This Row],[DistanceFromHome]]&lt;20,"10-20 kms","20-30 kms"))</f>
        <v>0-10 kms</v>
      </c>
      <c r="AO1442" s="3" t="str">
        <f>+IF(TablaProyecto[[#This Row],[Porcentaje de aumento salarial recibido (%)]]&lt;16%,"Bajo",IF(TablaProyecto[[#This Row],[Porcentaje de aumento salarial recibido (%)]]&lt;21%,"Medio","Alto"))</f>
        <v>Bajo</v>
      </c>
      <c r="AP1442" s="3" t="str">
        <f>+IF(TablaProyecto[[#This Row],[TrainingTimesLastYear]]&lt;3,"Poca",IF(TablaProyecto[[#This Row],[TrainingTimesLastYear]]&lt;5,"Media","Mucha"))</f>
        <v>Media</v>
      </c>
      <c r="AQ1442" s="3" t="str">
        <f>+IF(TablaProyecto[[#This Row],[TotalWorkingYears]]&lt;4,"Junior",IF(TablaProyecto[[#This Row],[TotalWorkingYears]]&lt;10,"Intermediate","Senior"))</f>
        <v>Senior</v>
      </c>
      <c r="AS1442" t="str">
        <f>+IF(TablaProyecto[[#This Row],[Education]]&gt;5,"ERRONEO","")</f>
        <v/>
      </c>
      <c r="AT1442" t="str">
        <f>IF(+COUNTIF(TablaProyecto[EmployeeNumber],TablaProyecto[[#This Row],[EmployeeNumber]])&gt;1,"ERRONEO"," ")</f>
        <v xml:space="preserve"> </v>
      </c>
      <c r="AU1442" t="str">
        <f>+IF(TablaProyecto[[#This Row],[JobSatisfaction]]&gt;4,"ERRONEO"," ")</f>
        <v xml:space="preserve"> </v>
      </c>
      <c r="AV1442" t="str">
        <f>+IF(TablaProyecto[[#This Row],[PerformanceRating]]&gt;4,"ERRONEO"," ")</f>
        <v xml:space="preserve"> </v>
      </c>
      <c r="AW1442" t="str">
        <f>+IF(TablaProyecto[[#This Row],[RelationshipSatisfaction]]&gt;4,"ERRONEO"," ")</f>
        <v xml:space="preserve"> </v>
      </c>
      <c r="AX1442" t="str">
        <f>+IF(TablaProyecto[[#This Row],[WorkLifeBalance]]&gt;4,"ERRONEO"," ")</f>
        <v xml:space="preserve"> </v>
      </c>
    </row>
    <row r="1443" spans="1:50" x14ac:dyDescent="0.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  <c r="AJ1443" s="3">
        <f>+TablaProyecto[[#This Row],[PercentSalaryHike]]/100</f>
        <v>0.21</v>
      </c>
      <c r="AK1443" s="3" t="str">
        <f>+IF(TablaProyecto[[#This Row],[Age]]&gt;=61,"Baby boomers",IF(TablaProyecto[[#This Row],[Age]]&gt;=45,"Generacion X",IF(TablaProyecto[[#This Row],[Age]]&gt;=29,"Millennials","Generacion Z")))</f>
        <v>Generacion X</v>
      </c>
      <c r="AL144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443" s="3" t="str">
        <f>+IF(TablaProyecto[[#This Row],[HourlyRate]]&lt;50,"Coste salarial bajo",IF(TablaProyecto[[#This Row],[HourlyRate]]&lt;75,"Coste salarial medio","Coste salarial alto"))</f>
        <v>Coste salarial medio</v>
      </c>
      <c r="AN1443" s="3" t="str">
        <f>+IF(TablaProyecto[[#This Row],[DistanceFromHome]]&lt;10,"0-10 kms",IF(TablaProyecto[[#This Row],[DistanceFromHome]]&lt;20,"10-20 kms","20-30 kms"))</f>
        <v>0-10 kms</v>
      </c>
      <c r="AO1443" s="3" t="str">
        <f>+IF(TablaProyecto[[#This Row],[Porcentaje de aumento salarial recibido (%)]]&lt;16%,"Bajo",IF(TablaProyecto[[#This Row],[Porcentaje de aumento salarial recibido (%)]]&lt;21%,"Medio","Alto"))</f>
        <v>Alto</v>
      </c>
      <c r="AP1443" s="3" t="str">
        <f>+IF(TablaProyecto[[#This Row],[TrainingTimesLastYear]]&lt;3,"Poca",IF(TablaProyecto[[#This Row],[TrainingTimesLastYear]]&lt;5,"Media","Mucha"))</f>
        <v>Poca</v>
      </c>
      <c r="AQ1443" s="3" t="str">
        <f>+IF(TablaProyecto[[#This Row],[TotalWorkingYears]]&lt;4,"Junior",IF(TablaProyecto[[#This Row],[TotalWorkingYears]]&lt;10,"Intermediate","Senior"))</f>
        <v>Senior</v>
      </c>
      <c r="AS1443" t="str">
        <f>+IF(TablaProyecto[[#This Row],[Education]]&gt;5,"ERRONEO","")</f>
        <v/>
      </c>
      <c r="AT1443" t="str">
        <f>IF(+COUNTIF(TablaProyecto[EmployeeNumber],TablaProyecto[[#This Row],[EmployeeNumber]])&gt;1,"ERRONEO"," ")</f>
        <v xml:space="preserve"> </v>
      </c>
      <c r="AU1443" t="str">
        <f>+IF(TablaProyecto[[#This Row],[JobSatisfaction]]&gt;4,"ERRONEO"," ")</f>
        <v xml:space="preserve"> </v>
      </c>
      <c r="AV1443" t="str">
        <f>+IF(TablaProyecto[[#This Row],[PerformanceRating]]&gt;4,"ERRONEO"," ")</f>
        <v xml:space="preserve"> </v>
      </c>
      <c r="AW1443" t="str">
        <f>+IF(TablaProyecto[[#This Row],[RelationshipSatisfaction]]&gt;4,"ERRONEO"," ")</f>
        <v xml:space="preserve"> </v>
      </c>
      <c r="AX1443" t="str">
        <f>+IF(TablaProyecto[[#This Row],[WorkLifeBalance]]&gt;4,"ERRONEO"," ")</f>
        <v xml:space="preserve"> </v>
      </c>
    </row>
    <row r="1444" spans="1:50" x14ac:dyDescent="0.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  <c r="AJ1444" s="3">
        <f>+TablaProyecto[[#This Row],[PercentSalaryHike]]/100</f>
        <v>0.14000000000000001</v>
      </c>
      <c r="AK1444" s="3" t="str">
        <f>+IF(TablaProyecto[[#This Row],[Age]]&gt;=61,"Baby boomers",IF(TablaProyecto[[#This Row],[Age]]&gt;=45,"Generacion X",IF(TablaProyecto[[#This Row],[Age]]&gt;=29,"Millennials","Generacion Z")))</f>
        <v>Millennials</v>
      </c>
      <c r="AL144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44" s="3" t="str">
        <f>+IF(TablaProyecto[[#This Row],[HourlyRate]]&lt;50,"Coste salarial bajo",IF(TablaProyecto[[#This Row],[HourlyRate]]&lt;75,"Coste salarial medio","Coste salarial alto"))</f>
        <v>Coste salarial bajo</v>
      </c>
      <c r="AN1444" s="3" t="str">
        <f>+IF(TablaProyecto[[#This Row],[DistanceFromHome]]&lt;10,"0-10 kms",IF(TablaProyecto[[#This Row],[DistanceFromHome]]&lt;20,"10-20 kms","20-30 kms"))</f>
        <v>0-10 kms</v>
      </c>
      <c r="AO1444" s="3" t="str">
        <f>+IF(TablaProyecto[[#This Row],[Porcentaje de aumento salarial recibido (%)]]&lt;16%,"Bajo",IF(TablaProyecto[[#This Row],[Porcentaje de aumento salarial recibido (%)]]&lt;21%,"Medio","Alto"))</f>
        <v>Bajo</v>
      </c>
      <c r="AP1444" s="3" t="str">
        <f>+IF(TablaProyecto[[#This Row],[TrainingTimesLastYear]]&lt;3,"Poca",IF(TablaProyecto[[#This Row],[TrainingTimesLastYear]]&lt;5,"Media","Mucha"))</f>
        <v>Media</v>
      </c>
      <c r="AQ1444" s="3" t="str">
        <f>+IF(TablaProyecto[[#This Row],[TotalWorkingYears]]&lt;4,"Junior",IF(TablaProyecto[[#This Row],[TotalWorkingYears]]&lt;10,"Intermediate","Senior"))</f>
        <v>Intermediate</v>
      </c>
      <c r="AS1444" t="str">
        <f>+IF(TablaProyecto[[#This Row],[Education]]&gt;5,"ERRONEO","")</f>
        <v/>
      </c>
      <c r="AT1444" t="str">
        <f>IF(+COUNTIF(TablaProyecto[EmployeeNumber],TablaProyecto[[#This Row],[EmployeeNumber]])&gt;1,"ERRONEO"," ")</f>
        <v xml:space="preserve"> </v>
      </c>
      <c r="AU1444" t="str">
        <f>+IF(TablaProyecto[[#This Row],[JobSatisfaction]]&gt;4,"ERRONEO"," ")</f>
        <v xml:space="preserve"> </v>
      </c>
      <c r="AV1444" t="str">
        <f>+IF(TablaProyecto[[#This Row],[PerformanceRating]]&gt;4,"ERRONEO"," ")</f>
        <v xml:space="preserve"> </v>
      </c>
      <c r="AW1444" t="str">
        <f>+IF(TablaProyecto[[#This Row],[RelationshipSatisfaction]]&gt;4,"ERRONEO"," ")</f>
        <v xml:space="preserve"> </v>
      </c>
      <c r="AX1444" t="str">
        <f>+IF(TablaProyecto[[#This Row],[WorkLifeBalance]]&gt;4,"ERRONEO"," ")</f>
        <v xml:space="preserve"> </v>
      </c>
    </row>
    <row r="1445" spans="1:50" x14ac:dyDescent="0.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  <c r="AJ1445" s="3">
        <f>+TablaProyecto[[#This Row],[PercentSalaryHike]]/100</f>
        <v>0.11</v>
      </c>
      <c r="AK1445" s="3" t="str">
        <f>+IF(TablaProyecto[[#This Row],[Age]]&gt;=61,"Baby boomers",IF(TablaProyecto[[#This Row],[Age]]&gt;=45,"Generacion X",IF(TablaProyecto[[#This Row],[Age]]&gt;=29,"Millennials","Generacion Z")))</f>
        <v>Millennials</v>
      </c>
      <c r="AL144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445" s="3" t="str">
        <f>+IF(TablaProyecto[[#This Row],[HourlyRate]]&lt;50,"Coste salarial bajo",IF(TablaProyecto[[#This Row],[HourlyRate]]&lt;75,"Coste salarial medio","Coste salarial alto"))</f>
        <v>Coste salarial medio</v>
      </c>
      <c r="AN1445" s="3" t="str">
        <f>+IF(TablaProyecto[[#This Row],[DistanceFromHome]]&lt;10,"0-10 kms",IF(TablaProyecto[[#This Row],[DistanceFromHome]]&lt;20,"10-20 kms","20-30 kms"))</f>
        <v>0-10 kms</v>
      </c>
      <c r="AO1445" s="3" t="str">
        <f>+IF(TablaProyecto[[#This Row],[Porcentaje de aumento salarial recibido (%)]]&lt;16%,"Bajo",IF(TablaProyecto[[#This Row],[Porcentaje de aumento salarial recibido (%)]]&lt;21%,"Medio","Alto"))</f>
        <v>Bajo</v>
      </c>
      <c r="AP1445" s="3" t="str">
        <f>+IF(TablaProyecto[[#This Row],[TrainingTimesLastYear]]&lt;3,"Poca",IF(TablaProyecto[[#This Row],[TrainingTimesLastYear]]&lt;5,"Media","Mucha"))</f>
        <v>Poca</v>
      </c>
      <c r="AQ1445" s="3" t="str">
        <f>+IF(TablaProyecto[[#This Row],[TotalWorkingYears]]&lt;4,"Junior",IF(TablaProyecto[[#This Row],[TotalWorkingYears]]&lt;10,"Intermediate","Senior"))</f>
        <v>Senior</v>
      </c>
      <c r="AS1445" t="str">
        <f>+IF(TablaProyecto[[#This Row],[Education]]&gt;5,"ERRONEO","")</f>
        <v/>
      </c>
      <c r="AT1445" t="str">
        <f>IF(+COUNTIF(TablaProyecto[EmployeeNumber],TablaProyecto[[#This Row],[EmployeeNumber]])&gt;1,"ERRONEO"," ")</f>
        <v xml:space="preserve"> </v>
      </c>
      <c r="AU1445" t="str">
        <f>+IF(TablaProyecto[[#This Row],[JobSatisfaction]]&gt;4,"ERRONEO"," ")</f>
        <v xml:space="preserve"> </v>
      </c>
      <c r="AV1445" t="str">
        <f>+IF(TablaProyecto[[#This Row],[PerformanceRating]]&gt;4,"ERRONEO"," ")</f>
        <v xml:space="preserve"> </v>
      </c>
      <c r="AW1445" t="str">
        <f>+IF(TablaProyecto[[#This Row],[RelationshipSatisfaction]]&gt;4,"ERRONEO"," ")</f>
        <v xml:space="preserve"> </v>
      </c>
      <c r="AX1445" t="str">
        <f>+IF(TablaProyecto[[#This Row],[WorkLifeBalance]]&gt;4,"ERRONEO"," ")</f>
        <v xml:space="preserve"> </v>
      </c>
    </row>
    <row r="1446" spans="1:50" x14ac:dyDescent="0.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  <c r="AJ1446" s="3">
        <f>+TablaProyecto[[#This Row],[PercentSalaryHike]]/100</f>
        <v>0.11</v>
      </c>
      <c r="AK1446" s="3" t="str">
        <f>+IF(TablaProyecto[[#This Row],[Age]]&gt;=61,"Baby boomers",IF(TablaProyecto[[#This Row],[Age]]&gt;=45,"Generacion X",IF(TablaProyecto[[#This Row],[Age]]&gt;=29,"Millennials","Generacion Z")))</f>
        <v>Generacion X</v>
      </c>
      <c r="AL144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46" s="3" t="str">
        <f>+IF(TablaProyecto[[#This Row],[HourlyRate]]&lt;50,"Coste salarial bajo",IF(TablaProyecto[[#This Row],[HourlyRate]]&lt;75,"Coste salarial medio","Coste salarial alto"))</f>
        <v>Coste salarial medio</v>
      </c>
      <c r="AN1446" s="3" t="str">
        <f>+IF(TablaProyecto[[#This Row],[DistanceFromHome]]&lt;10,"0-10 kms",IF(TablaProyecto[[#This Row],[DistanceFromHome]]&lt;20,"10-20 kms","20-30 kms"))</f>
        <v>0-10 kms</v>
      </c>
      <c r="AO1446" s="3" t="str">
        <f>+IF(TablaProyecto[[#This Row],[Porcentaje de aumento salarial recibido (%)]]&lt;16%,"Bajo",IF(TablaProyecto[[#This Row],[Porcentaje de aumento salarial recibido (%)]]&lt;21%,"Medio","Alto"))</f>
        <v>Bajo</v>
      </c>
      <c r="AP1446" s="3" t="str">
        <f>+IF(TablaProyecto[[#This Row],[TrainingTimesLastYear]]&lt;3,"Poca",IF(TablaProyecto[[#This Row],[TrainingTimesLastYear]]&lt;5,"Media","Mucha"))</f>
        <v>Media</v>
      </c>
      <c r="AQ1446" s="3" t="str">
        <f>+IF(TablaProyecto[[#This Row],[TotalWorkingYears]]&lt;4,"Junior",IF(TablaProyecto[[#This Row],[TotalWorkingYears]]&lt;10,"Intermediate","Senior"))</f>
        <v>Senior</v>
      </c>
      <c r="AS1446" t="str">
        <f>+IF(TablaProyecto[[#This Row],[Education]]&gt;5,"ERRONEO","")</f>
        <v/>
      </c>
      <c r="AT1446" t="str">
        <f>IF(+COUNTIF(TablaProyecto[EmployeeNumber],TablaProyecto[[#This Row],[EmployeeNumber]])&gt;1,"ERRONEO"," ")</f>
        <v xml:space="preserve"> </v>
      </c>
      <c r="AU1446" t="str">
        <f>+IF(TablaProyecto[[#This Row],[JobSatisfaction]]&gt;4,"ERRONEO"," ")</f>
        <v xml:space="preserve"> </v>
      </c>
      <c r="AV1446" t="str">
        <f>+IF(TablaProyecto[[#This Row],[PerformanceRating]]&gt;4,"ERRONEO"," ")</f>
        <v xml:space="preserve"> </v>
      </c>
      <c r="AW1446" t="str">
        <f>+IF(TablaProyecto[[#This Row],[RelationshipSatisfaction]]&gt;4,"ERRONEO"," ")</f>
        <v xml:space="preserve"> </v>
      </c>
      <c r="AX1446" t="str">
        <f>+IF(TablaProyecto[[#This Row],[WorkLifeBalance]]&gt;4,"ERRONEO"," ")</f>
        <v xml:space="preserve"> </v>
      </c>
    </row>
    <row r="1447" spans="1:50" x14ac:dyDescent="0.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  <c r="AJ1447" s="3">
        <f>+TablaProyecto[[#This Row],[PercentSalaryHike]]/100</f>
        <v>0.23</v>
      </c>
      <c r="AK1447" s="3" t="str">
        <f>+IF(TablaProyecto[[#This Row],[Age]]&gt;=61,"Baby boomers",IF(TablaProyecto[[#This Row],[Age]]&gt;=45,"Generacion X",IF(TablaProyecto[[#This Row],[Age]]&gt;=29,"Millennials","Generacion Z")))</f>
        <v>Millennials</v>
      </c>
      <c r="AL144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447" s="3" t="str">
        <f>+IF(TablaProyecto[[#This Row],[HourlyRate]]&lt;50,"Coste salarial bajo",IF(TablaProyecto[[#This Row],[HourlyRate]]&lt;75,"Coste salarial medio","Coste salarial alto"))</f>
        <v>Coste salarial medio</v>
      </c>
      <c r="AN1447" s="3" t="str">
        <f>+IF(TablaProyecto[[#This Row],[DistanceFromHome]]&lt;10,"0-10 kms",IF(TablaProyecto[[#This Row],[DistanceFromHome]]&lt;20,"10-20 kms","20-30 kms"))</f>
        <v>20-30 kms</v>
      </c>
      <c r="AO1447" s="3" t="str">
        <f>+IF(TablaProyecto[[#This Row],[Porcentaje de aumento salarial recibido (%)]]&lt;16%,"Bajo",IF(TablaProyecto[[#This Row],[Porcentaje de aumento salarial recibido (%)]]&lt;21%,"Medio","Alto"))</f>
        <v>Alto</v>
      </c>
      <c r="AP1447" s="3" t="str">
        <f>+IF(TablaProyecto[[#This Row],[TrainingTimesLastYear]]&lt;3,"Poca",IF(TablaProyecto[[#This Row],[TrainingTimesLastYear]]&lt;5,"Media","Mucha"))</f>
        <v>Media</v>
      </c>
      <c r="AQ1447" s="3" t="str">
        <f>+IF(TablaProyecto[[#This Row],[TotalWorkingYears]]&lt;4,"Junior",IF(TablaProyecto[[#This Row],[TotalWorkingYears]]&lt;10,"Intermediate","Senior"))</f>
        <v>Senior</v>
      </c>
      <c r="AS1447" t="str">
        <f>+IF(TablaProyecto[[#This Row],[Education]]&gt;5,"ERRONEO","")</f>
        <v/>
      </c>
      <c r="AT1447" t="str">
        <f>IF(+COUNTIF(TablaProyecto[EmployeeNumber],TablaProyecto[[#This Row],[EmployeeNumber]])&gt;1,"ERRONEO"," ")</f>
        <v xml:space="preserve"> </v>
      </c>
      <c r="AU1447" t="str">
        <f>+IF(TablaProyecto[[#This Row],[JobSatisfaction]]&gt;4,"ERRONEO"," ")</f>
        <v xml:space="preserve"> </v>
      </c>
      <c r="AV1447" t="str">
        <f>+IF(TablaProyecto[[#This Row],[PerformanceRating]]&gt;4,"ERRONEO"," ")</f>
        <v xml:space="preserve"> </v>
      </c>
      <c r="AW1447" t="str">
        <f>+IF(TablaProyecto[[#This Row],[RelationshipSatisfaction]]&gt;4,"ERRONEO"," ")</f>
        <v xml:space="preserve"> </v>
      </c>
      <c r="AX1447" t="str">
        <f>+IF(TablaProyecto[[#This Row],[WorkLifeBalance]]&gt;4,"ERRONEO"," ")</f>
        <v xml:space="preserve"> </v>
      </c>
    </row>
    <row r="1448" spans="1:50" x14ac:dyDescent="0.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  <c r="AJ1448" s="3">
        <f>+TablaProyecto[[#This Row],[PercentSalaryHike]]/100</f>
        <v>0.21</v>
      </c>
      <c r="AK1448" s="3" t="str">
        <f>+IF(TablaProyecto[[#This Row],[Age]]&gt;=61,"Baby boomers",IF(TablaProyecto[[#This Row],[Age]]&gt;=45,"Generacion X",IF(TablaProyecto[[#This Row],[Age]]&gt;=29,"Millennials","Generacion Z")))</f>
        <v>Millennials</v>
      </c>
      <c r="AL144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48" s="3" t="str">
        <f>+IF(TablaProyecto[[#This Row],[HourlyRate]]&lt;50,"Coste salarial bajo",IF(TablaProyecto[[#This Row],[HourlyRate]]&lt;75,"Coste salarial medio","Coste salarial alto"))</f>
        <v>Coste salarial alto</v>
      </c>
      <c r="AN1448" s="3" t="str">
        <f>+IF(TablaProyecto[[#This Row],[DistanceFromHome]]&lt;10,"0-10 kms",IF(TablaProyecto[[#This Row],[DistanceFromHome]]&lt;20,"10-20 kms","20-30 kms"))</f>
        <v>20-30 kms</v>
      </c>
      <c r="AO1448" s="3" t="str">
        <f>+IF(TablaProyecto[[#This Row],[Porcentaje de aumento salarial recibido (%)]]&lt;16%,"Bajo",IF(TablaProyecto[[#This Row],[Porcentaje de aumento salarial recibido (%)]]&lt;21%,"Medio","Alto"))</f>
        <v>Alto</v>
      </c>
      <c r="AP1448" s="3" t="str">
        <f>+IF(TablaProyecto[[#This Row],[TrainingTimesLastYear]]&lt;3,"Poca",IF(TablaProyecto[[#This Row],[TrainingTimesLastYear]]&lt;5,"Media","Mucha"))</f>
        <v>Poca</v>
      </c>
      <c r="AQ1448" s="3" t="str">
        <f>+IF(TablaProyecto[[#This Row],[TotalWorkingYears]]&lt;4,"Junior",IF(TablaProyecto[[#This Row],[TotalWorkingYears]]&lt;10,"Intermediate","Senior"))</f>
        <v>Intermediate</v>
      </c>
      <c r="AS1448" t="str">
        <f>+IF(TablaProyecto[[#This Row],[Education]]&gt;5,"ERRONEO","")</f>
        <v/>
      </c>
      <c r="AT1448" t="str">
        <f>IF(+COUNTIF(TablaProyecto[EmployeeNumber],TablaProyecto[[#This Row],[EmployeeNumber]])&gt;1,"ERRONEO"," ")</f>
        <v xml:space="preserve"> </v>
      </c>
      <c r="AU1448" t="str">
        <f>+IF(TablaProyecto[[#This Row],[JobSatisfaction]]&gt;4,"ERRONEO"," ")</f>
        <v xml:space="preserve"> </v>
      </c>
      <c r="AV1448" t="str">
        <f>+IF(TablaProyecto[[#This Row],[PerformanceRating]]&gt;4,"ERRONEO"," ")</f>
        <v xml:space="preserve"> </v>
      </c>
      <c r="AW1448" t="str">
        <f>+IF(TablaProyecto[[#This Row],[RelationshipSatisfaction]]&gt;4,"ERRONEO"," ")</f>
        <v xml:space="preserve"> </v>
      </c>
      <c r="AX1448" t="str">
        <f>+IF(TablaProyecto[[#This Row],[WorkLifeBalance]]&gt;4,"ERRONEO"," ")</f>
        <v xml:space="preserve"> </v>
      </c>
    </row>
    <row r="1449" spans="1:50" x14ac:dyDescent="0.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  <c r="AJ1449" s="3">
        <f>+TablaProyecto[[#This Row],[PercentSalaryHike]]/100</f>
        <v>0.24</v>
      </c>
      <c r="AK1449" s="3" t="str">
        <f>+IF(TablaProyecto[[#This Row],[Age]]&gt;=61,"Baby boomers",IF(TablaProyecto[[#This Row],[Age]]&gt;=45,"Generacion X",IF(TablaProyecto[[#This Row],[Age]]&gt;=29,"Millennials","Generacion Z")))</f>
        <v>Millennials</v>
      </c>
      <c r="AL144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449" s="3" t="str">
        <f>+IF(TablaProyecto[[#This Row],[HourlyRate]]&lt;50,"Coste salarial bajo",IF(TablaProyecto[[#This Row],[HourlyRate]]&lt;75,"Coste salarial medio","Coste salarial alto"))</f>
        <v>Coste salarial alto</v>
      </c>
      <c r="AN1449" s="3" t="str">
        <f>+IF(TablaProyecto[[#This Row],[DistanceFromHome]]&lt;10,"0-10 kms",IF(TablaProyecto[[#This Row],[DistanceFromHome]]&lt;20,"10-20 kms","20-30 kms"))</f>
        <v>10-20 kms</v>
      </c>
      <c r="AO1449" s="3" t="str">
        <f>+IF(TablaProyecto[[#This Row],[Porcentaje de aumento salarial recibido (%)]]&lt;16%,"Bajo",IF(TablaProyecto[[#This Row],[Porcentaje de aumento salarial recibido (%)]]&lt;21%,"Medio","Alto"))</f>
        <v>Alto</v>
      </c>
      <c r="AP1449" s="3" t="str">
        <f>+IF(TablaProyecto[[#This Row],[TrainingTimesLastYear]]&lt;3,"Poca",IF(TablaProyecto[[#This Row],[TrainingTimesLastYear]]&lt;5,"Media","Mucha"))</f>
        <v>Media</v>
      </c>
      <c r="AQ1449" s="3" t="str">
        <f>+IF(TablaProyecto[[#This Row],[TotalWorkingYears]]&lt;4,"Junior",IF(TablaProyecto[[#This Row],[TotalWorkingYears]]&lt;10,"Intermediate","Senior"))</f>
        <v>Senior</v>
      </c>
      <c r="AS1449" t="str">
        <f>+IF(TablaProyecto[[#This Row],[Education]]&gt;5,"ERRONEO","")</f>
        <v/>
      </c>
      <c r="AT1449" t="str">
        <f>IF(+COUNTIF(TablaProyecto[EmployeeNumber],TablaProyecto[[#This Row],[EmployeeNumber]])&gt;1,"ERRONEO"," ")</f>
        <v xml:space="preserve"> </v>
      </c>
      <c r="AU1449" t="str">
        <f>+IF(TablaProyecto[[#This Row],[JobSatisfaction]]&gt;4,"ERRONEO"," ")</f>
        <v xml:space="preserve"> </v>
      </c>
      <c r="AV1449" t="str">
        <f>+IF(TablaProyecto[[#This Row],[PerformanceRating]]&gt;4,"ERRONEO"," ")</f>
        <v xml:space="preserve"> </v>
      </c>
      <c r="AW1449" t="str">
        <f>+IF(TablaProyecto[[#This Row],[RelationshipSatisfaction]]&gt;4,"ERRONEO"," ")</f>
        <v xml:space="preserve"> </v>
      </c>
      <c r="AX1449" t="str">
        <f>+IF(TablaProyecto[[#This Row],[WorkLifeBalance]]&gt;4,"ERRONEO"," ")</f>
        <v xml:space="preserve"> </v>
      </c>
    </row>
    <row r="1450" spans="1:50" x14ac:dyDescent="0.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  <c r="AJ1450" s="3">
        <f>+TablaProyecto[[#This Row],[PercentSalaryHike]]/100</f>
        <v>0.11</v>
      </c>
      <c r="AK1450" s="3" t="str">
        <f>+IF(TablaProyecto[[#This Row],[Age]]&gt;=61,"Baby boomers",IF(TablaProyecto[[#This Row],[Age]]&gt;=45,"Generacion X",IF(TablaProyecto[[#This Row],[Age]]&gt;=29,"Millennials","Generacion Z")))</f>
        <v>Millennials</v>
      </c>
      <c r="AL145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50" s="3" t="str">
        <f>+IF(TablaProyecto[[#This Row],[HourlyRate]]&lt;50,"Coste salarial bajo",IF(TablaProyecto[[#This Row],[HourlyRate]]&lt;75,"Coste salarial medio","Coste salarial alto"))</f>
        <v>Coste salarial medio</v>
      </c>
      <c r="AN1450" s="3" t="str">
        <f>+IF(TablaProyecto[[#This Row],[DistanceFromHome]]&lt;10,"0-10 kms",IF(TablaProyecto[[#This Row],[DistanceFromHome]]&lt;20,"10-20 kms","20-30 kms"))</f>
        <v>0-10 kms</v>
      </c>
      <c r="AO1450" s="3" t="str">
        <f>+IF(TablaProyecto[[#This Row],[Porcentaje de aumento salarial recibido (%)]]&lt;16%,"Bajo",IF(TablaProyecto[[#This Row],[Porcentaje de aumento salarial recibido (%)]]&lt;21%,"Medio","Alto"))</f>
        <v>Bajo</v>
      </c>
      <c r="AP1450" s="3" t="str">
        <f>+IF(TablaProyecto[[#This Row],[TrainingTimesLastYear]]&lt;3,"Poca",IF(TablaProyecto[[#This Row],[TrainingTimesLastYear]]&lt;5,"Media","Mucha"))</f>
        <v>Mucha</v>
      </c>
      <c r="AQ1450" s="3" t="str">
        <f>+IF(TablaProyecto[[#This Row],[TotalWorkingYears]]&lt;4,"Junior",IF(TablaProyecto[[#This Row],[TotalWorkingYears]]&lt;10,"Intermediate","Senior"))</f>
        <v>Senior</v>
      </c>
      <c r="AS1450" t="str">
        <f>+IF(TablaProyecto[[#This Row],[Education]]&gt;5,"ERRONEO","")</f>
        <v/>
      </c>
      <c r="AT1450" t="str">
        <f>IF(+COUNTIF(TablaProyecto[EmployeeNumber],TablaProyecto[[#This Row],[EmployeeNumber]])&gt;1,"ERRONEO"," ")</f>
        <v xml:space="preserve"> </v>
      </c>
      <c r="AU1450" t="str">
        <f>+IF(TablaProyecto[[#This Row],[JobSatisfaction]]&gt;4,"ERRONEO"," ")</f>
        <v xml:space="preserve"> </v>
      </c>
      <c r="AV1450" t="str">
        <f>+IF(TablaProyecto[[#This Row],[PerformanceRating]]&gt;4,"ERRONEO"," ")</f>
        <v xml:space="preserve"> </v>
      </c>
      <c r="AW1450" t="str">
        <f>+IF(TablaProyecto[[#This Row],[RelationshipSatisfaction]]&gt;4,"ERRONEO"," ")</f>
        <v xml:space="preserve"> </v>
      </c>
      <c r="AX1450" t="str">
        <f>+IF(TablaProyecto[[#This Row],[WorkLifeBalance]]&gt;4,"ERRONEO"," ")</f>
        <v xml:space="preserve"> </v>
      </c>
    </row>
    <row r="1451" spans="1:50" x14ac:dyDescent="0.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  <c r="AJ1451" s="3">
        <f>+TablaProyecto[[#This Row],[PercentSalaryHike]]/100</f>
        <v>0.14000000000000001</v>
      </c>
      <c r="AK1451" s="3" t="str">
        <f>+IF(TablaProyecto[[#This Row],[Age]]&gt;=61,"Baby boomers",IF(TablaProyecto[[#This Row],[Age]]&gt;=45,"Generacion X",IF(TablaProyecto[[#This Row],[Age]]&gt;=29,"Millennials","Generacion Z")))</f>
        <v>Millennials</v>
      </c>
      <c r="AL145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51" s="3" t="str">
        <f>+IF(TablaProyecto[[#This Row],[HourlyRate]]&lt;50,"Coste salarial bajo",IF(TablaProyecto[[#This Row],[HourlyRate]]&lt;75,"Coste salarial medio","Coste salarial alto"))</f>
        <v>Coste salarial alto</v>
      </c>
      <c r="AN1451" s="3" t="str">
        <f>+IF(TablaProyecto[[#This Row],[DistanceFromHome]]&lt;10,"0-10 kms",IF(TablaProyecto[[#This Row],[DistanceFromHome]]&lt;20,"10-20 kms","20-30 kms"))</f>
        <v>0-10 kms</v>
      </c>
      <c r="AO1451" s="3" t="str">
        <f>+IF(TablaProyecto[[#This Row],[Porcentaje de aumento salarial recibido (%)]]&lt;16%,"Bajo",IF(TablaProyecto[[#This Row],[Porcentaje de aumento salarial recibido (%)]]&lt;21%,"Medio","Alto"))</f>
        <v>Bajo</v>
      </c>
      <c r="AP1451" s="3" t="str">
        <f>+IF(TablaProyecto[[#This Row],[TrainingTimesLastYear]]&lt;3,"Poca",IF(TablaProyecto[[#This Row],[TrainingTimesLastYear]]&lt;5,"Media","Mucha"))</f>
        <v>Media</v>
      </c>
      <c r="AQ1451" s="3" t="str">
        <f>+IF(TablaProyecto[[#This Row],[TotalWorkingYears]]&lt;4,"Junior",IF(TablaProyecto[[#This Row],[TotalWorkingYears]]&lt;10,"Intermediate","Senior"))</f>
        <v>Intermediate</v>
      </c>
      <c r="AS1451" t="str">
        <f>+IF(TablaProyecto[[#This Row],[Education]]&gt;5,"ERRONEO","")</f>
        <v/>
      </c>
      <c r="AT1451" t="str">
        <f>IF(+COUNTIF(TablaProyecto[EmployeeNumber],TablaProyecto[[#This Row],[EmployeeNumber]])&gt;1,"ERRONEO"," ")</f>
        <v xml:space="preserve"> </v>
      </c>
      <c r="AU1451" t="str">
        <f>+IF(TablaProyecto[[#This Row],[JobSatisfaction]]&gt;4,"ERRONEO"," ")</f>
        <v xml:space="preserve"> </v>
      </c>
      <c r="AV1451" t="str">
        <f>+IF(TablaProyecto[[#This Row],[PerformanceRating]]&gt;4,"ERRONEO"," ")</f>
        <v xml:space="preserve"> </v>
      </c>
      <c r="AW1451" t="str">
        <f>+IF(TablaProyecto[[#This Row],[RelationshipSatisfaction]]&gt;4,"ERRONEO"," ")</f>
        <v xml:space="preserve"> </v>
      </c>
      <c r="AX1451" t="str">
        <f>+IF(TablaProyecto[[#This Row],[WorkLifeBalance]]&gt;4,"ERRONEO"," ")</f>
        <v xml:space="preserve"> </v>
      </c>
    </row>
    <row r="1452" spans="1:50" x14ac:dyDescent="0.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  <c r="AJ1452" s="3">
        <f>+TablaProyecto[[#This Row],[PercentSalaryHike]]/100</f>
        <v>0.16</v>
      </c>
      <c r="AK1452" s="3" t="str">
        <f>+IF(TablaProyecto[[#This Row],[Age]]&gt;=61,"Baby boomers",IF(TablaProyecto[[#This Row],[Age]]&gt;=45,"Generacion X",IF(TablaProyecto[[#This Row],[Age]]&gt;=29,"Millennials","Generacion Z")))</f>
        <v>Millennials</v>
      </c>
      <c r="AL145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52" s="3" t="str">
        <f>+IF(TablaProyecto[[#This Row],[HourlyRate]]&lt;50,"Coste salarial bajo",IF(TablaProyecto[[#This Row],[HourlyRate]]&lt;75,"Coste salarial medio","Coste salarial alto"))</f>
        <v>Coste salarial bajo</v>
      </c>
      <c r="AN1452" s="3" t="str">
        <f>+IF(TablaProyecto[[#This Row],[DistanceFromHome]]&lt;10,"0-10 kms",IF(TablaProyecto[[#This Row],[DistanceFromHome]]&lt;20,"10-20 kms","20-30 kms"))</f>
        <v>20-30 kms</v>
      </c>
      <c r="AO1452" s="3" t="str">
        <f>+IF(TablaProyecto[[#This Row],[Porcentaje de aumento salarial recibido (%)]]&lt;16%,"Bajo",IF(TablaProyecto[[#This Row],[Porcentaje de aumento salarial recibido (%)]]&lt;21%,"Medio","Alto"))</f>
        <v>Medio</v>
      </c>
      <c r="AP1452" s="3" t="str">
        <f>+IF(TablaProyecto[[#This Row],[TrainingTimesLastYear]]&lt;3,"Poca",IF(TablaProyecto[[#This Row],[TrainingTimesLastYear]]&lt;5,"Media","Mucha"))</f>
        <v>Poca</v>
      </c>
      <c r="AQ1452" s="3" t="str">
        <f>+IF(TablaProyecto[[#This Row],[TotalWorkingYears]]&lt;4,"Junior",IF(TablaProyecto[[#This Row],[TotalWorkingYears]]&lt;10,"Intermediate","Senior"))</f>
        <v>Intermediate</v>
      </c>
      <c r="AS1452" t="str">
        <f>+IF(TablaProyecto[[#This Row],[Education]]&gt;5,"ERRONEO","")</f>
        <v/>
      </c>
      <c r="AT1452" t="str">
        <f>IF(+COUNTIF(TablaProyecto[EmployeeNumber],TablaProyecto[[#This Row],[EmployeeNumber]])&gt;1,"ERRONEO"," ")</f>
        <v xml:space="preserve"> </v>
      </c>
      <c r="AU1452" t="str">
        <f>+IF(TablaProyecto[[#This Row],[JobSatisfaction]]&gt;4,"ERRONEO"," ")</f>
        <v xml:space="preserve"> </v>
      </c>
      <c r="AV1452" t="str">
        <f>+IF(TablaProyecto[[#This Row],[PerformanceRating]]&gt;4,"ERRONEO"," ")</f>
        <v xml:space="preserve"> </v>
      </c>
      <c r="AW1452" t="str">
        <f>+IF(TablaProyecto[[#This Row],[RelationshipSatisfaction]]&gt;4,"ERRONEO"," ")</f>
        <v xml:space="preserve"> </v>
      </c>
      <c r="AX1452" t="str">
        <f>+IF(TablaProyecto[[#This Row],[WorkLifeBalance]]&gt;4,"ERRONEO"," ")</f>
        <v xml:space="preserve"> </v>
      </c>
    </row>
    <row r="1453" spans="1:50" x14ac:dyDescent="0.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  <c r="AJ1453" s="3">
        <f>+TablaProyecto[[#This Row],[PercentSalaryHike]]/100</f>
        <v>0.11</v>
      </c>
      <c r="AK1453" s="3" t="str">
        <f>+IF(TablaProyecto[[#This Row],[Age]]&gt;=61,"Baby boomers",IF(TablaProyecto[[#This Row],[Age]]&gt;=45,"Generacion X",IF(TablaProyecto[[#This Row],[Age]]&gt;=29,"Millennials","Generacion Z")))</f>
        <v>Millennials</v>
      </c>
      <c r="AL145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53" s="3" t="str">
        <f>+IF(TablaProyecto[[#This Row],[HourlyRate]]&lt;50,"Coste salarial bajo",IF(TablaProyecto[[#This Row],[HourlyRate]]&lt;75,"Coste salarial medio","Coste salarial alto"))</f>
        <v>Coste salarial alto</v>
      </c>
      <c r="AN1453" s="3" t="str">
        <f>+IF(TablaProyecto[[#This Row],[DistanceFromHome]]&lt;10,"0-10 kms",IF(TablaProyecto[[#This Row],[DistanceFromHome]]&lt;20,"10-20 kms","20-30 kms"))</f>
        <v>10-20 kms</v>
      </c>
      <c r="AO1453" s="3" t="str">
        <f>+IF(TablaProyecto[[#This Row],[Porcentaje de aumento salarial recibido (%)]]&lt;16%,"Bajo",IF(TablaProyecto[[#This Row],[Porcentaje de aumento salarial recibido (%)]]&lt;21%,"Medio","Alto"))</f>
        <v>Bajo</v>
      </c>
      <c r="AP1453" s="3" t="str">
        <f>+IF(TablaProyecto[[#This Row],[TrainingTimesLastYear]]&lt;3,"Poca",IF(TablaProyecto[[#This Row],[TrainingTimesLastYear]]&lt;5,"Media","Mucha"))</f>
        <v>Poca</v>
      </c>
      <c r="AQ1453" s="3" t="str">
        <f>+IF(TablaProyecto[[#This Row],[TotalWorkingYears]]&lt;4,"Junior",IF(TablaProyecto[[#This Row],[TotalWorkingYears]]&lt;10,"Intermediate","Senior"))</f>
        <v>Senior</v>
      </c>
      <c r="AS1453" t="str">
        <f>+IF(TablaProyecto[[#This Row],[Education]]&gt;5,"ERRONEO","")</f>
        <v/>
      </c>
      <c r="AT1453" t="str">
        <f>IF(+COUNTIF(TablaProyecto[EmployeeNumber],TablaProyecto[[#This Row],[EmployeeNumber]])&gt;1,"ERRONEO"," ")</f>
        <v xml:space="preserve"> </v>
      </c>
      <c r="AU1453" t="str">
        <f>+IF(TablaProyecto[[#This Row],[JobSatisfaction]]&gt;4,"ERRONEO"," ")</f>
        <v xml:space="preserve"> </v>
      </c>
      <c r="AV1453" t="str">
        <f>+IF(TablaProyecto[[#This Row],[PerformanceRating]]&gt;4,"ERRONEO"," ")</f>
        <v xml:space="preserve"> </v>
      </c>
      <c r="AW1453" t="str">
        <f>+IF(TablaProyecto[[#This Row],[RelationshipSatisfaction]]&gt;4,"ERRONEO"," ")</f>
        <v xml:space="preserve"> </v>
      </c>
      <c r="AX1453" t="str">
        <f>+IF(TablaProyecto[[#This Row],[WorkLifeBalance]]&gt;4,"ERRONEO"," ")</f>
        <v xml:space="preserve"> </v>
      </c>
    </row>
    <row r="1454" spans="1:50" x14ac:dyDescent="0.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  <c r="AJ1454" s="3">
        <f>+TablaProyecto[[#This Row],[PercentSalaryHike]]/100</f>
        <v>0.12</v>
      </c>
      <c r="AK1454" s="3" t="str">
        <f>+IF(TablaProyecto[[#This Row],[Age]]&gt;=61,"Baby boomers",IF(TablaProyecto[[#This Row],[Age]]&gt;=45,"Generacion X",IF(TablaProyecto[[#This Row],[Age]]&gt;=29,"Millennials","Generacion Z")))</f>
        <v>Generacion X</v>
      </c>
      <c r="AL145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54" s="3" t="str">
        <f>+IF(TablaProyecto[[#This Row],[HourlyRate]]&lt;50,"Coste salarial bajo",IF(TablaProyecto[[#This Row],[HourlyRate]]&lt;75,"Coste salarial medio","Coste salarial alto"))</f>
        <v>Coste salarial alto</v>
      </c>
      <c r="AN1454" s="3" t="str">
        <f>+IF(TablaProyecto[[#This Row],[DistanceFromHome]]&lt;10,"0-10 kms",IF(TablaProyecto[[#This Row],[DistanceFromHome]]&lt;20,"10-20 kms","20-30 kms"))</f>
        <v>0-10 kms</v>
      </c>
      <c r="AO1454" s="3" t="str">
        <f>+IF(TablaProyecto[[#This Row],[Porcentaje de aumento salarial recibido (%)]]&lt;16%,"Bajo",IF(TablaProyecto[[#This Row],[Porcentaje de aumento salarial recibido (%)]]&lt;21%,"Medio","Alto"))</f>
        <v>Bajo</v>
      </c>
      <c r="AP1454" s="3" t="str">
        <f>+IF(TablaProyecto[[#This Row],[TrainingTimesLastYear]]&lt;3,"Poca",IF(TablaProyecto[[#This Row],[TrainingTimesLastYear]]&lt;5,"Media","Mucha"))</f>
        <v>Media</v>
      </c>
      <c r="AQ1454" s="3" t="str">
        <f>+IF(TablaProyecto[[#This Row],[TotalWorkingYears]]&lt;4,"Junior",IF(TablaProyecto[[#This Row],[TotalWorkingYears]]&lt;10,"Intermediate","Senior"))</f>
        <v>Senior</v>
      </c>
      <c r="AS1454" t="str">
        <f>+IF(TablaProyecto[[#This Row],[Education]]&gt;5,"ERRONEO","")</f>
        <v/>
      </c>
      <c r="AT1454" t="str">
        <f>IF(+COUNTIF(TablaProyecto[EmployeeNumber],TablaProyecto[[#This Row],[EmployeeNumber]])&gt;1,"ERRONEO"," ")</f>
        <v xml:space="preserve"> </v>
      </c>
      <c r="AU1454" t="str">
        <f>+IF(TablaProyecto[[#This Row],[JobSatisfaction]]&gt;4,"ERRONEO"," ")</f>
        <v xml:space="preserve"> </v>
      </c>
      <c r="AV1454" t="str">
        <f>+IF(TablaProyecto[[#This Row],[PerformanceRating]]&gt;4,"ERRONEO"," ")</f>
        <v xml:space="preserve"> </v>
      </c>
      <c r="AW1454" t="str">
        <f>+IF(TablaProyecto[[#This Row],[RelationshipSatisfaction]]&gt;4,"ERRONEO"," ")</f>
        <v xml:space="preserve"> </v>
      </c>
      <c r="AX1454" t="str">
        <f>+IF(TablaProyecto[[#This Row],[WorkLifeBalance]]&gt;4,"ERRONEO"," ")</f>
        <v xml:space="preserve"> </v>
      </c>
    </row>
    <row r="1455" spans="1:50" x14ac:dyDescent="0.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  <c r="AJ1455" s="3">
        <f>+TablaProyecto[[#This Row],[PercentSalaryHike]]/100</f>
        <v>0.13</v>
      </c>
      <c r="AK1455" s="3" t="str">
        <f>+IF(TablaProyecto[[#This Row],[Age]]&gt;=61,"Baby boomers",IF(TablaProyecto[[#This Row],[Age]]&gt;=45,"Generacion X",IF(TablaProyecto[[#This Row],[Age]]&gt;=29,"Millennials","Generacion Z")))</f>
        <v>Millennials</v>
      </c>
      <c r="AL145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55" s="3" t="str">
        <f>+IF(TablaProyecto[[#This Row],[HourlyRate]]&lt;50,"Coste salarial bajo",IF(TablaProyecto[[#This Row],[HourlyRate]]&lt;75,"Coste salarial medio","Coste salarial alto"))</f>
        <v>Coste salarial alto</v>
      </c>
      <c r="AN1455" s="3" t="str">
        <f>+IF(TablaProyecto[[#This Row],[DistanceFromHome]]&lt;10,"0-10 kms",IF(TablaProyecto[[#This Row],[DistanceFromHome]]&lt;20,"10-20 kms","20-30 kms"))</f>
        <v>10-20 kms</v>
      </c>
      <c r="AO1455" s="3" t="str">
        <f>+IF(TablaProyecto[[#This Row],[Porcentaje de aumento salarial recibido (%)]]&lt;16%,"Bajo",IF(TablaProyecto[[#This Row],[Porcentaje de aumento salarial recibido (%)]]&lt;21%,"Medio","Alto"))</f>
        <v>Bajo</v>
      </c>
      <c r="AP1455" s="3" t="str">
        <f>+IF(TablaProyecto[[#This Row],[TrainingTimesLastYear]]&lt;3,"Poca",IF(TablaProyecto[[#This Row],[TrainingTimesLastYear]]&lt;5,"Media","Mucha"))</f>
        <v>Poca</v>
      </c>
      <c r="AQ1455" s="3" t="str">
        <f>+IF(TablaProyecto[[#This Row],[TotalWorkingYears]]&lt;4,"Junior",IF(TablaProyecto[[#This Row],[TotalWorkingYears]]&lt;10,"Intermediate","Senior"))</f>
        <v>Intermediate</v>
      </c>
      <c r="AS1455" t="str">
        <f>+IF(TablaProyecto[[#This Row],[Education]]&gt;5,"ERRONEO","")</f>
        <v/>
      </c>
      <c r="AT1455" t="str">
        <f>IF(+COUNTIF(TablaProyecto[EmployeeNumber],TablaProyecto[[#This Row],[EmployeeNumber]])&gt;1,"ERRONEO"," ")</f>
        <v xml:space="preserve"> </v>
      </c>
      <c r="AU1455" t="str">
        <f>+IF(TablaProyecto[[#This Row],[JobSatisfaction]]&gt;4,"ERRONEO"," ")</f>
        <v xml:space="preserve"> </v>
      </c>
      <c r="AV1455" t="str">
        <f>+IF(TablaProyecto[[#This Row],[PerformanceRating]]&gt;4,"ERRONEO"," ")</f>
        <v xml:space="preserve"> </v>
      </c>
      <c r="AW1455" t="str">
        <f>+IF(TablaProyecto[[#This Row],[RelationshipSatisfaction]]&gt;4,"ERRONEO"," ")</f>
        <v xml:space="preserve"> </v>
      </c>
      <c r="AX1455" t="str">
        <f>+IF(TablaProyecto[[#This Row],[WorkLifeBalance]]&gt;4,"ERRONEO"," ")</f>
        <v xml:space="preserve"> </v>
      </c>
    </row>
    <row r="1456" spans="1:50" x14ac:dyDescent="0.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  <c r="AJ1456" s="3">
        <f>+TablaProyecto[[#This Row],[PercentSalaryHike]]/100</f>
        <v>0.15</v>
      </c>
      <c r="AK1456" s="3" t="str">
        <f>+IF(TablaProyecto[[#This Row],[Age]]&gt;=61,"Baby boomers",IF(TablaProyecto[[#This Row],[Age]]&gt;=45,"Generacion X",IF(TablaProyecto[[#This Row],[Age]]&gt;=29,"Millennials","Generacion Z")))</f>
        <v>Generacion X</v>
      </c>
      <c r="AL145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56" s="3" t="str">
        <f>+IF(TablaProyecto[[#This Row],[HourlyRate]]&lt;50,"Coste salarial bajo",IF(TablaProyecto[[#This Row],[HourlyRate]]&lt;75,"Coste salarial medio","Coste salarial alto"))</f>
        <v>Coste salarial medio</v>
      </c>
      <c r="AN1456" s="3" t="str">
        <f>+IF(TablaProyecto[[#This Row],[DistanceFromHome]]&lt;10,"0-10 kms",IF(TablaProyecto[[#This Row],[DistanceFromHome]]&lt;20,"10-20 kms","20-30 kms"))</f>
        <v>20-30 kms</v>
      </c>
      <c r="AO1456" s="3" t="str">
        <f>+IF(TablaProyecto[[#This Row],[Porcentaje de aumento salarial recibido (%)]]&lt;16%,"Bajo",IF(TablaProyecto[[#This Row],[Porcentaje de aumento salarial recibido (%)]]&lt;21%,"Medio","Alto"))</f>
        <v>Bajo</v>
      </c>
      <c r="AP1456" s="3" t="str">
        <f>+IF(TablaProyecto[[#This Row],[TrainingTimesLastYear]]&lt;3,"Poca",IF(TablaProyecto[[#This Row],[TrainingTimesLastYear]]&lt;5,"Media","Mucha"))</f>
        <v>Media</v>
      </c>
      <c r="AQ1456" s="3" t="str">
        <f>+IF(TablaProyecto[[#This Row],[TotalWorkingYears]]&lt;4,"Junior",IF(TablaProyecto[[#This Row],[TotalWorkingYears]]&lt;10,"Intermediate","Senior"))</f>
        <v>Intermediate</v>
      </c>
      <c r="AS1456" t="str">
        <f>+IF(TablaProyecto[[#This Row],[Education]]&gt;5,"ERRONEO","")</f>
        <v/>
      </c>
      <c r="AT1456" t="str">
        <f>IF(+COUNTIF(TablaProyecto[EmployeeNumber],TablaProyecto[[#This Row],[EmployeeNumber]])&gt;1,"ERRONEO"," ")</f>
        <v xml:space="preserve"> </v>
      </c>
      <c r="AU1456" t="str">
        <f>+IF(TablaProyecto[[#This Row],[JobSatisfaction]]&gt;4,"ERRONEO"," ")</f>
        <v xml:space="preserve"> </v>
      </c>
      <c r="AV1456" t="str">
        <f>+IF(TablaProyecto[[#This Row],[PerformanceRating]]&gt;4,"ERRONEO"," ")</f>
        <v xml:space="preserve"> </v>
      </c>
      <c r="AW1456" t="str">
        <f>+IF(TablaProyecto[[#This Row],[RelationshipSatisfaction]]&gt;4,"ERRONEO"," ")</f>
        <v xml:space="preserve"> </v>
      </c>
      <c r="AX1456" t="str">
        <f>+IF(TablaProyecto[[#This Row],[WorkLifeBalance]]&gt;4,"ERRONEO"," ")</f>
        <v xml:space="preserve"> </v>
      </c>
    </row>
    <row r="1457" spans="1:50" x14ac:dyDescent="0.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  <c r="AJ1457" s="3">
        <f>+TablaProyecto[[#This Row],[PercentSalaryHike]]/100</f>
        <v>0.14000000000000001</v>
      </c>
      <c r="AK1457" s="3" t="str">
        <f>+IF(TablaProyecto[[#This Row],[Age]]&gt;=61,"Baby boomers",IF(TablaProyecto[[#This Row],[Age]]&gt;=45,"Generacion X",IF(TablaProyecto[[#This Row],[Age]]&gt;=29,"Millennials","Generacion Z")))</f>
        <v>Millennials</v>
      </c>
      <c r="AL145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57" s="3" t="str">
        <f>+IF(TablaProyecto[[#This Row],[HourlyRate]]&lt;50,"Coste salarial bajo",IF(TablaProyecto[[#This Row],[HourlyRate]]&lt;75,"Coste salarial medio","Coste salarial alto"))</f>
        <v>Coste salarial medio</v>
      </c>
      <c r="AN1457" s="3" t="str">
        <f>+IF(TablaProyecto[[#This Row],[DistanceFromHome]]&lt;10,"0-10 kms",IF(TablaProyecto[[#This Row],[DistanceFromHome]]&lt;20,"10-20 kms","20-30 kms"))</f>
        <v>0-10 kms</v>
      </c>
      <c r="AO1457" s="3" t="str">
        <f>+IF(TablaProyecto[[#This Row],[Porcentaje de aumento salarial recibido (%)]]&lt;16%,"Bajo",IF(TablaProyecto[[#This Row],[Porcentaje de aumento salarial recibido (%)]]&lt;21%,"Medio","Alto"))</f>
        <v>Bajo</v>
      </c>
      <c r="AP1457" s="3" t="str">
        <f>+IF(TablaProyecto[[#This Row],[TrainingTimesLastYear]]&lt;3,"Poca",IF(TablaProyecto[[#This Row],[TrainingTimesLastYear]]&lt;5,"Media","Mucha"))</f>
        <v>Poca</v>
      </c>
      <c r="AQ1457" s="3" t="str">
        <f>+IF(TablaProyecto[[#This Row],[TotalWorkingYears]]&lt;4,"Junior",IF(TablaProyecto[[#This Row],[TotalWorkingYears]]&lt;10,"Intermediate","Senior"))</f>
        <v>Intermediate</v>
      </c>
      <c r="AS1457" t="str">
        <f>+IF(TablaProyecto[[#This Row],[Education]]&gt;5,"ERRONEO","")</f>
        <v/>
      </c>
      <c r="AT1457" t="str">
        <f>IF(+COUNTIF(TablaProyecto[EmployeeNumber],TablaProyecto[[#This Row],[EmployeeNumber]])&gt;1,"ERRONEO"," ")</f>
        <v xml:space="preserve"> </v>
      </c>
      <c r="AU1457" t="str">
        <f>+IF(TablaProyecto[[#This Row],[JobSatisfaction]]&gt;4,"ERRONEO"," ")</f>
        <v xml:space="preserve"> </v>
      </c>
      <c r="AV1457" t="str">
        <f>+IF(TablaProyecto[[#This Row],[PerformanceRating]]&gt;4,"ERRONEO"," ")</f>
        <v xml:space="preserve"> </v>
      </c>
      <c r="AW1457" t="str">
        <f>+IF(TablaProyecto[[#This Row],[RelationshipSatisfaction]]&gt;4,"ERRONEO"," ")</f>
        <v xml:space="preserve"> </v>
      </c>
      <c r="AX1457" t="str">
        <f>+IF(TablaProyecto[[#This Row],[WorkLifeBalance]]&gt;4,"ERRONEO"," ")</f>
        <v xml:space="preserve"> </v>
      </c>
    </row>
    <row r="1458" spans="1:50" x14ac:dyDescent="0.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  <c r="AJ1458" s="3">
        <f>+TablaProyecto[[#This Row],[PercentSalaryHike]]/100</f>
        <v>0.14000000000000001</v>
      </c>
      <c r="AK1458" s="3" t="str">
        <f>+IF(TablaProyecto[[#This Row],[Age]]&gt;=61,"Baby boomers",IF(TablaProyecto[[#This Row],[Age]]&gt;=45,"Generacion X",IF(TablaProyecto[[#This Row],[Age]]&gt;=29,"Millennials","Generacion Z")))</f>
        <v>Millennials</v>
      </c>
      <c r="AL145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58" s="3" t="str">
        <f>+IF(TablaProyecto[[#This Row],[HourlyRate]]&lt;50,"Coste salarial bajo",IF(TablaProyecto[[#This Row],[HourlyRate]]&lt;75,"Coste salarial medio","Coste salarial alto"))</f>
        <v>Coste salarial alto</v>
      </c>
      <c r="AN1458" s="3" t="str">
        <f>+IF(TablaProyecto[[#This Row],[DistanceFromHome]]&lt;10,"0-10 kms",IF(TablaProyecto[[#This Row],[DistanceFromHome]]&lt;20,"10-20 kms","20-30 kms"))</f>
        <v>10-20 kms</v>
      </c>
      <c r="AO1458" s="3" t="str">
        <f>+IF(TablaProyecto[[#This Row],[Porcentaje de aumento salarial recibido (%)]]&lt;16%,"Bajo",IF(TablaProyecto[[#This Row],[Porcentaje de aumento salarial recibido (%)]]&lt;21%,"Medio","Alto"))</f>
        <v>Bajo</v>
      </c>
      <c r="AP1458" s="3" t="str">
        <f>+IF(TablaProyecto[[#This Row],[TrainingTimesLastYear]]&lt;3,"Poca",IF(TablaProyecto[[#This Row],[TrainingTimesLastYear]]&lt;5,"Media","Mucha"))</f>
        <v>Poca</v>
      </c>
      <c r="AQ1458" s="3" t="str">
        <f>+IF(TablaProyecto[[#This Row],[TotalWorkingYears]]&lt;4,"Junior",IF(TablaProyecto[[#This Row],[TotalWorkingYears]]&lt;10,"Intermediate","Senior"))</f>
        <v>Senior</v>
      </c>
      <c r="AS1458" t="str">
        <f>+IF(TablaProyecto[[#This Row],[Education]]&gt;5,"ERRONEO","")</f>
        <v/>
      </c>
      <c r="AT1458" t="str">
        <f>IF(+COUNTIF(TablaProyecto[EmployeeNumber],TablaProyecto[[#This Row],[EmployeeNumber]])&gt;1,"ERRONEO"," ")</f>
        <v xml:space="preserve"> </v>
      </c>
      <c r="AU1458" t="str">
        <f>+IF(TablaProyecto[[#This Row],[JobSatisfaction]]&gt;4,"ERRONEO"," ")</f>
        <v xml:space="preserve"> </v>
      </c>
      <c r="AV1458" t="str">
        <f>+IF(TablaProyecto[[#This Row],[PerformanceRating]]&gt;4,"ERRONEO"," ")</f>
        <v xml:space="preserve"> </v>
      </c>
      <c r="AW1458" t="str">
        <f>+IF(TablaProyecto[[#This Row],[RelationshipSatisfaction]]&gt;4,"ERRONEO"," ")</f>
        <v xml:space="preserve"> </v>
      </c>
      <c r="AX1458" t="str">
        <f>+IF(TablaProyecto[[#This Row],[WorkLifeBalance]]&gt;4,"ERRONEO"," ")</f>
        <v xml:space="preserve"> </v>
      </c>
    </row>
    <row r="1459" spans="1:50" x14ac:dyDescent="0.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  <c r="AJ1459" s="3">
        <f>+TablaProyecto[[#This Row],[PercentSalaryHike]]/100</f>
        <v>0.14000000000000001</v>
      </c>
      <c r="AK1459" s="3" t="str">
        <f>+IF(TablaProyecto[[#This Row],[Age]]&gt;=61,"Baby boomers",IF(TablaProyecto[[#This Row],[Age]]&gt;=45,"Generacion X",IF(TablaProyecto[[#This Row],[Age]]&gt;=29,"Millennials","Generacion Z")))</f>
        <v>Millennials</v>
      </c>
      <c r="AL145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59" s="3" t="str">
        <f>+IF(TablaProyecto[[#This Row],[HourlyRate]]&lt;50,"Coste salarial bajo",IF(TablaProyecto[[#This Row],[HourlyRate]]&lt;75,"Coste salarial medio","Coste salarial alto"))</f>
        <v>Coste salarial alto</v>
      </c>
      <c r="AN1459" s="3" t="str">
        <f>+IF(TablaProyecto[[#This Row],[DistanceFromHome]]&lt;10,"0-10 kms",IF(TablaProyecto[[#This Row],[DistanceFromHome]]&lt;20,"10-20 kms","20-30 kms"))</f>
        <v>0-10 kms</v>
      </c>
      <c r="AO1459" s="3" t="str">
        <f>+IF(TablaProyecto[[#This Row],[Porcentaje de aumento salarial recibido (%)]]&lt;16%,"Bajo",IF(TablaProyecto[[#This Row],[Porcentaje de aumento salarial recibido (%)]]&lt;21%,"Medio","Alto"))</f>
        <v>Bajo</v>
      </c>
      <c r="AP1459" s="3" t="str">
        <f>+IF(TablaProyecto[[#This Row],[TrainingTimesLastYear]]&lt;3,"Poca",IF(TablaProyecto[[#This Row],[TrainingTimesLastYear]]&lt;5,"Media","Mucha"))</f>
        <v>Poca</v>
      </c>
      <c r="AQ1459" s="3" t="str">
        <f>+IF(TablaProyecto[[#This Row],[TotalWorkingYears]]&lt;4,"Junior",IF(TablaProyecto[[#This Row],[TotalWorkingYears]]&lt;10,"Intermediate","Senior"))</f>
        <v>Senior</v>
      </c>
      <c r="AS1459" t="str">
        <f>+IF(TablaProyecto[[#This Row],[Education]]&gt;5,"ERRONEO","")</f>
        <v/>
      </c>
      <c r="AT1459" t="str">
        <f>IF(+COUNTIF(TablaProyecto[EmployeeNumber],TablaProyecto[[#This Row],[EmployeeNumber]])&gt;1,"ERRONEO"," ")</f>
        <v xml:space="preserve"> </v>
      </c>
      <c r="AU1459" t="str">
        <f>+IF(TablaProyecto[[#This Row],[JobSatisfaction]]&gt;4,"ERRONEO"," ")</f>
        <v xml:space="preserve"> </v>
      </c>
      <c r="AV1459" t="str">
        <f>+IF(TablaProyecto[[#This Row],[PerformanceRating]]&gt;4,"ERRONEO"," ")</f>
        <v xml:space="preserve"> </v>
      </c>
      <c r="AW1459" t="str">
        <f>+IF(TablaProyecto[[#This Row],[RelationshipSatisfaction]]&gt;4,"ERRONEO"," ")</f>
        <v xml:space="preserve"> </v>
      </c>
      <c r="AX1459" t="str">
        <f>+IF(TablaProyecto[[#This Row],[WorkLifeBalance]]&gt;4,"ERRONEO"," ")</f>
        <v xml:space="preserve"> </v>
      </c>
    </row>
    <row r="1460" spans="1:50" x14ac:dyDescent="0.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  <c r="AJ1460" s="3">
        <f>+TablaProyecto[[#This Row],[PercentSalaryHike]]/100</f>
        <v>0.12</v>
      </c>
      <c r="AK1460" s="3" t="str">
        <f>+IF(TablaProyecto[[#This Row],[Age]]&gt;=61,"Baby boomers",IF(TablaProyecto[[#This Row],[Age]]&gt;=45,"Generacion X",IF(TablaProyecto[[#This Row],[Age]]&gt;=29,"Millennials","Generacion Z")))</f>
        <v>Millennials</v>
      </c>
      <c r="AL146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60" s="3" t="str">
        <f>+IF(TablaProyecto[[#This Row],[HourlyRate]]&lt;50,"Coste salarial bajo",IF(TablaProyecto[[#This Row],[HourlyRate]]&lt;75,"Coste salarial medio","Coste salarial alto"))</f>
        <v>Coste salarial medio</v>
      </c>
      <c r="AN1460" s="3" t="str">
        <f>+IF(TablaProyecto[[#This Row],[DistanceFromHome]]&lt;10,"0-10 kms",IF(TablaProyecto[[#This Row],[DistanceFromHome]]&lt;20,"10-20 kms","20-30 kms"))</f>
        <v>0-10 kms</v>
      </c>
      <c r="AO1460" s="3" t="str">
        <f>+IF(TablaProyecto[[#This Row],[Porcentaje de aumento salarial recibido (%)]]&lt;16%,"Bajo",IF(TablaProyecto[[#This Row],[Porcentaje de aumento salarial recibido (%)]]&lt;21%,"Medio","Alto"))</f>
        <v>Bajo</v>
      </c>
      <c r="AP1460" s="3" t="str">
        <f>+IF(TablaProyecto[[#This Row],[TrainingTimesLastYear]]&lt;3,"Poca",IF(TablaProyecto[[#This Row],[TrainingTimesLastYear]]&lt;5,"Media","Mucha"))</f>
        <v>Mucha</v>
      </c>
      <c r="AQ1460" s="3" t="str">
        <f>+IF(TablaProyecto[[#This Row],[TotalWorkingYears]]&lt;4,"Junior",IF(TablaProyecto[[#This Row],[TotalWorkingYears]]&lt;10,"Intermediate","Senior"))</f>
        <v>Intermediate</v>
      </c>
      <c r="AS1460" t="str">
        <f>+IF(TablaProyecto[[#This Row],[Education]]&gt;5,"ERRONEO","")</f>
        <v/>
      </c>
      <c r="AT1460" t="str">
        <f>IF(+COUNTIF(TablaProyecto[EmployeeNumber],TablaProyecto[[#This Row],[EmployeeNumber]])&gt;1,"ERRONEO"," ")</f>
        <v xml:space="preserve"> </v>
      </c>
      <c r="AU1460" t="str">
        <f>+IF(TablaProyecto[[#This Row],[JobSatisfaction]]&gt;4,"ERRONEO"," ")</f>
        <v xml:space="preserve"> </v>
      </c>
      <c r="AV1460" t="str">
        <f>+IF(TablaProyecto[[#This Row],[PerformanceRating]]&gt;4,"ERRONEO"," ")</f>
        <v xml:space="preserve"> </v>
      </c>
      <c r="AW1460" t="str">
        <f>+IF(TablaProyecto[[#This Row],[RelationshipSatisfaction]]&gt;4,"ERRONEO"," ")</f>
        <v xml:space="preserve"> </v>
      </c>
      <c r="AX1460" t="str">
        <f>+IF(TablaProyecto[[#This Row],[WorkLifeBalance]]&gt;4,"ERRONEO"," ")</f>
        <v xml:space="preserve"> </v>
      </c>
    </row>
    <row r="1461" spans="1:50" x14ac:dyDescent="0.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  <c r="AJ1461" s="3">
        <f>+TablaProyecto[[#This Row],[PercentSalaryHike]]/100</f>
        <v>0.13</v>
      </c>
      <c r="AK1461" s="3" t="str">
        <f>+IF(TablaProyecto[[#This Row],[Age]]&gt;=61,"Baby boomers",IF(TablaProyecto[[#This Row],[Age]]&gt;=45,"Generacion X",IF(TablaProyecto[[#This Row],[Age]]&gt;=29,"Millennials","Generacion Z")))</f>
        <v>Millennials</v>
      </c>
      <c r="AL146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61" s="3" t="str">
        <f>+IF(TablaProyecto[[#This Row],[HourlyRate]]&lt;50,"Coste salarial bajo",IF(TablaProyecto[[#This Row],[HourlyRate]]&lt;75,"Coste salarial medio","Coste salarial alto"))</f>
        <v>Coste salarial bajo</v>
      </c>
      <c r="AN1461" s="3" t="str">
        <f>+IF(TablaProyecto[[#This Row],[DistanceFromHome]]&lt;10,"0-10 kms",IF(TablaProyecto[[#This Row],[DistanceFromHome]]&lt;20,"10-20 kms","20-30 kms"))</f>
        <v>10-20 kms</v>
      </c>
      <c r="AO1461" s="3" t="str">
        <f>+IF(TablaProyecto[[#This Row],[Porcentaje de aumento salarial recibido (%)]]&lt;16%,"Bajo",IF(TablaProyecto[[#This Row],[Porcentaje de aumento salarial recibido (%)]]&lt;21%,"Medio","Alto"))</f>
        <v>Bajo</v>
      </c>
      <c r="AP1461" s="3" t="str">
        <f>+IF(TablaProyecto[[#This Row],[TrainingTimesLastYear]]&lt;3,"Poca",IF(TablaProyecto[[#This Row],[TrainingTimesLastYear]]&lt;5,"Media","Mucha"))</f>
        <v>Poca</v>
      </c>
      <c r="AQ1461" s="3" t="str">
        <f>+IF(TablaProyecto[[#This Row],[TotalWorkingYears]]&lt;4,"Junior",IF(TablaProyecto[[#This Row],[TotalWorkingYears]]&lt;10,"Intermediate","Senior"))</f>
        <v>Senior</v>
      </c>
      <c r="AS1461" t="str">
        <f>+IF(TablaProyecto[[#This Row],[Education]]&gt;5,"ERRONEO","")</f>
        <v/>
      </c>
      <c r="AT1461" t="str">
        <f>IF(+COUNTIF(TablaProyecto[EmployeeNumber],TablaProyecto[[#This Row],[EmployeeNumber]])&gt;1,"ERRONEO"," ")</f>
        <v xml:space="preserve"> </v>
      </c>
      <c r="AU1461" t="str">
        <f>+IF(TablaProyecto[[#This Row],[JobSatisfaction]]&gt;4,"ERRONEO"," ")</f>
        <v xml:space="preserve"> </v>
      </c>
      <c r="AV1461" t="str">
        <f>+IF(TablaProyecto[[#This Row],[PerformanceRating]]&gt;4,"ERRONEO"," ")</f>
        <v xml:space="preserve"> </v>
      </c>
      <c r="AW1461" t="str">
        <f>+IF(TablaProyecto[[#This Row],[RelationshipSatisfaction]]&gt;4,"ERRONEO"," ")</f>
        <v xml:space="preserve"> </v>
      </c>
      <c r="AX1461" t="str">
        <f>+IF(TablaProyecto[[#This Row],[WorkLifeBalance]]&gt;4,"ERRONEO"," ")</f>
        <v xml:space="preserve"> </v>
      </c>
    </row>
    <row r="1462" spans="1:50" x14ac:dyDescent="0.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  <c r="AJ1462" s="3">
        <f>+TablaProyecto[[#This Row],[PercentSalaryHike]]/100</f>
        <v>0.14000000000000001</v>
      </c>
      <c r="AK1462" s="3" t="str">
        <f>+IF(TablaProyecto[[#This Row],[Age]]&gt;=61,"Baby boomers",IF(TablaProyecto[[#This Row],[Age]]&gt;=45,"Generacion X",IF(TablaProyecto[[#This Row],[Age]]&gt;=29,"Millennials","Generacion Z")))</f>
        <v>Millennials</v>
      </c>
      <c r="AL146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62" s="3" t="str">
        <f>+IF(TablaProyecto[[#This Row],[HourlyRate]]&lt;50,"Coste salarial bajo",IF(TablaProyecto[[#This Row],[HourlyRate]]&lt;75,"Coste salarial medio","Coste salarial alto"))</f>
        <v>Coste salarial medio</v>
      </c>
      <c r="AN1462" s="3" t="str">
        <f>+IF(TablaProyecto[[#This Row],[DistanceFromHome]]&lt;10,"0-10 kms",IF(TablaProyecto[[#This Row],[DistanceFromHome]]&lt;20,"10-20 kms","20-30 kms"))</f>
        <v>20-30 kms</v>
      </c>
      <c r="AO1462" s="3" t="str">
        <f>+IF(TablaProyecto[[#This Row],[Porcentaje de aumento salarial recibido (%)]]&lt;16%,"Bajo",IF(TablaProyecto[[#This Row],[Porcentaje de aumento salarial recibido (%)]]&lt;21%,"Medio","Alto"))</f>
        <v>Bajo</v>
      </c>
      <c r="AP1462" s="3" t="str">
        <f>+IF(TablaProyecto[[#This Row],[TrainingTimesLastYear]]&lt;3,"Poca",IF(TablaProyecto[[#This Row],[TrainingTimesLastYear]]&lt;5,"Media","Mucha"))</f>
        <v>Media</v>
      </c>
      <c r="AQ1462" s="3" t="str">
        <f>+IF(TablaProyecto[[#This Row],[TotalWorkingYears]]&lt;4,"Junior",IF(TablaProyecto[[#This Row],[TotalWorkingYears]]&lt;10,"Intermediate","Senior"))</f>
        <v>Intermediate</v>
      </c>
      <c r="AS1462" t="str">
        <f>+IF(TablaProyecto[[#This Row],[Education]]&gt;5,"ERRONEO","")</f>
        <v/>
      </c>
      <c r="AT1462" t="str">
        <f>IF(+COUNTIF(TablaProyecto[EmployeeNumber],TablaProyecto[[#This Row],[EmployeeNumber]])&gt;1,"ERRONEO"," ")</f>
        <v xml:space="preserve"> </v>
      </c>
      <c r="AU1462" t="str">
        <f>+IF(TablaProyecto[[#This Row],[JobSatisfaction]]&gt;4,"ERRONEO"," ")</f>
        <v xml:space="preserve"> </v>
      </c>
      <c r="AV1462" t="str">
        <f>+IF(TablaProyecto[[#This Row],[PerformanceRating]]&gt;4,"ERRONEO"," ")</f>
        <v xml:space="preserve"> </v>
      </c>
      <c r="AW1462" t="str">
        <f>+IF(TablaProyecto[[#This Row],[RelationshipSatisfaction]]&gt;4,"ERRONEO"," ")</f>
        <v xml:space="preserve"> </v>
      </c>
      <c r="AX1462" t="str">
        <f>+IF(TablaProyecto[[#This Row],[WorkLifeBalance]]&gt;4,"ERRONEO"," ")</f>
        <v xml:space="preserve"> </v>
      </c>
    </row>
    <row r="1463" spans="1:50" x14ac:dyDescent="0.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  <c r="AJ1463" s="3">
        <f>+TablaProyecto[[#This Row],[PercentSalaryHike]]/100</f>
        <v>0.13</v>
      </c>
      <c r="AK1463" s="3" t="str">
        <f>+IF(TablaProyecto[[#This Row],[Age]]&gt;=61,"Baby boomers",IF(TablaProyecto[[#This Row],[Age]]&gt;=45,"Generacion X",IF(TablaProyecto[[#This Row],[Age]]&gt;=29,"Millennials","Generacion Z")))</f>
        <v>Generacion X</v>
      </c>
      <c r="AL146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63" s="3" t="str">
        <f>+IF(TablaProyecto[[#This Row],[HourlyRate]]&lt;50,"Coste salarial bajo",IF(TablaProyecto[[#This Row],[HourlyRate]]&lt;75,"Coste salarial medio","Coste salarial alto"))</f>
        <v>Coste salarial bajo</v>
      </c>
      <c r="AN1463" s="3" t="str">
        <f>+IF(TablaProyecto[[#This Row],[DistanceFromHome]]&lt;10,"0-10 kms",IF(TablaProyecto[[#This Row],[DistanceFromHome]]&lt;20,"10-20 kms","20-30 kms"))</f>
        <v>20-30 kms</v>
      </c>
      <c r="AO1463" s="3" t="str">
        <f>+IF(TablaProyecto[[#This Row],[Porcentaje de aumento salarial recibido (%)]]&lt;16%,"Bajo",IF(TablaProyecto[[#This Row],[Porcentaje de aumento salarial recibido (%)]]&lt;21%,"Medio","Alto"))</f>
        <v>Bajo</v>
      </c>
      <c r="AP1463" s="3" t="str">
        <f>+IF(TablaProyecto[[#This Row],[TrainingTimesLastYear]]&lt;3,"Poca",IF(TablaProyecto[[#This Row],[TrainingTimesLastYear]]&lt;5,"Media","Mucha"))</f>
        <v>Media</v>
      </c>
      <c r="AQ1463" s="3" t="str">
        <f>+IF(TablaProyecto[[#This Row],[TotalWorkingYears]]&lt;4,"Junior",IF(TablaProyecto[[#This Row],[TotalWorkingYears]]&lt;10,"Intermediate","Senior"))</f>
        <v>Senior</v>
      </c>
      <c r="AS1463" t="str">
        <f>+IF(TablaProyecto[[#This Row],[Education]]&gt;5,"ERRONEO","")</f>
        <v/>
      </c>
      <c r="AT1463" t="str">
        <f>IF(+COUNTIF(TablaProyecto[EmployeeNumber],TablaProyecto[[#This Row],[EmployeeNumber]])&gt;1,"ERRONEO"," ")</f>
        <v xml:space="preserve"> </v>
      </c>
      <c r="AU1463" t="str">
        <f>+IF(TablaProyecto[[#This Row],[JobSatisfaction]]&gt;4,"ERRONEO"," ")</f>
        <v xml:space="preserve"> </v>
      </c>
      <c r="AV1463" t="str">
        <f>+IF(TablaProyecto[[#This Row],[PerformanceRating]]&gt;4,"ERRONEO"," ")</f>
        <v xml:space="preserve"> </v>
      </c>
      <c r="AW1463" t="str">
        <f>+IF(TablaProyecto[[#This Row],[RelationshipSatisfaction]]&gt;4,"ERRONEO"," ")</f>
        <v xml:space="preserve"> </v>
      </c>
      <c r="AX1463" t="str">
        <f>+IF(TablaProyecto[[#This Row],[WorkLifeBalance]]&gt;4,"ERRONEO"," ")</f>
        <v xml:space="preserve"> </v>
      </c>
    </row>
    <row r="1464" spans="1:50" x14ac:dyDescent="0.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  <c r="AJ1464" s="3">
        <f>+TablaProyecto[[#This Row],[PercentSalaryHike]]/100</f>
        <v>0.11</v>
      </c>
      <c r="AK1464" s="3" t="str">
        <f>+IF(TablaProyecto[[#This Row],[Age]]&gt;=61,"Baby boomers",IF(TablaProyecto[[#This Row],[Age]]&gt;=45,"Generacion X",IF(TablaProyecto[[#This Row],[Age]]&gt;=29,"Millennials","Generacion Z")))</f>
        <v>Millennials</v>
      </c>
      <c r="AL146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464" s="3" t="str">
        <f>+IF(TablaProyecto[[#This Row],[HourlyRate]]&lt;50,"Coste salarial bajo",IF(TablaProyecto[[#This Row],[HourlyRate]]&lt;75,"Coste salarial medio","Coste salarial alto"))</f>
        <v>Coste salarial medio</v>
      </c>
      <c r="AN1464" s="3" t="str">
        <f>+IF(TablaProyecto[[#This Row],[DistanceFromHome]]&lt;10,"0-10 kms",IF(TablaProyecto[[#This Row],[DistanceFromHome]]&lt;20,"10-20 kms","20-30 kms"))</f>
        <v>20-30 kms</v>
      </c>
      <c r="AO1464" s="3" t="str">
        <f>+IF(TablaProyecto[[#This Row],[Porcentaje de aumento salarial recibido (%)]]&lt;16%,"Bajo",IF(TablaProyecto[[#This Row],[Porcentaje de aumento salarial recibido (%)]]&lt;21%,"Medio","Alto"))</f>
        <v>Bajo</v>
      </c>
      <c r="AP1464" s="3" t="str">
        <f>+IF(TablaProyecto[[#This Row],[TrainingTimesLastYear]]&lt;3,"Poca",IF(TablaProyecto[[#This Row],[TrainingTimesLastYear]]&lt;5,"Media","Mucha"))</f>
        <v>Poca</v>
      </c>
      <c r="AQ1464" s="3" t="str">
        <f>+IF(TablaProyecto[[#This Row],[TotalWorkingYears]]&lt;4,"Junior",IF(TablaProyecto[[#This Row],[TotalWorkingYears]]&lt;10,"Intermediate","Senior"))</f>
        <v>Senior</v>
      </c>
      <c r="AS1464" t="str">
        <f>+IF(TablaProyecto[[#This Row],[Education]]&gt;5,"ERRONEO","")</f>
        <v/>
      </c>
      <c r="AT1464" t="str">
        <f>IF(+COUNTIF(TablaProyecto[EmployeeNumber],TablaProyecto[[#This Row],[EmployeeNumber]])&gt;1,"ERRONEO"," ")</f>
        <v xml:space="preserve"> </v>
      </c>
      <c r="AU1464" t="str">
        <f>+IF(TablaProyecto[[#This Row],[JobSatisfaction]]&gt;4,"ERRONEO"," ")</f>
        <v xml:space="preserve"> </v>
      </c>
      <c r="AV1464" t="str">
        <f>+IF(TablaProyecto[[#This Row],[PerformanceRating]]&gt;4,"ERRONEO"," ")</f>
        <v xml:space="preserve"> </v>
      </c>
      <c r="AW1464" t="str">
        <f>+IF(TablaProyecto[[#This Row],[RelationshipSatisfaction]]&gt;4,"ERRONEO"," ")</f>
        <v xml:space="preserve"> </v>
      </c>
      <c r="AX1464" t="str">
        <f>+IF(TablaProyecto[[#This Row],[WorkLifeBalance]]&gt;4,"ERRONEO"," ")</f>
        <v xml:space="preserve"> </v>
      </c>
    </row>
    <row r="1465" spans="1:50" x14ac:dyDescent="0.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  <c r="AJ1465" s="3">
        <f>+TablaProyecto[[#This Row],[PercentSalaryHike]]/100</f>
        <v>0.19</v>
      </c>
      <c r="AK1465" s="3" t="str">
        <f>+IF(TablaProyecto[[#This Row],[Age]]&gt;=61,"Baby boomers",IF(TablaProyecto[[#This Row],[Age]]&gt;=45,"Generacion X",IF(TablaProyecto[[#This Row],[Age]]&gt;=29,"Millennials","Generacion Z")))</f>
        <v>Millennials</v>
      </c>
      <c r="AL146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65" s="3" t="str">
        <f>+IF(TablaProyecto[[#This Row],[HourlyRate]]&lt;50,"Coste salarial bajo",IF(TablaProyecto[[#This Row],[HourlyRate]]&lt;75,"Coste salarial medio","Coste salarial alto"))</f>
        <v>Coste salarial medio</v>
      </c>
      <c r="AN1465" s="3" t="str">
        <f>+IF(TablaProyecto[[#This Row],[DistanceFromHome]]&lt;10,"0-10 kms",IF(TablaProyecto[[#This Row],[DistanceFromHome]]&lt;20,"10-20 kms","20-30 kms"))</f>
        <v>0-10 kms</v>
      </c>
      <c r="AO1465" s="3" t="str">
        <f>+IF(TablaProyecto[[#This Row],[Porcentaje de aumento salarial recibido (%)]]&lt;16%,"Bajo",IF(TablaProyecto[[#This Row],[Porcentaje de aumento salarial recibido (%)]]&lt;21%,"Medio","Alto"))</f>
        <v>Medio</v>
      </c>
      <c r="AP1465" s="3" t="str">
        <f>+IF(TablaProyecto[[#This Row],[TrainingTimesLastYear]]&lt;3,"Poca",IF(TablaProyecto[[#This Row],[TrainingTimesLastYear]]&lt;5,"Media","Mucha"))</f>
        <v>Poca</v>
      </c>
      <c r="AQ1465" s="3" t="str">
        <f>+IF(TablaProyecto[[#This Row],[TotalWorkingYears]]&lt;4,"Junior",IF(TablaProyecto[[#This Row],[TotalWorkingYears]]&lt;10,"Intermediate","Senior"))</f>
        <v>Senior</v>
      </c>
      <c r="AS1465" t="str">
        <f>+IF(TablaProyecto[[#This Row],[Education]]&gt;5,"ERRONEO","")</f>
        <v/>
      </c>
      <c r="AT1465" t="str">
        <f>IF(+COUNTIF(TablaProyecto[EmployeeNumber],TablaProyecto[[#This Row],[EmployeeNumber]])&gt;1,"ERRONEO"," ")</f>
        <v xml:space="preserve"> </v>
      </c>
      <c r="AU1465" t="str">
        <f>+IF(TablaProyecto[[#This Row],[JobSatisfaction]]&gt;4,"ERRONEO"," ")</f>
        <v xml:space="preserve"> </v>
      </c>
      <c r="AV1465" t="str">
        <f>+IF(TablaProyecto[[#This Row],[PerformanceRating]]&gt;4,"ERRONEO"," ")</f>
        <v xml:space="preserve"> </v>
      </c>
      <c r="AW1465" t="str">
        <f>+IF(TablaProyecto[[#This Row],[RelationshipSatisfaction]]&gt;4,"ERRONEO"," ")</f>
        <v xml:space="preserve"> </v>
      </c>
      <c r="AX1465" t="str">
        <f>+IF(TablaProyecto[[#This Row],[WorkLifeBalance]]&gt;4,"ERRONEO"," ")</f>
        <v xml:space="preserve"> </v>
      </c>
    </row>
    <row r="1466" spans="1:50" x14ac:dyDescent="0.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  <c r="AJ1466" s="3">
        <f>+TablaProyecto[[#This Row],[PercentSalaryHike]]/100</f>
        <v>0.18</v>
      </c>
      <c r="AK1466" s="3" t="str">
        <f>+IF(TablaProyecto[[#This Row],[Age]]&gt;=61,"Baby boomers",IF(TablaProyecto[[#This Row],[Age]]&gt;=45,"Generacion X",IF(TablaProyecto[[#This Row],[Age]]&gt;=29,"Millennials","Generacion Z")))</f>
        <v>Generacion Z</v>
      </c>
      <c r="AL146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66" s="3" t="str">
        <f>+IF(TablaProyecto[[#This Row],[HourlyRate]]&lt;50,"Coste salarial bajo",IF(TablaProyecto[[#This Row],[HourlyRate]]&lt;75,"Coste salarial medio","Coste salarial alto"))</f>
        <v>Coste salarial bajo</v>
      </c>
      <c r="AN1466" s="3" t="str">
        <f>+IF(TablaProyecto[[#This Row],[DistanceFromHome]]&lt;10,"0-10 kms",IF(TablaProyecto[[#This Row],[DistanceFromHome]]&lt;20,"10-20 kms","20-30 kms"))</f>
        <v>0-10 kms</v>
      </c>
      <c r="AO1466" s="3" t="str">
        <f>+IF(TablaProyecto[[#This Row],[Porcentaje de aumento salarial recibido (%)]]&lt;16%,"Bajo",IF(TablaProyecto[[#This Row],[Porcentaje de aumento salarial recibido (%)]]&lt;21%,"Medio","Alto"))</f>
        <v>Medio</v>
      </c>
      <c r="AP1466" s="3" t="str">
        <f>+IF(TablaProyecto[[#This Row],[TrainingTimesLastYear]]&lt;3,"Poca",IF(TablaProyecto[[#This Row],[TrainingTimesLastYear]]&lt;5,"Media","Mucha"))</f>
        <v>Poca</v>
      </c>
      <c r="AQ1466" s="3" t="str">
        <f>+IF(TablaProyecto[[#This Row],[TotalWorkingYears]]&lt;4,"Junior",IF(TablaProyecto[[#This Row],[TotalWorkingYears]]&lt;10,"Intermediate","Senior"))</f>
        <v>Intermediate</v>
      </c>
      <c r="AS1466" t="str">
        <f>+IF(TablaProyecto[[#This Row],[Education]]&gt;5,"ERRONEO","")</f>
        <v/>
      </c>
      <c r="AT1466" t="str">
        <f>IF(+COUNTIF(TablaProyecto[EmployeeNumber],TablaProyecto[[#This Row],[EmployeeNumber]])&gt;1,"ERRONEO"," ")</f>
        <v xml:space="preserve"> </v>
      </c>
      <c r="AU1466" t="str">
        <f>+IF(TablaProyecto[[#This Row],[JobSatisfaction]]&gt;4,"ERRONEO"," ")</f>
        <v xml:space="preserve"> </v>
      </c>
      <c r="AV1466" t="str">
        <f>+IF(TablaProyecto[[#This Row],[PerformanceRating]]&gt;4,"ERRONEO"," ")</f>
        <v xml:space="preserve"> </v>
      </c>
      <c r="AW1466" t="str">
        <f>+IF(TablaProyecto[[#This Row],[RelationshipSatisfaction]]&gt;4,"ERRONEO"," ")</f>
        <v xml:space="preserve"> </v>
      </c>
      <c r="AX1466" t="str">
        <f>+IF(TablaProyecto[[#This Row],[WorkLifeBalance]]&gt;4,"ERRONEO"," ")</f>
        <v xml:space="preserve"> </v>
      </c>
    </row>
    <row r="1467" spans="1:50" x14ac:dyDescent="0.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  <c r="AJ1467" s="3">
        <f>+TablaProyecto[[#This Row],[PercentSalaryHike]]/100</f>
        <v>0.17</v>
      </c>
      <c r="AK1467" s="3" t="str">
        <f>+IF(TablaProyecto[[#This Row],[Age]]&gt;=61,"Baby boomers",IF(TablaProyecto[[#This Row],[Age]]&gt;=45,"Generacion X",IF(TablaProyecto[[#This Row],[Age]]&gt;=29,"Millennials","Generacion Z")))</f>
        <v>Millennials</v>
      </c>
      <c r="AL146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67" s="3" t="str">
        <f>+IF(TablaProyecto[[#This Row],[HourlyRate]]&lt;50,"Coste salarial bajo",IF(TablaProyecto[[#This Row],[HourlyRate]]&lt;75,"Coste salarial medio","Coste salarial alto"))</f>
        <v>Coste salarial bajo</v>
      </c>
      <c r="AN1467" s="3" t="str">
        <f>+IF(TablaProyecto[[#This Row],[DistanceFromHome]]&lt;10,"0-10 kms",IF(TablaProyecto[[#This Row],[DistanceFromHome]]&lt;20,"10-20 kms","20-30 kms"))</f>
        <v>20-30 kms</v>
      </c>
      <c r="AO1467" s="3" t="str">
        <f>+IF(TablaProyecto[[#This Row],[Porcentaje de aumento salarial recibido (%)]]&lt;16%,"Bajo",IF(TablaProyecto[[#This Row],[Porcentaje de aumento salarial recibido (%)]]&lt;21%,"Medio","Alto"))</f>
        <v>Medio</v>
      </c>
      <c r="AP1467" s="3" t="str">
        <f>+IF(TablaProyecto[[#This Row],[TrainingTimesLastYear]]&lt;3,"Poca",IF(TablaProyecto[[#This Row],[TrainingTimesLastYear]]&lt;5,"Media","Mucha"))</f>
        <v>Media</v>
      </c>
      <c r="AQ1467" s="3" t="str">
        <f>+IF(TablaProyecto[[#This Row],[TotalWorkingYears]]&lt;4,"Junior",IF(TablaProyecto[[#This Row],[TotalWorkingYears]]&lt;10,"Intermediate","Senior"))</f>
        <v>Senior</v>
      </c>
      <c r="AS1467" t="str">
        <f>+IF(TablaProyecto[[#This Row],[Education]]&gt;5,"ERRONEO","")</f>
        <v/>
      </c>
      <c r="AT1467" t="str">
        <f>IF(+COUNTIF(TablaProyecto[EmployeeNumber],TablaProyecto[[#This Row],[EmployeeNumber]])&gt;1,"ERRONEO"," ")</f>
        <v xml:space="preserve"> </v>
      </c>
      <c r="AU1467" t="str">
        <f>+IF(TablaProyecto[[#This Row],[JobSatisfaction]]&gt;4,"ERRONEO"," ")</f>
        <v xml:space="preserve"> </v>
      </c>
      <c r="AV1467" t="str">
        <f>+IF(TablaProyecto[[#This Row],[PerformanceRating]]&gt;4,"ERRONEO"," ")</f>
        <v xml:space="preserve"> </v>
      </c>
      <c r="AW1467" t="str">
        <f>+IF(TablaProyecto[[#This Row],[RelationshipSatisfaction]]&gt;4,"ERRONEO"," ")</f>
        <v xml:space="preserve"> </v>
      </c>
      <c r="AX1467" t="str">
        <f>+IF(TablaProyecto[[#This Row],[WorkLifeBalance]]&gt;4,"ERRONEO"," ")</f>
        <v xml:space="preserve"> </v>
      </c>
    </row>
    <row r="1468" spans="1:50" x14ac:dyDescent="0.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  <c r="AJ1468" s="3">
        <f>+TablaProyecto[[#This Row],[PercentSalaryHike]]/100</f>
        <v>0.15</v>
      </c>
      <c r="AK1468" s="3" t="str">
        <f>+IF(TablaProyecto[[#This Row],[Age]]&gt;=61,"Baby boomers",IF(TablaProyecto[[#This Row],[Age]]&gt;=45,"Generacion X",IF(TablaProyecto[[#This Row],[Age]]&gt;=29,"Millennials","Generacion Z")))</f>
        <v>Millennials</v>
      </c>
      <c r="AL146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68" s="3" t="str">
        <f>+IF(TablaProyecto[[#This Row],[HourlyRate]]&lt;50,"Coste salarial bajo",IF(TablaProyecto[[#This Row],[HourlyRate]]&lt;75,"Coste salarial medio","Coste salarial alto"))</f>
        <v>Coste salarial bajo</v>
      </c>
      <c r="AN1468" s="3" t="str">
        <f>+IF(TablaProyecto[[#This Row],[DistanceFromHome]]&lt;10,"0-10 kms",IF(TablaProyecto[[#This Row],[DistanceFromHome]]&lt;20,"10-20 kms","20-30 kms"))</f>
        <v>0-10 kms</v>
      </c>
      <c r="AO1468" s="3" t="str">
        <f>+IF(TablaProyecto[[#This Row],[Porcentaje de aumento salarial recibido (%)]]&lt;16%,"Bajo",IF(TablaProyecto[[#This Row],[Porcentaje de aumento salarial recibido (%)]]&lt;21%,"Medio","Alto"))</f>
        <v>Bajo</v>
      </c>
      <c r="AP1468" s="3" t="str">
        <f>+IF(TablaProyecto[[#This Row],[TrainingTimesLastYear]]&lt;3,"Poca",IF(TablaProyecto[[#This Row],[TrainingTimesLastYear]]&lt;5,"Media","Mucha"))</f>
        <v>Mucha</v>
      </c>
      <c r="AQ1468" s="3" t="str">
        <f>+IF(TablaProyecto[[#This Row],[TotalWorkingYears]]&lt;4,"Junior",IF(TablaProyecto[[#This Row],[TotalWorkingYears]]&lt;10,"Intermediate","Senior"))</f>
        <v>Intermediate</v>
      </c>
      <c r="AS1468" t="str">
        <f>+IF(TablaProyecto[[#This Row],[Education]]&gt;5,"ERRONEO","")</f>
        <v/>
      </c>
      <c r="AT1468" t="str">
        <f>IF(+COUNTIF(TablaProyecto[EmployeeNumber],TablaProyecto[[#This Row],[EmployeeNumber]])&gt;1,"ERRONEO"," ")</f>
        <v xml:space="preserve"> </v>
      </c>
      <c r="AU1468" t="str">
        <f>+IF(TablaProyecto[[#This Row],[JobSatisfaction]]&gt;4,"ERRONEO"," ")</f>
        <v xml:space="preserve"> </v>
      </c>
      <c r="AV1468" t="str">
        <f>+IF(TablaProyecto[[#This Row],[PerformanceRating]]&gt;4,"ERRONEO"," ")</f>
        <v xml:space="preserve"> </v>
      </c>
      <c r="AW1468" t="str">
        <f>+IF(TablaProyecto[[#This Row],[RelationshipSatisfaction]]&gt;4,"ERRONEO"," ")</f>
        <v xml:space="preserve"> </v>
      </c>
      <c r="AX1468" t="str">
        <f>+IF(TablaProyecto[[#This Row],[WorkLifeBalance]]&gt;4,"ERRONEO"," ")</f>
        <v xml:space="preserve"> </v>
      </c>
    </row>
    <row r="1469" spans="1:50" x14ac:dyDescent="0.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  <c r="AJ1469" s="3">
        <f>+TablaProyecto[[#This Row],[PercentSalaryHike]]/100</f>
        <v>0.2</v>
      </c>
      <c r="AK1469" s="3" t="str">
        <f>+IF(TablaProyecto[[#This Row],[Age]]&gt;=61,"Baby boomers",IF(TablaProyecto[[#This Row],[Age]]&gt;=45,"Generacion X",IF(TablaProyecto[[#This Row],[Age]]&gt;=29,"Millennials","Generacion Z")))</f>
        <v>Generacion Z</v>
      </c>
      <c r="AL146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69" s="3" t="str">
        <f>+IF(TablaProyecto[[#This Row],[HourlyRate]]&lt;50,"Coste salarial bajo",IF(TablaProyecto[[#This Row],[HourlyRate]]&lt;75,"Coste salarial medio","Coste salarial alto"))</f>
        <v>Coste salarial alto</v>
      </c>
      <c r="AN1469" s="3" t="str">
        <f>+IF(TablaProyecto[[#This Row],[DistanceFromHome]]&lt;10,"0-10 kms",IF(TablaProyecto[[#This Row],[DistanceFromHome]]&lt;20,"10-20 kms","20-30 kms"))</f>
        <v>0-10 kms</v>
      </c>
      <c r="AO1469" s="3" t="str">
        <f>+IF(TablaProyecto[[#This Row],[Porcentaje de aumento salarial recibido (%)]]&lt;16%,"Bajo",IF(TablaProyecto[[#This Row],[Porcentaje de aumento salarial recibido (%)]]&lt;21%,"Medio","Alto"))</f>
        <v>Medio</v>
      </c>
      <c r="AP1469" s="3" t="str">
        <f>+IF(TablaProyecto[[#This Row],[TrainingTimesLastYear]]&lt;3,"Poca",IF(TablaProyecto[[#This Row],[TrainingTimesLastYear]]&lt;5,"Media","Mucha"))</f>
        <v>Poca</v>
      </c>
      <c r="AQ1469" s="3" t="str">
        <f>+IF(TablaProyecto[[#This Row],[TotalWorkingYears]]&lt;4,"Junior",IF(TablaProyecto[[#This Row],[TotalWorkingYears]]&lt;10,"Intermediate","Senior"))</f>
        <v>Intermediate</v>
      </c>
      <c r="AS1469" t="str">
        <f>+IF(TablaProyecto[[#This Row],[Education]]&gt;5,"ERRONEO","")</f>
        <v/>
      </c>
      <c r="AT1469" t="str">
        <f>IF(+COUNTIF(TablaProyecto[EmployeeNumber],TablaProyecto[[#This Row],[EmployeeNumber]])&gt;1,"ERRONEO"," ")</f>
        <v xml:space="preserve"> </v>
      </c>
      <c r="AU1469" t="str">
        <f>+IF(TablaProyecto[[#This Row],[JobSatisfaction]]&gt;4,"ERRONEO"," ")</f>
        <v xml:space="preserve"> </v>
      </c>
      <c r="AV1469" t="str">
        <f>+IF(TablaProyecto[[#This Row],[PerformanceRating]]&gt;4,"ERRONEO"," ")</f>
        <v xml:space="preserve"> </v>
      </c>
      <c r="AW1469" t="str">
        <f>+IF(TablaProyecto[[#This Row],[RelationshipSatisfaction]]&gt;4,"ERRONEO"," ")</f>
        <v xml:space="preserve"> </v>
      </c>
      <c r="AX1469" t="str">
        <f>+IF(TablaProyecto[[#This Row],[WorkLifeBalance]]&gt;4,"ERRONEO"," ")</f>
        <v xml:space="preserve"> </v>
      </c>
    </row>
    <row r="1470" spans="1:50" x14ac:dyDescent="0.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  <c r="AJ1470" s="3">
        <f>+TablaProyecto[[#This Row],[PercentSalaryHike]]/100</f>
        <v>0.14000000000000001</v>
      </c>
      <c r="AK1470" s="3" t="str">
        <f>+IF(TablaProyecto[[#This Row],[Age]]&gt;=61,"Baby boomers",IF(TablaProyecto[[#This Row],[Age]]&gt;=45,"Generacion X",IF(TablaProyecto[[#This Row],[Age]]&gt;=29,"Millennials","Generacion Z")))</f>
        <v>Generacion X</v>
      </c>
      <c r="AL147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70" s="3" t="str">
        <f>+IF(TablaProyecto[[#This Row],[HourlyRate]]&lt;50,"Coste salarial bajo",IF(TablaProyecto[[#This Row],[HourlyRate]]&lt;75,"Coste salarial medio","Coste salarial alto"))</f>
        <v>Coste salarial medio</v>
      </c>
      <c r="AN1470" s="3" t="str">
        <f>+IF(TablaProyecto[[#This Row],[DistanceFromHome]]&lt;10,"0-10 kms",IF(TablaProyecto[[#This Row],[DistanceFromHome]]&lt;20,"10-20 kms","20-30 kms"))</f>
        <v>0-10 kms</v>
      </c>
      <c r="AO1470" s="3" t="str">
        <f>+IF(TablaProyecto[[#This Row],[Porcentaje de aumento salarial recibido (%)]]&lt;16%,"Bajo",IF(TablaProyecto[[#This Row],[Porcentaje de aumento salarial recibido (%)]]&lt;21%,"Medio","Alto"))</f>
        <v>Bajo</v>
      </c>
      <c r="AP1470" s="3" t="str">
        <f>+IF(TablaProyecto[[#This Row],[TrainingTimesLastYear]]&lt;3,"Poca",IF(TablaProyecto[[#This Row],[TrainingTimesLastYear]]&lt;5,"Media","Mucha"))</f>
        <v>Media</v>
      </c>
      <c r="AQ1470" s="3" t="str">
        <f>+IF(TablaProyecto[[#This Row],[TotalWorkingYears]]&lt;4,"Junior",IF(TablaProyecto[[#This Row],[TotalWorkingYears]]&lt;10,"Intermediate","Senior"))</f>
        <v>Senior</v>
      </c>
      <c r="AS1470" t="str">
        <f>+IF(TablaProyecto[[#This Row],[Education]]&gt;5,"ERRONEO","")</f>
        <v/>
      </c>
      <c r="AT1470" t="str">
        <f>IF(+COUNTIF(TablaProyecto[EmployeeNumber],TablaProyecto[[#This Row],[EmployeeNumber]])&gt;1,"ERRONEO"," ")</f>
        <v xml:space="preserve"> </v>
      </c>
      <c r="AU1470" t="str">
        <f>+IF(TablaProyecto[[#This Row],[JobSatisfaction]]&gt;4,"ERRONEO"," ")</f>
        <v xml:space="preserve"> </v>
      </c>
      <c r="AV1470" t="str">
        <f>+IF(TablaProyecto[[#This Row],[PerformanceRating]]&gt;4,"ERRONEO"," ")</f>
        <v xml:space="preserve"> </v>
      </c>
      <c r="AW1470" t="str">
        <f>+IF(TablaProyecto[[#This Row],[RelationshipSatisfaction]]&gt;4,"ERRONEO"," ")</f>
        <v xml:space="preserve"> </v>
      </c>
      <c r="AX1470" t="str">
        <f>+IF(TablaProyecto[[#This Row],[WorkLifeBalance]]&gt;4,"ERRONEO"," ")</f>
        <v xml:space="preserve"> </v>
      </c>
    </row>
    <row r="1471" spans="1:50" x14ac:dyDescent="0.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  <c r="AJ1471" s="3">
        <f>+TablaProyecto[[#This Row],[PercentSalaryHike]]/100</f>
        <v>0.12</v>
      </c>
      <c r="AK1471" s="3" t="str">
        <f>+IF(TablaProyecto[[#This Row],[Age]]&gt;=61,"Baby boomers",IF(TablaProyecto[[#This Row],[Age]]&gt;=45,"Generacion X",IF(TablaProyecto[[#This Row],[Age]]&gt;=29,"Millennials","Generacion Z")))</f>
        <v>Millennials</v>
      </c>
      <c r="AL147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71" s="3" t="str">
        <f>+IF(TablaProyecto[[#This Row],[HourlyRate]]&lt;50,"Coste salarial bajo",IF(TablaProyecto[[#This Row],[HourlyRate]]&lt;75,"Coste salarial medio","Coste salarial alto"))</f>
        <v>Coste salarial alto</v>
      </c>
      <c r="AN1471" s="3" t="str">
        <f>+IF(TablaProyecto[[#This Row],[DistanceFromHome]]&lt;10,"0-10 kms",IF(TablaProyecto[[#This Row],[DistanceFromHome]]&lt;20,"10-20 kms","20-30 kms"))</f>
        <v>0-10 kms</v>
      </c>
      <c r="AO1471" s="3" t="str">
        <f>+IF(TablaProyecto[[#This Row],[Porcentaje de aumento salarial recibido (%)]]&lt;16%,"Bajo",IF(TablaProyecto[[#This Row],[Porcentaje de aumento salarial recibido (%)]]&lt;21%,"Medio","Alto"))</f>
        <v>Bajo</v>
      </c>
      <c r="AP1471" s="3" t="str">
        <f>+IF(TablaProyecto[[#This Row],[TrainingTimesLastYear]]&lt;3,"Poca",IF(TablaProyecto[[#This Row],[TrainingTimesLastYear]]&lt;5,"Media","Mucha"))</f>
        <v>Media</v>
      </c>
      <c r="AQ1471" s="3" t="str">
        <f>+IF(TablaProyecto[[#This Row],[TotalWorkingYears]]&lt;4,"Junior",IF(TablaProyecto[[#This Row],[TotalWorkingYears]]&lt;10,"Intermediate","Senior"))</f>
        <v>Intermediate</v>
      </c>
      <c r="AS1471" t="str">
        <f>+IF(TablaProyecto[[#This Row],[Education]]&gt;5,"ERRONEO","")</f>
        <v/>
      </c>
      <c r="AT1471" t="str">
        <f>IF(+COUNTIF(TablaProyecto[EmployeeNumber],TablaProyecto[[#This Row],[EmployeeNumber]])&gt;1,"ERRONEO"," ")</f>
        <v xml:space="preserve"> </v>
      </c>
      <c r="AU1471" t="str">
        <f>+IF(TablaProyecto[[#This Row],[JobSatisfaction]]&gt;4,"ERRONEO"," ")</f>
        <v xml:space="preserve"> </v>
      </c>
      <c r="AV1471" t="str">
        <f>+IF(TablaProyecto[[#This Row],[PerformanceRating]]&gt;4,"ERRONEO"," ")</f>
        <v xml:space="preserve"> </v>
      </c>
      <c r="AW1471" t="str">
        <f>+IF(TablaProyecto[[#This Row],[RelationshipSatisfaction]]&gt;4,"ERRONEO"," ")</f>
        <v xml:space="preserve"> </v>
      </c>
      <c r="AX1471" t="str">
        <f>+IF(TablaProyecto[[#This Row],[WorkLifeBalance]]&gt;4,"ERRONEO"," ")</f>
        <v xml:space="preserve"> </v>
      </c>
    </row>
    <row r="1472" spans="1:50" x14ac:dyDescent="0.35">
      <c r="A1472">
        <v>40</v>
      </c>
      <c r="B1472" t="s">
        <v>35</v>
      </c>
      <c r="C1472" t="s">
        <v>36</v>
      </c>
      <c r="D1472">
        <v>1411</v>
      </c>
      <c r="E1472" t="s">
        <v>37</v>
      </c>
      <c r="F1472">
        <v>1</v>
      </c>
      <c r="G1472">
        <v>3</v>
      </c>
      <c r="H1472" t="s">
        <v>59</v>
      </c>
      <c r="I1472">
        <v>1</v>
      </c>
      <c r="J1472">
        <v>2069</v>
      </c>
      <c r="K1472">
        <v>4</v>
      </c>
      <c r="L1472" t="s">
        <v>39</v>
      </c>
      <c r="M1472">
        <v>98</v>
      </c>
      <c r="N1472">
        <v>3</v>
      </c>
      <c r="O1472">
        <v>2</v>
      </c>
      <c r="P1472" t="s">
        <v>58</v>
      </c>
      <c r="Q1472">
        <v>2</v>
      </c>
      <c r="R1472" t="s">
        <v>41</v>
      </c>
      <c r="S1472">
        <v>2093</v>
      </c>
      <c r="T1472">
        <v>26493</v>
      </c>
      <c r="U1472">
        <v>1</v>
      </c>
      <c r="V1472" t="s">
        <v>42</v>
      </c>
      <c r="W1472" t="s">
        <v>43</v>
      </c>
      <c r="X1472">
        <v>11</v>
      </c>
      <c r="Y1472">
        <v>3</v>
      </c>
      <c r="Z1472">
        <v>2</v>
      </c>
      <c r="AA1472">
        <v>80</v>
      </c>
      <c r="AB1472">
        <v>2</v>
      </c>
      <c r="AC1472">
        <v>27</v>
      </c>
      <c r="AD1472">
        <v>3</v>
      </c>
      <c r="AE1472">
        <v>3</v>
      </c>
      <c r="AF1472">
        <v>20</v>
      </c>
      <c r="AG1472">
        <v>4</v>
      </c>
      <c r="AH1472">
        <v>0</v>
      </c>
      <c r="AI1472">
        <v>9</v>
      </c>
      <c r="AJ1472" s="3">
        <f>+TablaProyecto[[#This Row],[PercentSalaryHike]]/100</f>
        <v>0.11</v>
      </c>
      <c r="AK1472" s="3" t="str">
        <f>+IF(TablaProyecto[[#This Row],[Age]]&gt;=61,"Baby boomers",IF(TablaProyecto[[#This Row],[Age]]&gt;=45,"Generacion X",IF(TablaProyecto[[#This Row],[Age]]&gt;=29,"Millennials","Generacion Z")))</f>
        <v>Millennials</v>
      </c>
      <c r="AL147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472" s="3" t="str">
        <f>+IF(TablaProyecto[[#This Row],[HourlyRate]]&lt;50,"Coste salarial bajo",IF(TablaProyecto[[#This Row],[HourlyRate]]&lt;75,"Coste salarial medio","Coste salarial alto"))</f>
        <v>Coste salarial alto</v>
      </c>
      <c r="AN1472" s="3" t="str">
        <f>+IF(TablaProyecto[[#This Row],[DistanceFromHome]]&lt;10,"0-10 kms",IF(TablaProyecto[[#This Row],[DistanceFromHome]]&lt;20,"10-20 kms","20-30 kms"))</f>
        <v>0-10 kms</v>
      </c>
      <c r="AO1472" s="3" t="str">
        <f>+IF(TablaProyecto[[#This Row],[Porcentaje de aumento salarial recibido (%)]]&lt;16%,"Bajo",IF(TablaProyecto[[#This Row],[Porcentaje de aumento salarial recibido (%)]]&lt;21%,"Medio","Alto"))</f>
        <v>Bajo</v>
      </c>
      <c r="AP1472" s="3" t="str">
        <f>+IF(TablaProyecto[[#This Row],[TrainingTimesLastYear]]&lt;3,"Poca",IF(TablaProyecto[[#This Row],[TrainingTimesLastYear]]&lt;5,"Media","Mucha"))</f>
        <v>Media</v>
      </c>
      <c r="AQ1472" s="3" t="str">
        <f>+IF(TablaProyecto[[#This Row],[TotalWorkingYears]]&lt;4,"Junior",IF(TablaProyecto[[#This Row],[TotalWorkingYears]]&lt;10,"Intermediate","Senior"))</f>
        <v>Senior</v>
      </c>
      <c r="AS1472" t="str">
        <f>+IF(TablaProyecto[[#This Row],[Education]]&gt;5,"ERRONEO","")</f>
        <v/>
      </c>
      <c r="AT1472" t="str">
        <f>IF(+COUNTIF(TablaProyecto[EmployeeNumber],TablaProyecto[[#This Row],[EmployeeNumber]])&gt;1,"ERRONEO"," ")</f>
        <v xml:space="preserve"> </v>
      </c>
      <c r="AU1472" t="str">
        <f>+IF(TablaProyecto[[#This Row],[JobSatisfaction]]&gt;4,"ERRONEO"," ")</f>
        <v xml:space="preserve"> </v>
      </c>
      <c r="AV1472" t="str">
        <f>+IF(TablaProyecto[[#This Row],[PerformanceRating]]&gt;4,"ERRONEO"," ")</f>
        <v xml:space="preserve"> </v>
      </c>
      <c r="AW1472" t="str">
        <f>+IF(TablaProyecto[[#This Row],[RelationshipSatisfaction]]&gt;4,"ERRONEO"," ")</f>
        <v xml:space="preserve"> </v>
      </c>
      <c r="AX1472" t="str">
        <f>+IF(TablaProyecto[[#This Row],[WorkLifeBalance]]&gt;4,"ERRONEO"," ")</f>
        <v xml:space="preserve"> </v>
      </c>
    </row>
    <row r="1473" spans="1:50" x14ac:dyDescent="0.35">
      <c r="A1473">
        <v>37</v>
      </c>
      <c r="B1473" t="s">
        <v>35</v>
      </c>
      <c r="C1473" t="s">
        <v>36</v>
      </c>
      <c r="D1473">
        <v>536</v>
      </c>
      <c r="E1473" t="s">
        <v>61</v>
      </c>
      <c r="F1473">
        <v>2</v>
      </c>
      <c r="G1473">
        <v>1</v>
      </c>
      <c r="H1473" t="s">
        <v>51</v>
      </c>
      <c r="I1473">
        <v>1</v>
      </c>
      <c r="J1473">
        <v>2070</v>
      </c>
      <c r="K1473">
        <v>4</v>
      </c>
      <c r="L1473" t="s">
        <v>46</v>
      </c>
      <c r="M1473">
        <v>78</v>
      </c>
      <c r="N1473">
        <v>3</v>
      </c>
      <c r="O1473">
        <v>2</v>
      </c>
      <c r="P1473" t="s">
        <v>50</v>
      </c>
      <c r="Q1473">
        <v>1</v>
      </c>
      <c r="R1473" t="s">
        <v>41</v>
      </c>
      <c r="S1473">
        <v>3452</v>
      </c>
      <c r="T1473">
        <v>19368</v>
      </c>
      <c r="U1473">
        <v>4</v>
      </c>
      <c r="V1473" t="s">
        <v>42</v>
      </c>
      <c r="W1473" t="s">
        <v>43</v>
      </c>
      <c r="X1473">
        <v>12</v>
      </c>
      <c r="Y1473">
        <v>3</v>
      </c>
      <c r="Z1473">
        <v>1</v>
      </c>
      <c r="AA1473">
        <v>80</v>
      </c>
      <c r="AB1473">
        <v>2</v>
      </c>
      <c r="AC1473">
        <v>24</v>
      </c>
      <c r="AD1473">
        <v>2</v>
      </c>
      <c r="AE1473">
        <v>1</v>
      </c>
      <c r="AF1473">
        <v>5</v>
      </c>
      <c r="AG1473">
        <v>7</v>
      </c>
      <c r="AH1473">
        <v>1</v>
      </c>
      <c r="AI1473">
        <v>7</v>
      </c>
      <c r="AJ1473" s="3">
        <f>+TablaProyecto[[#This Row],[PercentSalaryHike]]/100</f>
        <v>0.12</v>
      </c>
      <c r="AK1473" s="3" t="str">
        <f>+IF(TablaProyecto[[#This Row],[Age]]&gt;=61,"Baby boomers",IF(TablaProyecto[[#This Row],[Age]]&gt;=45,"Generacion X",IF(TablaProyecto[[#This Row],[Age]]&gt;=29,"Millennials","Generacion Z")))</f>
        <v>Millennials</v>
      </c>
      <c r="AL147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73" s="3" t="str">
        <f>+IF(TablaProyecto[[#This Row],[HourlyRate]]&lt;50,"Coste salarial bajo",IF(TablaProyecto[[#This Row],[HourlyRate]]&lt;75,"Coste salarial medio","Coste salarial alto"))</f>
        <v>Coste salarial alto</v>
      </c>
      <c r="AN1473" s="3" t="str">
        <f>+IF(TablaProyecto[[#This Row],[DistanceFromHome]]&lt;10,"0-10 kms",IF(TablaProyecto[[#This Row],[DistanceFromHome]]&lt;20,"10-20 kms","20-30 kms"))</f>
        <v>0-10 kms</v>
      </c>
      <c r="AO1473" s="3" t="str">
        <f>+IF(TablaProyecto[[#This Row],[Porcentaje de aumento salarial recibido (%)]]&lt;16%,"Bajo",IF(TablaProyecto[[#This Row],[Porcentaje de aumento salarial recibido (%)]]&lt;21%,"Medio","Alto"))</f>
        <v>Bajo</v>
      </c>
      <c r="AP1473" s="3" t="str">
        <f>+IF(TablaProyecto[[#This Row],[TrainingTimesLastYear]]&lt;3,"Poca",IF(TablaProyecto[[#This Row],[TrainingTimesLastYear]]&lt;5,"Media","Mucha"))</f>
        <v>Poca</v>
      </c>
      <c r="AQ1473" s="3" t="str">
        <f>+IF(TablaProyecto[[#This Row],[TotalWorkingYears]]&lt;4,"Junior",IF(TablaProyecto[[#This Row],[TotalWorkingYears]]&lt;10,"Intermediate","Senior"))</f>
        <v>Senior</v>
      </c>
      <c r="AS1473" t="str">
        <f>+IF(TablaProyecto[[#This Row],[Education]]&gt;5,"ERRONEO","")</f>
        <v/>
      </c>
      <c r="AT1473" t="str">
        <f>IF(+COUNTIF(TablaProyecto[EmployeeNumber],TablaProyecto[[#This Row],[EmployeeNumber]])&gt;1,"ERRONEO"," ")</f>
        <v xml:space="preserve"> </v>
      </c>
      <c r="AU1473" t="str">
        <f>+IF(TablaProyecto[[#This Row],[JobSatisfaction]]&gt;4,"ERRONEO"," ")</f>
        <v xml:space="preserve"> </v>
      </c>
      <c r="AV1473" t="str">
        <f>+IF(TablaProyecto[[#This Row],[PerformanceRating]]&gt;4,"ERRONEO"," ")</f>
        <v xml:space="preserve"> </v>
      </c>
      <c r="AW1473" t="str">
        <f>+IF(TablaProyecto[[#This Row],[RelationshipSatisfaction]]&gt;4,"ERRONEO"," ")</f>
        <v xml:space="preserve"> </v>
      </c>
      <c r="AX1473" t="str">
        <f>+IF(TablaProyecto[[#This Row],[WorkLifeBalance]]&gt;4,"ERRONEO"," ")</f>
        <v xml:space="preserve"> </v>
      </c>
    </row>
    <row r="1474" spans="1:50" x14ac:dyDescent="0.35">
      <c r="A1474">
        <v>49</v>
      </c>
      <c r="B1474" t="s">
        <v>35</v>
      </c>
      <c r="C1474" t="s">
        <v>44</v>
      </c>
      <c r="D1474">
        <v>616</v>
      </c>
      <c r="E1474" t="s">
        <v>37</v>
      </c>
      <c r="F1474">
        <v>10</v>
      </c>
      <c r="G1474">
        <v>3</v>
      </c>
      <c r="H1474" t="s">
        <v>61</v>
      </c>
      <c r="I1474">
        <v>1</v>
      </c>
      <c r="J1474">
        <v>2071</v>
      </c>
      <c r="K1474">
        <v>3</v>
      </c>
      <c r="L1474" t="s">
        <v>46</v>
      </c>
      <c r="M1474">
        <v>64</v>
      </c>
      <c r="N1474">
        <v>4</v>
      </c>
      <c r="O1474">
        <v>2</v>
      </c>
      <c r="P1474" t="s">
        <v>47</v>
      </c>
      <c r="Q1474">
        <v>2</v>
      </c>
      <c r="R1474" t="s">
        <v>41</v>
      </c>
      <c r="S1474">
        <v>18722</v>
      </c>
      <c r="T1474">
        <v>19188</v>
      </c>
      <c r="U1474">
        <v>7</v>
      </c>
      <c r="V1474" t="s">
        <v>42</v>
      </c>
      <c r="W1474" t="s">
        <v>35</v>
      </c>
      <c r="X1474">
        <v>13</v>
      </c>
      <c r="Y1474">
        <v>3</v>
      </c>
      <c r="Z1474">
        <v>1</v>
      </c>
      <c r="AA1474">
        <v>80</v>
      </c>
      <c r="AB1474">
        <v>1</v>
      </c>
      <c r="AC1474">
        <v>12</v>
      </c>
      <c r="AD1474">
        <v>3</v>
      </c>
      <c r="AE1474">
        <v>2</v>
      </c>
      <c r="AF1474">
        <v>10</v>
      </c>
      <c r="AG1474">
        <v>0</v>
      </c>
      <c r="AH1474">
        <v>6</v>
      </c>
      <c r="AI1474">
        <v>1</v>
      </c>
      <c r="AJ1474" s="3">
        <f>+TablaProyecto[[#This Row],[PercentSalaryHike]]/100</f>
        <v>0.13</v>
      </c>
      <c r="AK1474" s="3" t="str">
        <f>+IF(TablaProyecto[[#This Row],[Age]]&gt;=61,"Baby boomers",IF(TablaProyecto[[#This Row],[Age]]&gt;=45,"Generacion X",IF(TablaProyecto[[#This Row],[Age]]&gt;=29,"Millennials","Generacion Z")))</f>
        <v>Generacion X</v>
      </c>
      <c r="AL147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74" s="3" t="str">
        <f>+IF(TablaProyecto[[#This Row],[HourlyRate]]&lt;50,"Coste salarial bajo",IF(TablaProyecto[[#This Row],[HourlyRate]]&lt;75,"Coste salarial medio","Coste salarial alto"))</f>
        <v>Coste salarial medio</v>
      </c>
      <c r="AN1474" s="3" t="str">
        <f>+IF(TablaProyecto[[#This Row],[DistanceFromHome]]&lt;10,"0-10 kms",IF(TablaProyecto[[#This Row],[DistanceFromHome]]&lt;20,"10-20 kms","20-30 kms"))</f>
        <v>10-20 kms</v>
      </c>
      <c r="AO1474" s="3" t="str">
        <f>+IF(TablaProyecto[[#This Row],[Porcentaje de aumento salarial recibido (%)]]&lt;16%,"Bajo",IF(TablaProyecto[[#This Row],[Porcentaje de aumento salarial recibido (%)]]&lt;21%,"Medio","Alto"))</f>
        <v>Bajo</v>
      </c>
      <c r="AP1474" s="3" t="str">
        <f>+IF(TablaProyecto[[#This Row],[TrainingTimesLastYear]]&lt;3,"Poca",IF(TablaProyecto[[#This Row],[TrainingTimesLastYear]]&lt;5,"Media","Mucha"))</f>
        <v>Media</v>
      </c>
      <c r="AQ1474" s="3" t="str">
        <f>+IF(TablaProyecto[[#This Row],[TotalWorkingYears]]&lt;4,"Junior",IF(TablaProyecto[[#This Row],[TotalWorkingYears]]&lt;10,"Intermediate","Senior"))</f>
        <v>Senior</v>
      </c>
      <c r="AS1474" t="str">
        <f>+IF(TablaProyecto[[#This Row],[Education]]&gt;5,"ERRONEO","")</f>
        <v/>
      </c>
      <c r="AT1474" t="str">
        <f>IF(+COUNTIF(TablaProyecto[EmployeeNumber],TablaProyecto[[#This Row],[EmployeeNumber]])&gt;1,"ERRONEO"," ")</f>
        <v xml:space="preserve"> </v>
      </c>
      <c r="AU1474" t="str">
        <f>+IF(TablaProyecto[[#This Row],[JobSatisfaction]]&gt;4,"ERRONEO"," ")</f>
        <v xml:space="preserve"> </v>
      </c>
      <c r="AV1474" t="str">
        <f>+IF(TablaProyecto[[#This Row],[PerformanceRating]]&gt;4,"ERRONEO"," ")</f>
        <v xml:space="preserve"> </v>
      </c>
      <c r="AW1474" t="str">
        <f>+IF(TablaProyecto[[#This Row],[RelationshipSatisfaction]]&gt;4,"ERRONEO"," ")</f>
        <v xml:space="preserve"> </v>
      </c>
      <c r="AX1474" t="str">
        <f>+IF(TablaProyecto[[#This Row],[WorkLifeBalance]]&gt;4,"ERRONEO"," ")</f>
        <v xml:space="preserve"> </v>
      </c>
    </row>
    <row r="1475" spans="1:50" x14ac:dyDescent="0.35">
      <c r="A1475">
        <v>49</v>
      </c>
      <c r="B1475" t="s">
        <v>35</v>
      </c>
      <c r="C1475" t="s">
        <v>36</v>
      </c>
      <c r="D1475">
        <v>200</v>
      </c>
      <c r="E1475" t="s">
        <v>45</v>
      </c>
      <c r="F1475">
        <v>1</v>
      </c>
      <c r="G1475">
        <v>3</v>
      </c>
      <c r="H1475" t="s">
        <v>49</v>
      </c>
      <c r="I1475">
        <v>1</v>
      </c>
      <c r="J1475">
        <v>2072</v>
      </c>
      <c r="K1475">
        <v>3</v>
      </c>
      <c r="L1475" t="s">
        <v>46</v>
      </c>
      <c r="M1475">
        <v>69</v>
      </c>
      <c r="N1475">
        <v>3</v>
      </c>
      <c r="O1475">
        <v>2</v>
      </c>
      <c r="P1475" t="s">
        <v>47</v>
      </c>
      <c r="Q1475">
        <v>3</v>
      </c>
      <c r="R1475" t="s">
        <v>48</v>
      </c>
      <c r="S1475">
        <v>2080</v>
      </c>
      <c r="T1475">
        <v>22955</v>
      </c>
      <c r="U1475">
        <v>1</v>
      </c>
      <c r="V1475" t="s">
        <v>42</v>
      </c>
      <c r="W1475" t="s">
        <v>35</v>
      </c>
      <c r="X1475">
        <v>18</v>
      </c>
      <c r="Y1475">
        <v>3</v>
      </c>
      <c r="Z1475">
        <v>4</v>
      </c>
      <c r="AA1475">
        <v>80</v>
      </c>
      <c r="AB1475">
        <v>1</v>
      </c>
      <c r="AC1475">
        <v>14</v>
      </c>
      <c r="AD1475">
        <v>5</v>
      </c>
      <c r="AE1475">
        <v>2</v>
      </c>
      <c r="AF1475">
        <v>8</v>
      </c>
      <c r="AG1475">
        <v>2</v>
      </c>
      <c r="AH1475">
        <v>3</v>
      </c>
      <c r="AI1475">
        <v>11</v>
      </c>
      <c r="AJ1475" s="3">
        <f>+TablaProyecto[[#This Row],[PercentSalaryHike]]/100</f>
        <v>0.18</v>
      </c>
      <c r="AK1475" s="3" t="str">
        <f>+IF(TablaProyecto[[#This Row],[Age]]&gt;=61,"Baby boomers",IF(TablaProyecto[[#This Row],[Age]]&gt;=45,"Generacion X",IF(TablaProyecto[[#This Row],[Age]]&gt;=29,"Millennials","Generacion Z")))</f>
        <v>Generacion X</v>
      </c>
      <c r="AL147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75" s="3" t="str">
        <f>+IF(TablaProyecto[[#This Row],[HourlyRate]]&lt;50,"Coste salarial bajo",IF(TablaProyecto[[#This Row],[HourlyRate]]&lt;75,"Coste salarial medio","Coste salarial alto"))</f>
        <v>Coste salarial medio</v>
      </c>
      <c r="AN1475" s="3" t="str">
        <f>+IF(TablaProyecto[[#This Row],[DistanceFromHome]]&lt;10,"0-10 kms",IF(TablaProyecto[[#This Row],[DistanceFromHome]]&lt;20,"10-20 kms","20-30 kms"))</f>
        <v>0-10 kms</v>
      </c>
      <c r="AO1475" s="3" t="str">
        <f>+IF(TablaProyecto[[#This Row],[Porcentaje de aumento salarial recibido (%)]]&lt;16%,"Bajo",IF(TablaProyecto[[#This Row],[Porcentaje de aumento salarial recibido (%)]]&lt;21%,"Medio","Alto"))</f>
        <v>Medio</v>
      </c>
      <c r="AP1475" s="3" t="str">
        <f>+IF(TablaProyecto[[#This Row],[TrainingTimesLastYear]]&lt;3,"Poca",IF(TablaProyecto[[#This Row],[TrainingTimesLastYear]]&lt;5,"Media","Mucha"))</f>
        <v>Mucha</v>
      </c>
      <c r="AQ1475" s="3" t="str">
        <f>+IF(TablaProyecto[[#This Row],[TotalWorkingYears]]&lt;4,"Junior",IF(TablaProyecto[[#This Row],[TotalWorkingYears]]&lt;10,"Intermediate","Senior"))</f>
        <v>Senior</v>
      </c>
      <c r="AS1475" t="str">
        <f>+IF(TablaProyecto[[#This Row],[Education]]&gt;5,"ERRONEO","")</f>
        <v/>
      </c>
      <c r="AT1475" t="str">
        <f>IF(+COUNTIF(TablaProyecto[EmployeeNumber],TablaProyecto[[#This Row],[EmployeeNumber]])&gt;1,"ERRONEO"," ")</f>
        <v xml:space="preserve"> </v>
      </c>
      <c r="AU1475" t="str">
        <f>+IF(TablaProyecto[[#This Row],[JobSatisfaction]]&gt;4,"ERRONEO"," ")</f>
        <v xml:space="preserve"> </v>
      </c>
      <c r="AV1475" t="str">
        <f>+IF(TablaProyecto[[#This Row],[PerformanceRating]]&gt;4,"ERRONEO"," ")</f>
        <v xml:space="preserve"> </v>
      </c>
      <c r="AW1475" t="str">
        <f>+IF(TablaProyecto[[#This Row],[RelationshipSatisfaction]]&gt;4,"ERRONEO"," ")</f>
        <v xml:space="preserve"> </v>
      </c>
      <c r="AX1475" t="str">
        <f>+IF(TablaProyecto[[#This Row],[WorkLifeBalance]]&gt;4,"ERRONEO"," ")</f>
        <v xml:space="preserve"> </v>
      </c>
    </row>
    <row r="1476" spans="1:50" x14ac:dyDescent="0.35">
      <c r="A1476">
        <v>57</v>
      </c>
      <c r="B1476" t="s">
        <v>43</v>
      </c>
      <c r="C1476" t="s">
        <v>36</v>
      </c>
      <c r="D1476">
        <v>1157</v>
      </c>
      <c r="E1476" t="s">
        <v>61</v>
      </c>
      <c r="F1476">
        <v>1</v>
      </c>
      <c r="G1476">
        <v>3</v>
      </c>
      <c r="H1476" t="s">
        <v>49</v>
      </c>
      <c r="I1476">
        <v>1</v>
      </c>
      <c r="J1476">
        <v>2073</v>
      </c>
      <c r="K1476">
        <v>3</v>
      </c>
      <c r="L1476" t="s">
        <v>39</v>
      </c>
      <c r="M1476">
        <v>70</v>
      </c>
      <c r="N1476">
        <v>2</v>
      </c>
      <c r="O1476">
        <v>2</v>
      </c>
      <c r="P1476" t="s">
        <v>47</v>
      </c>
      <c r="Q1476">
        <v>3</v>
      </c>
      <c r="R1476" t="s">
        <v>52</v>
      </c>
      <c r="S1476">
        <v>3692</v>
      </c>
      <c r="T1476">
        <v>3854</v>
      </c>
      <c r="U1476">
        <v>3</v>
      </c>
      <c r="V1476" t="s">
        <v>42</v>
      </c>
      <c r="W1476" t="s">
        <v>35</v>
      </c>
      <c r="X1476">
        <v>18</v>
      </c>
      <c r="Y1476">
        <v>3</v>
      </c>
      <c r="Z1476">
        <v>2</v>
      </c>
      <c r="AA1476">
        <v>80</v>
      </c>
      <c r="AB1476">
        <v>3</v>
      </c>
      <c r="AC1476">
        <v>3</v>
      </c>
      <c r="AD1476">
        <v>2</v>
      </c>
      <c r="AE1476">
        <v>3</v>
      </c>
      <c r="AF1476">
        <v>4</v>
      </c>
      <c r="AG1476">
        <v>2</v>
      </c>
      <c r="AH1476">
        <v>0</v>
      </c>
      <c r="AI1476">
        <v>0</v>
      </c>
      <c r="AJ1476" s="3">
        <f>+TablaProyecto[[#This Row],[PercentSalaryHike]]/100</f>
        <v>0.18</v>
      </c>
      <c r="AK1476" s="3" t="str">
        <f>+IF(TablaProyecto[[#This Row],[Age]]&gt;=61,"Baby boomers",IF(TablaProyecto[[#This Row],[Age]]&gt;=45,"Generacion X",IF(TablaProyecto[[#This Row],[Age]]&gt;=29,"Millennials","Generacion Z")))</f>
        <v>Generacion X</v>
      </c>
      <c r="AL147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76" s="3" t="str">
        <f>+IF(TablaProyecto[[#This Row],[HourlyRate]]&lt;50,"Coste salarial bajo",IF(TablaProyecto[[#This Row],[HourlyRate]]&lt;75,"Coste salarial medio","Coste salarial alto"))</f>
        <v>Coste salarial medio</v>
      </c>
      <c r="AN1476" s="3" t="str">
        <f>+IF(TablaProyecto[[#This Row],[DistanceFromHome]]&lt;10,"0-10 kms",IF(TablaProyecto[[#This Row],[DistanceFromHome]]&lt;20,"10-20 kms","20-30 kms"))</f>
        <v>0-10 kms</v>
      </c>
      <c r="AO1476" s="3" t="str">
        <f>+IF(TablaProyecto[[#This Row],[Porcentaje de aumento salarial recibido (%)]]&lt;16%,"Bajo",IF(TablaProyecto[[#This Row],[Porcentaje de aumento salarial recibido (%)]]&lt;21%,"Medio","Alto"))</f>
        <v>Medio</v>
      </c>
      <c r="AP1476" s="3" t="str">
        <f>+IF(TablaProyecto[[#This Row],[TrainingTimesLastYear]]&lt;3,"Poca",IF(TablaProyecto[[#This Row],[TrainingTimesLastYear]]&lt;5,"Media","Mucha"))</f>
        <v>Poca</v>
      </c>
      <c r="AQ1476" s="3" t="str">
        <f>+IF(TablaProyecto[[#This Row],[TotalWorkingYears]]&lt;4,"Junior",IF(TablaProyecto[[#This Row],[TotalWorkingYears]]&lt;10,"Intermediate","Senior"))</f>
        <v>Junior</v>
      </c>
      <c r="AS1476" t="str">
        <f>+IF(TablaProyecto[[#This Row],[Education]]&gt;5,"ERRONEO","")</f>
        <v/>
      </c>
      <c r="AT1476" t="str">
        <f>IF(+COUNTIF(TablaProyecto[EmployeeNumber],TablaProyecto[[#This Row],[EmployeeNumber]])&gt;1,"ERRONEO"," ")</f>
        <v xml:space="preserve"> </v>
      </c>
      <c r="AU1476" t="str">
        <f>+IF(TablaProyecto[[#This Row],[JobSatisfaction]]&gt;4,"ERRONEO"," ")</f>
        <v xml:space="preserve"> </v>
      </c>
      <c r="AV1476" t="str">
        <f>+IF(TablaProyecto[[#This Row],[PerformanceRating]]&gt;4,"ERRONEO"," ")</f>
        <v xml:space="preserve"> </v>
      </c>
      <c r="AW1476" t="str">
        <f>+IF(TablaProyecto[[#This Row],[RelationshipSatisfaction]]&gt;4,"ERRONEO"," ")</f>
        <v xml:space="preserve"> </v>
      </c>
      <c r="AX1476" t="str">
        <f>+IF(TablaProyecto[[#This Row],[WorkLifeBalance]]&gt;4,"ERRONEO"," ")</f>
        <v xml:space="preserve"> </v>
      </c>
    </row>
    <row r="1477" spans="1:50" x14ac:dyDescent="0.35">
      <c r="A1477">
        <v>54</v>
      </c>
      <c r="B1477" t="s">
        <v>43</v>
      </c>
      <c r="C1477" t="s">
        <v>55</v>
      </c>
      <c r="D1477">
        <v>670</v>
      </c>
      <c r="E1477" t="s">
        <v>45</v>
      </c>
      <c r="F1477">
        <v>14</v>
      </c>
      <c r="G1477">
        <v>4</v>
      </c>
      <c r="H1477" t="s">
        <v>38</v>
      </c>
      <c r="I1477">
        <v>1</v>
      </c>
      <c r="J1477">
        <v>2074</v>
      </c>
      <c r="K1477">
        <v>3</v>
      </c>
      <c r="L1477" t="s">
        <v>46</v>
      </c>
      <c r="M1477">
        <v>43</v>
      </c>
      <c r="N1477">
        <v>3</v>
      </c>
      <c r="O1477">
        <v>3</v>
      </c>
      <c r="P1477" t="s">
        <v>61</v>
      </c>
      <c r="Q1477">
        <v>3</v>
      </c>
      <c r="R1477" t="s">
        <v>48</v>
      </c>
      <c r="S1477">
        <v>3564</v>
      </c>
      <c r="T1477">
        <v>26308</v>
      </c>
      <c r="U1477">
        <v>1</v>
      </c>
      <c r="V1477" t="s">
        <v>42</v>
      </c>
      <c r="W1477" t="s">
        <v>43</v>
      </c>
      <c r="X1477">
        <v>17</v>
      </c>
      <c r="Y1477">
        <v>3</v>
      </c>
      <c r="Z1477">
        <v>4</v>
      </c>
      <c r="AA1477">
        <v>80</v>
      </c>
      <c r="AB1477">
        <v>0</v>
      </c>
      <c r="AC1477">
        <v>9</v>
      </c>
      <c r="AD1477">
        <v>2</v>
      </c>
      <c r="AE1477">
        <v>2</v>
      </c>
      <c r="AF1477">
        <v>5</v>
      </c>
      <c r="AG1477">
        <v>4</v>
      </c>
      <c r="AH1477">
        <v>0</v>
      </c>
      <c r="AI1477">
        <v>7</v>
      </c>
      <c r="AJ1477" s="3">
        <f>+TablaProyecto[[#This Row],[PercentSalaryHike]]/100</f>
        <v>0.17</v>
      </c>
      <c r="AK1477" s="3" t="str">
        <f>+IF(TablaProyecto[[#This Row],[Age]]&gt;=61,"Baby boomers",IF(TablaProyecto[[#This Row],[Age]]&gt;=45,"Generacion X",IF(TablaProyecto[[#This Row],[Age]]&gt;=29,"Millennials","Generacion Z")))</f>
        <v>Generacion X</v>
      </c>
      <c r="AL147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77" s="3" t="str">
        <f>+IF(TablaProyecto[[#This Row],[HourlyRate]]&lt;50,"Coste salarial bajo",IF(TablaProyecto[[#This Row],[HourlyRate]]&lt;75,"Coste salarial medio","Coste salarial alto"))</f>
        <v>Coste salarial bajo</v>
      </c>
      <c r="AN1477" s="3" t="str">
        <f>+IF(TablaProyecto[[#This Row],[DistanceFromHome]]&lt;10,"0-10 kms",IF(TablaProyecto[[#This Row],[DistanceFromHome]]&lt;20,"10-20 kms","20-30 kms"))</f>
        <v>10-20 kms</v>
      </c>
      <c r="AO1477" s="3" t="str">
        <f>+IF(TablaProyecto[[#This Row],[Porcentaje de aumento salarial recibido (%)]]&lt;16%,"Bajo",IF(TablaProyecto[[#This Row],[Porcentaje de aumento salarial recibido (%)]]&lt;21%,"Medio","Alto"))</f>
        <v>Medio</v>
      </c>
      <c r="AP1477" s="3" t="str">
        <f>+IF(TablaProyecto[[#This Row],[TrainingTimesLastYear]]&lt;3,"Poca",IF(TablaProyecto[[#This Row],[TrainingTimesLastYear]]&lt;5,"Media","Mucha"))</f>
        <v>Poca</v>
      </c>
      <c r="AQ1477" s="3" t="str">
        <f>+IF(TablaProyecto[[#This Row],[TotalWorkingYears]]&lt;4,"Junior",IF(TablaProyecto[[#This Row],[TotalWorkingYears]]&lt;10,"Intermediate","Senior"))</f>
        <v>Intermediate</v>
      </c>
      <c r="AS1477" t="str">
        <f>+IF(TablaProyecto[[#This Row],[Education]]&gt;5,"ERRONEO","")</f>
        <v/>
      </c>
      <c r="AT1477" t="str">
        <f>IF(+COUNTIF(TablaProyecto[EmployeeNumber],TablaProyecto[[#This Row],[EmployeeNumber]])&gt;1,"ERRONEO"," ")</f>
        <v xml:space="preserve"> </v>
      </c>
      <c r="AU1477" t="str">
        <f>+IF(TablaProyecto[[#This Row],[JobSatisfaction]]&gt;4,"ERRONEO"," ")</f>
        <v xml:space="preserve"> </v>
      </c>
      <c r="AV1477" t="str">
        <f>+IF(TablaProyecto[[#This Row],[PerformanceRating]]&gt;4,"ERRONEO"," ")</f>
        <v xml:space="preserve"> </v>
      </c>
      <c r="AW1477" t="str">
        <f>+IF(TablaProyecto[[#This Row],[RelationshipSatisfaction]]&gt;4,"ERRONEO"," ")</f>
        <v xml:space="preserve"> </v>
      </c>
      <c r="AX1477" t="str">
        <f>+IF(TablaProyecto[[#This Row],[WorkLifeBalance]]&gt;4,"ERRONEO"," ")</f>
        <v xml:space="preserve"> </v>
      </c>
    </row>
    <row r="1478" spans="1:50" x14ac:dyDescent="0.35">
      <c r="A1478">
        <v>34</v>
      </c>
      <c r="B1478" t="s">
        <v>35</v>
      </c>
      <c r="C1478" t="s">
        <v>55</v>
      </c>
      <c r="D1478">
        <v>116</v>
      </c>
      <c r="E1478" t="s">
        <v>37</v>
      </c>
      <c r="F1478">
        <v>1</v>
      </c>
      <c r="G1478">
        <v>3</v>
      </c>
      <c r="H1478" t="s">
        <v>59</v>
      </c>
      <c r="I1478">
        <v>1</v>
      </c>
      <c r="J1478">
        <v>2075</v>
      </c>
      <c r="K1478">
        <v>4</v>
      </c>
      <c r="L1478" t="s">
        <v>39</v>
      </c>
      <c r="M1478">
        <v>67</v>
      </c>
      <c r="N1478">
        <v>3</v>
      </c>
      <c r="O1478">
        <v>1</v>
      </c>
      <c r="P1478" t="s">
        <v>40</v>
      </c>
      <c r="Q1478">
        <v>2</v>
      </c>
      <c r="R1478" t="s">
        <v>41</v>
      </c>
      <c r="S1478">
        <v>2180</v>
      </c>
      <c r="T1478">
        <v>3787</v>
      </c>
      <c r="U1478">
        <v>1</v>
      </c>
      <c r="V1478" t="s">
        <v>42</v>
      </c>
      <c r="W1478" t="s">
        <v>35</v>
      </c>
      <c r="X1478">
        <v>11</v>
      </c>
      <c r="Y1478">
        <v>3</v>
      </c>
      <c r="Z1478">
        <v>4</v>
      </c>
      <c r="AA1478">
        <v>80</v>
      </c>
      <c r="AB1478">
        <v>0</v>
      </c>
      <c r="AC1478">
        <v>32</v>
      </c>
      <c r="AD1478">
        <v>3</v>
      </c>
      <c r="AE1478">
        <v>2</v>
      </c>
      <c r="AF1478">
        <v>1</v>
      </c>
      <c r="AG1478">
        <v>1</v>
      </c>
      <c r="AH1478">
        <v>1</v>
      </c>
      <c r="AI1478">
        <v>3</v>
      </c>
      <c r="AJ1478" s="3">
        <f>+TablaProyecto[[#This Row],[PercentSalaryHike]]/100</f>
        <v>0.11</v>
      </c>
      <c r="AK1478" s="3" t="str">
        <f>+IF(TablaProyecto[[#This Row],[Age]]&gt;=61,"Baby boomers",IF(TablaProyecto[[#This Row],[Age]]&gt;=45,"Generacion X",IF(TablaProyecto[[#This Row],[Age]]&gt;=29,"Millennials","Generacion Z")))</f>
        <v>Millennials</v>
      </c>
      <c r="AL147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478" s="3" t="str">
        <f>+IF(TablaProyecto[[#This Row],[HourlyRate]]&lt;50,"Coste salarial bajo",IF(TablaProyecto[[#This Row],[HourlyRate]]&lt;75,"Coste salarial medio","Coste salarial alto"))</f>
        <v>Coste salarial medio</v>
      </c>
      <c r="AN1478" s="3" t="str">
        <f>+IF(TablaProyecto[[#This Row],[DistanceFromHome]]&lt;10,"0-10 kms",IF(TablaProyecto[[#This Row],[DistanceFromHome]]&lt;20,"10-20 kms","20-30 kms"))</f>
        <v>0-10 kms</v>
      </c>
      <c r="AO1478" s="3" t="str">
        <f>+IF(TablaProyecto[[#This Row],[Porcentaje de aumento salarial recibido (%)]]&lt;16%,"Bajo",IF(TablaProyecto[[#This Row],[Porcentaje de aumento salarial recibido (%)]]&lt;21%,"Medio","Alto"))</f>
        <v>Bajo</v>
      </c>
      <c r="AP1478" s="3" t="str">
        <f>+IF(TablaProyecto[[#This Row],[TrainingTimesLastYear]]&lt;3,"Poca",IF(TablaProyecto[[#This Row],[TrainingTimesLastYear]]&lt;5,"Media","Mucha"))</f>
        <v>Media</v>
      </c>
      <c r="AQ1478" s="3" t="str">
        <f>+IF(TablaProyecto[[#This Row],[TotalWorkingYears]]&lt;4,"Junior",IF(TablaProyecto[[#This Row],[TotalWorkingYears]]&lt;10,"Intermediate","Senior"))</f>
        <v>Senior</v>
      </c>
      <c r="AS1478" t="str">
        <f>+IF(TablaProyecto[[#This Row],[Education]]&gt;5,"ERRONEO","")</f>
        <v/>
      </c>
      <c r="AT1478" t="str">
        <f>IF(+COUNTIF(TablaProyecto[EmployeeNumber],TablaProyecto[[#This Row],[EmployeeNumber]])&gt;1,"ERRONEO"," ")</f>
        <v xml:space="preserve"> </v>
      </c>
      <c r="AU1478" t="str">
        <f>+IF(TablaProyecto[[#This Row],[JobSatisfaction]]&gt;4,"ERRONEO"," ")</f>
        <v xml:space="preserve"> </v>
      </c>
      <c r="AV1478" t="str">
        <f>+IF(TablaProyecto[[#This Row],[PerformanceRating]]&gt;4,"ERRONEO"," ")</f>
        <v xml:space="preserve"> </v>
      </c>
      <c r="AW1478" t="str">
        <f>+IF(TablaProyecto[[#This Row],[RelationshipSatisfaction]]&gt;4,"ERRONEO"," ")</f>
        <v xml:space="preserve"> </v>
      </c>
      <c r="AX1478" t="str">
        <f>+IF(TablaProyecto[[#This Row],[WorkLifeBalance]]&gt;4,"ERRONEO"," ")</f>
        <v xml:space="preserve"> </v>
      </c>
    </row>
    <row r="1479" spans="1:50" x14ac:dyDescent="0.35">
      <c r="A1479">
        <v>38</v>
      </c>
      <c r="B1479" t="s">
        <v>43</v>
      </c>
      <c r="C1479" t="s">
        <v>36</v>
      </c>
      <c r="D1479">
        <v>441</v>
      </c>
      <c r="E1479" t="s">
        <v>45</v>
      </c>
      <c r="F1479">
        <v>6</v>
      </c>
      <c r="G1479">
        <v>3</v>
      </c>
      <c r="H1479" t="s">
        <v>60</v>
      </c>
      <c r="I1479">
        <v>1</v>
      </c>
      <c r="J1479">
        <v>2076</v>
      </c>
      <c r="K1479">
        <v>3</v>
      </c>
      <c r="L1479" t="s">
        <v>39</v>
      </c>
      <c r="M1479">
        <v>81</v>
      </c>
      <c r="N1479">
        <v>3</v>
      </c>
      <c r="O1479">
        <v>1</v>
      </c>
      <c r="P1479" t="s">
        <v>57</v>
      </c>
      <c r="Q1479">
        <v>3</v>
      </c>
      <c r="R1479" t="s">
        <v>52</v>
      </c>
      <c r="S1479">
        <v>13499</v>
      </c>
      <c r="T1479">
        <v>11380</v>
      </c>
      <c r="U1479">
        <v>1</v>
      </c>
      <c r="V1479" t="s">
        <v>42</v>
      </c>
      <c r="W1479" t="s">
        <v>35</v>
      </c>
      <c r="X1479">
        <v>21</v>
      </c>
      <c r="Y1479">
        <v>3</v>
      </c>
      <c r="Z1479">
        <v>2</v>
      </c>
      <c r="AA1479">
        <v>80</v>
      </c>
      <c r="AB1479">
        <v>0</v>
      </c>
      <c r="AC1479">
        <v>7</v>
      </c>
      <c r="AD1479">
        <v>2</v>
      </c>
      <c r="AE1479">
        <v>2</v>
      </c>
      <c r="AF1479">
        <v>3</v>
      </c>
      <c r="AG1479">
        <v>2</v>
      </c>
      <c r="AH1479">
        <v>0</v>
      </c>
      <c r="AI1479">
        <v>3</v>
      </c>
      <c r="AJ1479" s="3">
        <f>+TablaProyecto[[#This Row],[PercentSalaryHike]]/100</f>
        <v>0.21</v>
      </c>
      <c r="AK1479" s="3" t="str">
        <f>+IF(TablaProyecto[[#This Row],[Age]]&gt;=61,"Baby boomers",IF(TablaProyecto[[#This Row],[Age]]&gt;=45,"Generacion X",IF(TablaProyecto[[#This Row],[Age]]&gt;=29,"Millennials","Generacion Z")))</f>
        <v>Millennials</v>
      </c>
      <c r="AL147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79" s="3" t="str">
        <f>+IF(TablaProyecto[[#This Row],[HourlyRate]]&lt;50,"Coste salarial bajo",IF(TablaProyecto[[#This Row],[HourlyRate]]&lt;75,"Coste salarial medio","Coste salarial alto"))</f>
        <v>Coste salarial alto</v>
      </c>
      <c r="AN1479" s="3" t="str">
        <f>+IF(TablaProyecto[[#This Row],[DistanceFromHome]]&lt;10,"0-10 kms",IF(TablaProyecto[[#This Row],[DistanceFromHome]]&lt;20,"10-20 kms","20-30 kms"))</f>
        <v>0-10 kms</v>
      </c>
      <c r="AO1479" s="3" t="str">
        <f>+IF(TablaProyecto[[#This Row],[Porcentaje de aumento salarial recibido (%)]]&lt;16%,"Bajo",IF(TablaProyecto[[#This Row],[Porcentaje de aumento salarial recibido (%)]]&lt;21%,"Medio","Alto"))</f>
        <v>Alto</v>
      </c>
      <c r="AP1479" s="3" t="str">
        <f>+IF(TablaProyecto[[#This Row],[TrainingTimesLastYear]]&lt;3,"Poca",IF(TablaProyecto[[#This Row],[TrainingTimesLastYear]]&lt;5,"Media","Mucha"))</f>
        <v>Poca</v>
      </c>
      <c r="AQ1479" s="3" t="str">
        <f>+IF(TablaProyecto[[#This Row],[TotalWorkingYears]]&lt;4,"Junior",IF(TablaProyecto[[#This Row],[TotalWorkingYears]]&lt;10,"Intermediate","Senior"))</f>
        <v>Intermediate</v>
      </c>
      <c r="AS1479" t="str">
        <f>+IF(TablaProyecto[[#This Row],[Education]]&gt;5,"ERRONEO","")</f>
        <v/>
      </c>
      <c r="AT1479" t="str">
        <f>IF(+COUNTIF(TablaProyecto[EmployeeNumber],TablaProyecto[[#This Row],[EmployeeNumber]])&gt;1,"ERRONEO"," ")</f>
        <v xml:space="preserve"> </v>
      </c>
      <c r="AU1479" t="str">
        <f>+IF(TablaProyecto[[#This Row],[JobSatisfaction]]&gt;4,"ERRONEO"," ")</f>
        <v xml:space="preserve"> </v>
      </c>
      <c r="AV1479" t="str">
        <f>+IF(TablaProyecto[[#This Row],[PerformanceRating]]&gt;4,"ERRONEO"," ")</f>
        <v xml:space="preserve"> </v>
      </c>
      <c r="AW1479" t="str">
        <f>+IF(TablaProyecto[[#This Row],[RelationshipSatisfaction]]&gt;4,"ERRONEO"," ")</f>
        <v xml:space="preserve"> </v>
      </c>
      <c r="AX1479" t="str">
        <f>+IF(TablaProyecto[[#This Row],[WorkLifeBalance]]&gt;4,"ERRONEO"," ")</f>
        <v xml:space="preserve"> </v>
      </c>
    </row>
    <row r="1480" spans="1:50" x14ac:dyDescent="0.35">
      <c r="A1480">
        <v>37</v>
      </c>
      <c r="B1480" t="s">
        <v>35</v>
      </c>
      <c r="C1480" t="s">
        <v>36</v>
      </c>
      <c r="D1480">
        <v>330</v>
      </c>
      <c r="E1480" t="s">
        <v>61</v>
      </c>
      <c r="F1480">
        <v>29</v>
      </c>
      <c r="G1480">
        <v>2</v>
      </c>
      <c r="H1480" t="s">
        <v>60</v>
      </c>
      <c r="I1480">
        <v>1</v>
      </c>
      <c r="J1480">
        <v>2077</v>
      </c>
      <c r="K1480">
        <v>4</v>
      </c>
      <c r="L1480" t="s">
        <v>39</v>
      </c>
      <c r="M1480">
        <v>64</v>
      </c>
      <c r="N1480">
        <v>3</v>
      </c>
      <c r="O1480">
        <v>2</v>
      </c>
      <c r="P1480" t="s">
        <v>61</v>
      </c>
      <c r="Q1480">
        <v>4</v>
      </c>
      <c r="R1480" t="s">
        <v>48</v>
      </c>
      <c r="S1480">
        <v>2400</v>
      </c>
      <c r="T1480">
        <v>22474</v>
      </c>
      <c r="U1480">
        <v>2</v>
      </c>
      <c r="V1480" t="s">
        <v>42</v>
      </c>
      <c r="W1480" t="s">
        <v>43</v>
      </c>
      <c r="X1480">
        <v>24</v>
      </c>
      <c r="Y1480">
        <v>4</v>
      </c>
      <c r="Z1480">
        <v>3</v>
      </c>
      <c r="AA1480">
        <v>80</v>
      </c>
      <c r="AB1480">
        <v>0</v>
      </c>
      <c r="AC1480">
        <v>9</v>
      </c>
      <c r="AD1480">
        <v>1</v>
      </c>
      <c r="AE1480">
        <v>3</v>
      </c>
      <c r="AF1480">
        <v>18</v>
      </c>
      <c r="AG1480">
        <v>3</v>
      </c>
      <c r="AH1480">
        <v>7</v>
      </c>
      <c r="AI1480">
        <v>12</v>
      </c>
      <c r="AJ1480" s="3">
        <f>+TablaProyecto[[#This Row],[PercentSalaryHike]]/100</f>
        <v>0.24</v>
      </c>
      <c r="AK1480" s="3" t="str">
        <f>+IF(TablaProyecto[[#This Row],[Age]]&gt;=61,"Baby boomers",IF(TablaProyecto[[#This Row],[Age]]&gt;=45,"Generacion X",IF(TablaProyecto[[#This Row],[Age]]&gt;=29,"Millennials","Generacion Z")))</f>
        <v>Millennials</v>
      </c>
      <c r="AL148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480" s="3" t="str">
        <f>+IF(TablaProyecto[[#This Row],[HourlyRate]]&lt;50,"Coste salarial bajo",IF(TablaProyecto[[#This Row],[HourlyRate]]&lt;75,"Coste salarial medio","Coste salarial alto"))</f>
        <v>Coste salarial medio</v>
      </c>
      <c r="AN1480" s="3" t="str">
        <f>+IF(TablaProyecto[[#This Row],[DistanceFromHome]]&lt;10,"0-10 kms",IF(TablaProyecto[[#This Row],[DistanceFromHome]]&lt;20,"10-20 kms","20-30 kms"))</f>
        <v>20-30 kms</v>
      </c>
      <c r="AO1480" s="3" t="str">
        <f>+IF(TablaProyecto[[#This Row],[Porcentaje de aumento salarial recibido (%)]]&lt;16%,"Bajo",IF(TablaProyecto[[#This Row],[Porcentaje de aumento salarial recibido (%)]]&lt;21%,"Medio","Alto"))</f>
        <v>Alto</v>
      </c>
      <c r="AP1480" s="3" t="str">
        <f>+IF(TablaProyecto[[#This Row],[TrainingTimesLastYear]]&lt;3,"Poca",IF(TablaProyecto[[#This Row],[TrainingTimesLastYear]]&lt;5,"Media","Mucha"))</f>
        <v>Poca</v>
      </c>
      <c r="AQ1480" s="3" t="str">
        <f>+IF(TablaProyecto[[#This Row],[TotalWorkingYears]]&lt;4,"Junior",IF(TablaProyecto[[#This Row],[TotalWorkingYears]]&lt;10,"Intermediate","Senior"))</f>
        <v>Intermediate</v>
      </c>
      <c r="AS1480" t="str">
        <f>+IF(TablaProyecto[[#This Row],[Education]]&gt;5,"ERRONEO","")</f>
        <v/>
      </c>
      <c r="AT1480" t="str">
        <f>IF(+COUNTIF(TablaProyecto[EmployeeNumber],TablaProyecto[[#This Row],[EmployeeNumber]])&gt;1,"ERRONEO"," ")</f>
        <v xml:space="preserve"> </v>
      </c>
      <c r="AU1480" t="str">
        <f>+IF(TablaProyecto[[#This Row],[JobSatisfaction]]&gt;4,"ERRONEO"," ")</f>
        <v xml:space="preserve"> </v>
      </c>
      <c r="AV1480" t="str">
        <f>+IF(TablaProyecto[[#This Row],[PerformanceRating]]&gt;4,"ERRONEO"," ")</f>
        <v xml:space="preserve"> </v>
      </c>
      <c r="AW1480" t="str">
        <f>+IF(TablaProyecto[[#This Row],[RelationshipSatisfaction]]&gt;4,"ERRONEO"," ")</f>
        <v xml:space="preserve"> </v>
      </c>
      <c r="AX1480" t="str">
        <f>+IF(TablaProyecto[[#This Row],[WorkLifeBalance]]&gt;4,"ERRONEO"," ")</f>
        <v xml:space="preserve"> </v>
      </c>
    </row>
    <row r="1481" spans="1:50" x14ac:dyDescent="0.35">
      <c r="A1481">
        <v>55</v>
      </c>
      <c r="B1481" t="s">
        <v>35</v>
      </c>
      <c r="C1481" t="s">
        <v>55</v>
      </c>
      <c r="D1481">
        <v>391</v>
      </c>
      <c r="E1481" t="s">
        <v>45</v>
      </c>
      <c r="F1481">
        <v>15</v>
      </c>
      <c r="G1481">
        <v>3</v>
      </c>
      <c r="H1481" t="s">
        <v>38</v>
      </c>
      <c r="I1481">
        <v>1</v>
      </c>
      <c r="J1481">
        <v>2078</v>
      </c>
      <c r="K1481">
        <v>3</v>
      </c>
      <c r="L1481" t="s">
        <v>39</v>
      </c>
      <c r="M1481">
        <v>88</v>
      </c>
      <c r="N1481">
        <v>2</v>
      </c>
      <c r="O1481">
        <v>1</v>
      </c>
      <c r="P1481" t="s">
        <v>47</v>
      </c>
      <c r="Q1481">
        <v>2</v>
      </c>
      <c r="R1481" t="s">
        <v>52</v>
      </c>
      <c r="S1481">
        <v>5321</v>
      </c>
      <c r="T1481">
        <v>13492</v>
      </c>
      <c r="U1481">
        <v>4</v>
      </c>
      <c r="V1481" t="s">
        <v>42</v>
      </c>
      <c r="W1481" t="s">
        <v>35</v>
      </c>
      <c r="X1481">
        <v>13</v>
      </c>
      <c r="Y1481">
        <v>3</v>
      </c>
      <c r="Z1481">
        <v>3</v>
      </c>
      <c r="AA1481">
        <v>80</v>
      </c>
      <c r="AB1481">
        <v>0</v>
      </c>
      <c r="AC1481">
        <v>3</v>
      </c>
      <c r="AD1481">
        <v>1</v>
      </c>
      <c r="AE1481">
        <v>3</v>
      </c>
      <c r="AF1481">
        <v>2</v>
      </c>
      <c r="AG1481">
        <v>2</v>
      </c>
      <c r="AH1481">
        <v>1</v>
      </c>
      <c r="AI1481">
        <v>2</v>
      </c>
      <c r="AJ1481" s="3">
        <f>+TablaProyecto[[#This Row],[PercentSalaryHike]]/100</f>
        <v>0.13</v>
      </c>
      <c r="AK1481" s="3" t="str">
        <f>+IF(TablaProyecto[[#This Row],[Age]]&gt;=61,"Baby boomers",IF(TablaProyecto[[#This Row],[Age]]&gt;=45,"Generacion X",IF(TablaProyecto[[#This Row],[Age]]&gt;=29,"Millennials","Generacion Z")))</f>
        <v>Generacion X</v>
      </c>
      <c r="AL148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81" s="3" t="str">
        <f>+IF(TablaProyecto[[#This Row],[HourlyRate]]&lt;50,"Coste salarial bajo",IF(TablaProyecto[[#This Row],[HourlyRate]]&lt;75,"Coste salarial medio","Coste salarial alto"))</f>
        <v>Coste salarial alto</v>
      </c>
      <c r="AN1481" s="3" t="str">
        <f>+IF(TablaProyecto[[#This Row],[DistanceFromHome]]&lt;10,"0-10 kms",IF(TablaProyecto[[#This Row],[DistanceFromHome]]&lt;20,"10-20 kms","20-30 kms"))</f>
        <v>10-20 kms</v>
      </c>
      <c r="AO1481" s="3" t="str">
        <f>+IF(TablaProyecto[[#This Row],[Porcentaje de aumento salarial recibido (%)]]&lt;16%,"Bajo",IF(TablaProyecto[[#This Row],[Porcentaje de aumento salarial recibido (%)]]&lt;21%,"Medio","Alto"))</f>
        <v>Bajo</v>
      </c>
      <c r="AP1481" s="3" t="str">
        <f>+IF(TablaProyecto[[#This Row],[TrainingTimesLastYear]]&lt;3,"Poca",IF(TablaProyecto[[#This Row],[TrainingTimesLastYear]]&lt;5,"Media","Mucha"))</f>
        <v>Poca</v>
      </c>
      <c r="AQ1481" s="3" t="str">
        <f>+IF(TablaProyecto[[#This Row],[TotalWorkingYears]]&lt;4,"Junior",IF(TablaProyecto[[#This Row],[TotalWorkingYears]]&lt;10,"Intermediate","Senior"))</f>
        <v>Junior</v>
      </c>
      <c r="AS1481" t="str">
        <f>+IF(TablaProyecto[[#This Row],[Education]]&gt;5,"ERRONEO","")</f>
        <v/>
      </c>
      <c r="AT1481" t="str">
        <f>IF(+COUNTIF(TablaProyecto[EmployeeNumber],TablaProyecto[[#This Row],[EmployeeNumber]])&gt;1,"ERRONEO"," ")</f>
        <v xml:space="preserve"> </v>
      </c>
      <c r="AU1481" t="str">
        <f>+IF(TablaProyecto[[#This Row],[JobSatisfaction]]&gt;4,"ERRONEO"," ")</f>
        <v xml:space="preserve"> </v>
      </c>
      <c r="AV1481" t="str">
        <f>+IF(TablaProyecto[[#This Row],[PerformanceRating]]&gt;4,"ERRONEO"," ")</f>
        <v xml:space="preserve"> </v>
      </c>
      <c r="AW1481" t="str">
        <f>+IF(TablaProyecto[[#This Row],[RelationshipSatisfaction]]&gt;4,"ERRONEO"," ")</f>
        <v xml:space="preserve"> </v>
      </c>
      <c r="AX1481" t="str">
        <f>+IF(TablaProyecto[[#This Row],[WorkLifeBalance]]&gt;4,"ERRONEO"," ")</f>
        <v xml:space="preserve"> </v>
      </c>
    </row>
    <row r="1482" spans="1:50" x14ac:dyDescent="0.35">
      <c r="A1482">
        <v>30</v>
      </c>
      <c r="B1482" t="s">
        <v>35</v>
      </c>
      <c r="C1482" t="s">
        <v>36</v>
      </c>
      <c r="D1482">
        <v>477</v>
      </c>
      <c r="E1482" t="s">
        <v>45</v>
      </c>
      <c r="F1482">
        <v>3</v>
      </c>
      <c r="G1482">
        <v>3</v>
      </c>
      <c r="H1482" t="s">
        <v>59</v>
      </c>
      <c r="I1482">
        <v>1</v>
      </c>
      <c r="J1482">
        <v>2079</v>
      </c>
      <c r="K1482">
        <v>2</v>
      </c>
      <c r="L1482" t="s">
        <v>39</v>
      </c>
      <c r="M1482">
        <v>98</v>
      </c>
      <c r="N1482">
        <v>3</v>
      </c>
      <c r="O1482">
        <v>1</v>
      </c>
      <c r="P1482" t="s">
        <v>57</v>
      </c>
      <c r="Q1482">
        <v>2</v>
      </c>
      <c r="R1482" t="s">
        <v>41</v>
      </c>
      <c r="S1482">
        <v>10169</v>
      </c>
      <c r="T1482">
        <v>26009</v>
      </c>
      <c r="U1482">
        <v>0</v>
      </c>
      <c r="V1482" t="s">
        <v>42</v>
      </c>
      <c r="W1482" t="s">
        <v>35</v>
      </c>
      <c r="X1482">
        <v>14</v>
      </c>
      <c r="Y1482">
        <v>3</v>
      </c>
      <c r="Z1482">
        <v>4</v>
      </c>
      <c r="AA1482">
        <v>80</v>
      </c>
      <c r="AB1482">
        <v>0</v>
      </c>
      <c r="AC1482">
        <v>6</v>
      </c>
      <c r="AD1482">
        <v>3</v>
      </c>
      <c r="AE1482">
        <v>3</v>
      </c>
      <c r="AF1482">
        <v>6</v>
      </c>
      <c r="AG1482">
        <v>2</v>
      </c>
      <c r="AH1482">
        <v>0</v>
      </c>
      <c r="AI1482">
        <v>0</v>
      </c>
      <c r="AJ1482" s="3">
        <f>+TablaProyecto[[#This Row],[PercentSalaryHike]]/100</f>
        <v>0.14000000000000001</v>
      </c>
      <c r="AK1482" s="3" t="str">
        <f>+IF(TablaProyecto[[#This Row],[Age]]&gt;=61,"Baby boomers",IF(TablaProyecto[[#This Row],[Age]]&gt;=45,"Generacion X",IF(TablaProyecto[[#This Row],[Age]]&gt;=29,"Millennials","Generacion Z")))</f>
        <v>Millennials</v>
      </c>
      <c r="AL148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82" s="3" t="str">
        <f>+IF(TablaProyecto[[#This Row],[HourlyRate]]&lt;50,"Coste salarial bajo",IF(TablaProyecto[[#This Row],[HourlyRate]]&lt;75,"Coste salarial medio","Coste salarial alto"))</f>
        <v>Coste salarial alto</v>
      </c>
      <c r="AN1482" s="3" t="str">
        <f>+IF(TablaProyecto[[#This Row],[DistanceFromHome]]&lt;10,"0-10 kms",IF(TablaProyecto[[#This Row],[DistanceFromHome]]&lt;20,"10-20 kms","20-30 kms"))</f>
        <v>0-10 kms</v>
      </c>
      <c r="AO1482" s="3" t="str">
        <f>+IF(TablaProyecto[[#This Row],[Porcentaje de aumento salarial recibido (%)]]&lt;16%,"Bajo",IF(TablaProyecto[[#This Row],[Porcentaje de aumento salarial recibido (%)]]&lt;21%,"Medio","Alto"))</f>
        <v>Bajo</v>
      </c>
      <c r="AP1482" s="3" t="str">
        <f>+IF(TablaProyecto[[#This Row],[TrainingTimesLastYear]]&lt;3,"Poca",IF(TablaProyecto[[#This Row],[TrainingTimesLastYear]]&lt;5,"Media","Mucha"))</f>
        <v>Media</v>
      </c>
      <c r="AQ1482" s="3" t="str">
        <f>+IF(TablaProyecto[[#This Row],[TotalWorkingYears]]&lt;4,"Junior",IF(TablaProyecto[[#This Row],[TotalWorkingYears]]&lt;10,"Intermediate","Senior"))</f>
        <v>Intermediate</v>
      </c>
      <c r="AS1482" t="str">
        <f>+IF(TablaProyecto[[#This Row],[Education]]&gt;5,"ERRONEO","")</f>
        <v/>
      </c>
      <c r="AT1482" t="str">
        <f>IF(+COUNTIF(TablaProyecto[EmployeeNumber],TablaProyecto[[#This Row],[EmployeeNumber]])&gt;1,"ERRONEO"," ")</f>
        <v xml:space="preserve"> </v>
      </c>
      <c r="AU1482" t="str">
        <f>+IF(TablaProyecto[[#This Row],[JobSatisfaction]]&gt;4,"ERRONEO"," ")</f>
        <v xml:space="preserve"> </v>
      </c>
      <c r="AV1482" t="str">
        <f>+IF(TablaProyecto[[#This Row],[PerformanceRating]]&gt;4,"ERRONEO"," ")</f>
        <v xml:space="preserve"> </v>
      </c>
      <c r="AW1482" t="str">
        <f>+IF(TablaProyecto[[#This Row],[RelationshipSatisfaction]]&gt;4,"ERRONEO"," ")</f>
        <v xml:space="preserve"> </v>
      </c>
      <c r="AX1482" t="str">
        <f>+IF(TablaProyecto[[#This Row],[WorkLifeBalance]]&gt;4,"ERRONEO"," ")</f>
        <v xml:space="preserve"> </v>
      </c>
    </row>
    <row r="1483" spans="1:50" x14ac:dyDescent="0.35">
      <c r="A1483">
        <v>44</v>
      </c>
      <c r="B1483" t="s">
        <v>43</v>
      </c>
      <c r="C1483" t="s">
        <v>55</v>
      </c>
      <c r="D1483">
        <v>230</v>
      </c>
      <c r="E1483" t="s">
        <v>45</v>
      </c>
      <c r="F1483">
        <v>2</v>
      </c>
      <c r="G1483">
        <v>5</v>
      </c>
      <c r="H1483" t="s">
        <v>38</v>
      </c>
      <c r="I1483">
        <v>1</v>
      </c>
      <c r="J1483">
        <v>2080</v>
      </c>
      <c r="K1483">
        <v>3</v>
      </c>
      <c r="L1483" t="s">
        <v>39</v>
      </c>
      <c r="M1483">
        <v>95</v>
      </c>
      <c r="N1483">
        <v>3</v>
      </c>
      <c r="O1483">
        <v>3</v>
      </c>
      <c r="P1483" t="s">
        <v>56</v>
      </c>
      <c r="Q1483">
        <v>1</v>
      </c>
      <c r="R1483" t="s">
        <v>41</v>
      </c>
      <c r="S1483">
        <v>2858</v>
      </c>
      <c r="T1483">
        <v>22474</v>
      </c>
      <c r="U1483">
        <v>1</v>
      </c>
      <c r="V1483" t="s">
        <v>42</v>
      </c>
      <c r="W1483" t="s">
        <v>43</v>
      </c>
      <c r="X1483">
        <v>20</v>
      </c>
      <c r="Y1483">
        <v>3</v>
      </c>
      <c r="Z1483">
        <v>2</v>
      </c>
      <c r="AA1483">
        <v>80</v>
      </c>
      <c r="AB1483">
        <v>0</v>
      </c>
      <c r="AC1483">
        <v>11</v>
      </c>
      <c r="AD1483">
        <v>3</v>
      </c>
      <c r="AE1483">
        <v>3</v>
      </c>
      <c r="AF1483">
        <v>11</v>
      </c>
      <c r="AG1483">
        <v>7</v>
      </c>
      <c r="AH1483">
        <v>0</v>
      </c>
      <c r="AI1483">
        <v>14</v>
      </c>
      <c r="AJ1483" s="3">
        <f>+TablaProyecto[[#This Row],[PercentSalaryHike]]/100</f>
        <v>0.2</v>
      </c>
      <c r="AK1483" s="3" t="str">
        <f>+IF(TablaProyecto[[#This Row],[Age]]&gt;=61,"Baby boomers",IF(TablaProyecto[[#This Row],[Age]]&gt;=45,"Generacion X",IF(TablaProyecto[[#This Row],[Age]]&gt;=29,"Millennials","Generacion Z")))</f>
        <v>Millennials</v>
      </c>
      <c r="AL148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483" s="3" t="str">
        <f>+IF(TablaProyecto[[#This Row],[HourlyRate]]&lt;50,"Coste salarial bajo",IF(TablaProyecto[[#This Row],[HourlyRate]]&lt;75,"Coste salarial medio","Coste salarial alto"))</f>
        <v>Coste salarial alto</v>
      </c>
      <c r="AN1483" s="3" t="str">
        <f>+IF(TablaProyecto[[#This Row],[DistanceFromHome]]&lt;10,"0-10 kms",IF(TablaProyecto[[#This Row],[DistanceFromHome]]&lt;20,"10-20 kms","20-30 kms"))</f>
        <v>0-10 kms</v>
      </c>
      <c r="AO1483" s="3" t="str">
        <f>+IF(TablaProyecto[[#This Row],[Porcentaje de aumento salarial recibido (%)]]&lt;16%,"Bajo",IF(TablaProyecto[[#This Row],[Porcentaje de aumento salarial recibido (%)]]&lt;21%,"Medio","Alto"))</f>
        <v>Medio</v>
      </c>
      <c r="AP1483" s="3" t="str">
        <f>+IF(TablaProyecto[[#This Row],[TrainingTimesLastYear]]&lt;3,"Poca",IF(TablaProyecto[[#This Row],[TrainingTimesLastYear]]&lt;5,"Media","Mucha"))</f>
        <v>Media</v>
      </c>
      <c r="AQ1483" s="3" t="str">
        <f>+IF(TablaProyecto[[#This Row],[TotalWorkingYears]]&lt;4,"Junior",IF(TablaProyecto[[#This Row],[TotalWorkingYears]]&lt;10,"Intermediate","Senior"))</f>
        <v>Senior</v>
      </c>
      <c r="AS1483" t="str">
        <f>+IF(TablaProyecto[[#This Row],[Education]]&gt;5,"ERRONEO","")</f>
        <v/>
      </c>
      <c r="AT1483" t="str">
        <f>IF(+COUNTIF(TablaProyecto[EmployeeNumber],TablaProyecto[[#This Row],[EmployeeNumber]])&gt;1,"ERRONEO"," ")</f>
        <v xml:space="preserve"> </v>
      </c>
      <c r="AU1483" t="str">
        <f>+IF(TablaProyecto[[#This Row],[JobSatisfaction]]&gt;4,"ERRONEO"," ")</f>
        <v xml:space="preserve"> </v>
      </c>
      <c r="AV1483" t="str">
        <f>+IF(TablaProyecto[[#This Row],[PerformanceRating]]&gt;4,"ERRONEO"," ")</f>
        <v xml:space="preserve"> </v>
      </c>
      <c r="AW1483" t="str">
        <f>+IF(TablaProyecto[[#This Row],[RelationshipSatisfaction]]&gt;4,"ERRONEO"," ")</f>
        <v xml:space="preserve"> </v>
      </c>
      <c r="AX1483" t="str">
        <f>+IF(TablaProyecto[[#This Row],[WorkLifeBalance]]&gt;4,"ERRONEO"," ")</f>
        <v xml:space="preserve"> </v>
      </c>
    </row>
    <row r="1484" spans="1:50" x14ac:dyDescent="0.35">
      <c r="A1484">
        <v>42</v>
      </c>
      <c r="B1484" t="s">
        <v>43</v>
      </c>
      <c r="C1484" t="s">
        <v>44</v>
      </c>
      <c r="D1484">
        <v>1315</v>
      </c>
      <c r="E1484" t="s">
        <v>45</v>
      </c>
      <c r="F1484">
        <v>8</v>
      </c>
      <c r="G1484">
        <v>2</v>
      </c>
      <c r="H1484" t="s">
        <v>60</v>
      </c>
      <c r="I1484">
        <v>1</v>
      </c>
      <c r="J1484">
        <v>2081</v>
      </c>
      <c r="K1484">
        <v>1</v>
      </c>
      <c r="L1484" t="s">
        <v>46</v>
      </c>
      <c r="M1484">
        <v>98</v>
      </c>
      <c r="N1484">
        <v>2</v>
      </c>
      <c r="O1484">
        <v>3</v>
      </c>
      <c r="P1484" t="s">
        <v>57</v>
      </c>
      <c r="Q1484">
        <v>2</v>
      </c>
      <c r="R1484" t="s">
        <v>48</v>
      </c>
      <c r="S1484">
        <v>2210</v>
      </c>
      <c r="T1484">
        <v>15589</v>
      </c>
      <c r="U1484">
        <v>1</v>
      </c>
      <c r="V1484" t="s">
        <v>42</v>
      </c>
      <c r="W1484" t="s">
        <v>43</v>
      </c>
      <c r="X1484">
        <v>24</v>
      </c>
      <c r="Y1484">
        <v>3</v>
      </c>
      <c r="Z1484">
        <v>4</v>
      </c>
      <c r="AA1484">
        <v>80</v>
      </c>
      <c r="AB1484">
        <v>0</v>
      </c>
      <c r="AC1484">
        <v>10</v>
      </c>
      <c r="AD1484">
        <v>3</v>
      </c>
      <c r="AE1484">
        <v>3</v>
      </c>
      <c r="AF1484">
        <v>10</v>
      </c>
      <c r="AG1484">
        <v>8</v>
      </c>
      <c r="AH1484">
        <v>0</v>
      </c>
      <c r="AI1484">
        <v>8</v>
      </c>
      <c r="AJ1484" s="3">
        <f>+TablaProyecto[[#This Row],[PercentSalaryHike]]/100</f>
        <v>0.24</v>
      </c>
      <c r="AK1484" s="3" t="str">
        <f>+IF(TablaProyecto[[#This Row],[Age]]&gt;=61,"Baby boomers",IF(TablaProyecto[[#This Row],[Age]]&gt;=45,"Generacion X",IF(TablaProyecto[[#This Row],[Age]]&gt;=29,"Millennials","Generacion Z")))</f>
        <v>Millennials</v>
      </c>
      <c r="AL148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84" s="3" t="str">
        <f>+IF(TablaProyecto[[#This Row],[HourlyRate]]&lt;50,"Coste salarial bajo",IF(TablaProyecto[[#This Row],[HourlyRate]]&lt;75,"Coste salarial medio","Coste salarial alto"))</f>
        <v>Coste salarial alto</v>
      </c>
      <c r="AN1484" s="3" t="str">
        <f>+IF(TablaProyecto[[#This Row],[DistanceFromHome]]&lt;10,"0-10 kms",IF(TablaProyecto[[#This Row],[DistanceFromHome]]&lt;20,"10-20 kms","20-30 kms"))</f>
        <v>0-10 kms</v>
      </c>
      <c r="AO1484" s="3" t="str">
        <f>+IF(TablaProyecto[[#This Row],[Porcentaje de aumento salarial recibido (%)]]&lt;16%,"Bajo",IF(TablaProyecto[[#This Row],[Porcentaje de aumento salarial recibido (%)]]&lt;21%,"Medio","Alto"))</f>
        <v>Alto</v>
      </c>
      <c r="AP1484" s="3" t="str">
        <f>+IF(TablaProyecto[[#This Row],[TrainingTimesLastYear]]&lt;3,"Poca",IF(TablaProyecto[[#This Row],[TrainingTimesLastYear]]&lt;5,"Media","Mucha"))</f>
        <v>Media</v>
      </c>
      <c r="AQ1484" s="3" t="str">
        <f>+IF(TablaProyecto[[#This Row],[TotalWorkingYears]]&lt;4,"Junior",IF(TablaProyecto[[#This Row],[TotalWorkingYears]]&lt;10,"Intermediate","Senior"))</f>
        <v>Senior</v>
      </c>
      <c r="AS1484" t="str">
        <f>+IF(TablaProyecto[[#This Row],[Education]]&gt;5,"ERRONEO","")</f>
        <v/>
      </c>
      <c r="AT1484" t="str">
        <f>IF(+COUNTIF(TablaProyecto[EmployeeNumber],TablaProyecto[[#This Row],[EmployeeNumber]])&gt;1,"ERRONEO"," ")</f>
        <v xml:space="preserve"> </v>
      </c>
      <c r="AU1484" t="str">
        <f>+IF(TablaProyecto[[#This Row],[JobSatisfaction]]&gt;4,"ERRONEO"," ")</f>
        <v xml:space="preserve"> </v>
      </c>
      <c r="AV1484" t="str">
        <f>+IF(TablaProyecto[[#This Row],[PerformanceRating]]&gt;4,"ERRONEO"," ")</f>
        <v xml:space="preserve"> </v>
      </c>
      <c r="AW1484" t="str">
        <f>+IF(TablaProyecto[[#This Row],[RelationshipSatisfaction]]&gt;4,"ERRONEO"," ")</f>
        <v xml:space="preserve"> </v>
      </c>
      <c r="AX1484" t="str">
        <f>+IF(TablaProyecto[[#This Row],[WorkLifeBalance]]&gt;4,"ERRONEO"," ")</f>
        <v xml:space="preserve"> </v>
      </c>
    </row>
    <row r="1485" spans="1:50" x14ac:dyDescent="0.35">
      <c r="A1485">
        <v>33</v>
      </c>
      <c r="B1485" t="s">
        <v>35</v>
      </c>
      <c r="C1485" t="s">
        <v>44</v>
      </c>
      <c r="D1485">
        <v>243</v>
      </c>
      <c r="E1485" t="s">
        <v>37</v>
      </c>
      <c r="F1485">
        <v>25</v>
      </c>
      <c r="G1485">
        <v>4</v>
      </c>
      <c r="H1485" t="s">
        <v>51</v>
      </c>
      <c r="I1485">
        <v>1</v>
      </c>
      <c r="J1485">
        <v>2082</v>
      </c>
      <c r="K1485">
        <v>2</v>
      </c>
      <c r="L1485" t="s">
        <v>39</v>
      </c>
      <c r="M1485">
        <v>91</v>
      </c>
      <c r="N1485">
        <v>3</v>
      </c>
      <c r="O1485">
        <v>2</v>
      </c>
      <c r="P1485" t="s">
        <v>50</v>
      </c>
      <c r="Q1485">
        <v>1</v>
      </c>
      <c r="R1485" t="s">
        <v>41</v>
      </c>
      <c r="S1485">
        <v>1790</v>
      </c>
      <c r="T1485">
        <v>11925</v>
      </c>
      <c r="U1485">
        <v>2</v>
      </c>
      <c r="V1485" t="s">
        <v>42</v>
      </c>
      <c r="W1485" t="s">
        <v>43</v>
      </c>
      <c r="X1485">
        <v>12</v>
      </c>
      <c r="Y1485">
        <v>3</v>
      </c>
      <c r="Z1485">
        <v>4</v>
      </c>
      <c r="AA1485">
        <v>80</v>
      </c>
      <c r="AB1485">
        <v>1</v>
      </c>
      <c r="AC1485">
        <v>10</v>
      </c>
      <c r="AD1485">
        <v>2</v>
      </c>
      <c r="AE1485">
        <v>3</v>
      </c>
      <c r="AF1485">
        <v>4</v>
      </c>
      <c r="AG1485">
        <v>9</v>
      </c>
      <c r="AH1485">
        <v>1</v>
      </c>
      <c r="AI1485">
        <v>7</v>
      </c>
      <c r="AJ1485" s="3">
        <f>+TablaProyecto[[#This Row],[PercentSalaryHike]]/100</f>
        <v>0.12</v>
      </c>
      <c r="AK1485" s="3" t="str">
        <f>+IF(TablaProyecto[[#This Row],[Age]]&gt;=61,"Baby boomers",IF(TablaProyecto[[#This Row],[Age]]&gt;=45,"Generacion X",IF(TablaProyecto[[#This Row],[Age]]&gt;=29,"Millennials","Generacion Z")))</f>
        <v>Millennials</v>
      </c>
      <c r="AL148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85" s="3" t="str">
        <f>+IF(TablaProyecto[[#This Row],[HourlyRate]]&lt;50,"Coste salarial bajo",IF(TablaProyecto[[#This Row],[HourlyRate]]&lt;75,"Coste salarial medio","Coste salarial alto"))</f>
        <v>Coste salarial alto</v>
      </c>
      <c r="AN1485" s="3" t="str">
        <f>+IF(TablaProyecto[[#This Row],[DistanceFromHome]]&lt;10,"0-10 kms",IF(TablaProyecto[[#This Row],[DistanceFromHome]]&lt;20,"10-20 kms","20-30 kms"))</f>
        <v>20-30 kms</v>
      </c>
      <c r="AO1485" s="3" t="str">
        <f>+IF(TablaProyecto[[#This Row],[Porcentaje de aumento salarial recibido (%)]]&lt;16%,"Bajo",IF(TablaProyecto[[#This Row],[Porcentaje de aumento salarial recibido (%)]]&lt;21%,"Medio","Alto"))</f>
        <v>Bajo</v>
      </c>
      <c r="AP1485" s="3" t="str">
        <f>+IF(TablaProyecto[[#This Row],[TrainingTimesLastYear]]&lt;3,"Poca",IF(TablaProyecto[[#This Row],[TrainingTimesLastYear]]&lt;5,"Media","Mucha"))</f>
        <v>Poca</v>
      </c>
      <c r="AQ1485" s="3" t="str">
        <f>+IF(TablaProyecto[[#This Row],[TotalWorkingYears]]&lt;4,"Junior",IF(TablaProyecto[[#This Row],[TotalWorkingYears]]&lt;10,"Intermediate","Senior"))</f>
        <v>Senior</v>
      </c>
      <c r="AS1485" t="str">
        <f>+IF(TablaProyecto[[#This Row],[Education]]&gt;5,"ERRONEO","")</f>
        <v/>
      </c>
      <c r="AT1485" t="str">
        <f>IF(+COUNTIF(TablaProyecto[EmployeeNumber],TablaProyecto[[#This Row],[EmployeeNumber]])&gt;1,"ERRONEO"," ")</f>
        <v xml:space="preserve"> </v>
      </c>
      <c r="AU1485" t="str">
        <f>+IF(TablaProyecto[[#This Row],[JobSatisfaction]]&gt;4,"ERRONEO"," ")</f>
        <v xml:space="preserve"> </v>
      </c>
      <c r="AV1485" t="str">
        <f>+IF(TablaProyecto[[#This Row],[PerformanceRating]]&gt;4,"ERRONEO"," ")</f>
        <v xml:space="preserve"> </v>
      </c>
      <c r="AW1485" t="str">
        <f>+IF(TablaProyecto[[#This Row],[RelationshipSatisfaction]]&gt;4,"ERRONEO"," ")</f>
        <v xml:space="preserve"> </v>
      </c>
      <c r="AX1485" t="str">
        <f>+IF(TablaProyecto[[#This Row],[WorkLifeBalance]]&gt;4,"ERRONEO"," ")</f>
        <v xml:space="preserve"> </v>
      </c>
    </row>
    <row r="1486" spans="1:50" x14ac:dyDescent="0.35">
      <c r="A1486">
        <v>31</v>
      </c>
      <c r="B1486" t="s">
        <v>43</v>
      </c>
      <c r="C1486" t="s">
        <v>36</v>
      </c>
      <c r="D1486">
        <v>1038</v>
      </c>
      <c r="E1486" t="s">
        <v>37</v>
      </c>
      <c r="F1486">
        <v>9</v>
      </c>
      <c r="G1486">
        <v>1</v>
      </c>
      <c r="H1486" t="s">
        <v>59</v>
      </c>
      <c r="I1486">
        <v>1</v>
      </c>
      <c r="J1486">
        <v>2083</v>
      </c>
      <c r="K1486">
        <v>1</v>
      </c>
      <c r="L1486" t="s">
        <v>46</v>
      </c>
      <c r="M1486">
        <v>32</v>
      </c>
      <c r="N1486">
        <v>3</v>
      </c>
      <c r="O1486">
        <v>1</v>
      </c>
      <c r="P1486" t="s">
        <v>56</v>
      </c>
      <c r="Q1486">
        <v>3</v>
      </c>
      <c r="R1486" t="s">
        <v>48</v>
      </c>
      <c r="S1486">
        <v>10266</v>
      </c>
      <c r="T1486">
        <v>18597</v>
      </c>
      <c r="U1486">
        <v>0</v>
      </c>
      <c r="V1486" t="s">
        <v>42</v>
      </c>
      <c r="W1486" t="s">
        <v>43</v>
      </c>
      <c r="X1486">
        <v>13</v>
      </c>
      <c r="Y1486">
        <v>3</v>
      </c>
      <c r="Z1486">
        <v>2</v>
      </c>
      <c r="AA1486">
        <v>80</v>
      </c>
      <c r="AB1486">
        <v>1</v>
      </c>
      <c r="AC1486">
        <v>3</v>
      </c>
      <c r="AD1486">
        <v>3</v>
      </c>
      <c r="AE1486">
        <v>3</v>
      </c>
      <c r="AF1486">
        <v>8</v>
      </c>
      <c r="AG1486">
        <v>17</v>
      </c>
      <c r="AH1486">
        <v>0</v>
      </c>
      <c r="AI1486">
        <v>2</v>
      </c>
      <c r="AJ1486" s="3">
        <f>+TablaProyecto[[#This Row],[PercentSalaryHike]]/100</f>
        <v>0.13</v>
      </c>
      <c r="AK1486" s="3" t="str">
        <f>+IF(TablaProyecto[[#This Row],[Age]]&gt;=61,"Baby boomers",IF(TablaProyecto[[#This Row],[Age]]&gt;=45,"Generacion X",IF(TablaProyecto[[#This Row],[Age]]&gt;=29,"Millennials","Generacion Z")))</f>
        <v>Millennials</v>
      </c>
      <c r="AL148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86" s="3" t="str">
        <f>+IF(TablaProyecto[[#This Row],[HourlyRate]]&lt;50,"Coste salarial bajo",IF(TablaProyecto[[#This Row],[HourlyRate]]&lt;75,"Coste salarial medio","Coste salarial alto"))</f>
        <v>Coste salarial bajo</v>
      </c>
      <c r="AN1486" s="3" t="str">
        <f>+IF(TablaProyecto[[#This Row],[DistanceFromHome]]&lt;10,"0-10 kms",IF(TablaProyecto[[#This Row],[DistanceFromHome]]&lt;20,"10-20 kms","20-30 kms"))</f>
        <v>0-10 kms</v>
      </c>
      <c r="AO1486" s="3" t="str">
        <f>+IF(TablaProyecto[[#This Row],[Porcentaje de aumento salarial recibido (%)]]&lt;16%,"Bajo",IF(TablaProyecto[[#This Row],[Porcentaje de aumento salarial recibido (%)]]&lt;21%,"Medio","Alto"))</f>
        <v>Bajo</v>
      </c>
      <c r="AP1486" s="3" t="str">
        <f>+IF(TablaProyecto[[#This Row],[TrainingTimesLastYear]]&lt;3,"Poca",IF(TablaProyecto[[#This Row],[TrainingTimesLastYear]]&lt;5,"Media","Mucha"))</f>
        <v>Media</v>
      </c>
      <c r="AQ1486" s="3" t="str">
        <f>+IF(TablaProyecto[[#This Row],[TotalWorkingYears]]&lt;4,"Junior",IF(TablaProyecto[[#This Row],[TotalWorkingYears]]&lt;10,"Intermediate","Senior"))</f>
        <v>Junior</v>
      </c>
      <c r="AS1486" t="str">
        <f>+IF(TablaProyecto[[#This Row],[Education]]&gt;5,"ERRONEO","")</f>
        <v/>
      </c>
      <c r="AT1486" t="str">
        <f>IF(+COUNTIF(TablaProyecto[EmployeeNumber],TablaProyecto[[#This Row],[EmployeeNumber]])&gt;1,"ERRONEO"," ")</f>
        <v xml:space="preserve"> </v>
      </c>
      <c r="AU1486" t="str">
        <f>+IF(TablaProyecto[[#This Row],[JobSatisfaction]]&gt;4,"ERRONEO"," ")</f>
        <v xml:space="preserve"> </v>
      </c>
      <c r="AV1486" t="str">
        <f>+IF(TablaProyecto[[#This Row],[PerformanceRating]]&gt;4,"ERRONEO"," ")</f>
        <v xml:space="preserve"> </v>
      </c>
      <c r="AW1486" t="str">
        <f>+IF(TablaProyecto[[#This Row],[RelationshipSatisfaction]]&gt;4,"ERRONEO"," ")</f>
        <v xml:space="preserve"> </v>
      </c>
      <c r="AX1486" t="str">
        <f>+IF(TablaProyecto[[#This Row],[WorkLifeBalance]]&gt;4,"ERRONEO"," ")</f>
        <v xml:space="preserve"> </v>
      </c>
    </row>
    <row r="1487" spans="1:50" x14ac:dyDescent="0.35">
      <c r="A1487">
        <v>52</v>
      </c>
      <c r="B1487" t="s">
        <v>35</v>
      </c>
      <c r="C1487" t="s">
        <v>55</v>
      </c>
      <c r="D1487">
        <v>1184</v>
      </c>
      <c r="E1487" t="s">
        <v>37</v>
      </c>
      <c r="F1487">
        <v>3</v>
      </c>
      <c r="G1487">
        <v>2</v>
      </c>
      <c r="H1487" t="s">
        <v>60</v>
      </c>
      <c r="I1487">
        <v>1</v>
      </c>
      <c r="J1487">
        <v>2084</v>
      </c>
      <c r="K1487">
        <v>3</v>
      </c>
      <c r="L1487" t="s">
        <v>46</v>
      </c>
      <c r="M1487">
        <v>62</v>
      </c>
      <c r="N1487">
        <v>4</v>
      </c>
      <c r="O1487">
        <v>2</v>
      </c>
      <c r="P1487" t="s">
        <v>61</v>
      </c>
      <c r="Q1487">
        <v>1</v>
      </c>
      <c r="R1487" t="s">
        <v>41</v>
      </c>
      <c r="S1487">
        <v>19190</v>
      </c>
      <c r="T1487">
        <v>16044</v>
      </c>
      <c r="U1487">
        <v>3</v>
      </c>
      <c r="V1487" t="s">
        <v>42</v>
      </c>
      <c r="W1487" t="s">
        <v>35</v>
      </c>
      <c r="X1487">
        <v>18</v>
      </c>
      <c r="Y1487">
        <v>3</v>
      </c>
      <c r="Z1487">
        <v>3</v>
      </c>
      <c r="AA1487">
        <v>80</v>
      </c>
      <c r="AB1487">
        <v>2</v>
      </c>
      <c r="AC1487">
        <v>10</v>
      </c>
      <c r="AD1487">
        <v>2</v>
      </c>
      <c r="AE1487">
        <v>2</v>
      </c>
      <c r="AF1487">
        <v>1</v>
      </c>
      <c r="AG1487">
        <v>1</v>
      </c>
      <c r="AH1487">
        <v>1</v>
      </c>
      <c r="AI1487">
        <v>1</v>
      </c>
      <c r="AJ1487" s="3">
        <f>+TablaProyecto[[#This Row],[PercentSalaryHike]]/100</f>
        <v>0.18</v>
      </c>
      <c r="AK1487" s="3" t="str">
        <f>+IF(TablaProyecto[[#This Row],[Age]]&gt;=61,"Baby boomers",IF(TablaProyecto[[#This Row],[Age]]&gt;=45,"Generacion X",IF(TablaProyecto[[#This Row],[Age]]&gt;=29,"Millennials","Generacion Z")))</f>
        <v>Generacion X</v>
      </c>
      <c r="AL148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487" s="3" t="str">
        <f>+IF(TablaProyecto[[#This Row],[HourlyRate]]&lt;50,"Coste salarial bajo",IF(TablaProyecto[[#This Row],[HourlyRate]]&lt;75,"Coste salarial medio","Coste salarial alto"))</f>
        <v>Coste salarial medio</v>
      </c>
      <c r="AN1487" s="3" t="str">
        <f>+IF(TablaProyecto[[#This Row],[DistanceFromHome]]&lt;10,"0-10 kms",IF(TablaProyecto[[#This Row],[DistanceFromHome]]&lt;20,"10-20 kms","20-30 kms"))</f>
        <v>0-10 kms</v>
      </c>
      <c r="AO1487" s="3" t="str">
        <f>+IF(TablaProyecto[[#This Row],[Porcentaje de aumento salarial recibido (%)]]&lt;16%,"Bajo",IF(TablaProyecto[[#This Row],[Porcentaje de aumento salarial recibido (%)]]&lt;21%,"Medio","Alto"))</f>
        <v>Medio</v>
      </c>
      <c r="AP1487" s="3" t="str">
        <f>+IF(TablaProyecto[[#This Row],[TrainingTimesLastYear]]&lt;3,"Poca",IF(TablaProyecto[[#This Row],[TrainingTimesLastYear]]&lt;5,"Media","Mucha"))</f>
        <v>Poca</v>
      </c>
      <c r="AQ1487" s="3" t="str">
        <f>+IF(TablaProyecto[[#This Row],[TotalWorkingYears]]&lt;4,"Junior",IF(TablaProyecto[[#This Row],[TotalWorkingYears]]&lt;10,"Intermediate","Senior"))</f>
        <v>Senior</v>
      </c>
      <c r="AS1487" t="str">
        <f>+IF(TablaProyecto[[#This Row],[Education]]&gt;5,"ERRONEO","")</f>
        <v/>
      </c>
      <c r="AT1487" t="str">
        <f>IF(+COUNTIF(TablaProyecto[EmployeeNumber],TablaProyecto[[#This Row],[EmployeeNumber]])&gt;1,"ERRONEO"," ")</f>
        <v xml:space="preserve"> </v>
      </c>
      <c r="AU1487" t="str">
        <f>+IF(TablaProyecto[[#This Row],[JobSatisfaction]]&gt;4,"ERRONEO"," ")</f>
        <v xml:space="preserve"> </v>
      </c>
      <c r="AV1487" t="str">
        <f>+IF(TablaProyecto[[#This Row],[PerformanceRating]]&gt;4,"ERRONEO"," ")</f>
        <v xml:space="preserve"> </v>
      </c>
      <c r="AW1487" t="str">
        <f>+IF(TablaProyecto[[#This Row],[RelationshipSatisfaction]]&gt;4,"ERRONEO"," ")</f>
        <v xml:space="preserve"> </v>
      </c>
      <c r="AX1487" t="str">
        <f>+IF(TablaProyecto[[#This Row],[WorkLifeBalance]]&gt;4,"ERRONEO"," ")</f>
        <v xml:space="preserve"> </v>
      </c>
    </row>
    <row r="1488" spans="1:50" x14ac:dyDescent="0.35">
      <c r="A1488">
        <v>48</v>
      </c>
      <c r="B1488" t="s">
        <v>43</v>
      </c>
      <c r="C1488" t="s">
        <v>36</v>
      </c>
      <c r="D1488">
        <v>1176</v>
      </c>
      <c r="E1488" t="s">
        <v>45</v>
      </c>
      <c r="F1488">
        <v>16</v>
      </c>
      <c r="G1488">
        <v>4</v>
      </c>
      <c r="H1488" t="s">
        <v>60</v>
      </c>
      <c r="I1488">
        <v>1</v>
      </c>
      <c r="J1488">
        <v>2085</v>
      </c>
      <c r="K1488">
        <v>3</v>
      </c>
      <c r="L1488" t="s">
        <v>39</v>
      </c>
      <c r="M1488">
        <v>98</v>
      </c>
      <c r="N1488">
        <v>2</v>
      </c>
      <c r="O1488">
        <v>1</v>
      </c>
      <c r="P1488" t="s">
        <v>47</v>
      </c>
      <c r="Q1488">
        <v>2</v>
      </c>
      <c r="R1488" t="s">
        <v>41</v>
      </c>
      <c r="S1488">
        <v>2564</v>
      </c>
      <c r="T1488">
        <v>7636</v>
      </c>
      <c r="U1488">
        <v>2</v>
      </c>
      <c r="V1488" t="s">
        <v>42</v>
      </c>
      <c r="W1488" t="s">
        <v>35</v>
      </c>
      <c r="X1488">
        <v>12</v>
      </c>
      <c r="Y1488">
        <v>3</v>
      </c>
      <c r="Z1488">
        <v>3</v>
      </c>
      <c r="AA1488">
        <v>80</v>
      </c>
      <c r="AB1488">
        <v>0</v>
      </c>
      <c r="AC1488">
        <v>17</v>
      </c>
      <c r="AD1488">
        <v>1</v>
      </c>
      <c r="AE1488">
        <v>3</v>
      </c>
      <c r="AF1488">
        <v>32</v>
      </c>
      <c r="AG1488">
        <v>7</v>
      </c>
      <c r="AH1488">
        <v>1</v>
      </c>
      <c r="AI1488">
        <v>2</v>
      </c>
      <c r="AJ1488" s="3">
        <f>+TablaProyecto[[#This Row],[PercentSalaryHike]]/100</f>
        <v>0.12</v>
      </c>
      <c r="AK1488" s="3" t="str">
        <f>+IF(TablaProyecto[[#This Row],[Age]]&gt;=61,"Baby boomers",IF(TablaProyecto[[#This Row],[Age]]&gt;=45,"Generacion X",IF(TablaProyecto[[#This Row],[Age]]&gt;=29,"Millennials","Generacion Z")))</f>
        <v>Generacion X</v>
      </c>
      <c r="AL148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488" s="3" t="str">
        <f>+IF(TablaProyecto[[#This Row],[HourlyRate]]&lt;50,"Coste salarial bajo",IF(TablaProyecto[[#This Row],[HourlyRate]]&lt;75,"Coste salarial medio","Coste salarial alto"))</f>
        <v>Coste salarial alto</v>
      </c>
      <c r="AN1488" s="3" t="str">
        <f>+IF(TablaProyecto[[#This Row],[DistanceFromHome]]&lt;10,"0-10 kms",IF(TablaProyecto[[#This Row],[DistanceFromHome]]&lt;20,"10-20 kms","20-30 kms"))</f>
        <v>10-20 kms</v>
      </c>
      <c r="AO1488" s="3" t="str">
        <f>+IF(TablaProyecto[[#This Row],[Porcentaje de aumento salarial recibido (%)]]&lt;16%,"Bajo",IF(TablaProyecto[[#This Row],[Porcentaje de aumento salarial recibido (%)]]&lt;21%,"Medio","Alto"))</f>
        <v>Bajo</v>
      </c>
      <c r="AP1488" s="3" t="str">
        <f>+IF(TablaProyecto[[#This Row],[TrainingTimesLastYear]]&lt;3,"Poca",IF(TablaProyecto[[#This Row],[TrainingTimesLastYear]]&lt;5,"Media","Mucha"))</f>
        <v>Poca</v>
      </c>
      <c r="AQ1488" s="3" t="str">
        <f>+IF(TablaProyecto[[#This Row],[TotalWorkingYears]]&lt;4,"Junior",IF(TablaProyecto[[#This Row],[TotalWorkingYears]]&lt;10,"Intermediate","Senior"))</f>
        <v>Senior</v>
      </c>
      <c r="AS1488" t="str">
        <f>+IF(TablaProyecto[[#This Row],[Education]]&gt;5,"ERRONEO","")</f>
        <v/>
      </c>
      <c r="AT1488" t="str">
        <f>IF(+COUNTIF(TablaProyecto[EmployeeNumber],TablaProyecto[[#This Row],[EmployeeNumber]])&gt;1,"ERRONEO"," ")</f>
        <v xml:space="preserve"> </v>
      </c>
      <c r="AU1488" t="str">
        <f>+IF(TablaProyecto[[#This Row],[JobSatisfaction]]&gt;4,"ERRONEO"," ")</f>
        <v xml:space="preserve"> </v>
      </c>
      <c r="AV1488" t="str">
        <f>+IF(TablaProyecto[[#This Row],[PerformanceRating]]&gt;4,"ERRONEO"," ")</f>
        <v xml:space="preserve"> </v>
      </c>
      <c r="AW1488" t="str">
        <f>+IF(TablaProyecto[[#This Row],[RelationshipSatisfaction]]&gt;4,"ERRONEO"," ")</f>
        <v xml:space="preserve"> </v>
      </c>
      <c r="AX1488" t="str">
        <f>+IF(TablaProyecto[[#This Row],[WorkLifeBalance]]&gt;4,"ERRONEO"," ")</f>
        <v xml:space="preserve"> </v>
      </c>
    </row>
    <row r="1489" spans="1:50" x14ac:dyDescent="0.35">
      <c r="A1489">
        <v>36</v>
      </c>
      <c r="B1489" t="s">
        <v>43</v>
      </c>
      <c r="C1489" t="s">
        <v>55</v>
      </c>
      <c r="D1489">
        <v>145</v>
      </c>
      <c r="E1489" t="s">
        <v>37</v>
      </c>
      <c r="F1489">
        <v>1</v>
      </c>
      <c r="G1489">
        <v>3</v>
      </c>
      <c r="H1489" t="s">
        <v>51</v>
      </c>
      <c r="I1489">
        <v>1</v>
      </c>
      <c r="J1489">
        <v>2086</v>
      </c>
      <c r="K1489">
        <v>2</v>
      </c>
      <c r="L1489" t="s">
        <v>39</v>
      </c>
      <c r="M1489">
        <v>59</v>
      </c>
      <c r="N1489">
        <v>3</v>
      </c>
      <c r="O1489">
        <v>2</v>
      </c>
      <c r="P1489" t="s">
        <v>40</v>
      </c>
      <c r="Q1489">
        <v>3</v>
      </c>
      <c r="R1489" t="s">
        <v>48</v>
      </c>
      <c r="S1489">
        <v>4377</v>
      </c>
      <c r="T1489">
        <v>16379</v>
      </c>
      <c r="U1489">
        <v>1</v>
      </c>
      <c r="V1489" t="s">
        <v>42</v>
      </c>
      <c r="W1489" t="s">
        <v>43</v>
      </c>
      <c r="X1489">
        <v>12</v>
      </c>
      <c r="Y1489">
        <v>3</v>
      </c>
      <c r="Z1489">
        <v>4</v>
      </c>
      <c r="AA1489">
        <v>80</v>
      </c>
      <c r="AB1489">
        <v>1</v>
      </c>
      <c r="AC1489">
        <v>10</v>
      </c>
      <c r="AD1489">
        <v>2</v>
      </c>
      <c r="AE1489">
        <v>2</v>
      </c>
      <c r="AF1489">
        <v>10</v>
      </c>
      <c r="AG1489">
        <v>4</v>
      </c>
      <c r="AH1489">
        <v>1</v>
      </c>
      <c r="AI1489">
        <v>2</v>
      </c>
      <c r="AJ1489" s="3">
        <f>+TablaProyecto[[#This Row],[PercentSalaryHike]]/100</f>
        <v>0.12</v>
      </c>
      <c r="AK1489" s="3" t="str">
        <f>+IF(TablaProyecto[[#This Row],[Age]]&gt;=61,"Baby boomers",IF(TablaProyecto[[#This Row],[Age]]&gt;=45,"Generacion X",IF(TablaProyecto[[#This Row],[Age]]&gt;=29,"Millennials","Generacion Z")))</f>
        <v>Millennials</v>
      </c>
      <c r="AL148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89" s="3" t="str">
        <f>+IF(TablaProyecto[[#This Row],[HourlyRate]]&lt;50,"Coste salarial bajo",IF(TablaProyecto[[#This Row],[HourlyRate]]&lt;75,"Coste salarial medio","Coste salarial alto"))</f>
        <v>Coste salarial medio</v>
      </c>
      <c r="AN1489" s="3" t="str">
        <f>+IF(TablaProyecto[[#This Row],[DistanceFromHome]]&lt;10,"0-10 kms",IF(TablaProyecto[[#This Row],[DistanceFromHome]]&lt;20,"10-20 kms","20-30 kms"))</f>
        <v>0-10 kms</v>
      </c>
      <c r="AO1489" s="3" t="str">
        <f>+IF(TablaProyecto[[#This Row],[Porcentaje de aumento salarial recibido (%)]]&lt;16%,"Bajo",IF(TablaProyecto[[#This Row],[Porcentaje de aumento salarial recibido (%)]]&lt;21%,"Medio","Alto"))</f>
        <v>Bajo</v>
      </c>
      <c r="AP1489" s="3" t="str">
        <f>+IF(TablaProyecto[[#This Row],[TrainingTimesLastYear]]&lt;3,"Poca",IF(TablaProyecto[[#This Row],[TrainingTimesLastYear]]&lt;5,"Media","Mucha"))</f>
        <v>Poca</v>
      </c>
      <c r="AQ1489" s="3" t="str">
        <f>+IF(TablaProyecto[[#This Row],[TotalWorkingYears]]&lt;4,"Junior",IF(TablaProyecto[[#This Row],[TotalWorkingYears]]&lt;10,"Intermediate","Senior"))</f>
        <v>Senior</v>
      </c>
      <c r="AS1489" t="str">
        <f>+IF(TablaProyecto[[#This Row],[Education]]&gt;5,"ERRONEO","")</f>
        <v/>
      </c>
      <c r="AT1489" t="str">
        <f>IF(+COUNTIF(TablaProyecto[EmployeeNumber],TablaProyecto[[#This Row],[EmployeeNumber]])&gt;1,"ERRONEO"," ")</f>
        <v xml:space="preserve"> </v>
      </c>
      <c r="AU1489" t="str">
        <f>+IF(TablaProyecto[[#This Row],[JobSatisfaction]]&gt;4,"ERRONEO"," ")</f>
        <v xml:space="preserve"> </v>
      </c>
      <c r="AV1489" t="str">
        <f>+IF(TablaProyecto[[#This Row],[PerformanceRating]]&gt;4,"ERRONEO"," ")</f>
        <v xml:space="preserve"> </v>
      </c>
      <c r="AW1489" t="str">
        <f>+IF(TablaProyecto[[#This Row],[RelationshipSatisfaction]]&gt;4,"ERRONEO"," ")</f>
        <v xml:space="preserve"> </v>
      </c>
      <c r="AX1489" t="str">
        <f>+IF(TablaProyecto[[#This Row],[WorkLifeBalance]]&gt;4,"ERRONEO"," ")</f>
        <v xml:space="preserve"> </v>
      </c>
    </row>
    <row r="1490" spans="1:50" x14ac:dyDescent="0.35">
      <c r="A1490">
        <v>34</v>
      </c>
      <c r="B1490" t="s">
        <v>35</v>
      </c>
      <c r="C1490" t="s">
        <v>44</v>
      </c>
      <c r="D1490">
        <v>809</v>
      </c>
      <c r="E1490" t="s">
        <v>37</v>
      </c>
      <c r="F1490">
        <v>4</v>
      </c>
      <c r="G1490">
        <v>3</v>
      </c>
      <c r="H1490" t="s">
        <v>59</v>
      </c>
      <c r="I1490">
        <v>1</v>
      </c>
      <c r="J1490">
        <v>2087</v>
      </c>
      <c r="K1490">
        <v>4</v>
      </c>
      <c r="L1490" t="s">
        <v>46</v>
      </c>
      <c r="M1490">
        <v>49</v>
      </c>
      <c r="N1490">
        <v>3</v>
      </c>
      <c r="O1490">
        <v>1</v>
      </c>
      <c r="P1490" t="s">
        <v>50</v>
      </c>
      <c r="Q1490">
        <v>3</v>
      </c>
      <c r="R1490" t="s">
        <v>52</v>
      </c>
      <c r="S1490">
        <v>11849</v>
      </c>
      <c r="T1490">
        <v>13514</v>
      </c>
      <c r="U1490">
        <v>3</v>
      </c>
      <c r="V1490" t="s">
        <v>42</v>
      </c>
      <c r="W1490" t="s">
        <v>35</v>
      </c>
      <c r="X1490">
        <v>21</v>
      </c>
      <c r="Y1490">
        <v>3</v>
      </c>
      <c r="Z1490">
        <v>4</v>
      </c>
      <c r="AA1490">
        <v>80</v>
      </c>
      <c r="AB1490">
        <v>0</v>
      </c>
      <c r="AC1490">
        <v>6</v>
      </c>
      <c r="AD1490">
        <v>6</v>
      </c>
      <c r="AE1490">
        <v>4</v>
      </c>
      <c r="AF1490">
        <v>4</v>
      </c>
      <c r="AG1490">
        <v>2</v>
      </c>
      <c r="AH1490">
        <v>0</v>
      </c>
      <c r="AI1490">
        <v>8</v>
      </c>
      <c r="AJ1490" s="3">
        <f>+TablaProyecto[[#This Row],[PercentSalaryHike]]/100</f>
        <v>0.21</v>
      </c>
      <c r="AK1490" s="3" t="str">
        <f>+IF(TablaProyecto[[#This Row],[Age]]&gt;=61,"Baby boomers",IF(TablaProyecto[[#This Row],[Age]]&gt;=45,"Generacion X",IF(TablaProyecto[[#This Row],[Age]]&gt;=29,"Millennials","Generacion Z")))</f>
        <v>Millennials</v>
      </c>
      <c r="AL149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90" s="3" t="str">
        <f>+IF(TablaProyecto[[#This Row],[HourlyRate]]&lt;50,"Coste salarial bajo",IF(TablaProyecto[[#This Row],[HourlyRate]]&lt;75,"Coste salarial medio","Coste salarial alto"))</f>
        <v>Coste salarial bajo</v>
      </c>
      <c r="AN1490" s="3" t="str">
        <f>+IF(TablaProyecto[[#This Row],[DistanceFromHome]]&lt;10,"0-10 kms",IF(TablaProyecto[[#This Row],[DistanceFromHome]]&lt;20,"10-20 kms","20-30 kms"))</f>
        <v>0-10 kms</v>
      </c>
      <c r="AO1490" s="3" t="str">
        <f>+IF(TablaProyecto[[#This Row],[Porcentaje de aumento salarial recibido (%)]]&lt;16%,"Bajo",IF(TablaProyecto[[#This Row],[Porcentaje de aumento salarial recibido (%)]]&lt;21%,"Medio","Alto"))</f>
        <v>Alto</v>
      </c>
      <c r="AP1490" s="3" t="str">
        <f>+IF(TablaProyecto[[#This Row],[TrainingTimesLastYear]]&lt;3,"Poca",IF(TablaProyecto[[#This Row],[TrainingTimesLastYear]]&lt;5,"Media","Mucha"))</f>
        <v>Mucha</v>
      </c>
      <c r="AQ1490" s="3" t="str">
        <f>+IF(TablaProyecto[[#This Row],[TotalWorkingYears]]&lt;4,"Junior",IF(TablaProyecto[[#This Row],[TotalWorkingYears]]&lt;10,"Intermediate","Senior"))</f>
        <v>Intermediate</v>
      </c>
      <c r="AS1490" t="str">
        <f>+IF(TablaProyecto[[#This Row],[Education]]&gt;5,"ERRONEO","")</f>
        <v/>
      </c>
      <c r="AT1490" t="str">
        <f>IF(+COUNTIF(TablaProyecto[EmployeeNumber],TablaProyecto[[#This Row],[EmployeeNumber]])&gt;1,"ERRONEO"," ")</f>
        <v xml:space="preserve"> </v>
      </c>
      <c r="AU1490" t="str">
        <f>+IF(TablaProyecto[[#This Row],[JobSatisfaction]]&gt;4,"ERRONEO"," ")</f>
        <v xml:space="preserve"> </v>
      </c>
      <c r="AV1490" t="str">
        <f>+IF(TablaProyecto[[#This Row],[PerformanceRating]]&gt;4,"ERRONEO"," ")</f>
        <v xml:space="preserve"> </v>
      </c>
      <c r="AW1490" t="str">
        <f>+IF(TablaProyecto[[#This Row],[RelationshipSatisfaction]]&gt;4,"ERRONEO"," ")</f>
        <v xml:space="preserve"> </v>
      </c>
      <c r="AX1490" t="str">
        <f>+IF(TablaProyecto[[#This Row],[WorkLifeBalance]]&gt;4,"ERRONEO"," ")</f>
        <v xml:space="preserve"> </v>
      </c>
    </row>
    <row r="1491" spans="1:50" x14ac:dyDescent="0.35">
      <c r="A1491">
        <v>59</v>
      </c>
      <c r="B1491" t="s">
        <v>35</v>
      </c>
      <c r="C1491" t="s">
        <v>44</v>
      </c>
      <c r="D1491">
        <v>827</v>
      </c>
      <c r="E1491" t="s">
        <v>37</v>
      </c>
      <c r="F1491">
        <v>2</v>
      </c>
      <c r="G1491">
        <v>2</v>
      </c>
      <c r="H1491" t="s">
        <v>49</v>
      </c>
      <c r="I1491">
        <v>1</v>
      </c>
      <c r="J1491">
        <v>2088</v>
      </c>
      <c r="K1491">
        <v>3</v>
      </c>
      <c r="L1491" t="s">
        <v>39</v>
      </c>
      <c r="M1491">
        <v>90</v>
      </c>
      <c r="N1491">
        <v>4</v>
      </c>
      <c r="O1491">
        <v>2</v>
      </c>
      <c r="P1491" t="s">
        <v>54</v>
      </c>
      <c r="Q1491">
        <v>1</v>
      </c>
      <c r="R1491" t="s">
        <v>41</v>
      </c>
      <c r="S1491">
        <v>9619</v>
      </c>
      <c r="T1491">
        <v>6148</v>
      </c>
      <c r="U1491">
        <v>6</v>
      </c>
      <c r="V1491" t="s">
        <v>42</v>
      </c>
      <c r="W1491" t="s">
        <v>43</v>
      </c>
      <c r="X1491">
        <v>12</v>
      </c>
      <c r="Y1491">
        <v>4</v>
      </c>
      <c r="Z1491">
        <v>4</v>
      </c>
      <c r="AA1491">
        <v>80</v>
      </c>
      <c r="AB1491">
        <v>1</v>
      </c>
      <c r="AC1491">
        <v>29</v>
      </c>
      <c r="AD1491">
        <v>2</v>
      </c>
      <c r="AE1491">
        <v>3</v>
      </c>
      <c r="AF1491">
        <v>5</v>
      </c>
      <c r="AG1491">
        <v>0</v>
      </c>
      <c r="AH1491">
        <v>11</v>
      </c>
      <c r="AI1491">
        <v>0</v>
      </c>
      <c r="AJ1491" s="3">
        <f>+TablaProyecto[[#This Row],[PercentSalaryHike]]/100</f>
        <v>0.12</v>
      </c>
      <c r="AK1491" s="3" t="str">
        <f>+IF(TablaProyecto[[#This Row],[Age]]&gt;=61,"Baby boomers",IF(TablaProyecto[[#This Row],[Age]]&gt;=45,"Generacion X",IF(TablaProyecto[[#This Row],[Age]]&gt;=29,"Millennials","Generacion Z")))</f>
        <v>Generacion X</v>
      </c>
      <c r="AL149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91" s="3" t="str">
        <f>+IF(TablaProyecto[[#This Row],[HourlyRate]]&lt;50,"Coste salarial bajo",IF(TablaProyecto[[#This Row],[HourlyRate]]&lt;75,"Coste salarial medio","Coste salarial alto"))</f>
        <v>Coste salarial alto</v>
      </c>
      <c r="AN1491" s="3" t="str">
        <f>+IF(TablaProyecto[[#This Row],[DistanceFromHome]]&lt;10,"0-10 kms",IF(TablaProyecto[[#This Row],[DistanceFromHome]]&lt;20,"10-20 kms","20-30 kms"))</f>
        <v>0-10 kms</v>
      </c>
      <c r="AO1491" s="3" t="str">
        <f>+IF(TablaProyecto[[#This Row],[Porcentaje de aumento salarial recibido (%)]]&lt;16%,"Bajo",IF(TablaProyecto[[#This Row],[Porcentaje de aumento salarial recibido (%)]]&lt;21%,"Medio","Alto"))</f>
        <v>Bajo</v>
      </c>
      <c r="AP1491" s="3" t="str">
        <f>+IF(TablaProyecto[[#This Row],[TrainingTimesLastYear]]&lt;3,"Poca",IF(TablaProyecto[[#This Row],[TrainingTimesLastYear]]&lt;5,"Media","Mucha"))</f>
        <v>Poca</v>
      </c>
      <c r="AQ1491" s="3" t="str">
        <f>+IF(TablaProyecto[[#This Row],[TotalWorkingYears]]&lt;4,"Junior",IF(TablaProyecto[[#This Row],[TotalWorkingYears]]&lt;10,"Intermediate","Senior"))</f>
        <v>Senior</v>
      </c>
      <c r="AS1491" t="str">
        <f>+IF(TablaProyecto[[#This Row],[Education]]&gt;5,"ERRONEO","")</f>
        <v/>
      </c>
      <c r="AT1491" t="str">
        <f>IF(+COUNTIF(TablaProyecto[EmployeeNumber],TablaProyecto[[#This Row],[EmployeeNumber]])&gt;1,"ERRONEO"," ")</f>
        <v xml:space="preserve"> </v>
      </c>
      <c r="AU1491" t="str">
        <f>+IF(TablaProyecto[[#This Row],[JobSatisfaction]]&gt;4,"ERRONEO"," ")</f>
        <v xml:space="preserve"> </v>
      </c>
      <c r="AV1491" t="str">
        <f>+IF(TablaProyecto[[#This Row],[PerformanceRating]]&gt;4,"ERRONEO"," ")</f>
        <v xml:space="preserve"> </v>
      </c>
      <c r="AW1491" t="str">
        <f>+IF(TablaProyecto[[#This Row],[RelationshipSatisfaction]]&gt;4,"ERRONEO"," ")</f>
        <v xml:space="preserve"> </v>
      </c>
      <c r="AX1491" t="str">
        <f>+IF(TablaProyecto[[#This Row],[WorkLifeBalance]]&gt;4,"ERRONEO"," ")</f>
        <v xml:space="preserve"> </v>
      </c>
    </row>
    <row r="1492" spans="1:50" x14ac:dyDescent="0.35">
      <c r="A1492">
        <v>41</v>
      </c>
      <c r="B1492" t="s">
        <v>43</v>
      </c>
      <c r="C1492" t="s">
        <v>55</v>
      </c>
      <c r="D1492">
        <v>1351</v>
      </c>
      <c r="E1492" t="s">
        <v>37</v>
      </c>
      <c r="F1492">
        <v>2</v>
      </c>
      <c r="G1492">
        <v>4</v>
      </c>
      <c r="H1492" t="s">
        <v>51</v>
      </c>
      <c r="I1492">
        <v>1</v>
      </c>
      <c r="J1492">
        <v>2089</v>
      </c>
      <c r="K1492">
        <v>3</v>
      </c>
      <c r="L1492" t="s">
        <v>39</v>
      </c>
      <c r="M1492">
        <v>74</v>
      </c>
      <c r="N1492">
        <v>2</v>
      </c>
      <c r="O1492">
        <v>1</v>
      </c>
      <c r="P1492" t="s">
        <v>61</v>
      </c>
      <c r="Q1492">
        <v>3</v>
      </c>
      <c r="R1492" t="s">
        <v>52</v>
      </c>
      <c r="S1492">
        <v>3968</v>
      </c>
      <c r="T1492">
        <v>9241</v>
      </c>
      <c r="U1492">
        <v>0</v>
      </c>
      <c r="V1492" t="s">
        <v>42</v>
      </c>
      <c r="W1492" t="s">
        <v>43</v>
      </c>
      <c r="X1492">
        <v>14</v>
      </c>
      <c r="Y1492">
        <v>3</v>
      </c>
      <c r="Z1492">
        <v>4</v>
      </c>
      <c r="AA1492">
        <v>80</v>
      </c>
      <c r="AB1492">
        <v>0</v>
      </c>
      <c r="AC1492">
        <v>6</v>
      </c>
      <c r="AD1492">
        <v>2</v>
      </c>
      <c r="AE1492">
        <v>2</v>
      </c>
      <c r="AF1492">
        <v>7</v>
      </c>
      <c r="AG1492">
        <v>0</v>
      </c>
      <c r="AH1492">
        <v>1</v>
      </c>
      <c r="AI1492">
        <v>8</v>
      </c>
      <c r="AJ1492" s="3">
        <f>+TablaProyecto[[#This Row],[PercentSalaryHike]]/100</f>
        <v>0.14000000000000001</v>
      </c>
      <c r="AK1492" s="3" t="str">
        <f>+IF(TablaProyecto[[#This Row],[Age]]&gt;=61,"Baby boomers",IF(TablaProyecto[[#This Row],[Age]]&gt;=45,"Generacion X",IF(TablaProyecto[[#This Row],[Age]]&gt;=29,"Millennials","Generacion Z")))</f>
        <v>Millennials</v>
      </c>
      <c r="AL149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92" s="3" t="str">
        <f>+IF(TablaProyecto[[#This Row],[HourlyRate]]&lt;50,"Coste salarial bajo",IF(TablaProyecto[[#This Row],[HourlyRate]]&lt;75,"Coste salarial medio","Coste salarial alto"))</f>
        <v>Coste salarial medio</v>
      </c>
      <c r="AN1492" s="3" t="str">
        <f>+IF(TablaProyecto[[#This Row],[DistanceFromHome]]&lt;10,"0-10 kms",IF(TablaProyecto[[#This Row],[DistanceFromHome]]&lt;20,"10-20 kms","20-30 kms"))</f>
        <v>0-10 kms</v>
      </c>
      <c r="AO1492" s="3" t="str">
        <f>+IF(TablaProyecto[[#This Row],[Porcentaje de aumento salarial recibido (%)]]&lt;16%,"Bajo",IF(TablaProyecto[[#This Row],[Porcentaje de aumento salarial recibido (%)]]&lt;21%,"Medio","Alto"))</f>
        <v>Bajo</v>
      </c>
      <c r="AP1492" s="3" t="str">
        <f>+IF(TablaProyecto[[#This Row],[TrainingTimesLastYear]]&lt;3,"Poca",IF(TablaProyecto[[#This Row],[TrainingTimesLastYear]]&lt;5,"Media","Mucha"))</f>
        <v>Poca</v>
      </c>
      <c r="AQ1492" s="3" t="str">
        <f>+IF(TablaProyecto[[#This Row],[TotalWorkingYears]]&lt;4,"Junior",IF(TablaProyecto[[#This Row],[TotalWorkingYears]]&lt;10,"Intermediate","Senior"))</f>
        <v>Intermediate</v>
      </c>
      <c r="AS1492" t="str">
        <f>+IF(TablaProyecto[[#This Row],[Education]]&gt;5,"ERRONEO","")</f>
        <v/>
      </c>
      <c r="AT1492" t="str">
        <f>IF(+COUNTIF(TablaProyecto[EmployeeNumber],TablaProyecto[[#This Row],[EmployeeNumber]])&gt;1,"ERRONEO"," ")</f>
        <v xml:space="preserve"> </v>
      </c>
      <c r="AU1492" t="str">
        <f>+IF(TablaProyecto[[#This Row],[JobSatisfaction]]&gt;4,"ERRONEO"," ")</f>
        <v xml:space="preserve"> </v>
      </c>
      <c r="AV1492" t="str">
        <f>+IF(TablaProyecto[[#This Row],[PerformanceRating]]&gt;4,"ERRONEO"," ")</f>
        <v xml:space="preserve"> </v>
      </c>
      <c r="AW1492" t="str">
        <f>+IF(TablaProyecto[[#This Row],[RelationshipSatisfaction]]&gt;4,"ERRONEO"," ")</f>
        <v xml:space="preserve"> </v>
      </c>
      <c r="AX1492" t="str">
        <f>+IF(TablaProyecto[[#This Row],[WorkLifeBalance]]&gt;4,"ERRONEO"," ")</f>
        <v xml:space="preserve"> </v>
      </c>
    </row>
    <row r="1493" spans="1:50" x14ac:dyDescent="0.35">
      <c r="A1493">
        <v>29</v>
      </c>
      <c r="B1493" t="s">
        <v>43</v>
      </c>
      <c r="C1493" t="s">
        <v>55</v>
      </c>
      <c r="D1493">
        <v>746</v>
      </c>
      <c r="E1493" t="s">
        <v>61</v>
      </c>
      <c r="F1493">
        <v>6</v>
      </c>
      <c r="G1493">
        <v>5</v>
      </c>
      <c r="H1493" t="s">
        <v>51</v>
      </c>
      <c r="I1493">
        <v>1</v>
      </c>
      <c r="J1493">
        <v>2090</v>
      </c>
      <c r="K1493">
        <v>3</v>
      </c>
      <c r="L1493" t="s">
        <v>46</v>
      </c>
      <c r="M1493">
        <v>67</v>
      </c>
      <c r="N1493">
        <v>2</v>
      </c>
      <c r="O1493">
        <v>5</v>
      </c>
      <c r="P1493" t="s">
        <v>61</v>
      </c>
      <c r="Q1493">
        <v>3</v>
      </c>
      <c r="R1493" t="s">
        <v>41</v>
      </c>
      <c r="S1493">
        <v>4403</v>
      </c>
      <c r="T1493">
        <v>22456</v>
      </c>
      <c r="U1493">
        <v>8</v>
      </c>
      <c r="V1493" t="s">
        <v>42</v>
      </c>
      <c r="W1493" t="s">
        <v>35</v>
      </c>
      <c r="X1493">
        <v>12</v>
      </c>
      <c r="Y1493">
        <v>3</v>
      </c>
      <c r="Z1493">
        <v>4</v>
      </c>
      <c r="AA1493">
        <v>80</v>
      </c>
      <c r="AB1493">
        <v>1</v>
      </c>
      <c r="AC1493">
        <v>31</v>
      </c>
      <c r="AD1493">
        <v>4</v>
      </c>
      <c r="AE1493">
        <v>3</v>
      </c>
      <c r="AF1493">
        <v>2</v>
      </c>
      <c r="AG1493">
        <v>0</v>
      </c>
      <c r="AH1493">
        <v>7</v>
      </c>
      <c r="AI1493">
        <v>1</v>
      </c>
      <c r="AJ1493" s="3">
        <f>+TablaProyecto[[#This Row],[PercentSalaryHike]]/100</f>
        <v>0.12</v>
      </c>
      <c r="AK1493" s="3" t="str">
        <f>+IF(TablaProyecto[[#This Row],[Age]]&gt;=61,"Baby boomers",IF(TablaProyecto[[#This Row],[Age]]&gt;=45,"Generacion X",IF(TablaProyecto[[#This Row],[Age]]&gt;=29,"Millennials","Generacion Z")))</f>
        <v>Millennials</v>
      </c>
      <c r="AL149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93" s="3" t="str">
        <f>+IF(TablaProyecto[[#This Row],[HourlyRate]]&lt;50,"Coste salarial bajo",IF(TablaProyecto[[#This Row],[HourlyRate]]&lt;75,"Coste salarial medio","Coste salarial alto"))</f>
        <v>Coste salarial medio</v>
      </c>
      <c r="AN1493" s="3" t="str">
        <f>+IF(TablaProyecto[[#This Row],[DistanceFromHome]]&lt;10,"0-10 kms",IF(TablaProyecto[[#This Row],[DistanceFromHome]]&lt;20,"10-20 kms","20-30 kms"))</f>
        <v>0-10 kms</v>
      </c>
      <c r="AO1493" s="3" t="str">
        <f>+IF(TablaProyecto[[#This Row],[Porcentaje de aumento salarial recibido (%)]]&lt;16%,"Bajo",IF(TablaProyecto[[#This Row],[Porcentaje de aumento salarial recibido (%)]]&lt;21%,"Medio","Alto"))</f>
        <v>Bajo</v>
      </c>
      <c r="AP1493" s="3" t="str">
        <f>+IF(TablaProyecto[[#This Row],[TrainingTimesLastYear]]&lt;3,"Poca",IF(TablaProyecto[[#This Row],[TrainingTimesLastYear]]&lt;5,"Media","Mucha"))</f>
        <v>Media</v>
      </c>
      <c r="AQ1493" s="3" t="str">
        <f>+IF(TablaProyecto[[#This Row],[TotalWorkingYears]]&lt;4,"Junior",IF(TablaProyecto[[#This Row],[TotalWorkingYears]]&lt;10,"Intermediate","Senior"))</f>
        <v>Senior</v>
      </c>
      <c r="AS1493" t="str">
        <f>+IF(TablaProyecto[[#This Row],[Education]]&gt;5,"ERRONEO","")</f>
        <v/>
      </c>
      <c r="AT1493" t="str">
        <f>IF(+COUNTIF(TablaProyecto[EmployeeNumber],TablaProyecto[[#This Row],[EmployeeNumber]])&gt;1,"ERRONEO"," ")</f>
        <v xml:space="preserve"> </v>
      </c>
      <c r="AU1493" t="str">
        <f>+IF(TablaProyecto[[#This Row],[JobSatisfaction]]&gt;4,"ERRONEO"," ")</f>
        <v xml:space="preserve"> </v>
      </c>
      <c r="AV1493" t="str">
        <f>+IF(TablaProyecto[[#This Row],[PerformanceRating]]&gt;4,"ERRONEO"," ")</f>
        <v xml:space="preserve"> </v>
      </c>
      <c r="AW1493" t="str">
        <f>+IF(TablaProyecto[[#This Row],[RelationshipSatisfaction]]&gt;4,"ERRONEO"," ")</f>
        <v xml:space="preserve"> </v>
      </c>
      <c r="AX1493" t="str">
        <f>+IF(TablaProyecto[[#This Row],[WorkLifeBalance]]&gt;4,"ERRONEO"," ")</f>
        <v xml:space="preserve"> </v>
      </c>
    </row>
    <row r="1494" spans="1:50" x14ac:dyDescent="0.35">
      <c r="A1494">
        <v>35</v>
      </c>
      <c r="B1494" t="s">
        <v>43</v>
      </c>
      <c r="C1494" t="s">
        <v>36</v>
      </c>
      <c r="D1494">
        <v>798</v>
      </c>
      <c r="E1494" t="s">
        <v>37</v>
      </c>
      <c r="F1494">
        <v>23</v>
      </c>
      <c r="G1494">
        <v>4</v>
      </c>
      <c r="H1494" t="s">
        <v>61</v>
      </c>
      <c r="I1494">
        <v>1</v>
      </c>
      <c r="J1494">
        <v>2091</v>
      </c>
      <c r="K1494">
        <v>3</v>
      </c>
      <c r="L1494" t="s">
        <v>46</v>
      </c>
      <c r="M1494">
        <v>34</v>
      </c>
      <c r="N1494">
        <v>3</v>
      </c>
      <c r="O1494">
        <v>1</v>
      </c>
      <c r="P1494" t="s">
        <v>47</v>
      </c>
      <c r="Q1494">
        <v>2</v>
      </c>
      <c r="R1494" t="s">
        <v>52</v>
      </c>
      <c r="S1494">
        <v>2785</v>
      </c>
      <c r="T1494">
        <v>22845</v>
      </c>
      <c r="U1494">
        <v>2</v>
      </c>
      <c r="V1494" t="s">
        <v>42</v>
      </c>
      <c r="W1494" t="s">
        <v>43</v>
      </c>
      <c r="X1494">
        <v>18</v>
      </c>
      <c r="Y1494">
        <v>4</v>
      </c>
      <c r="Z1494">
        <v>1</v>
      </c>
      <c r="AA1494">
        <v>80</v>
      </c>
      <c r="AB1494">
        <v>0</v>
      </c>
      <c r="AC1494">
        <v>11</v>
      </c>
      <c r="AD1494">
        <v>5</v>
      </c>
      <c r="AE1494">
        <v>3</v>
      </c>
      <c r="AF1494">
        <v>4</v>
      </c>
      <c r="AG1494">
        <v>5</v>
      </c>
      <c r="AH1494">
        <v>1</v>
      </c>
      <c r="AI1494">
        <v>2</v>
      </c>
      <c r="AJ1494" s="3">
        <f>+TablaProyecto[[#This Row],[PercentSalaryHike]]/100</f>
        <v>0.18</v>
      </c>
      <c r="AK1494" s="3" t="str">
        <f>+IF(TablaProyecto[[#This Row],[Age]]&gt;=61,"Baby boomers",IF(TablaProyecto[[#This Row],[Age]]&gt;=45,"Generacion X",IF(TablaProyecto[[#This Row],[Age]]&gt;=29,"Millennials","Generacion Z")))</f>
        <v>Millennials</v>
      </c>
      <c r="AL149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94" s="3" t="str">
        <f>+IF(TablaProyecto[[#This Row],[HourlyRate]]&lt;50,"Coste salarial bajo",IF(TablaProyecto[[#This Row],[HourlyRate]]&lt;75,"Coste salarial medio","Coste salarial alto"))</f>
        <v>Coste salarial bajo</v>
      </c>
      <c r="AN1494" s="3" t="str">
        <f>+IF(TablaProyecto[[#This Row],[DistanceFromHome]]&lt;10,"0-10 kms",IF(TablaProyecto[[#This Row],[DistanceFromHome]]&lt;20,"10-20 kms","20-30 kms"))</f>
        <v>20-30 kms</v>
      </c>
      <c r="AO1494" s="3" t="str">
        <f>+IF(TablaProyecto[[#This Row],[Porcentaje de aumento salarial recibido (%)]]&lt;16%,"Bajo",IF(TablaProyecto[[#This Row],[Porcentaje de aumento salarial recibido (%)]]&lt;21%,"Medio","Alto"))</f>
        <v>Medio</v>
      </c>
      <c r="AP1494" s="3" t="str">
        <f>+IF(TablaProyecto[[#This Row],[TrainingTimesLastYear]]&lt;3,"Poca",IF(TablaProyecto[[#This Row],[TrainingTimesLastYear]]&lt;5,"Media","Mucha"))</f>
        <v>Mucha</v>
      </c>
      <c r="AQ1494" s="3" t="str">
        <f>+IF(TablaProyecto[[#This Row],[TotalWorkingYears]]&lt;4,"Junior",IF(TablaProyecto[[#This Row],[TotalWorkingYears]]&lt;10,"Intermediate","Senior"))</f>
        <v>Senior</v>
      </c>
      <c r="AS1494" t="str">
        <f>+IF(TablaProyecto[[#This Row],[Education]]&gt;5,"ERRONEO","")</f>
        <v/>
      </c>
      <c r="AT1494" t="str">
        <f>IF(+COUNTIF(TablaProyecto[EmployeeNumber],TablaProyecto[[#This Row],[EmployeeNumber]])&gt;1,"ERRONEO"," ")</f>
        <v xml:space="preserve"> </v>
      </c>
      <c r="AU1494" t="str">
        <f>+IF(TablaProyecto[[#This Row],[JobSatisfaction]]&gt;4,"ERRONEO"," ")</f>
        <v xml:space="preserve"> </v>
      </c>
      <c r="AV1494" t="str">
        <f>+IF(TablaProyecto[[#This Row],[PerformanceRating]]&gt;4,"ERRONEO"," ")</f>
        <v xml:space="preserve"> </v>
      </c>
      <c r="AW1494" t="str">
        <f>+IF(TablaProyecto[[#This Row],[RelationshipSatisfaction]]&gt;4,"ERRONEO"," ")</f>
        <v xml:space="preserve"> </v>
      </c>
      <c r="AX1494" t="str">
        <f>+IF(TablaProyecto[[#This Row],[WorkLifeBalance]]&gt;4,"ERRONEO"," ")</f>
        <v xml:space="preserve"> </v>
      </c>
    </row>
    <row r="1495" spans="1:50" x14ac:dyDescent="0.35">
      <c r="A1495">
        <v>30</v>
      </c>
      <c r="B1495" t="s">
        <v>43</v>
      </c>
      <c r="C1495" t="s">
        <v>36</v>
      </c>
      <c r="D1495">
        <v>1377</v>
      </c>
      <c r="E1495" t="s">
        <v>37</v>
      </c>
      <c r="F1495">
        <v>10</v>
      </c>
      <c r="G1495">
        <v>2</v>
      </c>
      <c r="H1495" t="s">
        <v>38</v>
      </c>
      <c r="I1495">
        <v>1</v>
      </c>
      <c r="J1495">
        <v>2092</v>
      </c>
      <c r="K1495">
        <v>2</v>
      </c>
      <c r="L1495" t="s">
        <v>46</v>
      </c>
      <c r="M1495">
        <v>97</v>
      </c>
      <c r="N1495">
        <v>3</v>
      </c>
      <c r="O1495">
        <v>2</v>
      </c>
      <c r="P1495" t="s">
        <v>54</v>
      </c>
      <c r="Q1495">
        <v>2</v>
      </c>
      <c r="R1495" t="s">
        <v>48</v>
      </c>
      <c r="S1495">
        <v>6392</v>
      </c>
      <c r="T1495">
        <v>19255</v>
      </c>
      <c r="U1495">
        <v>1</v>
      </c>
      <c r="V1495" t="s">
        <v>42</v>
      </c>
      <c r="W1495" t="s">
        <v>43</v>
      </c>
      <c r="X1495">
        <v>14</v>
      </c>
      <c r="Y1495">
        <v>3</v>
      </c>
      <c r="Z1495">
        <v>4</v>
      </c>
      <c r="AA1495">
        <v>80</v>
      </c>
      <c r="AB1495">
        <v>1</v>
      </c>
      <c r="AC1495">
        <v>8</v>
      </c>
      <c r="AD1495">
        <v>3</v>
      </c>
      <c r="AE1495">
        <v>3</v>
      </c>
      <c r="AF1495">
        <v>4</v>
      </c>
      <c r="AG1495">
        <v>7</v>
      </c>
      <c r="AH1495">
        <v>1</v>
      </c>
      <c r="AI1495">
        <v>6</v>
      </c>
      <c r="AJ1495" s="3">
        <f>+TablaProyecto[[#This Row],[PercentSalaryHike]]/100</f>
        <v>0.14000000000000001</v>
      </c>
      <c r="AK1495" s="3" t="str">
        <f>+IF(TablaProyecto[[#This Row],[Age]]&gt;=61,"Baby boomers",IF(TablaProyecto[[#This Row],[Age]]&gt;=45,"Generacion X",IF(TablaProyecto[[#This Row],[Age]]&gt;=29,"Millennials","Generacion Z")))</f>
        <v>Millennials</v>
      </c>
      <c r="AL149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95" s="3" t="str">
        <f>+IF(TablaProyecto[[#This Row],[HourlyRate]]&lt;50,"Coste salarial bajo",IF(TablaProyecto[[#This Row],[HourlyRate]]&lt;75,"Coste salarial medio","Coste salarial alto"))</f>
        <v>Coste salarial alto</v>
      </c>
      <c r="AN1495" s="3" t="str">
        <f>+IF(TablaProyecto[[#This Row],[DistanceFromHome]]&lt;10,"0-10 kms",IF(TablaProyecto[[#This Row],[DistanceFromHome]]&lt;20,"10-20 kms","20-30 kms"))</f>
        <v>10-20 kms</v>
      </c>
      <c r="AO1495" s="3" t="str">
        <f>+IF(TablaProyecto[[#This Row],[Porcentaje de aumento salarial recibido (%)]]&lt;16%,"Bajo",IF(TablaProyecto[[#This Row],[Porcentaje de aumento salarial recibido (%)]]&lt;21%,"Medio","Alto"))</f>
        <v>Bajo</v>
      </c>
      <c r="AP1495" s="3" t="str">
        <f>+IF(TablaProyecto[[#This Row],[TrainingTimesLastYear]]&lt;3,"Poca",IF(TablaProyecto[[#This Row],[TrainingTimesLastYear]]&lt;5,"Media","Mucha"))</f>
        <v>Media</v>
      </c>
      <c r="AQ1495" s="3" t="str">
        <f>+IF(TablaProyecto[[#This Row],[TotalWorkingYears]]&lt;4,"Junior",IF(TablaProyecto[[#This Row],[TotalWorkingYears]]&lt;10,"Intermediate","Senior"))</f>
        <v>Intermediate</v>
      </c>
      <c r="AS1495" t="str">
        <f>+IF(TablaProyecto[[#This Row],[Education]]&gt;5,"ERRONEO","")</f>
        <v/>
      </c>
      <c r="AT1495" t="str">
        <f>IF(+COUNTIF(TablaProyecto[EmployeeNumber],TablaProyecto[[#This Row],[EmployeeNumber]])&gt;1,"ERRONEO"," ")</f>
        <v xml:space="preserve"> </v>
      </c>
      <c r="AU1495" t="str">
        <f>+IF(TablaProyecto[[#This Row],[JobSatisfaction]]&gt;4,"ERRONEO"," ")</f>
        <v xml:space="preserve"> </v>
      </c>
      <c r="AV1495" t="str">
        <f>+IF(TablaProyecto[[#This Row],[PerformanceRating]]&gt;4,"ERRONEO"," ")</f>
        <v xml:space="preserve"> </v>
      </c>
      <c r="AW1495" t="str">
        <f>+IF(TablaProyecto[[#This Row],[RelationshipSatisfaction]]&gt;4,"ERRONEO"," ")</f>
        <v xml:space="preserve"> </v>
      </c>
      <c r="AX1495" t="str">
        <f>+IF(TablaProyecto[[#This Row],[WorkLifeBalance]]&gt;4,"ERRONEO"," ")</f>
        <v xml:space="preserve"> </v>
      </c>
    </row>
    <row r="1496" spans="1:50" x14ac:dyDescent="0.35">
      <c r="A1496">
        <v>26</v>
      </c>
      <c r="B1496" t="s">
        <v>35</v>
      </c>
      <c r="C1496" t="s">
        <v>55</v>
      </c>
      <c r="D1496">
        <v>990</v>
      </c>
      <c r="E1496" t="s">
        <v>61</v>
      </c>
      <c r="F1496">
        <v>3</v>
      </c>
      <c r="G1496">
        <v>4</v>
      </c>
      <c r="H1496" t="s">
        <v>38</v>
      </c>
      <c r="I1496">
        <v>1</v>
      </c>
      <c r="J1496">
        <v>2093</v>
      </c>
      <c r="K1496">
        <v>2</v>
      </c>
      <c r="L1496" t="s">
        <v>39</v>
      </c>
      <c r="M1496">
        <v>68</v>
      </c>
      <c r="N1496">
        <v>3</v>
      </c>
      <c r="O1496">
        <v>2</v>
      </c>
      <c r="P1496" t="s">
        <v>40</v>
      </c>
      <c r="Q1496">
        <v>1</v>
      </c>
      <c r="R1496" t="s">
        <v>52</v>
      </c>
      <c r="S1496">
        <v>4538</v>
      </c>
      <c r="T1496">
        <v>16019</v>
      </c>
      <c r="U1496">
        <v>4</v>
      </c>
      <c r="V1496" t="s">
        <v>42</v>
      </c>
      <c r="W1496" t="s">
        <v>43</v>
      </c>
      <c r="X1496">
        <v>23</v>
      </c>
      <c r="Y1496">
        <v>3</v>
      </c>
      <c r="Z1496">
        <v>3</v>
      </c>
      <c r="AA1496">
        <v>80</v>
      </c>
      <c r="AB1496">
        <v>0</v>
      </c>
      <c r="AC1496">
        <v>10</v>
      </c>
      <c r="AD1496">
        <v>2</v>
      </c>
      <c r="AE1496">
        <v>1</v>
      </c>
      <c r="AF1496">
        <v>5</v>
      </c>
      <c r="AG1496">
        <v>7</v>
      </c>
      <c r="AH1496">
        <v>1</v>
      </c>
      <c r="AI1496">
        <v>10</v>
      </c>
      <c r="AJ1496" s="3">
        <f>+TablaProyecto[[#This Row],[PercentSalaryHike]]/100</f>
        <v>0.23</v>
      </c>
      <c r="AK1496" s="3" t="str">
        <f>+IF(TablaProyecto[[#This Row],[Age]]&gt;=61,"Baby boomers",IF(TablaProyecto[[#This Row],[Age]]&gt;=45,"Generacion X",IF(TablaProyecto[[#This Row],[Age]]&gt;=29,"Millennials","Generacion Z")))</f>
        <v>Generacion Z</v>
      </c>
      <c r="AL149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96" s="3" t="str">
        <f>+IF(TablaProyecto[[#This Row],[HourlyRate]]&lt;50,"Coste salarial bajo",IF(TablaProyecto[[#This Row],[HourlyRate]]&lt;75,"Coste salarial medio","Coste salarial alto"))</f>
        <v>Coste salarial medio</v>
      </c>
      <c r="AN1496" s="3" t="str">
        <f>+IF(TablaProyecto[[#This Row],[DistanceFromHome]]&lt;10,"0-10 kms",IF(TablaProyecto[[#This Row],[DistanceFromHome]]&lt;20,"10-20 kms","20-30 kms"))</f>
        <v>0-10 kms</v>
      </c>
      <c r="AO1496" s="3" t="str">
        <f>+IF(TablaProyecto[[#This Row],[Porcentaje de aumento salarial recibido (%)]]&lt;16%,"Bajo",IF(TablaProyecto[[#This Row],[Porcentaje de aumento salarial recibido (%)]]&lt;21%,"Medio","Alto"))</f>
        <v>Alto</v>
      </c>
      <c r="AP1496" s="3" t="str">
        <f>+IF(TablaProyecto[[#This Row],[TrainingTimesLastYear]]&lt;3,"Poca",IF(TablaProyecto[[#This Row],[TrainingTimesLastYear]]&lt;5,"Media","Mucha"))</f>
        <v>Poca</v>
      </c>
      <c r="AQ1496" s="3" t="str">
        <f>+IF(TablaProyecto[[#This Row],[TotalWorkingYears]]&lt;4,"Junior",IF(TablaProyecto[[#This Row],[TotalWorkingYears]]&lt;10,"Intermediate","Senior"))</f>
        <v>Senior</v>
      </c>
      <c r="AS1496" t="str">
        <f>+IF(TablaProyecto[[#This Row],[Education]]&gt;5,"ERRONEO","")</f>
        <v/>
      </c>
      <c r="AT1496" t="str">
        <f>IF(+COUNTIF(TablaProyecto[EmployeeNumber],TablaProyecto[[#This Row],[EmployeeNumber]])&gt;1,"ERRONEO"," ")</f>
        <v xml:space="preserve"> </v>
      </c>
      <c r="AU1496" t="str">
        <f>+IF(TablaProyecto[[#This Row],[JobSatisfaction]]&gt;4,"ERRONEO"," ")</f>
        <v xml:space="preserve"> </v>
      </c>
      <c r="AV1496" t="str">
        <f>+IF(TablaProyecto[[#This Row],[PerformanceRating]]&gt;4,"ERRONEO"," ")</f>
        <v xml:space="preserve"> </v>
      </c>
      <c r="AW1496" t="str">
        <f>+IF(TablaProyecto[[#This Row],[RelationshipSatisfaction]]&gt;4,"ERRONEO"," ")</f>
        <v xml:space="preserve"> </v>
      </c>
      <c r="AX1496" t="str">
        <f>+IF(TablaProyecto[[#This Row],[WorkLifeBalance]]&gt;4,"ERRONEO"," ")</f>
        <v xml:space="preserve"> </v>
      </c>
    </row>
    <row r="1497" spans="1:50" x14ac:dyDescent="0.35">
      <c r="A1497">
        <v>32</v>
      </c>
      <c r="B1497" t="s">
        <v>43</v>
      </c>
      <c r="C1497" t="s">
        <v>55</v>
      </c>
      <c r="D1497">
        <v>254</v>
      </c>
      <c r="E1497" t="s">
        <v>37</v>
      </c>
      <c r="F1497">
        <v>3</v>
      </c>
      <c r="G1497">
        <v>3</v>
      </c>
      <c r="H1497" t="s">
        <v>38</v>
      </c>
      <c r="I1497">
        <v>1</v>
      </c>
      <c r="J1497">
        <v>2094</v>
      </c>
      <c r="K1497">
        <v>4</v>
      </c>
      <c r="L1497" t="s">
        <v>39</v>
      </c>
      <c r="M1497">
        <v>67</v>
      </c>
      <c r="N1497">
        <v>3</v>
      </c>
      <c r="O1497">
        <v>1</v>
      </c>
      <c r="P1497" t="s">
        <v>50</v>
      </c>
      <c r="Q1497">
        <v>1</v>
      </c>
      <c r="R1497" t="s">
        <v>41</v>
      </c>
      <c r="S1497">
        <v>5933</v>
      </c>
      <c r="T1497">
        <v>13430</v>
      </c>
      <c r="U1497">
        <v>0</v>
      </c>
      <c r="V1497" t="s">
        <v>42</v>
      </c>
      <c r="W1497" t="s">
        <v>35</v>
      </c>
      <c r="X1497">
        <v>20</v>
      </c>
      <c r="Y1497">
        <v>3</v>
      </c>
      <c r="Z1497">
        <v>3</v>
      </c>
      <c r="AA1497">
        <v>80</v>
      </c>
      <c r="AB1497">
        <v>1</v>
      </c>
      <c r="AC1497">
        <v>4</v>
      </c>
      <c r="AD1497">
        <v>3</v>
      </c>
      <c r="AE1497">
        <v>3</v>
      </c>
      <c r="AF1497">
        <v>1</v>
      </c>
      <c r="AG1497">
        <v>2</v>
      </c>
      <c r="AH1497">
        <v>1</v>
      </c>
      <c r="AI1497">
        <v>0</v>
      </c>
      <c r="AJ1497" s="3">
        <f>+TablaProyecto[[#This Row],[PercentSalaryHike]]/100</f>
        <v>0.2</v>
      </c>
      <c r="AK1497" s="3" t="str">
        <f>+IF(TablaProyecto[[#This Row],[Age]]&gt;=61,"Baby boomers",IF(TablaProyecto[[#This Row],[Age]]&gt;=45,"Generacion X",IF(TablaProyecto[[#This Row],[Age]]&gt;=29,"Millennials","Generacion Z")))</f>
        <v>Millennials</v>
      </c>
      <c r="AL149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497" s="3" t="str">
        <f>+IF(TablaProyecto[[#This Row],[HourlyRate]]&lt;50,"Coste salarial bajo",IF(TablaProyecto[[#This Row],[HourlyRate]]&lt;75,"Coste salarial medio","Coste salarial alto"))</f>
        <v>Coste salarial medio</v>
      </c>
      <c r="AN1497" s="3" t="str">
        <f>+IF(TablaProyecto[[#This Row],[DistanceFromHome]]&lt;10,"0-10 kms",IF(TablaProyecto[[#This Row],[DistanceFromHome]]&lt;20,"10-20 kms","20-30 kms"))</f>
        <v>0-10 kms</v>
      </c>
      <c r="AO1497" s="3" t="str">
        <f>+IF(TablaProyecto[[#This Row],[Porcentaje de aumento salarial recibido (%)]]&lt;16%,"Bajo",IF(TablaProyecto[[#This Row],[Porcentaje de aumento salarial recibido (%)]]&lt;21%,"Medio","Alto"))</f>
        <v>Medio</v>
      </c>
      <c r="AP1497" s="3" t="str">
        <f>+IF(TablaProyecto[[#This Row],[TrainingTimesLastYear]]&lt;3,"Poca",IF(TablaProyecto[[#This Row],[TrainingTimesLastYear]]&lt;5,"Media","Mucha"))</f>
        <v>Media</v>
      </c>
      <c r="AQ1497" s="3" t="str">
        <f>+IF(TablaProyecto[[#This Row],[TotalWorkingYears]]&lt;4,"Junior",IF(TablaProyecto[[#This Row],[TotalWorkingYears]]&lt;10,"Intermediate","Senior"))</f>
        <v>Intermediate</v>
      </c>
      <c r="AS1497" t="str">
        <f>+IF(TablaProyecto[[#This Row],[Education]]&gt;5,"ERRONEO","")</f>
        <v/>
      </c>
      <c r="AT1497" t="str">
        <f>IF(+COUNTIF(TablaProyecto[EmployeeNumber],TablaProyecto[[#This Row],[EmployeeNumber]])&gt;1,"ERRONEO"," ")</f>
        <v xml:space="preserve"> </v>
      </c>
      <c r="AU1497" t="str">
        <f>+IF(TablaProyecto[[#This Row],[JobSatisfaction]]&gt;4,"ERRONEO"," ")</f>
        <v xml:space="preserve"> </v>
      </c>
      <c r="AV1497" t="str">
        <f>+IF(TablaProyecto[[#This Row],[PerformanceRating]]&gt;4,"ERRONEO"," ")</f>
        <v xml:space="preserve"> </v>
      </c>
      <c r="AW1497" t="str">
        <f>+IF(TablaProyecto[[#This Row],[RelationshipSatisfaction]]&gt;4,"ERRONEO"," ")</f>
        <v xml:space="preserve"> </v>
      </c>
      <c r="AX1497" t="str">
        <f>+IF(TablaProyecto[[#This Row],[WorkLifeBalance]]&gt;4,"ERRONEO"," ")</f>
        <v xml:space="preserve"> </v>
      </c>
    </row>
    <row r="1498" spans="1:50" x14ac:dyDescent="0.35">
      <c r="A1498">
        <v>35</v>
      </c>
      <c r="B1498" t="s">
        <v>35</v>
      </c>
      <c r="C1498" t="s">
        <v>44</v>
      </c>
      <c r="D1498">
        <v>1158</v>
      </c>
      <c r="E1498" t="s">
        <v>61</v>
      </c>
      <c r="F1498">
        <v>8</v>
      </c>
      <c r="G1498">
        <v>1</v>
      </c>
      <c r="H1498" t="s">
        <v>38</v>
      </c>
      <c r="I1498">
        <v>1</v>
      </c>
      <c r="J1498">
        <v>2095</v>
      </c>
      <c r="K1498">
        <v>4</v>
      </c>
      <c r="L1498" t="s">
        <v>39</v>
      </c>
      <c r="M1498">
        <v>72</v>
      </c>
      <c r="N1498">
        <v>1</v>
      </c>
      <c r="O1498">
        <v>4</v>
      </c>
      <c r="P1498" t="s">
        <v>56</v>
      </c>
      <c r="Q1498">
        <v>3</v>
      </c>
      <c r="R1498" t="s">
        <v>52</v>
      </c>
      <c r="S1498">
        <v>13695</v>
      </c>
      <c r="T1498">
        <v>11591</v>
      </c>
      <c r="U1498">
        <v>5</v>
      </c>
      <c r="V1498" t="s">
        <v>42</v>
      </c>
      <c r="W1498" t="s">
        <v>43</v>
      </c>
      <c r="X1498">
        <v>18</v>
      </c>
      <c r="Y1498">
        <v>4</v>
      </c>
      <c r="Z1498">
        <v>1</v>
      </c>
      <c r="AA1498">
        <v>80</v>
      </c>
      <c r="AB1498">
        <v>0</v>
      </c>
      <c r="AC1498">
        <v>2</v>
      </c>
      <c r="AD1498">
        <v>2</v>
      </c>
      <c r="AE1498">
        <v>2</v>
      </c>
      <c r="AF1498">
        <v>5</v>
      </c>
      <c r="AG1498">
        <v>2</v>
      </c>
      <c r="AH1498">
        <v>0</v>
      </c>
      <c r="AI1498">
        <v>6</v>
      </c>
      <c r="AJ1498" s="3">
        <f>+TablaProyecto[[#This Row],[PercentSalaryHike]]/100</f>
        <v>0.18</v>
      </c>
      <c r="AK1498" s="3" t="str">
        <f>+IF(TablaProyecto[[#This Row],[Age]]&gt;=61,"Baby boomers",IF(TablaProyecto[[#This Row],[Age]]&gt;=45,"Generacion X",IF(TablaProyecto[[#This Row],[Age]]&gt;=29,"Millennials","Generacion Z")))</f>
        <v>Millennials</v>
      </c>
      <c r="AL149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498" s="3" t="str">
        <f>+IF(TablaProyecto[[#This Row],[HourlyRate]]&lt;50,"Coste salarial bajo",IF(TablaProyecto[[#This Row],[HourlyRate]]&lt;75,"Coste salarial medio","Coste salarial alto"))</f>
        <v>Coste salarial medio</v>
      </c>
      <c r="AN1498" s="3" t="str">
        <f>+IF(TablaProyecto[[#This Row],[DistanceFromHome]]&lt;10,"0-10 kms",IF(TablaProyecto[[#This Row],[DistanceFromHome]]&lt;20,"10-20 kms","20-30 kms"))</f>
        <v>0-10 kms</v>
      </c>
      <c r="AO1498" s="3" t="str">
        <f>+IF(TablaProyecto[[#This Row],[Porcentaje de aumento salarial recibido (%)]]&lt;16%,"Bajo",IF(TablaProyecto[[#This Row],[Porcentaje de aumento salarial recibido (%)]]&lt;21%,"Medio","Alto"))</f>
        <v>Medio</v>
      </c>
      <c r="AP1498" s="3" t="str">
        <f>+IF(TablaProyecto[[#This Row],[TrainingTimesLastYear]]&lt;3,"Poca",IF(TablaProyecto[[#This Row],[TrainingTimesLastYear]]&lt;5,"Media","Mucha"))</f>
        <v>Poca</v>
      </c>
      <c r="AQ1498" s="3" t="str">
        <f>+IF(TablaProyecto[[#This Row],[TotalWorkingYears]]&lt;4,"Junior",IF(TablaProyecto[[#This Row],[TotalWorkingYears]]&lt;10,"Intermediate","Senior"))</f>
        <v>Junior</v>
      </c>
      <c r="AS1498" t="str">
        <f>+IF(TablaProyecto[[#This Row],[Education]]&gt;5,"ERRONEO","")</f>
        <v/>
      </c>
      <c r="AT1498" t="str">
        <f>IF(+COUNTIF(TablaProyecto[EmployeeNumber],TablaProyecto[[#This Row],[EmployeeNumber]])&gt;1,"ERRONEO"," ")</f>
        <v xml:space="preserve"> </v>
      </c>
      <c r="AU1498" t="str">
        <f>+IF(TablaProyecto[[#This Row],[JobSatisfaction]]&gt;4,"ERRONEO"," ")</f>
        <v xml:space="preserve"> </v>
      </c>
      <c r="AV1498" t="str">
        <f>+IF(TablaProyecto[[#This Row],[PerformanceRating]]&gt;4,"ERRONEO"," ")</f>
        <v xml:space="preserve"> </v>
      </c>
      <c r="AW1498" t="str">
        <f>+IF(TablaProyecto[[#This Row],[RelationshipSatisfaction]]&gt;4,"ERRONEO"," ")</f>
        <v xml:space="preserve"> </v>
      </c>
      <c r="AX1498" t="str">
        <f>+IF(TablaProyecto[[#This Row],[WorkLifeBalance]]&gt;4,"ERRONEO"," ")</f>
        <v xml:space="preserve"> </v>
      </c>
    </row>
    <row r="1499" spans="1:50" x14ac:dyDescent="0.35">
      <c r="A1499">
        <v>30</v>
      </c>
      <c r="B1499" t="s">
        <v>43</v>
      </c>
      <c r="C1499" t="s">
        <v>36</v>
      </c>
      <c r="D1499">
        <v>711</v>
      </c>
      <c r="E1499" t="s">
        <v>37</v>
      </c>
      <c r="F1499">
        <v>14</v>
      </c>
      <c r="G1499">
        <v>2</v>
      </c>
      <c r="H1499" t="s">
        <v>38</v>
      </c>
      <c r="I1499">
        <v>1</v>
      </c>
      <c r="J1499">
        <v>2096</v>
      </c>
      <c r="K1499">
        <v>3</v>
      </c>
      <c r="L1499" t="s">
        <v>46</v>
      </c>
      <c r="M1499">
        <v>55</v>
      </c>
      <c r="N1499">
        <v>4</v>
      </c>
      <c r="O1499">
        <v>1</v>
      </c>
      <c r="P1499" t="s">
        <v>53</v>
      </c>
      <c r="Q1499">
        <v>4</v>
      </c>
      <c r="R1499" t="s">
        <v>52</v>
      </c>
      <c r="S1499">
        <v>3149</v>
      </c>
      <c r="T1499">
        <v>20100</v>
      </c>
      <c r="U1499">
        <v>1</v>
      </c>
      <c r="V1499" t="s">
        <v>42</v>
      </c>
      <c r="W1499" t="s">
        <v>43</v>
      </c>
      <c r="X1499">
        <v>15</v>
      </c>
      <c r="Y1499">
        <v>3</v>
      </c>
      <c r="Z1499">
        <v>4</v>
      </c>
      <c r="AA1499">
        <v>80</v>
      </c>
      <c r="AB1499">
        <v>2</v>
      </c>
      <c r="AC1499">
        <v>16</v>
      </c>
      <c r="AD1499">
        <v>6</v>
      </c>
      <c r="AE1499">
        <v>3</v>
      </c>
      <c r="AF1499">
        <v>6</v>
      </c>
      <c r="AG1499">
        <v>3</v>
      </c>
      <c r="AH1499">
        <v>1</v>
      </c>
      <c r="AI1499">
        <v>2</v>
      </c>
      <c r="AJ1499" s="3">
        <f>+TablaProyecto[[#This Row],[PercentSalaryHike]]/100</f>
        <v>0.15</v>
      </c>
      <c r="AK1499" s="3" t="str">
        <f>+IF(TablaProyecto[[#This Row],[Age]]&gt;=61,"Baby boomers",IF(TablaProyecto[[#This Row],[Age]]&gt;=45,"Generacion X",IF(TablaProyecto[[#This Row],[Age]]&gt;=29,"Millennials","Generacion Z")))</f>
        <v>Millennials</v>
      </c>
      <c r="AL149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499" s="3" t="str">
        <f>+IF(TablaProyecto[[#This Row],[HourlyRate]]&lt;50,"Coste salarial bajo",IF(TablaProyecto[[#This Row],[HourlyRate]]&lt;75,"Coste salarial medio","Coste salarial alto"))</f>
        <v>Coste salarial medio</v>
      </c>
      <c r="AN1499" s="3" t="str">
        <f>+IF(TablaProyecto[[#This Row],[DistanceFromHome]]&lt;10,"0-10 kms",IF(TablaProyecto[[#This Row],[DistanceFromHome]]&lt;20,"10-20 kms","20-30 kms"))</f>
        <v>10-20 kms</v>
      </c>
      <c r="AO1499" s="3" t="str">
        <f>+IF(TablaProyecto[[#This Row],[Porcentaje de aumento salarial recibido (%)]]&lt;16%,"Bajo",IF(TablaProyecto[[#This Row],[Porcentaje de aumento salarial recibido (%)]]&lt;21%,"Medio","Alto"))</f>
        <v>Bajo</v>
      </c>
      <c r="AP1499" s="3" t="str">
        <f>+IF(TablaProyecto[[#This Row],[TrainingTimesLastYear]]&lt;3,"Poca",IF(TablaProyecto[[#This Row],[TrainingTimesLastYear]]&lt;5,"Media","Mucha"))</f>
        <v>Mucha</v>
      </c>
      <c r="AQ1499" s="3" t="str">
        <f>+IF(TablaProyecto[[#This Row],[TotalWorkingYears]]&lt;4,"Junior",IF(TablaProyecto[[#This Row],[TotalWorkingYears]]&lt;10,"Intermediate","Senior"))</f>
        <v>Senior</v>
      </c>
      <c r="AS1499" t="str">
        <f>+IF(TablaProyecto[[#This Row],[Education]]&gt;5,"ERRONEO","")</f>
        <v/>
      </c>
      <c r="AT1499" t="str">
        <f>IF(+COUNTIF(TablaProyecto[EmployeeNumber],TablaProyecto[[#This Row],[EmployeeNumber]])&gt;1,"ERRONEO"," ")</f>
        <v xml:space="preserve"> </v>
      </c>
      <c r="AU1499" t="str">
        <f>+IF(TablaProyecto[[#This Row],[JobSatisfaction]]&gt;4,"ERRONEO"," ")</f>
        <v xml:space="preserve"> </v>
      </c>
      <c r="AV1499" t="str">
        <f>+IF(TablaProyecto[[#This Row],[PerformanceRating]]&gt;4,"ERRONEO"," ")</f>
        <v xml:space="preserve"> </v>
      </c>
      <c r="AW1499" t="str">
        <f>+IF(TablaProyecto[[#This Row],[RelationshipSatisfaction]]&gt;4,"ERRONEO"," ")</f>
        <v xml:space="preserve"> </v>
      </c>
      <c r="AX1499" t="str">
        <f>+IF(TablaProyecto[[#This Row],[WorkLifeBalance]]&gt;4,"ERRONEO"," ")</f>
        <v xml:space="preserve"> </v>
      </c>
    </row>
    <row r="1500" spans="1:50" x14ac:dyDescent="0.35">
      <c r="A1500">
        <v>34</v>
      </c>
      <c r="B1500" t="s">
        <v>43</v>
      </c>
      <c r="C1500" t="s">
        <v>36</v>
      </c>
      <c r="D1500">
        <v>1356</v>
      </c>
      <c r="E1500" t="s">
        <v>61</v>
      </c>
      <c r="F1500">
        <v>9</v>
      </c>
      <c r="G1500">
        <v>3</v>
      </c>
      <c r="H1500" t="s">
        <v>49</v>
      </c>
      <c r="I1500">
        <v>1</v>
      </c>
      <c r="J1500">
        <v>2097</v>
      </c>
      <c r="K1500">
        <v>4</v>
      </c>
      <c r="L1500" t="s">
        <v>46</v>
      </c>
      <c r="M1500">
        <v>76</v>
      </c>
      <c r="N1500">
        <v>3</v>
      </c>
      <c r="O1500">
        <v>2</v>
      </c>
      <c r="P1500" t="s">
        <v>61</v>
      </c>
      <c r="Q1500">
        <v>4</v>
      </c>
      <c r="R1500" t="s">
        <v>48</v>
      </c>
      <c r="S1500">
        <v>4682</v>
      </c>
      <c r="T1500">
        <v>11912</v>
      </c>
      <c r="U1500">
        <v>1</v>
      </c>
      <c r="V1500" t="s">
        <v>42</v>
      </c>
      <c r="W1500" t="s">
        <v>35</v>
      </c>
      <c r="X1500">
        <v>15</v>
      </c>
      <c r="Y1500">
        <v>3</v>
      </c>
      <c r="Z1500">
        <v>3</v>
      </c>
      <c r="AA1500">
        <v>80</v>
      </c>
      <c r="AB1500">
        <v>1</v>
      </c>
      <c r="AC1500">
        <v>10</v>
      </c>
      <c r="AD1500">
        <v>2</v>
      </c>
      <c r="AE1500">
        <v>2</v>
      </c>
      <c r="AF1500">
        <v>22</v>
      </c>
      <c r="AG1500">
        <v>6</v>
      </c>
      <c r="AH1500">
        <v>0</v>
      </c>
      <c r="AI1500">
        <v>1</v>
      </c>
      <c r="AJ1500" s="3">
        <f>+TablaProyecto[[#This Row],[PercentSalaryHike]]/100</f>
        <v>0.15</v>
      </c>
      <c r="AK1500" s="3" t="str">
        <f>+IF(TablaProyecto[[#This Row],[Age]]&gt;=61,"Baby boomers",IF(TablaProyecto[[#This Row],[Age]]&gt;=45,"Generacion X",IF(TablaProyecto[[#This Row],[Age]]&gt;=29,"Millennials","Generacion Z")))</f>
        <v>Millennials</v>
      </c>
      <c r="AL150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500" s="3" t="str">
        <f>+IF(TablaProyecto[[#This Row],[HourlyRate]]&lt;50,"Coste salarial bajo",IF(TablaProyecto[[#This Row],[HourlyRate]]&lt;75,"Coste salarial medio","Coste salarial alto"))</f>
        <v>Coste salarial alto</v>
      </c>
      <c r="AN1500" s="3" t="str">
        <f>+IF(TablaProyecto[[#This Row],[DistanceFromHome]]&lt;10,"0-10 kms",IF(TablaProyecto[[#This Row],[DistanceFromHome]]&lt;20,"10-20 kms","20-30 kms"))</f>
        <v>0-10 kms</v>
      </c>
      <c r="AO1500" s="3" t="str">
        <f>+IF(TablaProyecto[[#This Row],[Porcentaje de aumento salarial recibido (%)]]&lt;16%,"Bajo",IF(TablaProyecto[[#This Row],[Porcentaje de aumento salarial recibido (%)]]&lt;21%,"Medio","Alto"))</f>
        <v>Bajo</v>
      </c>
      <c r="AP1500" s="3" t="str">
        <f>+IF(TablaProyecto[[#This Row],[TrainingTimesLastYear]]&lt;3,"Poca",IF(TablaProyecto[[#This Row],[TrainingTimesLastYear]]&lt;5,"Media","Mucha"))</f>
        <v>Poca</v>
      </c>
      <c r="AQ1500" s="3" t="str">
        <f>+IF(TablaProyecto[[#This Row],[TotalWorkingYears]]&lt;4,"Junior",IF(TablaProyecto[[#This Row],[TotalWorkingYears]]&lt;10,"Intermediate","Senior"))</f>
        <v>Senior</v>
      </c>
      <c r="AS1500" t="str">
        <f>+IF(TablaProyecto[[#This Row],[Education]]&gt;5,"ERRONEO","")</f>
        <v/>
      </c>
      <c r="AT1500" t="str">
        <f>IF(+COUNTIF(TablaProyecto[EmployeeNumber],TablaProyecto[[#This Row],[EmployeeNumber]])&gt;1,"ERRONEO"," ")</f>
        <v xml:space="preserve"> </v>
      </c>
      <c r="AU1500" t="str">
        <f>+IF(TablaProyecto[[#This Row],[JobSatisfaction]]&gt;4,"ERRONEO"," ")</f>
        <v xml:space="preserve"> </v>
      </c>
      <c r="AV1500" t="str">
        <f>+IF(TablaProyecto[[#This Row],[PerformanceRating]]&gt;4,"ERRONEO"," ")</f>
        <v xml:space="preserve"> </v>
      </c>
      <c r="AW1500" t="str">
        <f>+IF(TablaProyecto[[#This Row],[RelationshipSatisfaction]]&gt;4,"ERRONEO"," ")</f>
        <v xml:space="preserve"> </v>
      </c>
      <c r="AX1500" t="str">
        <f>+IF(TablaProyecto[[#This Row],[WorkLifeBalance]]&gt;4,"ERRONEO"," ")</f>
        <v xml:space="preserve"> </v>
      </c>
    </row>
    <row r="1501" spans="1:50" x14ac:dyDescent="0.35">
      <c r="A1501">
        <v>36</v>
      </c>
      <c r="B1501" t="s">
        <v>35</v>
      </c>
      <c r="C1501" t="s">
        <v>36</v>
      </c>
      <c r="D1501">
        <v>933</v>
      </c>
      <c r="E1501" t="s">
        <v>45</v>
      </c>
      <c r="F1501">
        <v>11</v>
      </c>
      <c r="G1501">
        <v>1</v>
      </c>
      <c r="H1501" t="s">
        <v>51</v>
      </c>
      <c r="I1501">
        <v>1</v>
      </c>
      <c r="J1501">
        <v>2098</v>
      </c>
      <c r="K1501">
        <v>3</v>
      </c>
      <c r="L1501" t="s">
        <v>46</v>
      </c>
      <c r="M1501">
        <v>87</v>
      </c>
      <c r="N1501">
        <v>3</v>
      </c>
      <c r="O1501">
        <v>1</v>
      </c>
      <c r="P1501" t="s">
        <v>40</v>
      </c>
      <c r="Q1501">
        <v>1</v>
      </c>
      <c r="R1501" t="s">
        <v>41</v>
      </c>
      <c r="S1501">
        <v>3221</v>
      </c>
      <c r="T1501">
        <v>18103</v>
      </c>
      <c r="U1501">
        <v>1</v>
      </c>
      <c r="V1501" t="s">
        <v>42</v>
      </c>
      <c r="W1501" t="s">
        <v>43</v>
      </c>
      <c r="X1501">
        <v>14</v>
      </c>
      <c r="Y1501">
        <v>4</v>
      </c>
      <c r="Z1501">
        <v>3</v>
      </c>
      <c r="AA1501">
        <v>80</v>
      </c>
      <c r="AB1501">
        <v>0</v>
      </c>
      <c r="AC1501">
        <v>10</v>
      </c>
      <c r="AD1501">
        <v>3</v>
      </c>
      <c r="AE1501">
        <v>3</v>
      </c>
      <c r="AF1501">
        <v>7</v>
      </c>
      <c r="AG1501">
        <v>9</v>
      </c>
      <c r="AH1501">
        <v>1</v>
      </c>
      <c r="AI1501">
        <v>0</v>
      </c>
      <c r="AJ1501" s="3">
        <f>+TablaProyecto[[#This Row],[PercentSalaryHike]]/100</f>
        <v>0.14000000000000001</v>
      </c>
      <c r="AK1501" s="3" t="str">
        <f>+IF(TablaProyecto[[#This Row],[Age]]&gt;=61,"Baby boomers",IF(TablaProyecto[[#This Row],[Age]]&gt;=45,"Generacion X",IF(TablaProyecto[[#This Row],[Age]]&gt;=29,"Millennials","Generacion Z")))</f>
        <v>Millennials</v>
      </c>
      <c r="AL150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01" s="3" t="str">
        <f>+IF(TablaProyecto[[#This Row],[HourlyRate]]&lt;50,"Coste salarial bajo",IF(TablaProyecto[[#This Row],[HourlyRate]]&lt;75,"Coste salarial medio","Coste salarial alto"))</f>
        <v>Coste salarial alto</v>
      </c>
      <c r="AN1501" s="3" t="str">
        <f>+IF(TablaProyecto[[#This Row],[DistanceFromHome]]&lt;10,"0-10 kms",IF(TablaProyecto[[#This Row],[DistanceFromHome]]&lt;20,"10-20 kms","20-30 kms"))</f>
        <v>10-20 kms</v>
      </c>
      <c r="AO1501" s="3" t="str">
        <f>+IF(TablaProyecto[[#This Row],[Porcentaje de aumento salarial recibido (%)]]&lt;16%,"Bajo",IF(TablaProyecto[[#This Row],[Porcentaje de aumento salarial recibido (%)]]&lt;21%,"Medio","Alto"))</f>
        <v>Bajo</v>
      </c>
      <c r="AP1501" s="3" t="str">
        <f>+IF(TablaProyecto[[#This Row],[TrainingTimesLastYear]]&lt;3,"Poca",IF(TablaProyecto[[#This Row],[TrainingTimesLastYear]]&lt;5,"Media","Mucha"))</f>
        <v>Media</v>
      </c>
      <c r="AQ1501" s="3" t="str">
        <f>+IF(TablaProyecto[[#This Row],[TotalWorkingYears]]&lt;4,"Junior",IF(TablaProyecto[[#This Row],[TotalWorkingYears]]&lt;10,"Intermediate","Senior"))</f>
        <v>Senior</v>
      </c>
      <c r="AS1501" t="str">
        <f>+IF(TablaProyecto[[#This Row],[Education]]&gt;5,"ERRONEO","")</f>
        <v/>
      </c>
      <c r="AT1501" t="str">
        <f>IF(+COUNTIF(TablaProyecto[EmployeeNumber],TablaProyecto[[#This Row],[EmployeeNumber]])&gt;1,"ERRONEO"," ")</f>
        <v xml:space="preserve"> </v>
      </c>
      <c r="AU1501" t="str">
        <f>+IF(TablaProyecto[[#This Row],[JobSatisfaction]]&gt;4,"ERRONEO"," ")</f>
        <v xml:space="preserve"> </v>
      </c>
      <c r="AV1501" t="str">
        <f>+IF(TablaProyecto[[#This Row],[PerformanceRating]]&gt;4,"ERRONEO"," ")</f>
        <v xml:space="preserve"> </v>
      </c>
      <c r="AW1501" t="str">
        <f>+IF(TablaProyecto[[#This Row],[RelationshipSatisfaction]]&gt;4,"ERRONEO"," ")</f>
        <v xml:space="preserve"> </v>
      </c>
      <c r="AX1501" t="str">
        <f>+IF(TablaProyecto[[#This Row],[WorkLifeBalance]]&gt;4,"ERRONEO"," ")</f>
        <v xml:space="preserve"> </v>
      </c>
    </row>
    <row r="1502" spans="1:50" x14ac:dyDescent="0.35">
      <c r="A1502">
        <v>44</v>
      </c>
      <c r="B1502" t="s">
        <v>43</v>
      </c>
      <c r="C1502" t="s">
        <v>36</v>
      </c>
      <c r="D1502">
        <v>806</v>
      </c>
      <c r="E1502" t="s">
        <v>45</v>
      </c>
      <c r="F1502">
        <v>3</v>
      </c>
      <c r="G1502">
        <v>2</v>
      </c>
      <c r="H1502" t="s">
        <v>59</v>
      </c>
      <c r="I1502">
        <v>1</v>
      </c>
      <c r="J1502">
        <v>2099</v>
      </c>
      <c r="K1502">
        <v>1</v>
      </c>
      <c r="L1502" t="s">
        <v>39</v>
      </c>
      <c r="M1502">
        <v>35</v>
      </c>
      <c r="N1502">
        <v>3</v>
      </c>
      <c r="O1502">
        <v>2</v>
      </c>
      <c r="P1502" t="s">
        <v>40</v>
      </c>
      <c r="Q1502">
        <v>1</v>
      </c>
      <c r="R1502" t="s">
        <v>41</v>
      </c>
      <c r="S1502">
        <v>4087</v>
      </c>
      <c r="T1502">
        <v>4732</v>
      </c>
      <c r="U1502">
        <v>1</v>
      </c>
      <c r="V1502" t="s">
        <v>42</v>
      </c>
      <c r="W1502" t="s">
        <v>35</v>
      </c>
      <c r="X1502">
        <v>16</v>
      </c>
      <c r="Y1502">
        <v>3</v>
      </c>
      <c r="Z1502">
        <v>4</v>
      </c>
      <c r="AA1502">
        <v>80</v>
      </c>
      <c r="AB1502">
        <v>3</v>
      </c>
      <c r="AC1502">
        <v>20</v>
      </c>
      <c r="AD1502">
        <v>4</v>
      </c>
      <c r="AE1502">
        <v>2</v>
      </c>
      <c r="AF1502">
        <v>7</v>
      </c>
      <c r="AG1502">
        <v>4</v>
      </c>
      <c r="AH1502">
        <v>0</v>
      </c>
      <c r="AI1502">
        <v>2</v>
      </c>
      <c r="AJ1502" s="3">
        <f>+TablaProyecto[[#This Row],[PercentSalaryHike]]/100</f>
        <v>0.16</v>
      </c>
      <c r="AK1502" s="3" t="str">
        <f>+IF(TablaProyecto[[#This Row],[Age]]&gt;=61,"Baby boomers",IF(TablaProyecto[[#This Row],[Age]]&gt;=45,"Generacion X",IF(TablaProyecto[[#This Row],[Age]]&gt;=29,"Millennials","Generacion Z")))</f>
        <v>Millennials</v>
      </c>
      <c r="AL150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02" s="3" t="str">
        <f>+IF(TablaProyecto[[#This Row],[HourlyRate]]&lt;50,"Coste salarial bajo",IF(TablaProyecto[[#This Row],[HourlyRate]]&lt;75,"Coste salarial medio","Coste salarial alto"))</f>
        <v>Coste salarial bajo</v>
      </c>
      <c r="AN1502" s="3" t="str">
        <f>+IF(TablaProyecto[[#This Row],[DistanceFromHome]]&lt;10,"0-10 kms",IF(TablaProyecto[[#This Row],[DistanceFromHome]]&lt;20,"10-20 kms","20-30 kms"))</f>
        <v>0-10 kms</v>
      </c>
      <c r="AO1502" s="3" t="str">
        <f>+IF(TablaProyecto[[#This Row],[Porcentaje de aumento salarial recibido (%)]]&lt;16%,"Bajo",IF(TablaProyecto[[#This Row],[Porcentaje de aumento salarial recibido (%)]]&lt;21%,"Medio","Alto"))</f>
        <v>Medio</v>
      </c>
      <c r="AP1502" s="3" t="str">
        <f>+IF(TablaProyecto[[#This Row],[TrainingTimesLastYear]]&lt;3,"Poca",IF(TablaProyecto[[#This Row],[TrainingTimesLastYear]]&lt;5,"Media","Mucha"))</f>
        <v>Media</v>
      </c>
      <c r="AQ1502" s="3" t="str">
        <f>+IF(TablaProyecto[[#This Row],[TotalWorkingYears]]&lt;4,"Junior",IF(TablaProyecto[[#This Row],[TotalWorkingYears]]&lt;10,"Intermediate","Senior"))</f>
        <v>Senior</v>
      </c>
      <c r="AS1502" t="str">
        <f>+IF(TablaProyecto[[#This Row],[Education]]&gt;5,"ERRONEO","")</f>
        <v/>
      </c>
      <c r="AT1502" t="str">
        <f>IF(+COUNTIF(TablaProyecto[EmployeeNumber],TablaProyecto[[#This Row],[EmployeeNumber]])&gt;1,"ERRONEO"," ")</f>
        <v xml:space="preserve"> </v>
      </c>
      <c r="AU1502" t="str">
        <f>+IF(TablaProyecto[[#This Row],[JobSatisfaction]]&gt;4,"ERRONEO"," ")</f>
        <v xml:space="preserve"> </v>
      </c>
      <c r="AV1502" t="str">
        <f>+IF(TablaProyecto[[#This Row],[PerformanceRating]]&gt;4,"ERRONEO"," ")</f>
        <v xml:space="preserve"> </v>
      </c>
      <c r="AW1502" t="str">
        <f>+IF(TablaProyecto[[#This Row],[RelationshipSatisfaction]]&gt;4,"ERRONEO"," ")</f>
        <v xml:space="preserve"> </v>
      </c>
      <c r="AX1502" t="str">
        <f>+IF(TablaProyecto[[#This Row],[WorkLifeBalance]]&gt;4,"ERRONEO"," ")</f>
        <v xml:space="preserve"> </v>
      </c>
    </row>
    <row r="1503" spans="1:50" x14ac:dyDescent="0.35">
      <c r="A1503">
        <v>36</v>
      </c>
      <c r="B1503" t="s">
        <v>35</v>
      </c>
      <c r="C1503" t="s">
        <v>44</v>
      </c>
      <c r="D1503">
        <v>1092</v>
      </c>
      <c r="E1503" t="s">
        <v>37</v>
      </c>
      <c r="F1503">
        <v>1</v>
      </c>
      <c r="G1503">
        <v>3</v>
      </c>
      <c r="H1503" t="s">
        <v>61</v>
      </c>
      <c r="I1503">
        <v>1</v>
      </c>
      <c r="J1503">
        <v>2100</v>
      </c>
      <c r="K1503">
        <v>3</v>
      </c>
      <c r="L1503" t="s">
        <v>46</v>
      </c>
      <c r="M1503">
        <v>95</v>
      </c>
      <c r="N1503">
        <v>3</v>
      </c>
      <c r="O1503">
        <v>3</v>
      </c>
      <c r="P1503" t="s">
        <v>53</v>
      </c>
      <c r="Q1503">
        <v>4</v>
      </c>
      <c r="R1503" t="s">
        <v>41</v>
      </c>
      <c r="S1503">
        <v>5071</v>
      </c>
      <c r="T1503">
        <v>26314</v>
      </c>
      <c r="U1503">
        <v>2</v>
      </c>
      <c r="V1503" t="s">
        <v>42</v>
      </c>
      <c r="W1503" t="s">
        <v>35</v>
      </c>
      <c r="X1503">
        <v>11</v>
      </c>
      <c r="Y1503">
        <v>3</v>
      </c>
      <c r="Z1503">
        <v>3</v>
      </c>
      <c r="AA1503">
        <v>80</v>
      </c>
      <c r="AB1503">
        <v>1</v>
      </c>
      <c r="AC1503">
        <v>16</v>
      </c>
      <c r="AD1503">
        <v>3</v>
      </c>
      <c r="AE1503">
        <v>3</v>
      </c>
      <c r="AF1503">
        <v>2</v>
      </c>
      <c r="AG1503">
        <v>9</v>
      </c>
      <c r="AH1503">
        <v>9</v>
      </c>
      <c r="AI1503">
        <v>1</v>
      </c>
      <c r="AJ1503" s="3">
        <f>+TablaProyecto[[#This Row],[PercentSalaryHike]]/100</f>
        <v>0.11</v>
      </c>
      <c r="AK1503" s="3" t="str">
        <f>+IF(TablaProyecto[[#This Row],[Age]]&gt;=61,"Baby boomers",IF(TablaProyecto[[#This Row],[Age]]&gt;=45,"Generacion X",IF(TablaProyecto[[#This Row],[Age]]&gt;=29,"Millennials","Generacion Z")))</f>
        <v>Millennials</v>
      </c>
      <c r="AL150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03" s="3" t="str">
        <f>+IF(TablaProyecto[[#This Row],[HourlyRate]]&lt;50,"Coste salarial bajo",IF(TablaProyecto[[#This Row],[HourlyRate]]&lt;75,"Coste salarial medio","Coste salarial alto"))</f>
        <v>Coste salarial alto</v>
      </c>
      <c r="AN1503" s="3" t="str">
        <f>+IF(TablaProyecto[[#This Row],[DistanceFromHome]]&lt;10,"0-10 kms",IF(TablaProyecto[[#This Row],[DistanceFromHome]]&lt;20,"10-20 kms","20-30 kms"))</f>
        <v>0-10 kms</v>
      </c>
      <c r="AO1503" s="3" t="str">
        <f>+IF(TablaProyecto[[#This Row],[Porcentaje de aumento salarial recibido (%)]]&lt;16%,"Bajo",IF(TablaProyecto[[#This Row],[Porcentaje de aumento salarial recibido (%)]]&lt;21%,"Medio","Alto"))</f>
        <v>Bajo</v>
      </c>
      <c r="AP1503" s="3" t="str">
        <f>+IF(TablaProyecto[[#This Row],[TrainingTimesLastYear]]&lt;3,"Poca",IF(TablaProyecto[[#This Row],[TrainingTimesLastYear]]&lt;5,"Media","Mucha"))</f>
        <v>Media</v>
      </c>
      <c r="AQ1503" s="3" t="str">
        <f>+IF(TablaProyecto[[#This Row],[TotalWorkingYears]]&lt;4,"Junior",IF(TablaProyecto[[#This Row],[TotalWorkingYears]]&lt;10,"Intermediate","Senior"))</f>
        <v>Senior</v>
      </c>
      <c r="AS1503" t="str">
        <f>+IF(TablaProyecto[[#This Row],[Education]]&gt;5,"ERRONEO","")</f>
        <v/>
      </c>
      <c r="AT1503" t="str">
        <f>IF(+COUNTIF(TablaProyecto[EmployeeNumber],TablaProyecto[[#This Row],[EmployeeNumber]])&gt;1,"ERRONEO"," ")</f>
        <v xml:space="preserve"> </v>
      </c>
      <c r="AU1503" t="str">
        <f>+IF(TablaProyecto[[#This Row],[JobSatisfaction]]&gt;4,"ERRONEO"," ")</f>
        <v xml:space="preserve"> </v>
      </c>
      <c r="AV1503" t="str">
        <f>+IF(TablaProyecto[[#This Row],[PerformanceRating]]&gt;4,"ERRONEO"," ")</f>
        <v xml:space="preserve"> </v>
      </c>
      <c r="AW1503" t="str">
        <f>+IF(TablaProyecto[[#This Row],[RelationshipSatisfaction]]&gt;4,"ERRONEO"," ")</f>
        <v xml:space="preserve"> </v>
      </c>
      <c r="AX1503" t="str">
        <f>+IF(TablaProyecto[[#This Row],[WorkLifeBalance]]&gt;4,"ERRONEO"," ")</f>
        <v xml:space="preserve"> </v>
      </c>
    </row>
    <row r="1504" spans="1:50" x14ac:dyDescent="0.35">
      <c r="A1504">
        <v>45</v>
      </c>
      <c r="B1504" t="s">
        <v>43</v>
      </c>
      <c r="C1504" t="s">
        <v>36</v>
      </c>
      <c r="D1504">
        <v>775</v>
      </c>
      <c r="E1504" t="s">
        <v>45</v>
      </c>
      <c r="F1504">
        <v>9</v>
      </c>
      <c r="G1504">
        <v>1</v>
      </c>
      <c r="H1504" t="s">
        <v>51</v>
      </c>
      <c r="I1504">
        <v>1</v>
      </c>
      <c r="J1504">
        <v>2101</v>
      </c>
      <c r="K1504">
        <v>4</v>
      </c>
      <c r="L1504" t="s">
        <v>39</v>
      </c>
      <c r="M1504">
        <v>49</v>
      </c>
      <c r="N1504">
        <v>3</v>
      </c>
      <c r="O1504">
        <v>2</v>
      </c>
      <c r="P1504" t="s">
        <v>58</v>
      </c>
      <c r="Q1504">
        <v>2</v>
      </c>
      <c r="R1504" t="s">
        <v>48</v>
      </c>
      <c r="S1504">
        <v>6272</v>
      </c>
      <c r="T1504">
        <v>17231</v>
      </c>
      <c r="U1504">
        <v>2</v>
      </c>
      <c r="V1504" t="s">
        <v>42</v>
      </c>
      <c r="W1504" t="s">
        <v>43</v>
      </c>
      <c r="X1504">
        <v>13</v>
      </c>
      <c r="Y1504">
        <v>3</v>
      </c>
      <c r="Z1504">
        <v>4</v>
      </c>
      <c r="AA1504">
        <v>80</v>
      </c>
      <c r="AB1504">
        <v>0</v>
      </c>
      <c r="AC1504">
        <v>14</v>
      </c>
      <c r="AD1504">
        <v>2</v>
      </c>
      <c r="AE1504">
        <v>3</v>
      </c>
      <c r="AF1504">
        <v>3</v>
      </c>
      <c r="AG1504">
        <v>9</v>
      </c>
      <c r="AH1504">
        <v>7</v>
      </c>
      <c r="AI1504">
        <v>0</v>
      </c>
      <c r="AJ1504" s="3">
        <f>+TablaProyecto[[#This Row],[PercentSalaryHike]]/100</f>
        <v>0.13</v>
      </c>
      <c r="AK1504" s="3" t="str">
        <f>+IF(TablaProyecto[[#This Row],[Age]]&gt;=61,"Baby boomers",IF(TablaProyecto[[#This Row],[Age]]&gt;=45,"Generacion X",IF(TablaProyecto[[#This Row],[Age]]&gt;=29,"Millennials","Generacion Z")))</f>
        <v>Generacion X</v>
      </c>
      <c r="AL150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04" s="3" t="str">
        <f>+IF(TablaProyecto[[#This Row],[HourlyRate]]&lt;50,"Coste salarial bajo",IF(TablaProyecto[[#This Row],[HourlyRate]]&lt;75,"Coste salarial medio","Coste salarial alto"))</f>
        <v>Coste salarial bajo</v>
      </c>
      <c r="AN1504" s="3" t="str">
        <f>+IF(TablaProyecto[[#This Row],[DistanceFromHome]]&lt;10,"0-10 kms",IF(TablaProyecto[[#This Row],[DistanceFromHome]]&lt;20,"10-20 kms","20-30 kms"))</f>
        <v>0-10 kms</v>
      </c>
      <c r="AO1504" s="3" t="str">
        <f>+IF(TablaProyecto[[#This Row],[Porcentaje de aumento salarial recibido (%)]]&lt;16%,"Bajo",IF(TablaProyecto[[#This Row],[Porcentaje de aumento salarial recibido (%)]]&lt;21%,"Medio","Alto"))</f>
        <v>Bajo</v>
      </c>
      <c r="AP1504" s="3" t="str">
        <f>+IF(TablaProyecto[[#This Row],[TrainingTimesLastYear]]&lt;3,"Poca",IF(TablaProyecto[[#This Row],[TrainingTimesLastYear]]&lt;5,"Media","Mucha"))</f>
        <v>Poca</v>
      </c>
      <c r="AQ1504" s="3" t="str">
        <f>+IF(TablaProyecto[[#This Row],[TotalWorkingYears]]&lt;4,"Junior",IF(TablaProyecto[[#This Row],[TotalWorkingYears]]&lt;10,"Intermediate","Senior"))</f>
        <v>Senior</v>
      </c>
      <c r="AS1504" t="str">
        <f>+IF(TablaProyecto[[#This Row],[Education]]&gt;5,"ERRONEO","")</f>
        <v/>
      </c>
      <c r="AT1504" t="str">
        <f>IF(+COUNTIF(TablaProyecto[EmployeeNumber],TablaProyecto[[#This Row],[EmployeeNumber]])&gt;1,"ERRONEO"," ")</f>
        <v xml:space="preserve"> </v>
      </c>
      <c r="AU1504" t="str">
        <f>+IF(TablaProyecto[[#This Row],[JobSatisfaction]]&gt;4,"ERRONEO"," ")</f>
        <v xml:space="preserve"> </v>
      </c>
      <c r="AV1504" t="str">
        <f>+IF(TablaProyecto[[#This Row],[PerformanceRating]]&gt;4,"ERRONEO"," ")</f>
        <v xml:space="preserve"> </v>
      </c>
      <c r="AW1504" t="str">
        <f>+IF(TablaProyecto[[#This Row],[RelationshipSatisfaction]]&gt;4,"ERRONEO"," ")</f>
        <v xml:space="preserve"> </v>
      </c>
      <c r="AX1504" t="str">
        <f>+IF(TablaProyecto[[#This Row],[WorkLifeBalance]]&gt;4,"ERRONEO"," ")</f>
        <v xml:space="preserve"> </v>
      </c>
    </row>
    <row r="1505" spans="1:50" x14ac:dyDescent="0.35">
      <c r="A1505">
        <v>34</v>
      </c>
      <c r="B1505" t="s">
        <v>43</v>
      </c>
      <c r="C1505" t="s">
        <v>44</v>
      </c>
      <c r="D1505">
        <v>773</v>
      </c>
      <c r="E1505" t="s">
        <v>61</v>
      </c>
      <c r="F1505">
        <v>21</v>
      </c>
      <c r="G1505">
        <v>4</v>
      </c>
      <c r="H1505" t="s">
        <v>59</v>
      </c>
      <c r="I1505">
        <v>1</v>
      </c>
      <c r="J1505">
        <v>2102</v>
      </c>
      <c r="K1505">
        <v>4</v>
      </c>
      <c r="L1505" t="s">
        <v>39</v>
      </c>
      <c r="M1505">
        <v>45</v>
      </c>
      <c r="N1505">
        <v>3</v>
      </c>
      <c r="O1505">
        <v>3</v>
      </c>
      <c r="P1505" t="s">
        <v>56</v>
      </c>
      <c r="Q1505">
        <v>4</v>
      </c>
      <c r="R1505" t="s">
        <v>52</v>
      </c>
      <c r="S1505">
        <v>2218</v>
      </c>
      <c r="T1505">
        <v>25761</v>
      </c>
      <c r="U1505">
        <v>4</v>
      </c>
      <c r="V1505" t="s">
        <v>42</v>
      </c>
      <c r="W1505" t="s">
        <v>43</v>
      </c>
      <c r="X1505">
        <v>11</v>
      </c>
      <c r="Y1505">
        <v>4</v>
      </c>
      <c r="Z1505">
        <v>2</v>
      </c>
      <c r="AA1505">
        <v>80</v>
      </c>
      <c r="AB1505">
        <v>0</v>
      </c>
      <c r="AC1505">
        <v>6</v>
      </c>
      <c r="AD1505">
        <v>3</v>
      </c>
      <c r="AE1505">
        <v>3</v>
      </c>
      <c r="AF1505">
        <v>4</v>
      </c>
      <c r="AG1505">
        <v>5</v>
      </c>
      <c r="AH1505">
        <v>0</v>
      </c>
      <c r="AI1505">
        <v>5</v>
      </c>
      <c r="AJ1505" s="3">
        <f>+TablaProyecto[[#This Row],[PercentSalaryHike]]/100</f>
        <v>0.11</v>
      </c>
      <c r="AK1505" s="3" t="str">
        <f>+IF(TablaProyecto[[#This Row],[Age]]&gt;=61,"Baby boomers",IF(TablaProyecto[[#This Row],[Age]]&gt;=45,"Generacion X",IF(TablaProyecto[[#This Row],[Age]]&gt;=29,"Millennials","Generacion Z")))</f>
        <v>Millennials</v>
      </c>
      <c r="AL150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05" s="3" t="str">
        <f>+IF(TablaProyecto[[#This Row],[HourlyRate]]&lt;50,"Coste salarial bajo",IF(TablaProyecto[[#This Row],[HourlyRate]]&lt;75,"Coste salarial medio","Coste salarial alto"))</f>
        <v>Coste salarial bajo</v>
      </c>
      <c r="AN1505" s="3" t="str">
        <f>+IF(TablaProyecto[[#This Row],[DistanceFromHome]]&lt;10,"0-10 kms",IF(TablaProyecto[[#This Row],[DistanceFromHome]]&lt;20,"10-20 kms","20-30 kms"))</f>
        <v>20-30 kms</v>
      </c>
      <c r="AO1505" s="3" t="str">
        <f>+IF(TablaProyecto[[#This Row],[Porcentaje de aumento salarial recibido (%)]]&lt;16%,"Bajo",IF(TablaProyecto[[#This Row],[Porcentaje de aumento salarial recibido (%)]]&lt;21%,"Medio","Alto"))</f>
        <v>Bajo</v>
      </c>
      <c r="AP1505" s="3" t="str">
        <f>+IF(TablaProyecto[[#This Row],[TrainingTimesLastYear]]&lt;3,"Poca",IF(TablaProyecto[[#This Row],[TrainingTimesLastYear]]&lt;5,"Media","Mucha"))</f>
        <v>Media</v>
      </c>
      <c r="AQ1505" s="3" t="str">
        <f>+IF(TablaProyecto[[#This Row],[TotalWorkingYears]]&lt;4,"Junior",IF(TablaProyecto[[#This Row],[TotalWorkingYears]]&lt;10,"Intermediate","Senior"))</f>
        <v>Intermediate</v>
      </c>
      <c r="AS1505" t="str">
        <f>+IF(TablaProyecto[[#This Row],[Education]]&gt;5,"ERRONEO","")</f>
        <v/>
      </c>
      <c r="AT1505" t="str">
        <f>IF(+COUNTIF(TablaProyecto[EmployeeNumber],TablaProyecto[[#This Row],[EmployeeNumber]])&gt;1,"ERRONEO"," ")</f>
        <v xml:space="preserve"> </v>
      </c>
      <c r="AU1505" t="str">
        <f>+IF(TablaProyecto[[#This Row],[JobSatisfaction]]&gt;4,"ERRONEO"," ")</f>
        <v xml:space="preserve"> </v>
      </c>
      <c r="AV1505" t="str">
        <f>+IF(TablaProyecto[[#This Row],[PerformanceRating]]&gt;4,"ERRONEO"," ")</f>
        <v xml:space="preserve"> </v>
      </c>
      <c r="AW1505" t="str">
        <f>+IF(TablaProyecto[[#This Row],[RelationshipSatisfaction]]&gt;4,"ERRONEO"," ")</f>
        <v xml:space="preserve"> </v>
      </c>
      <c r="AX1505" t="str">
        <f>+IF(TablaProyecto[[#This Row],[WorkLifeBalance]]&gt;4,"ERRONEO"," ")</f>
        <v xml:space="preserve"> </v>
      </c>
    </row>
    <row r="1506" spans="1:50" x14ac:dyDescent="0.35">
      <c r="A1506">
        <v>31</v>
      </c>
      <c r="B1506" t="s">
        <v>35</v>
      </c>
      <c r="C1506" t="s">
        <v>36</v>
      </c>
      <c r="D1506">
        <v>422</v>
      </c>
      <c r="E1506" t="s">
        <v>37</v>
      </c>
      <c r="F1506">
        <v>1</v>
      </c>
      <c r="G1506">
        <v>4</v>
      </c>
      <c r="H1506" t="s">
        <v>49</v>
      </c>
      <c r="I1506">
        <v>1</v>
      </c>
      <c r="J1506">
        <v>2103</v>
      </c>
      <c r="K1506">
        <v>2</v>
      </c>
      <c r="L1506" t="s">
        <v>46</v>
      </c>
      <c r="M1506">
        <v>79</v>
      </c>
      <c r="N1506">
        <v>1</v>
      </c>
      <c r="O1506">
        <v>3</v>
      </c>
      <c r="P1506" t="s">
        <v>56</v>
      </c>
      <c r="Q1506">
        <v>2</v>
      </c>
      <c r="R1506" t="s">
        <v>52</v>
      </c>
      <c r="S1506">
        <v>4364</v>
      </c>
      <c r="T1506">
        <v>10589</v>
      </c>
      <c r="U1506">
        <v>1</v>
      </c>
      <c r="V1506" t="s">
        <v>42</v>
      </c>
      <c r="W1506" t="s">
        <v>35</v>
      </c>
      <c r="X1506">
        <v>12</v>
      </c>
      <c r="Y1506">
        <v>3</v>
      </c>
      <c r="Z1506">
        <v>1</v>
      </c>
      <c r="AA1506">
        <v>80</v>
      </c>
      <c r="AB1506">
        <v>1</v>
      </c>
      <c r="AC1506">
        <v>6</v>
      </c>
      <c r="AD1506">
        <v>2</v>
      </c>
      <c r="AE1506">
        <v>3</v>
      </c>
      <c r="AF1506">
        <v>13</v>
      </c>
      <c r="AG1506">
        <v>0</v>
      </c>
      <c r="AH1506">
        <v>1</v>
      </c>
      <c r="AI1506">
        <v>1</v>
      </c>
      <c r="AJ1506" s="3">
        <f>+TablaProyecto[[#This Row],[PercentSalaryHike]]/100</f>
        <v>0.12</v>
      </c>
      <c r="AK1506" s="3" t="str">
        <f>+IF(TablaProyecto[[#This Row],[Age]]&gt;=61,"Baby boomers",IF(TablaProyecto[[#This Row],[Age]]&gt;=45,"Generacion X",IF(TablaProyecto[[#This Row],[Age]]&gt;=29,"Millennials","Generacion Z")))</f>
        <v>Millennials</v>
      </c>
      <c r="AL150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506" s="3" t="str">
        <f>+IF(TablaProyecto[[#This Row],[HourlyRate]]&lt;50,"Coste salarial bajo",IF(TablaProyecto[[#This Row],[HourlyRate]]&lt;75,"Coste salarial medio","Coste salarial alto"))</f>
        <v>Coste salarial alto</v>
      </c>
      <c r="AN1506" s="3" t="str">
        <f>+IF(TablaProyecto[[#This Row],[DistanceFromHome]]&lt;10,"0-10 kms",IF(TablaProyecto[[#This Row],[DistanceFromHome]]&lt;20,"10-20 kms","20-30 kms"))</f>
        <v>0-10 kms</v>
      </c>
      <c r="AO1506" s="3" t="str">
        <f>+IF(TablaProyecto[[#This Row],[Porcentaje de aumento salarial recibido (%)]]&lt;16%,"Bajo",IF(TablaProyecto[[#This Row],[Porcentaje de aumento salarial recibido (%)]]&lt;21%,"Medio","Alto"))</f>
        <v>Bajo</v>
      </c>
      <c r="AP1506" s="3" t="str">
        <f>+IF(TablaProyecto[[#This Row],[TrainingTimesLastYear]]&lt;3,"Poca",IF(TablaProyecto[[#This Row],[TrainingTimesLastYear]]&lt;5,"Media","Mucha"))</f>
        <v>Poca</v>
      </c>
      <c r="AQ1506" s="3" t="str">
        <f>+IF(TablaProyecto[[#This Row],[TotalWorkingYears]]&lt;4,"Junior",IF(TablaProyecto[[#This Row],[TotalWorkingYears]]&lt;10,"Intermediate","Senior"))</f>
        <v>Intermediate</v>
      </c>
      <c r="AS1506" t="str">
        <f>+IF(TablaProyecto[[#This Row],[Education]]&gt;5,"ERRONEO","")</f>
        <v/>
      </c>
      <c r="AT1506" t="str">
        <f>IF(+COUNTIF(TablaProyecto[EmployeeNumber],TablaProyecto[[#This Row],[EmployeeNumber]])&gt;1,"ERRONEO"," ")</f>
        <v xml:space="preserve"> </v>
      </c>
      <c r="AU1506" t="str">
        <f>+IF(TablaProyecto[[#This Row],[JobSatisfaction]]&gt;4,"ERRONEO"," ")</f>
        <v xml:space="preserve"> </v>
      </c>
      <c r="AV1506" t="str">
        <f>+IF(TablaProyecto[[#This Row],[PerformanceRating]]&gt;4,"ERRONEO"," ")</f>
        <v xml:space="preserve"> </v>
      </c>
      <c r="AW1506" t="str">
        <f>+IF(TablaProyecto[[#This Row],[RelationshipSatisfaction]]&gt;4,"ERRONEO"," ")</f>
        <v xml:space="preserve"> </v>
      </c>
      <c r="AX1506" t="str">
        <f>+IF(TablaProyecto[[#This Row],[WorkLifeBalance]]&gt;4,"ERRONEO"," ")</f>
        <v xml:space="preserve"> </v>
      </c>
    </row>
    <row r="1507" spans="1:50" x14ac:dyDescent="0.35">
      <c r="A1507">
        <v>19</v>
      </c>
      <c r="B1507" t="s">
        <v>43</v>
      </c>
      <c r="C1507" t="s">
        <v>55</v>
      </c>
      <c r="D1507">
        <v>1082</v>
      </c>
      <c r="E1507" t="s">
        <v>61</v>
      </c>
      <c r="F1507">
        <v>9</v>
      </c>
      <c r="G1507">
        <v>3</v>
      </c>
      <c r="H1507" t="s">
        <v>49</v>
      </c>
      <c r="I1507">
        <v>1</v>
      </c>
      <c r="J1507">
        <v>2104</v>
      </c>
      <c r="K1507">
        <v>3</v>
      </c>
      <c r="L1507" t="s">
        <v>39</v>
      </c>
      <c r="M1507">
        <v>44</v>
      </c>
      <c r="N1507">
        <v>3</v>
      </c>
      <c r="O1507">
        <v>2</v>
      </c>
      <c r="P1507" t="s">
        <v>56</v>
      </c>
      <c r="Q1507">
        <v>3</v>
      </c>
      <c r="R1507" t="s">
        <v>41</v>
      </c>
      <c r="S1507">
        <v>11713</v>
      </c>
      <c r="T1507">
        <v>14293</v>
      </c>
      <c r="U1507">
        <v>6</v>
      </c>
      <c r="V1507" t="s">
        <v>42</v>
      </c>
      <c r="W1507" t="s">
        <v>43</v>
      </c>
      <c r="X1507">
        <v>11</v>
      </c>
      <c r="Y1507">
        <v>3</v>
      </c>
      <c r="Z1507">
        <v>2</v>
      </c>
      <c r="AA1507">
        <v>80</v>
      </c>
      <c r="AB1507">
        <v>1</v>
      </c>
      <c r="AC1507">
        <v>2</v>
      </c>
      <c r="AD1507">
        <v>3</v>
      </c>
      <c r="AE1507">
        <v>2</v>
      </c>
      <c r="AF1507">
        <v>0</v>
      </c>
      <c r="AG1507">
        <v>0</v>
      </c>
      <c r="AH1507">
        <v>11</v>
      </c>
      <c r="AI1507">
        <v>7</v>
      </c>
      <c r="AJ1507" s="3">
        <f>+TablaProyecto[[#This Row],[PercentSalaryHike]]/100</f>
        <v>0.11</v>
      </c>
      <c r="AK1507" s="3" t="str">
        <f>+IF(TablaProyecto[[#This Row],[Age]]&gt;=61,"Baby boomers",IF(TablaProyecto[[#This Row],[Age]]&gt;=45,"Generacion X",IF(TablaProyecto[[#This Row],[Age]]&gt;=29,"Millennials","Generacion Z")))</f>
        <v>Generacion Z</v>
      </c>
      <c r="AL150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507" s="3" t="str">
        <f>+IF(TablaProyecto[[#This Row],[HourlyRate]]&lt;50,"Coste salarial bajo",IF(TablaProyecto[[#This Row],[HourlyRate]]&lt;75,"Coste salarial medio","Coste salarial alto"))</f>
        <v>Coste salarial bajo</v>
      </c>
      <c r="AN1507" s="3" t="str">
        <f>+IF(TablaProyecto[[#This Row],[DistanceFromHome]]&lt;10,"0-10 kms",IF(TablaProyecto[[#This Row],[DistanceFromHome]]&lt;20,"10-20 kms","20-30 kms"))</f>
        <v>0-10 kms</v>
      </c>
      <c r="AO1507" s="3" t="str">
        <f>+IF(TablaProyecto[[#This Row],[Porcentaje de aumento salarial recibido (%)]]&lt;16%,"Bajo",IF(TablaProyecto[[#This Row],[Porcentaje de aumento salarial recibido (%)]]&lt;21%,"Medio","Alto"))</f>
        <v>Bajo</v>
      </c>
      <c r="AP1507" s="3" t="str">
        <f>+IF(TablaProyecto[[#This Row],[TrainingTimesLastYear]]&lt;3,"Poca",IF(TablaProyecto[[#This Row],[TrainingTimesLastYear]]&lt;5,"Media","Mucha"))</f>
        <v>Media</v>
      </c>
      <c r="AQ1507" s="3" t="str">
        <f>+IF(TablaProyecto[[#This Row],[TotalWorkingYears]]&lt;4,"Junior",IF(TablaProyecto[[#This Row],[TotalWorkingYears]]&lt;10,"Intermediate","Senior"))</f>
        <v>Junior</v>
      </c>
      <c r="AS1507" t="str">
        <f>+IF(TablaProyecto[[#This Row],[Education]]&gt;5,"ERRONEO","")</f>
        <v/>
      </c>
      <c r="AT1507" t="str">
        <f>IF(+COUNTIF(TablaProyecto[EmployeeNumber],TablaProyecto[[#This Row],[EmployeeNumber]])&gt;1,"ERRONEO"," ")</f>
        <v xml:space="preserve"> </v>
      </c>
      <c r="AU1507" t="str">
        <f>+IF(TablaProyecto[[#This Row],[JobSatisfaction]]&gt;4,"ERRONEO"," ")</f>
        <v xml:space="preserve"> </v>
      </c>
      <c r="AV1507" t="str">
        <f>+IF(TablaProyecto[[#This Row],[PerformanceRating]]&gt;4,"ERRONEO"," ")</f>
        <v xml:space="preserve"> </v>
      </c>
      <c r="AW1507" t="str">
        <f>+IF(TablaProyecto[[#This Row],[RelationshipSatisfaction]]&gt;4,"ERRONEO"," ")</f>
        <v xml:space="preserve"> </v>
      </c>
      <c r="AX1507" t="str">
        <f>+IF(TablaProyecto[[#This Row],[WorkLifeBalance]]&gt;4,"ERRONEO"," ")</f>
        <v xml:space="preserve"> </v>
      </c>
    </row>
    <row r="1508" spans="1:50" x14ac:dyDescent="0.35">
      <c r="A1508">
        <v>38</v>
      </c>
      <c r="B1508" t="s">
        <v>35</v>
      </c>
      <c r="C1508" t="s">
        <v>44</v>
      </c>
      <c r="D1508">
        <v>1272</v>
      </c>
      <c r="E1508" t="s">
        <v>61</v>
      </c>
      <c r="F1508">
        <v>18</v>
      </c>
      <c r="G1508">
        <v>2</v>
      </c>
      <c r="H1508" t="s">
        <v>49</v>
      </c>
      <c r="I1508">
        <v>1</v>
      </c>
      <c r="J1508">
        <v>2105</v>
      </c>
      <c r="K1508">
        <v>1</v>
      </c>
      <c r="L1508" t="s">
        <v>39</v>
      </c>
      <c r="M1508">
        <v>94</v>
      </c>
      <c r="N1508">
        <v>2</v>
      </c>
      <c r="O1508">
        <v>3</v>
      </c>
      <c r="P1508" t="s">
        <v>50</v>
      </c>
      <c r="Q1508">
        <v>3</v>
      </c>
      <c r="R1508" t="s">
        <v>48</v>
      </c>
      <c r="S1508">
        <v>5363</v>
      </c>
      <c r="T1508">
        <v>13829</v>
      </c>
      <c r="U1508">
        <v>1</v>
      </c>
      <c r="V1508" t="s">
        <v>42</v>
      </c>
      <c r="W1508" t="s">
        <v>35</v>
      </c>
      <c r="X1508">
        <v>18</v>
      </c>
      <c r="Y1508">
        <v>3</v>
      </c>
      <c r="Z1508">
        <v>4</v>
      </c>
      <c r="AA1508">
        <v>80</v>
      </c>
      <c r="AB1508">
        <v>1</v>
      </c>
      <c r="AC1508">
        <v>9</v>
      </c>
      <c r="AD1508">
        <v>3</v>
      </c>
      <c r="AE1508">
        <v>1</v>
      </c>
      <c r="AF1508">
        <v>3</v>
      </c>
      <c r="AG1508">
        <v>14</v>
      </c>
      <c r="AH1508">
        <v>0</v>
      </c>
      <c r="AI1508">
        <v>11</v>
      </c>
      <c r="AJ1508" s="3">
        <f>+TablaProyecto[[#This Row],[PercentSalaryHike]]/100</f>
        <v>0.18</v>
      </c>
      <c r="AK1508" s="3" t="str">
        <f>+IF(TablaProyecto[[#This Row],[Age]]&gt;=61,"Baby boomers",IF(TablaProyecto[[#This Row],[Age]]&gt;=45,"Generacion X",IF(TablaProyecto[[#This Row],[Age]]&gt;=29,"Millennials","Generacion Z")))</f>
        <v>Millennials</v>
      </c>
      <c r="AL150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08" s="3" t="str">
        <f>+IF(TablaProyecto[[#This Row],[HourlyRate]]&lt;50,"Coste salarial bajo",IF(TablaProyecto[[#This Row],[HourlyRate]]&lt;75,"Coste salarial medio","Coste salarial alto"))</f>
        <v>Coste salarial alto</v>
      </c>
      <c r="AN1508" s="3" t="str">
        <f>+IF(TablaProyecto[[#This Row],[DistanceFromHome]]&lt;10,"0-10 kms",IF(TablaProyecto[[#This Row],[DistanceFromHome]]&lt;20,"10-20 kms","20-30 kms"))</f>
        <v>10-20 kms</v>
      </c>
      <c r="AO1508" s="3" t="str">
        <f>+IF(TablaProyecto[[#This Row],[Porcentaje de aumento salarial recibido (%)]]&lt;16%,"Bajo",IF(TablaProyecto[[#This Row],[Porcentaje de aumento salarial recibido (%)]]&lt;21%,"Medio","Alto"))</f>
        <v>Medio</v>
      </c>
      <c r="AP1508" s="3" t="str">
        <f>+IF(TablaProyecto[[#This Row],[TrainingTimesLastYear]]&lt;3,"Poca",IF(TablaProyecto[[#This Row],[TrainingTimesLastYear]]&lt;5,"Media","Mucha"))</f>
        <v>Media</v>
      </c>
      <c r="AQ1508" s="3" t="str">
        <f>+IF(TablaProyecto[[#This Row],[TotalWorkingYears]]&lt;4,"Junior",IF(TablaProyecto[[#This Row],[TotalWorkingYears]]&lt;10,"Intermediate","Senior"))</f>
        <v>Intermediate</v>
      </c>
      <c r="AS1508" t="str">
        <f>+IF(TablaProyecto[[#This Row],[Education]]&gt;5,"ERRONEO","")</f>
        <v/>
      </c>
      <c r="AT1508" t="str">
        <f>IF(+COUNTIF(TablaProyecto[EmployeeNumber],TablaProyecto[[#This Row],[EmployeeNumber]])&gt;1,"ERRONEO"," ")</f>
        <v xml:space="preserve"> </v>
      </c>
      <c r="AU1508" t="str">
        <f>+IF(TablaProyecto[[#This Row],[JobSatisfaction]]&gt;4,"ERRONEO"," ")</f>
        <v xml:space="preserve"> </v>
      </c>
      <c r="AV1508" t="str">
        <f>+IF(TablaProyecto[[#This Row],[PerformanceRating]]&gt;4,"ERRONEO"," ")</f>
        <v xml:space="preserve"> </v>
      </c>
      <c r="AW1508" t="str">
        <f>+IF(TablaProyecto[[#This Row],[RelationshipSatisfaction]]&gt;4,"ERRONEO"," ")</f>
        <v xml:space="preserve"> </v>
      </c>
      <c r="AX1508" t="str">
        <f>+IF(TablaProyecto[[#This Row],[WorkLifeBalance]]&gt;4,"ERRONEO"," ")</f>
        <v xml:space="preserve"> </v>
      </c>
    </row>
    <row r="1509" spans="1:50" x14ac:dyDescent="0.35">
      <c r="A1509">
        <v>23</v>
      </c>
      <c r="B1509" t="s">
        <v>35</v>
      </c>
      <c r="C1509" t="s">
        <v>44</v>
      </c>
      <c r="D1509">
        <v>697</v>
      </c>
      <c r="E1509" t="s">
        <v>61</v>
      </c>
      <c r="F1509">
        <v>22</v>
      </c>
      <c r="G1509">
        <v>3</v>
      </c>
      <c r="H1509" t="s">
        <v>59</v>
      </c>
      <c r="I1509">
        <v>1</v>
      </c>
      <c r="J1509">
        <v>2106</v>
      </c>
      <c r="K1509">
        <v>1</v>
      </c>
      <c r="L1509" t="s">
        <v>46</v>
      </c>
      <c r="M1509">
        <v>39</v>
      </c>
      <c r="N1509">
        <v>3</v>
      </c>
      <c r="O1509">
        <v>2</v>
      </c>
      <c r="P1509" t="s">
        <v>40</v>
      </c>
      <c r="Q1509">
        <v>4</v>
      </c>
      <c r="R1509" t="s">
        <v>48</v>
      </c>
      <c r="S1509">
        <v>6334</v>
      </c>
      <c r="T1509">
        <v>18869</v>
      </c>
      <c r="U1509">
        <v>7</v>
      </c>
      <c r="V1509" t="s">
        <v>42</v>
      </c>
      <c r="W1509" t="s">
        <v>43</v>
      </c>
      <c r="X1509">
        <v>12</v>
      </c>
      <c r="Y1509">
        <v>4</v>
      </c>
      <c r="Z1509">
        <v>4</v>
      </c>
      <c r="AA1509">
        <v>80</v>
      </c>
      <c r="AB1509">
        <v>1</v>
      </c>
      <c r="AC1509">
        <v>8</v>
      </c>
      <c r="AD1509">
        <v>2</v>
      </c>
      <c r="AE1509">
        <v>3</v>
      </c>
      <c r="AF1509">
        <v>3</v>
      </c>
      <c r="AG1509">
        <v>5</v>
      </c>
      <c r="AH1509">
        <v>1</v>
      </c>
      <c r="AI1509">
        <v>2</v>
      </c>
      <c r="AJ1509" s="3">
        <f>+TablaProyecto[[#This Row],[PercentSalaryHike]]/100</f>
        <v>0.12</v>
      </c>
      <c r="AK1509" s="3" t="str">
        <f>+IF(TablaProyecto[[#This Row],[Age]]&gt;=61,"Baby boomers",IF(TablaProyecto[[#This Row],[Age]]&gt;=45,"Generacion X",IF(TablaProyecto[[#This Row],[Age]]&gt;=29,"Millennials","Generacion Z")))</f>
        <v>Generacion Z</v>
      </c>
      <c r="AL150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09" s="3" t="str">
        <f>+IF(TablaProyecto[[#This Row],[HourlyRate]]&lt;50,"Coste salarial bajo",IF(TablaProyecto[[#This Row],[HourlyRate]]&lt;75,"Coste salarial medio","Coste salarial alto"))</f>
        <v>Coste salarial bajo</v>
      </c>
      <c r="AN1509" s="3" t="str">
        <f>+IF(TablaProyecto[[#This Row],[DistanceFromHome]]&lt;10,"0-10 kms",IF(TablaProyecto[[#This Row],[DistanceFromHome]]&lt;20,"10-20 kms","20-30 kms"))</f>
        <v>20-30 kms</v>
      </c>
      <c r="AO1509" s="3" t="str">
        <f>+IF(TablaProyecto[[#This Row],[Porcentaje de aumento salarial recibido (%)]]&lt;16%,"Bajo",IF(TablaProyecto[[#This Row],[Porcentaje de aumento salarial recibido (%)]]&lt;21%,"Medio","Alto"))</f>
        <v>Bajo</v>
      </c>
      <c r="AP1509" s="3" t="str">
        <f>+IF(TablaProyecto[[#This Row],[TrainingTimesLastYear]]&lt;3,"Poca",IF(TablaProyecto[[#This Row],[TrainingTimesLastYear]]&lt;5,"Media","Mucha"))</f>
        <v>Poca</v>
      </c>
      <c r="AQ1509" s="3" t="str">
        <f>+IF(TablaProyecto[[#This Row],[TotalWorkingYears]]&lt;4,"Junior",IF(TablaProyecto[[#This Row],[TotalWorkingYears]]&lt;10,"Intermediate","Senior"))</f>
        <v>Intermediate</v>
      </c>
      <c r="AS1509" t="str">
        <f>+IF(TablaProyecto[[#This Row],[Education]]&gt;5,"ERRONEO","")</f>
        <v/>
      </c>
      <c r="AT1509" t="str">
        <f>IF(+COUNTIF(TablaProyecto[EmployeeNumber],TablaProyecto[[#This Row],[EmployeeNumber]])&gt;1,"ERRONEO"," ")</f>
        <v xml:space="preserve"> </v>
      </c>
      <c r="AU1509" t="str">
        <f>+IF(TablaProyecto[[#This Row],[JobSatisfaction]]&gt;4,"ERRONEO"," ")</f>
        <v xml:space="preserve"> </v>
      </c>
      <c r="AV1509" t="str">
        <f>+IF(TablaProyecto[[#This Row],[PerformanceRating]]&gt;4,"ERRONEO"," ")</f>
        <v xml:space="preserve"> </v>
      </c>
      <c r="AW1509" t="str">
        <f>+IF(TablaProyecto[[#This Row],[RelationshipSatisfaction]]&gt;4,"ERRONEO"," ")</f>
        <v xml:space="preserve"> </v>
      </c>
      <c r="AX1509" t="str">
        <f>+IF(TablaProyecto[[#This Row],[WorkLifeBalance]]&gt;4,"ERRONEO"," ")</f>
        <v xml:space="preserve"> </v>
      </c>
    </row>
    <row r="1510" spans="1:50" x14ac:dyDescent="0.35">
      <c r="A1510">
        <v>39</v>
      </c>
      <c r="B1510" t="s">
        <v>35</v>
      </c>
      <c r="C1510" t="s">
        <v>36</v>
      </c>
      <c r="D1510">
        <v>1334</v>
      </c>
      <c r="E1510" t="s">
        <v>37</v>
      </c>
      <c r="F1510">
        <v>2</v>
      </c>
      <c r="G1510">
        <v>3</v>
      </c>
      <c r="H1510" t="s">
        <v>59</v>
      </c>
      <c r="I1510">
        <v>1</v>
      </c>
      <c r="J1510">
        <v>2107</v>
      </c>
      <c r="K1510">
        <v>2</v>
      </c>
      <c r="L1510" t="s">
        <v>46</v>
      </c>
      <c r="M1510">
        <v>92</v>
      </c>
      <c r="N1510">
        <v>3</v>
      </c>
      <c r="O1510">
        <v>1</v>
      </c>
      <c r="P1510" t="s">
        <v>56</v>
      </c>
      <c r="Q1510">
        <v>2</v>
      </c>
      <c r="R1510" t="s">
        <v>52</v>
      </c>
      <c r="S1510">
        <v>5482</v>
      </c>
      <c r="T1510">
        <v>18899</v>
      </c>
      <c r="U1510">
        <v>3</v>
      </c>
      <c r="V1510" t="s">
        <v>42</v>
      </c>
      <c r="W1510" t="s">
        <v>43</v>
      </c>
      <c r="X1510">
        <v>15</v>
      </c>
      <c r="Y1510">
        <v>4</v>
      </c>
      <c r="Z1510">
        <v>3</v>
      </c>
      <c r="AA1510">
        <v>80</v>
      </c>
      <c r="AB1510">
        <v>1</v>
      </c>
      <c r="AC1510">
        <v>10</v>
      </c>
      <c r="AD1510">
        <v>5</v>
      </c>
      <c r="AE1510">
        <v>3</v>
      </c>
      <c r="AF1510">
        <v>6</v>
      </c>
      <c r="AG1510">
        <v>0</v>
      </c>
      <c r="AH1510">
        <v>0</v>
      </c>
      <c r="AI1510">
        <v>2</v>
      </c>
      <c r="AJ1510" s="3">
        <f>+TablaProyecto[[#This Row],[PercentSalaryHike]]/100</f>
        <v>0.15</v>
      </c>
      <c r="AK1510" s="3" t="str">
        <f>+IF(TablaProyecto[[#This Row],[Age]]&gt;=61,"Baby boomers",IF(TablaProyecto[[#This Row],[Age]]&gt;=45,"Generacion X",IF(TablaProyecto[[#This Row],[Age]]&gt;=29,"Millennials","Generacion Z")))</f>
        <v>Millennials</v>
      </c>
      <c r="AL151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10" s="3" t="str">
        <f>+IF(TablaProyecto[[#This Row],[HourlyRate]]&lt;50,"Coste salarial bajo",IF(TablaProyecto[[#This Row],[HourlyRate]]&lt;75,"Coste salarial medio","Coste salarial alto"))</f>
        <v>Coste salarial alto</v>
      </c>
      <c r="AN1510" s="3" t="str">
        <f>+IF(TablaProyecto[[#This Row],[DistanceFromHome]]&lt;10,"0-10 kms",IF(TablaProyecto[[#This Row],[DistanceFromHome]]&lt;20,"10-20 kms","20-30 kms"))</f>
        <v>0-10 kms</v>
      </c>
      <c r="AO1510" s="3" t="str">
        <f>+IF(TablaProyecto[[#This Row],[Porcentaje de aumento salarial recibido (%)]]&lt;16%,"Bajo",IF(TablaProyecto[[#This Row],[Porcentaje de aumento salarial recibido (%)]]&lt;21%,"Medio","Alto"))</f>
        <v>Bajo</v>
      </c>
      <c r="AP1510" s="3" t="str">
        <f>+IF(TablaProyecto[[#This Row],[TrainingTimesLastYear]]&lt;3,"Poca",IF(TablaProyecto[[#This Row],[TrainingTimesLastYear]]&lt;5,"Media","Mucha"))</f>
        <v>Mucha</v>
      </c>
      <c r="AQ1510" s="3" t="str">
        <f>+IF(TablaProyecto[[#This Row],[TotalWorkingYears]]&lt;4,"Junior",IF(TablaProyecto[[#This Row],[TotalWorkingYears]]&lt;10,"Intermediate","Senior"))</f>
        <v>Senior</v>
      </c>
      <c r="AS1510" t="str">
        <f>+IF(TablaProyecto[[#This Row],[Education]]&gt;5,"ERRONEO","")</f>
        <v/>
      </c>
      <c r="AT1510" t="str">
        <f>IF(+COUNTIF(TablaProyecto[EmployeeNumber],TablaProyecto[[#This Row],[EmployeeNumber]])&gt;1,"ERRONEO"," ")</f>
        <v xml:space="preserve"> </v>
      </c>
      <c r="AU1510" t="str">
        <f>+IF(TablaProyecto[[#This Row],[JobSatisfaction]]&gt;4,"ERRONEO"," ")</f>
        <v xml:space="preserve"> </v>
      </c>
      <c r="AV1510" t="str">
        <f>+IF(TablaProyecto[[#This Row],[PerformanceRating]]&gt;4,"ERRONEO"," ")</f>
        <v xml:space="preserve"> </v>
      </c>
      <c r="AW1510" t="str">
        <f>+IF(TablaProyecto[[#This Row],[RelationshipSatisfaction]]&gt;4,"ERRONEO"," ")</f>
        <v xml:space="preserve"> </v>
      </c>
      <c r="AX1510" t="str">
        <f>+IF(TablaProyecto[[#This Row],[WorkLifeBalance]]&gt;4,"ERRONEO"," ")</f>
        <v xml:space="preserve"> </v>
      </c>
    </row>
    <row r="1511" spans="1:50" x14ac:dyDescent="0.35">
      <c r="A1511">
        <v>36</v>
      </c>
      <c r="B1511" t="s">
        <v>43</v>
      </c>
      <c r="C1511" t="s">
        <v>36</v>
      </c>
      <c r="D1511">
        <v>405</v>
      </c>
      <c r="E1511" t="s">
        <v>37</v>
      </c>
      <c r="F1511">
        <v>10</v>
      </c>
      <c r="G1511">
        <v>4</v>
      </c>
      <c r="H1511" t="s">
        <v>38</v>
      </c>
      <c r="I1511">
        <v>1</v>
      </c>
      <c r="J1511">
        <v>2108</v>
      </c>
      <c r="K1511">
        <v>3</v>
      </c>
      <c r="L1511" t="s">
        <v>39</v>
      </c>
      <c r="M1511">
        <v>81</v>
      </c>
      <c r="N1511">
        <v>2</v>
      </c>
      <c r="O1511">
        <v>3</v>
      </c>
      <c r="P1511" t="s">
        <v>57</v>
      </c>
      <c r="Q1511">
        <v>3</v>
      </c>
      <c r="R1511" t="s">
        <v>41</v>
      </c>
      <c r="S1511">
        <v>2657</v>
      </c>
      <c r="T1511">
        <v>24737</v>
      </c>
      <c r="U1511">
        <v>2</v>
      </c>
      <c r="V1511" t="s">
        <v>42</v>
      </c>
      <c r="W1511" t="s">
        <v>43</v>
      </c>
      <c r="X1511">
        <v>13</v>
      </c>
      <c r="Y1511">
        <v>3</v>
      </c>
      <c r="Z1511">
        <v>1</v>
      </c>
      <c r="AA1511">
        <v>80</v>
      </c>
      <c r="AB1511">
        <v>0</v>
      </c>
      <c r="AC1511">
        <v>1</v>
      </c>
      <c r="AD1511">
        <v>2</v>
      </c>
      <c r="AE1511">
        <v>3</v>
      </c>
      <c r="AF1511">
        <v>7</v>
      </c>
      <c r="AG1511">
        <v>4</v>
      </c>
      <c r="AH1511">
        <v>0</v>
      </c>
      <c r="AI1511">
        <v>4</v>
      </c>
      <c r="AJ1511" s="3">
        <f>+TablaProyecto[[#This Row],[PercentSalaryHike]]/100</f>
        <v>0.13</v>
      </c>
      <c r="AK1511" s="3" t="str">
        <f>+IF(TablaProyecto[[#This Row],[Age]]&gt;=61,"Baby boomers",IF(TablaProyecto[[#This Row],[Age]]&gt;=45,"Generacion X",IF(TablaProyecto[[#This Row],[Age]]&gt;=29,"Millennials","Generacion Z")))</f>
        <v>Millennials</v>
      </c>
      <c r="AL151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11" s="3" t="str">
        <f>+IF(TablaProyecto[[#This Row],[HourlyRate]]&lt;50,"Coste salarial bajo",IF(TablaProyecto[[#This Row],[HourlyRate]]&lt;75,"Coste salarial medio","Coste salarial alto"))</f>
        <v>Coste salarial alto</v>
      </c>
      <c r="AN1511" s="3" t="str">
        <f>+IF(TablaProyecto[[#This Row],[DistanceFromHome]]&lt;10,"0-10 kms",IF(TablaProyecto[[#This Row],[DistanceFromHome]]&lt;20,"10-20 kms","20-30 kms"))</f>
        <v>10-20 kms</v>
      </c>
      <c r="AO1511" s="3" t="str">
        <f>+IF(TablaProyecto[[#This Row],[Porcentaje de aumento salarial recibido (%)]]&lt;16%,"Bajo",IF(TablaProyecto[[#This Row],[Porcentaje de aumento salarial recibido (%)]]&lt;21%,"Medio","Alto"))</f>
        <v>Bajo</v>
      </c>
      <c r="AP1511" s="3" t="str">
        <f>+IF(TablaProyecto[[#This Row],[TrainingTimesLastYear]]&lt;3,"Poca",IF(TablaProyecto[[#This Row],[TrainingTimesLastYear]]&lt;5,"Media","Mucha"))</f>
        <v>Poca</v>
      </c>
      <c r="AQ1511" s="3" t="str">
        <f>+IF(TablaProyecto[[#This Row],[TotalWorkingYears]]&lt;4,"Junior",IF(TablaProyecto[[#This Row],[TotalWorkingYears]]&lt;10,"Intermediate","Senior"))</f>
        <v>Junior</v>
      </c>
      <c r="AS1511" t="str">
        <f>+IF(TablaProyecto[[#This Row],[Education]]&gt;5,"ERRONEO","")</f>
        <v/>
      </c>
      <c r="AT1511" t="str">
        <f>IF(+COUNTIF(TablaProyecto[EmployeeNumber],TablaProyecto[[#This Row],[EmployeeNumber]])&gt;1,"ERRONEO"," ")</f>
        <v xml:space="preserve"> </v>
      </c>
      <c r="AU1511" t="str">
        <f>+IF(TablaProyecto[[#This Row],[JobSatisfaction]]&gt;4,"ERRONEO"," ")</f>
        <v xml:space="preserve"> </v>
      </c>
      <c r="AV1511" t="str">
        <f>+IF(TablaProyecto[[#This Row],[PerformanceRating]]&gt;4,"ERRONEO"," ")</f>
        <v xml:space="preserve"> </v>
      </c>
      <c r="AW1511" t="str">
        <f>+IF(TablaProyecto[[#This Row],[RelationshipSatisfaction]]&gt;4,"ERRONEO"," ")</f>
        <v xml:space="preserve"> </v>
      </c>
      <c r="AX1511" t="str">
        <f>+IF(TablaProyecto[[#This Row],[WorkLifeBalance]]&gt;4,"ERRONEO"," ")</f>
        <v xml:space="preserve"> </v>
      </c>
    </row>
    <row r="1512" spans="1:50" x14ac:dyDescent="0.35">
      <c r="A1512">
        <v>31</v>
      </c>
      <c r="B1512" t="s">
        <v>35</v>
      </c>
      <c r="C1512" t="s">
        <v>44</v>
      </c>
      <c r="D1512">
        <v>911</v>
      </c>
      <c r="E1512" t="s">
        <v>37</v>
      </c>
      <c r="F1512">
        <v>23</v>
      </c>
      <c r="G1512">
        <v>3</v>
      </c>
      <c r="H1512" t="s">
        <v>49</v>
      </c>
      <c r="I1512">
        <v>1</v>
      </c>
      <c r="J1512">
        <v>2109</v>
      </c>
      <c r="K1512">
        <v>4</v>
      </c>
      <c r="L1512" t="s">
        <v>46</v>
      </c>
      <c r="M1512">
        <v>100</v>
      </c>
      <c r="N1512">
        <v>2</v>
      </c>
      <c r="O1512">
        <v>3</v>
      </c>
      <c r="P1512" t="s">
        <v>54</v>
      </c>
      <c r="Q1512">
        <v>4</v>
      </c>
      <c r="R1512" t="s">
        <v>48</v>
      </c>
      <c r="S1512">
        <v>3161</v>
      </c>
      <c r="T1512">
        <v>16213</v>
      </c>
      <c r="U1512">
        <v>6</v>
      </c>
      <c r="V1512" t="s">
        <v>42</v>
      </c>
      <c r="W1512" t="s">
        <v>35</v>
      </c>
      <c r="X1512">
        <v>11</v>
      </c>
      <c r="Y1512">
        <v>3</v>
      </c>
      <c r="Z1512">
        <v>3</v>
      </c>
      <c r="AA1512">
        <v>80</v>
      </c>
      <c r="AB1512">
        <v>1</v>
      </c>
      <c r="AC1512">
        <v>5</v>
      </c>
      <c r="AD1512">
        <v>3</v>
      </c>
      <c r="AE1512">
        <v>2</v>
      </c>
      <c r="AF1512">
        <v>5</v>
      </c>
      <c r="AG1512">
        <v>9</v>
      </c>
      <c r="AH1512">
        <v>1</v>
      </c>
      <c r="AI1512">
        <v>8</v>
      </c>
      <c r="AJ1512" s="3">
        <f>+TablaProyecto[[#This Row],[PercentSalaryHike]]/100</f>
        <v>0.11</v>
      </c>
      <c r="AK1512" s="3" t="str">
        <f>+IF(TablaProyecto[[#This Row],[Age]]&gt;=61,"Baby boomers",IF(TablaProyecto[[#This Row],[Age]]&gt;=45,"Generacion X",IF(TablaProyecto[[#This Row],[Age]]&gt;=29,"Millennials","Generacion Z")))</f>
        <v>Millennials</v>
      </c>
      <c r="AL151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12" s="3" t="str">
        <f>+IF(TablaProyecto[[#This Row],[HourlyRate]]&lt;50,"Coste salarial bajo",IF(TablaProyecto[[#This Row],[HourlyRate]]&lt;75,"Coste salarial medio","Coste salarial alto"))</f>
        <v>Coste salarial alto</v>
      </c>
      <c r="AN1512" s="3" t="str">
        <f>+IF(TablaProyecto[[#This Row],[DistanceFromHome]]&lt;10,"0-10 kms",IF(TablaProyecto[[#This Row],[DistanceFromHome]]&lt;20,"10-20 kms","20-30 kms"))</f>
        <v>20-30 kms</v>
      </c>
      <c r="AO1512" s="3" t="str">
        <f>+IF(TablaProyecto[[#This Row],[Porcentaje de aumento salarial recibido (%)]]&lt;16%,"Bajo",IF(TablaProyecto[[#This Row],[Porcentaje de aumento salarial recibido (%)]]&lt;21%,"Medio","Alto"))</f>
        <v>Bajo</v>
      </c>
      <c r="AP1512" s="3" t="str">
        <f>+IF(TablaProyecto[[#This Row],[TrainingTimesLastYear]]&lt;3,"Poca",IF(TablaProyecto[[#This Row],[TrainingTimesLastYear]]&lt;5,"Media","Mucha"))</f>
        <v>Media</v>
      </c>
      <c r="AQ1512" s="3" t="str">
        <f>+IF(TablaProyecto[[#This Row],[TotalWorkingYears]]&lt;4,"Junior",IF(TablaProyecto[[#This Row],[TotalWorkingYears]]&lt;10,"Intermediate","Senior"))</f>
        <v>Intermediate</v>
      </c>
      <c r="AS1512" t="str">
        <f>+IF(TablaProyecto[[#This Row],[Education]]&gt;5,"ERRONEO","")</f>
        <v/>
      </c>
      <c r="AT1512" t="str">
        <f>IF(+COUNTIF(TablaProyecto[EmployeeNumber],TablaProyecto[[#This Row],[EmployeeNumber]])&gt;1,"ERRONEO"," ")</f>
        <v xml:space="preserve"> </v>
      </c>
      <c r="AU1512" t="str">
        <f>+IF(TablaProyecto[[#This Row],[JobSatisfaction]]&gt;4,"ERRONEO"," ")</f>
        <v xml:space="preserve"> </v>
      </c>
      <c r="AV1512" t="str">
        <f>+IF(TablaProyecto[[#This Row],[PerformanceRating]]&gt;4,"ERRONEO"," ")</f>
        <v xml:space="preserve"> </v>
      </c>
      <c r="AW1512" t="str">
        <f>+IF(TablaProyecto[[#This Row],[RelationshipSatisfaction]]&gt;4,"ERRONEO"," ")</f>
        <v xml:space="preserve"> </v>
      </c>
      <c r="AX1512" t="str">
        <f>+IF(TablaProyecto[[#This Row],[WorkLifeBalance]]&gt;4,"ERRONEO"," ")</f>
        <v xml:space="preserve"> </v>
      </c>
    </row>
    <row r="1513" spans="1:50" x14ac:dyDescent="0.35">
      <c r="A1513">
        <v>35</v>
      </c>
      <c r="B1513" t="s">
        <v>35</v>
      </c>
      <c r="C1513" t="s">
        <v>44</v>
      </c>
      <c r="D1513">
        <v>1469</v>
      </c>
      <c r="E1513" t="s">
        <v>61</v>
      </c>
      <c r="F1513">
        <v>22</v>
      </c>
      <c r="G1513">
        <v>2</v>
      </c>
      <c r="H1513" t="s">
        <v>49</v>
      </c>
      <c r="I1513">
        <v>1</v>
      </c>
      <c r="J1513">
        <v>2110</v>
      </c>
      <c r="K1513">
        <v>3</v>
      </c>
      <c r="L1513" t="s">
        <v>39</v>
      </c>
      <c r="M1513">
        <v>100</v>
      </c>
      <c r="N1513">
        <v>3</v>
      </c>
      <c r="O1513">
        <v>3</v>
      </c>
      <c r="P1513" t="s">
        <v>57</v>
      </c>
      <c r="Q1513">
        <v>1</v>
      </c>
      <c r="R1513" t="s">
        <v>48</v>
      </c>
      <c r="S1513">
        <v>2889</v>
      </c>
      <c r="T1513">
        <v>8916</v>
      </c>
      <c r="U1513">
        <v>4</v>
      </c>
      <c r="V1513" t="s">
        <v>42</v>
      </c>
      <c r="W1513" t="s">
        <v>35</v>
      </c>
      <c r="X1513">
        <v>15</v>
      </c>
      <c r="Y1513">
        <v>3</v>
      </c>
      <c r="Z1513">
        <v>4</v>
      </c>
      <c r="AA1513">
        <v>80</v>
      </c>
      <c r="AB1513">
        <v>1</v>
      </c>
      <c r="AC1513">
        <v>31</v>
      </c>
      <c r="AD1513">
        <v>3</v>
      </c>
      <c r="AE1513">
        <v>2</v>
      </c>
      <c r="AF1513">
        <v>0</v>
      </c>
      <c r="AG1513">
        <v>6</v>
      </c>
      <c r="AH1513">
        <v>0</v>
      </c>
      <c r="AI1513">
        <v>2</v>
      </c>
      <c r="AJ1513" s="3">
        <f>+TablaProyecto[[#This Row],[PercentSalaryHike]]/100</f>
        <v>0.15</v>
      </c>
      <c r="AK1513" s="3" t="str">
        <f>+IF(TablaProyecto[[#This Row],[Age]]&gt;=61,"Baby boomers",IF(TablaProyecto[[#This Row],[Age]]&gt;=45,"Generacion X",IF(TablaProyecto[[#This Row],[Age]]&gt;=29,"Millennials","Generacion Z")))</f>
        <v>Millennials</v>
      </c>
      <c r="AL151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513" s="3" t="str">
        <f>+IF(TablaProyecto[[#This Row],[HourlyRate]]&lt;50,"Coste salarial bajo",IF(TablaProyecto[[#This Row],[HourlyRate]]&lt;75,"Coste salarial medio","Coste salarial alto"))</f>
        <v>Coste salarial alto</v>
      </c>
      <c r="AN1513" s="3" t="str">
        <f>+IF(TablaProyecto[[#This Row],[DistanceFromHome]]&lt;10,"0-10 kms",IF(TablaProyecto[[#This Row],[DistanceFromHome]]&lt;20,"10-20 kms","20-30 kms"))</f>
        <v>20-30 kms</v>
      </c>
      <c r="AO1513" s="3" t="str">
        <f>+IF(TablaProyecto[[#This Row],[Porcentaje de aumento salarial recibido (%)]]&lt;16%,"Bajo",IF(TablaProyecto[[#This Row],[Porcentaje de aumento salarial recibido (%)]]&lt;21%,"Medio","Alto"))</f>
        <v>Bajo</v>
      </c>
      <c r="AP1513" s="3" t="str">
        <f>+IF(TablaProyecto[[#This Row],[TrainingTimesLastYear]]&lt;3,"Poca",IF(TablaProyecto[[#This Row],[TrainingTimesLastYear]]&lt;5,"Media","Mucha"))</f>
        <v>Media</v>
      </c>
      <c r="AQ1513" s="3" t="str">
        <f>+IF(TablaProyecto[[#This Row],[TotalWorkingYears]]&lt;4,"Junior",IF(TablaProyecto[[#This Row],[TotalWorkingYears]]&lt;10,"Intermediate","Senior"))</f>
        <v>Senior</v>
      </c>
      <c r="AS1513" t="str">
        <f>+IF(TablaProyecto[[#This Row],[Education]]&gt;5,"ERRONEO","")</f>
        <v/>
      </c>
      <c r="AT1513" t="str">
        <f>IF(+COUNTIF(TablaProyecto[EmployeeNumber],TablaProyecto[[#This Row],[EmployeeNumber]])&gt;1,"ERRONEO"," ")</f>
        <v xml:space="preserve"> </v>
      </c>
      <c r="AU1513" t="str">
        <f>+IF(TablaProyecto[[#This Row],[JobSatisfaction]]&gt;4,"ERRONEO"," ")</f>
        <v xml:space="preserve"> </v>
      </c>
      <c r="AV1513" t="str">
        <f>+IF(TablaProyecto[[#This Row],[PerformanceRating]]&gt;4,"ERRONEO"," ")</f>
        <v xml:space="preserve"> </v>
      </c>
      <c r="AW1513" t="str">
        <f>+IF(TablaProyecto[[#This Row],[RelationshipSatisfaction]]&gt;4,"ERRONEO"," ")</f>
        <v xml:space="preserve"> </v>
      </c>
      <c r="AX1513" t="str">
        <f>+IF(TablaProyecto[[#This Row],[WorkLifeBalance]]&gt;4,"ERRONEO"," ")</f>
        <v xml:space="preserve"> </v>
      </c>
    </row>
    <row r="1514" spans="1:50" x14ac:dyDescent="0.35">
      <c r="A1514">
        <v>56</v>
      </c>
      <c r="B1514" t="s">
        <v>35</v>
      </c>
      <c r="C1514" t="s">
        <v>36</v>
      </c>
      <c r="D1514">
        <v>689</v>
      </c>
      <c r="E1514" t="s">
        <v>37</v>
      </c>
      <c r="F1514">
        <v>24</v>
      </c>
      <c r="G1514">
        <v>3</v>
      </c>
      <c r="H1514" t="s">
        <v>60</v>
      </c>
      <c r="I1514">
        <v>1</v>
      </c>
      <c r="J1514">
        <v>2111</v>
      </c>
      <c r="K1514">
        <v>3</v>
      </c>
      <c r="L1514" t="s">
        <v>39</v>
      </c>
      <c r="M1514">
        <v>98</v>
      </c>
      <c r="N1514">
        <v>3</v>
      </c>
      <c r="O1514">
        <v>2</v>
      </c>
      <c r="P1514" t="s">
        <v>61</v>
      </c>
      <c r="Q1514">
        <v>1</v>
      </c>
      <c r="R1514" t="s">
        <v>48</v>
      </c>
      <c r="S1514">
        <v>2500</v>
      </c>
      <c r="T1514">
        <v>11439</v>
      </c>
      <c r="U1514">
        <v>0</v>
      </c>
      <c r="V1514" t="s">
        <v>42</v>
      </c>
      <c r="W1514" t="s">
        <v>43</v>
      </c>
      <c r="X1514">
        <v>14</v>
      </c>
      <c r="Y1514">
        <v>3</v>
      </c>
      <c r="Z1514">
        <v>1</v>
      </c>
      <c r="AA1514">
        <v>80</v>
      </c>
      <c r="AB1514">
        <v>0</v>
      </c>
      <c r="AC1514">
        <v>10</v>
      </c>
      <c r="AD1514">
        <v>3</v>
      </c>
      <c r="AE1514">
        <v>3</v>
      </c>
      <c r="AF1514">
        <v>5</v>
      </c>
      <c r="AG1514">
        <v>7</v>
      </c>
      <c r="AH1514">
        <v>3</v>
      </c>
      <c r="AI1514">
        <v>0</v>
      </c>
      <c r="AJ1514" s="3">
        <f>+TablaProyecto[[#This Row],[PercentSalaryHike]]/100</f>
        <v>0.14000000000000001</v>
      </c>
      <c r="AK1514" s="3" t="str">
        <f>+IF(TablaProyecto[[#This Row],[Age]]&gt;=61,"Baby boomers",IF(TablaProyecto[[#This Row],[Age]]&gt;=45,"Generacion X",IF(TablaProyecto[[#This Row],[Age]]&gt;=29,"Millennials","Generacion Z")))</f>
        <v>Generacion X</v>
      </c>
      <c r="AL151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14" s="3" t="str">
        <f>+IF(TablaProyecto[[#This Row],[HourlyRate]]&lt;50,"Coste salarial bajo",IF(TablaProyecto[[#This Row],[HourlyRate]]&lt;75,"Coste salarial medio","Coste salarial alto"))</f>
        <v>Coste salarial alto</v>
      </c>
      <c r="AN1514" s="3" t="str">
        <f>+IF(TablaProyecto[[#This Row],[DistanceFromHome]]&lt;10,"0-10 kms",IF(TablaProyecto[[#This Row],[DistanceFromHome]]&lt;20,"10-20 kms","20-30 kms"))</f>
        <v>20-30 kms</v>
      </c>
      <c r="AO1514" s="3" t="str">
        <f>+IF(TablaProyecto[[#This Row],[Porcentaje de aumento salarial recibido (%)]]&lt;16%,"Bajo",IF(TablaProyecto[[#This Row],[Porcentaje de aumento salarial recibido (%)]]&lt;21%,"Medio","Alto"))</f>
        <v>Bajo</v>
      </c>
      <c r="AP1514" s="3" t="str">
        <f>+IF(TablaProyecto[[#This Row],[TrainingTimesLastYear]]&lt;3,"Poca",IF(TablaProyecto[[#This Row],[TrainingTimesLastYear]]&lt;5,"Media","Mucha"))</f>
        <v>Media</v>
      </c>
      <c r="AQ1514" s="3" t="str">
        <f>+IF(TablaProyecto[[#This Row],[TotalWorkingYears]]&lt;4,"Junior",IF(TablaProyecto[[#This Row],[TotalWorkingYears]]&lt;10,"Intermediate","Senior"))</f>
        <v>Senior</v>
      </c>
      <c r="AS1514" t="str">
        <f>+IF(TablaProyecto[[#This Row],[Education]]&gt;5,"ERRONEO","")</f>
        <v/>
      </c>
      <c r="AT1514" t="str">
        <f>IF(+COUNTIF(TablaProyecto[EmployeeNumber],TablaProyecto[[#This Row],[EmployeeNumber]])&gt;1,"ERRONEO"," ")</f>
        <v xml:space="preserve"> </v>
      </c>
      <c r="AU1514" t="str">
        <f>+IF(TablaProyecto[[#This Row],[JobSatisfaction]]&gt;4,"ERRONEO"," ")</f>
        <v xml:space="preserve"> </v>
      </c>
      <c r="AV1514" t="str">
        <f>+IF(TablaProyecto[[#This Row],[PerformanceRating]]&gt;4,"ERRONEO"," ")</f>
        <v xml:space="preserve"> </v>
      </c>
      <c r="AW1514" t="str">
        <f>+IF(TablaProyecto[[#This Row],[RelationshipSatisfaction]]&gt;4,"ERRONEO"," ")</f>
        <v xml:space="preserve"> </v>
      </c>
      <c r="AX1514" t="str">
        <f>+IF(TablaProyecto[[#This Row],[WorkLifeBalance]]&gt;4,"ERRONEO"," ")</f>
        <v xml:space="preserve"> </v>
      </c>
    </row>
    <row r="1515" spans="1:50" x14ac:dyDescent="0.35">
      <c r="A1515">
        <v>27</v>
      </c>
      <c r="B1515" t="s">
        <v>35</v>
      </c>
      <c r="C1515" t="s">
        <v>44</v>
      </c>
      <c r="D1515">
        <v>527</v>
      </c>
      <c r="E1515" t="s">
        <v>37</v>
      </c>
      <c r="F1515">
        <v>19</v>
      </c>
      <c r="G1515">
        <v>3</v>
      </c>
      <c r="H1515" t="s">
        <v>59</v>
      </c>
      <c r="I1515">
        <v>1</v>
      </c>
      <c r="J1515">
        <v>2112</v>
      </c>
      <c r="K1515">
        <v>3</v>
      </c>
      <c r="L1515" t="s">
        <v>39</v>
      </c>
      <c r="M1515">
        <v>45</v>
      </c>
      <c r="N1515">
        <v>3</v>
      </c>
      <c r="O1515">
        <v>2</v>
      </c>
      <c r="P1515" t="s">
        <v>53</v>
      </c>
      <c r="Q1515">
        <v>1</v>
      </c>
      <c r="R1515" t="s">
        <v>41</v>
      </c>
      <c r="S1515">
        <v>16885</v>
      </c>
      <c r="T1515">
        <v>13072</v>
      </c>
      <c r="U1515">
        <v>0</v>
      </c>
      <c r="V1515" t="s">
        <v>42</v>
      </c>
      <c r="W1515" t="s">
        <v>43</v>
      </c>
      <c r="X1515">
        <v>11</v>
      </c>
      <c r="Y1515">
        <v>3</v>
      </c>
      <c r="Z1515">
        <v>2</v>
      </c>
      <c r="AA1515">
        <v>80</v>
      </c>
      <c r="AB1515">
        <v>1</v>
      </c>
      <c r="AC1515">
        <v>6</v>
      </c>
      <c r="AD1515">
        <v>2</v>
      </c>
      <c r="AE1515">
        <v>2</v>
      </c>
      <c r="AF1515">
        <v>3</v>
      </c>
      <c r="AG1515">
        <v>3</v>
      </c>
      <c r="AH1515">
        <v>1</v>
      </c>
      <c r="AI1515">
        <v>3</v>
      </c>
      <c r="AJ1515" s="3">
        <f>+TablaProyecto[[#This Row],[PercentSalaryHike]]/100</f>
        <v>0.11</v>
      </c>
      <c r="AK1515" s="3" t="str">
        <f>+IF(TablaProyecto[[#This Row],[Age]]&gt;=61,"Baby boomers",IF(TablaProyecto[[#This Row],[Age]]&gt;=45,"Generacion X",IF(TablaProyecto[[#This Row],[Age]]&gt;=29,"Millennials","Generacion Z")))</f>
        <v>Generacion Z</v>
      </c>
      <c r="AL151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15" s="3" t="str">
        <f>+IF(TablaProyecto[[#This Row],[HourlyRate]]&lt;50,"Coste salarial bajo",IF(TablaProyecto[[#This Row],[HourlyRate]]&lt;75,"Coste salarial medio","Coste salarial alto"))</f>
        <v>Coste salarial bajo</v>
      </c>
      <c r="AN1515" s="3" t="str">
        <f>+IF(TablaProyecto[[#This Row],[DistanceFromHome]]&lt;10,"0-10 kms",IF(TablaProyecto[[#This Row],[DistanceFromHome]]&lt;20,"10-20 kms","20-30 kms"))</f>
        <v>10-20 kms</v>
      </c>
      <c r="AO1515" s="3" t="str">
        <f>+IF(TablaProyecto[[#This Row],[Porcentaje de aumento salarial recibido (%)]]&lt;16%,"Bajo",IF(TablaProyecto[[#This Row],[Porcentaje de aumento salarial recibido (%)]]&lt;21%,"Medio","Alto"))</f>
        <v>Bajo</v>
      </c>
      <c r="AP1515" s="3" t="str">
        <f>+IF(TablaProyecto[[#This Row],[TrainingTimesLastYear]]&lt;3,"Poca",IF(TablaProyecto[[#This Row],[TrainingTimesLastYear]]&lt;5,"Media","Mucha"))</f>
        <v>Poca</v>
      </c>
      <c r="AQ1515" s="3" t="str">
        <f>+IF(TablaProyecto[[#This Row],[TotalWorkingYears]]&lt;4,"Junior",IF(TablaProyecto[[#This Row],[TotalWorkingYears]]&lt;10,"Intermediate","Senior"))</f>
        <v>Intermediate</v>
      </c>
      <c r="AS1515" t="str">
        <f>+IF(TablaProyecto[[#This Row],[Education]]&gt;5,"ERRONEO","")</f>
        <v/>
      </c>
      <c r="AT1515" t="str">
        <f>IF(+COUNTIF(TablaProyecto[EmployeeNumber],TablaProyecto[[#This Row],[EmployeeNumber]])&gt;1,"ERRONEO"," ")</f>
        <v xml:space="preserve"> </v>
      </c>
      <c r="AU1515" t="str">
        <f>+IF(TablaProyecto[[#This Row],[JobSatisfaction]]&gt;4,"ERRONEO"," ")</f>
        <v xml:space="preserve"> </v>
      </c>
      <c r="AV1515" t="str">
        <f>+IF(TablaProyecto[[#This Row],[PerformanceRating]]&gt;4,"ERRONEO"," ")</f>
        <v xml:space="preserve"> </v>
      </c>
      <c r="AW1515" t="str">
        <f>+IF(TablaProyecto[[#This Row],[RelationshipSatisfaction]]&gt;4,"ERRONEO"," ")</f>
        <v xml:space="preserve"> </v>
      </c>
      <c r="AX1515" t="str">
        <f>+IF(TablaProyecto[[#This Row],[WorkLifeBalance]]&gt;4,"ERRONEO"," ")</f>
        <v xml:space="preserve"> </v>
      </c>
    </row>
    <row r="1516" spans="1:50" x14ac:dyDescent="0.35">
      <c r="A1516">
        <v>44</v>
      </c>
      <c r="B1516" t="s">
        <v>35</v>
      </c>
      <c r="C1516" t="s">
        <v>55</v>
      </c>
      <c r="D1516">
        <v>330</v>
      </c>
      <c r="E1516" t="s">
        <v>45</v>
      </c>
      <c r="F1516">
        <v>24</v>
      </c>
      <c r="G1516">
        <v>3</v>
      </c>
      <c r="H1516" t="s">
        <v>61</v>
      </c>
      <c r="I1516">
        <v>1</v>
      </c>
      <c r="J1516">
        <v>2113</v>
      </c>
      <c r="K1516">
        <v>3</v>
      </c>
      <c r="L1516" t="s">
        <v>46</v>
      </c>
      <c r="M1516">
        <v>61</v>
      </c>
      <c r="N1516">
        <v>2</v>
      </c>
      <c r="O1516">
        <v>1</v>
      </c>
      <c r="P1516" t="s">
        <v>40</v>
      </c>
      <c r="Q1516">
        <v>2</v>
      </c>
      <c r="R1516" t="s">
        <v>52</v>
      </c>
      <c r="S1516">
        <v>10209</v>
      </c>
      <c r="T1516">
        <v>9068</v>
      </c>
      <c r="U1516">
        <v>4</v>
      </c>
      <c r="V1516" t="s">
        <v>42</v>
      </c>
      <c r="W1516" t="s">
        <v>35</v>
      </c>
      <c r="X1516">
        <v>14</v>
      </c>
      <c r="Y1516">
        <v>3</v>
      </c>
      <c r="Z1516">
        <v>3</v>
      </c>
      <c r="AA1516">
        <v>80</v>
      </c>
      <c r="AB1516">
        <v>0</v>
      </c>
      <c r="AC1516">
        <v>21</v>
      </c>
      <c r="AD1516">
        <v>3</v>
      </c>
      <c r="AE1516">
        <v>2</v>
      </c>
      <c r="AF1516">
        <v>3</v>
      </c>
      <c r="AG1516">
        <v>8</v>
      </c>
      <c r="AH1516">
        <v>0</v>
      </c>
      <c r="AI1516">
        <v>2</v>
      </c>
      <c r="AJ1516" s="3">
        <f>+TablaProyecto[[#This Row],[PercentSalaryHike]]/100</f>
        <v>0.14000000000000001</v>
      </c>
      <c r="AK1516" s="3" t="str">
        <f>+IF(TablaProyecto[[#This Row],[Age]]&gt;=61,"Baby boomers",IF(TablaProyecto[[#This Row],[Age]]&gt;=45,"Generacion X",IF(TablaProyecto[[#This Row],[Age]]&gt;=29,"Millennials","Generacion Z")))</f>
        <v>Millennials</v>
      </c>
      <c r="AL151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16" s="3" t="str">
        <f>+IF(TablaProyecto[[#This Row],[HourlyRate]]&lt;50,"Coste salarial bajo",IF(TablaProyecto[[#This Row],[HourlyRate]]&lt;75,"Coste salarial medio","Coste salarial alto"))</f>
        <v>Coste salarial medio</v>
      </c>
      <c r="AN1516" s="3" t="str">
        <f>+IF(TablaProyecto[[#This Row],[DistanceFromHome]]&lt;10,"0-10 kms",IF(TablaProyecto[[#This Row],[DistanceFromHome]]&lt;20,"10-20 kms","20-30 kms"))</f>
        <v>20-30 kms</v>
      </c>
      <c r="AO1516" s="3" t="str">
        <f>+IF(TablaProyecto[[#This Row],[Porcentaje de aumento salarial recibido (%)]]&lt;16%,"Bajo",IF(TablaProyecto[[#This Row],[Porcentaje de aumento salarial recibido (%)]]&lt;21%,"Medio","Alto"))</f>
        <v>Bajo</v>
      </c>
      <c r="AP1516" s="3" t="str">
        <f>+IF(TablaProyecto[[#This Row],[TrainingTimesLastYear]]&lt;3,"Poca",IF(TablaProyecto[[#This Row],[TrainingTimesLastYear]]&lt;5,"Media","Mucha"))</f>
        <v>Media</v>
      </c>
      <c r="AQ1516" s="3" t="str">
        <f>+IF(TablaProyecto[[#This Row],[TotalWorkingYears]]&lt;4,"Junior",IF(TablaProyecto[[#This Row],[TotalWorkingYears]]&lt;10,"Intermediate","Senior"))</f>
        <v>Senior</v>
      </c>
      <c r="AS1516" t="str">
        <f>+IF(TablaProyecto[[#This Row],[Education]]&gt;5,"ERRONEO","")</f>
        <v/>
      </c>
      <c r="AT1516" t="str">
        <f>IF(+COUNTIF(TablaProyecto[EmployeeNumber],TablaProyecto[[#This Row],[EmployeeNumber]])&gt;1,"ERRONEO"," ")</f>
        <v xml:space="preserve"> </v>
      </c>
      <c r="AU1516" t="str">
        <f>+IF(TablaProyecto[[#This Row],[JobSatisfaction]]&gt;4,"ERRONEO"," ")</f>
        <v xml:space="preserve"> </v>
      </c>
      <c r="AV1516" t="str">
        <f>+IF(TablaProyecto[[#This Row],[PerformanceRating]]&gt;4,"ERRONEO"," ")</f>
        <v xml:space="preserve"> </v>
      </c>
      <c r="AW1516" t="str">
        <f>+IF(TablaProyecto[[#This Row],[RelationshipSatisfaction]]&gt;4,"ERRONEO"," ")</f>
        <v xml:space="preserve"> </v>
      </c>
      <c r="AX1516" t="str">
        <f>+IF(TablaProyecto[[#This Row],[WorkLifeBalance]]&gt;4,"ERRONEO"," ")</f>
        <v xml:space="preserve"> </v>
      </c>
    </row>
    <row r="1517" spans="1:50" x14ac:dyDescent="0.35">
      <c r="A1517">
        <v>36</v>
      </c>
      <c r="B1517" t="s">
        <v>43</v>
      </c>
      <c r="C1517" t="s">
        <v>55</v>
      </c>
      <c r="D1517">
        <v>1076</v>
      </c>
      <c r="E1517" t="s">
        <v>61</v>
      </c>
      <c r="F1517">
        <v>7</v>
      </c>
      <c r="G1517">
        <v>4</v>
      </c>
      <c r="H1517" t="s">
        <v>60</v>
      </c>
      <c r="I1517">
        <v>1</v>
      </c>
      <c r="J1517">
        <v>2114</v>
      </c>
      <c r="K1517">
        <v>3</v>
      </c>
      <c r="L1517" t="s">
        <v>39</v>
      </c>
      <c r="M1517">
        <v>74</v>
      </c>
      <c r="N1517">
        <v>4</v>
      </c>
      <c r="O1517">
        <v>1</v>
      </c>
      <c r="P1517" t="s">
        <v>50</v>
      </c>
      <c r="Q1517">
        <v>3</v>
      </c>
      <c r="R1517" t="s">
        <v>48</v>
      </c>
      <c r="S1517">
        <v>18430</v>
      </c>
      <c r="T1517">
        <v>4257</v>
      </c>
      <c r="U1517">
        <v>1</v>
      </c>
      <c r="V1517" t="s">
        <v>42</v>
      </c>
      <c r="W1517" t="s">
        <v>35</v>
      </c>
      <c r="X1517">
        <v>15</v>
      </c>
      <c r="Y1517">
        <v>4</v>
      </c>
      <c r="Z1517">
        <v>3</v>
      </c>
      <c r="AA1517">
        <v>80</v>
      </c>
      <c r="AB1517">
        <v>2</v>
      </c>
      <c r="AC1517">
        <v>10</v>
      </c>
      <c r="AD1517">
        <v>3</v>
      </c>
      <c r="AE1517">
        <v>3</v>
      </c>
      <c r="AF1517">
        <v>22</v>
      </c>
      <c r="AG1517">
        <v>1</v>
      </c>
      <c r="AH1517">
        <v>5</v>
      </c>
      <c r="AI1517">
        <v>6</v>
      </c>
      <c r="AJ1517" s="3">
        <f>+TablaProyecto[[#This Row],[PercentSalaryHike]]/100</f>
        <v>0.15</v>
      </c>
      <c r="AK1517" s="3" t="str">
        <f>+IF(TablaProyecto[[#This Row],[Age]]&gt;=61,"Baby boomers",IF(TablaProyecto[[#This Row],[Age]]&gt;=45,"Generacion X",IF(TablaProyecto[[#This Row],[Age]]&gt;=29,"Millennials","Generacion Z")))</f>
        <v>Millennials</v>
      </c>
      <c r="AL151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517" s="3" t="str">
        <f>+IF(TablaProyecto[[#This Row],[HourlyRate]]&lt;50,"Coste salarial bajo",IF(TablaProyecto[[#This Row],[HourlyRate]]&lt;75,"Coste salarial medio","Coste salarial alto"))</f>
        <v>Coste salarial medio</v>
      </c>
      <c r="AN1517" s="3" t="str">
        <f>+IF(TablaProyecto[[#This Row],[DistanceFromHome]]&lt;10,"0-10 kms",IF(TablaProyecto[[#This Row],[DistanceFromHome]]&lt;20,"10-20 kms","20-30 kms"))</f>
        <v>0-10 kms</v>
      </c>
      <c r="AO1517" s="3" t="str">
        <f>+IF(TablaProyecto[[#This Row],[Porcentaje de aumento salarial recibido (%)]]&lt;16%,"Bajo",IF(TablaProyecto[[#This Row],[Porcentaje de aumento salarial recibido (%)]]&lt;21%,"Medio","Alto"))</f>
        <v>Bajo</v>
      </c>
      <c r="AP1517" s="3" t="str">
        <f>+IF(TablaProyecto[[#This Row],[TrainingTimesLastYear]]&lt;3,"Poca",IF(TablaProyecto[[#This Row],[TrainingTimesLastYear]]&lt;5,"Media","Mucha"))</f>
        <v>Media</v>
      </c>
      <c r="AQ1517" s="3" t="str">
        <f>+IF(TablaProyecto[[#This Row],[TotalWorkingYears]]&lt;4,"Junior",IF(TablaProyecto[[#This Row],[TotalWorkingYears]]&lt;10,"Intermediate","Senior"))</f>
        <v>Senior</v>
      </c>
      <c r="AS1517" t="str">
        <f>+IF(TablaProyecto[[#This Row],[Education]]&gt;5,"ERRONEO","")</f>
        <v/>
      </c>
      <c r="AT1517" t="str">
        <f>IF(+COUNTIF(TablaProyecto[EmployeeNumber],TablaProyecto[[#This Row],[EmployeeNumber]])&gt;1,"ERRONEO"," ")</f>
        <v xml:space="preserve"> </v>
      </c>
      <c r="AU1517" t="str">
        <f>+IF(TablaProyecto[[#This Row],[JobSatisfaction]]&gt;4,"ERRONEO"," ")</f>
        <v xml:space="preserve"> </v>
      </c>
      <c r="AV1517" t="str">
        <f>+IF(TablaProyecto[[#This Row],[PerformanceRating]]&gt;4,"ERRONEO"," ")</f>
        <v xml:space="preserve"> </v>
      </c>
      <c r="AW1517" t="str">
        <f>+IF(TablaProyecto[[#This Row],[RelationshipSatisfaction]]&gt;4,"ERRONEO"," ")</f>
        <v xml:space="preserve"> </v>
      </c>
      <c r="AX1517" t="str">
        <f>+IF(TablaProyecto[[#This Row],[WorkLifeBalance]]&gt;4,"ERRONEO"," ")</f>
        <v xml:space="preserve"> </v>
      </c>
    </row>
    <row r="1518" spans="1:50" x14ac:dyDescent="0.35">
      <c r="A1518">
        <v>34</v>
      </c>
      <c r="B1518" t="s">
        <v>43</v>
      </c>
      <c r="C1518" t="s">
        <v>36</v>
      </c>
      <c r="D1518">
        <v>713</v>
      </c>
      <c r="E1518" t="s">
        <v>37</v>
      </c>
      <c r="F1518">
        <v>7</v>
      </c>
      <c r="G1518">
        <v>3</v>
      </c>
      <c r="H1518" t="s">
        <v>49</v>
      </c>
      <c r="I1518">
        <v>1</v>
      </c>
      <c r="J1518">
        <v>2115</v>
      </c>
      <c r="K1518">
        <v>4</v>
      </c>
      <c r="L1518" t="s">
        <v>46</v>
      </c>
      <c r="M1518">
        <v>72</v>
      </c>
      <c r="N1518">
        <v>3</v>
      </c>
      <c r="O1518">
        <v>3</v>
      </c>
      <c r="P1518" t="s">
        <v>40</v>
      </c>
      <c r="Q1518">
        <v>4</v>
      </c>
      <c r="R1518" t="s">
        <v>52</v>
      </c>
      <c r="S1518">
        <v>3041</v>
      </c>
      <c r="T1518">
        <v>15682</v>
      </c>
      <c r="U1518">
        <v>6</v>
      </c>
      <c r="V1518" t="s">
        <v>42</v>
      </c>
      <c r="W1518" t="s">
        <v>43</v>
      </c>
      <c r="X1518">
        <v>18</v>
      </c>
      <c r="Y1518">
        <v>3</v>
      </c>
      <c r="Z1518">
        <v>1</v>
      </c>
      <c r="AA1518">
        <v>80</v>
      </c>
      <c r="AB1518">
        <v>0</v>
      </c>
      <c r="AC1518">
        <v>10</v>
      </c>
      <c r="AD1518">
        <v>2</v>
      </c>
      <c r="AE1518">
        <v>3</v>
      </c>
      <c r="AF1518">
        <v>10</v>
      </c>
      <c r="AG1518">
        <v>9</v>
      </c>
      <c r="AH1518">
        <v>1</v>
      </c>
      <c r="AI1518">
        <v>9</v>
      </c>
      <c r="AJ1518" s="3">
        <f>+TablaProyecto[[#This Row],[PercentSalaryHike]]/100</f>
        <v>0.18</v>
      </c>
      <c r="AK1518" s="3" t="str">
        <f>+IF(TablaProyecto[[#This Row],[Age]]&gt;=61,"Baby boomers",IF(TablaProyecto[[#This Row],[Age]]&gt;=45,"Generacion X",IF(TablaProyecto[[#This Row],[Age]]&gt;=29,"Millennials","Generacion Z")))</f>
        <v>Millennials</v>
      </c>
      <c r="AL151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18" s="3" t="str">
        <f>+IF(TablaProyecto[[#This Row],[HourlyRate]]&lt;50,"Coste salarial bajo",IF(TablaProyecto[[#This Row],[HourlyRate]]&lt;75,"Coste salarial medio","Coste salarial alto"))</f>
        <v>Coste salarial medio</v>
      </c>
      <c r="AN1518" s="3" t="str">
        <f>+IF(TablaProyecto[[#This Row],[DistanceFromHome]]&lt;10,"0-10 kms",IF(TablaProyecto[[#This Row],[DistanceFromHome]]&lt;20,"10-20 kms","20-30 kms"))</f>
        <v>0-10 kms</v>
      </c>
      <c r="AO1518" s="3" t="str">
        <f>+IF(TablaProyecto[[#This Row],[Porcentaje de aumento salarial recibido (%)]]&lt;16%,"Bajo",IF(TablaProyecto[[#This Row],[Porcentaje de aumento salarial recibido (%)]]&lt;21%,"Medio","Alto"))</f>
        <v>Medio</v>
      </c>
      <c r="AP1518" s="3" t="str">
        <f>+IF(TablaProyecto[[#This Row],[TrainingTimesLastYear]]&lt;3,"Poca",IF(TablaProyecto[[#This Row],[TrainingTimesLastYear]]&lt;5,"Media","Mucha"))</f>
        <v>Poca</v>
      </c>
      <c r="AQ1518" s="3" t="str">
        <f>+IF(TablaProyecto[[#This Row],[TotalWorkingYears]]&lt;4,"Junior",IF(TablaProyecto[[#This Row],[TotalWorkingYears]]&lt;10,"Intermediate","Senior"))</f>
        <v>Senior</v>
      </c>
      <c r="AS1518" t="str">
        <f>+IF(TablaProyecto[[#This Row],[Education]]&gt;5,"ERRONEO","")</f>
        <v/>
      </c>
      <c r="AT1518" t="str">
        <f>IF(+COUNTIF(TablaProyecto[EmployeeNumber],TablaProyecto[[#This Row],[EmployeeNumber]])&gt;1,"ERRONEO"," ")</f>
        <v xml:space="preserve"> </v>
      </c>
      <c r="AU1518" t="str">
        <f>+IF(TablaProyecto[[#This Row],[JobSatisfaction]]&gt;4,"ERRONEO"," ")</f>
        <v xml:space="preserve"> </v>
      </c>
      <c r="AV1518" t="str">
        <f>+IF(TablaProyecto[[#This Row],[PerformanceRating]]&gt;4,"ERRONEO"," ")</f>
        <v xml:space="preserve"> </v>
      </c>
      <c r="AW1518" t="str">
        <f>+IF(TablaProyecto[[#This Row],[RelationshipSatisfaction]]&gt;4,"ERRONEO"," ")</f>
        <v xml:space="preserve"> </v>
      </c>
      <c r="AX1518" t="str">
        <f>+IF(TablaProyecto[[#This Row],[WorkLifeBalance]]&gt;4,"ERRONEO"," ")</f>
        <v xml:space="preserve"> </v>
      </c>
    </row>
    <row r="1519" spans="1:50" x14ac:dyDescent="0.35">
      <c r="A1519">
        <v>28</v>
      </c>
      <c r="B1519" t="s">
        <v>43</v>
      </c>
      <c r="C1519" t="s">
        <v>55</v>
      </c>
      <c r="D1519">
        <v>391</v>
      </c>
      <c r="E1519" t="s">
        <v>61</v>
      </c>
      <c r="F1519">
        <v>2</v>
      </c>
      <c r="G1519">
        <v>4</v>
      </c>
      <c r="H1519" t="s">
        <v>51</v>
      </c>
      <c r="I1519">
        <v>1</v>
      </c>
      <c r="J1519">
        <v>2116</v>
      </c>
      <c r="K1519">
        <v>4</v>
      </c>
      <c r="L1519" t="s">
        <v>46</v>
      </c>
      <c r="M1519">
        <v>45</v>
      </c>
      <c r="N1519">
        <v>3</v>
      </c>
      <c r="O1519">
        <v>3</v>
      </c>
      <c r="P1519" t="s">
        <v>50</v>
      </c>
      <c r="Q1519">
        <v>1</v>
      </c>
      <c r="R1519" t="s">
        <v>48</v>
      </c>
      <c r="S1519">
        <v>4240</v>
      </c>
      <c r="T1519">
        <v>7324</v>
      </c>
      <c r="U1519">
        <v>3</v>
      </c>
      <c r="V1519" t="s">
        <v>42</v>
      </c>
      <c r="W1519" t="s">
        <v>43</v>
      </c>
      <c r="X1519">
        <v>12</v>
      </c>
      <c r="Y1519">
        <v>3</v>
      </c>
      <c r="Z1519">
        <v>2</v>
      </c>
      <c r="AA1519">
        <v>80</v>
      </c>
      <c r="AB1519">
        <v>0</v>
      </c>
      <c r="AC1519">
        <v>38</v>
      </c>
      <c r="AD1519">
        <v>4</v>
      </c>
      <c r="AE1519">
        <v>3</v>
      </c>
      <c r="AF1519">
        <v>19</v>
      </c>
      <c r="AG1519">
        <v>2</v>
      </c>
      <c r="AH1519">
        <v>4</v>
      </c>
      <c r="AI1519">
        <v>1</v>
      </c>
      <c r="AJ1519" s="3">
        <f>+TablaProyecto[[#This Row],[PercentSalaryHike]]/100</f>
        <v>0.12</v>
      </c>
      <c r="AK1519" s="3" t="str">
        <f>+IF(TablaProyecto[[#This Row],[Age]]&gt;=61,"Baby boomers",IF(TablaProyecto[[#This Row],[Age]]&gt;=45,"Generacion X",IF(TablaProyecto[[#This Row],[Age]]&gt;=29,"Millennials","Generacion Z")))</f>
        <v>Generacion Z</v>
      </c>
      <c r="AL151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519" s="3" t="str">
        <f>+IF(TablaProyecto[[#This Row],[HourlyRate]]&lt;50,"Coste salarial bajo",IF(TablaProyecto[[#This Row],[HourlyRate]]&lt;75,"Coste salarial medio","Coste salarial alto"))</f>
        <v>Coste salarial bajo</v>
      </c>
      <c r="AN1519" s="3" t="str">
        <f>+IF(TablaProyecto[[#This Row],[DistanceFromHome]]&lt;10,"0-10 kms",IF(TablaProyecto[[#This Row],[DistanceFromHome]]&lt;20,"10-20 kms","20-30 kms"))</f>
        <v>0-10 kms</v>
      </c>
      <c r="AO1519" s="3" t="str">
        <f>+IF(TablaProyecto[[#This Row],[Porcentaje de aumento salarial recibido (%)]]&lt;16%,"Bajo",IF(TablaProyecto[[#This Row],[Porcentaje de aumento salarial recibido (%)]]&lt;21%,"Medio","Alto"))</f>
        <v>Bajo</v>
      </c>
      <c r="AP1519" s="3" t="str">
        <f>+IF(TablaProyecto[[#This Row],[TrainingTimesLastYear]]&lt;3,"Poca",IF(TablaProyecto[[#This Row],[TrainingTimesLastYear]]&lt;5,"Media","Mucha"))</f>
        <v>Media</v>
      </c>
      <c r="AQ1519" s="3" t="str">
        <f>+IF(TablaProyecto[[#This Row],[TotalWorkingYears]]&lt;4,"Junior",IF(TablaProyecto[[#This Row],[TotalWorkingYears]]&lt;10,"Intermediate","Senior"))</f>
        <v>Senior</v>
      </c>
      <c r="AS1519" t="str">
        <f>+IF(TablaProyecto[[#This Row],[Education]]&gt;5,"ERRONEO","")</f>
        <v/>
      </c>
      <c r="AT1519" t="str">
        <f>IF(+COUNTIF(TablaProyecto[EmployeeNumber],TablaProyecto[[#This Row],[EmployeeNumber]])&gt;1,"ERRONEO"," ")</f>
        <v xml:space="preserve"> </v>
      </c>
      <c r="AU1519" t="str">
        <f>+IF(TablaProyecto[[#This Row],[JobSatisfaction]]&gt;4,"ERRONEO"," ")</f>
        <v xml:space="preserve"> </v>
      </c>
      <c r="AV1519" t="str">
        <f>+IF(TablaProyecto[[#This Row],[PerformanceRating]]&gt;4,"ERRONEO"," ")</f>
        <v xml:space="preserve"> </v>
      </c>
      <c r="AW1519" t="str">
        <f>+IF(TablaProyecto[[#This Row],[RelationshipSatisfaction]]&gt;4,"ERRONEO"," ")</f>
        <v xml:space="preserve"> </v>
      </c>
      <c r="AX1519" t="str">
        <f>+IF(TablaProyecto[[#This Row],[WorkLifeBalance]]&gt;4,"ERRONEO"," ")</f>
        <v xml:space="preserve"> </v>
      </c>
    </row>
    <row r="1520" spans="1:50" x14ac:dyDescent="0.35">
      <c r="A1520">
        <v>30</v>
      </c>
      <c r="B1520" t="s">
        <v>35</v>
      </c>
      <c r="C1520" t="s">
        <v>55</v>
      </c>
      <c r="D1520">
        <v>268</v>
      </c>
      <c r="E1520" t="s">
        <v>61</v>
      </c>
      <c r="F1520">
        <v>1</v>
      </c>
      <c r="G1520">
        <v>2</v>
      </c>
      <c r="H1520" t="s">
        <v>59</v>
      </c>
      <c r="I1520">
        <v>1</v>
      </c>
      <c r="J1520">
        <v>2117</v>
      </c>
      <c r="K1520">
        <v>3</v>
      </c>
      <c r="L1520" t="s">
        <v>39</v>
      </c>
      <c r="M1520">
        <v>43</v>
      </c>
      <c r="N1520">
        <v>3</v>
      </c>
      <c r="O1520">
        <v>2</v>
      </c>
      <c r="P1520" t="s">
        <v>56</v>
      </c>
      <c r="Q1520">
        <v>4</v>
      </c>
      <c r="R1520" t="s">
        <v>41</v>
      </c>
      <c r="S1520">
        <v>2932</v>
      </c>
      <c r="T1520">
        <v>3687</v>
      </c>
      <c r="U1520">
        <v>1</v>
      </c>
      <c r="V1520" t="s">
        <v>42</v>
      </c>
      <c r="W1520" t="s">
        <v>35</v>
      </c>
      <c r="X1520">
        <v>11</v>
      </c>
      <c r="Y1520">
        <v>4</v>
      </c>
      <c r="Z1520">
        <v>3</v>
      </c>
      <c r="AA1520">
        <v>80</v>
      </c>
      <c r="AB1520">
        <v>3</v>
      </c>
      <c r="AC1520">
        <v>10</v>
      </c>
      <c r="AD1520">
        <v>3</v>
      </c>
      <c r="AE1520">
        <v>3</v>
      </c>
      <c r="AF1520">
        <v>7</v>
      </c>
      <c r="AG1520">
        <v>3</v>
      </c>
      <c r="AH1520">
        <v>2</v>
      </c>
      <c r="AI1520">
        <v>0</v>
      </c>
      <c r="AJ1520" s="3">
        <f>+TablaProyecto[[#This Row],[PercentSalaryHike]]/100</f>
        <v>0.11</v>
      </c>
      <c r="AK1520" s="3" t="str">
        <f>+IF(TablaProyecto[[#This Row],[Age]]&gt;=61,"Baby boomers",IF(TablaProyecto[[#This Row],[Age]]&gt;=45,"Generacion X",IF(TablaProyecto[[#This Row],[Age]]&gt;=29,"Millennials","Generacion Z")))</f>
        <v>Millennials</v>
      </c>
      <c r="AL152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20" s="3" t="str">
        <f>+IF(TablaProyecto[[#This Row],[HourlyRate]]&lt;50,"Coste salarial bajo",IF(TablaProyecto[[#This Row],[HourlyRate]]&lt;75,"Coste salarial medio","Coste salarial alto"))</f>
        <v>Coste salarial bajo</v>
      </c>
      <c r="AN1520" s="3" t="str">
        <f>+IF(TablaProyecto[[#This Row],[DistanceFromHome]]&lt;10,"0-10 kms",IF(TablaProyecto[[#This Row],[DistanceFromHome]]&lt;20,"10-20 kms","20-30 kms"))</f>
        <v>0-10 kms</v>
      </c>
      <c r="AO1520" s="3" t="str">
        <f>+IF(TablaProyecto[[#This Row],[Porcentaje de aumento salarial recibido (%)]]&lt;16%,"Bajo",IF(TablaProyecto[[#This Row],[Porcentaje de aumento salarial recibido (%)]]&lt;21%,"Medio","Alto"))</f>
        <v>Bajo</v>
      </c>
      <c r="AP1520" s="3" t="str">
        <f>+IF(TablaProyecto[[#This Row],[TrainingTimesLastYear]]&lt;3,"Poca",IF(TablaProyecto[[#This Row],[TrainingTimesLastYear]]&lt;5,"Media","Mucha"))</f>
        <v>Media</v>
      </c>
      <c r="AQ1520" s="3" t="str">
        <f>+IF(TablaProyecto[[#This Row],[TotalWorkingYears]]&lt;4,"Junior",IF(TablaProyecto[[#This Row],[TotalWorkingYears]]&lt;10,"Intermediate","Senior"))</f>
        <v>Senior</v>
      </c>
      <c r="AS1520" t="str">
        <f>+IF(TablaProyecto[[#This Row],[Education]]&gt;5,"ERRONEO","")</f>
        <v/>
      </c>
      <c r="AT1520" t="str">
        <f>IF(+COUNTIF(TablaProyecto[EmployeeNumber],TablaProyecto[[#This Row],[EmployeeNumber]])&gt;1,"ERRONEO"," ")</f>
        <v xml:space="preserve"> </v>
      </c>
      <c r="AU1520" t="str">
        <f>+IF(TablaProyecto[[#This Row],[JobSatisfaction]]&gt;4,"ERRONEO"," ")</f>
        <v xml:space="preserve"> </v>
      </c>
      <c r="AV1520" t="str">
        <f>+IF(TablaProyecto[[#This Row],[PerformanceRating]]&gt;4,"ERRONEO"," ")</f>
        <v xml:space="preserve"> </v>
      </c>
      <c r="AW1520" t="str">
        <f>+IF(TablaProyecto[[#This Row],[RelationshipSatisfaction]]&gt;4,"ERRONEO"," ")</f>
        <v xml:space="preserve"> </v>
      </c>
      <c r="AX1520" t="str">
        <f>+IF(TablaProyecto[[#This Row],[WorkLifeBalance]]&gt;4,"ERRONEO"," ")</f>
        <v xml:space="preserve"> </v>
      </c>
    </row>
    <row r="1521" spans="1:50" x14ac:dyDescent="0.35">
      <c r="A1521">
        <v>46</v>
      </c>
      <c r="B1521" t="s">
        <v>35</v>
      </c>
      <c r="C1521" t="s">
        <v>55</v>
      </c>
      <c r="D1521">
        <v>855</v>
      </c>
      <c r="E1521" t="s">
        <v>61</v>
      </c>
      <c r="F1521">
        <v>1</v>
      </c>
      <c r="G1521">
        <v>4</v>
      </c>
      <c r="H1521" t="s">
        <v>59</v>
      </c>
      <c r="I1521">
        <v>1</v>
      </c>
      <c r="J1521">
        <v>2118</v>
      </c>
      <c r="K1521">
        <v>4</v>
      </c>
      <c r="L1521" t="s">
        <v>46</v>
      </c>
      <c r="M1521">
        <v>88</v>
      </c>
      <c r="N1521">
        <v>2</v>
      </c>
      <c r="O1521">
        <v>3</v>
      </c>
      <c r="P1521" t="s">
        <v>53</v>
      </c>
      <c r="Q1521">
        <v>2</v>
      </c>
      <c r="R1521" t="s">
        <v>48</v>
      </c>
      <c r="S1521">
        <v>4876</v>
      </c>
      <c r="T1521">
        <v>9752</v>
      </c>
      <c r="U1521">
        <v>4</v>
      </c>
      <c r="V1521" t="s">
        <v>42</v>
      </c>
      <c r="W1521" t="s">
        <v>43</v>
      </c>
      <c r="X1521">
        <v>14</v>
      </c>
      <c r="Y1521">
        <v>3</v>
      </c>
      <c r="Z1521">
        <v>2</v>
      </c>
      <c r="AA1521">
        <v>80</v>
      </c>
      <c r="AB1521">
        <v>0</v>
      </c>
      <c r="AC1521">
        <v>7</v>
      </c>
      <c r="AD1521">
        <v>4</v>
      </c>
      <c r="AE1521">
        <v>4</v>
      </c>
      <c r="AF1521">
        <v>5</v>
      </c>
      <c r="AG1521">
        <v>14</v>
      </c>
      <c r="AH1521">
        <v>1</v>
      </c>
      <c r="AI1521">
        <v>2</v>
      </c>
      <c r="AJ1521" s="3">
        <f>+TablaProyecto[[#This Row],[PercentSalaryHike]]/100</f>
        <v>0.14000000000000001</v>
      </c>
      <c r="AK1521" s="3" t="str">
        <f>+IF(TablaProyecto[[#This Row],[Age]]&gt;=61,"Baby boomers",IF(TablaProyecto[[#This Row],[Age]]&gt;=45,"Generacion X",IF(TablaProyecto[[#This Row],[Age]]&gt;=29,"Millennials","Generacion Z")))</f>
        <v>Generacion X</v>
      </c>
      <c r="AL152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21" s="3" t="str">
        <f>+IF(TablaProyecto[[#This Row],[HourlyRate]]&lt;50,"Coste salarial bajo",IF(TablaProyecto[[#This Row],[HourlyRate]]&lt;75,"Coste salarial medio","Coste salarial alto"))</f>
        <v>Coste salarial alto</v>
      </c>
      <c r="AN1521" s="3" t="str">
        <f>+IF(TablaProyecto[[#This Row],[DistanceFromHome]]&lt;10,"0-10 kms",IF(TablaProyecto[[#This Row],[DistanceFromHome]]&lt;20,"10-20 kms","20-30 kms"))</f>
        <v>0-10 kms</v>
      </c>
      <c r="AO1521" s="3" t="str">
        <f>+IF(TablaProyecto[[#This Row],[Porcentaje de aumento salarial recibido (%)]]&lt;16%,"Bajo",IF(TablaProyecto[[#This Row],[Porcentaje de aumento salarial recibido (%)]]&lt;21%,"Medio","Alto"))</f>
        <v>Bajo</v>
      </c>
      <c r="AP1521" s="3" t="str">
        <f>+IF(TablaProyecto[[#This Row],[TrainingTimesLastYear]]&lt;3,"Poca",IF(TablaProyecto[[#This Row],[TrainingTimesLastYear]]&lt;5,"Media","Mucha"))</f>
        <v>Media</v>
      </c>
      <c r="AQ1521" s="3" t="str">
        <f>+IF(TablaProyecto[[#This Row],[TotalWorkingYears]]&lt;4,"Junior",IF(TablaProyecto[[#This Row],[TotalWorkingYears]]&lt;10,"Intermediate","Senior"))</f>
        <v>Intermediate</v>
      </c>
      <c r="AS1521" t="str">
        <f>+IF(TablaProyecto[[#This Row],[Education]]&gt;5,"ERRONEO","")</f>
        <v/>
      </c>
      <c r="AT1521" t="str">
        <f>IF(+COUNTIF(TablaProyecto[EmployeeNumber],TablaProyecto[[#This Row],[EmployeeNumber]])&gt;1,"ERRONEO"," ")</f>
        <v xml:space="preserve"> </v>
      </c>
      <c r="AU1521" t="str">
        <f>+IF(TablaProyecto[[#This Row],[JobSatisfaction]]&gt;4,"ERRONEO"," ")</f>
        <v xml:space="preserve"> </v>
      </c>
      <c r="AV1521" t="str">
        <f>+IF(TablaProyecto[[#This Row],[PerformanceRating]]&gt;4,"ERRONEO"," ")</f>
        <v xml:space="preserve"> </v>
      </c>
      <c r="AW1521" t="str">
        <f>+IF(TablaProyecto[[#This Row],[RelationshipSatisfaction]]&gt;4,"ERRONEO"," ")</f>
        <v xml:space="preserve"> </v>
      </c>
      <c r="AX1521" t="str">
        <f>+IF(TablaProyecto[[#This Row],[WorkLifeBalance]]&gt;4,"ERRONEO"," ")</f>
        <v xml:space="preserve"> </v>
      </c>
    </row>
    <row r="1522" spans="1:50" x14ac:dyDescent="0.35">
      <c r="A1522">
        <v>48</v>
      </c>
      <c r="B1522" t="s">
        <v>35</v>
      </c>
      <c r="C1522" t="s">
        <v>36</v>
      </c>
      <c r="D1522">
        <v>1112</v>
      </c>
      <c r="E1522" t="s">
        <v>37</v>
      </c>
      <c r="F1522">
        <v>6</v>
      </c>
      <c r="G1522">
        <v>3</v>
      </c>
      <c r="H1522" t="s">
        <v>59</v>
      </c>
      <c r="I1522">
        <v>1</v>
      </c>
      <c r="J1522">
        <v>2119</v>
      </c>
      <c r="K1522">
        <v>4</v>
      </c>
      <c r="L1522" t="s">
        <v>39</v>
      </c>
      <c r="M1522">
        <v>57</v>
      </c>
      <c r="N1522">
        <v>1</v>
      </c>
      <c r="O1522">
        <v>2</v>
      </c>
      <c r="P1522" t="s">
        <v>54</v>
      </c>
      <c r="Q1522">
        <v>3</v>
      </c>
      <c r="R1522" t="s">
        <v>48</v>
      </c>
      <c r="S1522">
        <v>4171</v>
      </c>
      <c r="T1522">
        <v>22376</v>
      </c>
      <c r="U1522">
        <v>1</v>
      </c>
      <c r="V1522" t="s">
        <v>42</v>
      </c>
      <c r="W1522" t="s">
        <v>35</v>
      </c>
      <c r="X1522">
        <v>11</v>
      </c>
      <c r="Y1522">
        <v>3</v>
      </c>
      <c r="Z1522">
        <v>3</v>
      </c>
      <c r="AA1522">
        <v>80</v>
      </c>
      <c r="AB1522">
        <v>1</v>
      </c>
      <c r="AC1522">
        <v>3</v>
      </c>
      <c r="AD1522">
        <v>2</v>
      </c>
      <c r="AE1522">
        <v>1</v>
      </c>
      <c r="AF1522">
        <v>3</v>
      </c>
      <c r="AG1522">
        <v>7</v>
      </c>
      <c r="AH1522">
        <v>1</v>
      </c>
      <c r="AI1522">
        <v>4</v>
      </c>
      <c r="AJ1522" s="3">
        <f>+TablaProyecto[[#This Row],[PercentSalaryHike]]/100</f>
        <v>0.11</v>
      </c>
      <c r="AK1522" s="3" t="str">
        <f>+IF(TablaProyecto[[#This Row],[Age]]&gt;=61,"Baby boomers",IF(TablaProyecto[[#This Row],[Age]]&gt;=45,"Generacion X",IF(TablaProyecto[[#This Row],[Age]]&gt;=29,"Millennials","Generacion Z")))</f>
        <v>Generacion X</v>
      </c>
      <c r="AL152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22" s="3" t="str">
        <f>+IF(TablaProyecto[[#This Row],[HourlyRate]]&lt;50,"Coste salarial bajo",IF(TablaProyecto[[#This Row],[HourlyRate]]&lt;75,"Coste salarial medio","Coste salarial alto"))</f>
        <v>Coste salarial medio</v>
      </c>
      <c r="AN1522" s="3" t="str">
        <f>+IF(TablaProyecto[[#This Row],[DistanceFromHome]]&lt;10,"0-10 kms",IF(TablaProyecto[[#This Row],[DistanceFromHome]]&lt;20,"10-20 kms","20-30 kms"))</f>
        <v>0-10 kms</v>
      </c>
      <c r="AO1522" s="3" t="str">
        <f>+IF(TablaProyecto[[#This Row],[Porcentaje de aumento salarial recibido (%)]]&lt;16%,"Bajo",IF(TablaProyecto[[#This Row],[Porcentaje de aumento salarial recibido (%)]]&lt;21%,"Medio","Alto"))</f>
        <v>Bajo</v>
      </c>
      <c r="AP1522" s="3" t="str">
        <f>+IF(TablaProyecto[[#This Row],[TrainingTimesLastYear]]&lt;3,"Poca",IF(TablaProyecto[[#This Row],[TrainingTimesLastYear]]&lt;5,"Media","Mucha"))</f>
        <v>Poca</v>
      </c>
      <c r="AQ1522" s="3" t="str">
        <f>+IF(TablaProyecto[[#This Row],[TotalWorkingYears]]&lt;4,"Junior",IF(TablaProyecto[[#This Row],[TotalWorkingYears]]&lt;10,"Intermediate","Senior"))</f>
        <v>Junior</v>
      </c>
      <c r="AS1522" t="str">
        <f>+IF(TablaProyecto[[#This Row],[Education]]&gt;5,"ERRONEO","")</f>
        <v/>
      </c>
      <c r="AT1522" t="str">
        <f>IF(+COUNTIF(TablaProyecto[EmployeeNumber],TablaProyecto[[#This Row],[EmployeeNumber]])&gt;1,"ERRONEO"," ")</f>
        <v xml:space="preserve"> </v>
      </c>
      <c r="AU1522" t="str">
        <f>+IF(TablaProyecto[[#This Row],[JobSatisfaction]]&gt;4,"ERRONEO"," ")</f>
        <v xml:space="preserve"> </v>
      </c>
      <c r="AV1522" t="str">
        <f>+IF(TablaProyecto[[#This Row],[PerformanceRating]]&gt;4,"ERRONEO"," ")</f>
        <v xml:space="preserve"> </v>
      </c>
      <c r="AW1522" t="str">
        <f>+IF(TablaProyecto[[#This Row],[RelationshipSatisfaction]]&gt;4,"ERRONEO"," ")</f>
        <v xml:space="preserve"> </v>
      </c>
      <c r="AX1522" t="str">
        <f>+IF(TablaProyecto[[#This Row],[WorkLifeBalance]]&gt;4,"ERRONEO"," ")</f>
        <v xml:space="preserve"> </v>
      </c>
    </row>
    <row r="1523" spans="1:50" x14ac:dyDescent="0.35">
      <c r="A1523">
        <v>35</v>
      </c>
      <c r="B1523" t="s">
        <v>43</v>
      </c>
      <c r="C1523" t="s">
        <v>36</v>
      </c>
      <c r="D1523">
        <v>530</v>
      </c>
      <c r="E1523" t="s">
        <v>37</v>
      </c>
      <c r="F1523">
        <v>1</v>
      </c>
      <c r="G1523">
        <v>3</v>
      </c>
      <c r="H1523" t="s">
        <v>59</v>
      </c>
      <c r="I1523">
        <v>1</v>
      </c>
      <c r="J1523">
        <v>2120</v>
      </c>
      <c r="K1523">
        <v>2</v>
      </c>
      <c r="L1523" t="s">
        <v>46</v>
      </c>
      <c r="M1523">
        <v>88</v>
      </c>
      <c r="N1523">
        <v>2</v>
      </c>
      <c r="O1523">
        <v>3</v>
      </c>
      <c r="P1523" t="s">
        <v>50</v>
      </c>
      <c r="Q1523">
        <v>4</v>
      </c>
      <c r="R1523" t="s">
        <v>52</v>
      </c>
      <c r="S1523">
        <v>13503</v>
      </c>
      <c r="T1523">
        <v>14255</v>
      </c>
      <c r="U1523">
        <v>1</v>
      </c>
      <c r="V1523" t="s">
        <v>42</v>
      </c>
      <c r="W1523" t="s">
        <v>35</v>
      </c>
      <c r="X1523">
        <v>17</v>
      </c>
      <c r="Y1523">
        <v>4</v>
      </c>
      <c r="Z1523">
        <v>1</v>
      </c>
      <c r="AA1523">
        <v>80</v>
      </c>
      <c r="AB1523">
        <v>1</v>
      </c>
      <c r="AC1523">
        <v>6</v>
      </c>
      <c r="AD1523">
        <v>3</v>
      </c>
      <c r="AE1523">
        <v>3</v>
      </c>
      <c r="AF1523">
        <v>16</v>
      </c>
      <c r="AG1523">
        <v>9</v>
      </c>
      <c r="AH1523">
        <v>7</v>
      </c>
      <c r="AI1523">
        <v>2</v>
      </c>
      <c r="AJ1523" s="3">
        <f>+TablaProyecto[[#This Row],[PercentSalaryHike]]/100</f>
        <v>0.17</v>
      </c>
      <c r="AK1523" s="3" t="str">
        <f>+IF(TablaProyecto[[#This Row],[Age]]&gt;=61,"Baby boomers",IF(TablaProyecto[[#This Row],[Age]]&gt;=45,"Generacion X",IF(TablaProyecto[[#This Row],[Age]]&gt;=29,"Millennials","Generacion Z")))</f>
        <v>Millennials</v>
      </c>
      <c r="AL152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523" s="3" t="str">
        <f>+IF(TablaProyecto[[#This Row],[HourlyRate]]&lt;50,"Coste salarial bajo",IF(TablaProyecto[[#This Row],[HourlyRate]]&lt;75,"Coste salarial medio","Coste salarial alto"))</f>
        <v>Coste salarial alto</v>
      </c>
      <c r="AN1523" s="3" t="str">
        <f>+IF(TablaProyecto[[#This Row],[DistanceFromHome]]&lt;10,"0-10 kms",IF(TablaProyecto[[#This Row],[DistanceFromHome]]&lt;20,"10-20 kms","20-30 kms"))</f>
        <v>0-10 kms</v>
      </c>
      <c r="AO1523" s="3" t="str">
        <f>+IF(TablaProyecto[[#This Row],[Porcentaje de aumento salarial recibido (%)]]&lt;16%,"Bajo",IF(TablaProyecto[[#This Row],[Porcentaje de aumento salarial recibido (%)]]&lt;21%,"Medio","Alto"))</f>
        <v>Medio</v>
      </c>
      <c r="AP1523" s="3" t="str">
        <f>+IF(TablaProyecto[[#This Row],[TrainingTimesLastYear]]&lt;3,"Poca",IF(TablaProyecto[[#This Row],[TrainingTimesLastYear]]&lt;5,"Media","Mucha"))</f>
        <v>Media</v>
      </c>
      <c r="AQ1523" s="3" t="str">
        <f>+IF(TablaProyecto[[#This Row],[TotalWorkingYears]]&lt;4,"Junior",IF(TablaProyecto[[#This Row],[TotalWorkingYears]]&lt;10,"Intermediate","Senior"))</f>
        <v>Intermediate</v>
      </c>
      <c r="AS1523" t="str">
        <f>+IF(TablaProyecto[[#This Row],[Education]]&gt;5,"ERRONEO","")</f>
        <v/>
      </c>
      <c r="AT1523" t="str">
        <f>IF(+COUNTIF(TablaProyecto[EmployeeNumber],TablaProyecto[[#This Row],[EmployeeNumber]])&gt;1,"ERRONEO"," ")</f>
        <v xml:space="preserve"> </v>
      </c>
      <c r="AU1523" t="str">
        <f>+IF(TablaProyecto[[#This Row],[JobSatisfaction]]&gt;4,"ERRONEO"," ")</f>
        <v xml:space="preserve"> </v>
      </c>
      <c r="AV1523" t="str">
        <f>+IF(TablaProyecto[[#This Row],[PerformanceRating]]&gt;4,"ERRONEO"," ")</f>
        <v xml:space="preserve"> </v>
      </c>
      <c r="AW1523" t="str">
        <f>+IF(TablaProyecto[[#This Row],[RelationshipSatisfaction]]&gt;4,"ERRONEO"," ")</f>
        <v xml:space="preserve"> </v>
      </c>
      <c r="AX1523" t="str">
        <f>+IF(TablaProyecto[[#This Row],[WorkLifeBalance]]&gt;4,"ERRONEO"," ")</f>
        <v xml:space="preserve"> </v>
      </c>
    </row>
    <row r="1524" spans="1:50" x14ac:dyDescent="0.35">
      <c r="A1524">
        <v>36</v>
      </c>
      <c r="B1524" t="s">
        <v>43</v>
      </c>
      <c r="C1524" t="s">
        <v>44</v>
      </c>
      <c r="D1524">
        <v>111</v>
      </c>
      <c r="E1524" t="s">
        <v>61</v>
      </c>
      <c r="F1524">
        <v>1</v>
      </c>
      <c r="G1524">
        <v>4</v>
      </c>
      <c r="H1524" t="s">
        <v>60</v>
      </c>
      <c r="I1524">
        <v>1</v>
      </c>
      <c r="J1524">
        <v>2121</v>
      </c>
      <c r="K1524">
        <v>1</v>
      </c>
      <c r="L1524" t="s">
        <v>46</v>
      </c>
      <c r="M1524">
        <v>64</v>
      </c>
      <c r="N1524">
        <v>3</v>
      </c>
      <c r="O1524">
        <v>1</v>
      </c>
      <c r="P1524" t="s">
        <v>54</v>
      </c>
      <c r="Q1524">
        <v>1</v>
      </c>
      <c r="R1524" t="s">
        <v>52</v>
      </c>
      <c r="S1524">
        <v>4327</v>
      </c>
      <c r="T1524">
        <v>9282</v>
      </c>
      <c r="U1524">
        <v>4</v>
      </c>
      <c r="V1524" t="s">
        <v>42</v>
      </c>
      <c r="W1524" t="s">
        <v>43</v>
      </c>
      <c r="X1524">
        <v>19</v>
      </c>
      <c r="Y1524">
        <v>3</v>
      </c>
      <c r="Z1524">
        <v>1</v>
      </c>
      <c r="AA1524">
        <v>80</v>
      </c>
      <c r="AB1524">
        <v>0</v>
      </c>
      <c r="AC1524">
        <v>15</v>
      </c>
      <c r="AD1524">
        <v>1</v>
      </c>
      <c r="AE1524">
        <v>3</v>
      </c>
      <c r="AF1524">
        <v>13</v>
      </c>
      <c r="AG1524">
        <v>8</v>
      </c>
      <c r="AH1524">
        <v>5</v>
      </c>
      <c r="AI1524">
        <v>8</v>
      </c>
      <c r="AJ1524" s="3">
        <f>+TablaProyecto[[#This Row],[PercentSalaryHike]]/100</f>
        <v>0.19</v>
      </c>
      <c r="AK1524" s="3" t="str">
        <f>+IF(TablaProyecto[[#This Row],[Age]]&gt;=61,"Baby boomers",IF(TablaProyecto[[#This Row],[Age]]&gt;=45,"Generacion X",IF(TablaProyecto[[#This Row],[Age]]&gt;=29,"Millennials","Generacion Z")))</f>
        <v>Millennials</v>
      </c>
      <c r="AL152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524" s="3" t="str">
        <f>+IF(TablaProyecto[[#This Row],[HourlyRate]]&lt;50,"Coste salarial bajo",IF(TablaProyecto[[#This Row],[HourlyRate]]&lt;75,"Coste salarial medio","Coste salarial alto"))</f>
        <v>Coste salarial medio</v>
      </c>
      <c r="AN1524" s="3" t="str">
        <f>+IF(TablaProyecto[[#This Row],[DistanceFromHome]]&lt;10,"0-10 kms",IF(TablaProyecto[[#This Row],[DistanceFromHome]]&lt;20,"10-20 kms","20-30 kms"))</f>
        <v>0-10 kms</v>
      </c>
      <c r="AO1524" s="3" t="str">
        <f>+IF(TablaProyecto[[#This Row],[Porcentaje de aumento salarial recibido (%)]]&lt;16%,"Bajo",IF(TablaProyecto[[#This Row],[Porcentaje de aumento salarial recibido (%)]]&lt;21%,"Medio","Alto"))</f>
        <v>Medio</v>
      </c>
      <c r="AP1524" s="3" t="str">
        <f>+IF(TablaProyecto[[#This Row],[TrainingTimesLastYear]]&lt;3,"Poca",IF(TablaProyecto[[#This Row],[TrainingTimesLastYear]]&lt;5,"Media","Mucha"))</f>
        <v>Poca</v>
      </c>
      <c r="AQ1524" s="3" t="str">
        <f>+IF(TablaProyecto[[#This Row],[TotalWorkingYears]]&lt;4,"Junior",IF(TablaProyecto[[#This Row],[TotalWorkingYears]]&lt;10,"Intermediate","Senior"))</f>
        <v>Senior</v>
      </c>
      <c r="AS1524" t="str">
        <f>+IF(TablaProyecto[[#This Row],[Education]]&gt;5,"ERRONEO","")</f>
        <v/>
      </c>
      <c r="AT1524" t="str">
        <f>IF(+COUNTIF(TablaProyecto[EmployeeNumber],TablaProyecto[[#This Row],[EmployeeNumber]])&gt;1,"ERRONEO"," ")</f>
        <v xml:space="preserve"> </v>
      </c>
      <c r="AU1524" t="str">
        <f>+IF(TablaProyecto[[#This Row],[JobSatisfaction]]&gt;4,"ERRONEO"," ")</f>
        <v xml:space="preserve"> </v>
      </c>
      <c r="AV1524" t="str">
        <f>+IF(TablaProyecto[[#This Row],[PerformanceRating]]&gt;4,"ERRONEO"," ")</f>
        <v xml:space="preserve"> </v>
      </c>
      <c r="AW1524" t="str">
        <f>+IF(TablaProyecto[[#This Row],[RelationshipSatisfaction]]&gt;4,"ERRONEO"," ")</f>
        <v xml:space="preserve"> </v>
      </c>
      <c r="AX1524" t="str">
        <f>+IF(TablaProyecto[[#This Row],[WorkLifeBalance]]&gt;4,"ERRONEO"," ")</f>
        <v xml:space="preserve"> </v>
      </c>
    </row>
    <row r="1525" spans="1:50" x14ac:dyDescent="0.35">
      <c r="A1525">
        <v>59</v>
      </c>
      <c r="B1525" t="s">
        <v>43</v>
      </c>
      <c r="C1525" t="s">
        <v>44</v>
      </c>
      <c r="D1525">
        <v>667</v>
      </c>
      <c r="E1525" t="s">
        <v>37</v>
      </c>
      <c r="F1525">
        <v>24</v>
      </c>
      <c r="G1525">
        <v>3</v>
      </c>
      <c r="H1525" t="s">
        <v>49</v>
      </c>
      <c r="I1525">
        <v>1</v>
      </c>
      <c r="J1525">
        <v>2122</v>
      </c>
      <c r="K1525">
        <v>4</v>
      </c>
      <c r="L1525" t="s">
        <v>46</v>
      </c>
      <c r="M1525">
        <v>84</v>
      </c>
      <c r="N1525">
        <v>3</v>
      </c>
      <c r="O1525">
        <v>2</v>
      </c>
      <c r="P1525" t="s">
        <v>47</v>
      </c>
      <c r="Q1525">
        <v>3</v>
      </c>
      <c r="R1525" t="s">
        <v>48</v>
      </c>
      <c r="S1525">
        <v>12490</v>
      </c>
      <c r="T1525">
        <v>11411</v>
      </c>
      <c r="U1525">
        <v>1</v>
      </c>
      <c r="V1525" t="s">
        <v>42</v>
      </c>
      <c r="W1525" t="s">
        <v>35</v>
      </c>
      <c r="X1525">
        <v>23</v>
      </c>
      <c r="Y1525">
        <v>3</v>
      </c>
      <c r="Z1525">
        <v>4</v>
      </c>
      <c r="AA1525">
        <v>80</v>
      </c>
      <c r="AB1525">
        <v>1</v>
      </c>
      <c r="AC1525">
        <v>10</v>
      </c>
      <c r="AD1525">
        <v>2</v>
      </c>
      <c r="AE1525">
        <v>4</v>
      </c>
      <c r="AF1525">
        <v>5</v>
      </c>
      <c r="AG1525">
        <v>7</v>
      </c>
      <c r="AH1525">
        <v>0</v>
      </c>
      <c r="AI1525">
        <v>2</v>
      </c>
      <c r="AJ1525" s="3">
        <f>+TablaProyecto[[#This Row],[PercentSalaryHike]]/100</f>
        <v>0.23</v>
      </c>
      <c r="AK1525" s="3" t="str">
        <f>+IF(TablaProyecto[[#This Row],[Age]]&gt;=61,"Baby boomers",IF(TablaProyecto[[#This Row],[Age]]&gt;=45,"Generacion X",IF(TablaProyecto[[#This Row],[Age]]&gt;=29,"Millennials","Generacion Z")))</f>
        <v>Generacion X</v>
      </c>
      <c r="AL152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25" s="3" t="str">
        <f>+IF(TablaProyecto[[#This Row],[HourlyRate]]&lt;50,"Coste salarial bajo",IF(TablaProyecto[[#This Row],[HourlyRate]]&lt;75,"Coste salarial medio","Coste salarial alto"))</f>
        <v>Coste salarial alto</v>
      </c>
      <c r="AN1525" s="3" t="str">
        <f>+IF(TablaProyecto[[#This Row],[DistanceFromHome]]&lt;10,"0-10 kms",IF(TablaProyecto[[#This Row],[DistanceFromHome]]&lt;20,"10-20 kms","20-30 kms"))</f>
        <v>20-30 kms</v>
      </c>
      <c r="AO1525" s="3" t="str">
        <f>+IF(TablaProyecto[[#This Row],[Porcentaje de aumento salarial recibido (%)]]&lt;16%,"Bajo",IF(TablaProyecto[[#This Row],[Porcentaje de aumento salarial recibido (%)]]&lt;21%,"Medio","Alto"))</f>
        <v>Alto</v>
      </c>
      <c r="AP1525" s="3" t="str">
        <f>+IF(TablaProyecto[[#This Row],[TrainingTimesLastYear]]&lt;3,"Poca",IF(TablaProyecto[[#This Row],[TrainingTimesLastYear]]&lt;5,"Media","Mucha"))</f>
        <v>Poca</v>
      </c>
      <c r="AQ1525" s="3" t="str">
        <f>+IF(TablaProyecto[[#This Row],[TotalWorkingYears]]&lt;4,"Junior",IF(TablaProyecto[[#This Row],[TotalWorkingYears]]&lt;10,"Intermediate","Senior"))</f>
        <v>Senior</v>
      </c>
      <c r="AS1525" t="str">
        <f>+IF(TablaProyecto[[#This Row],[Education]]&gt;5,"ERRONEO","")</f>
        <v/>
      </c>
      <c r="AT1525" t="str">
        <f>IF(+COUNTIF(TablaProyecto[EmployeeNumber],TablaProyecto[[#This Row],[EmployeeNumber]])&gt;1,"ERRONEO"," ")</f>
        <v xml:space="preserve"> </v>
      </c>
      <c r="AU1525" t="str">
        <f>+IF(TablaProyecto[[#This Row],[JobSatisfaction]]&gt;4,"ERRONEO"," ")</f>
        <v xml:space="preserve"> </v>
      </c>
      <c r="AV1525" t="str">
        <f>+IF(TablaProyecto[[#This Row],[PerformanceRating]]&gt;4,"ERRONEO"," ")</f>
        <v xml:space="preserve"> </v>
      </c>
      <c r="AW1525" t="str">
        <f>+IF(TablaProyecto[[#This Row],[RelationshipSatisfaction]]&gt;4,"ERRONEO"," ")</f>
        <v xml:space="preserve"> </v>
      </c>
      <c r="AX1525" t="str">
        <f>+IF(TablaProyecto[[#This Row],[WorkLifeBalance]]&gt;4,"ERRONEO"," ")</f>
        <v xml:space="preserve"> </v>
      </c>
    </row>
    <row r="1526" spans="1:50" x14ac:dyDescent="0.35">
      <c r="A1526">
        <v>39</v>
      </c>
      <c r="B1526" t="s">
        <v>43</v>
      </c>
      <c r="C1526" t="s">
        <v>44</v>
      </c>
      <c r="D1526">
        <v>414</v>
      </c>
      <c r="E1526" t="s">
        <v>45</v>
      </c>
      <c r="F1526">
        <v>4</v>
      </c>
      <c r="G1526">
        <v>4</v>
      </c>
      <c r="H1526" t="s">
        <v>49</v>
      </c>
      <c r="I1526">
        <v>1</v>
      </c>
      <c r="J1526">
        <v>2123</v>
      </c>
      <c r="K1526">
        <v>2</v>
      </c>
      <c r="L1526" t="s">
        <v>46</v>
      </c>
      <c r="M1526">
        <v>58</v>
      </c>
      <c r="N1526">
        <v>3</v>
      </c>
      <c r="O1526">
        <v>2</v>
      </c>
      <c r="P1526" t="s">
        <v>47</v>
      </c>
      <c r="Q1526">
        <v>1</v>
      </c>
      <c r="R1526" t="s">
        <v>52</v>
      </c>
      <c r="S1526">
        <v>5914</v>
      </c>
      <c r="T1526">
        <v>16458</v>
      </c>
      <c r="U1526">
        <v>2</v>
      </c>
      <c r="V1526" t="s">
        <v>42</v>
      </c>
      <c r="W1526" t="s">
        <v>35</v>
      </c>
      <c r="X1526">
        <v>12</v>
      </c>
      <c r="Y1526">
        <v>3</v>
      </c>
      <c r="Z1526">
        <v>3</v>
      </c>
      <c r="AA1526">
        <v>80</v>
      </c>
      <c r="AB1526">
        <v>0</v>
      </c>
      <c r="AC1526">
        <v>10</v>
      </c>
      <c r="AD1526">
        <v>2</v>
      </c>
      <c r="AE1526">
        <v>2</v>
      </c>
      <c r="AF1526">
        <v>3</v>
      </c>
      <c r="AG1526">
        <v>0</v>
      </c>
      <c r="AH1526">
        <v>7</v>
      </c>
      <c r="AI1526">
        <v>2</v>
      </c>
      <c r="AJ1526" s="3">
        <f>+TablaProyecto[[#This Row],[PercentSalaryHike]]/100</f>
        <v>0.12</v>
      </c>
      <c r="AK1526" s="3" t="str">
        <f>+IF(TablaProyecto[[#This Row],[Age]]&gt;=61,"Baby boomers",IF(TablaProyecto[[#This Row],[Age]]&gt;=45,"Generacion X",IF(TablaProyecto[[#This Row],[Age]]&gt;=29,"Millennials","Generacion Z")))</f>
        <v>Millennials</v>
      </c>
      <c r="AL152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26" s="3" t="str">
        <f>+IF(TablaProyecto[[#This Row],[HourlyRate]]&lt;50,"Coste salarial bajo",IF(TablaProyecto[[#This Row],[HourlyRate]]&lt;75,"Coste salarial medio","Coste salarial alto"))</f>
        <v>Coste salarial medio</v>
      </c>
      <c r="AN1526" s="3" t="str">
        <f>+IF(TablaProyecto[[#This Row],[DistanceFromHome]]&lt;10,"0-10 kms",IF(TablaProyecto[[#This Row],[DistanceFromHome]]&lt;20,"10-20 kms","20-30 kms"))</f>
        <v>0-10 kms</v>
      </c>
      <c r="AO1526" s="3" t="str">
        <f>+IF(TablaProyecto[[#This Row],[Porcentaje de aumento salarial recibido (%)]]&lt;16%,"Bajo",IF(TablaProyecto[[#This Row],[Porcentaje de aumento salarial recibido (%)]]&lt;21%,"Medio","Alto"))</f>
        <v>Bajo</v>
      </c>
      <c r="AP1526" s="3" t="str">
        <f>+IF(TablaProyecto[[#This Row],[TrainingTimesLastYear]]&lt;3,"Poca",IF(TablaProyecto[[#This Row],[TrainingTimesLastYear]]&lt;5,"Media","Mucha"))</f>
        <v>Poca</v>
      </c>
      <c r="AQ1526" s="3" t="str">
        <f>+IF(TablaProyecto[[#This Row],[TotalWorkingYears]]&lt;4,"Junior",IF(TablaProyecto[[#This Row],[TotalWorkingYears]]&lt;10,"Intermediate","Senior"))</f>
        <v>Senior</v>
      </c>
      <c r="AS1526" t="str">
        <f>+IF(TablaProyecto[[#This Row],[Education]]&gt;5,"ERRONEO","")</f>
        <v/>
      </c>
      <c r="AT1526" t="str">
        <f>IF(+COUNTIF(TablaProyecto[EmployeeNumber],TablaProyecto[[#This Row],[EmployeeNumber]])&gt;1,"ERRONEO"," ")</f>
        <v xml:space="preserve"> </v>
      </c>
      <c r="AU1526" t="str">
        <f>+IF(TablaProyecto[[#This Row],[JobSatisfaction]]&gt;4,"ERRONEO"," ")</f>
        <v xml:space="preserve"> </v>
      </c>
      <c r="AV1526" t="str">
        <f>+IF(TablaProyecto[[#This Row],[PerformanceRating]]&gt;4,"ERRONEO"," ")</f>
        <v xml:space="preserve"> </v>
      </c>
      <c r="AW1526" t="str">
        <f>+IF(TablaProyecto[[#This Row],[RelationshipSatisfaction]]&gt;4,"ERRONEO"," ")</f>
        <v xml:space="preserve"> </v>
      </c>
      <c r="AX1526" t="str">
        <f>+IF(TablaProyecto[[#This Row],[WorkLifeBalance]]&gt;4,"ERRONEO"," ")</f>
        <v xml:space="preserve"> </v>
      </c>
    </row>
    <row r="1527" spans="1:50" x14ac:dyDescent="0.35">
      <c r="A1527">
        <v>35</v>
      </c>
      <c r="B1527" t="s">
        <v>43</v>
      </c>
      <c r="C1527" t="s">
        <v>44</v>
      </c>
      <c r="D1527">
        <v>286</v>
      </c>
      <c r="E1527" t="s">
        <v>61</v>
      </c>
      <c r="F1527">
        <v>8</v>
      </c>
      <c r="G1527">
        <v>3</v>
      </c>
      <c r="H1527" t="s">
        <v>59</v>
      </c>
      <c r="I1527">
        <v>1</v>
      </c>
      <c r="J1527">
        <v>2124</v>
      </c>
      <c r="K1527">
        <v>1</v>
      </c>
      <c r="L1527" t="s">
        <v>46</v>
      </c>
      <c r="M1527">
        <v>69</v>
      </c>
      <c r="N1527">
        <v>3</v>
      </c>
      <c r="O1527">
        <v>4</v>
      </c>
      <c r="P1527" t="s">
        <v>54</v>
      </c>
      <c r="Q1527">
        <v>4</v>
      </c>
      <c r="R1527" t="s">
        <v>52</v>
      </c>
      <c r="S1527">
        <v>2899</v>
      </c>
      <c r="T1527">
        <v>5242</v>
      </c>
      <c r="U1527">
        <v>0</v>
      </c>
      <c r="V1527" t="s">
        <v>42</v>
      </c>
      <c r="W1527" t="s">
        <v>35</v>
      </c>
      <c r="X1527">
        <v>11</v>
      </c>
      <c r="Y1527">
        <v>3</v>
      </c>
      <c r="Z1527">
        <v>3</v>
      </c>
      <c r="AA1527">
        <v>80</v>
      </c>
      <c r="AB1527">
        <v>1</v>
      </c>
      <c r="AC1527">
        <v>20</v>
      </c>
      <c r="AD1527">
        <v>3</v>
      </c>
      <c r="AE1527">
        <v>2</v>
      </c>
      <c r="AF1527">
        <v>4</v>
      </c>
      <c r="AG1527">
        <v>9</v>
      </c>
      <c r="AH1527">
        <v>0</v>
      </c>
      <c r="AI1527">
        <v>2</v>
      </c>
      <c r="AJ1527" s="3">
        <f>+TablaProyecto[[#This Row],[PercentSalaryHike]]/100</f>
        <v>0.11</v>
      </c>
      <c r="AK1527" s="3" t="str">
        <f>+IF(TablaProyecto[[#This Row],[Age]]&gt;=61,"Baby boomers",IF(TablaProyecto[[#This Row],[Age]]&gt;=45,"Generacion X",IF(TablaProyecto[[#This Row],[Age]]&gt;=29,"Millennials","Generacion Z")))</f>
        <v>Millennials</v>
      </c>
      <c r="AL152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27" s="3" t="str">
        <f>+IF(TablaProyecto[[#This Row],[HourlyRate]]&lt;50,"Coste salarial bajo",IF(TablaProyecto[[#This Row],[HourlyRate]]&lt;75,"Coste salarial medio","Coste salarial alto"))</f>
        <v>Coste salarial medio</v>
      </c>
      <c r="AN1527" s="3" t="str">
        <f>+IF(TablaProyecto[[#This Row],[DistanceFromHome]]&lt;10,"0-10 kms",IF(TablaProyecto[[#This Row],[DistanceFromHome]]&lt;20,"10-20 kms","20-30 kms"))</f>
        <v>0-10 kms</v>
      </c>
      <c r="AO1527" s="3" t="str">
        <f>+IF(TablaProyecto[[#This Row],[Porcentaje de aumento salarial recibido (%)]]&lt;16%,"Bajo",IF(TablaProyecto[[#This Row],[Porcentaje de aumento salarial recibido (%)]]&lt;21%,"Medio","Alto"))</f>
        <v>Bajo</v>
      </c>
      <c r="AP1527" s="3" t="str">
        <f>+IF(TablaProyecto[[#This Row],[TrainingTimesLastYear]]&lt;3,"Poca",IF(TablaProyecto[[#This Row],[TrainingTimesLastYear]]&lt;5,"Media","Mucha"))</f>
        <v>Media</v>
      </c>
      <c r="AQ1527" s="3" t="str">
        <f>+IF(TablaProyecto[[#This Row],[TotalWorkingYears]]&lt;4,"Junior",IF(TablaProyecto[[#This Row],[TotalWorkingYears]]&lt;10,"Intermediate","Senior"))</f>
        <v>Senior</v>
      </c>
      <c r="AS1527" t="str">
        <f>+IF(TablaProyecto[[#This Row],[Education]]&gt;5,"ERRONEO","")</f>
        <v/>
      </c>
      <c r="AT1527" t="str">
        <f>IF(+COUNTIF(TablaProyecto[EmployeeNumber],TablaProyecto[[#This Row],[EmployeeNumber]])&gt;1,"ERRONEO"," ")</f>
        <v xml:space="preserve"> </v>
      </c>
      <c r="AU1527" t="str">
        <f>+IF(TablaProyecto[[#This Row],[JobSatisfaction]]&gt;4,"ERRONEO"," ")</f>
        <v xml:space="preserve"> </v>
      </c>
      <c r="AV1527" t="str">
        <f>+IF(TablaProyecto[[#This Row],[PerformanceRating]]&gt;4,"ERRONEO"," ")</f>
        <v xml:space="preserve"> </v>
      </c>
      <c r="AW1527" t="str">
        <f>+IF(TablaProyecto[[#This Row],[RelationshipSatisfaction]]&gt;4,"ERRONEO"," ")</f>
        <v xml:space="preserve"> </v>
      </c>
      <c r="AX1527" t="str">
        <f>+IF(TablaProyecto[[#This Row],[WorkLifeBalance]]&gt;4,"ERRONEO"," ")</f>
        <v xml:space="preserve"> </v>
      </c>
    </row>
    <row r="1528" spans="1:50" x14ac:dyDescent="0.35">
      <c r="A1528">
        <v>29</v>
      </c>
      <c r="B1528" t="s">
        <v>35</v>
      </c>
      <c r="C1528" t="s">
        <v>55</v>
      </c>
      <c r="D1528">
        <v>370</v>
      </c>
      <c r="E1528" t="s">
        <v>61</v>
      </c>
      <c r="F1528">
        <v>24</v>
      </c>
      <c r="G1528">
        <v>2</v>
      </c>
      <c r="H1528" t="s">
        <v>38</v>
      </c>
      <c r="I1528">
        <v>1</v>
      </c>
      <c r="J1528">
        <v>2125</v>
      </c>
      <c r="K1528">
        <v>3</v>
      </c>
      <c r="L1528" t="s">
        <v>39</v>
      </c>
      <c r="M1528">
        <v>80</v>
      </c>
      <c r="N1528">
        <v>3</v>
      </c>
      <c r="O1528">
        <v>1</v>
      </c>
      <c r="P1528" t="s">
        <v>50</v>
      </c>
      <c r="Q1528">
        <v>2</v>
      </c>
      <c r="R1528" t="s">
        <v>52</v>
      </c>
      <c r="S1528">
        <v>6652</v>
      </c>
      <c r="T1528">
        <v>2125</v>
      </c>
      <c r="U1528">
        <v>4</v>
      </c>
      <c r="V1528" t="s">
        <v>42</v>
      </c>
      <c r="W1528" t="s">
        <v>43</v>
      </c>
      <c r="X1528">
        <v>11</v>
      </c>
      <c r="Y1528">
        <v>3</v>
      </c>
      <c r="Z1528">
        <v>2</v>
      </c>
      <c r="AA1528">
        <v>80</v>
      </c>
      <c r="AB1528">
        <v>0</v>
      </c>
      <c r="AC1528">
        <v>10</v>
      </c>
      <c r="AD1528">
        <v>0</v>
      </c>
      <c r="AE1528">
        <v>4</v>
      </c>
      <c r="AF1528">
        <v>7</v>
      </c>
      <c r="AG1528">
        <v>7</v>
      </c>
      <c r="AH1528">
        <v>1</v>
      </c>
      <c r="AI1528">
        <v>0</v>
      </c>
      <c r="AJ1528" s="3">
        <f>+TablaProyecto[[#This Row],[PercentSalaryHike]]/100</f>
        <v>0.11</v>
      </c>
      <c r="AK1528" s="3" t="str">
        <f>+IF(TablaProyecto[[#This Row],[Age]]&gt;=61,"Baby boomers",IF(TablaProyecto[[#This Row],[Age]]&gt;=45,"Generacion X",IF(TablaProyecto[[#This Row],[Age]]&gt;=29,"Millennials","Generacion Z")))</f>
        <v>Millennials</v>
      </c>
      <c r="AL152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28" s="3" t="str">
        <f>+IF(TablaProyecto[[#This Row],[HourlyRate]]&lt;50,"Coste salarial bajo",IF(TablaProyecto[[#This Row],[HourlyRate]]&lt;75,"Coste salarial medio","Coste salarial alto"))</f>
        <v>Coste salarial alto</v>
      </c>
      <c r="AN1528" s="3" t="str">
        <f>+IF(TablaProyecto[[#This Row],[DistanceFromHome]]&lt;10,"0-10 kms",IF(TablaProyecto[[#This Row],[DistanceFromHome]]&lt;20,"10-20 kms","20-30 kms"))</f>
        <v>20-30 kms</v>
      </c>
      <c r="AO1528" s="3" t="str">
        <f>+IF(TablaProyecto[[#This Row],[Porcentaje de aumento salarial recibido (%)]]&lt;16%,"Bajo",IF(TablaProyecto[[#This Row],[Porcentaje de aumento salarial recibido (%)]]&lt;21%,"Medio","Alto"))</f>
        <v>Bajo</v>
      </c>
      <c r="AP1528" s="3" t="str">
        <f>+IF(TablaProyecto[[#This Row],[TrainingTimesLastYear]]&lt;3,"Poca",IF(TablaProyecto[[#This Row],[TrainingTimesLastYear]]&lt;5,"Media","Mucha"))</f>
        <v>Poca</v>
      </c>
      <c r="AQ1528" s="3" t="str">
        <f>+IF(TablaProyecto[[#This Row],[TotalWorkingYears]]&lt;4,"Junior",IF(TablaProyecto[[#This Row],[TotalWorkingYears]]&lt;10,"Intermediate","Senior"))</f>
        <v>Senior</v>
      </c>
      <c r="AS1528" t="str">
        <f>+IF(TablaProyecto[[#This Row],[Education]]&gt;5,"ERRONEO","")</f>
        <v/>
      </c>
      <c r="AT1528" t="str">
        <f>IF(+COUNTIF(TablaProyecto[EmployeeNumber],TablaProyecto[[#This Row],[EmployeeNumber]])&gt;1,"ERRONEO"," ")</f>
        <v xml:space="preserve"> </v>
      </c>
      <c r="AU1528" t="str">
        <f>+IF(TablaProyecto[[#This Row],[JobSatisfaction]]&gt;4,"ERRONEO"," ")</f>
        <v xml:space="preserve"> </v>
      </c>
      <c r="AV1528" t="str">
        <f>+IF(TablaProyecto[[#This Row],[PerformanceRating]]&gt;4,"ERRONEO"," ")</f>
        <v xml:space="preserve"> </v>
      </c>
      <c r="AW1528" t="str">
        <f>+IF(TablaProyecto[[#This Row],[RelationshipSatisfaction]]&gt;4,"ERRONEO"," ")</f>
        <v xml:space="preserve"> </v>
      </c>
      <c r="AX1528" t="str">
        <f>+IF(TablaProyecto[[#This Row],[WorkLifeBalance]]&gt;4,"ERRONEO"," ")</f>
        <v xml:space="preserve"> </v>
      </c>
    </row>
    <row r="1529" spans="1:50" x14ac:dyDescent="0.35">
      <c r="A1529">
        <v>59</v>
      </c>
      <c r="B1529" t="s">
        <v>43</v>
      </c>
      <c r="C1529" t="s">
        <v>55</v>
      </c>
      <c r="D1529">
        <v>556</v>
      </c>
      <c r="E1529" t="s">
        <v>45</v>
      </c>
      <c r="F1529">
        <v>7</v>
      </c>
      <c r="G1529">
        <v>4</v>
      </c>
      <c r="H1529" t="s">
        <v>38</v>
      </c>
      <c r="I1529">
        <v>1</v>
      </c>
      <c r="J1529">
        <v>2126</v>
      </c>
      <c r="K1529">
        <v>3</v>
      </c>
      <c r="L1529" t="s">
        <v>39</v>
      </c>
      <c r="M1529">
        <v>33</v>
      </c>
      <c r="N1529">
        <v>3</v>
      </c>
      <c r="O1529">
        <v>2</v>
      </c>
      <c r="P1529" t="s">
        <v>61</v>
      </c>
      <c r="Q1529">
        <v>3</v>
      </c>
      <c r="R1529" t="s">
        <v>48</v>
      </c>
      <c r="S1529">
        <v>5405</v>
      </c>
      <c r="T1529">
        <v>17970</v>
      </c>
      <c r="U1529">
        <v>0</v>
      </c>
      <c r="V1529" t="s">
        <v>42</v>
      </c>
      <c r="W1529" t="s">
        <v>43</v>
      </c>
      <c r="X1529">
        <v>12</v>
      </c>
      <c r="Y1529">
        <v>3</v>
      </c>
      <c r="Z1529">
        <v>1</v>
      </c>
      <c r="AA1529">
        <v>80</v>
      </c>
      <c r="AB1529">
        <v>0</v>
      </c>
      <c r="AC1529">
        <v>3</v>
      </c>
      <c r="AD1529">
        <v>0</v>
      </c>
      <c r="AE1529">
        <v>3</v>
      </c>
      <c r="AF1529">
        <v>2</v>
      </c>
      <c r="AG1529">
        <v>3</v>
      </c>
      <c r="AH1529">
        <v>1</v>
      </c>
      <c r="AI1529">
        <v>2</v>
      </c>
      <c r="AJ1529" s="3">
        <f>+TablaProyecto[[#This Row],[PercentSalaryHike]]/100</f>
        <v>0.12</v>
      </c>
      <c r="AK1529" s="3" t="str">
        <f>+IF(TablaProyecto[[#This Row],[Age]]&gt;=61,"Baby boomers",IF(TablaProyecto[[#This Row],[Age]]&gt;=45,"Generacion X",IF(TablaProyecto[[#This Row],[Age]]&gt;=29,"Millennials","Generacion Z")))</f>
        <v>Generacion X</v>
      </c>
      <c r="AL152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29" s="3" t="str">
        <f>+IF(TablaProyecto[[#This Row],[HourlyRate]]&lt;50,"Coste salarial bajo",IF(TablaProyecto[[#This Row],[HourlyRate]]&lt;75,"Coste salarial medio","Coste salarial alto"))</f>
        <v>Coste salarial bajo</v>
      </c>
      <c r="AN1529" s="3" t="str">
        <f>+IF(TablaProyecto[[#This Row],[DistanceFromHome]]&lt;10,"0-10 kms",IF(TablaProyecto[[#This Row],[DistanceFromHome]]&lt;20,"10-20 kms","20-30 kms"))</f>
        <v>0-10 kms</v>
      </c>
      <c r="AO1529" s="3" t="str">
        <f>+IF(TablaProyecto[[#This Row],[Porcentaje de aumento salarial recibido (%)]]&lt;16%,"Bajo",IF(TablaProyecto[[#This Row],[Porcentaje de aumento salarial recibido (%)]]&lt;21%,"Medio","Alto"))</f>
        <v>Bajo</v>
      </c>
      <c r="AP1529" s="3" t="str">
        <f>+IF(TablaProyecto[[#This Row],[TrainingTimesLastYear]]&lt;3,"Poca",IF(TablaProyecto[[#This Row],[TrainingTimesLastYear]]&lt;5,"Media","Mucha"))</f>
        <v>Poca</v>
      </c>
      <c r="AQ1529" s="3" t="str">
        <f>+IF(TablaProyecto[[#This Row],[TotalWorkingYears]]&lt;4,"Junior",IF(TablaProyecto[[#This Row],[TotalWorkingYears]]&lt;10,"Intermediate","Senior"))</f>
        <v>Junior</v>
      </c>
      <c r="AS1529" t="str">
        <f>+IF(TablaProyecto[[#This Row],[Education]]&gt;5,"ERRONEO","")</f>
        <v/>
      </c>
      <c r="AT1529" t="str">
        <f>IF(+COUNTIF(TablaProyecto[EmployeeNumber],TablaProyecto[[#This Row],[EmployeeNumber]])&gt;1,"ERRONEO"," ")</f>
        <v xml:space="preserve"> </v>
      </c>
      <c r="AU1529" t="str">
        <f>+IF(TablaProyecto[[#This Row],[JobSatisfaction]]&gt;4,"ERRONEO"," ")</f>
        <v xml:space="preserve"> </v>
      </c>
      <c r="AV1529" t="str">
        <f>+IF(TablaProyecto[[#This Row],[PerformanceRating]]&gt;4,"ERRONEO"," ")</f>
        <v xml:space="preserve"> </v>
      </c>
      <c r="AW1529" t="str">
        <f>+IF(TablaProyecto[[#This Row],[RelationshipSatisfaction]]&gt;4,"ERRONEO"," ")</f>
        <v xml:space="preserve"> </v>
      </c>
      <c r="AX1529" t="str">
        <f>+IF(TablaProyecto[[#This Row],[WorkLifeBalance]]&gt;4,"ERRONEO"," ")</f>
        <v xml:space="preserve"> </v>
      </c>
    </row>
    <row r="1530" spans="1:50" x14ac:dyDescent="0.35">
      <c r="A1530">
        <v>27</v>
      </c>
      <c r="B1530" t="s">
        <v>43</v>
      </c>
      <c r="C1530" t="s">
        <v>44</v>
      </c>
      <c r="D1530">
        <v>458</v>
      </c>
      <c r="E1530" t="s">
        <v>61</v>
      </c>
      <c r="F1530">
        <v>5</v>
      </c>
      <c r="G1530">
        <v>4</v>
      </c>
      <c r="H1530" t="s">
        <v>59</v>
      </c>
      <c r="I1530">
        <v>1</v>
      </c>
      <c r="J1530">
        <v>2127</v>
      </c>
      <c r="K1530">
        <v>3</v>
      </c>
      <c r="L1530" t="s">
        <v>39</v>
      </c>
      <c r="M1530">
        <v>42</v>
      </c>
      <c r="N1530">
        <v>3</v>
      </c>
      <c r="O1530">
        <v>3</v>
      </c>
      <c r="P1530" t="s">
        <v>40</v>
      </c>
      <c r="Q1530">
        <v>2</v>
      </c>
      <c r="R1530" t="s">
        <v>52</v>
      </c>
      <c r="S1530">
        <v>4615</v>
      </c>
      <c r="T1530">
        <v>26283</v>
      </c>
      <c r="U1530">
        <v>0</v>
      </c>
      <c r="V1530" t="s">
        <v>42</v>
      </c>
      <c r="W1530" t="s">
        <v>35</v>
      </c>
      <c r="X1530">
        <v>11</v>
      </c>
      <c r="Y1530">
        <v>3</v>
      </c>
      <c r="Z1530">
        <v>3</v>
      </c>
      <c r="AA1530">
        <v>80</v>
      </c>
      <c r="AB1530">
        <v>1</v>
      </c>
      <c r="AC1530">
        <v>28</v>
      </c>
      <c r="AD1530">
        <v>4</v>
      </c>
      <c r="AE1530">
        <v>4</v>
      </c>
      <c r="AF1530">
        <v>5</v>
      </c>
      <c r="AG1530">
        <v>3</v>
      </c>
      <c r="AH1530">
        <v>0</v>
      </c>
      <c r="AI1530">
        <v>4</v>
      </c>
      <c r="AJ1530" s="3">
        <f>+TablaProyecto[[#This Row],[PercentSalaryHike]]/100</f>
        <v>0.11</v>
      </c>
      <c r="AK1530" s="3" t="str">
        <f>+IF(TablaProyecto[[#This Row],[Age]]&gt;=61,"Baby boomers",IF(TablaProyecto[[#This Row],[Age]]&gt;=45,"Generacion X",IF(TablaProyecto[[#This Row],[Age]]&gt;=29,"Millennials","Generacion Z")))</f>
        <v>Generacion Z</v>
      </c>
      <c r="AL153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30" s="3" t="str">
        <f>+IF(TablaProyecto[[#This Row],[HourlyRate]]&lt;50,"Coste salarial bajo",IF(TablaProyecto[[#This Row],[HourlyRate]]&lt;75,"Coste salarial medio","Coste salarial alto"))</f>
        <v>Coste salarial bajo</v>
      </c>
      <c r="AN1530" s="3" t="str">
        <f>+IF(TablaProyecto[[#This Row],[DistanceFromHome]]&lt;10,"0-10 kms",IF(TablaProyecto[[#This Row],[DistanceFromHome]]&lt;20,"10-20 kms","20-30 kms"))</f>
        <v>0-10 kms</v>
      </c>
      <c r="AO1530" s="3" t="str">
        <f>+IF(TablaProyecto[[#This Row],[Porcentaje de aumento salarial recibido (%)]]&lt;16%,"Bajo",IF(TablaProyecto[[#This Row],[Porcentaje de aumento salarial recibido (%)]]&lt;21%,"Medio","Alto"))</f>
        <v>Bajo</v>
      </c>
      <c r="AP1530" s="3" t="str">
        <f>+IF(TablaProyecto[[#This Row],[TrainingTimesLastYear]]&lt;3,"Poca",IF(TablaProyecto[[#This Row],[TrainingTimesLastYear]]&lt;5,"Media","Mucha"))</f>
        <v>Media</v>
      </c>
      <c r="AQ1530" s="3" t="str">
        <f>+IF(TablaProyecto[[#This Row],[TotalWorkingYears]]&lt;4,"Junior",IF(TablaProyecto[[#This Row],[TotalWorkingYears]]&lt;10,"Intermediate","Senior"))</f>
        <v>Senior</v>
      </c>
      <c r="AS1530" t="str">
        <f>+IF(TablaProyecto[[#This Row],[Education]]&gt;5,"ERRONEO","")</f>
        <v/>
      </c>
      <c r="AT1530" t="str">
        <f>IF(+COUNTIF(TablaProyecto[EmployeeNumber],TablaProyecto[[#This Row],[EmployeeNumber]])&gt;1,"ERRONEO"," ")</f>
        <v xml:space="preserve"> </v>
      </c>
      <c r="AU1530" t="str">
        <f>+IF(TablaProyecto[[#This Row],[JobSatisfaction]]&gt;4,"ERRONEO"," ")</f>
        <v xml:space="preserve"> </v>
      </c>
      <c r="AV1530" t="str">
        <f>+IF(TablaProyecto[[#This Row],[PerformanceRating]]&gt;4,"ERRONEO"," ")</f>
        <v xml:space="preserve"> </v>
      </c>
      <c r="AW1530" t="str">
        <f>+IF(TablaProyecto[[#This Row],[RelationshipSatisfaction]]&gt;4,"ERRONEO"," ")</f>
        <v xml:space="preserve"> </v>
      </c>
      <c r="AX1530" t="str">
        <f>+IF(TablaProyecto[[#This Row],[WorkLifeBalance]]&gt;4,"ERRONEO"," ")</f>
        <v xml:space="preserve"> </v>
      </c>
    </row>
    <row r="1531" spans="1:50" x14ac:dyDescent="0.35">
      <c r="A1531">
        <v>24</v>
      </c>
      <c r="B1531" t="s">
        <v>43</v>
      </c>
      <c r="C1531" t="s">
        <v>44</v>
      </c>
      <c r="D1531">
        <v>181</v>
      </c>
      <c r="E1531" t="s">
        <v>61</v>
      </c>
      <c r="F1531">
        <v>1</v>
      </c>
      <c r="G1531">
        <v>2</v>
      </c>
      <c r="H1531" t="s">
        <v>51</v>
      </c>
      <c r="I1531">
        <v>1</v>
      </c>
      <c r="J1531">
        <v>2128</v>
      </c>
      <c r="K1531">
        <v>3</v>
      </c>
      <c r="L1531" t="s">
        <v>46</v>
      </c>
      <c r="M1531">
        <v>32</v>
      </c>
      <c r="N1531">
        <v>3</v>
      </c>
      <c r="O1531">
        <v>3</v>
      </c>
      <c r="P1531" t="s">
        <v>40</v>
      </c>
      <c r="Q1531">
        <v>1</v>
      </c>
      <c r="R1531" t="s">
        <v>48</v>
      </c>
      <c r="S1531">
        <v>4639</v>
      </c>
      <c r="T1531">
        <v>19609</v>
      </c>
      <c r="U1531">
        <v>1</v>
      </c>
      <c r="V1531" t="s">
        <v>42</v>
      </c>
      <c r="W1531" t="s">
        <v>43</v>
      </c>
      <c r="X1531">
        <v>18</v>
      </c>
      <c r="Y1531">
        <v>3</v>
      </c>
      <c r="Z1531">
        <v>1</v>
      </c>
      <c r="AA1531">
        <v>80</v>
      </c>
      <c r="AB1531">
        <v>0</v>
      </c>
      <c r="AC1531">
        <v>2</v>
      </c>
      <c r="AD1531">
        <v>2</v>
      </c>
      <c r="AE1531">
        <v>4</v>
      </c>
      <c r="AF1531">
        <v>1</v>
      </c>
      <c r="AG1531">
        <v>5</v>
      </c>
      <c r="AH1531">
        <v>0</v>
      </c>
      <c r="AI1531">
        <v>2</v>
      </c>
      <c r="AJ1531" s="3">
        <f>+TablaProyecto[[#This Row],[PercentSalaryHike]]/100</f>
        <v>0.18</v>
      </c>
      <c r="AK1531" s="3" t="str">
        <f>+IF(TablaProyecto[[#This Row],[Age]]&gt;=61,"Baby boomers",IF(TablaProyecto[[#This Row],[Age]]&gt;=45,"Generacion X",IF(TablaProyecto[[#This Row],[Age]]&gt;=29,"Millennials","Generacion Z")))</f>
        <v>Generacion Z</v>
      </c>
      <c r="AL153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531" s="3" t="str">
        <f>+IF(TablaProyecto[[#This Row],[HourlyRate]]&lt;50,"Coste salarial bajo",IF(TablaProyecto[[#This Row],[HourlyRate]]&lt;75,"Coste salarial medio","Coste salarial alto"))</f>
        <v>Coste salarial bajo</v>
      </c>
      <c r="AN1531" s="3" t="str">
        <f>+IF(TablaProyecto[[#This Row],[DistanceFromHome]]&lt;10,"0-10 kms",IF(TablaProyecto[[#This Row],[DistanceFromHome]]&lt;20,"10-20 kms","20-30 kms"))</f>
        <v>0-10 kms</v>
      </c>
      <c r="AO1531" s="3" t="str">
        <f>+IF(TablaProyecto[[#This Row],[Porcentaje de aumento salarial recibido (%)]]&lt;16%,"Bajo",IF(TablaProyecto[[#This Row],[Porcentaje de aumento salarial recibido (%)]]&lt;21%,"Medio","Alto"))</f>
        <v>Medio</v>
      </c>
      <c r="AP1531" s="3" t="str">
        <f>+IF(TablaProyecto[[#This Row],[TrainingTimesLastYear]]&lt;3,"Poca",IF(TablaProyecto[[#This Row],[TrainingTimesLastYear]]&lt;5,"Media","Mucha"))</f>
        <v>Poca</v>
      </c>
      <c r="AQ1531" s="3" t="str">
        <f>+IF(TablaProyecto[[#This Row],[TotalWorkingYears]]&lt;4,"Junior",IF(TablaProyecto[[#This Row],[TotalWorkingYears]]&lt;10,"Intermediate","Senior"))</f>
        <v>Junior</v>
      </c>
      <c r="AS1531" t="str">
        <f>+IF(TablaProyecto[[#This Row],[Education]]&gt;5,"ERRONEO","")</f>
        <v/>
      </c>
      <c r="AT1531" t="str">
        <f>IF(+COUNTIF(TablaProyecto[EmployeeNumber],TablaProyecto[[#This Row],[EmployeeNumber]])&gt;1,"ERRONEO"," ")</f>
        <v xml:space="preserve"> </v>
      </c>
      <c r="AU1531" t="str">
        <f>+IF(TablaProyecto[[#This Row],[JobSatisfaction]]&gt;4,"ERRONEO"," ")</f>
        <v xml:space="preserve"> </v>
      </c>
      <c r="AV1531" t="str">
        <f>+IF(TablaProyecto[[#This Row],[PerformanceRating]]&gt;4,"ERRONEO"," ")</f>
        <v xml:space="preserve"> </v>
      </c>
      <c r="AW1531" t="str">
        <f>+IF(TablaProyecto[[#This Row],[RelationshipSatisfaction]]&gt;4,"ERRONEO"," ")</f>
        <v xml:space="preserve"> </v>
      </c>
      <c r="AX1531" t="str">
        <f>+IF(TablaProyecto[[#This Row],[WorkLifeBalance]]&gt;4,"ERRONEO"," ")</f>
        <v xml:space="preserve"> </v>
      </c>
    </row>
    <row r="1532" spans="1:50" x14ac:dyDescent="0.35">
      <c r="A1532">
        <v>28</v>
      </c>
      <c r="B1532" t="s">
        <v>35</v>
      </c>
      <c r="C1532" t="s">
        <v>55</v>
      </c>
      <c r="D1532">
        <v>408</v>
      </c>
      <c r="E1532" t="s">
        <v>37</v>
      </c>
      <c r="F1532">
        <v>12</v>
      </c>
      <c r="G1532">
        <v>4</v>
      </c>
      <c r="H1532" t="s">
        <v>61</v>
      </c>
      <c r="I1532">
        <v>1</v>
      </c>
      <c r="J1532">
        <v>2129</v>
      </c>
      <c r="K1532">
        <v>3</v>
      </c>
      <c r="L1532" t="s">
        <v>46</v>
      </c>
      <c r="M1532">
        <v>52</v>
      </c>
      <c r="N1532">
        <v>3</v>
      </c>
      <c r="O1532">
        <v>2</v>
      </c>
      <c r="P1532" t="s">
        <v>40</v>
      </c>
      <c r="Q1532">
        <v>1</v>
      </c>
      <c r="R1532" t="s">
        <v>52</v>
      </c>
      <c r="S1532">
        <v>3201</v>
      </c>
      <c r="T1532">
        <v>12858</v>
      </c>
      <c r="U1532">
        <v>3</v>
      </c>
      <c r="V1532" t="s">
        <v>42</v>
      </c>
      <c r="W1532" t="s">
        <v>43</v>
      </c>
      <c r="X1532">
        <v>13</v>
      </c>
      <c r="Y1532">
        <v>3</v>
      </c>
      <c r="Z1532">
        <v>4</v>
      </c>
      <c r="AA1532">
        <v>80</v>
      </c>
      <c r="AB1532">
        <v>0</v>
      </c>
      <c r="AC1532">
        <v>10</v>
      </c>
      <c r="AD1532">
        <v>2</v>
      </c>
      <c r="AE1532">
        <v>3</v>
      </c>
      <c r="AF1532">
        <v>5</v>
      </c>
      <c r="AG1532">
        <v>5</v>
      </c>
      <c r="AH1532">
        <v>0</v>
      </c>
      <c r="AI1532">
        <v>8</v>
      </c>
      <c r="AJ1532" s="3">
        <f>+TablaProyecto[[#This Row],[PercentSalaryHike]]/100</f>
        <v>0.13</v>
      </c>
      <c r="AK1532" s="3" t="str">
        <f>+IF(TablaProyecto[[#This Row],[Age]]&gt;=61,"Baby boomers",IF(TablaProyecto[[#This Row],[Age]]&gt;=45,"Generacion X",IF(TablaProyecto[[#This Row],[Age]]&gt;=29,"Millennials","Generacion Z")))</f>
        <v>Generacion Z</v>
      </c>
      <c r="AL153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32" s="3" t="str">
        <f>+IF(TablaProyecto[[#This Row],[HourlyRate]]&lt;50,"Coste salarial bajo",IF(TablaProyecto[[#This Row],[HourlyRate]]&lt;75,"Coste salarial medio","Coste salarial alto"))</f>
        <v>Coste salarial medio</v>
      </c>
      <c r="AN1532" s="3" t="str">
        <f>+IF(TablaProyecto[[#This Row],[DistanceFromHome]]&lt;10,"0-10 kms",IF(TablaProyecto[[#This Row],[DistanceFromHome]]&lt;20,"10-20 kms","20-30 kms"))</f>
        <v>10-20 kms</v>
      </c>
      <c r="AO1532" s="3" t="str">
        <f>+IF(TablaProyecto[[#This Row],[Porcentaje de aumento salarial recibido (%)]]&lt;16%,"Bajo",IF(TablaProyecto[[#This Row],[Porcentaje de aumento salarial recibido (%)]]&lt;21%,"Medio","Alto"))</f>
        <v>Bajo</v>
      </c>
      <c r="AP1532" s="3" t="str">
        <f>+IF(TablaProyecto[[#This Row],[TrainingTimesLastYear]]&lt;3,"Poca",IF(TablaProyecto[[#This Row],[TrainingTimesLastYear]]&lt;5,"Media","Mucha"))</f>
        <v>Poca</v>
      </c>
      <c r="AQ1532" s="3" t="str">
        <f>+IF(TablaProyecto[[#This Row],[TotalWorkingYears]]&lt;4,"Junior",IF(TablaProyecto[[#This Row],[TotalWorkingYears]]&lt;10,"Intermediate","Senior"))</f>
        <v>Senior</v>
      </c>
      <c r="AS1532" t="str">
        <f>+IF(TablaProyecto[[#This Row],[Education]]&gt;5,"ERRONEO","")</f>
        <v/>
      </c>
      <c r="AT1532" t="str">
        <f>IF(+COUNTIF(TablaProyecto[EmployeeNumber],TablaProyecto[[#This Row],[EmployeeNumber]])&gt;1,"ERRONEO"," ")</f>
        <v xml:space="preserve"> </v>
      </c>
      <c r="AU1532" t="str">
        <f>+IF(TablaProyecto[[#This Row],[JobSatisfaction]]&gt;4,"ERRONEO"," ")</f>
        <v xml:space="preserve"> </v>
      </c>
      <c r="AV1532" t="str">
        <f>+IF(TablaProyecto[[#This Row],[PerformanceRating]]&gt;4,"ERRONEO"," ")</f>
        <v xml:space="preserve"> </v>
      </c>
      <c r="AW1532" t="str">
        <f>+IF(TablaProyecto[[#This Row],[RelationshipSatisfaction]]&gt;4,"ERRONEO"," ")</f>
        <v xml:space="preserve"> </v>
      </c>
      <c r="AX1532" t="str">
        <f>+IF(TablaProyecto[[#This Row],[WorkLifeBalance]]&gt;4,"ERRONEO"," ")</f>
        <v xml:space="preserve"> </v>
      </c>
    </row>
    <row r="1533" spans="1:50" x14ac:dyDescent="0.35">
      <c r="A1533">
        <v>29</v>
      </c>
      <c r="B1533" t="s">
        <v>43</v>
      </c>
      <c r="C1533" t="s">
        <v>44</v>
      </c>
      <c r="D1533">
        <v>688</v>
      </c>
      <c r="E1533" t="s">
        <v>45</v>
      </c>
      <c r="F1533">
        <v>8</v>
      </c>
      <c r="G1533">
        <v>2</v>
      </c>
      <c r="H1533" t="s">
        <v>38</v>
      </c>
      <c r="I1533">
        <v>1</v>
      </c>
      <c r="J1533">
        <v>2130</v>
      </c>
      <c r="K1533">
        <v>4</v>
      </c>
      <c r="L1533" t="s">
        <v>46</v>
      </c>
      <c r="M1533">
        <v>80</v>
      </c>
      <c r="N1533">
        <v>3</v>
      </c>
      <c r="O1533">
        <v>2</v>
      </c>
      <c r="P1533" t="s">
        <v>54</v>
      </c>
      <c r="Q1533">
        <v>4</v>
      </c>
      <c r="R1533" t="s">
        <v>41</v>
      </c>
      <c r="S1533">
        <v>17046</v>
      </c>
      <c r="T1533">
        <v>21437</v>
      </c>
      <c r="U1533">
        <v>2</v>
      </c>
      <c r="V1533" t="s">
        <v>42</v>
      </c>
      <c r="W1533" t="s">
        <v>43</v>
      </c>
      <c r="X1533">
        <v>14</v>
      </c>
      <c r="Y1533">
        <v>3</v>
      </c>
      <c r="Z1533">
        <v>4</v>
      </c>
      <c r="AA1533">
        <v>80</v>
      </c>
      <c r="AB1533">
        <v>1</v>
      </c>
      <c r="AC1533">
        <v>10</v>
      </c>
      <c r="AD1533">
        <v>3</v>
      </c>
      <c r="AE1533">
        <v>3</v>
      </c>
      <c r="AF1533">
        <v>5</v>
      </c>
      <c r="AG1533">
        <v>16</v>
      </c>
      <c r="AH1533">
        <v>9</v>
      </c>
      <c r="AI1533">
        <v>2</v>
      </c>
      <c r="AJ1533" s="3">
        <f>+TablaProyecto[[#This Row],[PercentSalaryHike]]/100</f>
        <v>0.14000000000000001</v>
      </c>
      <c r="AK1533" s="3" t="str">
        <f>+IF(TablaProyecto[[#This Row],[Age]]&gt;=61,"Baby boomers",IF(TablaProyecto[[#This Row],[Age]]&gt;=45,"Generacion X",IF(TablaProyecto[[#This Row],[Age]]&gt;=29,"Millennials","Generacion Z")))</f>
        <v>Millennials</v>
      </c>
      <c r="AL153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33" s="3" t="str">
        <f>+IF(TablaProyecto[[#This Row],[HourlyRate]]&lt;50,"Coste salarial bajo",IF(TablaProyecto[[#This Row],[HourlyRate]]&lt;75,"Coste salarial medio","Coste salarial alto"))</f>
        <v>Coste salarial alto</v>
      </c>
      <c r="AN1533" s="3" t="str">
        <f>+IF(TablaProyecto[[#This Row],[DistanceFromHome]]&lt;10,"0-10 kms",IF(TablaProyecto[[#This Row],[DistanceFromHome]]&lt;20,"10-20 kms","20-30 kms"))</f>
        <v>0-10 kms</v>
      </c>
      <c r="AO1533" s="3" t="str">
        <f>+IF(TablaProyecto[[#This Row],[Porcentaje de aumento salarial recibido (%)]]&lt;16%,"Bajo",IF(TablaProyecto[[#This Row],[Porcentaje de aumento salarial recibido (%)]]&lt;21%,"Medio","Alto"))</f>
        <v>Bajo</v>
      </c>
      <c r="AP1533" s="3" t="str">
        <f>+IF(TablaProyecto[[#This Row],[TrainingTimesLastYear]]&lt;3,"Poca",IF(TablaProyecto[[#This Row],[TrainingTimesLastYear]]&lt;5,"Media","Mucha"))</f>
        <v>Media</v>
      </c>
      <c r="AQ1533" s="3" t="str">
        <f>+IF(TablaProyecto[[#This Row],[TotalWorkingYears]]&lt;4,"Junior",IF(TablaProyecto[[#This Row],[TotalWorkingYears]]&lt;10,"Intermediate","Senior"))</f>
        <v>Senior</v>
      </c>
      <c r="AS1533" t="str">
        <f>+IF(TablaProyecto[[#This Row],[Education]]&gt;5,"ERRONEO","")</f>
        <v/>
      </c>
      <c r="AT1533" t="str">
        <f>IF(+COUNTIF(TablaProyecto[EmployeeNumber],TablaProyecto[[#This Row],[EmployeeNumber]])&gt;1,"ERRONEO"," ")</f>
        <v xml:space="preserve"> </v>
      </c>
      <c r="AU1533" t="str">
        <f>+IF(TablaProyecto[[#This Row],[JobSatisfaction]]&gt;4,"ERRONEO"," ")</f>
        <v xml:space="preserve"> </v>
      </c>
      <c r="AV1533" t="str">
        <f>+IF(TablaProyecto[[#This Row],[PerformanceRating]]&gt;4,"ERRONEO"," ")</f>
        <v xml:space="preserve"> </v>
      </c>
      <c r="AW1533" t="str">
        <f>+IF(TablaProyecto[[#This Row],[RelationshipSatisfaction]]&gt;4,"ERRONEO"," ")</f>
        <v xml:space="preserve"> </v>
      </c>
      <c r="AX1533" t="str">
        <f>+IF(TablaProyecto[[#This Row],[WorkLifeBalance]]&gt;4,"ERRONEO"," ")</f>
        <v xml:space="preserve"> </v>
      </c>
    </row>
    <row r="1534" spans="1:50" x14ac:dyDescent="0.35">
      <c r="A1534">
        <v>31</v>
      </c>
      <c r="B1534" t="s">
        <v>43</v>
      </c>
      <c r="C1534" t="s">
        <v>55</v>
      </c>
      <c r="D1534">
        <v>529</v>
      </c>
      <c r="E1534" t="s">
        <v>37</v>
      </c>
      <c r="F1534">
        <v>2</v>
      </c>
      <c r="G1534">
        <v>2</v>
      </c>
      <c r="H1534" t="s">
        <v>49</v>
      </c>
      <c r="I1534">
        <v>1</v>
      </c>
      <c r="J1534">
        <v>2131</v>
      </c>
      <c r="K1534">
        <v>1</v>
      </c>
      <c r="L1534" t="s">
        <v>39</v>
      </c>
      <c r="M1534">
        <v>84</v>
      </c>
      <c r="N1534">
        <v>4</v>
      </c>
      <c r="O1534">
        <v>2</v>
      </c>
      <c r="P1534" t="s">
        <v>58</v>
      </c>
      <c r="Q1534">
        <v>3</v>
      </c>
      <c r="R1534" t="s">
        <v>48</v>
      </c>
      <c r="S1534">
        <v>1675</v>
      </c>
      <c r="T1534">
        <v>8429</v>
      </c>
      <c r="U1534">
        <v>7</v>
      </c>
      <c r="V1534" t="s">
        <v>42</v>
      </c>
      <c r="W1534" t="s">
        <v>43</v>
      </c>
      <c r="X1534">
        <v>11</v>
      </c>
      <c r="Y1534">
        <v>3</v>
      </c>
      <c r="Z1534">
        <v>3</v>
      </c>
      <c r="AA1534">
        <v>80</v>
      </c>
      <c r="AB1534">
        <v>3</v>
      </c>
      <c r="AC1534">
        <v>6</v>
      </c>
      <c r="AD1534">
        <v>2</v>
      </c>
      <c r="AE1534">
        <v>3</v>
      </c>
      <c r="AF1534">
        <v>1</v>
      </c>
      <c r="AG1534">
        <v>0</v>
      </c>
      <c r="AH1534">
        <v>2</v>
      </c>
      <c r="AI1534">
        <v>3</v>
      </c>
      <c r="AJ1534" s="3">
        <f>+TablaProyecto[[#This Row],[PercentSalaryHike]]/100</f>
        <v>0.11</v>
      </c>
      <c r="AK1534" s="3" t="str">
        <f>+IF(TablaProyecto[[#This Row],[Age]]&gt;=61,"Baby boomers",IF(TablaProyecto[[#This Row],[Age]]&gt;=45,"Generacion X",IF(TablaProyecto[[#This Row],[Age]]&gt;=29,"Millennials","Generacion Z")))</f>
        <v>Millennials</v>
      </c>
      <c r="AL153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534" s="3" t="str">
        <f>+IF(TablaProyecto[[#This Row],[HourlyRate]]&lt;50,"Coste salarial bajo",IF(TablaProyecto[[#This Row],[HourlyRate]]&lt;75,"Coste salarial medio","Coste salarial alto"))</f>
        <v>Coste salarial alto</v>
      </c>
      <c r="AN1534" s="3" t="str">
        <f>+IF(TablaProyecto[[#This Row],[DistanceFromHome]]&lt;10,"0-10 kms",IF(TablaProyecto[[#This Row],[DistanceFromHome]]&lt;20,"10-20 kms","20-30 kms"))</f>
        <v>0-10 kms</v>
      </c>
      <c r="AO1534" s="3" t="str">
        <f>+IF(TablaProyecto[[#This Row],[Porcentaje de aumento salarial recibido (%)]]&lt;16%,"Bajo",IF(TablaProyecto[[#This Row],[Porcentaje de aumento salarial recibido (%)]]&lt;21%,"Medio","Alto"))</f>
        <v>Bajo</v>
      </c>
      <c r="AP1534" s="3" t="str">
        <f>+IF(TablaProyecto[[#This Row],[TrainingTimesLastYear]]&lt;3,"Poca",IF(TablaProyecto[[#This Row],[TrainingTimesLastYear]]&lt;5,"Media","Mucha"))</f>
        <v>Poca</v>
      </c>
      <c r="AQ1534" s="3" t="str">
        <f>+IF(TablaProyecto[[#This Row],[TotalWorkingYears]]&lt;4,"Junior",IF(TablaProyecto[[#This Row],[TotalWorkingYears]]&lt;10,"Intermediate","Senior"))</f>
        <v>Intermediate</v>
      </c>
      <c r="AS1534" t="str">
        <f>+IF(TablaProyecto[[#This Row],[Education]]&gt;5,"ERRONEO","")</f>
        <v/>
      </c>
      <c r="AT1534" t="str">
        <f>IF(+COUNTIF(TablaProyecto[EmployeeNumber],TablaProyecto[[#This Row],[EmployeeNumber]])&gt;1,"ERRONEO"," ")</f>
        <v xml:space="preserve"> </v>
      </c>
      <c r="AU1534" t="str">
        <f>+IF(TablaProyecto[[#This Row],[JobSatisfaction]]&gt;4,"ERRONEO"," ")</f>
        <v xml:space="preserve"> </v>
      </c>
      <c r="AV1534" t="str">
        <f>+IF(TablaProyecto[[#This Row],[PerformanceRating]]&gt;4,"ERRONEO"," ")</f>
        <v xml:space="preserve"> </v>
      </c>
      <c r="AW1534" t="str">
        <f>+IF(TablaProyecto[[#This Row],[RelationshipSatisfaction]]&gt;4,"ERRONEO"," ")</f>
        <v xml:space="preserve"> </v>
      </c>
      <c r="AX1534" t="str">
        <f>+IF(TablaProyecto[[#This Row],[WorkLifeBalance]]&gt;4,"ERRONEO"," ")</f>
        <v xml:space="preserve"> </v>
      </c>
    </row>
    <row r="1535" spans="1:50" x14ac:dyDescent="0.35">
      <c r="A1535">
        <v>24</v>
      </c>
      <c r="B1535" t="s">
        <v>43</v>
      </c>
      <c r="C1535" t="s">
        <v>44</v>
      </c>
      <c r="D1535">
        <v>135</v>
      </c>
      <c r="E1535" t="s">
        <v>45</v>
      </c>
      <c r="F1535">
        <v>2</v>
      </c>
      <c r="G1535">
        <v>3</v>
      </c>
      <c r="H1535" t="s">
        <v>38</v>
      </c>
      <c r="I1535">
        <v>1</v>
      </c>
      <c r="J1535">
        <v>2132</v>
      </c>
      <c r="K1535">
        <v>4</v>
      </c>
      <c r="L1535" t="s">
        <v>39</v>
      </c>
      <c r="M1535">
        <v>88</v>
      </c>
      <c r="N1535">
        <v>3</v>
      </c>
      <c r="O1535">
        <v>2</v>
      </c>
      <c r="P1535" t="s">
        <v>47</v>
      </c>
      <c r="Q1535">
        <v>3</v>
      </c>
      <c r="R1535" t="s">
        <v>52</v>
      </c>
      <c r="S1535">
        <v>2058</v>
      </c>
      <c r="T1535">
        <v>15211</v>
      </c>
      <c r="U1535">
        <v>9</v>
      </c>
      <c r="V1535" t="s">
        <v>42</v>
      </c>
      <c r="W1535" t="s">
        <v>35</v>
      </c>
      <c r="X1535">
        <v>19</v>
      </c>
      <c r="Y1535">
        <v>3</v>
      </c>
      <c r="Z1535">
        <v>1</v>
      </c>
      <c r="AA1535">
        <v>80</v>
      </c>
      <c r="AB1535">
        <v>0</v>
      </c>
      <c r="AC1535">
        <v>7</v>
      </c>
      <c r="AD1535">
        <v>3</v>
      </c>
      <c r="AE1535">
        <v>3</v>
      </c>
      <c r="AF1535">
        <v>1</v>
      </c>
      <c r="AG1535">
        <v>11</v>
      </c>
      <c r="AH1535">
        <v>7</v>
      </c>
      <c r="AI1535">
        <v>1</v>
      </c>
      <c r="AJ1535" s="3">
        <f>+TablaProyecto[[#This Row],[PercentSalaryHike]]/100</f>
        <v>0.19</v>
      </c>
      <c r="AK1535" s="3" t="str">
        <f>+IF(TablaProyecto[[#This Row],[Age]]&gt;=61,"Baby boomers",IF(TablaProyecto[[#This Row],[Age]]&gt;=45,"Generacion X",IF(TablaProyecto[[#This Row],[Age]]&gt;=29,"Millennials","Generacion Z")))</f>
        <v>Generacion Z</v>
      </c>
      <c r="AL153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535" s="3" t="str">
        <f>+IF(TablaProyecto[[#This Row],[HourlyRate]]&lt;50,"Coste salarial bajo",IF(TablaProyecto[[#This Row],[HourlyRate]]&lt;75,"Coste salarial medio","Coste salarial alto"))</f>
        <v>Coste salarial alto</v>
      </c>
      <c r="AN1535" s="3" t="str">
        <f>+IF(TablaProyecto[[#This Row],[DistanceFromHome]]&lt;10,"0-10 kms",IF(TablaProyecto[[#This Row],[DistanceFromHome]]&lt;20,"10-20 kms","20-30 kms"))</f>
        <v>0-10 kms</v>
      </c>
      <c r="AO1535" s="3" t="str">
        <f>+IF(TablaProyecto[[#This Row],[Porcentaje de aumento salarial recibido (%)]]&lt;16%,"Bajo",IF(TablaProyecto[[#This Row],[Porcentaje de aumento salarial recibido (%)]]&lt;21%,"Medio","Alto"))</f>
        <v>Medio</v>
      </c>
      <c r="AP1535" s="3" t="str">
        <f>+IF(TablaProyecto[[#This Row],[TrainingTimesLastYear]]&lt;3,"Poca",IF(TablaProyecto[[#This Row],[TrainingTimesLastYear]]&lt;5,"Media","Mucha"))</f>
        <v>Media</v>
      </c>
      <c r="AQ1535" s="3" t="str">
        <f>+IF(TablaProyecto[[#This Row],[TotalWorkingYears]]&lt;4,"Junior",IF(TablaProyecto[[#This Row],[TotalWorkingYears]]&lt;10,"Intermediate","Senior"))</f>
        <v>Intermediate</v>
      </c>
      <c r="AS1535" t="str">
        <f>+IF(TablaProyecto[[#This Row],[Education]]&gt;5,"ERRONEO","")</f>
        <v/>
      </c>
      <c r="AT1535" t="str">
        <f>IF(+COUNTIF(TablaProyecto[EmployeeNumber],TablaProyecto[[#This Row],[EmployeeNumber]])&gt;1,"ERRONEO"," ")</f>
        <v xml:space="preserve"> </v>
      </c>
      <c r="AU1535" t="str">
        <f>+IF(TablaProyecto[[#This Row],[JobSatisfaction]]&gt;4,"ERRONEO"," ")</f>
        <v xml:space="preserve"> </v>
      </c>
      <c r="AV1535" t="str">
        <f>+IF(TablaProyecto[[#This Row],[PerformanceRating]]&gt;4,"ERRONEO"," ")</f>
        <v xml:space="preserve"> </v>
      </c>
      <c r="AW1535" t="str">
        <f>+IF(TablaProyecto[[#This Row],[RelationshipSatisfaction]]&gt;4,"ERRONEO"," ")</f>
        <v xml:space="preserve"> </v>
      </c>
      <c r="AX1535" t="str">
        <f>+IF(TablaProyecto[[#This Row],[WorkLifeBalance]]&gt;4,"ERRONEO"," ")</f>
        <v xml:space="preserve"> </v>
      </c>
    </row>
    <row r="1536" spans="1:50" x14ac:dyDescent="0.35">
      <c r="A1536">
        <v>22</v>
      </c>
      <c r="B1536" t="s">
        <v>43</v>
      </c>
      <c r="C1536" t="s">
        <v>44</v>
      </c>
      <c r="D1536">
        <v>544</v>
      </c>
      <c r="E1536" t="s">
        <v>37</v>
      </c>
      <c r="F1536">
        <v>1</v>
      </c>
      <c r="G1536">
        <v>1</v>
      </c>
      <c r="H1536" t="s">
        <v>61</v>
      </c>
      <c r="I1536">
        <v>1</v>
      </c>
      <c r="J1536">
        <v>2133</v>
      </c>
      <c r="K1536">
        <v>1</v>
      </c>
      <c r="L1536" t="s">
        <v>46</v>
      </c>
      <c r="M1536">
        <v>36</v>
      </c>
      <c r="N1536">
        <v>3</v>
      </c>
      <c r="O1536">
        <v>1</v>
      </c>
      <c r="P1536" t="s">
        <v>56</v>
      </c>
      <c r="Q1536">
        <v>2</v>
      </c>
      <c r="R1536" t="s">
        <v>41</v>
      </c>
      <c r="S1536">
        <v>1261</v>
      </c>
      <c r="T1536">
        <v>14293</v>
      </c>
      <c r="U1536">
        <v>1</v>
      </c>
      <c r="V1536" t="s">
        <v>42</v>
      </c>
      <c r="W1536" t="s">
        <v>35</v>
      </c>
      <c r="X1536">
        <v>11</v>
      </c>
      <c r="Y1536">
        <v>3</v>
      </c>
      <c r="Z1536">
        <v>1</v>
      </c>
      <c r="AA1536">
        <v>80</v>
      </c>
      <c r="AB1536">
        <v>1</v>
      </c>
      <c r="AC1536">
        <v>20</v>
      </c>
      <c r="AD1536">
        <v>3</v>
      </c>
      <c r="AE1536">
        <v>3</v>
      </c>
      <c r="AF1536">
        <v>3</v>
      </c>
      <c r="AG1536">
        <v>2</v>
      </c>
      <c r="AH1536">
        <v>6</v>
      </c>
      <c r="AI1536">
        <v>6</v>
      </c>
      <c r="AJ1536" s="3">
        <f>+TablaProyecto[[#This Row],[PercentSalaryHike]]/100</f>
        <v>0.11</v>
      </c>
      <c r="AK1536" s="3" t="str">
        <f>+IF(TablaProyecto[[#This Row],[Age]]&gt;=61,"Baby boomers",IF(TablaProyecto[[#This Row],[Age]]&gt;=45,"Generacion X",IF(TablaProyecto[[#This Row],[Age]]&gt;=29,"Millennials","Generacion Z")))</f>
        <v>Generacion Z</v>
      </c>
      <c r="AL153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36" s="3" t="str">
        <f>+IF(TablaProyecto[[#This Row],[HourlyRate]]&lt;50,"Coste salarial bajo",IF(TablaProyecto[[#This Row],[HourlyRate]]&lt;75,"Coste salarial medio","Coste salarial alto"))</f>
        <v>Coste salarial bajo</v>
      </c>
      <c r="AN1536" s="3" t="str">
        <f>+IF(TablaProyecto[[#This Row],[DistanceFromHome]]&lt;10,"0-10 kms",IF(TablaProyecto[[#This Row],[DistanceFromHome]]&lt;20,"10-20 kms","20-30 kms"))</f>
        <v>0-10 kms</v>
      </c>
      <c r="AO1536" s="3" t="str">
        <f>+IF(TablaProyecto[[#This Row],[Porcentaje de aumento salarial recibido (%)]]&lt;16%,"Bajo",IF(TablaProyecto[[#This Row],[Porcentaje de aumento salarial recibido (%)]]&lt;21%,"Medio","Alto"))</f>
        <v>Bajo</v>
      </c>
      <c r="AP1536" s="3" t="str">
        <f>+IF(TablaProyecto[[#This Row],[TrainingTimesLastYear]]&lt;3,"Poca",IF(TablaProyecto[[#This Row],[TrainingTimesLastYear]]&lt;5,"Media","Mucha"))</f>
        <v>Media</v>
      </c>
      <c r="AQ1536" s="3" t="str">
        <f>+IF(TablaProyecto[[#This Row],[TotalWorkingYears]]&lt;4,"Junior",IF(TablaProyecto[[#This Row],[TotalWorkingYears]]&lt;10,"Intermediate","Senior"))</f>
        <v>Senior</v>
      </c>
      <c r="AS1536" t="str">
        <f>+IF(TablaProyecto[[#This Row],[Education]]&gt;5,"ERRONEO","")</f>
        <v/>
      </c>
      <c r="AT1536" t="str">
        <f>IF(+COUNTIF(TablaProyecto[EmployeeNumber],TablaProyecto[[#This Row],[EmployeeNumber]])&gt;1,"ERRONEO"," ")</f>
        <v xml:space="preserve"> </v>
      </c>
      <c r="AU1536" t="str">
        <f>+IF(TablaProyecto[[#This Row],[JobSatisfaction]]&gt;4,"ERRONEO"," ")</f>
        <v xml:space="preserve"> </v>
      </c>
      <c r="AV1536" t="str">
        <f>+IF(TablaProyecto[[#This Row],[PerformanceRating]]&gt;4,"ERRONEO"," ")</f>
        <v xml:space="preserve"> </v>
      </c>
      <c r="AW1536" t="str">
        <f>+IF(TablaProyecto[[#This Row],[RelationshipSatisfaction]]&gt;4,"ERRONEO"," ")</f>
        <v xml:space="preserve"> </v>
      </c>
      <c r="AX1536" t="str">
        <f>+IF(TablaProyecto[[#This Row],[WorkLifeBalance]]&gt;4,"ERRONEO"," ")</f>
        <v xml:space="preserve"> </v>
      </c>
    </row>
    <row r="1537" spans="1:50" x14ac:dyDescent="0.35">
      <c r="A1537">
        <v>28</v>
      </c>
      <c r="B1537" t="s">
        <v>35</v>
      </c>
      <c r="C1537" t="s">
        <v>44</v>
      </c>
      <c r="D1537">
        <v>1192</v>
      </c>
      <c r="E1537" t="s">
        <v>37</v>
      </c>
      <c r="F1537">
        <v>1</v>
      </c>
      <c r="G1537">
        <v>5</v>
      </c>
      <c r="H1537" t="s">
        <v>61</v>
      </c>
      <c r="I1537">
        <v>1</v>
      </c>
      <c r="J1537">
        <v>2134</v>
      </c>
      <c r="K1537">
        <v>2</v>
      </c>
      <c r="L1537" t="s">
        <v>39</v>
      </c>
      <c r="M1537">
        <v>53</v>
      </c>
      <c r="N1537">
        <v>3</v>
      </c>
      <c r="O1537">
        <v>5</v>
      </c>
      <c r="P1537" t="s">
        <v>47</v>
      </c>
      <c r="Q1537">
        <v>1</v>
      </c>
      <c r="R1537" t="s">
        <v>52</v>
      </c>
      <c r="S1537">
        <v>2372</v>
      </c>
      <c r="T1537">
        <v>16143</v>
      </c>
      <c r="U1537">
        <v>7</v>
      </c>
      <c r="V1537" t="s">
        <v>42</v>
      </c>
      <c r="W1537" t="s">
        <v>43</v>
      </c>
      <c r="X1537">
        <v>21</v>
      </c>
      <c r="Y1537">
        <v>3</v>
      </c>
      <c r="Z1537">
        <v>1</v>
      </c>
      <c r="AA1537">
        <v>80</v>
      </c>
      <c r="AB1537">
        <v>1</v>
      </c>
      <c r="AC1537">
        <v>4</v>
      </c>
      <c r="AD1537">
        <v>5</v>
      </c>
      <c r="AE1537">
        <v>4</v>
      </c>
      <c r="AF1537">
        <v>5</v>
      </c>
      <c r="AG1537">
        <v>0</v>
      </c>
      <c r="AH1537">
        <v>0</v>
      </c>
      <c r="AI1537">
        <v>4</v>
      </c>
      <c r="AJ1537" s="3">
        <f>+TablaProyecto[[#This Row],[PercentSalaryHike]]/100</f>
        <v>0.21</v>
      </c>
      <c r="AK1537" s="3" t="str">
        <f>+IF(TablaProyecto[[#This Row],[Age]]&gt;=61,"Baby boomers",IF(TablaProyecto[[#This Row],[Age]]&gt;=45,"Generacion X",IF(TablaProyecto[[#This Row],[Age]]&gt;=29,"Millennials","Generacion Z")))</f>
        <v>Generacion Z</v>
      </c>
      <c r="AL153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37" s="3" t="str">
        <f>+IF(TablaProyecto[[#This Row],[HourlyRate]]&lt;50,"Coste salarial bajo",IF(TablaProyecto[[#This Row],[HourlyRate]]&lt;75,"Coste salarial medio","Coste salarial alto"))</f>
        <v>Coste salarial medio</v>
      </c>
      <c r="AN1537" s="3" t="str">
        <f>+IF(TablaProyecto[[#This Row],[DistanceFromHome]]&lt;10,"0-10 kms",IF(TablaProyecto[[#This Row],[DistanceFromHome]]&lt;20,"10-20 kms","20-30 kms"))</f>
        <v>0-10 kms</v>
      </c>
      <c r="AO1537" s="3" t="str">
        <f>+IF(TablaProyecto[[#This Row],[Porcentaje de aumento salarial recibido (%)]]&lt;16%,"Bajo",IF(TablaProyecto[[#This Row],[Porcentaje de aumento salarial recibido (%)]]&lt;21%,"Medio","Alto"))</f>
        <v>Alto</v>
      </c>
      <c r="AP1537" s="3" t="str">
        <f>+IF(TablaProyecto[[#This Row],[TrainingTimesLastYear]]&lt;3,"Poca",IF(TablaProyecto[[#This Row],[TrainingTimesLastYear]]&lt;5,"Media","Mucha"))</f>
        <v>Mucha</v>
      </c>
      <c r="AQ1537" s="3" t="str">
        <f>+IF(TablaProyecto[[#This Row],[TotalWorkingYears]]&lt;4,"Junior",IF(TablaProyecto[[#This Row],[TotalWorkingYears]]&lt;10,"Intermediate","Senior"))</f>
        <v>Intermediate</v>
      </c>
      <c r="AS1537" t="str">
        <f>+IF(TablaProyecto[[#This Row],[Education]]&gt;5,"ERRONEO","")</f>
        <v/>
      </c>
      <c r="AT1537" t="str">
        <f>IF(+COUNTIF(TablaProyecto[EmployeeNumber],TablaProyecto[[#This Row],[EmployeeNumber]])&gt;1,"ERRONEO"," ")</f>
        <v xml:space="preserve"> </v>
      </c>
      <c r="AU1537" t="str">
        <f>+IF(TablaProyecto[[#This Row],[JobSatisfaction]]&gt;4,"ERRONEO"," ")</f>
        <v xml:space="preserve"> </v>
      </c>
      <c r="AV1537" t="str">
        <f>+IF(TablaProyecto[[#This Row],[PerformanceRating]]&gt;4,"ERRONEO"," ")</f>
        <v xml:space="preserve"> </v>
      </c>
      <c r="AW1537" t="str">
        <f>+IF(TablaProyecto[[#This Row],[RelationshipSatisfaction]]&gt;4,"ERRONEO"," ")</f>
        <v xml:space="preserve"> </v>
      </c>
      <c r="AX1537" t="str">
        <f>+IF(TablaProyecto[[#This Row],[WorkLifeBalance]]&gt;4,"ERRONEO"," ")</f>
        <v xml:space="preserve"> </v>
      </c>
    </row>
    <row r="1538" spans="1:50" x14ac:dyDescent="0.35">
      <c r="A1538">
        <v>39</v>
      </c>
      <c r="B1538" t="s">
        <v>43</v>
      </c>
      <c r="C1538" t="s">
        <v>55</v>
      </c>
      <c r="D1538">
        <v>1172</v>
      </c>
      <c r="E1538" t="s">
        <v>45</v>
      </c>
      <c r="F1538">
        <v>25</v>
      </c>
      <c r="G1538">
        <v>3</v>
      </c>
      <c r="H1538" t="s">
        <v>61</v>
      </c>
      <c r="I1538">
        <v>1</v>
      </c>
      <c r="J1538">
        <v>2135</v>
      </c>
      <c r="K1538">
        <v>2</v>
      </c>
      <c r="L1538" t="s">
        <v>46</v>
      </c>
      <c r="M1538">
        <v>99</v>
      </c>
      <c r="N1538">
        <v>3</v>
      </c>
      <c r="O1538">
        <v>1</v>
      </c>
      <c r="P1538" t="s">
        <v>53</v>
      </c>
      <c r="Q1538">
        <v>3</v>
      </c>
      <c r="R1538" t="s">
        <v>41</v>
      </c>
      <c r="S1538">
        <v>19144</v>
      </c>
      <c r="T1538">
        <v>21630</v>
      </c>
      <c r="U1538">
        <v>3</v>
      </c>
      <c r="V1538" t="s">
        <v>42</v>
      </c>
      <c r="W1538" t="s">
        <v>35</v>
      </c>
      <c r="X1538">
        <v>14</v>
      </c>
      <c r="Y1538">
        <v>3</v>
      </c>
      <c r="Z1538">
        <v>4</v>
      </c>
      <c r="AA1538">
        <v>80</v>
      </c>
      <c r="AB1538">
        <v>3</v>
      </c>
      <c r="AC1538">
        <v>10</v>
      </c>
      <c r="AD1538">
        <v>2</v>
      </c>
      <c r="AE1538">
        <v>3</v>
      </c>
      <c r="AF1538">
        <v>11</v>
      </c>
      <c r="AG1538">
        <v>0</v>
      </c>
      <c r="AH1538">
        <v>1</v>
      </c>
      <c r="AI1538">
        <v>3</v>
      </c>
      <c r="AJ1538" s="3">
        <f>+TablaProyecto[[#This Row],[PercentSalaryHike]]/100</f>
        <v>0.14000000000000001</v>
      </c>
      <c r="AK1538" s="3" t="str">
        <f>+IF(TablaProyecto[[#This Row],[Age]]&gt;=61,"Baby boomers",IF(TablaProyecto[[#This Row],[Age]]&gt;=45,"Generacion X",IF(TablaProyecto[[#This Row],[Age]]&gt;=29,"Millennials","Generacion Z")))</f>
        <v>Millennials</v>
      </c>
      <c r="AL153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538" s="3" t="str">
        <f>+IF(TablaProyecto[[#This Row],[HourlyRate]]&lt;50,"Coste salarial bajo",IF(TablaProyecto[[#This Row],[HourlyRate]]&lt;75,"Coste salarial medio","Coste salarial alto"))</f>
        <v>Coste salarial alto</v>
      </c>
      <c r="AN1538" s="3" t="str">
        <f>+IF(TablaProyecto[[#This Row],[DistanceFromHome]]&lt;10,"0-10 kms",IF(TablaProyecto[[#This Row],[DistanceFromHome]]&lt;20,"10-20 kms","20-30 kms"))</f>
        <v>20-30 kms</v>
      </c>
      <c r="AO1538" s="3" t="str">
        <f>+IF(TablaProyecto[[#This Row],[Porcentaje de aumento salarial recibido (%)]]&lt;16%,"Bajo",IF(TablaProyecto[[#This Row],[Porcentaje de aumento salarial recibido (%)]]&lt;21%,"Medio","Alto"))</f>
        <v>Bajo</v>
      </c>
      <c r="AP1538" s="3" t="str">
        <f>+IF(TablaProyecto[[#This Row],[TrainingTimesLastYear]]&lt;3,"Poca",IF(TablaProyecto[[#This Row],[TrainingTimesLastYear]]&lt;5,"Media","Mucha"))</f>
        <v>Poca</v>
      </c>
      <c r="AQ1538" s="3" t="str">
        <f>+IF(TablaProyecto[[#This Row],[TotalWorkingYears]]&lt;4,"Junior",IF(TablaProyecto[[#This Row],[TotalWorkingYears]]&lt;10,"Intermediate","Senior"))</f>
        <v>Senior</v>
      </c>
      <c r="AS1538" t="str">
        <f>+IF(TablaProyecto[[#This Row],[Education]]&gt;5,"ERRONEO","")</f>
        <v/>
      </c>
      <c r="AT1538" t="str">
        <f>IF(+COUNTIF(TablaProyecto[EmployeeNumber],TablaProyecto[[#This Row],[EmployeeNumber]])&gt;1,"ERRONEO"," ")</f>
        <v xml:space="preserve"> </v>
      </c>
      <c r="AU1538" t="str">
        <f>+IF(TablaProyecto[[#This Row],[JobSatisfaction]]&gt;4,"ERRONEO"," ")</f>
        <v xml:space="preserve"> </v>
      </c>
      <c r="AV1538" t="str">
        <f>+IF(TablaProyecto[[#This Row],[PerformanceRating]]&gt;4,"ERRONEO"," ")</f>
        <v xml:space="preserve"> </v>
      </c>
      <c r="AW1538" t="str">
        <f>+IF(TablaProyecto[[#This Row],[RelationshipSatisfaction]]&gt;4,"ERRONEO"," ")</f>
        <v xml:space="preserve"> </v>
      </c>
      <c r="AX1538" t="str">
        <f>+IF(TablaProyecto[[#This Row],[WorkLifeBalance]]&gt;4,"ERRONEO"," ")</f>
        <v xml:space="preserve"> </v>
      </c>
    </row>
    <row r="1539" spans="1:50" x14ac:dyDescent="0.35">
      <c r="A1539">
        <v>59</v>
      </c>
      <c r="B1539" t="s">
        <v>35</v>
      </c>
      <c r="C1539" t="s">
        <v>44</v>
      </c>
      <c r="D1539">
        <v>786</v>
      </c>
      <c r="E1539" t="s">
        <v>37</v>
      </c>
      <c r="F1539">
        <v>18</v>
      </c>
      <c r="G1539">
        <v>3</v>
      </c>
      <c r="H1539" t="s">
        <v>61</v>
      </c>
      <c r="I1539">
        <v>1</v>
      </c>
      <c r="J1539">
        <v>2136</v>
      </c>
      <c r="K1539">
        <v>4</v>
      </c>
      <c r="L1539" t="s">
        <v>46</v>
      </c>
      <c r="M1539">
        <v>98</v>
      </c>
      <c r="N1539">
        <v>4</v>
      </c>
      <c r="O1539">
        <v>2</v>
      </c>
      <c r="P1539" t="s">
        <v>56</v>
      </c>
      <c r="Q1539">
        <v>1</v>
      </c>
      <c r="R1539" t="s">
        <v>48</v>
      </c>
      <c r="S1539">
        <v>2933</v>
      </c>
      <c r="T1539">
        <v>9769</v>
      </c>
      <c r="U1539">
        <v>1</v>
      </c>
      <c r="V1539" t="s">
        <v>42</v>
      </c>
      <c r="W1539" t="s">
        <v>43</v>
      </c>
      <c r="X1539">
        <v>13</v>
      </c>
      <c r="Y1539">
        <v>4</v>
      </c>
      <c r="Z1539">
        <v>1</v>
      </c>
      <c r="AA1539">
        <v>80</v>
      </c>
      <c r="AB1539">
        <v>0</v>
      </c>
      <c r="AC1539">
        <v>3</v>
      </c>
      <c r="AD1539">
        <v>5</v>
      </c>
      <c r="AE1539">
        <v>3</v>
      </c>
      <c r="AF1539">
        <v>5</v>
      </c>
      <c r="AG1539">
        <v>4</v>
      </c>
      <c r="AH1539">
        <v>0</v>
      </c>
      <c r="AI1539">
        <v>1</v>
      </c>
      <c r="AJ1539" s="3">
        <f>+TablaProyecto[[#This Row],[PercentSalaryHike]]/100</f>
        <v>0.13</v>
      </c>
      <c r="AK1539" s="3" t="str">
        <f>+IF(TablaProyecto[[#This Row],[Age]]&gt;=61,"Baby boomers",IF(TablaProyecto[[#This Row],[Age]]&gt;=45,"Generacion X",IF(TablaProyecto[[#This Row],[Age]]&gt;=29,"Millennials","Generacion Z")))</f>
        <v>Generacion X</v>
      </c>
      <c r="AL153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39" s="3" t="str">
        <f>+IF(TablaProyecto[[#This Row],[HourlyRate]]&lt;50,"Coste salarial bajo",IF(TablaProyecto[[#This Row],[HourlyRate]]&lt;75,"Coste salarial medio","Coste salarial alto"))</f>
        <v>Coste salarial alto</v>
      </c>
      <c r="AN1539" s="3" t="str">
        <f>+IF(TablaProyecto[[#This Row],[DistanceFromHome]]&lt;10,"0-10 kms",IF(TablaProyecto[[#This Row],[DistanceFromHome]]&lt;20,"10-20 kms","20-30 kms"))</f>
        <v>10-20 kms</v>
      </c>
      <c r="AO1539" s="3" t="str">
        <f>+IF(TablaProyecto[[#This Row],[Porcentaje de aumento salarial recibido (%)]]&lt;16%,"Bajo",IF(TablaProyecto[[#This Row],[Porcentaje de aumento salarial recibido (%)]]&lt;21%,"Medio","Alto"))</f>
        <v>Bajo</v>
      </c>
      <c r="AP1539" s="3" t="str">
        <f>+IF(TablaProyecto[[#This Row],[TrainingTimesLastYear]]&lt;3,"Poca",IF(TablaProyecto[[#This Row],[TrainingTimesLastYear]]&lt;5,"Media","Mucha"))</f>
        <v>Mucha</v>
      </c>
      <c r="AQ1539" s="3" t="str">
        <f>+IF(TablaProyecto[[#This Row],[TotalWorkingYears]]&lt;4,"Junior",IF(TablaProyecto[[#This Row],[TotalWorkingYears]]&lt;10,"Intermediate","Senior"))</f>
        <v>Junior</v>
      </c>
      <c r="AS1539" t="str">
        <f>+IF(TablaProyecto[[#This Row],[Education]]&gt;5,"ERRONEO","")</f>
        <v/>
      </c>
      <c r="AT1539" t="str">
        <f>IF(+COUNTIF(TablaProyecto[EmployeeNumber],TablaProyecto[[#This Row],[EmployeeNumber]])&gt;1,"ERRONEO"," ")</f>
        <v xml:space="preserve"> </v>
      </c>
      <c r="AU1539" t="str">
        <f>+IF(TablaProyecto[[#This Row],[JobSatisfaction]]&gt;4,"ERRONEO"," ")</f>
        <v xml:space="preserve"> </v>
      </c>
      <c r="AV1539" t="str">
        <f>+IF(TablaProyecto[[#This Row],[PerformanceRating]]&gt;4,"ERRONEO"," ")</f>
        <v xml:space="preserve"> </v>
      </c>
      <c r="AW1539" t="str">
        <f>+IF(TablaProyecto[[#This Row],[RelationshipSatisfaction]]&gt;4,"ERRONEO"," ")</f>
        <v xml:space="preserve"> </v>
      </c>
      <c r="AX1539" t="str">
        <f>+IF(TablaProyecto[[#This Row],[WorkLifeBalance]]&gt;4,"ERRONEO"," ")</f>
        <v xml:space="preserve"> </v>
      </c>
    </row>
    <row r="1540" spans="1:50" x14ac:dyDescent="0.35">
      <c r="A1540">
        <v>48</v>
      </c>
      <c r="B1540" t="s">
        <v>43</v>
      </c>
      <c r="C1540" t="s">
        <v>44</v>
      </c>
      <c r="D1540">
        <v>1089</v>
      </c>
      <c r="E1540" t="s">
        <v>45</v>
      </c>
      <c r="F1540">
        <v>9</v>
      </c>
      <c r="G1540">
        <v>2</v>
      </c>
      <c r="H1540" t="s">
        <v>59</v>
      </c>
      <c r="I1540">
        <v>1</v>
      </c>
      <c r="J1540">
        <v>2137</v>
      </c>
      <c r="K1540">
        <v>1</v>
      </c>
      <c r="L1540" t="s">
        <v>46</v>
      </c>
      <c r="M1540">
        <v>91</v>
      </c>
      <c r="N1540">
        <v>2</v>
      </c>
      <c r="O1540">
        <v>4</v>
      </c>
      <c r="P1540" t="s">
        <v>53</v>
      </c>
      <c r="Q1540">
        <v>1</v>
      </c>
      <c r="R1540" t="s">
        <v>48</v>
      </c>
      <c r="S1540">
        <v>3540</v>
      </c>
      <c r="T1540">
        <v>15748</v>
      </c>
      <c r="U1540">
        <v>3</v>
      </c>
      <c r="V1540" t="s">
        <v>42</v>
      </c>
      <c r="W1540" t="s">
        <v>35</v>
      </c>
      <c r="X1540">
        <v>11</v>
      </c>
      <c r="Y1540">
        <v>4</v>
      </c>
      <c r="Z1540">
        <v>3</v>
      </c>
      <c r="AA1540">
        <v>80</v>
      </c>
      <c r="AB1540">
        <v>0</v>
      </c>
      <c r="AC1540">
        <v>8</v>
      </c>
      <c r="AD1540">
        <v>2</v>
      </c>
      <c r="AE1540">
        <v>2</v>
      </c>
      <c r="AF1540">
        <v>14</v>
      </c>
      <c r="AG1540">
        <v>6</v>
      </c>
      <c r="AH1540">
        <v>0</v>
      </c>
      <c r="AI1540">
        <v>0</v>
      </c>
      <c r="AJ1540" s="3">
        <f>+TablaProyecto[[#This Row],[PercentSalaryHike]]/100</f>
        <v>0.11</v>
      </c>
      <c r="AK1540" s="3" t="str">
        <f>+IF(TablaProyecto[[#This Row],[Age]]&gt;=61,"Baby boomers",IF(TablaProyecto[[#This Row],[Age]]&gt;=45,"Generacion X",IF(TablaProyecto[[#This Row],[Age]]&gt;=29,"Millennials","Generacion Z")))</f>
        <v>Generacion X</v>
      </c>
      <c r="AL154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540" s="3" t="str">
        <f>+IF(TablaProyecto[[#This Row],[HourlyRate]]&lt;50,"Coste salarial bajo",IF(TablaProyecto[[#This Row],[HourlyRate]]&lt;75,"Coste salarial medio","Coste salarial alto"))</f>
        <v>Coste salarial alto</v>
      </c>
      <c r="AN1540" s="3" t="str">
        <f>+IF(TablaProyecto[[#This Row],[DistanceFromHome]]&lt;10,"0-10 kms",IF(TablaProyecto[[#This Row],[DistanceFromHome]]&lt;20,"10-20 kms","20-30 kms"))</f>
        <v>0-10 kms</v>
      </c>
      <c r="AO1540" s="3" t="str">
        <f>+IF(TablaProyecto[[#This Row],[Porcentaje de aumento salarial recibido (%)]]&lt;16%,"Bajo",IF(TablaProyecto[[#This Row],[Porcentaje de aumento salarial recibido (%)]]&lt;21%,"Medio","Alto"))</f>
        <v>Bajo</v>
      </c>
      <c r="AP1540" s="3" t="str">
        <f>+IF(TablaProyecto[[#This Row],[TrainingTimesLastYear]]&lt;3,"Poca",IF(TablaProyecto[[#This Row],[TrainingTimesLastYear]]&lt;5,"Media","Mucha"))</f>
        <v>Poca</v>
      </c>
      <c r="AQ1540" s="3" t="str">
        <f>+IF(TablaProyecto[[#This Row],[TotalWorkingYears]]&lt;4,"Junior",IF(TablaProyecto[[#This Row],[TotalWorkingYears]]&lt;10,"Intermediate","Senior"))</f>
        <v>Intermediate</v>
      </c>
      <c r="AS1540" t="str">
        <f>+IF(TablaProyecto[[#This Row],[Education]]&gt;5,"ERRONEO","")</f>
        <v/>
      </c>
      <c r="AT1540" t="str">
        <f>IF(+COUNTIF(TablaProyecto[EmployeeNumber],TablaProyecto[[#This Row],[EmployeeNumber]])&gt;1,"ERRONEO"," ")</f>
        <v xml:space="preserve"> </v>
      </c>
      <c r="AU1540" t="str">
        <f>+IF(TablaProyecto[[#This Row],[JobSatisfaction]]&gt;4,"ERRONEO"," ")</f>
        <v xml:space="preserve"> </v>
      </c>
      <c r="AV1540" t="str">
        <f>+IF(TablaProyecto[[#This Row],[PerformanceRating]]&gt;4,"ERRONEO"," ")</f>
        <v xml:space="preserve"> </v>
      </c>
      <c r="AW1540" t="str">
        <f>+IF(TablaProyecto[[#This Row],[RelationshipSatisfaction]]&gt;4,"ERRONEO"," ")</f>
        <v xml:space="preserve"> </v>
      </c>
      <c r="AX1540" t="str">
        <f>+IF(TablaProyecto[[#This Row],[WorkLifeBalance]]&gt;4,"ERRONEO"," ")</f>
        <v xml:space="preserve"> </v>
      </c>
    </row>
    <row r="1541" spans="1:50" x14ac:dyDescent="0.35">
      <c r="A1541">
        <v>27</v>
      </c>
      <c r="B1541" t="s">
        <v>43</v>
      </c>
      <c r="C1541" t="s">
        <v>44</v>
      </c>
      <c r="D1541">
        <v>125</v>
      </c>
      <c r="E1541" t="s">
        <v>45</v>
      </c>
      <c r="F1541">
        <v>1</v>
      </c>
      <c r="G1541">
        <v>2</v>
      </c>
      <c r="H1541" t="s">
        <v>49</v>
      </c>
      <c r="I1541">
        <v>1</v>
      </c>
      <c r="J1541">
        <v>2138</v>
      </c>
      <c r="K1541">
        <v>4</v>
      </c>
      <c r="L1541" t="s">
        <v>39</v>
      </c>
      <c r="M1541">
        <v>42</v>
      </c>
      <c r="N1541">
        <v>3</v>
      </c>
      <c r="O1541">
        <v>4</v>
      </c>
      <c r="P1541" t="s">
        <v>50</v>
      </c>
      <c r="Q1541">
        <v>1</v>
      </c>
      <c r="R1541" t="s">
        <v>52</v>
      </c>
      <c r="S1541">
        <v>3986</v>
      </c>
      <c r="T1541">
        <v>8213</v>
      </c>
      <c r="U1541">
        <v>4</v>
      </c>
      <c r="V1541" t="s">
        <v>42</v>
      </c>
      <c r="W1541" t="s">
        <v>35</v>
      </c>
      <c r="X1541">
        <v>13</v>
      </c>
      <c r="Y1541">
        <v>3</v>
      </c>
      <c r="Z1541">
        <v>4</v>
      </c>
      <c r="AA1541">
        <v>80</v>
      </c>
      <c r="AB1541">
        <v>0</v>
      </c>
      <c r="AC1541">
        <v>5</v>
      </c>
      <c r="AD1541">
        <v>2</v>
      </c>
      <c r="AE1541">
        <v>3</v>
      </c>
      <c r="AF1541">
        <v>0</v>
      </c>
      <c r="AG1541">
        <v>0</v>
      </c>
      <c r="AH1541">
        <v>0</v>
      </c>
      <c r="AI1541">
        <v>9</v>
      </c>
      <c r="AJ1541" s="3">
        <f>+TablaProyecto[[#This Row],[PercentSalaryHike]]/100</f>
        <v>0.13</v>
      </c>
      <c r="AK1541" s="3" t="str">
        <f>+IF(TablaProyecto[[#This Row],[Age]]&gt;=61,"Baby boomers",IF(TablaProyecto[[#This Row],[Age]]&gt;=45,"Generacion X",IF(TablaProyecto[[#This Row],[Age]]&gt;=29,"Millennials","Generacion Z")))</f>
        <v>Generacion Z</v>
      </c>
      <c r="AL154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541" s="3" t="str">
        <f>+IF(TablaProyecto[[#This Row],[HourlyRate]]&lt;50,"Coste salarial bajo",IF(TablaProyecto[[#This Row],[HourlyRate]]&lt;75,"Coste salarial medio","Coste salarial alto"))</f>
        <v>Coste salarial bajo</v>
      </c>
      <c r="AN1541" s="3" t="str">
        <f>+IF(TablaProyecto[[#This Row],[DistanceFromHome]]&lt;10,"0-10 kms",IF(TablaProyecto[[#This Row],[DistanceFromHome]]&lt;20,"10-20 kms","20-30 kms"))</f>
        <v>0-10 kms</v>
      </c>
      <c r="AO1541" s="3" t="str">
        <f>+IF(TablaProyecto[[#This Row],[Porcentaje de aumento salarial recibido (%)]]&lt;16%,"Bajo",IF(TablaProyecto[[#This Row],[Porcentaje de aumento salarial recibido (%)]]&lt;21%,"Medio","Alto"))</f>
        <v>Bajo</v>
      </c>
      <c r="AP1541" s="3" t="str">
        <f>+IF(TablaProyecto[[#This Row],[TrainingTimesLastYear]]&lt;3,"Poca",IF(TablaProyecto[[#This Row],[TrainingTimesLastYear]]&lt;5,"Media","Mucha"))</f>
        <v>Poca</v>
      </c>
      <c r="AQ1541" s="3" t="str">
        <f>+IF(TablaProyecto[[#This Row],[TotalWorkingYears]]&lt;4,"Junior",IF(TablaProyecto[[#This Row],[TotalWorkingYears]]&lt;10,"Intermediate","Senior"))</f>
        <v>Intermediate</v>
      </c>
      <c r="AS1541" t="str">
        <f>+IF(TablaProyecto[[#This Row],[Education]]&gt;5,"ERRONEO","")</f>
        <v/>
      </c>
      <c r="AT1541" t="str">
        <f>IF(+COUNTIF(TablaProyecto[EmployeeNumber],TablaProyecto[[#This Row],[EmployeeNumber]])&gt;1,"ERRONEO"," ")</f>
        <v xml:space="preserve"> </v>
      </c>
      <c r="AU1541" t="str">
        <f>+IF(TablaProyecto[[#This Row],[JobSatisfaction]]&gt;4,"ERRONEO"," ")</f>
        <v xml:space="preserve"> </v>
      </c>
      <c r="AV1541" t="str">
        <f>+IF(TablaProyecto[[#This Row],[PerformanceRating]]&gt;4,"ERRONEO"," ")</f>
        <v xml:space="preserve"> </v>
      </c>
      <c r="AW1541" t="str">
        <f>+IF(TablaProyecto[[#This Row],[RelationshipSatisfaction]]&gt;4,"ERRONEO"," ")</f>
        <v xml:space="preserve"> </v>
      </c>
      <c r="AX1541" t="str">
        <f>+IF(TablaProyecto[[#This Row],[WorkLifeBalance]]&gt;4,"ERRONEO"," ")</f>
        <v xml:space="preserve"> </v>
      </c>
    </row>
    <row r="1542" spans="1:50" x14ac:dyDescent="0.35">
      <c r="A1542">
        <v>29</v>
      </c>
      <c r="B1542" t="s">
        <v>35</v>
      </c>
      <c r="C1542" t="s">
        <v>36</v>
      </c>
      <c r="D1542">
        <v>1142</v>
      </c>
      <c r="E1542" t="s">
        <v>61</v>
      </c>
      <c r="F1542">
        <v>16</v>
      </c>
      <c r="G1542">
        <v>4</v>
      </c>
      <c r="H1542" t="s">
        <v>61</v>
      </c>
      <c r="I1542">
        <v>1</v>
      </c>
      <c r="J1542">
        <v>2139</v>
      </c>
      <c r="K1542">
        <v>3</v>
      </c>
      <c r="L1542" t="s">
        <v>46</v>
      </c>
      <c r="M1542">
        <v>58</v>
      </c>
      <c r="N1542">
        <v>3</v>
      </c>
      <c r="O1542">
        <v>2</v>
      </c>
      <c r="P1542" t="s">
        <v>58</v>
      </c>
      <c r="Q1542">
        <v>2</v>
      </c>
      <c r="R1542" t="s">
        <v>52</v>
      </c>
      <c r="S1542">
        <v>4440</v>
      </c>
      <c r="T1542">
        <v>24608</v>
      </c>
      <c r="U1542">
        <v>1</v>
      </c>
      <c r="V1542" t="s">
        <v>42</v>
      </c>
      <c r="W1542" t="s">
        <v>35</v>
      </c>
      <c r="X1542">
        <v>23</v>
      </c>
      <c r="Y1542">
        <v>3</v>
      </c>
      <c r="Z1542">
        <v>4</v>
      </c>
      <c r="AA1542">
        <v>80</v>
      </c>
      <c r="AB1542">
        <v>1</v>
      </c>
      <c r="AC1542">
        <v>6</v>
      </c>
      <c r="AD1542">
        <v>2</v>
      </c>
      <c r="AE1542">
        <v>3</v>
      </c>
      <c r="AF1542">
        <v>2</v>
      </c>
      <c r="AG1542">
        <v>0</v>
      </c>
      <c r="AH1542">
        <v>1</v>
      </c>
      <c r="AI1542">
        <v>3</v>
      </c>
      <c r="AJ1542" s="3">
        <f>+TablaProyecto[[#This Row],[PercentSalaryHike]]/100</f>
        <v>0.23</v>
      </c>
      <c r="AK1542" s="3" t="str">
        <f>+IF(TablaProyecto[[#This Row],[Age]]&gt;=61,"Baby boomers",IF(TablaProyecto[[#This Row],[Age]]&gt;=45,"Generacion X",IF(TablaProyecto[[#This Row],[Age]]&gt;=29,"Millennials","Generacion Z")))</f>
        <v>Millennials</v>
      </c>
      <c r="AL154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42" s="3" t="str">
        <f>+IF(TablaProyecto[[#This Row],[HourlyRate]]&lt;50,"Coste salarial bajo",IF(TablaProyecto[[#This Row],[HourlyRate]]&lt;75,"Coste salarial medio","Coste salarial alto"))</f>
        <v>Coste salarial medio</v>
      </c>
      <c r="AN1542" s="3" t="str">
        <f>+IF(TablaProyecto[[#This Row],[DistanceFromHome]]&lt;10,"0-10 kms",IF(TablaProyecto[[#This Row],[DistanceFromHome]]&lt;20,"10-20 kms","20-30 kms"))</f>
        <v>10-20 kms</v>
      </c>
      <c r="AO1542" s="3" t="str">
        <f>+IF(TablaProyecto[[#This Row],[Porcentaje de aumento salarial recibido (%)]]&lt;16%,"Bajo",IF(TablaProyecto[[#This Row],[Porcentaje de aumento salarial recibido (%)]]&lt;21%,"Medio","Alto"))</f>
        <v>Alto</v>
      </c>
      <c r="AP1542" s="3" t="str">
        <f>+IF(TablaProyecto[[#This Row],[TrainingTimesLastYear]]&lt;3,"Poca",IF(TablaProyecto[[#This Row],[TrainingTimesLastYear]]&lt;5,"Media","Mucha"))</f>
        <v>Poca</v>
      </c>
      <c r="AQ1542" s="3" t="str">
        <f>+IF(TablaProyecto[[#This Row],[TotalWorkingYears]]&lt;4,"Junior",IF(TablaProyecto[[#This Row],[TotalWorkingYears]]&lt;10,"Intermediate","Senior"))</f>
        <v>Intermediate</v>
      </c>
      <c r="AS1542" t="str">
        <f>+IF(TablaProyecto[[#This Row],[Education]]&gt;5,"ERRONEO","")</f>
        <v/>
      </c>
      <c r="AT1542" t="str">
        <f>IF(+COUNTIF(TablaProyecto[EmployeeNumber],TablaProyecto[[#This Row],[EmployeeNumber]])&gt;1,"ERRONEO"," ")</f>
        <v xml:space="preserve"> </v>
      </c>
      <c r="AU1542" t="str">
        <f>+IF(TablaProyecto[[#This Row],[JobSatisfaction]]&gt;4,"ERRONEO"," ")</f>
        <v xml:space="preserve"> </v>
      </c>
      <c r="AV1542" t="str">
        <f>+IF(TablaProyecto[[#This Row],[PerformanceRating]]&gt;4,"ERRONEO"," ")</f>
        <v xml:space="preserve"> </v>
      </c>
      <c r="AW1542" t="str">
        <f>+IF(TablaProyecto[[#This Row],[RelationshipSatisfaction]]&gt;4,"ERRONEO"," ")</f>
        <v xml:space="preserve"> </v>
      </c>
      <c r="AX1542" t="str">
        <f>+IF(TablaProyecto[[#This Row],[WorkLifeBalance]]&gt;4,"ERRONEO"," ")</f>
        <v xml:space="preserve"> </v>
      </c>
    </row>
    <row r="1543" spans="1:50" x14ac:dyDescent="0.35">
      <c r="A1543">
        <v>38</v>
      </c>
      <c r="B1543" t="s">
        <v>43</v>
      </c>
      <c r="C1543" t="s">
        <v>36</v>
      </c>
      <c r="D1543">
        <v>404</v>
      </c>
      <c r="E1543" t="s">
        <v>37</v>
      </c>
      <c r="F1543">
        <v>16</v>
      </c>
      <c r="G1543">
        <v>2</v>
      </c>
      <c r="H1543" t="s">
        <v>59</v>
      </c>
      <c r="I1543">
        <v>1</v>
      </c>
      <c r="J1543">
        <v>2140</v>
      </c>
      <c r="K1543">
        <v>2</v>
      </c>
      <c r="L1543" t="s">
        <v>46</v>
      </c>
      <c r="M1543">
        <v>42</v>
      </c>
      <c r="N1543">
        <v>3</v>
      </c>
      <c r="O1543">
        <v>2</v>
      </c>
      <c r="P1543" t="s">
        <v>56</v>
      </c>
      <c r="Q1543">
        <v>2</v>
      </c>
      <c r="R1543" t="s">
        <v>48</v>
      </c>
      <c r="S1543">
        <v>4162</v>
      </c>
      <c r="T1543">
        <v>2560</v>
      </c>
      <c r="U1543">
        <v>1</v>
      </c>
      <c r="V1543" t="s">
        <v>42</v>
      </c>
      <c r="W1543" t="s">
        <v>35</v>
      </c>
      <c r="X1543">
        <v>12</v>
      </c>
      <c r="Y1543">
        <v>3</v>
      </c>
      <c r="Z1543">
        <v>4</v>
      </c>
      <c r="AA1543">
        <v>80</v>
      </c>
      <c r="AB1543">
        <v>0</v>
      </c>
      <c r="AC1543">
        <v>8</v>
      </c>
      <c r="AD1543">
        <v>3</v>
      </c>
      <c r="AE1543">
        <v>1</v>
      </c>
      <c r="AF1543">
        <v>9</v>
      </c>
      <c r="AG1543">
        <v>2</v>
      </c>
      <c r="AH1543">
        <v>2</v>
      </c>
      <c r="AI1543">
        <v>2</v>
      </c>
      <c r="AJ1543" s="3">
        <f>+TablaProyecto[[#This Row],[PercentSalaryHike]]/100</f>
        <v>0.12</v>
      </c>
      <c r="AK1543" s="3" t="str">
        <f>+IF(TablaProyecto[[#This Row],[Age]]&gt;=61,"Baby boomers",IF(TablaProyecto[[#This Row],[Age]]&gt;=45,"Generacion X",IF(TablaProyecto[[#This Row],[Age]]&gt;=29,"Millennials","Generacion Z")))</f>
        <v>Millennials</v>
      </c>
      <c r="AL154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43" s="3" t="str">
        <f>+IF(TablaProyecto[[#This Row],[HourlyRate]]&lt;50,"Coste salarial bajo",IF(TablaProyecto[[#This Row],[HourlyRate]]&lt;75,"Coste salarial medio","Coste salarial alto"))</f>
        <v>Coste salarial bajo</v>
      </c>
      <c r="AN1543" s="3" t="str">
        <f>+IF(TablaProyecto[[#This Row],[DistanceFromHome]]&lt;10,"0-10 kms",IF(TablaProyecto[[#This Row],[DistanceFromHome]]&lt;20,"10-20 kms","20-30 kms"))</f>
        <v>10-20 kms</v>
      </c>
      <c r="AO1543" s="3" t="str">
        <f>+IF(TablaProyecto[[#This Row],[Porcentaje de aumento salarial recibido (%)]]&lt;16%,"Bajo",IF(TablaProyecto[[#This Row],[Porcentaje de aumento salarial recibido (%)]]&lt;21%,"Medio","Alto"))</f>
        <v>Bajo</v>
      </c>
      <c r="AP1543" s="3" t="str">
        <f>+IF(TablaProyecto[[#This Row],[TrainingTimesLastYear]]&lt;3,"Poca",IF(TablaProyecto[[#This Row],[TrainingTimesLastYear]]&lt;5,"Media","Mucha"))</f>
        <v>Media</v>
      </c>
      <c r="AQ1543" s="3" t="str">
        <f>+IF(TablaProyecto[[#This Row],[TotalWorkingYears]]&lt;4,"Junior",IF(TablaProyecto[[#This Row],[TotalWorkingYears]]&lt;10,"Intermediate","Senior"))</f>
        <v>Intermediate</v>
      </c>
      <c r="AS1543" t="str">
        <f>+IF(TablaProyecto[[#This Row],[Education]]&gt;5,"ERRONEO","")</f>
        <v/>
      </c>
      <c r="AT1543" t="str">
        <f>IF(+COUNTIF(TablaProyecto[EmployeeNumber],TablaProyecto[[#This Row],[EmployeeNumber]])&gt;1,"ERRONEO"," ")</f>
        <v xml:space="preserve"> </v>
      </c>
      <c r="AU1543" t="str">
        <f>+IF(TablaProyecto[[#This Row],[JobSatisfaction]]&gt;4,"ERRONEO"," ")</f>
        <v xml:space="preserve"> </v>
      </c>
      <c r="AV1543" t="str">
        <f>+IF(TablaProyecto[[#This Row],[PerformanceRating]]&gt;4,"ERRONEO"," ")</f>
        <v xml:space="preserve"> </v>
      </c>
      <c r="AW1543" t="str">
        <f>+IF(TablaProyecto[[#This Row],[RelationshipSatisfaction]]&gt;4,"ERRONEO"," ")</f>
        <v xml:space="preserve"> </v>
      </c>
      <c r="AX1543" t="str">
        <f>+IF(TablaProyecto[[#This Row],[WorkLifeBalance]]&gt;4,"ERRONEO"," ")</f>
        <v xml:space="preserve"> </v>
      </c>
    </row>
    <row r="1544" spans="1:50" x14ac:dyDescent="0.35">
      <c r="A1544">
        <v>32</v>
      </c>
      <c r="B1544" t="s">
        <v>43</v>
      </c>
      <c r="C1544" t="s">
        <v>55</v>
      </c>
      <c r="D1544">
        <v>1168</v>
      </c>
      <c r="E1544" t="s">
        <v>61</v>
      </c>
      <c r="F1544">
        <v>3</v>
      </c>
      <c r="G1544">
        <v>3</v>
      </c>
      <c r="H1544" t="s">
        <v>49</v>
      </c>
      <c r="I1544">
        <v>1</v>
      </c>
      <c r="J1544">
        <v>2141</v>
      </c>
      <c r="K1544">
        <v>2</v>
      </c>
      <c r="L1544" t="s">
        <v>46</v>
      </c>
      <c r="M1544">
        <v>79</v>
      </c>
      <c r="N1544">
        <v>3</v>
      </c>
      <c r="O1544">
        <v>2</v>
      </c>
      <c r="P1544" t="s">
        <v>53</v>
      </c>
      <c r="Q1544">
        <v>4</v>
      </c>
      <c r="R1544" t="s">
        <v>48</v>
      </c>
      <c r="S1544">
        <v>6388</v>
      </c>
      <c r="T1544">
        <v>3335</v>
      </c>
      <c r="U1544">
        <v>1</v>
      </c>
      <c r="V1544" t="s">
        <v>42</v>
      </c>
      <c r="W1544" t="s">
        <v>35</v>
      </c>
      <c r="X1544">
        <v>13</v>
      </c>
      <c r="Y1544">
        <v>3</v>
      </c>
      <c r="Z1544">
        <v>1</v>
      </c>
      <c r="AA1544">
        <v>80</v>
      </c>
      <c r="AB1544">
        <v>1</v>
      </c>
      <c r="AC1544">
        <v>10</v>
      </c>
      <c r="AD1544">
        <v>3</v>
      </c>
      <c r="AE1544">
        <v>1</v>
      </c>
      <c r="AF1544">
        <v>1</v>
      </c>
      <c r="AG1544">
        <v>2</v>
      </c>
      <c r="AH1544">
        <v>7</v>
      </c>
      <c r="AI1544">
        <v>2</v>
      </c>
      <c r="AJ1544" s="3">
        <f>+TablaProyecto[[#This Row],[PercentSalaryHike]]/100</f>
        <v>0.13</v>
      </c>
      <c r="AK1544" s="3" t="str">
        <f>+IF(TablaProyecto[[#This Row],[Age]]&gt;=61,"Baby boomers",IF(TablaProyecto[[#This Row],[Age]]&gt;=45,"Generacion X",IF(TablaProyecto[[#This Row],[Age]]&gt;=29,"Millennials","Generacion Z")))</f>
        <v>Millennials</v>
      </c>
      <c r="AL154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544" s="3" t="str">
        <f>+IF(TablaProyecto[[#This Row],[HourlyRate]]&lt;50,"Coste salarial bajo",IF(TablaProyecto[[#This Row],[HourlyRate]]&lt;75,"Coste salarial medio","Coste salarial alto"))</f>
        <v>Coste salarial alto</v>
      </c>
      <c r="AN1544" s="3" t="str">
        <f>+IF(TablaProyecto[[#This Row],[DistanceFromHome]]&lt;10,"0-10 kms",IF(TablaProyecto[[#This Row],[DistanceFromHome]]&lt;20,"10-20 kms","20-30 kms"))</f>
        <v>0-10 kms</v>
      </c>
      <c r="AO1544" s="3" t="str">
        <f>+IF(TablaProyecto[[#This Row],[Porcentaje de aumento salarial recibido (%)]]&lt;16%,"Bajo",IF(TablaProyecto[[#This Row],[Porcentaje de aumento salarial recibido (%)]]&lt;21%,"Medio","Alto"))</f>
        <v>Bajo</v>
      </c>
      <c r="AP1544" s="3" t="str">
        <f>+IF(TablaProyecto[[#This Row],[TrainingTimesLastYear]]&lt;3,"Poca",IF(TablaProyecto[[#This Row],[TrainingTimesLastYear]]&lt;5,"Media","Mucha"))</f>
        <v>Media</v>
      </c>
      <c r="AQ1544" s="3" t="str">
        <f>+IF(TablaProyecto[[#This Row],[TotalWorkingYears]]&lt;4,"Junior",IF(TablaProyecto[[#This Row],[TotalWorkingYears]]&lt;10,"Intermediate","Senior"))</f>
        <v>Senior</v>
      </c>
      <c r="AS1544" t="str">
        <f>+IF(TablaProyecto[[#This Row],[Education]]&gt;5,"ERRONEO","")</f>
        <v/>
      </c>
      <c r="AT1544" t="str">
        <f>IF(+COUNTIF(TablaProyecto[EmployeeNumber],TablaProyecto[[#This Row],[EmployeeNumber]])&gt;1,"ERRONEO"," ")</f>
        <v xml:space="preserve"> </v>
      </c>
      <c r="AU1544" t="str">
        <f>+IF(TablaProyecto[[#This Row],[JobSatisfaction]]&gt;4,"ERRONEO"," ")</f>
        <v xml:space="preserve"> </v>
      </c>
      <c r="AV1544" t="str">
        <f>+IF(TablaProyecto[[#This Row],[PerformanceRating]]&gt;4,"ERRONEO"," ")</f>
        <v xml:space="preserve"> </v>
      </c>
      <c r="AW1544" t="str">
        <f>+IF(TablaProyecto[[#This Row],[RelationshipSatisfaction]]&gt;4,"ERRONEO"," ")</f>
        <v xml:space="preserve"> </v>
      </c>
      <c r="AX1544" t="str">
        <f>+IF(TablaProyecto[[#This Row],[WorkLifeBalance]]&gt;4,"ERRONEO"," ")</f>
        <v xml:space="preserve"> </v>
      </c>
    </row>
    <row r="1545" spans="1:50" x14ac:dyDescent="0.35">
      <c r="A1545">
        <v>26</v>
      </c>
      <c r="B1545" t="s">
        <v>35</v>
      </c>
      <c r="C1545" t="s">
        <v>55</v>
      </c>
      <c r="D1545">
        <v>1075</v>
      </c>
      <c r="E1545" t="s">
        <v>37</v>
      </c>
      <c r="F1545">
        <v>8</v>
      </c>
      <c r="G1545">
        <v>5</v>
      </c>
      <c r="H1545" t="s">
        <v>49</v>
      </c>
      <c r="I1545">
        <v>1</v>
      </c>
      <c r="J1545">
        <v>2142</v>
      </c>
      <c r="K1545">
        <v>3</v>
      </c>
      <c r="L1545" t="s">
        <v>39</v>
      </c>
      <c r="M1545">
        <v>73</v>
      </c>
      <c r="N1545">
        <v>3</v>
      </c>
      <c r="O1545">
        <v>3</v>
      </c>
      <c r="P1545" t="s">
        <v>50</v>
      </c>
      <c r="Q1545">
        <v>3</v>
      </c>
      <c r="R1545" t="s">
        <v>41</v>
      </c>
      <c r="S1545">
        <v>7756</v>
      </c>
      <c r="T1545">
        <v>21437</v>
      </c>
      <c r="U1545">
        <v>1</v>
      </c>
      <c r="V1545" t="s">
        <v>42</v>
      </c>
      <c r="W1545" t="s">
        <v>35</v>
      </c>
      <c r="X1545">
        <v>12</v>
      </c>
      <c r="Y1545">
        <v>3</v>
      </c>
      <c r="Z1545">
        <v>3</v>
      </c>
      <c r="AA1545">
        <v>80</v>
      </c>
      <c r="AB1545">
        <v>1</v>
      </c>
      <c r="AC1545">
        <v>20</v>
      </c>
      <c r="AD1545">
        <v>2</v>
      </c>
      <c r="AE1545">
        <v>3</v>
      </c>
      <c r="AF1545">
        <v>12</v>
      </c>
      <c r="AG1545">
        <v>1</v>
      </c>
      <c r="AH1545">
        <v>0</v>
      </c>
      <c r="AI1545">
        <v>2</v>
      </c>
      <c r="AJ1545" s="3">
        <f>+TablaProyecto[[#This Row],[PercentSalaryHike]]/100</f>
        <v>0.12</v>
      </c>
      <c r="AK1545" s="3" t="str">
        <f>+IF(TablaProyecto[[#This Row],[Age]]&gt;=61,"Baby boomers",IF(TablaProyecto[[#This Row],[Age]]&gt;=45,"Generacion X",IF(TablaProyecto[[#This Row],[Age]]&gt;=29,"Millennials","Generacion Z")))</f>
        <v>Generacion Z</v>
      </c>
      <c r="AL154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545" s="3" t="str">
        <f>+IF(TablaProyecto[[#This Row],[HourlyRate]]&lt;50,"Coste salarial bajo",IF(TablaProyecto[[#This Row],[HourlyRate]]&lt;75,"Coste salarial medio","Coste salarial alto"))</f>
        <v>Coste salarial medio</v>
      </c>
      <c r="AN1545" s="3" t="str">
        <f>+IF(TablaProyecto[[#This Row],[DistanceFromHome]]&lt;10,"0-10 kms",IF(TablaProyecto[[#This Row],[DistanceFromHome]]&lt;20,"10-20 kms","20-30 kms"))</f>
        <v>0-10 kms</v>
      </c>
      <c r="AO1545" s="3" t="str">
        <f>+IF(TablaProyecto[[#This Row],[Porcentaje de aumento salarial recibido (%)]]&lt;16%,"Bajo",IF(TablaProyecto[[#This Row],[Porcentaje de aumento salarial recibido (%)]]&lt;21%,"Medio","Alto"))</f>
        <v>Bajo</v>
      </c>
      <c r="AP1545" s="3" t="str">
        <f>+IF(TablaProyecto[[#This Row],[TrainingTimesLastYear]]&lt;3,"Poca",IF(TablaProyecto[[#This Row],[TrainingTimesLastYear]]&lt;5,"Media","Mucha"))</f>
        <v>Poca</v>
      </c>
      <c r="AQ1545" s="3" t="str">
        <f>+IF(TablaProyecto[[#This Row],[TotalWorkingYears]]&lt;4,"Junior",IF(TablaProyecto[[#This Row],[TotalWorkingYears]]&lt;10,"Intermediate","Senior"))</f>
        <v>Senior</v>
      </c>
      <c r="AS1545" t="str">
        <f>+IF(TablaProyecto[[#This Row],[Education]]&gt;5,"ERRONEO","")</f>
        <v/>
      </c>
      <c r="AT1545" t="str">
        <f>IF(+COUNTIF(TablaProyecto[EmployeeNumber],TablaProyecto[[#This Row],[EmployeeNumber]])&gt;1,"ERRONEO"," ")</f>
        <v xml:space="preserve"> </v>
      </c>
      <c r="AU1545" t="str">
        <f>+IF(TablaProyecto[[#This Row],[JobSatisfaction]]&gt;4,"ERRONEO"," ")</f>
        <v xml:space="preserve"> </v>
      </c>
      <c r="AV1545" t="str">
        <f>+IF(TablaProyecto[[#This Row],[PerformanceRating]]&gt;4,"ERRONEO"," ")</f>
        <v xml:space="preserve"> </v>
      </c>
      <c r="AW1545" t="str">
        <f>+IF(TablaProyecto[[#This Row],[RelationshipSatisfaction]]&gt;4,"ERRONEO"," ")</f>
        <v xml:space="preserve"> </v>
      </c>
      <c r="AX1545" t="str">
        <f>+IF(TablaProyecto[[#This Row],[WorkLifeBalance]]&gt;4,"ERRONEO"," ")</f>
        <v xml:space="preserve"> </v>
      </c>
    </row>
    <row r="1546" spans="1:50" x14ac:dyDescent="0.35">
      <c r="A1546">
        <v>42</v>
      </c>
      <c r="B1546" t="s">
        <v>43</v>
      </c>
      <c r="C1546" t="s">
        <v>55</v>
      </c>
      <c r="D1546">
        <v>792</v>
      </c>
      <c r="E1546" t="s">
        <v>37</v>
      </c>
      <c r="F1546">
        <v>2</v>
      </c>
      <c r="G1546">
        <v>1</v>
      </c>
      <c r="H1546" t="s">
        <v>38</v>
      </c>
      <c r="I1546">
        <v>1</v>
      </c>
      <c r="J1546">
        <v>2143</v>
      </c>
      <c r="K1546">
        <v>2</v>
      </c>
      <c r="L1546" t="s">
        <v>46</v>
      </c>
      <c r="M1546">
        <v>46</v>
      </c>
      <c r="N1546">
        <v>3</v>
      </c>
      <c r="O1546">
        <v>2</v>
      </c>
      <c r="P1546" t="s">
        <v>58</v>
      </c>
      <c r="Q1546">
        <v>2</v>
      </c>
      <c r="R1546" t="s">
        <v>48</v>
      </c>
      <c r="S1546">
        <v>5332</v>
      </c>
      <c r="T1546">
        <v>15596</v>
      </c>
      <c r="U1546">
        <v>8</v>
      </c>
      <c r="V1546" t="s">
        <v>42</v>
      </c>
      <c r="W1546" t="s">
        <v>35</v>
      </c>
      <c r="X1546">
        <v>22</v>
      </c>
      <c r="Y1546">
        <v>3</v>
      </c>
      <c r="Z1546">
        <v>3</v>
      </c>
      <c r="AA1546">
        <v>80</v>
      </c>
      <c r="AB1546">
        <v>2</v>
      </c>
      <c r="AC1546">
        <v>28</v>
      </c>
      <c r="AD1546">
        <v>1</v>
      </c>
      <c r="AE1546">
        <v>3</v>
      </c>
      <c r="AF1546">
        <v>5</v>
      </c>
      <c r="AG1546">
        <v>7</v>
      </c>
      <c r="AH1546">
        <v>7</v>
      </c>
      <c r="AI1546">
        <v>9</v>
      </c>
      <c r="AJ1546" s="3">
        <f>+TablaProyecto[[#This Row],[PercentSalaryHike]]/100</f>
        <v>0.22</v>
      </c>
      <c r="AK1546" s="3" t="str">
        <f>+IF(TablaProyecto[[#This Row],[Age]]&gt;=61,"Baby boomers",IF(TablaProyecto[[#This Row],[Age]]&gt;=45,"Generacion X",IF(TablaProyecto[[#This Row],[Age]]&gt;=29,"Millennials","Generacion Z")))</f>
        <v>Millennials</v>
      </c>
      <c r="AL154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46" s="3" t="str">
        <f>+IF(TablaProyecto[[#This Row],[HourlyRate]]&lt;50,"Coste salarial bajo",IF(TablaProyecto[[#This Row],[HourlyRate]]&lt;75,"Coste salarial medio","Coste salarial alto"))</f>
        <v>Coste salarial bajo</v>
      </c>
      <c r="AN1546" s="3" t="str">
        <f>+IF(TablaProyecto[[#This Row],[DistanceFromHome]]&lt;10,"0-10 kms",IF(TablaProyecto[[#This Row],[DistanceFromHome]]&lt;20,"10-20 kms","20-30 kms"))</f>
        <v>0-10 kms</v>
      </c>
      <c r="AO1546" s="3" t="str">
        <f>+IF(TablaProyecto[[#This Row],[Porcentaje de aumento salarial recibido (%)]]&lt;16%,"Bajo",IF(TablaProyecto[[#This Row],[Porcentaje de aumento salarial recibido (%)]]&lt;21%,"Medio","Alto"))</f>
        <v>Alto</v>
      </c>
      <c r="AP1546" s="3" t="str">
        <f>+IF(TablaProyecto[[#This Row],[TrainingTimesLastYear]]&lt;3,"Poca",IF(TablaProyecto[[#This Row],[TrainingTimesLastYear]]&lt;5,"Media","Mucha"))</f>
        <v>Poca</v>
      </c>
      <c r="AQ1546" s="3" t="str">
        <f>+IF(TablaProyecto[[#This Row],[TotalWorkingYears]]&lt;4,"Junior",IF(TablaProyecto[[#This Row],[TotalWorkingYears]]&lt;10,"Intermediate","Senior"))</f>
        <v>Senior</v>
      </c>
      <c r="AS1546" t="str">
        <f>+IF(TablaProyecto[[#This Row],[Education]]&gt;5,"ERRONEO","")</f>
        <v/>
      </c>
      <c r="AT1546" t="str">
        <f>IF(+COUNTIF(TablaProyecto[EmployeeNumber],TablaProyecto[[#This Row],[EmployeeNumber]])&gt;1,"ERRONEO"," ")</f>
        <v xml:space="preserve"> </v>
      </c>
      <c r="AU1546" t="str">
        <f>+IF(TablaProyecto[[#This Row],[JobSatisfaction]]&gt;4,"ERRONEO"," ")</f>
        <v xml:space="preserve"> </v>
      </c>
      <c r="AV1546" t="str">
        <f>+IF(TablaProyecto[[#This Row],[PerformanceRating]]&gt;4,"ERRONEO"," ")</f>
        <v xml:space="preserve"> </v>
      </c>
      <c r="AW1546" t="str">
        <f>+IF(TablaProyecto[[#This Row],[RelationshipSatisfaction]]&gt;4,"ERRONEO"," ")</f>
        <v xml:space="preserve"> </v>
      </c>
      <c r="AX1546" t="str">
        <f>+IF(TablaProyecto[[#This Row],[WorkLifeBalance]]&gt;4,"ERRONEO"," ")</f>
        <v xml:space="preserve"> </v>
      </c>
    </row>
    <row r="1547" spans="1:50" x14ac:dyDescent="0.35">
      <c r="A1547">
        <v>29</v>
      </c>
      <c r="B1547" t="s">
        <v>35</v>
      </c>
      <c r="C1547" t="s">
        <v>44</v>
      </c>
      <c r="D1547">
        <v>1467</v>
      </c>
      <c r="E1547" t="s">
        <v>45</v>
      </c>
      <c r="F1547">
        <v>10</v>
      </c>
      <c r="G1547">
        <v>3</v>
      </c>
      <c r="H1547" t="s">
        <v>51</v>
      </c>
      <c r="I1547">
        <v>1</v>
      </c>
      <c r="J1547">
        <v>2144</v>
      </c>
      <c r="K1547">
        <v>1</v>
      </c>
      <c r="L1547" t="s">
        <v>39</v>
      </c>
      <c r="M1547">
        <v>42</v>
      </c>
      <c r="N1547">
        <v>3</v>
      </c>
      <c r="O1547">
        <v>1</v>
      </c>
      <c r="P1547" t="s">
        <v>58</v>
      </c>
      <c r="Q1547">
        <v>1</v>
      </c>
      <c r="R1547" t="s">
        <v>48</v>
      </c>
      <c r="S1547">
        <v>6586</v>
      </c>
      <c r="T1547">
        <v>18991</v>
      </c>
      <c r="U1547">
        <v>1</v>
      </c>
      <c r="V1547" t="s">
        <v>42</v>
      </c>
      <c r="W1547" t="s">
        <v>35</v>
      </c>
      <c r="X1547">
        <v>13</v>
      </c>
      <c r="Y1547">
        <v>3</v>
      </c>
      <c r="Z1547">
        <v>3</v>
      </c>
      <c r="AA1547">
        <v>80</v>
      </c>
      <c r="AB1547">
        <v>1</v>
      </c>
      <c r="AC1547">
        <v>7</v>
      </c>
      <c r="AD1547">
        <v>2</v>
      </c>
      <c r="AE1547">
        <v>1</v>
      </c>
      <c r="AF1547">
        <v>5</v>
      </c>
      <c r="AG1547">
        <v>9</v>
      </c>
      <c r="AH1547">
        <v>1</v>
      </c>
      <c r="AI1547">
        <v>7</v>
      </c>
      <c r="AJ1547" s="3">
        <f>+TablaProyecto[[#This Row],[PercentSalaryHike]]/100</f>
        <v>0.13</v>
      </c>
      <c r="AK1547" s="3" t="str">
        <f>+IF(TablaProyecto[[#This Row],[Age]]&gt;=61,"Baby boomers",IF(TablaProyecto[[#This Row],[Age]]&gt;=45,"Generacion X",IF(TablaProyecto[[#This Row],[Age]]&gt;=29,"Millennials","Generacion Z")))</f>
        <v>Millennials</v>
      </c>
      <c r="AL154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47" s="3" t="str">
        <f>+IF(TablaProyecto[[#This Row],[HourlyRate]]&lt;50,"Coste salarial bajo",IF(TablaProyecto[[#This Row],[HourlyRate]]&lt;75,"Coste salarial medio","Coste salarial alto"))</f>
        <v>Coste salarial bajo</v>
      </c>
      <c r="AN1547" s="3" t="str">
        <f>+IF(TablaProyecto[[#This Row],[DistanceFromHome]]&lt;10,"0-10 kms",IF(TablaProyecto[[#This Row],[DistanceFromHome]]&lt;20,"10-20 kms","20-30 kms"))</f>
        <v>10-20 kms</v>
      </c>
      <c r="AO1547" s="3" t="str">
        <f>+IF(TablaProyecto[[#This Row],[Porcentaje de aumento salarial recibido (%)]]&lt;16%,"Bajo",IF(TablaProyecto[[#This Row],[Porcentaje de aumento salarial recibido (%)]]&lt;21%,"Medio","Alto"))</f>
        <v>Bajo</v>
      </c>
      <c r="AP1547" s="3" t="str">
        <f>+IF(TablaProyecto[[#This Row],[TrainingTimesLastYear]]&lt;3,"Poca",IF(TablaProyecto[[#This Row],[TrainingTimesLastYear]]&lt;5,"Media","Mucha"))</f>
        <v>Poca</v>
      </c>
      <c r="AQ1547" s="3" t="str">
        <f>+IF(TablaProyecto[[#This Row],[TotalWorkingYears]]&lt;4,"Junior",IF(TablaProyecto[[#This Row],[TotalWorkingYears]]&lt;10,"Intermediate","Senior"))</f>
        <v>Intermediate</v>
      </c>
      <c r="AS1547" t="str">
        <f>+IF(TablaProyecto[[#This Row],[Education]]&gt;5,"ERRONEO","")</f>
        <v/>
      </c>
      <c r="AT1547" t="str">
        <f>IF(+COUNTIF(TablaProyecto[EmployeeNumber],TablaProyecto[[#This Row],[EmployeeNumber]])&gt;1,"ERRONEO"," ")</f>
        <v xml:space="preserve"> </v>
      </c>
      <c r="AU1547" t="str">
        <f>+IF(TablaProyecto[[#This Row],[JobSatisfaction]]&gt;4,"ERRONEO"," ")</f>
        <v xml:space="preserve"> </v>
      </c>
      <c r="AV1547" t="str">
        <f>+IF(TablaProyecto[[#This Row],[PerformanceRating]]&gt;4,"ERRONEO"," ")</f>
        <v xml:space="preserve"> </v>
      </c>
      <c r="AW1547" t="str">
        <f>+IF(TablaProyecto[[#This Row],[RelationshipSatisfaction]]&gt;4,"ERRONEO"," ")</f>
        <v xml:space="preserve"> </v>
      </c>
      <c r="AX1547" t="str">
        <f>+IF(TablaProyecto[[#This Row],[WorkLifeBalance]]&gt;4,"ERRONEO"," ")</f>
        <v xml:space="preserve"> </v>
      </c>
    </row>
    <row r="1548" spans="1:50" x14ac:dyDescent="0.35">
      <c r="A1548">
        <v>24</v>
      </c>
      <c r="B1548" t="s">
        <v>35</v>
      </c>
      <c r="C1548" t="s">
        <v>44</v>
      </c>
      <c r="D1548">
        <v>410</v>
      </c>
      <c r="E1548" t="s">
        <v>61</v>
      </c>
      <c r="F1548">
        <v>5</v>
      </c>
      <c r="G1548">
        <v>3</v>
      </c>
      <c r="H1548" t="s">
        <v>59</v>
      </c>
      <c r="I1548">
        <v>1</v>
      </c>
      <c r="J1548">
        <v>2145</v>
      </c>
      <c r="K1548">
        <v>4</v>
      </c>
      <c r="L1548" t="s">
        <v>46</v>
      </c>
      <c r="M1548">
        <v>44</v>
      </c>
      <c r="N1548">
        <v>2</v>
      </c>
      <c r="O1548">
        <v>3</v>
      </c>
      <c r="P1548" t="s">
        <v>54</v>
      </c>
      <c r="Q1548">
        <v>2</v>
      </c>
      <c r="R1548" t="s">
        <v>52</v>
      </c>
      <c r="S1548">
        <v>4614</v>
      </c>
      <c r="T1548">
        <v>18092</v>
      </c>
      <c r="U1548">
        <v>1</v>
      </c>
      <c r="V1548" t="s">
        <v>42</v>
      </c>
      <c r="W1548" t="s">
        <v>35</v>
      </c>
      <c r="X1548">
        <v>15</v>
      </c>
      <c r="Y1548">
        <v>3</v>
      </c>
      <c r="Z1548">
        <v>1</v>
      </c>
      <c r="AA1548">
        <v>80</v>
      </c>
      <c r="AB1548">
        <v>0</v>
      </c>
      <c r="AC1548">
        <v>3</v>
      </c>
      <c r="AD1548">
        <v>2</v>
      </c>
      <c r="AE1548">
        <v>4</v>
      </c>
      <c r="AF1548">
        <v>10</v>
      </c>
      <c r="AG1548">
        <v>3</v>
      </c>
      <c r="AH1548">
        <v>0</v>
      </c>
      <c r="AI1548">
        <v>1</v>
      </c>
      <c r="AJ1548" s="3">
        <f>+TablaProyecto[[#This Row],[PercentSalaryHike]]/100</f>
        <v>0.15</v>
      </c>
      <c r="AK1548" s="3" t="str">
        <f>+IF(TablaProyecto[[#This Row],[Age]]&gt;=61,"Baby boomers",IF(TablaProyecto[[#This Row],[Age]]&gt;=45,"Generacion X",IF(TablaProyecto[[#This Row],[Age]]&gt;=29,"Millennials","Generacion Z")))</f>
        <v>Generacion Z</v>
      </c>
      <c r="AL154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48" s="3" t="str">
        <f>+IF(TablaProyecto[[#This Row],[HourlyRate]]&lt;50,"Coste salarial bajo",IF(TablaProyecto[[#This Row],[HourlyRate]]&lt;75,"Coste salarial medio","Coste salarial alto"))</f>
        <v>Coste salarial bajo</v>
      </c>
      <c r="AN1548" s="3" t="str">
        <f>+IF(TablaProyecto[[#This Row],[DistanceFromHome]]&lt;10,"0-10 kms",IF(TablaProyecto[[#This Row],[DistanceFromHome]]&lt;20,"10-20 kms","20-30 kms"))</f>
        <v>0-10 kms</v>
      </c>
      <c r="AO1548" s="3" t="str">
        <f>+IF(TablaProyecto[[#This Row],[Porcentaje de aumento salarial recibido (%)]]&lt;16%,"Bajo",IF(TablaProyecto[[#This Row],[Porcentaje de aumento salarial recibido (%)]]&lt;21%,"Medio","Alto"))</f>
        <v>Bajo</v>
      </c>
      <c r="AP1548" s="3" t="str">
        <f>+IF(TablaProyecto[[#This Row],[TrainingTimesLastYear]]&lt;3,"Poca",IF(TablaProyecto[[#This Row],[TrainingTimesLastYear]]&lt;5,"Media","Mucha"))</f>
        <v>Poca</v>
      </c>
      <c r="AQ1548" s="3" t="str">
        <f>+IF(TablaProyecto[[#This Row],[TotalWorkingYears]]&lt;4,"Junior",IF(TablaProyecto[[#This Row],[TotalWorkingYears]]&lt;10,"Intermediate","Senior"))</f>
        <v>Junior</v>
      </c>
      <c r="AS1548" t="str">
        <f>+IF(TablaProyecto[[#This Row],[Education]]&gt;5,"ERRONEO","")</f>
        <v/>
      </c>
      <c r="AT1548" t="str">
        <f>IF(+COUNTIF(TablaProyecto[EmployeeNumber],TablaProyecto[[#This Row],[EmployeeNumber]])&gt;1,"ERRONEO"," ")</f>
        <v xml:space="preserve"> </v>
      </c>
      <c r="AU1548" t="str">
        <f>+IF(TablaProyecto[[#This Row],[JobSatisfaction]]&gt;4,"ERRONEO"," ")</f>
        <v xml:space="preserve"> </v>
      </c>
      <c r="AV1548" t="str">
        <f>+IF(TablaProyecto[[#This Row],[PerformanceRating]]&gt;4,"ERRONEO"," ")</f>
        <v xml:space="preserve"> </v>
      </c>
      <c r="AW1548" t="str">
        <f>+IF(TablaProyecto[[#This Row],[RelationshipSatisfaction]]&gt;4,"ERRONEO"," ")</f>
        <v xml:space="preserve"> </v>
      </c>
      <c r="AX1548" t="str">
        <f>+IF(TablaProyecto[[#This Row],[WorkLifeBalance]]&gt;4,"ERRONEO"," ")</f>
        <v xml:space="preserve"> </v>
      </c>
    </row>
    <row r="1549" spans="1:50" x14ac:dyDescent="0.35">
      <c r="A1549">
        <v>52</v>
      </c>
      <c r="B1549" t="s">
        <v>43</v>
      </c>
      <c r="C1549" t="s">
        <v>55</v>
      </c>
      <c r="D1549">
        <v>855</v>
      </c>
      <c r="E1549" t="s">
        <v>37</v>
      </c>
      <c r="F1549">
        <v>2</v>
      </c>
      <c r="G1549">
        <v>3</v>
      </c>
      <c r="H1549" t="s">
        <v>61</v>
      </c>
      <c r="I1549">
        <v>1</v>
      </c>
      <c r="J1549">
        <v>2146</v>
      </c>
      <c r="K1549">
        <v>2</v>
      </c>
      <c r="L1549" t="s">
        <v>46</v>
      </c>
      <c r="M1549">
        <v>96</v>
      </c>
      <c r="N1549">
        <v>2</v>
      </c>
      <c r="O1549">
        <v>1</v>
      </c>
      <c r="P1549" t="s">
        <v>56</v>
      </c>
      <c r="Q1549">
        <v>4</v>
      </c>
      <c r="R1549" t="s">
        <v>48</v>
      </c>
      <c r="S1549">
        <v>7403</v>
      </c>
      <c r="T1549">
        <v>24483</v>
      </c>
      <c r="U1549">
        <v>2</v>
      </c>
      <c r="V1549" t="s">
        <v>42</v>
      </c>
      <c r="W1549" t="s">
        <v>35</v>
      </c>
      <c r="X1549">
        <v>11</v>
      </c>
      <c r="Y1549">
        <v>3</v>
      </c>
      <c r="Z1549">
        <v>4</v>
      </c>
      <c r="AA1549">
        <v>80</v>
      </c>
      <c r="AB1549">
        <v>0</v>
      </c>
      <c r="AC1549">
        <v>1</v>
      </c>
      <c r="AD1549">
        <v>3</v>
      </c>
      <c r="AE1549">
        <v>2</v>
      </c>
      <c r="AF1549">
        <v>1</v>
      </c>
      <c r="AG1549">
        <v>7</v>
      </c>
      <c r="AH1549">
        <v>0</v>
      </c>
      <c r="AI1549">
        <v>3</v>
      </c>
      <c r="AJ1549" s="3">
        <f>+TablaProyecto[[#This Row],[PercentSalaryHike]]/100</f>
        <v>0.11</v>
      </c>
      <c r="AK1549" s="3" t="str">
        <f>+IF(TablaProyecto[[#This Row],[Age]]&gt;=61,"Baby boomers",IF(TablaProyecto[[#This Row],[Age]]&gt;=45,"Generacion X",IF(TablaProyecto[[#This Row],[Age]]&gt;=29,"Millennials","Generacion Z")))</f>
        <v>Generacion X</v>
      </c>
      <c r="AL154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549" s="3" t="str">
        <f>+IF(TablaProyecto[[#This Row],[HourlyRate]]&lt;50,"Coste salarial bajo",IF(TablaProyecto[[#This Row],[HourlyRate]]&lt;75,"Coste salarial medio","Coste salarial alto"))</f>
        <v>Coste salarial alto</v>
      </c>
      <c r="AN1549" s="3" t="str">
        <f>+IF(TablaProyecto[[#This Row],[DistanceFromHome]]&lt;10,"0-10 kms",IF(TablaProyecto[[#This Row],[DistanceFromHome]]&lt;20,"10-20 kms","20-30 kms"))</f>
        <v>0-10 kms</v>
      </c>
      <c r="AO1549" s="3" t="str">
        <f>+IF(TablaProyecto[[#This Row],[Porcentaje de aumento salarial recibido (%)]]&lt;16%,"Bajo",IF(TablaProyecto[[#This Row],[Porcentaje de aumento salarial recibido (%)]]&lt;21%,"Medio","Alto"))</f>
        <v>Bajo</v>
      </c>
      <c r="AP1549" s="3" t="str">
        <f>+IF(TablaProyecto[[#This Row],[TrainingTimesLastYear]]&lt;3,"Poca",IF(TablaProyecto[[#This Row],[TrainingTimesLastYear]]&lt;5,"Media","Mucha"))</f>
        <v>Media</v>
      </c>
      <c r="AQ1549" s="3" t="str">
        <f>+IF(TablaProyecto[[#This Row],[TotalWorkingYears]]&lt;4,"Junior",IF(TablaProyecto[[#This Row],[TotalWorkingYears]]&lt;10,"Intermediate","Senior"))</f>
        <v>Junior</v>
      </c>
      <c r="AS1549" t="str">
        <f>+IF(TablaProyecto[[#This Row],[Education]]&gt;5,"ERRONEO","")</f>
        <v/>
      </c>
      <c r="AT1549" t="str">
        <f>IF(+COUNTIF(TablaProyecto[EmployeeNumber],TablaProyecto[[#This Row],[EmployeeNumber]])&gt;1,"ERRONEO"," ")</f>
        <v xml:space="preserve"> </v>
      </c>
      <c r="AU1549" t="str">
        <f>+IF(TablaProyecto[[#This Row],[JobSatisfaction]]&gt;4,"ERRONEO"," ")</f>
        <v xml:space="preserve"> </v>
      </c>
      <c r="AV1549" t="str">
        <f>+IF(TablaProyecto[[#This Row],[PerformanceRating]]&gt;4,"ERRONEO"," ")</f>
        <v xml:space="preserve"> </v>
      </c>
      <c r="AW1549" t="str">
        <f>+IF(TablaProyecto[[#This Row],[RelationshipSatisfaction]]&gt;4,"ERRONEO"," ")</f>
        <v xml:space="preserve"> </v>
      </c>
      <c r="AX1549" t="str">
        <f>+IF(TablaProyecto[[#This Row],[WorkLifeBalance]]&gt;4,"ERRONEO"," ")</f>
        <v xml:space="preserve"> </v>
      </c>
    </row>
    <row r="1550" spans="1:50" x14ac:dyDescent="0.35">
      <c r="A1550">
        <v>27</v>
      </c>
      <c r="B1550" t="s">
        <v>35</v>
      </c>
      <c r="C1550" t="s">
        <v>55</v>
      </c>
      <c r="D1550">
        <v>1396</v>
      </c>
      <c r="E1550" t="s">
        <v>45</v>
      </c>
      <c r="F1550">
        <v>1</v>
      </c>
      <c r="G1550">
        <v>3</v>
      </c>
      <c r="H1550" t="s">
        <v>60</v>
      </c>
      <c r="I1550">
        <v>1</v>
      </c>
      <c r="J1550">
        <v>2147</v>
      </c>
      <c r="K1550">
        <v>4</v>
      </c>
      <c r="L1550" t="s">
        <v>46</v>
      </c>
      <c r="M1550">
        <v>56</v>
      </c>
      <c r="N1550">
        <v>2</v>
      </c>
      <c r="O1550">
        <v>4</v>
      </c>
      <c r="P1550" t="s">
        <v>40</v>
      </c>
      <c r="Q1550">
        <v>4</v>
      </c>
      <c r="R1550" t="s">
        <v>52</v>
      </c>
      <c r="S1550">
        <v>2991</v>
      </c>
      <c r="T1550">
        <v>15891</v>
      </c>
      <c r="U1550">
        <v>1</v>
      </c>
      <c r="V1550" t="s">
        <v>42</v>
      </c>
      <c r="W1550" t="s">
        <v>43</v>
      </c>
      <c r="X1550">
        <v>17</v>
      </c>
      <c r="Y1550">
        <v>3</v>
      </c>
      <c r="Z1550">
        <v>1</v>
      </c>
      <c r="AA1550">
        <v>80</v>
      </c>
      <c r="AB1550">
        <v>0</v>
      </c>
      <c r="AC1550">
        <v>1</v>
      </c>
      <c r="AD1550">
        <v>2</v>
      </c>
      <c r="AE1550">
        <v>1</v>
      </c>
      <c r="AF1550">
        <v>8</v>
      </c>
      <c r="AG1550">
        <v>3</v>
      </c>
      <c r="AH1550">
        <v>0</v>
      </c>
      <c r="AI1550">
        <v>0</v>
      </c>
      <c r="AJ1550" s="3">
        <f>+TablaProyecto[[#This Row],[PercentSalaryHike]]/100</f>
        <v>0.17</v>
      </c>
      <c r="AK1550" s="3" t="str">
        <f>+IF(TablaProyecto[[#This Row],[Age]]&gt;=61,"Baby boomers",IF(TablaProyecto[[#This Row],[Age]]&gt;=45,"Generacion X",IF(TablaProyecto[[#This Row],[Age]]&gt;=29,"Millennials","Generacion Z")))</f>
        <v>Generacion Z</v>
      </c>
      <c r="AL155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50" s="3" t="str">
        <f>+IF(TablaProyecto[[#This Row],[HourlyRate]]&lt;50,"Coste salarial bajo",IF(TablaProyecto[[#This Row],[HourlyRate]]&lt;75,"Coste salarial medio","Coste salarial alto"))</f>
        <v>Coste salarial medio</v>
      </c>
      <c r="AN1550" s="3" t="str">
        <f>+IF(TablaProyecto[[#This Row],[DistanceFromHome]]&lt;10,"0-10 kms",IF(TablaProyecto[[#This Row],[DistanceFromHome]]&lt;20,"10-20 kms","20-30 kms"))</f>
        <v>0-10 kms</v>
      </c>
      <c r="AO1550" s="3" t="str">
        <f>+IF(TablaProyecto[[#This Row],[Porcentaje de aumento salarial recibido (%)]]&lt;16%,"Bajo",IF(TablaProyecto[[#This Row],[Porcentaje de aumento salarial recibido (%)]]&lt;21%,"Medio","Alto"))</f>
        <v>Medio</v>
      </c>
      <c r="AP1550" s="3" t="str">
        <f>+IF(TablaProyecto[[#This Row],[TrainingTimesLastYear]]&lt;3,"Poca",IF(TablaProyecto[[#This Row],[TrainingTimesLastYear]]&lt;5,"Media","Mucha"))</f>
        <v>Poca</v>
      </c>
      <c r="AQ1550" s="3" t="str">
        <f>+IF(TablaProyecto[[#This Row],[TotalWorkingYears]]&lt;4,"Junior",IF(TablaProyecto[[#This Row],[TotalWorkingYears]]&lt;10,"Intermediate","Senior"))</f>
        <v>Junior</v>
      </c>
      <c r="AS1550" t="str">
        <f>+IF(TablaProyecto[[#This Row],[Education]]&gt;5,"ERRONEO","")</f>
        <v/>
      </c>
      <c r="AT1550" t="str">
        <f>IF(+COUNTIF(TablaProyecto[EmployeeNumber],TablaProyecto[[#This Row],[EmployeeNumber]])&gt;1,"ERRONEO"," ")</f>
        <v xml:space="preserve"> </v>
      </c>
      <c r="AU1550" t="str">
        <f>+IF(TablaProyecto[[#This Row],[JobSatisfaction]]&gt;4,"ERRONEO"," ")</f>
        <v xml:space="preserve"> </v>
      </c>
      <c r="AV1550" t="str">
        <f>+IF(TablaProyecto[[#This Row],[PerformanceRating]]&gt;4,"ERRONEO"," ")</f>
        <v xml:space="preserve"> </v>
      </c>
      <c r="AW1550" t="str">
        <f>+IF(TablaProyecto[[#This Row],[RelationshipSatisfaction]]&gt;4,"ERRONEO"," ")</f>
        <v xml:space="preserve"> </v>
      </c>
      <c r="AX1550" t="str">
        <f>+IF(TablaProyecto[[#This Row],[WorkLifeBalance]]&gt;4,"ERRONEO"," ")</f>
        <v xml:space="preserve"> </v>
      </c>
    </row>
    <row r="1551" spans="1:50" x14ac:dyDescent="0.35">
      <c r="A1551">
        <v>31</v>
      </c>
      <c r="B1551" t="s">
        <v>35</v>
      </c>
      <c r="C1551" t="s">
        <v>44</v>
      </c>
      <c r="D1551">
        <v>1103</v>
      </c>
      <c r="E1551" t="s">
        <v>45</v>
      </c>
      <c r="F1551">
        <v>1</v>
      </c>
      <c r="G1551">
        <v>1</v>
      </c>
      <c r="H1551" t="s">
        <v>51</v>
      </c>
      <c r="I1551">
        <v>1</v>
      </c>
      <c r="J1551">
        <v>2148</v>
      </c>
      <c r="K1551">
        <v>3</v>
      </c>
      <c r="L1551" t="s">
        <v>39</v>
      </c>
      <c r="M1551">
        <v>87</v>
      </c>
      <c r="N1551">
        <v>3</v>
      </c>
      <c r="O1551">
        <v>1</v>
      </c>
      <c r="P1551" t="s">
        <v>61</v>
      </c>
      <c r="Q1551">
        <v>4</v>
      </c>
      <c r="R1551" t="s">
        <v>48</v>
      </c>
      <c r="S1551">
        <v>19033</v>
      </c>
      <c r="T1551">
        <v>22098</v>
      </c>
      <c r="U1551">
        <v>0</v>
      </c>
      <c r="V1551" t="s">
        <v>42</v>
      </c>
      <c r="W1551" t="s">
        <v>35</v>
      </c>
      <c r="X1551">
        <v>13</v>
      </c>
      <c r="Y1551">
        <v>4</v>
      </c>
      <c r="Z1551">
        <v>3</v>
      </c>
      <c r="AA1551">
        <v>80</v>
      </c>
      <c r="AB1551">
        <v>0</v>
      </c>
      <c r="AC1551">
        <v>5</v>
      </c>
      <c r="AD1551">
        <v>5</v>
      </c>
      <c r="AE1551">
        <v>3</v>
      </c>
      <c r="AF1551">
        <v>4</v>
      </c>
      <c r="AG1551">
        <v>3</v>
      </c>
      <c r="AH1551">
        <v>0</v>
      </c>
      <c r="AI1551">
        <v>0</v>
      </c>
      <c r="AJ1551" s="3">
        <f>+TablaProyecto[[#This Row],[PercentSalaryHike]]/100</f>
        <v>0.13</v>
      </c>
      <c r="AK1551" s="3" t="str">
        <f>+IF(TablaProyecto[[#This Row],[Age]]&gt;=61,"Baby boomers",IF(TablaProyecto[[#This Row],[Age]]&gt;=45,"Generacion X",IF(TablaProyecto[[#This Row],[Age]]&gt;=29,"Millennials","Generacion Z")))</f>
        <v>Millennials</v>
      </c>
      <c r="AL155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51" s="3" t="str">
        <f>+IF(TablaProyecto[[#This Row],[HourlyRate]]&lt;50,"Coste salarial bajo",IF(TablaProyecto[[#This Row],[HourlyRate]]&lt;75,"Coste salarial medio","Coste salarial alto"))</f>
        <v>Coste salarial alto</v>
      </c>
      <c r="AN1551" s="3" t="str">
        <f>+IF(TablaProyecto[[#This Row],[DistanceFromHome]]&lt;10,"0-10 kms",IF(TablaProyecto[[#This Row],[DistanceFromHome]]&lt;20,"10-20 kms","20-30 kms"))</f>
        <v>0-10 kms</v>
      </c>
      <c r="AO1551" s="3" t="str">
        <f>+IF(TablaProyecto[[#This Row],[Porcentaje de aumento salarial recibido (%)]]&lt;16%,"Bajo",IF(TablaProyecto[[#This Row],[Porcentaje de aumento salarial recibido (%)]]&lt;21%,"Medio","Alto"))</f>
        <v>Bajo</v>
      </c>
      <c r="AP1551" s="3" t="str">
        <f>+IF(TablaProyecto[[#This Row],[TrainingTimesLastYear]]&lt;3,"Poca",IF(TablaProyecto[[#This Row],[TrainingTimesLastYear]]&lt;5,"Media","Mucha"))</f>
        <v>Mucha</v>
      </c>
      <c r="AQ1551" s="3" t="str">
        <f>+IF(TablaProyecto[[#This Row],[TotalWorkingYears]]&lt;4,"Junior",IF(TablaProyecto[[#This Row],[TotalWorkingYears]]&lt;10,"Intermediate","Senior"))</f>
        <v>Intermediate</v>
      </c>
      <c r="AS1551" t="str">
        <f>+IF(TablaProyecto[[#This Row],[Education]]&gt;5,"ERRONEO","")</f>
        <v/>
      </c>
      <c r="AT1551" t="str">
        <f>IF(+COUNTIF(TablaProyecto[EmployeeNumber],TablaProyecto[[#This Row],[EmployeeNumber]])&gt;1,"ERRONEO"," ")</f>
        <v xml:space="preserve"> </v>
      </c>
      <c r="AU1551" t="str">
        <f>+IF(TablaProyecto[[#This Row],[JobSatisfaction]]&gt;4,"ERRONEO"," ")</f>
        <v xml:space="preserve"> </v>
      </c>
      <c r="AV1551" t="str">
        <f>+IF(TablaProyecto[[#This Row],[PerformanceRating]]&gt;4,"ERRONEO"," ")</f>
        <v xml:space="preserve"> </v>
      </c>
      <c r="AW1551" t="str">
        <f>+IF(TablaProyecto[[#This Row],[RelationshipSatisfaction]]&gt;4,"ERRONEO"," ")</f>
        <v xml:space="preserve"> </v>
      </c>
      <c r="AX1551" t="str">
        <f>+IF(TablaProyecto[[#This Row],[WorkLifeBalance]]&gt;4,"ERRONEO"," ")</f>
        <v xml:space="preserve"> </v>
      </c>
    </row>
    <row r="1552" spans="1:50" x14ac:dyDescent="0.35">
      <c r="A1552">
        <v>30</v>
      </c>
      <c r="B1552" t="s">
        <v>35</v>
      </c>
      <c r="C1552" t="s">
        <v>55</v>
      </c>
      <c r="D1552">
        <v>1313</v>
      </c>
      <c r="E1552" t="s">
        <v>45</v>
      </c>
      <c r="F1552">
        <v>4</v>
      </c>
      <c r="G1552">
        <v>1</v>
      </c>
      <c r="H1552" t="s">
        <v>59</v>
      </c>
      <c r="I1552">
        <v>1</v>
      </c>
      <c r="J1552">
        <v>2149</v>
      </c>
      <c r="K1552">
        <v>3</v>
      </c>
      <c r="L1552" t="s">
        <v>39</v>
      </c>
      <c r="M1552">
        <v>91</v>
      </c>
      <c r="N1552">
        <v>2</v>
      </c>
      <c r="O1552">
        <v>1</v>
      </c>
      <c r="P1552" t="s">
        <v>54</v>
      </c>
      <c r="Q1552">
        <v>4</v>
      </c>
      <c r="R1552" t="s">
        <v>41</v>
      </c>
      <c r="S1552">
        <v>4014</v>
      </c>
      <c r="T1552">
        <v>6927</v>
      </c>
      <c r="U1552">
        <v>4</v>
      </c>
      <c r="V1552" t="s">
        <v>42</v>
      </c>
      <c r="W1552" t="s">
        <v>43</v>
      </c>
      <c r="X1552">
        <v>25</v>
      </c>
      <c r="Y1552">
        <v>4</v>
      </c>
      <c r="Z1552">
        <v>2</v>
      </c>
      <c r="AA1552">
        <v>80</v>
      </c>
      <c r="AB1552">
        <v>0</v>
      </c>
      <c r="AC1552">
        <v>4</v>
      </c>
      <c r="AD1552">
        <v>6</v>
      </c>
      <c r="AE1552">
        <v>3</v>
      </c>
      <c r="AF1552">
        <v>4</v>
      </c>
      <c r="AG1552">
        <v>9</v>
      </c>
      <c r="AH1552">
        <v>0</v>
      </c>
      <c r="AI1552">
        <v>2</v>
      </c>
      <c r="AJ1552" s="3">
        <f>+TablaProyecto[[#This Row],[PercentSalaryHike]]/100</f>
        <v>0.25</v>
      </c>
      <c r="AK1552" s="3" t="str">
        <f>+IF(TablaProyecto[[#This Row],[Age]]&gt;=61,"Baby boomers",IF(TablaProyecto[[#This Row],[Age]]&gt;=45,"Generacion X",IF(TablaProyecto[[#This Row],[Age]]&gt;=29,"Millennials","Generacion Z")))</f>
        <v>Millennials</v>
      </c>
      <c r="AL155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52" s="3" t="str">
        <f>+IF(TablaProyecto[[#This Row],[HourlyRate]]&lt;50,"Coste salarial bajo",IF(TablaProyecto[[#This Row],[HourlyRate]]&lt;75,"Coste salarial medio","Coste salarial alto"))</f>
        <v>Coste salarial alto</v>
      </c>
      <c r="AN1552" s="3" t="str">
        <f>+IF(TablaProyecto[[#This Row],[DistanceFromHome]]&lt;10,"0-10 kms",IF(TablaProyecto[[#This Row],[DistanceFromHome]]&lt;20,"10-20 kms","20-30 kms"))</f>
        <v>0-10 kms</v>
      </c>
      <c r="AO1552" s="3" t="str">
        <f>+IF(TablaProyecto[[#This Row],[Porcentaje de aumento salarial recibido (%)]]&lt;16%,"Bajo",IF(TablaProyecto[[#This Row],[Porcentaje de aumento salarial recibido (%)]]&lt;21%,"Medio","Alto"))</f>
        <v>Alto</v>
      </c>
      <c r="AP1552" s="3" t="str">
        <f>+IF(TablaProyecto[[#This Row],[TrainingTimesLastYear]]&lt;3,"Poca",IF(TablaProyecto[[#This Row],[TrainingTimesLastYear]]&lt;5,"Media","Mucha"))</f>
        <v>Mucha</v>
      </c>
      <c r="AQ1552" s="3" t="str">
        <f>+IF(TablaProyecto[[#This Row],[TotalWorkingYears]]&lt;4,"Junior",IF(TablaProyecto[[#This Row],[TotalWorkingYears]]&lt;10,"Intermediate","Senior"))</f>
        <v>Intermediate</v>
      </c>
      <c r="AS1552" t="str">
        <f>+IF(TablaProyecto[[#This Row],[Education]]&gt;5,"ERRONEO","")</f>
        <v/>
      </c>
      <c r="AT1552" t="str">
        <f>IF(+COUNTIF(TablaProyecto[EmployeeNumber],TablaProyecto[[#This Row],[EmployeeNumber]])&gt;1,"ERRONEO"," ")</f>
        <v xml:space="preserve"> </v>
      </c>
      <c r="AU1552" t="str">
        <f>+IF(TablaProyecto[[#This Row],[JobSatisfaction]]&gt;4,"ERRONEO"," ")</f>
        <v xml:space="preserve"> </v>
      </c>
      <c r="AV1552" t="str">
        <f>+IF(TablaProyecto[[#This Row],[PerformanceRating]]&gt;4,"ERRONEO"," ")</f>
        <v xml:space="preserve"> </v>
      </c>
      <c r="AW1552" t="str">
        <f>+IF(TablaProyecto[[#This Row],[RelationshipSatisfaction]]&gt;4,"ERRONEO"," ")</f>
        <v xml:space="preserve"> </v>
      </c>
      <c r="AX1552" t="str">
        <f>+IF(TablaProyecto[[#This Row],[WorkLifeBalance]]&gt;4,"ERRONEO"," ")</f>
        <v xml:space="preserve"> </v>
      </c>
    </row>
    <row r="1553" spans="1:50" x14ac:dyDescent="0.35">
      <c r="A1553">
        <v>46</v>
      </c>
      <c r="B1553" t="s">
        <v>43</v>
      </c>
      <c r="C1553" t="s">
        <v>44</v>
      </c>
      <c r="D1553">
        <v>216</v>
      </c>
      <c r="E1553" t="s">
        <v>37</v>
      </c>
      <c r="F1553">
        <v>1</v>
      </c>
      <c r="G1553">
        <v>3</v>
      </c>
      <c r="H1553" t="s">
        <v>60</v>
      </c>
      <c r="I1553">
        <v>1</v>
      </c>
      <c r="J1553">
        <v>2150</v>
      </c>
      <c r="K1553">
        <v>1</v>
      </c>
      <c r="L1553" t="s">
        <v>46</v>
      </c>
      <c r="M1553">
        <v>72</v>
      </c>
      <c r="N1553">
        <v>2</v>
      </c>
      <c r="O1553">
        <v>3</v>
      </c>
      <c r="P1553" t="s">
        <v>54</v>
      </c>
      <c r="Q1553">
        <v>1</v>
      </c>
      <c r="R1553" t="s">
        <v>48</v>
      </c>
      <c r="S1553">
        <v>3517</v>
      </c>
      <c r="T1553">
        <v>18640</v>
      </c>
      <c r="U1553">
        <v>7</v>
      </c>
      <c r="V1553" t="s">
        <v>42</v>
      </c>
      <c r="W1553" t="s">
        <v>43</v>
      </c>
      <c r="X1553">
        <v>12</v>
      </c>
      <c r="Y1553">
        <v>3</v>
      </c>
      <c r="Z1553">
        <v>1</v>
      </c>
      <c r="AA1553">
        <v>80</v>
      </c>
      <c r="AB1553">
        <v>1</v>
      </c>
      <c r="AC1553">
        <v>3</v>
      </c>
      <c r="AD1553">
        <v>3</v>
      </c>
      <c r="AE1553">
        <v>2</v>
      </c>
      <c r="AF1553">
        <v>4</v>
      </c>
      <c r="AG1553">
        <v>0</v>
      </c>
      <c r="AH1553">
        <v>0</v>
      </c>
      <c r="AI1553">
        <v>0</v>
      </c>
      <c r="AJ1553" s="3">
        <f>+TablaProyecto[[#This Row],[PercentSalaryHike]]/100</f>
        <v>0.12</v>
      </c>
      <c r="AK1553" s="3" t="str">
        <f>+IF(TablaProyecto[[#This Row],[Age]]&gt;=61,"Baby boomers",IF(TablaProyecto[[#This Row],[Age]]&gt;=45,"Generacion X",IF(TablaProyecto[[#This Row],[Age]]&gt;=29,"Millennials","Generacion Z")))</f>
        <v>Generacion X</v>
      </c>
      <c r="AL155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53" s="3" t="str">
        <f>+IF(TablaProyecto[[#This Row],[HourlyRate]]&lt;50,"Coste salarial bajo",IF(TablaProyecto[[#This Row],[HourlyRate]]&lt;75,"Coste salarial medio","Coste salarial alto"))</f>
        <v>Coste salarial medio</v>
      </c>
      <c r="AN1553" s="3" t="str">
        <f>+IF(TablaProyecto[[#This Row],[DistanceFromHome]]&lt;10,"0-10 kms",IF(TablaProyecto[[#This Row],[DistanceFromHome]]&lt;20,"10-20 kms","20-30 kms"))</f>
        <v>0-10 kms</v>
      </c>
      <c r="AO1553" s="3" t="str">
        <f>+IF(TablaProyecto[[#This Row],[Porcentaje de aumento salarial recibido (%)]]&lt;16%,"Bajo",IF(TablaProyecto[[#This Row],[Porcentaje de aumento salarial recibido (%)]]&lt;21%,"Medio","Alto"))</f>
        <v>Bajo</v>
      </c>
      <c r="AP1553" s="3" t="str">
        <f>+IF(TablaProyecto[[#This Row],[TrainingTimesLastYear]]&lt;3,"Poca",IF(TablaProyecto[[#This Row],[TrainingTimesLastYear]]&lt;5,"Media","Mucha"))</f>
        <v>Media</v>
      </c>
      <c r="AQ1553" s="3" t="str">
        <f>+IF(TablaProyecto[[#This Row],[TotalWorkingYears]]&lt;4,"Junior",IF(TablaProyecto[[#This Row],[TotalWorkingYears]]&lt;10,"Intermediate","Senior"))</f>
        <v>Junior</v>
      </c>
      <c r="AS1553" t="str">
        <f>+IF(TablaProyecto[[#This Row],[Education]]&gt;5,"ERRONEO","")</f>
        <v/>
      </c>
      <c r="AT1553" t="str">
        <f>IF(+COUNTIF(TablaProyecto[EmployeeNumber],TablaProyecto[[#This Row],[EmployeeNumber]])&gt;1,"ERRONEO"," ")</f>
        <v xml:space="preserve"> </v>
      </c>
      <c r="AU1553" t="str">
        <f>+IF(TablaProyecto[[#This Row],[JobSatisfaction]]&gt;4,"ERRONEO"," ")</f>
        <v xml:space="preserve"> </v>
      </c>
      <c r="AV1553" t="str">
        <f>+IF(TablaProyecto[[#This Row],[PerformanceRating]]&gt;4,"ERRONEO"," ")</f>
        <v xml:space="preserve"> </v>
      </c>
      <c r="AW1553" t="str">
        <f>+IF(TablaProyecto[[#This Row],[RelationshipSatisfaction]]&gt;4,"ERRONEO"," ")</f>
        <v xml:space="preserve"> </v>
      </c>
      <c r="AX1553" t="str">
        <f>+IF(TablaProyecto[[#This Row],[WorkLifeBalance]]&gt;4,"ERRONEO"," ")</f>
        <v xml:space="preserve"> </v>
      </c>
    </row>
    <row r="1554" spans="1:50" x14ac:dyDescent="0.35">
      <c r="A1554">
        <v>38</v>
      </c>
      <c r="B1554" t="s">
        <v>43</v>
      </c>
      <c r="C1554" t="s">
        <v>55</v>
      </c>
      <c r="D1554">
        <v>528</v>
      </c>
      <c r="E1554" t="s">
        <v>45</v>
      </c>
      <c r="F1554">
        <v>2</v>
      </c>
      <c r="G1554">
        <v>2</v>
      </c>
      <c r="H1554" t="s">
        <v>61</v>
      </c>
      <c r="I1554">
        <v>1</v>
      </c>
      <c r="J1554">
        <v>2151</v>
      </c>
      <c r="K1554">
        <v>2</v>
      </c>
      <c r="L1554" t="s">
        <v>39</v>
      </c>
      <c r="M1554">
        <v>46</v>
      </c>
      <c r="N1554">
        <v>3</v>
      </c>
      <c r="O1554">
        <v>3</v>
      </c>
      <c r="P1554" t="s">
        <v>54</v>
      </c>
      <c r="Q1554">
        <v>3</v>
      </c>
      <c r="R1554" t="s">
        <v>41</v>
      </c>
      <c r="S1554">
        <v>3057</v>
      </c>
      <c r="T1554">
        <v>17312</v>
      </c>
      <c r="U1554">
        <v>4</v>
      </c>
      <c r="V1554" t="s">
        <v>42</v>
      </c>
      <c r="W1554" t="s">
        <v>43</v>
      </c>
      <c r="X1554">
        <v>14</v>
      </c>
      <c r="Y1554">
        <v>3</v>
      </c>
      <c r="Z1554">
        <v>1</v>
      </c>
      <c r="AA1554">
        <v>80</v>
      </c>
      <c r="AB1554">
        <v>0</v>
      </c>
      <c r="AC1554">
        <v>2</v>
      </c>
      <c r="AD1554">
        <v>2</v>
      </c>
      <c r="AE1554">
        <v>3</v>
      </c>
      <c r="AF1554">
        <v>0</v>
      </c>
      <c r="AG1554">
        <v>0</v>
      </c>
      <c r="AH1554">
        <v>1</v>
      </c>
      <c r="AI1554">
        <v>2</v>
      </c>
      <c r="AJ1554" s="3">
        <f>+TablaProyecto[[#This Row],[PercentSalaryHike]]/100</f>
        <v>0.14000000000000001</v>
      </c>
      <c r="AK1554" s="3" t="str">
        <f>+IF(TablaProyecto[[#This Row],[Age]]&gt;=61,"Baby boomers",IF(TablaProyecto[[#This Row],[Age]]&gt;=45,"Generacion X",IF(TablaProyecto[[#This Row],[Age]]&gt;=29,"Millennials","Generacion Z")))</f>
        <v>Millennials</v>
      </c>
      <c r="AL155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554" s="3" t="str">
        <f>+IF(TablaProyecto[[#This Row],[HourlyRate]]&lt;50,"Coste salarial bajo",IF(TablaProyecto[[#This Row],[HourlyRate]]&lt;75,"Coste salarial medio","Coste salarial alto"))</f>
        <v>Coste salarial bajo</v>
      </c>
      <c r="AN1554" s="3" t="str">
        <f>+IF(TablaProyecto[[#This Row],[DistanceFromHome]]&lt;10,"0-10 kms",IF(TablaProyecto[[#This Row],[DistanceFromHome]]&lt;20,"10-20 kms","20-30 kms"))</f>
        <v>0-10 kms</v>
      </c>
      <c r="AO1554" s="3" t="str">
        <f>+IF(TablaProyecto[[#This Row],[Porcentaje de aumento salarial recibido (%)]]&lt;16%,"Bajo",IF(TablaProyecto[[#This Row],[Porcentaje de aumento salarial recibido (%)]]&lt;21%,"Medio","Alto"))</f>
        <v>Bajo</v>
      </c>
      <c r="AP1554" s="3" t="str">
        <f>+IF(TablaProyecto[[#This Row],[TrainingTimesLastYear]]&lt;3,"Poca",IF(TablaProyecto[[#This Row],[TrainingTimesLastYear]]&lt;5,"Media","Mucha"))</f>
        <v>Poca</v>
      </c>
      <c r="AQ1554" s="3" t="str">
        <f>+IF(TablaProyecto[[#This Row],[TotalWorkingYears]]&lt;4,"Junior",IF(TablaProyecto[[#This Row],[TotalWorkingYears]]&lt;10,"Intermediate","Senior"))</f>
        <v>Junior</v>
      </c>
      <c r="AS1554" t="str">
        <f>+IF(TablaProyecto[[#This Row],[Education]]&gt;5,"ERRONEO","")</f>
        <v/>
      </c>
      <c r="AT1554" t="str">
        <f>IF(+COUNTIF(TablaProyecto[EmployeeNumber],TablaProyecto[[#This Row],[EmployeeNumber]])&gt;1,"ERRONEO"," ")</f>
        <v xml:space="preserve"> </v>
      </c>
      <c r="AU1554" t="str">
        <f>+IF(TablaProyecto[[#This Row],[JobSatisfaction]]&gt;4,"ERRONEO"," ")</f>
        <v xml:space="preserve"> </v>
      </c>
      <c r="AV1554" t="str">
        <f>+IF(TablaProyecto[[#This Row],[PerformanceRating]]&gt;4,"ERRONEO"," ")</f>
        <v xml:space="preserve"> </v>
      </c>
      <c r="AW1554" t="str">
        <f>+IF(TablaProyecto[[#This Row],[RelationshipSatisfaction]]&gt;4,"ERRONEO"," ")</f>
        <v xml:space="preserve"> </v>
      </c>
      <c r="AX1554" t="str">
        <f>+IF(TablaProyecto[[#This Row],[WorkLifeBalance]]&gt;4,"ERRONEO"," ")</f>
        <v xml:space="preserve"> </v>
      </c>
    </row>
    <row r="1555" spans="1:50" x14ac:dyDescent="0.35">
      <c r="A1555">
        <v>33</v>
      </c>
      <c r="B1555" t="s">
        <v>35</v>
      </c>
      <c r="C1555" t="s">
        <v>36</v>
      </c>
      <c r="D1555">
        <v>1181</v>
      </c>
      <c r="E1555" t="s">
        <v>45</v>
      </c>
      <c r="F1555">
        <v>8</v>
      </c>
      <c r="G1555">
        <v>3</v>
      </c>
      <c r="H1555" t="s">
        <v>60</v>
      </c>
      <c r="I1555">
        <v>1</v>
      </c>
      <c r="J1555">
        <v>2152</v>
      </c>
      <c r="K1555">
        <v>3</v>
      </c>
      <c r="L1555" t="s">
        <v>39</v>
      </c>
      <c r="M1555">
        <v>66</v>
      </c>
      <c r="N1555">
        <v>3</v>
      </c>
      <c r="O1555">
        <v>1</v>
      </c>
      <c r="P1555" t="s">
        <v>50</v>
      </c>
      <c r="Q1555">
        <v>2</v>
      </c>
      <c r="R1555" t="s">
        <v>41</v>
      </c>
      <c r="S1555">
        <v>7632</v>
      </c>
      <c r="T1555">
        <v>16985</v>
      </c>
      <c r="U1555">
        <v>1</v>
      </c>
      <c r="V1555" t="s">
        <v>42</v>
      </c>
      <c r="W1555" t="s">
        <v>35</v>
      </c>
      <c r="X1555">
        <v>17</v>
      </c>
      <c r="Y1555">
        <v>3</v>
      </c>
      <c r="Z1555">
        <v>4</v>
      </c>
      <c r="AA1555">
        <v>80</v>
      </c>
      <c r="AB1555">
        <v>0</v>
      </c>
      <c r="AC1555">
        <v>6</v>
      </c>
      <c r="AD1555">
        <v>3</v>
      </c>
      <c r="AE1555">
        <v>2</v>
      </c>
      <c r="AF1555">
        <v>5</v>
      </c>
      <c r="AG1555">
        <v>0</v>
      </c>
      <c r="AH1555">
        <v>2</v>
      </c>
      <c r="AI1555">
        <v>0</v>
      </c>
      <c r="AJ1555" s="3">
        <f>+TablaProyecto[[#This Row],[PercentSalaryHike]]/100</f>
        <v>0.17</v>
      </c>
      <c r="AK1555" s="3" t="str">
        <f>+IF(TablaProyecto[[#This Row],[Age]]&gt;=61,"Baby boomers",IF(TablaProyecto[[#This Row],[Age]]&gt;=45,"Generacion X",IF(TablaProyecto[[#This Row],[Age]]&gt;=29,"Millennials","Generacion Z")))</f>
        <v>Millennials</v>
      </c>
      <c r="AL155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55" s="3" t="str">
        <f>+IF(TablaProyecto[[#This Row],[HourlyRate]]&lt;50,"Coste salarial bajo",IF(TablaProyecto[[#This Row],[HourlyRate]]&lt;75,"Coste salarial medio","Coste salarial alto"))</f>
        <v>Coste salarial medio</v>
      </c>
      <c r="AN1555" s="3" t="str">
        <f>+IF(TablaProyecto[[#This Row],[DistanceFromHome]]&lt;10,"0-10 kms",IF(TablaProyecto[[#This Row],[DistanceFromHome]]&lt;20,"10-20 kms","20-30 kms"))</f>
        <v>0-10 kms</v>
      </c>
      <c r="AO1555" s="3" t="str">
        <f>+IF(TablaProyecto[[#This Row],[Porcentaje de aumento salarial recibido (%)]]&lt;16%,"Bajo",IF(TablaProyecto[[#This Row],[Porcentaje de aumento salarial recibido (%)]]&lt;21%,"Medio","Alto"))</f>
        <v>Medio</v>
      </c>
      <c r="AP1555" s="3" t="str">
        <f>+IF(TablaProyecto[[#This Row],[TrainingTimesLastYear]]&lt;3,"Poca",IF(TablaProyecto[[#This Row],[TrainingTimesLastYear]]&lt;5,"Media","Mucha"))</f>
        <v>Media</v>
      </c>
      <c r="AQ1555" s="3" t="str">
        <f>+IF(TablaProyecto[[#This Row],[TotalWorkingYears]]&lt;4,"Junior",IF(TablaProyecto[[#This Row],[TotalWorkingYears]]&lt;10,"Intermediate","Senior"))</f>
        <v>Intermediate</v>
      </c>
      <c r="AS1555" t="str">
        <f>+IF(TablaProyecto[[#This Row],[Education]]&gt;5,"ERRONEO","")</f>
        <v/>
      </c>
      <c r="AT1555" t="str">
        <f>IF(+COUNTIF(TablaProyecto[EmployeeNumber],TablaProyecto[[#This Row],[EmployeeNumber]])&gt;1,"ERRONEO"," ")</f>
        <v xml:space="preserve"> </v>
      </c>
      <c r="AU1555" t="str">
        <f>+IF(TablaProyecto[[#This Row],[JobSatisfaction]]&gt;4,"ERRONEO"," ")</f>
        <v xml:space="preserve"> </v>
      </c>
      <c r="AV1555" t="str">
        <f>+IF(TablaProyecto[[#This Row],[PerformanceRating]]&gt;4,"ERRONEO"," ")</f>
        <v xml:space="preserve"> </v>
      </c>
      <c r="AW1555" t="str">
        <f>+IF(TablaProyecto[[#This Row],[RelationshipSatisfaction]]&gt;4,"ERRONEO"," ")</f>
        <v xml:space="preserve"> </v>
      </c>
      <c r="AX1555" t="str">
        <f>+IF(TablaProyecto[[#This Row],[WorkLifeBalance]]&gt;4,"ERRONEO"," ")</f>
        <v xml:space="preserve"> </v>
      </c>
    </row>
    <row r="1556" spans="1:50" x14ac:dyDescent="0.35">
      <c r="A1556">
        <v>34</v>
      </c>
      <c r="B1556" t="s">
        <v>43</v>
      </c>
      <c r="C1556" t="s">
        <v>44</v>
      </c>
      <c r="D1556">
        <v>429</v>
      </c>
      <c r="E1556" t="s">
        <v>61</v>
      </c>
      <c r="F1556">
        <v>2</v>
      </c>
      <c r="G1556">
        <v>4</v>
      </c>
      <c r="H1556" t="s">
        <v>60</v>
      </c>
      <c r="I1556">
        <v>1</v>
      </c>
      <c r="J1556">
        <v>2153</v>
      </c>
      <c r="K1556">
        <v>4</v>
      </c>
      <c r="L1556" t="s">
        <v>46</v>
      </c>
      <c r="M1556">
        <v>99</v>
      </c>
      <c r="N1556">
        <v>4</v>
      </c>
      <c r="O1556">
        <v>2</v>
      </c>
      <c r="P1556" t="s">
        <v>61</v>
      </c>
      <c r="Q1556">
        <v>4</v>
      </c>
      <c r="R1556" t="s">
        <v>41</v>
      </c>
      <c r="S1556">
        <v>2439</v>
      </c>
      <c r="T1556">
        <v>18384</v>
      </c>
      <c r="U1556">
        <v>5</v>
      </c>
      <c r="V1556" t="s">
        <v>42</v>
      </c>
      <c r="W1556" t="s">
        <v>43</v>
      </c>
      <c r="X1556">
        <v>16</v>
      </c>
      <c r="Y1556">
        <v>3</v>
      </c>
      <c r="Z1556">
        <v>1</v>
      </c>
      <c r="AA1556">
        <v>80</v>
      </c>
      <c r="AB1556">
        <v>1</v>
      </c>
      <c r="AC1556">
        <v>13</v>
      </c>
      <c r="AD1556">
        <v>3</v>
      </c>
      <c r="AE1556">
        <v>3</v>
      </c>
      <c r="AF1556">
        <v>1</v>
      </c>
      <c r="AG1556">
        <v>8</v>
      </c>
      <c r="AH1556">
        <v>1</v>
      </c>
      <c r="AI1556">
        <v>2</v>
      </c>
      <c r="AJ1556" s="3">
        <f>+TablaProyecto[[#This Row],[PercentSalaryHike]]/100</f>
        <v>0.16</v>
      </c>
      <c r="AK1556" s="3" t="str">
        <f>+IF(TablaProyecto[[#This Row],[Age]]&gt;=61,"Baby boomers",IF(TablaProyecto[[#This Row],[Age]]&gt;=45,"Generacion X",IF(TablaProyecto[[#This Row],[Age]]&gt;=29,"Millennials","Generacion Z")))</f>
        <v>Millennials</v>
      </c>
      <c r="AL155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556" s="3" t="str">
        <f>+IF(TablaProyecto[[#This Row],[HourlyRate]]&lt;50,"Coste salarial bajo",IF(TablaProyecto[[#This Row],[HourlyRate]]&lt;75,"Coste salarial medio","Coste salarial alto"))</f>
        <v>Coste salarial alto</v>
      </c>
      <c r="AN1556" s="3" t="str">
        <f>+IF(TablaProyecto[[#This Row],[DistanceFromHome]]&lt;10,"0-10 kms",IF(TablaProyecto[[#This Row],[DistanceFromHome]]&lt;20,"10-20 kms","20-30 kms"))</f>
        <v>0-10 kms</v>
      </c>
      <c r="AO1556" s="3" t="str">
        <f>+IF(TablaProyecto[[#This Row],[Porcentaje de aumento salarial recibido (%)]]&lt;16%,"Bajo",IF(TablaProyecto[[#This Row],[Porcentaje de aumento salarial recibido (%)]]&lt;21%,"Medio","Alto"))</f>
        <v>Medio</v>
      </c>
      <c r="AP1556" s="3" t="str">
        <f>+IF(TablaProyecto[[#This Row],[TrainingTimesLastYear]]&lt;3,"Poca",IF(TablaProyecto[[#This Row],[TrainingTimesLastYear]]&lt;5,"Media","Mucha"))</f>
        <v>Media</v>
      </c>
      <c r="AQ1556" s="3" t="str">
        <f>+IF(TablaProyecto[[#This Row],[TotalWorkingYears]]&lt;4,"Junior",IF(TablaProyecto[[#This Row],[TotalWorkingYears]]&lt;10,"Intermediate","Senior"))</f>
        <v>Senior</v>
      </c>
      <c r="AS1556" t="str">
        <f>+IF(TablaProyecto[[#This Row],[Education]]&gt;5,"ERRONEO","")</f>
        <v/>
      </c>
      <c r="AT1556" t="str">
        <f>IF(+COUNTIF(TablaProyecto[EmployeeNumber],TablaProyecto[[#This Row],[EmployeeNumber]])&gt;1,"ERRONEO"," ")</f>
        <v xml:space="preserve"> </v>
      </c>
      <c r="AU1556" t="str">
        <f>+IF(TablaProyecto[[#This Row],[JobSatisfaction]]&gt;4,"ERRONEO"," ")</f>
        <v xml:space="preserve"> </v>
      </c>
      <c r="AV1556" t="str">
        <f>+IF(TablaProyecto[[#This Row],[PerformanceRating]]&gt;4,"ERRONEO"," ")</f>
        <v xml:space="preserve"> </v>
      </c>
      <c r="AW1556" t="str">
        <f>+IF(TablaProyecto[[#This Row],[RelationshipSatisfaction]]&gt;4,"ERRONEO"," ")</f>
        <v xml:space="preserve"> </v>
      </c>
      <c r="AX1556" t="str">
        <f>+IF(TablaProyecto[[#This Row],[WorkLifeBalance]]&gt;4,"ERRONEO"," ")</f>
        <v xml:space="preserve"> </v>
      </c>
    </row>
    <row r="1557" spans="1:50" x14ac:dyDescent="0.35">
      <c r="A1557">
        <v>54</v>
      </c>
      <c r="B1557" t="s">
        <v>43</v>
      </c>
      <c r="C1557" t="s">
        <v>44</v>
      </c>
      <c r="D1557">
        <v>1297</v>
      </c>
      <c r="E1557" t="s">
        <v>45</v>
      </c>
      <c r="F1557">
        <v>1</v>
      </c>
      <c r="G1557">
        <v>2</v>
      </c>
      <c r="H1557" t="s">
        <v>61</v>
      </c>
      <c r="I1557">
        <v>1</v>
      </c>
      <c r="J1557">
        <v>2154</v>
      </c>
      <c r="K1557">
        <v>3</v>
      </c>
      <c r="L1557" t="s">
        <v>46</v>
      </c>
      <c r="M1557">
        <v>53</v>
      </c>
      <c r="N1557">
        <v>2</v>
      </c>
      <c r="O1557">
        <v>1</v>
      </c>
      <c r="P1557" t="s">
        <v>56</v>
      </c>
      <c r="Q1557">
        <v>1</v>
      </c>
      <c r="R1557" t="s">
        <v>52</v>
      </c>
      <c r="S1557">
        <v>2339</v>
      </c>
      <c r="T1557">
        <v>5531</v>
      </c>
      <c r="U1557">
        <v>8</v>
      </c>
      <c r="V1557" t="s">
        <v>42</v>
      </c>
      <c r="W1557" t="s">
        <v>43</v>
      </c>
      <c r="X1557">
        <v>12</v>
      </c>
      <c r="Y1557">
        <v>3</v>
      </c>
      <c r="Z1557">
        <v>4</v>
      </c>
      <c r="AA1557">
        <v>80</v>
      </c>
      <c r="AB1557">
        <v>0</v>
      </c>
      <c r="AC1557">
        <v>12</v>
      </c>
      <c r="AD1557">
        <v>2</v>
      </c>
      <c r="AE1557">
        <v>3</v>
      </c>
      <c r="AF1557">
        <v>20</v>
      </c>
      <c r="AG1557">
        <v>8</v>
      </c>
      <c r="AH1557">
        <v>2</v>
      </c>
      <c r="AI1557">
        <v>8</v>
      </c>
      <c r="AJ1557" s="3">
        <f>+TablaProyecto[[#This Row],[PercentSalaryHike]]/100</f>
        <v>0.12</v>
      </c>
      <c r="AK1557" s="3" t="str">
        <f>+IF(TablaProyecto[[#This Row],[Age]]&gt;=61,"Baby boomers",IF(TablaProyecto[[#This Row],[Age]]&gt;=45,"Generacion X",IF(TablaProyecto[[#This Row],[Age]]&gt;=29,"Millennials","Generacion Z")))</f>
        <v>Generacion X</v>
      </c>
      <c r="AL155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557" s="3" t="str">
        <f>+IF(TablaProyecto[[#This Row],[HourlyRate]]&lt;50,"Coste salarial bajo",IF(TablaProyecto[[#This Row],[HourlyRate]]&lt;75,"Coste salarial medio","Coste salarial alto"))</f>
        <v>Coste salarial medio</v>
      </c>
      <c r="AN1557" s="3" t="str">
        <f>+IF(TablaProyecto[[#This Row],[DistanceFromHome]]&lt;10,"0-10 kms",IF(TablaProyecto[[#This Row],[DistanceFromHome]]&lt;20,"10-20 kms","20-30 kms"))</f>
        <v>0-10 kms</v>
      </c>
      <c r="AO1557" s="3" t="str">
        <f>+IF(TablaProyecto[[#This Row],[Porcentaje de aumento salarial recibido (%)]]&lt;16%,"Bajo",IF(TablaProyecto[[#This Row],[Porcentaje de aumento salarial recibido (%)]]&lt;21%,"Medio","Alto"))</f>
        <v>Bajo</v>
      </c>
      <c r="AP1557" s="3" t="str">
        <f>+IF(TablaProyecto[[#This Row],[TrainingTimesLastYear]]&lt;3,"Poca",IF(TablaProyecto[[#This Row],[TrainingTimesLastYear]]&lt;5,"Media","Mucha"))</f>
        <v>Poca</v>
      </c>
      <c r="AQ1557" s="3" t="str">
        <f>+IF(TablaProyecto[[#This Row],[TotalWorkingYears]]&lt;4,"Junior",IF(TablaProyecto[[#This Row],[TotalWorkingYears]]&lt;10,"Intermediate","Senior"))</f>
        <v>Senior</v>
      </c>
      <c r="AS1557" t="str">
        <f>+IF(TablaProyecto[[#This Row],[Education]]&gt;5,"ERRONEO","")</f>
        <v/>
      </c>
      <c r="AT1557" t="str">
        <f>IF(+COUNTIF(TablaProyecto[EmployeeNumber],TablaProyecto[[#This Row],[EmployeeNumber]])&gt;1,"ERRONEO"," ")</f>
        <v xml:space="preserve"> </v>
      </c>
      <c r="AU1557" t="str">
        <f>+IF(TablaProyecto[[#This Row],[JobSatisfaction]]&gt;4,"ERRONEO"," ")</f>
        <v xml:space="preserve"> </v>
      </c>
      <c r="AV1557" t="str">
        <f>+IF(TablaProyecto[[#This Row],[PerformanceRating]]&gt;4,"ERRONEO"," ")</f>
        <v xml:space="preserve"> </v>
      </c>
      <c r="AW1557" t="str">
        <f>+IF(TablaProyecto[[#This Row],[RelationshipSatisfaction]]&gt;4,"ERRONEO"," ")</f>
        <v xml:space="preserve"> </v>
      </c>
      <c r="AX1557" t="str">
        <f>+IF(TablaProyecto[[#This Row],[WorkLifeBalance]]&gt;4,"ERRONEO"," ")</f>
        <v xml:space="preserve"> </v>
      </c>
    </row>
    <row r="1558" spans="1:50" x14ac:dyDescent="0.35">
      <c r="A1558">
        <v>35</v>
      </c>
      <c r="B1558" t="s">
        <v>35</v>
      </c>
      <c r="C1558" t="s">
        <v>55</v>
      </c>
      <c r="D1558">
        <v>683</v>
      </c>
      <c r="E1558" t="s">
        <v>37</v>
      </c>
      <c r="F1558">
        <v>4</v>
      </c>
      <c r="G1558">
        <v>4</v>
      </c>
      <c r="H1558" t="s">
        <v>61</v>
      </c>
      <c r="I1558">
        <v>1</v>
      </c>
      <c r="J1558">
        <v>2155</v>
      </c>
      <c r="K1558">
        <v>3</v>
      </c>
      <c r="L1558" t="s">
        <v>39</v>
      </c>
      <c r="M1558">
        <v>40</v>
      </c>
      <c r="N1558">
        <v>1</v>
      </c>
      <c r="O1558">
        <v>2</v>
      </c>
      <c r="P1558" t="s">
        <v>58</v>
      </c>
      <c r="Q1558">
        <v>3</v>
      </c>
      <c r="R1558" t="s">
        <v>48</v>
      </c>
      <c r="S1558">
        <v>2406</v>
      </c>
      <c r="T1558">
        <v>25605</v>
      </c>
      <c r="U1558">
        <v>3</v>
      </c>
      <c r="V1558" t="s">
        <v>42</v>
      </c>
      <c r="W1558" t="s">
        <v>43</v>
      </c>
      <c r="X1558">
        <v>20</v>
      </c>
      <c r="Y1558">
        <v>4</v>
      </c>
      <c r="Z1558">
        <v>4</v>
      </c>
      <c r="AA1558">
        <v>80</v>
      </c>
      <c r="AB1558">
        <v>0</v>
      </c>
      <c r="AC1558">
        <v>17</v>
      </c>
      <c r="AD1558">
        <v>3</v>
      </c>
      <c r="AE1558">
        <v>2</v>
      </c>
      <c r="AF1558">
        <v>4</v>
      </c>
      <c r="AG1558">
        <v>15</v>
      </c>
      <c r="AH1558">
        <v>1</v>
      </c>
      <c r="AI1558">
        <v>1</v>
      </c>
      <c r="AJ1558" s="3">
        <f>+TablaProyecto[[#This Row],[PercentSalaryHike]]/100</f>
        <v>0.2</v>
      </c>
      <c r="AK1558" s="3" t="str">
        <f>+IF(TablaProyecto[[#This Row],[Age]]&gt;=61,"Baby boomers",IF(TablaProyecto[[#This Row],[Age]]&gt;=45,"Generacion X",IF(TablaProyecto[[#This Row],[Age]]&gt;=29,"Millennials","Generacion Z")))</f>
        <v>Millennials</v>
      </c>
      <c r="AL155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58" s="3" t="str">
        <f>+IF(TablaProyecto[[#This Row],[HourlyRate]]&lt;50,"Coste salarial bajo",IF(TablaProyecto[[#This Row],[HourlyRate]]&lt;75,"Coste salarial medio","Coste salarial alto"))</f>
        <v>Coste salarial bajo</v>
      </c>
      <c r="AN1558" s="3" t="str">
        <f>+IF(TablaProyecto[[#This Row],[DistanceFromHome]]&lt;10,"0-10 kms",IF(TablaProyecto[[#This Row],[DistanceFromHome]]&lt;20,"10-20 kms","20-30 kms"))</f>
        <v>0-10 kms</v>
      </c>
      <c r="AO1558" s="3" t="str">
        <f>+IF(TablaProyecto[[#This Row],[Porcentaje de aumento salarial recibido (%)]]&lt;16%,"Bajo",IF(TablaProyecto[[#This Row],[Porcentaje de aumento salarial recibido (%)]]&lt;21%,"Medio","Alto"))</f>
        <v>Medio</v>
      </c>
      <c r="AP1558" s="3" t="str">
        <f>+IF(TablaProyecto[[#This Row],[TrainingTimesLastYear]]&lt;3,"Poca",IF(TablaProyecto[[#This Row],[TrainingTimesLastYear]]&lt;5,"Media","Mucha"))</f>
        <v>Media</v>
      </c>
      <c r="AQ1558" s="3" t="str">
        <f>+IF(TablaProyecto[[#This Row],[TotalWorkingYears]]&lt;4,"Junior",IF(TablaProyecto[[#This Row],[TotalWorkingYears]]&lt;10,"Intermediate","Senior"))</f>
        <v>Senior</v>
      </c>
      <c r="AS1558" t="str">
        <f>+IF(TablaProyecto[[#This Row],[Education]]&gt;5,"ERRONEO","")</f>
        <v/>
      </c>
      <c r="AT1558" t="str">
        <f>IF(+COUNTIF(TablaProyecto[EmployeeNumber],TablaProyecto[[#This Row],[EmployeeNumber]])&gt;1,"ERRONEO"," ")</f>
        <v xml:space="preserve"> </v>
      </c>
      <c r="AU1558" t="str">
        <f>+IF(TablaProyecto[[#This Row],[JobSatisfaction]]&gt;4,"ERRONEO"," ")</f>
        <v xml:space="preserve"> </v>
      </c>
      <c r="AV1558" t="str">
        <f>+IF(TablaProyecto[[#This Row],[PerformanceRating]]&gt;4,"ERRONEO"," ")</f>
        <v xml:space="preserve"> </v>
      </c>
      <c r="AW1558" t="str">
        <f>+IF(TablaProyecto[[#This Row],[RelationshipSatisfaction]]&gt;4,"ERRONEO"," ")</f>
        <v xml:space="preserve"> </v>
      </c>
      <c r="AX1558" t="str">
        <f>+IF(TablaProyecto[[#This Row],[WorkLifeBalance]]&gt;4,"ERRONEO"," ")</f>
        <v xml:space="preserve"> </v>
      </c>
    </row>
    <row r="1559" spans="1:50" x14ac:dyDescent="0.35">
      <c r="A1559">
        <v>31</v>
      </c>
      <c r="B1559" t="s">
        <v>43</v>
      </c>
      <c r="C1559" t="s">
        <v>55</v>
      </c>
      <c r="D1559">
        <v>802</v>
      </c>
      <c r="E1559" t="s">
        <v>61</v>
      </c>
      <c r="F1559">
        <v>2</v>
      </c>
      <c r="G1559">
        <v>3</v>
      </c>
      <c r="H1559" t="s">
        <v>60</v>
      </c>
      <c r="I1559">
        <v>1</v>
      </c>
      <c r="J1559">
        <v>2156</v>
      </c>
      <c r="K1559">
        <v>1</v>
      </c>
      <c r="L1559" t="s">
        <v>39</v>
      </c>
      <c r="M1559">
        <v>52</v>
      </c>
      <c r="N1559">
        <v>3</v>
      </c>
      <c r="O1559">
        <v>1</v>
      </c>
      <c r="P1559" t="s">
        <v>58</v>
      </c>
      <c r="Q1559">
        <v>3</v>
      </c>
      <c r="R1559" t="s">
        <v>48</v>
      </c>
      <c r="S1559">
        <v>2157</v>
      </c>
      <c r="T1559">
        <v>11652</v>
      </c>
      <c r="U1559">
        <v>1</v>
      </c>
      <c r="V1559" t="s">
        <v>42</v>
      </c>
      <c r="W1559" t="s">
        <v>43</v>
      </c>
      <c r="X1559">
        <v>20</v>
      </c>
      <c r="Y1559">
        <v>3</v>
      </c>
      <c r="Z1559">
        <v>1</v>
      </c>
      <c r="AA1559">
        <v>80</v>
      </c>
      <c r="AB1559">
        <v>0</v>
      </c>
      <c r="AC1559">
        <v>16</v>
      </c>
      <c r="AD1559">
        <v>3</v>
      </c>
      <c r="AE1559">
        <v>3</v>
      </c>
      <c r="AF1559">
        <v>2</v>
      </c>
      <c r="AG1559">
        <v>2</v>
      </c>
      <c r="AH1559">
        <v>1</v>
      </c>
      <c r="AI1559">
        <v>2</v>
      </c>
      <c r="AJ1559" s="3">
        <f>+TablaProyecto[[#This Row],[PercentSalaryHike]]/100</f>
        <v>0.2</v>
      </c>
      <c r="AK1559" s="3" t="str">
        <f>+IF(TablaProyecto[[#This Row],[Age]]&gt;=61,"Baby boomers",IF(TablaProyecto[[#This Row],[Age]]&gt;=45,"Generacion X",IF(TablaProyecto[[#This Row],[Age]]&gt;=29,"Millennials","Generacion Z")))</f>
        <v>Millennials</v>
      </c>
      <c r="AL155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59" s="3" t="str">
        <f>+IF(TablaProyecto[[#This Row],[HourlyRate]]&lt;50,"Coste salarial bajo",IF(TablaProyecto[[#This Row],[HourlyRate]]&lt;75,"Coste salarial medio","Coste salarial alto"))</f>
        <v>Coste salarial medio</v>
      </c>
      <c r="AN1559" s="3" t="str">
        <f>+IF(TablaProyecto[[#This Row],[DistanceFromHome]]&lt;10,"0-10 kms",IF(TablaProyecto[[#This Row],[DistanceFromHome]]&lt;20,"10-20 kms","20-30 kms"))</f>
        <v>0-10 kms</v>
      </c>
      <c r="AO1559" s="3" t="str">
        <f>+IF(TablaProyecto[[#This Row],[Porcentaje de aumento salarial recibido (%)]]&lt;16%,"Bajo",IF(TablaProyecto[[#This Row],[Porcentaje de aumento salarial recibido (%)]]&lt;21%,"Medio","Alto"))</f>
        <v>Medio</v>
      </c>
      <c r="AP1559" s="3" t="str">
        <f>+IF(TablaProyecto[[#This Row],[TrainingTimesLastYear]]&lt;3,"Poca",IF(TablaProyecto[[#This Row],[TrainingTimesLastYear]]&lt;5,"Media","Mucha"))</f>
        <v>Media</v>
      </c>
      <c r="AQ1559" s="3" t="str">
        <f>+IF(TablaProyecto[[#This Row],[TotalWorkingYears]]&lt;4,"Junior",IF(TablaProyecto[[#This Row],[TotalWorkingYears]]&lt;10,"Intermediate","Senior"))</f>
        <v>Senior</v>
      </c>
      <c r="AS1559" t="str">
        <f>+IF(TablaProyecto[[#This Row],[Education]]&gt;5,"ERRONEO","")</f>
        <v/>
      </c>
      <c r="AT1559" t="str">
        <f>IF(+COUNTIF(TablaProyecto[EmployeeNumber],TablaProyecto[[#This Row],[EmployeeNumber]])&gt;1,"ERRONEO"," ")</f>
        <v xml:space="preserve"> </v>
      </c>
      <c r="AU1559" t="str">
        <f>+IF(TablaProyecto[[#This Row],[JobSatisfaction]]&gt;4,"ERRONEO"," ")</f>
        <v xml:space="preserve"> </v>
      </c>
      <c r="AV1559" t="str">
        <f>+IF(TablaProyecto[[#This Row],[PerformanceRating]]&gt;4,"ERRONEO"," ")</f>
        <v xml:space="preserve"> </v>
      </c>
      <c r="AW1559" t="str">
        <f>+IF(TablaProyecto[[#This Row],[RelationshipSatisfaction]]&gt;4,"ERRONEO"," ")</f>
        <v xml:space="preserve"> </v>
      </c>
      <c r="AX1559" t="str">
        <f>+IF(TablaProyecto[[#This Row],[WorkLifeBalance]]&gt;4,"ERRONEO"," ")</f>
        <v xml:space="preserve"> </v>
      </c>
    </row>
    <row r="1560" spans="1:50" x14ac:dyDescent="0.35">
      <c r="A1560">
        <v>31</v>
      </c>
      <c r="B1560" t="s">
        <v>43</v>
      </c>
      <c r="C1560" t="s">
        <v>55</v>
      </c>
      <c r="D1560">
        <v>1475</v>
      </c>
      <c r="E1560" t="s">
        <v>37</v>
      </c>
      <c r="F1560">
        <v>2</v>
      </c>
      <c r="G1560">
        <v>4</v>
      </c>
      <c r="H1560" t="s">
        <v>38</v>
      </c>
      <c r="I1560">
        <v>1</v>
      </c>
      <c r="J1560">
        <v>2157</v>
      </c>
      <c r="K1560">
        <v>4</v>
      </c>
      <c r="L1560" t="s">
        <v>39</v>
      </c>
      <c r="M1560">
        <v>65</v>
      </c>
      <c r="N1560">
        <v>3</v>
      </c>
      <c r="O1560">
        <v>2</v>
      </c>
      <c r="P1560" t="s">
        <v>58</v>
      </c>
      <c r="Q1560">
        <v>3</v>
      </c>
      <c r="R1560" t="s">
        <v>41</v>
      </c>
      <c r="S1560">
        <v>2566</v>
      </c>
      <c r="T1560">
        <v>19920</v>
      </c>
      <c r="U1560">
        <v>1</v>
      </c>
      <c r="V1560" t="s">
        <v>42</v>
      </c>
      <c r="W1560" t="s">
        <v>43</v>
      </c>
      <c r="X1560">
        <v>16</v>
      </c>
      <c r="Y1560">
        <v>3</v>
      </c>
      <c r="Z1560">
        <v>4</v>
      </c>
      <c r="AA1560">
        <v>80</v>
      </c>
      <c r="AB1560">
        <v>1</v>
      </c>
      <c r="AC1560">
        <v>3</v>
      </c>
      <c r="AD1560">
        <v>2</v>
      </c>
      <c r="AE1560">
        <v>3</v>
      </c>
      <c r="AF1560">
        <v>5</v>
      </c>
      <c r="AG1560">
        <v>2</v>
      </c>
      <c r="AH1560">
        <v>1</v>
      </c>
      <c r="AI1560">
        <v>7</v>
      </c>
      <c r="AJ1560" s="3">
        <f>+TablaProyecto[[#This Row],[PercentSalaryHike]]/100</f>
        <v>0.16</v>
      </c>
      <c r="AK1560" s="3" t="str">
        <f>+IF(TablaProyecto[[#This Row],[Age]]&gt;=61,"Baby boomers",IF(TablaProyecto[[#This Row],[Age]]&gt;=45,"Generacion X",IF(TablaProyecto[[#This Row],[Age]]&gt;=29,"Millennials","Generacion Z")))</f>
        <v>Millennials</v>
      </c>
      <c r="AL156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60" s="3" t="str">
        <f>+IF(TablaProyecto[[#This Row],[HourlyRate]]&lt;50,"Coste salarial bajo",IF(TablaProyecto[[#This Row],[HourlyRate]]&lt;75,"Coste salarial medio","Coste salarial alto"))</f>
        <v>Coste salarial medio</v>
      </c>
      <c r="AN1560" s="3" t="str">
        <f>+IF(TablaProyecto[[#This Row],[DistanceFromHome]]&lt;10,"0-10 kms",IF(TablaProyecto[[#This Row],[DistanceFromHome]]&lt;20,"10-20 kms","20-30 kms"))</f>
        <v>0-10 kms</v>
      </c>
      <c r="AO1560" s="3" t="str">
        <f>+IF(TablaProyecto[[#This Row],[Porcentaje de aumento salarial recibido (%)]]&lt;16%,"Bajo",IF(TablaProyecto[[#This Row],[Porcentaje de aumento salarial recibido (%)]]&lt;21%,"Medio","Alto"))</f>
        <v>Medio</v>
      </c>
      <c r="AP1560" s="3" t="str">
        <f>+IF(TablaProyecto[[#This Row],[TrainingTimesLastYear]]&lt;3,"Poca",IF(TablaProyecto[[#This Row],[TrainingTimesLastYear]]&lt;5,"Media","Mucha"))</f>
        <v>Poca</v>
      </c>
      <c r="AQ1560" s="3" t="str">
        <f>+IF(TablaProyecto[[#This Row],[TotalWorkingYears]]&lt;4,"Junior",IF(TablaProyecto[[#This Row],[TotalWorkingYears]]&lt;10,"Intermediate","Senior"))</f>
        <v>Junior</v>
      </c>
      <c r="AS1560" t="str">
        <f>+IF(TablaProyecto[[#This Row],[Education]]&gt;5,"ERRONEO","")</f>
        <v/>
      </c>
      <c r="AT1560" t="str">
        <f>IF(+COUNTIF(TablaProyecto[EmployeeNumber],TablaProyecto[[#This Row],[EmployeeNumber]])&gt;1,"ERRONEO"," ")</f>
        <v xml:space="preserve"> </v>
      </c>
      <c r="AU1560" t="str">
        <f>+IF(TablaProyecto[[#This Row],[JobSatisfaction]]&gt;4,"ERRONEO"," ")</f>
        <v xml:space="preserve"> </v>
      </c>
      <c r="AV1560" t="str">
        <f>+IF(TablaProyecto[[#This Row],[PerformanceRating]]&gt;4,"ERRONEO"," ")</f>
        <v xml:space="preserve"> </v>
      </c>
      <c r="AW1560" t="str">
        <f>+IF(TablaProyecto[[#This Row],[RelationshipSatisfaction]]&gt;4,"ERRONEO"," ")</f>
        <v xml:space="preserve"> </v>
      </c>
      <c r="AX1560" t="str">
        <f>+IF(TablaProyecto[[#This Row],[WorkLifeBalance]]&gt;4,"ERRONEO"," ")</f>
        <v xml:space="preserve"> </v>
      </c>
    </row>
    <row r="1561" spans="1:50" x14ac:dyDescent="0.35">
      <c r="A1561">
        <v>49</v>
      </c>
      <c r="B1561" t="s">
        <v>43</v>
      </c>
      <c r="C1561" t="s">
        <v>55</v>
      </c>
      <c r="D1561">
        <v>1107</v>
      </c>
      <c r="E1561" t="s">
        <v>61</v>
      </c>
      <c r="F1561">
        <v>2</v>
      </c>
      <c r="G1561">
        <v>4</v>
      </c>
      <c r="H1561" t="s">
        <v>49</v>
      </c>
      <c r="I1561">
        <v>1</v>
      </c>
      <c r="J1561">
        <v>2158</v>
      </c>
      <c r="K1561">
        <v>3</v>
      </c>
      <c r="L1561" t="s">
        <v>46</v>
      </c>
      <c r="M1561">
        <v>89</v>
      </c>
      <c r="N1561">
        <v>3</v>
      </c>
      <c r="O1561">
        <v>2</v>
      </c>
      <c r="P1561" t="s">
        <v>40</v>
      </c>
      <c r="Q1561">
        <v>1</v>
      </c>
      <c r="R1561" t="s">
        <v>52</v>
      </c>
      <c r="S1561">
        <v>4908</v>
      </c>
      <c r="T1561">
        <v>9696</v>
      </c>
      <c r="U1561">
        <v>5</v>
      </c>
      <c r="V1561" t="s">
        <v>42</v>
      </c>
      <c r="W1561" t="s">
        <v>35</v>
      </c>
      <c r="X1561">
        <v>11</v>
      </c>
      <c r="Y1561">
        <v>3</v>
      </c>
      <c r="Z1561">
        <v>1</v>
      </c>
      <c r="AA1561">
        <v>80</v>
      </c>
      <c r="AB1561">
        <v>1</v>
      </c>
      <c r="AC1561">
        <v>10</v>
      </c>
      <c r="AD1561">
        <v>3</v>
      </c>
      <c r="AE1561">
        <v>2</v>
      </c>
      <c r="AF1561">
        <v>21</v>
      </c>
      <c r="AG1561">
        <v>5</v>
      </c>
      <c r="AH1561">
        <v>1</v>
      </c>
      <c r="AI1561">
        <v>2</v>
      </c>
      <c r="AJ1561" s="3">
        <f>+TablaProyecto[[#This Row],[PercentSalaryHike]]/100</f>
        <v>0.11</v>
      </c>
      <c r="AK1561" s="3" t="str">
        <f>+IF(TablaProyecto[[#This Row],[Age]]&gt;=61,"Baby boomers",IF(TablaProyecto[[#This Row],[Age]]&gt;=45,"Generacion X",IF(TablaProyecto[[#This Row],[Age]]&gt;=29,"Millennials","Generacion Z")))</f>
        <v>Generacion X</v>
      </c>
      <c r="AL156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561" s="3" t="str">
        <f>+IF(TablaProyecto[[#This Row],[HourlyRate]]&lt;50,"Coste salarial bajo",IF(TablaProyecto[[#This Row],[HourlyRate]]&lt;75,"Coste salarial medio","Coste salarial alto"))</f>
        <v>Coste salarial alto</v>
      </c>
      <c r="AN1561" s="3" t="str">
        <f>+IF(TablaProyecto[[#This Row],[DistanceFromHome]]&lt;10,"0-10 kms",IF(TablaProyecto[[#This Row],[DistanceFromHome]]&lt;20,"10-20 kms","20-30 kms"))</f>
        <v>0-10 kms</v>
      </c>
      <c r="AO1561" s="3" t="str">
        <f>+IF(TablaProyecto[[#This Row],[Porcentaje de aumento salarial recibido (%)]]&lt;16%,"Bajo",IF(TablaProyecto[[#This Row],[Porcentaje de aumento salarial recibido (%)]]&lt;21%,"Medio","Alto"))</f>
        <v>Bajo</v>
      </c>
      <c r="AP1561" s="3" t="str">
        <f>+IF(TablaProyecto[[#This Row],[TrainingTimesLastYear]]&lt;3,"Poca",IF(TablaProyecto[[#This Row],[TrainingTimesLastYear]]&lt;5,"Media","Mucha"))</f>
        <v>Media</v>
      </c>
      <c r="AQ1561" s="3" t="str">
        <f>+IF(TablaProyecto[[#This Row],[TotalWorkingYears]]&lt;4,"Junior",IF(TablaProyecto[[#This Row],[TotalWorkingYears]]&lt;10,"Intermediate","Senior"))</f>
        <v>Senior</v>
      </c>
      <c r="AS1561" t="str">
        <f>+IF(TablaProyecto[[#This Row],[Education]]&gt;5,"ERRONEO","")</f>
        <v/>
      </c>
      <c r="AT1561" t="str">
        <f>IF(+COUNTIF(TablaProyecto[EmployeeNumber],TablaProyecto[[#This Row],[EmployeeNumber]])&gt;1,"ERRONEO"," ")</f>
        <v xml:space="preserve"> </v>
      </c>
      <c r="AU1561" t="str">
        <f>+IF(TablaProyecto[[#This Row],[JobSatisfaction]]&gt;4,"ERRONEO"," ")</f>
        <v xml:space="preserve"> </v>
      </c>
      <c r="AV1561" t="str">
        <f>+IF(TablaProyecto[[#This Row],[PerformanceRating]]&gt;4,"ERRONEO"," ")</f>
        <v xml:space="preserve"> </v>
      </c>
      <c r="AW1561" t="str">
        <f>+IF(TablaProyecto[[#This Row],[RelationshipSatisfaction]]&gt;4,"ERRONEO"," ")</f>
        <v xml:space="preserve"> </v>
      </c>
      <c r="AX1561" t="str">
        <f>+IF(TablaProyecto[[#This Row],[WorkLifeBalance]]&gt;4,"ERRONEO"," ")</f>
        <v xml:space="preserve"> </v>
      </c>
    </row>
    <row r="1562" spans="1:50" x14ac:dyDescent="0.35">
      <c r="A1562">
        <v>19</v>
      </c>
      <c r="B1562" t="s">
        <v>35</v>
      </c>
      <c r="C1562" t="s">
        <v>44</v>
      </c>
      <c r="D1562">
        <v>1485</v>
      </c>
      <c r="E1562" t="s">
        <v>61</v>
      </c>
      <c r="F1562">
        <v>1</v>
      </c>
      <c r="G1562">
        <v>3</v>
      </c>
      <c r="H1562" t="s">
        <v>60</v>
      </c>
      <c r="I1562">
        <v>1</v>
      </c>
      <c r="J1562">
        <v>2159</v>
      </c>
      <c r="K1562">
        <v>4</v>
      </c>
      <c r="L1562" t="s">
        <v>39</v>
      </c>
      <c r="M1562">
        <v>93</v>
      </c>
      <c r="N1562">
        <v>3</v>
      </c>
      <c r="O1562">
        <v>1</v>
      </c>
      <c r="P1562" t="s">
        <v>47</v>
      </c>
      <c r="Q1562">
        <v>4</v>
      </c>
      <c r="R1562" t="s">
        <v>52</v>
      </c>
      <c r="S1562">
        <v>6062</v>
      </c>
      <c r="T1562">
        <v>14284</v>
      </c>
      <c r="U1562">
        <v>0</v>
      </c>
      <c r="V1562" t="s">
        <v>42</v>
      </c>
      <c r="W1562" t="s">
        <v>35</v>
      </c>
      <c r="X1562">
        <v>19</v>
      </c>
      <c r="Y1562">
        <v>3</v>
      </c>
      <c r="Z1562">
        <v>4</v>
      </c>
      <c r="AA1562">
        <v>80</v>
      </c>
      <c r="AB1562">
        <v>0</v>
      </c>
      <c r="AC1562">
        <v>0</v>
      </c>
      <c r="AD1562">
        <v>3</v>
      </c>
      <c r="AE1562">
        <v>2</v>
      </c>
      <c r="AF1562">
        <v>5</v>
      </c>
      <c r="AG1562">
        <v>2</v>
      </c>
      <c r="AH1562">
        <v>1</v>
      </c>
      <c r="AI1562">
        <v>8</v>
      </c>
      <c r="AJ1562" s="3">
        <f>+TablaProyecto[[#This Row],[PercentSalaryHike]]/100</f>
        <v>0.19</v>
      </c>
      <c r="AK1562" s="3" t="str">
        <f>+IF(TablaProyecto[[#This Row],[Age]]&gt;=61,"Baby boomers",IF(TablaProyecto[[#This Row],[Age]]&gt;=45,"Generacion X",IF(TablaProyecto[[#This Row],[Age]]&gt;=29,"Millennials","Generacion Z")))</f>
        <v>Generacion Z</v>
      </c>
      <c r="AL156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62" s="3" t="str">
        <f>+IF(TablaProyecto[[#This Row],[HourlyRate]]&lt;50,"Coste salarial bajo",IF(TablaProyecto[[#This Row],[HourlyRate]]&lt;75,"Coste salarial medio","Coste salarial alto"))</f>
        <v>Coste salarial alto</v>
      </c>
      <c r="AN1562" s="3" t="str">
        <f>+IF(TablaProyecto[[#This Row],[DistanceFromHome]]&lt;10,"0-10 kms",IF(TablaProyecto[[#This Row],[DistanceFromHome]]&lt;20,"10-20 kms","20-30 kms"))</f>
        <v>0-10 kms</v>
      </c>
      <c r="AO1562" s="3" t="str">
        <f>+IF(TablaProyecto[[#This Row],[Porcentaje de aumento salarial recibido (%)]]&lt;16%,"Bajo",IF(TablaProyecto[[#This Row],[Porcentaje de aumento salarial recibido (%)]]&lt;21%,"Medio","Alto"))</f>
        <v>Medio</v>
      </c>
      <c r="AP1562" s="3" t="str">
        <f>+IF(TablaProyecto[[#This Row],[TrainingTimesLastYear]]&lt;3,"Poca",IF(TablaProyecto[[#This Row],[TrainingTimesLastYear]]&lt;5,"Media","Mucha"))</f>
        <v>Media</v>
      </c>
      <c r="AQ1562" s="3" t="str">
        <f>+IF(TablaProyecto[[#This Row],[TotalWorkingYears]]&lt;4,"Junior",IF(TablaProyecto[[#This Row],[TotalWorkingYears]]&lt;10,"Intermediate","Senior"))</f>
        <v>Junior</v>
      </c>
      <c r="AS1562" t="str">
        <f>+IF(TablaProyecto[[#This Row],[Education]]&gt;5,"ERRONEO","")</f>
        <v/>
      </c>
      <c r="AT1562" t="str">
        <f>IF(+COUNTIF(TablaProyecto[EmployeeNumber],TablaProyecto[[#This Row],[EmployeeNumber]])&gt;1,"ERRONEO"," ")</f>
        <v xml:space="preserve"> </v>
      </c>
      <c r="AU1562" t="str">
        <f>+IF(TablaProyecto[[#This Row],[JobSatisfaction]]&gt;4,"ERRONEO"," ")</f>
        <v xml:space="preserve"> </v>
      </c>
      <c r="AV1562" t="str">
        <f>+IF(TablaProyecto[[#This Row],[PerformanceRating]]&gt;4,"ERRONEO"," ")</f>
        <v xml:space="preserve"> </v>
      </c>
      <c r="AW1562" t="str">
        <f>+IF(TablaProyecto[[#This Row],[RelationshipSatisfaction]]&gt;4,"ERRONEO"," ")</f>
        <v xml:space="preserve"> </v>
      </c>
      <c r="AX1562" t="str">
        <f>+IF(TablaProyecto[[#This Row],[WorkLifeBalance]]&gt;4,"ERRONEO"," ")</f>
        <v xml:space="preserve"> </v>
      </c>
    </row>
    <row r="1563" spans="1:50" x14ac:dyDescent="0.35">
      <c r="A1563">
        <v>18</v>
      </c>
      <c r="B1563" t="s">
        <v>43</v>
      </c>
      <c r="C1563" t="s">
        <v>36</v>
      </c>
      <c r="D1563">
        <v>1247</v>
      </c>
      <c r="E1563" t="s">
        <v>61</v>
      </c>
      <c r="F1563">
        <v>24</v>
      </c>
      <c r="G1563">
        <v>3</v>
      </c>
      <c r="H1563" t="s">
        <v>60</v>
      </c>
      <c r="I1563">
        <v>1</v>
      </c>
      <c r="J1563">
        <v>2160</v>
      </c>
      <c r="K1563">
        <v>3</v>
      </c>
      <c r="L1563" t="s">
        <v>39</v>
      </c>
      <c r="M1563">
        <v>66</v>
      </c>
      <c r="N1563">
        <v>3</v>
      </c>
      <c r="O1563">
        <v>2</v>
      </c>
      <c r="P1563" t="s">
        <v>56</v>
      </c>
      <c r="Q1563">
        <v>2</v>
      </c>
      <c r="R1563" t="s">
        <v>48</v>
      </c>
      <c r="S1563">
        <v>2323</v>
      </c>
      <c r="T1563">
        <v>17783</v>
      </c>
      <c r="U1563">
        <v>1</v>
      </c>
      <c r="V1563" t="s">
        <v>42</v>
      </c>
      <c r="W1563" t="s">
        <v>35</v>
      </c>
      <c r="X1563">
        <v>13</v>
      </c>
      <c r="Y1563">
        <v>3</v>
      </c>
      <c r="Z1563">
        <v>1</v>
      </c>
      <c r="AA1563">
        <v>80</v>
      </c>
      <c r="AB1563">
        <v>2</v>
      </c>
      <c r="AC1563">
        <v>4</v>
      </c>
      <c r="AD1563">
        <v>3</v>
      </c>
      <c r="AE1563">
        <v>4</v>
      </c>
      <c r="AF1563">
        <v>10</v>
      </c>
      <c r="AG1563">
        <v>10</v>
      </c>
      <c r="AH1563">
        <v>1</v>
      </c>
      <c r="AI1563">
        <v>7</v>
      </c>
      <c r="AJ1563" s="3">
        <f>+TablaProyecto[[#This Row],[PercentSalaryHike]]/100</f>
        <v>0.13</v>
      </c>
      <c r="AK1563" s="3" t="str">
        <f>+IF(TablaProyecto[[#This Row],[Age]]&gt;=61,"Baby boomers",IF(TablaProyecto[[#This Row],[Age]]&gt;=45,"Generacion X",IF(TablaProyecto[[#This Row],[Age]]&gt;=29,"Millennials","Generacion Z")))</f>
        <v>Generacion Z</v>
      </c>
      <c r="AL156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63" s="3" t="str">
        <f>+IF(TablaProyecto[[#This Row],[HourlyRate]]&lt;50,"Coste salarial bajo",IF(TablaProyecto[[#This Row],[HourlyRate]]&lt;75,"Coste salarial medio","Coste salarial alto"))</f>
        <v>Coste salarial medio</v>
      </c>
      <c r="AN1563" s="3" t="str">
        <f>+IF(TablaProyecto[[#This Row],[DistanceFromHome]]&lt;10,"0-10 kms",IF(TablaProyecto[[#This Row],[DistanceFromHome]]&lt;20,"10-20 kms","20-30 kms"))</f>
        <v>20-30 kms</v>
      </c>
      <c r="AO1563" s="3" t="str">
        <f>+IF(TablaProyecto[[#This Row],[Porcentaje de aumento salarial recibido (%)]]&lt;16%,"Bajo",IF(TablaProyecto[[#This Row],[Porcentaje de aumento salarial recibido (%)]]&lt;21%,"Medio","Alto"))</f>
        <v>Bajo</v>
      </c>
      <c r="AP1563" s="3" t="str">
        <f>+IF(TablaProyecto[[#This Row],[TrainingTimesLastYear]]&lt;3,"Poca",IF(TablaProyecto[[#This Row],[TrainingTimesLastYear]]&lt;5,"Media","Mucha"))</f>
        <v>Media</v>
      </c>
      <c r="AQ1563" s="3" t="str">
        <f>+IF(TablaProyecto[[#This Row],[TotalWorkingYears]]&lt;4,"Junior",IF(TablaProyecto[[#This Row],[TotalWorkingYears]]&lt;10,"Intermediate","Senior"))</f>
        <v>Intermediate</v>
      </c>
      <c r="AS1563" t="str">
        <f>+IF(TablaProyecto[[#This Row],[Education]]&gt;5,"ERRONEO","")</f>
        <v/>
      </c>
      <c r="AT1563" t="str">
        <f>IF(+COUNTIF(TablaProyecto[EmployeeNumber],TablaProyecto[[#This Row],[EmployeeNumber]])&gt;1,"ERRONEO"," ")</f>
        <v xml:space="preserve"> </v>
      </c>
      <c r="AU1563" t="str">
        <f>+IF(TablaProyecto[[#This Row],[JobSatisfaction]]&gt;4,"ERRONEO"," ")</f>
        <v xml:space="preserve"> </v>
      </c>
      <c r="AV1563" t="str">
        <f>+IF(TablaProyecto[[#This Row],[PerformanceRating]]&gt;4,"ERRONEO"," ")</f>
        <v xml:space="preserve"> </v>
      </c>
      <c r="AW1563" t="str">
        <f>+IF(TablaProyecto[[#This Row],[RelationshipSatisfaction]]&gt;4,"ERRONEO"," ")</f>
        <v xml:space="preserve"> </v>
      </c>
      <c r="AX1563" t="str">
        <f>+IF(TablaProyecto[[#This Row],[WorkLifeBalance]]&gt;4,"ERRONEO"," ")</f>
        <v xml:space="preserve"> </v>
      </c>
    </row>
    <row r="1564" spans="1:50" x14ac:dyDescent="0.35">
      <c r="A1564">
        <v>45</v>
      </c>
      <c r="B1564" t="s">
        <v>43</v>
      </c>
      <c r="C1564" t="s">
        <v>36</v>
      </c>
      <c r="D1564">
        <v>238</v>
      </c>
      <c r="E1564" t="s">
        <v>61</v>
      </c>
      <c r="F1564">
        <v>13</v>
      </c>
      <c r="G1564">
        <v>3</v>
      </c>
      <c r="H1564" t="s">
        <v>51</v>
      </c>
      <c r="I1564">
        <v>1</v>
      </c>
      <c r="J1564">
        <v>2161</v>
      </c>
      <c r="K1564">
        <v>4</v>
      </c>
      <c r="L1564" t="s">
        <v>39</v>
      </c>
      <c r="M1564">
        <v>48</v>
      </c>
      <c r="N1564">
        <v>2</v>
      </c>
      <c r="O1564">
        <v>2</v>
      </c>
      <c r="P1564" t="s">
        <v>53</v>
      </c>
      <c r="Q1564">
        <v>3</v>
      </c>
      <c r="R1564" t="s">
        <v>52</v>
      </c>
      <c r="S1564">
        <v>3377</v>
      </c>
      <c r="T1564">
        <v>17434</v>
      </c>
      <c r="U1564">
        <v>1</v>
      </c>
      <c r="V1564" t="s">
        <v>42</v>
      </c>
      <c r="W1564" t="s">
        <v>35</v>
      </c>
      <c r="X1564">
        <v>18</v>
      </c>
      <c r="Y1564">
        <v>4</v>
      </c>
      <c r="Z1564">
        <v>3</v>
      </c>
      <c r="AA1564">
        <v>80</v>
      </c>
      <c r="AB1564">
        <v>1</v>
      </c>
      <c r="AC1564">
        <v>4</v>
      </c>
      <c r="AD1564">
        <v>3</v>
      </c>
      <c r="AE1564">
        <v>3</v>
      </c>
      <c r="AF1564">
        <v>3</v>
      </c>
      <c r="AG1564">
        <v>5</v>
      </c>
      <c r="AH1564">
        <v>0</v>
      </c>
      <c r="AI1564">
        <v>1</v>
      </c>
      <c r="AJ1564" s="3">
        <f>+TablaProyecto[[#This Row],[PercentSalaryHike]]/100</f>
        <v>0.18</v>
      </c>
      <c r="AK1564" s="3" t="str">
        <f>+IF(TablaProyecto[[#This Row],[Age]]&gt;=61,"Baby boomers",IF(TablaProyecto[[#This Row],[Age]]&gt;=45,"Generacion X",IF(TablaProyecto[[#This Row],[Age]]&gt;=29,"Millennials","Generacion Z")))</f>
        <v>Generacion X</v>
      </c>
      <c r="AL156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64" s="3" t="str">
        <f>+IF(TablaProyecto[[#This Row],[HourlyRate]]&lt;50,"Coste salarial bajo",IF(TablaProyecto[[#This Row],[HourlyRate]]&lt;75,"Coste salarial medio","Coste salarial alto"))</f>
        <v>Coste salarial bajo</v>
      </c>
      <c r="AN1564" s="3" t="str">
        <f>+IF(TablaProyecto[[#This Row],[DistanceFromHome]]&lt;10,"0-10 kms",IF(TablaProyecto[[#This Row],[DistanceFromHome]]&lt;20,"10-20 kms","20-30 kms"))</f>
        <v>10-20 kms</v>
      </c>
      <c r="AO1564" s="3" t="str">
        <f>+IF(TablaProyecto[[#This Row],[Porcentaje de aumento salarial recibido (%)]]&lt;16%,"Bajo",IF(TablaProyecto[[#This Row],[Porcentaje de aumento salarial recibido (%)]]&lt;21%,"Medio","Alto"))</f>
        <v>Medio</v>
      </c>
      <c r="AP1564" s="3" t="str">
        <f>+IF(TablaProyecto[[#This Row],[TrainingTimesLastYear]]&lt;3,"Poca",IF(TablaProyecto[[#This Row],[TrainingTimesLastYear]]&lt;5,"Media","Mucha"))</f>
        <v>Media</v>
      </c>
      <c r="AQ1564" s="3" t="str">
        <f>+IF(TablaProyecto[[#This Row],[TotalWorkingYears]]&lt;4,"Junior",IF(TablaProyecto[[#This Row],[TotalWorkingYears]]&lt;10,"Intermediate","Senior"))</f>
        <v>Intermediate</v>
      </c>
      <c r="AS1564" t="str">
        <f>+IF(TablaProyecto[[#This Row],[Education]]&gt;5,"ERRONEO","")</f>
        <v/>
      </c>
      <c r="AT1564" t="str">
        <f>IF(+COUNTIF(TablaProyecto[EmployeeNumber],TablaProyecto[[#This Row],[EmployeeNumber]])&gt;1,"ERRONEO"," ")</f>
        <v xml:space="preserve"> </v>
      </c>
      <c r="AU1564" t="str">
        <f>+IF(TablaProyecto[[#This Row],[JobSatisfaction]]&gt;4,"ERRONEO"," ")</f>
        <v xml:space="preserve"> </v>
      </c>
      <c r="AV1564" t="str">
        <f>+IF(TablaProyecto[[#This Row],[PerformanceRating]]&gt;4,"ERRONEO"," ")</f>
        <v xml:space="preserve"> </v>
      </c>
      <c r="AW1564" t="str">
        <f>+IF(TablaProyecto[[#This Row],[RelationshipSatisfaction]]&gt;4,"ERRONEO"," ")</f>
        <v xml:space="preserve"> </v>
      </c>
      <c r="AX1564" t="str">
        <f>+IF(TablaProyecto[[#This Row],[WorkLifeBalance]]&gt;4,"ERRONEO"," ")</f>
        <v xml:space="preserve"> </v>
      </c>
    </row>
    <row r="1565" spans="1:50" x14ac:dyDescent="0.35">
      <c r="A1565">
        <v>45</v>
      </c>
      <c r="B1565" t="s">
        <v>35</v>
      </c>
      <c r="C1565" t="s">
        <v>55</v>
      </c>
      <c r="D1565">
        <v>326</v>
      </c>
      <c r="E1565" t="s">
        <v>37</v>
      </c>
      <c r="F1565">
        <v>2</v>
      </c>
      <c r="G1565">
        <v>5</v>
      </c>
      <c r="H1565" t="s">
        <v>60</v>
      </c>
      <c r="I1565">
        <v>1</v>
      </c>
      <c r="J1565">
        <v>2162</v>
      </c>
      <c r="K1565">
        <v>1</v>
      </c>
      <c r="L1565" t="s">
        <v>46</v>
      </c>
      <c r="M1565">
        <v>41</v>
      </c>
      <c r="N1565">
        <v>3</v>
      </c>
      <c r="O1565">
        <v>2</v>
      </c>
      <c r="P1565" t="s">
        <v>40</v>
      </c>
      <c r="Q1565">
        <v>3</v>
      </c>
      <c r="R1565" t="s">
        <v>52</v>
      </c>
      <c r="S1565">
        <v>6377</v>
      </c>
      <c r="T1565">
        <v>10781</v>
      </c>
      <c r="U1565">
        <v>4</v>
      </c>
      <c r="V1565" t="s">
        <v>42</v>
      </c>
      <c r="W1565" t="s">
        <v>35</v>
      </c>
      <c r="X1565">
        <v>13</v>
      </c>
      <c r="Y1565">
        <v>3</v>
      </c>
      <c r="Z1565">
        <v>4</v>
      </c>
      <c r="AA1565">
        <v>80</v>
      </c>
      <c r="AB1565">
        <v>0</v>
      </c>
      <c r="AC1565">
        <v>9</v>
      </c>
      <c r="AD1565">
        <v>3</v>
      </c>
      <c r="AE1565">
        <v>4</v>
      </c>
      <c r="AF1565">
        <v>9</v>
      </c>
      <c r="AG1565">
        <v>7</v>
      </c>
      <c r="AH1565">
        <v>1</v>
      </c>
      <c r="AI1565">
        <v>2</v>
      </c>
      <c r="AJ1565" s="3">
        <f>+TablaProyecto[[#This Row],[PercentSalaryHike]]/100</f>
        <v>0.13</v>
      </c>
      <c r="AK1565" s="3" t="str">
        <f>+IF(TablaProyecto[[#This Row],[Age]]&gt;=61,"Baby boomers",IF(TablaProyecto[[#This Row],[Age]]&gt;=45,"Generacion X",IF(TablaProyecto[[#This Row],[Age]]&gt;=29,"Millennials","Generacion Z")))</f>
        <v>Generacion X</v>
      </c>
      <c r="AL156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65" s="3" t="str">
        <f>+IF(TablaProyecto[[#This Row],[HourlyRate]]&lt;50,"Coste salarial bajo",IF(TablaProyecto[[#This Row],[HourlyRate]]&lt;75,"Coste salarial medio","Coste salarial alto"))</f>
        <v>Coste salarial bajo</v>
      </c>
      <c r="AN1565" s="3" t="str">
        <f>+IF(TablaProyecto[[#This Row],[DistanceFromHome]]&lt;10,"0-10 kms",IF(TablaProyecto[[#This Row],[DistanceFromHome]]&lt;20,"10-20 kms","20-30 kms"))</f>
        <v>0-10 kms</v>
      </c>
      <c r="AO1565" s="3" t="str">
        <f>+IF(TablaProyecto[[#This Row],[Porcentaje de aumento salarial recibido (%)]]&lt;16%,"Bajo",IF(TablaProyecto[[#This Row],[Porcentaje de aumento salarial recibido (%)]]&lt;21%,"Medio","Alto"))</f>
        <v>Bajo</v>
      </c>
      <c r="AP1565" s="3" t="str">
        <f>+IF(TablaProyecto[[#This Row],[TrainingTimesLastYear]]&lt;3,"Poca",IF(TablaProyecto[[#This Row],[TrainingTimesLastYear]]&lt;5,"Media","Mucha"))</f>
        <v>Media</v>
      </c>
      <c r="AQ1565" s="3" t="str">
        <f>+IF(TablaProyecto[[#This Row],[TotalWorkingYears]]&lt;4,"Junior",IF(TablaProyecto[[#This Row],[TotalWorkingYears]]&lt;10,"Intermediate","Senior"))</f>
        <v>Intermediate</v>
      </c>
      <c r="AS1565" t="str">
        <f>+IF(TablaProyecto[[#This Row],[Education]]&gt;5,"ERRONEO","")</f>
        <v/>
      </c>
      <c r="AT1565" t="str">
        <f>IF(+COUNTIF(TablaProyecto[EmployeeNumber],TablaProyecto[[#This Row],[EmployeeNumber]])&gt;1,"ERRONEO"," ")</f>
        <v xml:space="preserve"> </v>
      </c>
      <c r="AU1565" t="str">
        <f>+IF(TablaProyecto[[#This Row],[JobSatisfaction]]&gt;4,"ERRONEO"," ")</f>
        <v xml:space="preserve"> </v>
      </c>
      <c r="AV1565" t="str">
        <f>+IF(TablaProyecto[[#This Row],[PerformanceRating]]&gt;4,"ERRONEO"," ")</f>
        <v xml:space="preserve"> </v>
      </c>
      <c r="AW1565" t="str">
        <f>+IF(TablaProyecto[[#This Row],[RelationshipSatisfaction]]&gt;4,"ERRONEO"," ")</f>
        <v xml:space="preserve"> </v>
      </c>
      <c r="AX1565" t="str">
        <f>+IF(TablaProyecto[[#This Row],[WorkLifeBalance]]&gt;4,"ERRONEO"," ")</f>
        <v xml:space="preserve"> </v>
      </c>
    </row>
    <row r="1566" spans="1:50" x14ac:dyDescent="0.35">
      <c r="A1566">
        <v>38</v>
      </c>
      <c r="B1566" t="s">
        <v>35</v>
      </c>
      <c r="C1566" t="s">
        <v>36</v>
      </c>
      <c r="D1566">
        <v>1320</v>
      </c>
      <c r="E1566" t="s">
        <v>45</v>
      </c>
      <c r="F1566">
        <v>2</v>
      </c>
      <c r="G1566">
        <v>4</v>
      </c>
      <c r="H1566" t="s">
        <v>38</v>
      </c>
      <c r="I1566">
        <v>1</v>
      </c>
      <c r="J1566">
        <v>2163</v>
      </c>
      <c r="K1566">
        <v>3</v>
      </c>
      <c r="L1566" t="s">
        <v>39</v>
      </c>
      <c r="M1566">
        <v>54</v>
      </c>
      <c r="N1566">
        <v>1</v>
      </c>
      <c r="O1566">
        <v>2</v>
      </c>
      <c r="P1566" t="s">
        <v>40</v>
      </c>
      <c r="Q1566">
        <v>4</v>
      </c>
      <c r="R1566" t="s">
        <v>52</v>
      </c>
      <c r="S1566">
        <v>1951</v>
      </c>
      <c r="T1566">
        <v>4235</v>
      </c>
      <c r="U1566">
        <v>1</v>
      </c>
      <c r="V1566" t="s">
        <v>42</v>
      </c>
      <c r="W1566" t="s">
        <v>43</v>
      </c>
      <c r="X1566">
        <v>23</v>
      </c>
      <c r="Y1566">
        <v>3</v>
      </c>
      <c r="Z1566">
        <v>3</v>
      </c>
      <c r="AA1566">
        <v>80</v>
      </c>
      <c r="AB1566">
        <v>0</v>
      </c>
      <c r="AC1566">
        <v>16</v>
      </c>
      <c r="AD1566">
        <v>5</v>
      </c>
      <c r="AE1566">
        <v>3</v>
      </c>
      <c r="AF1566">
        <v>5</v>
      </c>
      <c r="AG1566">
        <v>7</v>
      </c>
      <c r="AH1566">
        <v>0</v>
      </c>
      <c r="AI1566">
        <v>0</v>
      </c>
      <c r="AJ1566" s="3">
        <f>+TablaProyecto[[#This Row],[PercentSalaryHike]]/100</f>
        <v>0.23</v>
      </c>
      <c r="AK1566" s="3" t="str">
        <f>+IF(TablaProyecto[[#This Row],[Age]]&gt;=61,"Baby boomers",IF(TablaProyecto[[#This Row],[Age]]&gt;=45,"Generacion X",IF(TablaProyecto[[#This Row],[Age]]&gt;=29,"Millennials","Generacion Z")))</f>
        <v>Millennials</v>
      </c>
      <c r="AL156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66" s="3" t="str">
        <f>+IF(TablaProyecto[[#This Row],[HourlyRate]]&lt;50,"Coste salarial bajo",IF(TablaProyecto[[#This Row],[HourlyRate]]&lt;75,"Coste salarial medio","Coste salarial alto"))</f>
        <v>Coste salarial medio</v>
      </c>
      <c r="AN1566" s="3" t="str">
        <f>+IF(TablaProyecto[[#This Row],[DistanceFromHome]]&lt;10,"0-10 kms",IF(TablaProyecto[[#This Row],[DistanceFromHome]]&lt;20,"10-20 kms","20-30 kms"))</f>
        <v>0-10 kms</v>
      </c>
      <c r="AO1566" s="3" t="str">
        <f>+IF(TablaProyecto[[#This Row],[Porcentaje de aumento salarial recibido (%)]]&lt;16%,"Bajo",IF(TablaProyecto[[#This Row],[Porcentaje de aumento salarial recibido (%)]]&lt;21%,"Medio","Alto"))</f>
        <v>Alto</v>
      </c>
      <c r="AP1566" s="3" t="str">
        <f>+IF(TablaProyecto[[#This Row],[TrainingTimesLastYear]]&lt;3,"Poca",IF(TablaProyecto[[#This Row],[TrainingTimesLastYear]]&lt;5,"Media","Mucha"))</f>
        <v>Mucha</v>
      </c>
      <c r="AQ1566" s="3" t="str">
        <f>+IF(TablaProyecto[[#This Row],[TotalWorkingYears]]&lt;4,"Junior",IF(TablaProyecto[[#This Row],[TotalWorkingYears]]&lt;10,"Intermediate","Senior"))</f>
        <v>Senior</v>
      </c>
      <c r="AS1566" t="str">
        <f>+IF(TablaProyecto[[#This Row],[Education]]&gt;5,"ERRONEO","")</f>
        <v/>
      </c>
      <c r="AT1566" t="str">
        <f>IF(+COUNTIF(TablaProyecto[EmployeeNumber],TablaProyecto[[#This Row],[EmployeeNumber]])&gt;1,"ERRONEO"," ")</f>
        <v xml:space="preserve"> </v>
      </c>
      <c r="AU1566" t="str">
        <f>+IF(TablaProyecto[[#This Row],[JobSatisfaction]]&gt;4,"ERRONEO"," ")</f>
        <v xml:space="preserve"> </v>
      </c>
      <c r="AV1566" t="str">
        <f>+IF(TablaProyecto[[#This Row],[PerformanceRating]]&gt;4,"ERRONEO"," ")</f>
        <v xml:space="preserve"> </v>
      </c>
      <c r="AW1566" t="str">
        <f>+IF(TablaProyecto[[#This Row],[RelationshipSatisfaction]]&gt;4,"ERRONEO"," ")</f>
        <v xml:space="preserve"> </v>
      </c>
      <c r="AX1566" t="str">
        <f>+IF(TablaProyecto[[#This Row],[WorkLifeBalance]]&gt;4,"ERRONEO"," ")</f>
        <v xml:space="preserve"> </v>
      </c>
    </row>
    <row r="1567" spans="1:50" x14ac:dyDescent="0.35">
      <c r="A1567">
        <v>22</v>
      </c>
      <c r="B1567" t="s">
        <v>35</v>
      </c>
      <c r="C1567" t="s">
        <v>36</v>
      </c>
      <c r="D1567">
        <v>782</v>
      </c>
      <c r="E1567" t="s">
        <v>37</v>
      </c>
      <c r="F1567">
        <v>2</v>
      </c>
      <c r="G1567">
        <v>2</v>
      </c>
      <c r="H1567" t="s">
        <v>61</v>
      </c>
      <c r="I1567">
        <v>1</v>
      </c>
      <c r="J1567">
        <v>2164</v>
      </c>
      <c r="K1567">
        <v>2</v>
      </c>
      <c r="L1567" t="s">
        <v>39</v>
      </c>
      <c r="M1567">
        <v>36</v>
      </c>
      <c r="N1567">
        <v>2</v>
      </c>
      <c r="O1567">
        <v>5</v>
      </c>
      <c r="P1567" t="s">
        <v>47</v>
      </c>
      <c r="Q1567">
        <v>1</v>
      </c>
      <c r="R1567" t="s">
        <v>52</v>
      </c>
      <c r="S1567">
        <v>7403</v>
      </c>
      <c r="T1567">
        <v>16873</v>
      </c>
      <c r="U1567">
        <v>0</v>
      </c>
      <c r="V1567" t="s">
        <v>42</v>
      </c>
      <c r="W1567" t="s">
        <v>43</v>
      </c>
      <c r="X1567">
        <v>14</v>
      </c>
      <c r="Y1567">
        <v>3</v>
      </c>
      <c r="Z1567">
        <v>2</v>
      </c>
      <c r="AA1567">
        <v>80</v>
      </c>
      <c r="AB1567">
        <v>0</v>
      </c>
      <c r="AC1567">
        <v>12</v>
      </c>
      <c r="AD1567">
        <v>2</v>
      </c>
      <c r="AE1567">
        <v>3</v>
      </c>
      <c r="AF1567">
        <v>11</v>
      </c>
      <c r="AG1567">
        <v>7</v>
      </c>
      <c r="AH1567">
        <v>0</v>
      </c>
      <c r="AI1567">
        <v>7</v>
      </c>
      <c r="AJ1567" s="3">
        <f>+TablaProyecto[[#This Row],[PercentSalaryHike]]/100</f>
        <v>0.14000000000000001</v>
      </c>
      <c r="AK1567" s="3" t="str">
        <f>+IF(TablaProyecto[[#This Row],[Age]]&gt;=61,"Baby boomers",IF(TablaProyecto[[#This Row],[Age]]&gt;=45,"Generacion X",IF(TablaProyecto[[#This Row],[Age]]&gt;=29,"Millennials","Generacion Z")))</f>
        <v>Generacion Z</v>
      </c>
      <c r="AL156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567" s="3" t="str">
        <f>+IF(TablaProyecto[[#This Row],[HourlyRate]]&lt;50,"Coste salarial bajo",IF(TablaProyecto[[#This Row],[HourlyRate]]&lt;75,"Coste salarial medio","Coste salarial alto"))</f>
        <v>Coste salarial bajo</v>
      </c>
      <c r="AN1567" s="3" t="str">
        <f>+IF(TablaProyecto[[#This Row],[DistanceFromHome]]&lt;10,"0-10 kms",IF(TablaProyecto[[#This Row],[DistanceFromHome]]&lt;20,"10-20 kms","20-30 kms"))</f>
        <v>0-10 kms</v>
      </c>
      <c r="AO1567" s="3" t="str">
        <f>+IF(TablaProyecto[[#This Row],[Porcentaje de aumento salarial recibido (%)]]&lt;16%,"Bajo",IF(TablaProyecto[[#This Row],[Porcentaje de aumento salarial recibido (%)]]&lt;21%,"Medio","Alto"))</f>
        <v>Bajo</v>
      </c>
      <c r="AP1567" s="3" t="str">
        <f>+IF(TablaProyecto[[#This Row],[TrainingTimesLastYear]]&lt;3,"Poca",IF(TablaProyecto[[#This Row],[TrainingTimesLastYear]]&lt;5,"Media","Mucha"))</f>
        <v>Poca</v>
      </c>
      <c r="AQ1567" s="3" t="str">
        <f>+IF(TablaProyecto[[#This Row],[TotalWorkingYears]]&lt;4,"Junior",IF(TablaProyecto[[#This Row],[TotalWorkingYears]]&lt;10,"Intermediate","Senior"))</f>
        <v>Senior</v>
      </c>
      <c r="AS1567" t="str">
        <f>+IF(TablaProyecto[[#This Row],[Education]]&gt;5,"ERRONEO","")</f>
        <v/>
      </c>
      <c r="AT1567" t="str">
        <f>IF(+COUNTIF(TablaProyecto[EmployeeNumber],TablaProyecto[[#This Row],[EmployeeNumber]])&gt;1,"ERRONEO"," ")</f>
        <v xml:space="preserve"> </v>
      </c>
      <c r="AU1567" t="str">
        <f>+IF(TablaProyecto[[#This Row],[JobSatisfaction]]&gt;4,"ERRONEO"," ")</f>
        <v xml:space="preserve"> </v>
      </c>
      <c r="AV1567" t="str">
        <f>+IF(TablaProyecto[[#This Row],[PerformanceRating]]&gt;4,"ERRONEO"," ")</f>
        <v xml:space="preserve"> </v>
      </c>
      <c r="AW1567" t="str">
        <f>+IF(TablaProyecto[[#This Row],[RelationshipSatisfaction]]&gt;4,"ERRONEO"," ")</f>
        <v xml:space="preserve"> </v>
      </c>
      <c r="AX1567" t="str">
        <f>+IF(TablaProyecto[[#This Row],[WorkLifeBalance]]&gt;4,"ERRONEO"," ")</f>
        <v xml:space="preserve"> </v>
      </c>
    </row>
    <row r="1568" spans="1:50" x14ac:dyDescent="0.35">
      <c r="A1568">
        <v>33</v>
      </c>
      <c r="B1568" t="s">
        <v>43</v>
      </c>
      <c r="C1568" t="s">
        <v>55</v>
      </c>
      <c r="D1568">
        <v>1085</v>
      </c>
      <c r="E1568" t="s">
        <v>61</v>
      </c>
      <c r="F1568">
        <v>29</v>
      </c>
      <c r="G1568">
        <v>2</v>
      </c>
      <c r="H1568" t="s">
        <v>49</v>
      </c>
      <c r="I1568">
        <v>1</v>
      </c>
      <c r="J1568">
        <v>2165</v>
      </c>
      <c r="K1568">
        <v>1</v>
      </c>
      <c r="L1568" t="s">
        <v>39</v>
      </c>
      <c r="M1568">
        <v>32</v>
      </c>
      <c r="N1568">
        <v>2</v>
      </c>
      <c r="O1568">
        <v>2</v>
      </c>
      <c r="P1568" t="s">
        <v>53</v>
      </c>
      <c r="Q1568">
        <v>3</v>
      </c>
      <c r="R1568" t="s">
        <v>52</v>
      </c>
      <c r="S1568">
        <v>4648</v>
      </c>
      <c r="T1568">
        <v>21630</v>
      </c>
      <c r="U1568">
        <v>3</v>
      </c>
      <c r="V1568" t="s">
        <v>42</v>
      </c>
      <c r="W1568" t="s">
        <v>43</v>
      </c>
      <c r="X1568">
        <v>13</v>
      </c>
      <c r="Y1568">
        <v>4</v>
      </c>
      <c r="Z1568">
        <v>3</v>
      </c>
      <c r="AA1568">
        <v>80</v>
      </c>
      <c r="AB1568">
        <v>1</v>
      </c>
      <c r="AC1568">
        <v>21</v>
      </c>
      <c r="AD1568">
        <v>6</v>
      </c>
      <c r="AE1568">
        <v>3</v>
      </c>
      <c r="AF1568">
        <v>10</v>
      </c>
      <c r="AG1568">
        <v>7</v>
      </c>
      <c r="AH1568">
        <v>1</v>
      </c>
      <c r="AI1568">
        <v>7</v>
      </c>
      <c r="AJ1568" s="3">
        <f>+TablaProyecto[[#This Row],[PercentSalaryHike]]/100</f>
        <v>0.13</v>
      </c>
      <c r="AK1568" s="3" t="str">
        <f>+IF(TablaProyecto[[#This Row],[Age]]&gt;=61,"Baby boomers",IF(TablaProyecto[[#This Row],[Age]]&gt;=45,"Generacion X",IF(TablaProyecto[[#This Row],[Age]]&gt;=29,"Millennials","Generacion Z")))</f>
        <v>Millennials</v>
      </c>
      <c r="AL156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68" s="3" t="str">
        <f>+IF(TablaProyecto[[#This Row],[HourlyRate]]&lt;50,"Coste salarial bajo",IF(TablaProyecto[[#This Row],[HourlyRate]]&lt;75,"Coste salarial medio","Coste salarial alto"))</f>
        <v>Coste salarial bajo</v>
      </c>
      <c r="AN1568" s="3" t="str">
        <f>+IF(TablaProyecto[[#This Row],[DistanceFromHome]]&lt;10,"0-10 kms",IF(TablaProyecto[[#This Row],[DistanceFromHome]]&lt;20,"10-20 kms","20-30 kms"))</f>
        <v>20-30 kms</v>
      </c>
      <c r="AO1568" s="3" t="str">
        <f>+IF(TablaProyecto[[#This Row],[Porcentaje de aumento salarial recibido (%)]]&lt;16%,"Bajo",IF(TablaProyecto[[#This Row],[Porcentaje de aumento salarial recibido (%)]]&lt;21%,"Medio","Alto"))</f>
        <v>Bajo</v>
      </c>
      <c r="AP1568" s="3" t="str">
        <f>+IF(TablaProyecto[[#This Row],[TrainingTimesLastYear]]&lt;3,"Poca",IF(TablaProyecto[[#This Row],[TrainingTimesLastYear]]&lt;5,"Media","Mucha"))</f>
        <v>Mucha</v>
      </c>
      <c r="AQ1568" s="3" t="str">
        <f>+IF(TablaProyecto[[#This Row],[TotalWorkingYears]]&lt;4,"Junior",IF(TablaProyecto[[#This Row],[TotalWorkingYears]]&lt;10,"Intermediate","Senior"))</f>
        <v>Senior</v>
      </c>
      <c r="AS1568" t="str">
        <f>+IF(TablaProyecto[[#This Row],[Education]]&gt;5,"ERRONEO","")</f>
        <v/>
      </c>
      <c r="AT1568" t="str">
        <f>IF(+COUNTIF(TablaProyecto[EmployeeNumber],TablaProyecto[[#This Row],[EmployeeNumber]])&gt;1,"ERRONEO"," ")</f>
        <v xml:space="preserve"> </v>
      </c>
      <c r="AU1568" t="str">
        <f>+IF(TablaProyecto[[#This Row],[JobSatisfaction]]&gt;4,"ERRONEO"," ")</f>
        <v xml:space="preserve"> </v>
      </c>
      <c r="AV1568" t="str">
        <f>+IF(TablaProyecto[[#This Row],[PerformanceRating]]&gt;4,"ERRONEO"," ")</f>
        <v xml:space="preserve"> </v>
      </c>
      <c r="AW1568" t="str">
        <f>+IF(TablaProyecto[[#This Row],[RelationshipSatisfaction]]&gt;4,"ERRONEO"," ")</f>
        <v xml:space="preserve"> </v>
      </c>
      <c r="AX1568" t="str">
        <f>+IF(TablaProyecto[[#This Row],[WorkLifeBalance]]&gt;4,"ERRONEO"," ")</f>
        <v xml:space="preserve"> </v>
      </c>
    </row>
    <row r="1569" spans="1:50" x14ac:dyDescent="0.35">
      <c r="A1569">
        <v>42</v>
      </c>
      <c r="B1569" t="s">
        <v>35</v>
      </c>
      <c r="C1569" t="s">
        <v>36</v>
      </c>
      <c r="D1569">
        <v>880</v>
      </c>
      <c r="E1569" t="s">
        <v>61</v>
      </c>
      <c r="F1569">
        <v>1</v>
      </c>
      <c r="G1569">
        <v>2</v>
      </c>
      <c r="H1569" t="s">
        <v>59</v>
      </c>
      <c r="I1569">
        <v>1</v>
      </c>
      <c r="J1569">
        <v>2166</v>
      </c>
      <c r="K1569">
        <v>1</v>
      </c>
      <c r="L1569" t="s">
        <v>39</v>
      </c>
      <c r="M1569">
        <v>100</v>
      </c>
      <c r="N1569">
        <v>3</v>
      </c>
      <c r="O1569">
        <v>1</v>
      </c>
      <c r="P1569" t="s">
        <v>40</v>
      </c>
      <c r="Q1569">
        <v>3</v>
      </c>
      <c r="R1569" t="s">
        <v>48</v>
      </c>
      <c r="S1569">
        <v>10266</v>
      </c>
      <c r="T1569">
        <v>17258</v>
      </c>
      <c r="U1569">
        <v>1</v>
      </c>
      <c r="V1569" t="s">
        <v>42</v>
      </c>
      <c r="W1569" t="s">
        <v>43</v>
      </c>
      <c r="X1569">
        <v>20</v>
      </c>
      <c r="Y1569">
        <v>3</v>
      </c>
      <c r="Z1569">
        <v>2</v>
      </c>
      <c r="AA1569">
        <v>80</v>
      </c>
      <c r="AB1569">
        <v>2</v>
      </c>
      <c r="AC1569">
        <v>10</v>
      </c>
      <c r="AD1569">
        <v>5</v>
      </c>
      <c r="AE1569">
        <v>3</v>
      </c>
      <c r="AF1569">
        <v>3</v>
      </c>
      <c r="AG1569">
        <v>16</v>
      </c>
      <c r="AH1569">
        <v>0</v>
      </c>
      <c r="AI1569">
        <v>10</v>
      </c>
      <c r="AJ1569" s="3">
        <f>+TablaProyecto[[#This Row],[PercentSalaryHike]]/100</f>
        <v>0.2</v>
      </c>
      <c r="AK1569" s="3" t="str">
        <f>+IF(TablaProyecto[[#This Row],[Age]]&gt;=61,"Baby boomers",IF(TablaProyecto[[#This Row],[Age]]&gt;=45,"Generacion X",IF(TablaProyecto[[#This Row],[Age]]&gt;=29,"Millennials","Generacion Z")))</f>
        <v>Millennials</v>
      </c>
      <c r="AL156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69" s="3" t="str">
        <f>+IF(TablaProyecto[[#This Row],[HourlyRate]]&lt;50,"Coste salarial bajo",IF(TablaProyecto[[#This Row],[HourlyRate]]&lt;75,"Coste salarial medio","Coste salarial alto"))</f>
        <v>Coste salarial alto</v>
      </c>
      <c r="AN1569" s="3" t="str">
        <f>+IF(TablaProyecto[[#This Row],[DistanceFromHome]]&lt;10,"0-10 kms",IF(TablaProyecto[[#This Row],[DistanceFromHome]]&lt;20,"10-20 kms","20-30 kms"))</f>
        <v>0-10 kms</v>
      </c>
      <c r="AO1569" s="3" t="str">
        <f>+IF(TablaProyecto[[#This Row],[Porcentaje de aumento salarial recibido (%)]]&lt;16%,"Bajo",IF(TablaProyecto[[#This Row],[Porcentaje de aumento salarial recibido (%)]]&lt;21%,"Medio","Alto"))</f>
        <v>Medio</v>
      </c>
      <c r="AP1569" s="3" t="str">
        <f>+IF(TablaProyecto[[#This Row],[TrainingTimesLastYear]]&lt;3,"Poca",IF(TablaProyecto[[#This Row],[TrainingTimesLastYear]]&lt;5,"Media","Mucha"))</f>
        <v>Mucha</v>
      </c>
      <c r="AQ1569" s="3" t="str">
        <f>+IF(TablaProyecto[[#This Row],[TotalWorkingYears]]&lt;4,"Junior",IF(TablaProyecto[[#This Row],[TotalWorkingYears]]&lt;10,"Intermediate","Senior"))</f>
        <v>Senior</v>
      </c>
      <c r="AS1569" t="str">
        <f>+IF(TablaProyecto[[#This Row],[Education]]&gt;5,"ERRONEO","")</f>
        <v/>
      </c>
      <c r="AT1569" t="str">
        <f>IF(+COUNTIF(TablaProyecto[EmployeeNumber],TablaProyecto[[#This Row],[EmployeeNumber]])&gt;1,"ERRONEO"," ")</f>
        <v xml:space="preserve"> </v>
      </c>
      <c r="AU1569" t="str">
        <f>+IF(TablaProyecto[[#This Row],[JobSatisfaction]]&gt;4,"ERRONEO"," ")</f>
        <v xml:space="preserve"> </v>
      </c>
      <c r="AV1569" t="str">
        <f>+IF(TablaProyecto[[#This Row],[PerformanceRating]]&gt;4,"ERRONEO"," ")</f>
        <v xml:space="preserve"> </v>
      </c>
      <c r="AW1569" t="str">
        <f>+IF(TablaProyecto[[#This Row],[RelationshipSatisfaction]]&gt;4,"ERRONEO"," ")</f>
        <v xml:space="preserve"> </v>
      </c>
      <c r="AX1569" t="str">
        <f>+IF(TablaProyecto[[#This Row],[WorkLifeBalance]]&gt;4,"ERRONEO"," ")</f>
        <v xml:space="preserve"> </v>
      </c>
    </row>
    <row r="1570" spans="1:50" x14ac:dyDescent="0.35">
      <c r="A1570">
        <v>34</v>
      </c>
      <c r="B1570" t="s">
        <v>43</v>
      </c>
      <c r="C1570" t="s">
        <v>36</v>
      </c>
      <c r="D1570">
        <v>1128</v>
      </c>
      <c r="E1570" t="s">
        <v>45</v>
      </c>
      <c r="F1570">
        <v>2</v>
      </c>
      <c r="G1570">
        <v>3</v>
      </c>
      <c r="H1570" t="s">
        <v>60</v>
      </c>
      <c r="I1570">
        <v>1</v>
      </c>
      <c r="J1570">
        <v>2167</v>
      </c>
      <c r="K1570">
        <v>2</v>
      </c>
      <c r="L1570" t="s">
        <v>46</v>
      </c>
      <c r="M1570">
        <v>49</v>
      </c>
      <c r="N1570">
        <v>3</v>
      </c>
      <c r="O1570">
        <v>1</v>
      </c>
      <c r="P1570" t="s">
        <v>61</v>
      </c>
      <c r="Q1570">
        <v>4</v>
      </c>
      <c r="R1570" t="s">
        <v>41</v>
      </c>
      <c r="S1570">
        <v>16328</v>
      </c>
      <c r="T1570">
        <v>3835</v>
      </c>
      <c r="U1570">
        <v>1</v>
      </c>
      <c r="V1570" t="s">
        <v>42</v>
      </c>
      <c r="W1570" t="s">
        <v>35</v>
      </c>
      <c r="X1570">
        <v>15</v>
      </c>
      <c r="Y1570">
        <v>3</v>
      </c>
      <c r="Z1570">
        <v>2</v>
      </c>
      <c r="AA1570">
        <v>80</v>
      </c>
      <c r="AB1570">
        <v>0</v>
      </c>
      <c r="AC1570">
        <v>17</v>
      </c>
      <c r="AD1570">
        <v>4</v>
      </c>
      <c r="AE1570">
        <v>3</v>
      </c>
      <c r="AF1570">
        <v>8</v>
      </c>
      <c r="AG1570">
        <v>7</v>
      </c>
      <c r="AH1570">
        <v>0</v>
      </c>
      <c r="AI1570">
        <v>1</v>
      </c>
      <c r="AJ1570" s="3">
        <f>+TablaProyecto[[#This Row],[PercentSalaryHike]]/100</f>
        <v>0.15</v>
      </c>
      <c r="AK1570" s="3" t="str">
        <f>+IF(TablaProyecto[[#This Row],[Age]]&gt;=61,"Baby boomers",IF(TablaProyecto[[#This Row],[Age]]&gt;=45,"Generacion X",IF(TablaProyecto[[#This Row],[Age]]&gt;=29,"Millennials","Generacion Z")))</f>
        <v>Millennials</v>
      </c>
      <c r="AL157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70" s="3" t="str">
        <f>+IF(TablaProyecto[[#This Row],[HourlyRate]]&lt;50,"Coste salarial bajo",IF(TablaProyecto[[#This Row],[HourlyRate]]&lt;75,"Coste salarial medio","Coste salarial alto"))</f>
        <v>Coste salarial bajo</v>
      </c>
      <c r="AN1570" s="3" t="str">
        <f>+IF(TablaProyecto[[#This Row],[DistanceFromHome]]&lt;10,"0-10 kms",IF(TablaProyecto[[#This Row],[DistanceFromHome]]&lt;20,"10-20 kms","20-30 kms"))</f>
        <v>0-10 kms</v>
      </c>
      <c r="AO1570" s="3" t="str">
        <f>+IF(TablaProyecto[[#This Row],[Porcentaje de aumento salarial recibido (%)]]&lt;16%,"Bajo",IF(TablaProyecto[[#This Row],[Porcentaje de aumento salarial recibido (%)]]&lt;21%,"Medio","Alto"))</f>
        <v>Bajo</v>
      </c>
      <c r="AP1570" s="3" t="str">
        <f>+IF(TablaProyecto[[#This Row],[TrainingTimesLastYear]]&lt;3,"Poca",IF(TablaProyecto[[#This Row],[TrainingTimesLastYear]]&lt;5,"Media","Mucha"))</f>
        <v>Media</v>
      </c>
      <c r="AQ1570" s="3" t="str">
        <f>+IF(TablaProyecto[[#This Row],[TotalWorkingYears]]&lt;4,"Junior",IF(TablaProyecto[[#This Row],[TotalWorkingYears]]&lt;10,"Intermediate","Senior"))</f>
        <v>Senior</v>
      </c>
      <c r="AS1570" t="str">
        <f>+IF(TablaProyecto[[#This Row],[Education]]&gt;5,"ERRONEO","")</f>
        <v/>
      </c>
      <c r="AT1570" t="str">
        <f>IF(+COUNTIF(TablaProyecto[EmployeeNumber],TablaProyecto[[#This Row],[EmployeeNumber]])&gt;1,"ERRONEO"," ")</f>
        <v xml:space="preserve"> </v>
      </c>
      <c r="AU1570" t="str">
        <f>+IF(TablaProyecto[[#This Row],[JobSatisfaction]]&gt;4,"ERRONEO"," ")</f>
        <v xml:space="preserve"> </v>
      </c>
      <c r="AV1570" t="str">
        <f>+IF(TablaProyecto[[#This Row],[PerformanceRating]]&gt;4,"ERRONEO"," ")</f>
        <v xml:space="preserve"> </v>
      </c>
      <c r="AW1570" t="str">
        <f>+IF(TablaProyecto[[#This Row],[RelationshipSatisfaction]]&gt;4,"ERRONEO"," ")</f>
        <v xml:space="preserve"> </v>
      </c>
      <c r="AX1570" t="str">
        <f>+IF(TablaProyecto[[#This Row],[WorkLifeBalance]]&gt;4,"ERRONEO"," ")</f>
        <v xml:space="preserve"> </v>
      </c>
    </row>
    <row r="1571" spans="1:50" x14ac:dyDescent="0.35">
      <c r="A1571">
        <v>29</v>
      </c>
      <c r="B1571" t="s">
        <v>43</v>
      </c>
      <c r="C1571" t="s">
        <v>44</v>
      </c>
      <c r="D1571">
        <v>1479</v>
      </c>
      <c r="E1571" t="s">
        <v>45</v>
      </c>
      <c r="F1571">
        <v>5</v>
      </c>
      <c r="G1571">
        <v>2</v>
      </c>
      <c r="H1571" t="s">
        <v>51</v>
      </c>
      <c r="I1571">
        <v>1</v>
      </c>
      <c r="J1571">
        <v>2168</v>
      </c>
      <c r="K1571">
        <v>4</v>
      </c>
      <c r="L1571" t="s">
        <v>46</v>
      </c>
      <c r="M1571">
        <v>50</v>
      </c>
      <c r="N1571">
        <v>3</v>
      </c>
      <c r="O1571">
        <v>2</v>
      </c>
      <c r="P1571" t="s">
        <v>50</v>
      </c>
      <c r="Q1571">
        <v>3</v>
      </c>
      <c r="R1571" t="s">
        <v>48</v>
      </c>
      <c r="S1571">
        <v>4148</v>
      </c>
      <c r="T1571">
        <v>20750</v>
      </c>
      <c r="U1571">
        <v>7</v>
      </c>
      <c r="V1571" t="s">
        <v>42</v>
      </c>
      <c r="W1571" t="s">
        <v>35</v>
      </c>
      <c r="X1571">
        <v>19</v>
      </c>
      <c r="Y1571">
        <v>3</v>
      </c>
      <c r="Z1571">
        <v>2</v>
      </c>
      <c r="AA1571">
        <v>80</v>
      </c>
      <c r="AB1571">
        <v>1</v>
      </c>
      <c r="AC1571">
        <v>9</v>
      </c>
      <c r="AD1571">
        <v>1</v>
      </c>
      <c r="AE1571">
        <v>4</v>
      </c>
      <c r="AF1571">
        <v>1</v>
      </c>
      <c r="AG1571">
        <v>4</v>
      </c>
      <c r="AH1571">
        <v>5</v>
      </c>
      <c r="AI1571">
        <v>2</v>
      </c>
      <c r="AJ1571" s="3">
        <f>+TablaProyecto[[#This Row],[PercentSalaryHike]]/100</f>
        <v>0.19</v>
      </c>
      <c r="AK1571" s="3" t="str">
        <f>+IF(TablaProyecto[[#This Row],[Age]]&gt;=61,"Baby boomers",IF(TablaProyecto[[#This Row],[Age]]&gt;=45,"Generacion X",IF(TablaProyecto[[#This Row],[Age]]&gt;=29,"Millennials","Generacion Z")))</f>
        <v>Millennials</v>
      </c>
      <c r="AL157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571" s="3" t="str">
        <f>+IF(TablaProyecto[[#This Row],[HourlyRate]]&lt;50,"Coste salarial bajo",IF(TablaProyecto[[#This Row],[HourlyRate]]&lt;75,"Coste salarial medio","Coste salarial alto"))</f>
        <v>Coste salarial medio</v>
      </c>
      <c r="AN1571" s="3" t="str">
        <f>+IF(TablaProyecto[[#This Row],[DistanceFromHome]]&lt;10,"0-10 kms",IF(TablaProyecto[[#This Row],[DistanceFromHome]]&lt;20,"10-20 kms","20-30 kms"))</f>
        <v>0-10 kms</v>
      </c>
      <c r="AO1571" s="3" t="str">
        <f>+IF(TablaProyecto[[#This Row],[Porcentaje de aumento salarial recibido (%)]]&lt;16%,"Bajo",IF(TablaProyecto[[#This Row],[Porcentaje de aumento salarial recibido (%)]]&lt;21%,"Medio","Alto"))</f>
        <v>Medio</v>
      </c>
      <c r="AP1571" s="3" t="str">
        <f>+IF(TablaProyecto[[#This Row],[TrainingTimesLastYear]]&lt;3,"Poca",IF(TablaProyecto[[#This Row],[TrainingTimesLastYear]]&lt;5,"Media","Mucha"))</f>
        <v>Poca</v>
      </c>
      <c r="AQ1571" s="3" t="str">
        <f>+IF(TablaProyecto[[#This Row],[TotalWorkingYears]]&lt;4,"Junior",IF(TablaProyecto[[#This Row],[TotalWorkingYears]]&lt;10,"Intermediate","Senior"))</f>
        <v>Intermediate</v>
      </c>
      <c r="AS1571" t="str">
        <f>+IF(TablaProyecto[[#This Row],[Education]]&gt;5,"ERRONEO","")</f>
        <v/>
      </c>
      <c r="AT1571" t="str">
        <f>IF(+COUNTIF(TablaProyecto[EmployeeNumber],TablaProyecto[[#This Row],[EmployeeNumber]])&gt;1,"ERRONEO"," ")</f>
        <v xml:space="preserve"> </v>
      </c>
      <c r="AU1571" t="str">
        <f>+IF(TablaProyecto[[#This Row],[JobSatisfaction]]&gt;4,"ERRONEO"," ")</f>
        <v xml:space="preserve"> </v>
      </c>
      <c r="AV1571" t="str">
        <f>+IF(TablaProyecto[[#This Row],[PerformanceRating]]&gt;4,"ERRONEO"," ")</f>
        <v xml:space="preserve"> </v>
      </c>
      <c r="AW1571" t="str">
        <f>+IF(TablaProyecto[[#This Row],[RelationshipSatisfaction]]&gt;4,"ERRONEO"," ")</f>
        <v xml:space="preserve"> </v>
      </c>
      <c r="AX1571" t="str">
        <f>+IF(TablaProyecto[[#This Row],[WorkLifeBalance]]&gt;4,"ERRONEO"," ")</f>
        <v xml:space="preserve"> </v>
      </c>
    </row>
    <row r="1572" spans="1:50" x14ac:dyDescent="0.35">
      <c r="A1572">
        <v>34</v>
      </c>
      <c r="B1572" t="s">
        <v>43</v>
      </c>
      <c r="C1572" t="s">
        <v>44</v>
      </c>
      <c r="D1572">
        <v>1240</v>
      </c>
      <c r="E1572" t="s">
        <v>45</v>
      </c>
      <c r="F1572">
        <v>1</v>
      </c>
      <c r="G1572">
        <v>5</v>
      </c>
      <c r="H1572" t="s">
        <v>49</v>
      </c>
      <c r="I1572">
        <v>1</v>
      </c>
      <c r="J1572">
        <v>2169</v>
      </c>
      <c r="K1572">
        <v>4</v>
      </c>
      <c r="L1572" t="s">
        <v>46</v>
      </c>
      <c r="M1572">
        <v>48</v>
      </c>
      <c r="N1572">
        <v>3</v>
      </c>
      <c r="O1572">
        <v>2</v>
      </c>
      <c r="P1572" t="s">
        <v>53</v>
      </c>
      <c r="Q1572">
        <v>3</v>
      </c>
      <c r="R1572" t="s">
        <v>52</v>
      </c>
      <c r="S1572">
        <v>19392</v>
      </c>
      <c r="T1572">
        <v>2997</v>
      </c>
      <c r="U1572">
        <v>1</v>
      </c>
      <c r="V1572" t="s">
        <v>42</v>
      </c>
      <c r="W1572" t="s">
        <v>35</v>
      </c>
      <c r="X1572">
        <v>19</v>
      </c>
      <c r="Y1572">
        <v>3</v>
      </c>
      <c r="Z1572">
        <v>4</v>
      </c>
      <c r="AA1572">
        <v>80</v>
      </c>
      <c r="AB1572">
        <v>2</v>
      </c>
      <c r="AC1572">
        <v>24</v>
      </c>
      <c r="AD1572">
        <v>2</v>
      </c>
      <c r="AE1572">
        <v>3</v>
      </c>
      <c r="AF1572">
        <v>9</v>
      </c>
      <c r="AG1572">
        <v>0</v>
      </c>
      <c r="AH1572">
        <v>2</v>
      </c>
      <c r="AI1572">
        <v>8</v>
      </c>
      <c r="AJ1572" s="3">
        <f>+TablaProyecto[[#This Row],[PercentSalaryHike]]/100</f>
        <v>0.19</v>
      </c>
      <c r="AK1572" s="3" t="str">
        <f>+IF(TablaProyecto[[#This Row],[Age]]&gt;=61,"Baby boomers",IF(TablaProyecto[[#This Row],[Age]]&gt;=45,"Generacion X",IF(TablaProyecto[[#This Row],[Age]]&gt;=29,"Millennials","Generacion Z")))</f>
        <v>Millennials</v>
      </c>
      <c r="AL157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72" s="3" t="str">
        <f>+IF(TablaProyecto[[#This Row],[HourlyRate]]&lt;50,"Coste salarial bajo",IF(TablaProyecto[[#This Row],[HourlyRate]]&lt;75,"Coste salarial medio","Coste salarial alto"))</f>
        <v>Coste salarial bajo</v>
      </c>
      <c r="AN1572" s="3" t="str">
        <f>+IF(TablaProyecto[[#This Row],[DistanceFromHome]]&lt;10,"0-10 kms",IF(TablaProyecto[[#This Row],[DistanceFromHome]]&lt;20,"10-20 kms","20-30 kms"))</f>
        <v>0-10 kms</v>
      </c>
      <c r="AO1572" s="3" t="str">
        <f>+IF(TablaProyecto[[#This Row],[Porcentaje de aumento salarial recibido (%)]]&lt;16%,"Bajo",IF(TablaProyecto[[#This Row],[Porcentaje de aumento salarial recibido (%)]]&lt;21%,"Medio","Alto"))</f>
        <v>Medio</v>
      </c>
      <c r="AP1572" s="3" t="str">
        <f>+IF(TablaProyecto[[#This Row],[TrainingTimesLastYear]]&lt;3,"Poca",IF(TablaProyecto[[#This Row],[TrainingTimesLastYear]]&lt;5,"Media","Mucha"))</f>
        <v>Poca</v>
      </c>
      <c r="AQ1572" s="3" t="str">
        <f>+IF(TablaProyecto[[#This Row],[TotalWorkingYears]]&lt;4,"Junior",IF(TablaProyecto[[#This Row],[TotalWorkingYears]]&lt;10,"Intermediate","Senior"))</f>
        <v>Senior</v>
      </c>
      <c r="AS1572" t="str">
        <f>+IF(TablaProyecto[[#This Row],[Education]]&gt;5,"ERRONEO","")</f>
        <v/>
      </c>
      <c r="AT1572" t="str">
        <f>IF(+COUNTIF(TablaProyecto[EmployeeNumber],TablaProyecto[[#This Row],[EmployeeNumber]])&gt;1,"ERRONEO"," ")</f>
        <v xml:space="preserve"> </v>
      </c>
      <c r="AU1572" t="str">
        <f>+IF(TablaProyecto[[#This Row],[JobSatisfaction]]&gt;4,"ERRONEO"," ")</f>
        <v xml:space="preserve"> </v>
      </c>
      <c r="AV1572" t="str">
        <f>+IF(TablaProyecto[[#This Row],[PerformanceRating]]&gt;4,"ERRONEO"," ")</f>
        <v xml:space="preserve"> </v>
      </c>
      <c r="AW1572" t="str">
        <f>+IF(TablaProyecto[[#This Row],[RelationshipSatisfaction]]&gt;4,"ERRONEO"," ")</f>
        <v xml:space="preserve"> </v>
      </c>
      <c r="AX1572" t="str">
        <f>+IF(TablaProyecto[[#This Row],[WorkLifeBalance]]&gt;4,"ERRONEO"," ")</f>
        <v xml:space="preserve"> </v>
      </c>
    </row>
    <row r="1573" spans="1:50" x14ac:dyDescent="0.35">
      <c r="A1573">
        <v>34</v>
      </c>
      <c r="B1573" t="s">
        <v>35</v>
      </c>
      <c r="C1573" t="s">
        <v>36</v>
      </c>
      <c r="D1573">
        <v>994</v>
      </c>
      <c r="E1573" t="s">
        <v>61</v>
      </c>
      <c r="F1573">
        <v>10</v>
      </c>
      <c r="G1573">
        <v>1</v>
      </c>
      <c r="H1573" t="s">
        <v>59</v>
      </c>
      <c r="I1573">
        <v>1</v>
      </c>
      <c r="J1573">
        <v>2170</v>
      </c>
      <c r="K1573">
        <v>1</v>
      </c>
      <c r="L1573" t="s">
        <v>39</v>
      </c>
      <c r="M1573">
        <v>86</v>
      </c>
      <c r="N1573">
        <v>1</v>
      </c>
      <c r="O1573">
        <v>4</v>
      </c>
      <c r="P1573" t="s">
        <v>50</v>
      </c>
      <c r="Q1573">
        <v>3</v>
      </c>
      <c r="R1573" t="s">
        <v>41</v>
      </c>
      <c r="S1573">
        <v>2476</v>
      </c>
      <c r="T1573">
        <v>2338</v>
      </c>
      <c r="U1573">
        <v>4</v>
      </c>
      <c r="V1573" t="s">
        <v>42</v>
      </c>
      <c r="W1573" t="s">
        <v>35</v>
      </c>
      <c r="X1573">
        <v>18</v>
      </c>
      <c r="Y1573">
        <v>3</v>
      </c>
      <c r="Z1573">
        <v>4</v>
      </c>
      <c r="AA1573">
        <v>80</v>
      </c>
      <c r="AB1573">
        <v>1</v>
      </c>
      <c r="AC1573">
        <v>30</v>
      </c>
      <c r="AD1573">
        <v>4</v>
      </c>
      <c r="AE1573">
        <v>3</v>
      </c>
      <c r="AF1573">
        <v>10</v>
      </c>
      <c r="AG1573">
        <v>7</v>
      </c>
      <c r="AH1573">
        <v>1</v>
      </c>
      <c r="AI1573">
        <v>7</v>
      </c>
      <c r="AJ1573" s="3">
        <f>+TablaProyecto[[#This Row],[PercentSalaryHike]]/100</f>
        <v>0.18</v>
      </c>
      <c r="AK1573" s="3" t="str">
        <f>+IF(TablaProyecto[[#This Row],[Age]]&gt;=61,"Baby boomers",IF(TablaProyecto[[#This Row],[Age]]&gt;=45,"Generacion X",IF(TablaProyecto[[#This Row],[Age]]&gt;=29,"Millennials","Generacion Z")))</f>
        <v>Millennials</v>
      </c>
      <c r="AL157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73" s="3" t="str">
        <f>+IF(TablaProyecto[[#This Row],[HourlyRate]]&lt;50,"Coste salarial bajo",IF(TablaProyecto[[#This Row],[HourlyRate]]&lt;75,"Coste salarial medio","Coste salarial alto"))</f>
        <v>Coste salarial alto</v>
      </c>
      <c r="AN1573" s="3" t="str">
        <f>+IF(TablaProyecto[[#This Row],[DistanceFromHome]]&lt;10,"0-10 kms",IF(TablaProyecto[[#This Row],[DistanceFromHome]]&lt;20,"10-20 kms","20-30 kms"))</f>
        <v>10-20 kms</v>
      </c>
      <c r="AO1573" s="3" t="str">
        <f>+IF(TablaProyecto[[#This Row],[Porcentaje de aumento salarial recibido (%)]]&lt;16%,"Bajo",IF(TablaProyecto[[#This Row],[Porcentaje de aumento salarial recibido (%)]]&lt;21%,"Medio","Alto"))</f>
        <v>Medio</v>
      </c>
      <c r="AP1573" s="3" t="str">
        <f>+IF(TablaProyecto[[#This Row],[TrainingTimesLastYear]]&lt;3,"Poca",IF(TablaProyecto[[#This Row],[TrainingTimesLastYear]]&lt;5,"Media","Mucha"))</f>
        <v>Media</v>
      </c>
      <c r="AQ1573" s="3" t="str">
        <f>+IF(TablaProyecto[[#This Row],[TotalWorkingYears]]&lt;4,"Junior",IF(TablaProyecto[[#This Row],[TotalWorkingYears]]&lt;10,"Intermediate","Senior"))</f>
        <v>Senior</v>
      </c>
      <c r="AS1573" t="str">
        <f>+IF(TablaProyecto[[#This Row],[Education]]&gt;5,"ERRONEO","")</f>
        <v/>
      </c>
      <c r="AT1573" t="str">
        <f>IF(+COUNTIF(TablaProyecto[EmployeeNumber],TablaProyecto[[#This Row],[EmployeeNumber]])&gt;1,"ERRONEO"," ")</f>
        <v xml:space="preserve"> </v>
      </c>
      <c r="AU1573" t="str">
        <f>+IF(TablaProyecto[[#This Row],[JobSatisfaction]]&gt;4,"ERRONEO"," ")</f>
        <v xml:space="preserve"> </v>
      </c>
      <c r="AV1573" t="str">
        <f>+IF(TablaProyecto[[#This Row],[PerformanceRating]]&gt;4,"ERRONEO"," ")</f>
        <v xml:space="preserve"> </v>
      </c>
      <c r="AW1573" t="str">
        <f>+IF(TablaProyecto[[#This Row],[RelationshipSatisfaction]]&gt;4,"ERRONEO"," ")</f>
        <v xml:space="preserve"> </v>
      </c>
      <c r="AX1573" t="str">
        <f>+IF(TablaProyecto[[#This Row],[WorkLifeBalance]]&gt;4,"ERRONEO"," ")</f>
        <v xml:space="preserve"> </v>
      </c>
    </row>
    <row r="1574" spans="1:50" x14ac:dyDescent="0.35">
      <c r="A1574">
        <v>32</v>
      </c>
      <c r="B1574" t="s">
        <v>43</v>
      </c>
      <c r="C1574" t="s">
        <v>44</v>
      </c>
      <c r="D1574">
        <v>661</v>
      </c>
      <c r="E1574" t="s">
        <v>61</v>
      </c>
      <c r="F1574">
        <v>14</v>
      </c>
      <c r="G1574">
        <v>1</v>
      </c>
      <c r="H1574" t="s">
        <v>38</v>
      </c>
      <c r="I1574">
        <v>1</v>
      </c>
      <c r="J1574">
        <v>2171</v>
      </c>
      <c r="K1574">
        <v>3</v>
      </c>
      <c r="L1574" t="s">
        <v>39</v>
      </c>
      <c r="M1574">
        <v>42</v>
      </c>
      <c r="N1574">
        <v>3</v>
      </c>
      <c r="O1574">
        <v>1</v>
      </c>
      <c r="P1574" t="s">
        <v>47</v>
      </c>
      <c r="Q1574">
        <v>3</v>
      </c>
      <c r="R1574" t="s">
        <v>48</v>
      </c>
      <c r="S1574">
        <v>10231</v>
      </c>
      <c r="T1574">
        <v>26009</v>
      </c>
      <c r="U1574">
        <v>1</v>
      </c>
      <c r="V1574" t="s">
        <v>42</v>
      </c>
      <c r="W1574" t="s">
        <v>43</v>
      </c>
      <c r="X1574">
        <v>14</v>
      </c>
      <c r="Y1574">
        <v>3</v>
      </c>
      <c r="Z1574">
        <v>2</v>
      </c>
      <c r="AA1574">
        <v>80</v>
      </c>
      <c r="AB1574">
        <v>0</v>
      </c>
      <c r="AC1574">
        <v>10</v>
      </c>
      <c r="AD1574">
        <v>6</v>
      </c>
      <c r="AE1574">
        <v>3</v>
      </c>
      <c r="AF1574">
        <v>0</v>
      </c>
      <c r="AG1574">
        <v>4</v>
      </c>
      <c r="AH1574">
        <v>3</v>
      </c>
      <c r="AI1574">
        <v>8</v>
      </c>
      <c r="AJ1574" s="3">
        <f>+TablaProyecto[[#This Row],[PercentSalaryHike]]/100</f>
        <v>0.14000000000000001</v>
      </c>
      <c r="AK1574" s="3" t="str">
        <f>+IF(TablaProyecto[[#This Row],[Age]]&gt;=61,"Baby boomers",IF(TablaProyecto[[#This Row],[Age]]&gt;=45,"Generacion X",IF(TablaProyecto[[#This Row],[Age]]&gt;=29,"Millennials","Generacion Z")))</f>
        <v>Millennials</v>
      </c>
      <c r="AL157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574" s="3" t="str">
        <f>+IF(TablaProyecto[[#This Row],[HourlyRate]]&lt;50,"Coste salarial bajo",IF(TablaProyecto[[#This Row],[HourlyRate]]&lt;75,"Coste salarial medio","Coste salarial alto"))</f>
        <v>Coste salarial bajo</v>
      </c>
      <c r="AN1574" s="3" t="str">
        <f>+IF(TablaProyecto[[#This Row],[DistanceFromHome]]&lt;10,"0-10 kms",IF(TablaProyecto[[#This Row],[DistanceFromHome]]&lt;20,"10-20 kms","20-30 kms"))</f>
        <v>10-20 kms</v>
      </c>
      <c r="AO1574" s="3" t="str">
        <f>+IF(TablaProyecto[[#This Row],[Porcentaje de aumento salarial recibido (%)]]&lt;16%,"Bajo",IF(TablaProyecto[[#This Row],[Porcentaje de aumento salarial recibido (%)]]&lt;21%,"Medio","Alto"))</f>
        <v>Bajo</v>
      </c>
      <c r="AP1574" s="3" t="str">
        <f>+IF(TablaProyecto[[#This Row],[TrainingTimesLastYear]]&lt;3,"Poca",IF(TablaProyecto[[#This Row],[TrainingTimesLastYear]]&lt;5,"Media","Mucha"))</f>
        <v>Mucha</v>
      </c>
      <c r="AQ1574" s="3" t="str">
        <f>+IF(TablaProyecto[[#This Row],[TotalWorkingYears]]&lt;4,"Junior",IF(TablaProyecto[[#This Row],[TotalWorkingYears]]&lt;10,"Intermediate","Senior"))</f>
        <v>Senior</v>
      </c>
      <c r="AS1574" t="str">
        <f>+IF(TablaProyecto[[#This Row],[Education]]&gt;5,"ERRONEO","")</f>
        <v/>
      </c>
      <c r="AT1574" t="str">
        <f>IF(+COUNTIF(TablaProyecto[EmployeeNumber],TablaProyecto[[#This Row],[EmployeeNumber]])&gt;1,"ERRONEO"," ")</f>
        <v xml:space="preserve"> </v>
      </c>
      <c r="AU1574" t="str">
        <f>+IF(TablaProyecto[[#This Row],[JobSatisfaction]]&gt;4,"ERRONEO"," ")</f>
        <v xml:space="preserve"> </v>
      </c>
      <c r="AV1574" t="str">
        <f>+IF(TablaProyecto[[#This Row],[PerformanceRating]]&gt;4,"ERRONEO"," ")</f>
        <v xml:space="preserve"> </v>
      </c>
      <c r="AW1574" t="str">
        <f>+IF(TablaProyecto[[#This Row],[RelationshipSatisfaction]]&gt;4,"ERRONEO"," ")</f>
        <v xml:space="preserve"> </v>
      </c>
      <c r="AX1574" t="str">
        <f>+IF(TablaProyecto[[#This Row],[WorkLifeBalance]]&gt;4,"ERRONEO"," ")</f>
        <v xml:space="preserve"> </v>
      </c>
    </row>
    <row r="1575" spans="1:50" x14ac:dyDescent="0.35">
      <c r="A1575">
        <v>55</v>
      </c>
      <c r="B1575" t="s">
        <v>43</v>
      </c>
      <c r="C1575" t="s">
        <v>55</v>
      </c>
      <c r="D1575">
        <v>1488</v>
      </c>
      <c r="E1575" t="s">
        <v>61</v>
      </c>
      <c r="F1575">
        <v>11</v>
      </c>
      <c r="G1575">
        <v>1</v>
      </c>
      <c r="H1575" t="s">
        <v>49</v>
      </c>
      <c r="I1575">
        <v>1</v>
      </c>
      <c r="J1575">
        <v>2172</v>
      </c>
      <c r="K1575">
        <v>2</v>
      </c>
      <c r="L1575" t="s">
        <v>39</v>
      </c>
      <c r="M1575">
        <v>59</v>
      </c>
      <c r="N1575">
        <v>1</v>
      </c>
      <c r="O1575">
        <v>4</v>
      </c>
      <c r="P1575" t="s">
        <v>56</v>
      </c>
      <c r="Q1575">
        <v>1</v>
      </c>
      <c r="R1575" t="s">
        <v>41</v>
      </c>
      <c r="S1575">
        <v>12742</v>
      </c>
      <c r="T1575">
        <v>6060</v>
      </c>
      <c r="U1575">
        <v>2</v>
      </c>
      <c r="V1575" t="s">
        <v>42</v>
      </c>
      <c r="W1575" t="s">
        <v>43</v>
      </c>
      <c r="X1575">
        <v>18</v>
      </c>
      <c r="Y1575">
        <v>3</v>
      </c>
      <c r="Z1575">
        <v>4</v>
      </c>
      <c r="AA1575">
        <v>80</v>
      </c>
      <c r="AB1575">
        <v>0</v>
      </c>
      <c r="AC1575">
        <v>10</v>
      </c>
      <c r="AD1575">
        <v>3</v>
      </c>
      <c r="AE1575">
        <v>3</v>
      </c>
      <c r="AF1575">
        <v>2</v>
      </c>
      <c r="AG1575">
        <v>2</v>
      </c>
      <c r="AH1575">
        <v>0</v>
      </c>
      <c r="AI1575">
        <v>2</v>
      </c>
      <c r="AJ1575" s="3">
        <f>+TablaProyecto[[#This Row],[PercentSalaryHike]]/100</f>
        <v>0.18</v>
      </c>
      <c r="AK1575" s="3" t="str">
        <f>+IF(TablaProyecto[[#This Row],[Age]]&gt;=61,"Baby boomers",IF(TablaProyecto[[#This Row],[Age]]&gt;=45,"Generacion X",IF(TablaProyecto[[#This Row],[Age]]&gt;=29,"Millennials","Generacion Z")))</f>
        <v>Generacion X</v>
      </c>
      <c r="AL157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75" s="3" t="str">
        <f>+IF(TablaProyecto[[#This Row],[HourlyRate]]&lt;50,"Coste salarial bajo",IF(TablaProyecto[[#This Row],[HourlyRate]]&lt;75,"Coste salarial medio","Coste salarial alto"))</f>
        <v>Coste salarial medio</v>
      </c>
      <c r="AN1575" s="3" t="str">
        <f>+IF(TablaProyecto[[#This Row],[DistanceFromHome]]&lt;10,"0-10 kms",IF(TablaProyecto[[#This Row],[DistanceFromHome]]&lt;20,"10-20 kms","20-30 kms"))</f>
        <v>10-20 kms</v>
      </c>
      <c r="AO1575" s="3" t="str">
        <f>+IF(TablaProyecto[[#This Row],[Porcentaje de aumento salarial recibido (%)]]&lt;16%,"Bajo",IF(TablaProyecto[[#This Row],[Porcentaje de aumento salarial recibido (%)]]&lt;21%,"Medio","Alto"))</f>
        <v>Medio</v>
      </c>
      <c r="AP1575" s="3" t="str">
        <f>+IF(TablaProyecto[[#This Row],[TrainingTimesLastYear]]&lt;3,"Poca",IF(TablaProyecto[[#This Row],[TrainingTimesLastYear]]&lt;5,"Media","Mucha"))</f>
        <v>Media</v>
      </c>
      <c r="AQ1575" s="3" t="str">
        <f>+IF(TablaProyecto[[#This Row],[TotalWorkingYears]]&lt;4,"Junior",IF(TablaProyecto[[#This Row],[TotalWorkingYears]]&lt;10,"Intermediate","Senior"))</f>
        <v>Senior</v>
      </c>
      <c r="AS1575" t="str">
        <f>+IF(TablaProyecto[[#This Row],[Education]]&gt;5,"ERRONEO","")</f>
        <v/>
      </c>
      <c r="AT1575" t="str">
        <f>IF(+COUNTIF(TablaProyecto[EmployeeNumber],TablaProyecto[[#This Row],[EmployeeNumber]])&gt;1,"ERRONEO"," ")</f>
        <v xml:space="preserve"> </v>
      </c>
      <c r="AU1575" t="str">
        <f>+IF(TablaProyecto[[#This Row],[JobSatisfaction]]&gt;4,"ERRONEO"," ")</f>
        <v xml:space="preserve"> </v>
      </c>
      <c r="AV1575" t="str">
        <f>+IF(TablaProyecto[[#This Row],[PerformanceRating]]&gt;4,"ERRONEO"," ")</f>
        <v xml:space="preserve"> </v>
      </c>
      <c r="AW1575" t="str">
        <f>+IF(TablaProyecto[[#This Row],[RelationshipSatisfaction]]&gt;4,"ERRONEO"," ")</f>
        <v xml:space="preserve"> </v>
      </c>
      <c r="AX1575" t="str">
        <f>+IF(TablaProyecto[[#This Row],[WorkLifeBalance]]&gt;4,"ERRONEO"," ")</f>
        <v xml:space="preserve"> </v>
      </c>
    </row>
    <row r="1576" spans="1:50" x14ac:dyDescent="0.35">
      <c r="A1576">
        <v>44</v>
      </c>
      <c r="B1576" t="s">
        <v>43</v>
      </c>
      <c r="C1576" t="s">
        <v>55</v>
      </c>
      <c r="D1576">
        <v>1075</v>
      </c>
      <c r="E1576" t="s">
        <v>45</v>
      </c>
      <c r="F1576">
        <v>19</v>
      </c>
      <c r="G1576">
        <v>1</v>
      </c>
      <c r="H1576" t="s">
        <v>38</v>
      </c>
      <c r="I1576">
        <v>1</v>
      </c>
      <c r="J1576">
        <v>2173</v>
      </c>
      <c r="K1576">
        <v>4</v>
      </c>
      <c r="L1576" t="s">
        <v>39</v>
      </c>
      <c r="M1576">
        <v>61</v>
      </c>
      <c r="N1576">
        <v>3</v>
      </c>
      <c r="O1576">
        <v>1</v>
      </c>
      <c r="P1576" t="s">
        <v>47</v>
      </c>
      <c r="Q1576">
        <v>4</v>
      </c>
      <c r="R1576" t="s">
        <v>41</v>
      </c>
      <c r="S1576">
        <v>16422</v>
      </c>
      <c r="T1576">
        <v>17822</v>
      </c>
      <c r="U1576">
        <v>1</v>
      </c>
      <c r="V1576" t="s">
        <v>42</v>
      </c>
      <c r="W1576" t="s">
        <v>35</v>
      </c>
      <c r="X1576">
        <v>12</v>
      </c>
      <c r="Y1576">
        <v>3</v>
      </c>
      <c r="Z1576">
        <v>4</v>
      </c>
      <c r="AA1576">
        <v>80</v>
      </c>
      <c r="AB1576">
        <v>1</v>
      </c>
      <c r="AC1576">
        <v>8</v>
      </c>
      <c r="AD1576">
        <v>2</v>
      </c>
      <c r="AE1576">
        <v>3</v>
      </c>
      <c r="AF1576">
        <v>25</v>
      </c>
      <c r="AG1576">
        <v>8</v>
      </c>
      <c r="AH1576">
        <v>0</v>
      </c>
      <c r="AI1576">
        <v>6</v>
      </c>
      <c r="AJ1576" s="3">
        <f>+TablaProyecto[[#This Row],[PercentSalaryHike]]/100</f>
        <v>0.12</v>
      </c>
      <c r="AK1576" s="3" t="str">
        <f>+IF(TablaProyecto[[#This Row],[Age]]&gt;=61,"Baby boomers",IF(TablaProyecto[[#This Row],[Age]]&gt;=45,"Generacion X",IF(TablaProyecto[[#This Row],[Age]]&gt;=29,"Millennials","Generacion Z")))</f>
        <v>Millennials</v>
      </c>
      <c r="AL157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576" s="3" t="str">
        <f>+IF(TablaProyecto[[#This Row],[HourlyRate]]&lt;50,"Coste salarial bajo",IF(TablaProyecto[[#This Row],[HourlyRate]]&lt;75,"Coste salarial medio","Coste salarial alto"))</f>
        <v>Coste salarial medio</v>
      </c>
      <c r="AN1576" s="3" t="str">
        <f>+IF(TablaProyecto[[#This Row],[DistanceFromHome]]&lt;10,"0-10 kms",IF(TablaProyecto[[#This Row],[DistanceFromHome]]&lt;20,"10-20 kms","20-30 kms"))</f>
        <v>10-20 kms</v>
      </c>
      <c r="AO1576" s="3" t="str">
        <f>+IF(TablaProyecto[[#This Row],[Porcentaje de aumento salarial recibido (%)]]&lt;16%,"Bajo",IF(TablaProyecto[[#This Row],[Porcentaje de aumento salarial recibido (%)]]&lt;21%,"Medio","Alto"))</f>
        <v>Bajo</v>
      </c>
      <c r="AP1576" s="3" t="str">
        <f>+IF(TablaProyecto[[#This Row],[TrainingTimesLastYear]]&lt;3,"Poca",IF(TablaProyecto[[#This Row],[TrainingTimesLastYear]]&lt;5,"Media","Mucha"))</f>
        <v>Poca</v>
      </c>
      <c r="AQ1576" s="3" t="str">
        <f>+IF(TablaProyecto[[#This Row],[TotalWorkingYears]]&lt;4,"Junior",IF(TablaProyecto[[#This Row],[TotalWorkingYears]]&lt;10,"Intermediate","Senior"))</f>
        <v>Intermediate</v>
      </c>
      <c r="AS1576" t="str">
        <f>+IF(TablaProyecto[[#This Row],[Education]]&gt;5,"ERRONEO","")</f>
        <v/>
      </c>
      <c r="AT1576" t="str">
        <f>IF(+COUNTIF(TablaProyecto[EmployeeNumber],TablaProyecto[[#This Row],[EmployeeNumber]])&gt;1,"ERRONEO"," ")</f>
        <v xml:space="preserve"> </v>
      </c>
      <c r="AU1576" t="str">
        <f>+IF(TablaProyecto[[#This Row],[JobSatisfaction]]&gt;4,"ERRONEO"," ")</f>
        <v xml:space="preserve"> </v>
      </c>
      <c r="AV1576" t="str">
        <f>+IF(TablaProyecto[[#This Row],[PerformanceRating]]&gt;4,"ERRONEO"," ")</f>
        <v xml:space="preserve"> </v>
      </c>
      <c r="AW1576" t="str">
        <f>+IF(TablaProyecto[[#This Row],[RelationshipSatisfaction]]&gt;4,"ERRONEO"," ")</f>
        <v xml:space="preserve"> </v>
      </c>
      <c r="AX1576" t="str">
        <f>+IF(TablaProyecto[[#This Row],[WorkLifeBalance]]&gt;4,"ERRONEO"," ")</f>
        <v xml:space="preserve"> </v>
      </c>
    </row>
    <row r="1577" spans="1:50" x14ac:dyDescent="0.35">
      <c r="A1577">
        <v>33</v>
      </c>
      <c r="B1577" t="s">
        <v>35</v>
      </c>
      <c r="C1577" t="s">
        <v>55</v>
      </c>
      <c r="D1577">
        <v>469</v>
      </c>
      <c r="E1577" t="s">
        <v>37</v>
      </c>
      <c r="F1577">
        <v>3</v>
      </c>
      <c r="G1577">
        <v>4</v>
      </c>
      <c r="H1577" t="s">
        <v>38</v>
      </c>
      <c r="I1577">
        <v>1</v>
      </c>
      <c r="J1577">
        <v>2174</v>
      </c>
      <c r="K1577">
        <v>2</v>
      </c>
      <c r="L1577" t="s">
        <v>46</v>
      </c>
      <c r="M1577">
        <v>31</v>
      </c>
      <c r="N1577">
        <v>3</v>
      </c>
      <c r="O1577">
        <v>1</v>
      </c>
      <c r="P1577" t="s">
        <v>54</v>
      </c>
      <c r="Q1577">
        <v>1</v>
      </c>
      <c r="R1577" t="s">
        <v>48</v>
      </c>
      <c r="S1577">
        <v>9582</v>
      </c>
      <c r="T1577">
        <v>9490</v>
      </c>
      <c r="U1577">
        <v>1</v>
      </c>
      <c r="V1577" t="s">
        <v>42</v>
      </c>
      <c r="W1577" t="s">
        <v>35</v>
      </c>
      <c r="X1577">
        <v>18</v>
      </c>
      <c r="Y1577">
        <v>3</v>
      </c>
      <c r="Z1577">
        <v>2</v>
      </c>
      <c r="AA1577">
        <v>80</v>
      </c>
      <c r="AB1577">
        <v>1</v>
      </c>
      <c r="AC1577">
        <v>12</v>
      </c>
      <c r="AD1577">
        <v>3</v>
      </c>
      <c r="AE1577">
        <v>4</v>
      </c>
      <c r="AF1577">
        <v>10</v>
      </c>
      <c r="AG1577">
        <v>1</v>
      </c>
      <c r="AH1577">
        <v>1</v>
      </c>
      <c r="AI1577">
        <v>2</v>
      </c>
      <c r="AJ1577" s="3">
        <f>+TablaProyecto[[#This Row],[PercentSalaryHike]]/100</f>
        <v>0.18</v>
      </c>
      <c r="AK1577" s="3" t="str">
        <f>+IF(TablaProyecto[[#This Row],[Age]]&gt;=61,"Baby boomers",IF(TablaProyecto[[#This Row],[Age]]&gt;=45,"Generacion X",IF(TablaProyecto[[#This Row],[Age]]&gt;=29,"Millennials","Generacion Z")))</f>
        <v>Millennials</v>
      </c>
      <c r="AL157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77" s="3" t="str">
        <f>+IF(TablaProyecto[[#This Row],[HourlyRate]]&lt;50,"Coste salarial bajo",IF(TablaProyecto[[#This Row],[HourlyRate]]&lt;75,"Coste salarial medio","Coste salarial alto"))</f>
        <v>Coste salarial bajo</v>
      </c>
      <c r="AN1577" s="3" t="str">
        <f>+IF(TablaProyecto[[#This Row],[DistanceFromHome]]&lt;10,"0-10 kms",IF(TablaProyecto[[#This Row],[DistanceFromHome]]&lt;20,"10-20 kms","20-30 kms"))</f>
        <v>0-10 kms</v>
      </c>
      <c r="AO1577" s="3" t="str">
        <f>+IF(TablaProyecto[[#This Row],[Porcentaje de aumento salarial recibido (%)]]&lt;16%,"Bajo",IF(TablaProyecto[[#This Row],[Porcentaje de aumento salarial recibido (%)]]&lt;21%,"Medio","Alto"))</f>
        <v>Medio</v>
      </c>
      <c r="AP1577" s="3" t="str">
        <f>+IF(TablaProyecto[[#This Row],[TrainingTimesLastYear]]&lt;3,"Poca",IF(TablaProyecto[[#This Row],[TrainingTimesLastYear]]&lt;5,"Media","Mucha"))</f>
        <v>Media</v>
      </c>
      <c r="AQ1577" s="3" t="str">
        <f>+IF(TablaProyecto[[#This Row],[TotalWorkingYears]]&lt;4,"Junior",IF(TablaProyecto[[#This Row],[TotalWorkingYears]]&lt;10,"Intermediate","Senior"))</f>
        <v>Senior</v>
      </c>
      <c r="AS1577" t="str">
        <f>+IF(TablaProyecto[[#This Row],[Education]]&gt;5,"ERRONEO","")</f>
        <v/>
      </c>
      <c r="AT1577" t="str">
        <f>IF(+COUNTIF(TablaProyecto[EmployeeNumber],TablaProyecto[[#This Row],[EmployeeNumber]])&gt;1,"ERRONEO"," ")</f>
        <v xml:space="preserve"> </v>
      </c>
      <c r="AU1577" t="str">
        <f>+IF(TablaProyecto[[#This Row],[JobSatisfaction]]&gt;4,"ERRONEO"," ")</f>
        <v xml:space="preserve"> </v>
      </c>
      <c r="AV1577" t="str">
        <f>+IF(TablaProyecto[[#This Row],[PerformanceRating]]&gt;4,"ERRONEO"," ")</f>
        <v xml:space="preserve"> </v>
      </c>
      <c r="AW1577" t="str">
        <f>+IF(TablaProyecto[[#This Row],[RelationshipSatisfaction]]&gt;4,"ERRONEO"," ")</f>
        <v xml:space="preserve"> </v>
      </c>
      <c r="AX1577" t="str">
        <f>+IF(TablaProyecto[[#This Row],[WorkLifeBalance]]&gt;4,"ERRONEO"," ")</f>
        <v xml:space="preserve"> </v>
      </c>
    </row>
    <row r="1578" spans="1:50" x14ac:dyDescent="0.35">
      <c r="A1578">
        <v>50</v>
      </c>
      <c r="B1578" t="s">
        <v>35</v>
      </c>
      <c r="C1578" t="s">
        <v>36</v>
      </c>
      <c r="D1578">
        <v>625</v>
      </c>
      <c r="E1578" t="s">
        <v>61</v>
      </c>
      <c r="F1578">
        <v>10</v>
      </c>
      <c r="G1578">
        <v>3</v>
      </c>
      <c r="H1578" t="s">
        <v>59</v>
      </c>
      <c r="I1578">
        <v>1</v>
      </c>
      <c r="J1578">
        <v>2175</v>
      </c>
      <c r="K1578">
        <v>1</v>
      </c>
      <c r="L1578" t="s">
        <v>39</v>
      </c>
      <c r="M1578">
        <v>75</v>
      </c>
      <c r="N1578">
        <v>3</v>
      </c>
      <c r="O1578">
        <v>1</v>
      </c>
      <c r="P1578" t="s">
        <v>56</v>
      </c>
      <c r="Q1578">
        <v>3</v>
      </c>
      <c r="R1578" t="s">
        <v>52</v>
      </c>
      <c r="S1578">
        <v>6815</v>
      </c>
      <c r="T1578">
        <v>9150</v>
      </c>
      <c r="U1578">
        <v>0</v>
      </c>
      <c r="V1578" t="s">
        <v>42</v>
      </c>
      <c r="W1578" t="s">
        <v>35</v>
      </c>
      <c r="X1578">
        <v>12</v>
      </c>
      <c r="Y1578">
        <v>3</v>
      </c>
      <c r="Z1578">
        <v>1</v>
      </c>
      <c r="AA1578">
        <v>80</v>
      </c>
      <c r="AB1578">
        <v>0</v>
      </c>
      <c r="AC1578">
        <v>8</v>
      </c>
      <c r="AD1578">
        <v>3</v>
      </c>
      <c r="AE1578">
        <v>2</v>
      </c>
      <c r="AF1578">
        <v>5</v>
      </c>
      <c r="AG1578">
        <v>10</v>
      </c>
      <c r="AH1578">
        <v>13</v>
      </c>
      <c r="AI1578">
        <v>4</v>
      </c>
      <c r="AJ1578" s="3">
        <f>+TablaProyecto[[#This Row],[PercentSalaryHike]]/100</f>
        <v>0.12</v>
      </c>
      <c r="AK1578" s="3" t="str">
        <f>+IF(TablaProyecto[[#This Row],[Age]]&gt;=61,"Baby boomers",IF(TablaProyecto[[#This Row],[Age]]&gt;=45,"Generacion X",IF(TablaProyecto[[#This Row],[Age]]&gt;=29,"Millennials","Generacion Z")))</f>
        <v>Generacion X</v>
      </c>
      <c r="AL157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78" s="3" t="str">
        <f>+IF(TablaProyecto[[#This Row],[HourlyRate]]&lt;50,"Coste salarial bajo",IF(TablaProyecto[[#This Row],[HourlyRate]]&lt;75,"Coste salarial medio","Coste salarial alto"))</f>
        <v>Coste salarial alto</v>
      </c>
      <c r="AN1578" s="3" t="str">
        <f>+IF(TablaProyecto[[#This Row],[DistanceFromHome]]&lt;10,"0-10 kms",IF(TablaProyecto[[#This Row],[DistanceFromHome]]&lt;20,"10-20 kms","20-30 kms"))</f>
        <v>10-20 kms</v>
      </c>
      <c r="AO1578" s="3" t="str">
        <f>+IF(TablaProyecto[[#This Row],[Porcentaje de aumento salarial recibido (%)]]&lt;16%,"Bajo",IF(TablaProyecto[[#This Row],[Porcentaje de aumento salarial recibido (%)]]&lt;21%,"Medio","Alto"))</f>
        <v>Bajo</v>
      </c>
      <c r="AP1578" s="3" t="str">
        <f>+IF(TablaProyecto[[#This Row],[TrainingTimesLastYear]]&lt;3,"Poca",IF(TablaProyecto[[#This Row],[TrainingTimesLastYear]]&lt;5,"Media","Mucha"))</f>
        <v>Media</v>
      </c>
      <c r="AQ1578" s="3" t="str">
        <f>+IF(TablaProyecto[[#This Row],[TotalWorkingYears]]&lt;4,"Junior",IF(TablaProyecto[[#This Row],[TotalWorkingYears]]&lt;10,"Intermediate","Senior"))</f>
        <v>Intermediate</v>
      </c>
      <c r="AS1578" t="str">
        <f>+IF(TablaProyecto[[#This Row],[Education]]&gt;5,"ERRONEO","")</f>
        <v/>
      </c>
      <c r="AT1578" t="str">
        <f>IF(+COUNTIF(TablaProyecto[EmployeeNumber],TablaProyecto[[#This Row],[EmployeeNumber]])&gt;1,"ERRONEO"," ")</f>
        <v xml:space="preserve"> </v>
      </c>
      <c r="AU1578" t="str">
        <f>+IF(TablaProyecto[[#This Row],[JobSatisfaction]]&gt;4,"ERRONEO"," ")</f>
        <v xml:space="preserve"> </v>
      </c>
      <c r="AV1578" t="str">
        <f>+IF(TablaProyecto[[#This Row],[PerformanceRating]]&gt;4,"ERRONEO"," ")</f>
        <v xml:space="preserve"> </v>
      </c>
      <c r="AW1578" t="str">
        <f>+IF(TablaProyecto[[#This Row],[RelationshipSatisfaction]]&gt;4,"ERRONEO"," ")</f>
        <v xml:space="preserve"> </v>
      </c>
      <c r="AX1578" t="str">
        <f>+IF(TablaProyecto[[#This Row],[WorkLifeBalance]]&gt;4,"ERRONEO"," ")</f>
        <v xml:space="preserve"> </v>
      </c>
    </row>
    <row r="1579" spans="1:50" x14ac:dyDescent="0.35">
      <c r="A1579">
        <v>55</v>
      </c>
      <c r="B1579" t="s">
        <v>35</v>
      </c>
      <c r="C1579" t="s">
        <v>55</v>
      </c>
      <c r="D1579">
        <v>427</v>
      </c>
      <c r="E1579" t="s">
        <v>61</v>
      </c>
      <c r="F1579">
        <v>4</v>
      </c>
      <c r="G1579">
        <v>2</v>
      </c>
      <c r="H1579" t="s">
        <v>60</v>
      </c>
      <c r="I1579">
        <v>1</v>
      </c>
      <c r="J1579">
        <v>2176</v>
      </c>
      <c r="K1579">
        <v>3</v>
      </c>
      <c r="L1579" t="s">
        <v>39</v>
      </c>
      <c r="M1579">
        <v>33</v>
      </c>
      <c r="N1579">
        <v>3</v>
      </c>
      <c r="O1579">
        <v>5</v>
      </c>
      <c r="P1579" t="s">
        <v>53</v>
      </c>
      <c r="Q1579">
        <v>1</v>
      </c>
      <c r="R1579" t="s">
        <v>48</v>
      </c>
      <c r="S1579">
        <v>10999</v>
      </c>
      <c r="T1579">
        <v>20364</v>
      </c>
      <c r="U1579">
        <v>1</v>
      </c>
      <c r="V1579" t="s">
        <v>42</v>
      </c>
      <c r="W1579" t="s">
        <v>43</v>
      </c>
      <c r="X1579">
        <v>13</v>
      </c>
      <c r="Y1579">
        <v>3</v>
      </c>
      <c r="Z1579">
        <v>4</v>
      </c>
      <c r="AA1579">
        <v>80</v>
      </c>
      <c r="AB1579">
        <v>1</v>
      </c>
      <c r="AC1579">
        <v>35</v>
      </c>
      <c r="AD1579">
        <v>3</v>
      </c>
      <c r="AE1579">
        <v>1</v>
      </c>
      <c r="AF1579">
        <v>2</v>
      </c>
      <c r="AG1579">
        <v>3</v>
      </c>
      <c r="AH1579">
        <v>2</v>
      </c>
      <c r="AI1579">
        <v>7</v>
      </c>
      <c r="AJ1579" s="3">
        <f>+TablaProyecto[[#This Row],[PercentSalaryHike]]/100</f>
        <v>0.13</v>
      </c>
      <c r="AK1579" s="3" t="str">
        <f>+IF(TablaProyecto[[#This Row],[Age]]&gt;=61,"Baby boomers",IF(TablaProyecto[[#This Row],[Age]]&gt;=45,"Generacion X",IF(TablaProyecto[[#This Row],[Age]]&gt;=29,"Millennials","Generacion Z")))</f>
        <v>Generacion X</v>
      </c>
      <c r="AL157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79" s="3" t="str">
        <f>+IF(TablaProyecto[[#This Row],[HourlyRate]]&lt;50,"Coste salarial bajo",IF(TablaProyecto[[#This Row],[HourlyRate]]&lt;75,"Coste salarial medio","Coste salarial alto"))</f>
        <v>Coste salarial bajo</v>
      </c>
      <c r="AN1579" s="3" t="str">
        <f>+IF(TablaProyecto[[#This Row],[DistanceFromHome]]&lt;10,"0-10 kms",IF(TablaProyecto[[#This Row],[DistanceFromHome]]&lt;20,"10-20 kms","20-30 kms"))</f>
        <v>0-10 kms</v>
      </c>
      <c r="AO1579" s="3" t="str">
        <f>+IF(TablaProyecto[[#This Row],[Porcentaje de aumento salarial recibido (%)]]&lt;16%,"Bajo",IF(TablaProyecto[[#This Row],[Porcentaje de aumento salarial recibido (%)]]&lt;21%,"Medio","Alto"))</f>
        <v>Bajo</v>
      </c>
      <c r="AP1579" s="3" t="str">
        <f>+IF(TablaProyecto[[#This Row],[TrainingTimesLastYear]]&lt;3,"Poca",IF(TablaProyecto[[#This Row],[TrainingTimesLastYear]]&lt;5,"Media","Mucha"))</f>
        <v>Media</v>
      </c>
      <c r="AQ1579" s="3" t="str">
        <f>+IF(TablaProyecto[[#This Row],[TotalWorkingYears]]&lt;4,"Junior",IF(TablaProyecto[[#This Row],[TotalWorkingYears]]&lt;10,"Intermediate","Senior"))</f>
        <v>Senior</v>
      </c>
      <c r="AS1579" t="str">
        <f>+IF(TablaProyecto[[#This Row],[Education]]&gt;5,"ERRONEO","")</f>
        <v/>
      </c>
      <c r="AT1579" t="str">
        <f>IF(+COUNTIF(TablaProyecto[EmployeeNumber],TablaProyecto[[#This Row],[EmployeeNumber]])&gt;1,"ERRONEO"," ")</f>
        <v xml:space="preserve"> </v>
      </c>
      <c r="AU1579" t="str">
        <f>+IF(TablaProyecto[[#This Row],[JobSatisfaction]]&gt;4,"ERRONEO"," ")</f>
        <v xml:space="preserve"> </v>
      </c>
      <c r="AV1579" t="str">
        <f>+IF(TablaProyecto[[#This Row],[PerformanceRating]]&gt;4,"ERRONEO"," ")</f>
        <v xml:space="preserve"> </v>
      </c>
      <c r="AW1579" t="str">
        <f>+IF(TablaProyecto[[#This Row],[RelationshipSatisfaction]]&gt;4,"ERRONEO"," ")</f>
        <v xml:space="preserve"> </v>
      </c>
      <c r="AX1579" t="str">
        <f>+IF(TablaProyecto[[#This Row],[WorkLifeBalance]]&gt;4,"ERRONEO"," ")</f>
        <v xml:space="preserve"> </v>
      </c>
    </row>
    <row r="1580" spans="1:50" x14ac:dyDescent="0.35">
      <c r="A1580">
        <v>33</v>
      </c>
      <c r="B1580" t="s">
        <v>43</v>
      </c>
      <c r="C1580" t="s">
        <v>36</v>
      </c>
      <c r="D1580">
        <v>240</v>
      </c>
      <c r="E1580" t="s">
        <v>37</v>
      </c>
      <c r="F1580">
        <v>2</v>
      </c>
      <c r="G1580">
        <v>3</v>
      </c>
      <c r="H1580" t="s">
        <v>38</v>
      </c>
      <c r="I1580">
        <v>1</v>
      </c>
      <c r="J1580">
        <v>2177</v>
      </c>
      <c r="K1580">
        <v>3</v>
      </c>
      <c r="L1580" t="s">
        <v>39</v>
      </c>
      <c r="M1580">
        <v>50</v>
      </c>
      <c r="N1580">
        <v>2</v>
      </c>
      <c r="O1580">
        <v>3</v>
      </c>
      <c r="P1580" t="s">
        <v>54</v>
      </c>
      <c r="Q1580">
        <v>4</v>
      </c>
      <c r="R1580" t="s">
        <v>52</v>
      </c>
      <c r="S1580">
        <v>2090</v>
      </c>
      <c r="T1580">
        <v>7677</v>
      </c>
      <c r="U1580">
        <v>1</v>
      </c>
      <c r="V1580" t="s">
        <v>42</v>
      </c>
      <c r="W1580" t="s">
        <v>43</v>
      </c>
      <c r="X1580">
        <v>15</v>
      </c>
      <c r="Y1580">
        <v>3</v>
      </c>
      <c r="Z1580">
        <v>2</v>
      </c>
      <c r="AA1580">
        <v>80</v>
      </c>
      <c r="AB1580">
        <v>0</v>
      </c>
      <c r="AC1580">
        <v>2</v>
      </c>
      <c r="AD1580">
        <v>1</v>
      </c>
      <c r="AE1580">
        <v>2</v>
      </c>
      <c r="AF1580">
        <v>1</v>
      </c>
      <c r="AG1580">
        <v>4</v>
      </c>
      <c r="AH1580">
        <v>1</v>
      </c>
      <c r="AI1580">
        <v>0</v>
      </c>
      <c r="AJ1580" s="3">
        <f>+TablaProyecto[[#This Row],[PercentSalaryHike]]/100</f>
        <v>0.15</v>
      </c>
      <c r="AK1580" s="3" t="str">
        <f>+IF(TablaProyecto[[#This Row],[Age]]&gt;=61,"Baby boomers",IF(TablaProyecto[[#This Row],[Age]]&gt;=45,"Generacion X",IF(TablaProyecto[[#This Row],[Age]]&gt;=29,"Millennials","Generacion Z")))</f>
        <v>Millennials</v>
      </c>
      <c r="AL158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580" s="3" t="str">
        <f>+IF(TablaProyecto[[#This Row],[HourlyRate]]&lt;50,"Coste salarial bajo",IF(TablaProyecto[[#This Row],[HourlyRate]]&lt;75,"Coste salarial medio","Coste salarial alto"))</f>
        <v>Coste salarial medio</v>
      </c>
      <c r="AN1580" s="3" t="str">
        <f>+IF(TablaProyecto[[#This Row],[DistanceFromHome]]&lt;10,"0-10 kms",IF(TablaProyecto[[#This Row],[DistanceFromHome]]&lt;20,"10-20 kms","20-30 kms"))</f>
        <v>0-10 kms</v>
      </c>
      <c r="AO1580" s="3" t="str">
        <f>+IF(TablaProyecto[[#This Row],[Porcentaje de aumento salarial recibido (%)]]&lt;16%,"Bajo",IF(TablaProyecto[[#This Row],[Porcentaje de aumento salarial recibido (%)]]&lt;21%,"Medio","Alto"))</f>
        <v>Bajo</v>
      </c>
      <c r="AP1580" s="3" t="str">
        <f>+IF(TablaProyecto[[#This Row],[TrainingTimesLastYear]]&lt;3,"Poca",IF(TablaProyecto[[#This Row],[TrainingTimesLastYear]]&lt;5,"Media","Mucha"))</f>
        <v>Poca</v>
      </c>
      <c r="AQ1580" s="3" t="str">
        <f>+IF(TablaProyecto[[#This Row],[TotalWorkingYears]]&lt;4,"Junior",IF(TablaProyecto[[#This Row],[TotalWorkingYears]]&lt;10,"Intermediate","Senior"))</f>
        <v>Junior</v>
      </c>
      <c r="AS1580" t="str">
        <f>+IF(TablaProyecto[[#This Row],[Education]]&gt;5,"ERRONEO","")</f>
        <v/>
      </c>
      <c r="AT1580" t="str">
        <f>IF(+COUNTIF(TablaProyecto[EmployeeNumber],TablaProyecto[[#This Row],[EmployeeNumber]])&gt;1,"ERRONEO"," ")</f>
        <v xml:space="preserve"> </v>
      </c>
      <c r="AU1580" t="str">
        <f>+IF(TablaProyecto[[#This Row],[JobSatisfaction]]&gt;4,"ERRONEO"," ")</f>
        <v xml:space="preserve"> </v>
      </c>
      <c r="AV1580" t="str">
        <f>+IF(TablaProyecto[[#This Row],[PerformanceRating]]&gt;4,"ERRONEO"," ")</f>
        <v xml:space="preserve"> </v>
      </c>
      <c r="AW1580" t="str">
        <f>+IF(TablaProyecto[[#This Row],[RelationshipSatisfaction]]&gt;4,"ERRONEO"," ")</f>
        <v xml:space="preserve"> </v>
      </c>
      <c r="AX1580" t="str">
        <f>+IF(TablaProyecto[[#This Row],[WorkLifeBalance]]&gt;4,"ERRONEO"," ")</f>
        <v xml:space="preserve"> </v>
      </c>
    </row>
    <row r="1581" spans="1:50" x14ac:dyDescent="0.35">
      <c r="A1581">
        <v>28</v>
      </c>
      <c r="B1581" t="s">
        <v>43</v>
      </c>
      <c r="C1581" t="s">
        <v>36</v>
      </c>
      <c r="D1581">
        <v>583</v>
      </c>
      <c r="E1581" t="s">
        <v>45</v>
      </c>
      <c r="F1581">
        <v>15</v>
      </c>
      <c r="G1581">
        <v>2</v>
      </c>
      <c r="H1581" t="s">
        <v>59</v>
      </c>
      <c r="I1581">
        <v>1</v>
      </c>
      <c r="J1581">
        <v>2178</v>
      </c>
      <c r="K1581">
        <v>3</v>
      </c>
      <c r="L1581" t="s">
        <v>39</v>
      </c>
      <c r="M1581">
        <v>95</v>
      </c>
      <c r="N1581">
        <v>2</v>
      </c>
      <c r="O1581">
        <v>2</v>
      </c>
      <c r="P1581" t="s">
        <v>56</v>
      </c>
      <c r="Q1581">
        <v>3</v>
      </c>
      <c r="R1581" t="s">
        <v>48</v>
      </c>
      <c r="S1581">
        <v>5021</v>
      </c>
      <c r="T1581">
        <v>21199</v>
      </c>
      <c r="U1581">
        <v>1</v>
      </c>
      <c r="V1581" t="s">
        <v>42</v>
      </c>
      <c r="W1581" t="s">
        <v>35</v>
      </c>
      <c r="X1581">
        <v>11</v>
      </c>
      <c r="Y1581">
        <v>3</v>
      </c>
      <c r="Z1581">
        <v>3</v>
      </c>
      <c r="AA1581">
        <v>80</v>
      </c>
      <c r="AB1581">
        <v>1</v>
      </c>
      <c r="AC1581">
        <v>4</v>
      </c>
      <c r="AD1581">
        <v>4</v>
      </c>
      <c r="AE1581">
        <v>3</v>
      </c>
      <c r="AF1581">
        <v>20</v>
      </c>
      <c r="AG1581">
        <v>4</v>
      </c>
      <c r="AH1581">
        <v>0</v>
      </c>
      <c r="AI1581">
        <v>8</v>
      </c>
      <c r="AJ1581" s="3">
        <f>+TablaProyecto[[#This Row],[PercentSalaryHike]]/100</f>
        <v>0.11</v>
      </c>
      <c r="AK1581" s="3" t="str">
        <f>+IF(TablaProyecto[[#This Row],[Age]]&gt;=61,"Baby boomers",IF(TablaProyecto[[#This Row],[Age]]&gt;=45,"Generacion X",IF(TablaProyecto[[#This Row],[Age]]&gt;=29,"Millennials","Generacion Z")))</f>
        <v>Generacion Z</v>
      </c>
      <c r="AL158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581" s="3" t="str">
        <f>+IF(TablaProyecto[[#This Row],[HourlyRate]]&lt;50,"Coste salarial bajo",IF(TablaProyecto[[#This Row],[HourlyRate]]&lt;75,"Coste salarial medio","Coste salarial alto"))</f>
        <v>Coste salarial alto</v>
      </c>
      <c r="AN1581" s="3" t="str">
        <f>+IF(TablaProyecto[[#This Row],[DistanceFromHome]]&lt;10,"0-10 kms",IF(TablaProyecto[[#This Row],[DistanceFromHome]]&lt;20,"10-20 kms","20-30 kms"))</f>
        <v>10-20 kms</v>
      </c>
      <c r="AO1581" s="3" t="str">
        <f>+IF(TablaProyecto[[#This Row],[Porcentaje de aumento salarial recibido (%)]]&lt;16%,"Bajo",IF(TablaProyecto[[#This Row],[Porcentaje de aumento salarial recibido (%)]]&lt;21%,"Medio","Alto"))</f>
        <v>Bajo</v>
      </c>
      <c r="AP1581" s="3" t="str">
        <f>+IF(TablaProyecto[[#This Row],[TrainingTimesLastYear]]&lt;3,"Poca",IF(TablaProyecto[[#This Row],[TrainingTimesLastYear]]&lt;5,"Media","Mucha"))</f>
        <v>Media</v>
      </c>
      <c r="AQ1581" s="3" t="str">
        <f>+IF(TablaProyecto[[#This Row],[TotalWorkingYears]]&lt;4,"Junior",IF(TablaProyecto[[#This Row],[TotalWorkingYears]]&lt;10,"Intermediate","Senior"))</f>
        <v>Intermediate</v>
      </c>
      <c r="AS1581" t="str">
        <f>+IF(TablaProyecto[[#This Row],[Education]]&gt;5,"ERRONEO","")</f>
        <v/>
      </c>
      <c r="AT1581" t="str">
        <f>IF(+COUNTIF(TablaProyecto[EmployeeNumber],TablaProyecto[[#This Row],[EmployeeNumber]])&gt;1,"ERRONEO"," ")</f>
        <v xml:space="preserve"> </v>
      </c>
      <c r="AU1581" t="str">
        <f>+IF(TablaProyecto[[#This Row],[JobSatisfaction]]&gt;4,"ERRONEO"," ")</f>
        <v xml:space="preserve"> </v>
      </c>
      <c r="AV1581" t="str">
        <f>+IF(TablaProyecto[[#This Row],[PerformanceRating]]&gt;4,"ERRONEO"," ")</f>
        <v xml:space="preserve"> </v>
      </c>
      <c r="AW1581" t="str">
        <f>+IF(TablaProyecto[[#This Row],[RelationshipSatisfaction]]&gt;4,"ERRONEO"," ")</f>
        <v xml:space="preserve"> </v>
      </c>
      <c r="AX1581" t="str">
        <f>+IF(TablaProyecto[[#This Row],[WorkLifeBalance]]&gt;4,"ERRONEO"," ")</f>
        <v xml:space="preserve"> </v>
      </c>
    </row>
    <row r="1582" spans="1:50" x14ac:dyDescent="0.35">
      <c r="A1582">
        <v>31</v>
      </c>
      <c r="B1582" t="s">
        <v>43</v>
      </c>
      <c r="C1582" t="s">
        <v>36</v>
      </c>
      <c r="D1582">
        <v>218</v>
      </c>
      <c r="E1582" t="s">
        <v>45</v>
      </c>
      <c r="F1582">
        <v>20</v>
      </c>
      <c r="G1582">
        <v>2</v>
      </c>
      <c r="H1582" t="s">
        <v>49</v>
      </c>
      <c r="I1582">
        <v>1</v>
      </c>
      <c r="J1582">
        <v>2179</v>
      </c>
      <c r="K1582">
        <v>3</v>
      </c>
      <c r="L1582" t="s">
        <v>46</v>
      </c>
      <c r="M1582">
        <v>87</v>
      </c>
      <c r="N1582">
        <v>2</v>
      </c>
      <c r="O1582">
        <v>2</v>
      </c>
      <c r="P1582" t="s">
        <v>40</v>
      </c>
      <c r="Q1582">
        <v>3</v>
      </c>
      <c r="R1582" t="s">
        <v>41</v>
      </c>
      <c r="S1582">
        <v>10482</v>
      </c>
      <c r="T1582">
        <v>14004</v>
      </c>
      <c r="U1582">
        <v>3</v>
      </c>
      <c r="V1582" t="s">
        <v>42</v>
      </c>
      <c r="W1582" t="s">
        <v>43</v>
      </c>
      <c r="X1582">
        <v>22</v>
      </c>
      <c r="Y1582">
        <v>3</v>
      </c>
      <c r="Z1582">
        <v>3</v>
      </c>
      <c r="AA1582">
        <v>80</v>
      </c>
      <c r="AB1582">
        <v>0</v>
      </c>
      <c r="AC1582">
        <v>6</v>
      </c>
      <c r="AD1582">
        <v>1</v>
      </c>
      <c r="AE1582">
        <v>1</v>
      </c>
      <c r="AF1582">
        <v>6</v>
      </c>
      <c r="AG1582">
        <v>1</v>
      </c>
      <c r="AH1582">
        <v>2</v>
      </c>
      <c r="AI1582">
        <v>12</v>
      </c>
      <c r="AJ1582" s="3">
        <f>+TablaProyecto[[#This Row],[PercentSalaryHike]]/100</f>
        <v>0.22</v>
      </c>
      <c r="AK1582" s="3" t="str">
        <f>+IF(TablaProyecto[[#This Row],[Age]]&gt;=61,"Baby boomers",IF(TablaProyecto[[#This Row],[Age]]&gt;=45,"Generacion X",IF(TablaProyecto[[#This Row],[Age]]&gt;=29,"Millennials","Generacion Z")))</f>
        <v>Millennials</v>
      </c>
      <c r="AL158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82" s="3" t="str">
        <f>+IF(TablaProyecto[[#This Row],[HourlyRate]]&lt;50,"Coste salarial bajo",IF(TablaProyecto[[#This Row],[HourlyRate]]&lt;75,"Coste salarial medio","Coste salarial alto"))</f>
        <v>Coste salarial alto</v>
      </c>
      <c r="AN1582" s="3" t="str">
        <f>+IF(TablaProyecto[[#This Row],[DistanceFromHome]]&lt;10,"0-10 kms",IF(TablaProyecto[[#This Row],[DistanceFromHome]]&lt;20,"10-20 kms","20-30 kms"))</f>
        <v>20-30 kms</v>
      </c>
      <c r="AO1582" s="3" t="str">
        <f>+IF(TablaProyecto[[#This Row],[Porcentaje de aumento salarial recibido (%)]]&lt;16%,"Bajo",IF(TablaProyecto[[#This Row],[Porcentaje de aumento salarial recibido (%)]]&lt;21%,"Medio","Alto"))</f>
        <v>Alto</v>
      </c>
      <c r="AP1582" s="3" t="str">
        <f>+IF(TablaProyecto[[#This Row],[TrainingTimesLastYear]]&lt;3,"Poca",IF(TablaProyecto[[#This Row],[TrainingTimesLastYear]]&lt;5,"Media","Mucha"))</f>
        <v>Poca</v>
      </c>
      <c r="AQ1582" s="3" t="str">
        <f>+IF(TablaProyecto[[#This Row],[TotalWorkingYears]]&lt;4,"Junior",IF(TablaProyecto[[#This Row],[TotalWorkingYears]]&lt;10,"Intermediate","Senior"))</f>
        <v>Intermediate</v>
      </c>
      <c r="AS1582" t="str">
        <f>+IF(TablaProyecto[[#This Row],[Education]]&gt;5,"ERRONEO","")</f>
        <v/>
      </c>
      <c r="AT1582" t="str">
        <f>IF(+COUNTIF(TablaProyecto[EmployeeNumber],TablaProyecto[[#This Row],[EmployeeNumber]])&gt;1,"ERRONEO"," ")</f>
        <v xml:space="preserve"> </v>
      </c>
      <c r="AU1582" t="str">
        <f>+IF(TablaProyecto[[#This Row],[JobSatisfaction]]&gt;4,"ERRONEO"," ")</f>
        <v xml:space="preserve"> </v>
      </c>
      <c r="AV1582" t="str">
        <f>+IF(TablaProyecto[[#This Row],[PerformanceRating]]&gt;4,"ERRONEO"," ")</f>
        <v xml:space="preserve"> </v>
      </c>
      <c r="AW1582" t="str">
        <f>+IF(TablaProyecto[[#This Row],[RelationshipSatisfaction]]&gt;4,"ERRONEO"," ")</f>
        <v xml:space="preserve"> </v>
      </c>
      <c r="AX1582" t="str">
        <f>+IF(TablaProyecto[[#This Row],[WorkLifeBalance]]&gt;4,"ERRONEO"," ")</f>
        <v xml:space="preserve"> </v>
      </c>
    </row>
    <row r="1583" spans="1:50" x14ac:dyDescent="0.35">
      <c r="A1583">
        <v>35</v>
      </c>
      <c r="B1583" t="s">
        <v>43</v>
      </c>
      <c r="C1583" t="s">
        <v>36</v>
      </c>
      <c r="D1583">
        <v>153</v>
      </c>
      <c r="E1583" t="s">
        <v>37</v>
      </c>
      <c r="F1583">
        <v>8</v>
      </c>
      <c r="G1583">
        <v>4</v>
      </c>
      <c r="H1583" t="s">
        <v>60</v>
      </c>
      <c r="I1583">
        <v>1</v>
      </c>
      <c r="J1583">
        <v>2180</v>
      </c>
      <c r="K1583">
        <v>3</v>
      </c>
      <c r="L1583" t="s">
        <v>46</v>
      </c>
      <c r="M1583">
        <v>65</v>
      </c>
      <c r="N1583">
        <v>3</v>
      </c>
      <c r="O1583">
        <v>2</v>
      </c>
      <c r="P1583" t="s">
        <v>58</v>
      </c>
      <c r="Q1583">
        <v>2</v>
      </c>
      <c r="R1583" t="s">
        <v>48</v>
      </c>
      <c r="S1583">
        <v>5373</v>
      </c>
      <c r="T1583">
        <v>7360</v>
      </c>
      <c r="U1583">
        <v>1</v>
      </c>
      <c r="V1583" t="s">
        <v>42</v>
      </c>
      <c r="W1583" t="s">
        <v>43</v>
      </c>
      <c r="X1583">
        <v>18</v>
      </c>
      <c r="Y1583">
        <v>3</v>
      </c>
      <c r="Z1583">
        <v>2</v>
      </c>
      <c r="AA1583">
        <v>80</v>
      </c>
      <c r="AB1583">
        <v>1</v>
      </c>
      <c r="AC1583">
        <v>11</v>
      </c>
      <c r="AD1583">
        <v>3</v>
      </c>
      <c r="AE1583">
        <v>2</v>
      </c>
      <c r="AF1583">
        <v>5</v>
      </c>
      <c r="AG1583">
        <v>7</v>
      </c>
      <c r="AH1583">
        <v>7</v>
      </c>
      <c r="AI1583">
        <v>5</v>
      </c>
      <c r="AJ1583" s="3">
        <f>+TablaProyecto[[#This Row],[PercentSalaryHike]]/100</f>
        <v>0.18</v>
      </c>
      <c r="AK1583" s="3" t="str">
        <f>+IF(TablaProyecto[[#This Row],[Age]]&gt;=61,"Baby boomers",IF(TablaProyecto[[#This Row],[Age]]&gt;=45,"Generacion X",IF(TablaProyecto[[#This Row],[Age]]&gt;=29,"Millennials","Generacion Z")))</f>
        <v>Millennials</v>
      </c>
      <c r="AL158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83" s="3" t="str">
        <f>+IF(TablaProyecto[[#This Row],[HourlyRate]]&lt;50,"Coste salarial bajo",IF(TablaProyecto[[#This Row],[HourlyRate]]&lt;75,"Coste salarial medio","Coste salarial alto"))</f>
        <v>Coste salarial medio</v>
      </c>
      <c r="AN1583" s="3" t="str">
        <f>+IF(TablaProyecto[[#This Row],[DistanceFromHome]]&lt;10,"0-10 kms",IF(TablaProyecto[[#This Row],[DistanceFromHome]]&lt;20,"10-20 kms","20-30 kms"))</f>
        <v>0-10 kms</v>
      </c>
      <c r="AO1583" s="3" t="str">
        <f>+IF(TablaProyecto[[#This Row],[Porcentaje de aumento salarial recibido (%)]]&lt;16%,"Bajo",IF(TablaProyecto[[#This Row],[Porcentaje de aumento salarial recibido (%)]]&lt;21%,"Medio","Alto"))</f>
        <v>Medio</v>
      </c>
      <c r="AP1583" s="3" t="str">
        <f>+IF(TablaProyecto[[#This Row],[TrainingTimesLastYear]]&lt;3,"Poca",IF(TablaProyecto[[#This Row],[TrainingTimesLastYear]]&lt;5,"Media","Mucha"))</f>
        <v>Media</v>
      </c>
      <c r="AQ1583" s="3" t="str">
        <f>+IF(TablaProyecto[[#This Row],[TotalWorkingYears]]&lt;4,"Junior",IF(TablaProyecto[[#This Row],[TotalWorkingYears]]&lt;10,"Intermediate","Senior"))</f>
        <v>Senior</v>
      </c>
      <c r="AS1583" t="str">
        <f>+IF(TablaProyecto[[#This Row],[Education]]&gt;5,"ERRONEO","")</f>
        <v/>
      </c>
      <c r="AT1583" t="str">
        <f>IF(+COUNTIF(TablaProyecto[EmployeeNumber],TablaProyecto[[#This Row],[EmployeeNumber]])&gt;1,"ERRONEO"," ")</f>
        <v xml:space="preserve"> </v>
      </c>
      <c r="AU1583" t="str">
        <f>+IF(TablaProyecto[[#This Row],[JobSatisfaction]]&gt;4,"ERRONEO"," ")</f>
        <v xml:space="preserve"> </v>
      </c>
      <c r="AV1583" t="str">
        <f>+IF(TablaProyecto[[#This Row],[PerformanceRating]]&gt;4,"ERRONEO"," ")</f>
        <v xml:space="preserve"> </v>
      </c>
      <c r="AW1583" t="str">
        <f>+IF(TablaProyecto[[#This Row],[RelationshipSatisfaction]]&gt;4,"ERRONEO"," ")</f>
        <v xml:space="preserve"> </v>
      </c>
      <c r="AX1583" t="str">
        <f>+IF(TablaProyecto[[#This Row],[WorkLifeBalance]]&gt;4,"ERRONEO"," ")</f>
        <v xml:space="preserve"> </v>
      </c>
    </row>
    <row r="1584" spans="1:50" x14ac:dyDescent="0.35">
      <c r="A1584">
        <v>51</v>
      </c>
      <c r="B1584" t="s">
        <v>43</v>
      </c>
      <c r="C1584" t="s">
        <v>55</v>
      </c>
      <c r="D1584">
        <v>1179</v>
      </c>
      <c r="E1584" t="s">
        <v>45</v>
      </c>
      <c r="F1584">
        <v>5</v>
      </c>
      <c r="G1584">
        <v>3</v>
      </c>
      <c r="H1584" t="s">
        <v>61</v>
      </c>
      <c r="I1584">
        <v>1</v>
      </c>
      <c r="J1584">
        <v>2181</v>
      </c>
      <c r="K1584">
        <v>1</v>
      </c>
      <c r="L1584" t="s">
        <v>39</v>
      </c>
      <c r="M1584">
        <v>43</v>
      </c>
      <c r="N1584">
        <v>3</v>
      </c>
      <c r="O1584">
        <v>2</v>
      </c>
      <c r="P1584" t="s">
        <v>53</v>
      </c>
      <c r="Q1584">
        <v>4</v>
      </c>
      <c r="R1584" t="s">
        <v>48</v>
      </c>
      <c r="S1584">
        <v>10448</v>
      </c>
      <c r="T1584">
        <v>5200</v>
      </c>
      <c r="U1584">
        <v>1</v>
      </c>
      <c r="V1584" t="s">
        <v>42</v>
      </c>
      <c r="W1584" t="s">
        <v>43</v>
      </c>
      <c r="X1584">
        <v>12</v>
      </c>
      <c r="Y1584">
        <v>4</v>
      </c>
      <c r="Z1584">
        <v>4</v>
      </c>
      <c r="AA1584">
        <v>80</v>
      </c>
      <c r="AB1584">
        <v>2</v>
      </c>
      <c r="AC1584">
        <v>7</v>
      </c>
      <c r="AD1584">
        <v>4</v>
      </c>
      <c r="AE1584">
        <v>3</v>
      </c>
      <c r="AF1584">
        <v>5</v>
      </c>
      <c r="AG1584">
        <v>2</v>
      </c>
      <c r="AH1584">
        <v>2</v>
      </c>
      <c r="AI1584">
        <v>3</v>
      </c>
      <c r="AJ1584" s="3">
        <f>+TablaProyecto[[#This Row],[PercentSalaryHike]]/100</f>
        <v>0.12</v>
      </c>
      <c r="AK1584" s="3" t="str">
        <f>+IF(TablaProyecto[[#This Row],[Age]]&gt;=61,"Baby boomers",IF(TablaProyecto[[#This Row],[Age]]&gt;=45,"Generacion X",IF(TablaProyecto[[#This Row],[Age]]&gt;=29,"Millennials","Generacion Z")))</f>
        <v>Generacion X</v>
      </c>
      <c r="AL158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84" s="3" t="str">
        <f>+IF(TablaProyecto[[#This Row],[HourlyRate]]&lt;50,"Coste salarial bajo",IF(TablaProyecto[[#This Row],[HourlyRate]]&lt;75,"Coste salarial medio","Coste salarial alto"))</f>
        <v>Coste salarial bajo</v>
      </c>
      <c r="AN1584" s="3" t="str">
        <f>+IF(TablaProyecto[[#This Row],[DistanceFromHome]]&lt;10,"0-10 kms",IF(TablaProyecto[[#This Row],[DistanceFromHome]]&lt;20,"10-20 kms","20-30 kms"))</f>
        <v>0-10 kms</v>
      </c>
      <c r="AO1584" s="3" t="str">
        <f>+IF(TablaProyecto[[#This Row],[Porcentaje de aumento salarial recibido (%)]]&lt;16%,"Bajo",IF(TablaProyecto[[#This Row],[Porcentaje de aumento salarial recibido (%)]]&lt;21%,"Medio","Alto"))</f>
        <v>Bajo</v>
      </c>
      <c r="AP1584" s="3" t="str">
        <f>+IF(TablaProyecto[[#This Row],[TrainingTimesLastYear]]&lt;3,"Poca",IF(TablaProyecto[[#This Row],[TrainingTimesLastYear]]&lt;5,"Media","Mucha"))</f>
        <v>Media</v>
      </c>
      <c r="AQ1584" s="3" t="str">
        <f>+IF(TablaProyecto[[#This Row],[TotalWorkingYears]]&lt;4,"Junior",IF(TablaProyecto[[#This Row],[TotalWorkingYears]]&lt;10,"Intermediate","Senior"))</f>
        <v>Intermediate</v>
      </c>
      <c r="AS1584" t="str">
        <f>+IF(TablaProyecto[[#This Row],[Education]]&gt;5,"ERRONEO","")</f>
        <v/>
      </c>
      <c r="AT1584" t="str">
        <f>IF(+COUNTIF(TablaProyecto[EmployeeNumber],TablaProyecto[[#This Row],[EmployeeNumber]])&gt;1,"ERRONEO"," ")</f>
        <v xml:space="preserve"> </v>
      </c>
      <c r="AU1584" t="str">
        <f>+IF(TablaProyecto[[#This Row],[JobSatisfaction]]&gt;4,"ERRONEO"," ")</f>
        <v xml:space="preserve"> </v>
      </c>
      <c r="AV1584" t="str">
        <f>+IF(TablaProyecto[[#This Row],[PerformanceRating]]&gt;4,"ERRONEO"," ")</f>
        <v xml:space="preserve"> </v>
      </c>
      <c r="AW1584" t="str">
        <f>+IF(TablaProyecto[[#This Row],[RelationshipSatisfaction]]&gt;4,"ERRONEO"," ")</f>
        <v xml:space="preserve"> </v>
      </c>
      <c r="AX1584" t="str">
        <f>+IF(TablaProyecto[[#This Row],[WorkLifeBalance]]&gt;4,"ERRONEO"," ")</f>
        <v xml:space="preserve"> </v>
      </c>
    </row>
    <row r="1585" spans="1:50" x14ac:dyDescent="0.35">
      <c r="A1585">
        <v>33</v>
      </c>
      <c r="B1585" t="s">
        <v>35</v>
      </c>
      <c r="C1585" t="s">
        <v>36</v>
      </c>
      <c r="D1585">
        <v>855</v>
      </c>
      <c r="E1585" t="s">
        <v>45</v>
      </c>
      <c r="F1585">
        <v>16</v>
      </c>
      <c r="G1585">
        <v>3</v>
      </c>
      <c r="H1585" t="s">
        <v>60</v>
      </c>
      <c r="I1585">
        <v>1</v>
      </c>
      <c r="J1585">
        <v>2182</v>
      </c>
      <c r="K1585">
        <v>1</v>
      </c>
      <c r="L1585" t="s">
        <v>39</v>
      </c>
      <c r="M1585">
        <v>71</v>
      </c>
      <c r="N1585">
        <v>3</v>
      </c>
      <c r="O1585">
        <v>3</v>
      </c>
      <c r="P1585" t="s">
        <v>54</v>
      </c>
      <c r="Q1585">
        <v>3</v>
      </c>
      <c r="R1585" t="s">
        <v>52</v>
      </c>
      <c r="S1585">
        <v>4187</v>
      </c>
      <c r="T1585">
        <v>12930</v>
      </c>
      <c r="U1585">
        <v>0</v>
      </c>
      <c r="V1585" t="s">
        <v>42</v>
      </c>
      <c r="W1585" t="s">
        <v>43</v>
      </c>
      <c r="X1585">
        <v>23</v>
      </c>
      <c r="Y1585">
        <v>3</v>
      </c>
      <c r="Z1585">
        <v>1</v>
      </c>
      <c r="AA1585">
        <v>80</v>
      </c>
      <c r="AB1585">
        <v>1</v>
      </c>
      <c r="AC1585">
        <v>5</v>
      </c>
      <c r="AD1585">
        <v>2</v>
      </c>
      <c r="AE1585">
        <v>3</v>
      </c>
      <c r="AF1585">
        <v>5</v>
      </c>
      <c r="AG1585">
        <v>4</v>
      </c>
      <c r="AH1585">
        <v>0</v>
      </c>
      <c r="AI1585">
        <v>2</v>
      </c>
      <c r="AJ1585" s="3">
        <f>+TablaProyecto[[#This Row],[PercentSalaryHike]]/100</f>
        <v>0.23</v>
      </c>
      <c r="AK1585" s="3" t="str">
        <f>+IF(TablaProyecto[[#This Row],[Age]]&gt;=61,"Baby boomers",IF(TablaProyecto[[#This Row],[Age]]&gt;=45,"Generacion X",IF(TablaProyecto[[#This Row],[Age]]&gt;=29,"Millennials","Generacion Z")))</f>
        <v>Millennials</v>
      </c>
      <c r="AL158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85" s="3" t="str">
        <f>+IF(TablaProyecto[[#This Row],[HourlyRate]]&lt;50,"Coste salarial bajo",IF(TablaProyecto[[#This Row],[HourlyRate]]&lt;75,"Coste salarial medio","Coste salarial alto"))</f>
        <v>Coste salarial medio</v>
      </c>
      <c r="AN1585" s="3" t="str">
        <f>+IF(TablaProyecto[[#This Row],[DistanceFromHome]]&lt;10,"0-10 kms",IF(TablaProyecto[[#This Row],[DistanceFromHome]]&lt;20,"10-20 kms","20-30 kms"))</f>
        <v>10-20 kms</v>
      </c>
      <c r="AO1585" s="3" t="str">
        <f>+IF(TablaProyecto[[#This Row],[Porcentaje de aumento salarial recibido (%)]]&lt;16%,"Bajo",IF(TablaProyecto[[#This Row],[Porcentaje de aumento salarial recibido (%)]]&lt;21%,"Medio","Alto"))</f>
        <v>Alto</v>
      </c>
      <c r="AP1585" s="3" t="str">
        <f>+IF(TablaProyecto[[#This Row],[TrainingTimesLastYear]]&lt;3,"Poca",IF(TablaProyecto[[#This Row],[TrainingTimesLastYear]]&lt;5,"Media","Mucha"))</f>
        <v>Poca</v>
      </c>
      <c r="AQ1585" s="3" t="str">
        <f>+IF(TablaProyecto[[#This Row],[TotalWorkingYears]]&lt;4,"Junior",IF(TablaProyecto[[#This Row],[TotalWorkingYears]]&lt;10,"Intermediate","Senior"))</f>
        <v>Intermediate</v>
      </c>
      <c r="AS1585" t="str">
        <f>+IF(TablaProyecto[[#This Row],[Education]]&gt;5,"ERRONEO","")</f>
        <v/>
      </c>
      <c r="AT1585" t="str">
        <f>IF(+COUNTIF(TablaProyecto[EmployeeNumber],TablaProyecto[[#This Row],[EmployeeNumber]])&gt;1,"ERRONEO"," ")</f>
        <v xml:space="preserve"> </v>
      </c>
      <c r="AU1585" t="str">
        <f>+IF(TablaProyecto[[#This Row],[JobSatisfaction]]&gt;4,"ERRONEO"," ")</f>
        <v xml:space="preserve"> </v>
      </c>
      <c r="AV1585" t="str">
        <f>+IF(TablaProyecto[[#This Row],[PerformanceRating]]&gt;4,"ERRONEO"," ")</f>
        <v xml:space="preserve"> </v>
      </c>
      <c r="AW1585" t="str">
        <f>+IF(TablaProyecto[[#This Row],[RelationshipSatisfaction]]&gt;4,"ERRONEO"," ")</f>
        <v xml:space="preserve"> </v>
      </c>
      <c r="AX1585" t="str">
        <f>+IF(TablaProyecto[[#This Row],[WorkLifeBalance]]&gt;4,"ERRONEO"," ")</f>
        <v xml:space="preserve"> </v>
      </c>
    </row>
    <row r="1586" spans="1:50" x14ac:dyDescent="0.35">
      <c r="A1586">
        <v>43</v>
      </c>
      <c r="B1586" t="s">
        <v>43</v>
      </c>
      <c r="C1586" t="s">
        <v>55</v>
      </c>
      <c r="D1586">
        <v>1146</v>
      </c>
      <c r="E1586" t="s">
        <v>45</v>
      </c>
      <c r="F1586">
        <v>28</v>
      </c>
      <c r="G1586">
        <v>3</v>
      </c>
      <c r="H1586" t="s">
        <v>49</v>
      </c>
      <c r="I1586">
        <v>1</v>
      </c>
      <c r="J1586">
        <v>2183</v>
      </c>
      <c r="K1586">
        <v>4</v>
      </c>
      <c r="L1586" t="s">
        <v>39</v>
      </c>
      <c r="M1586">
        <v>53</v>
      </c>
      <c r="N1586">
        <v>3</v>
      </c>
      <c r="O1586">
        <v>1</v>
      </c>
      <c r="P1586" t="s">
        <v>54</v>
      </c>
      <c r="Q1586">
        <v>3</v>
      </c>
      <c r="R1586" t="s">
        <v>48</v>
      </c>
      <c r="S1586">
        <v>2647</v>
      </c>
      <c r="T1586">
        <v>17369</v>
      </c>
      <c r="U1586">
        <v>8</v>
      </c>
      <c r="V1586" t="s">
        <v>42</v>
      </c>
      <c r="W1586" t="s">
        <v>35</v>
      </c>
      <c r="X1586">
        <v>18</v>
      </c>
      <c r="Y1586">
        <v>4</v>
      </c>
      <c r="Z1586">
        <v>3</v>
      </c>
      <c r="AA1586">
        <v>80</v>
      </c>
      <c r="AB1586">
        <v>1</v>
      </c>
      <c r="AC1586">
        <v>1</v>
      </c>
      <c r="AD1586">
        <v>2</v>
      </c>
      <c r="AE1586">
        <v>3</v>
      </c>
      <c r="AF1586">
        <v>4</v>
      </c>
      <c r="AG1586">
        <v>1</v>
      </c>
      <c r="AH1586">
        <v>2</v>
      </c>
      <c r="AI1586">
        <v>1</v>
      </c>
      <c r="AJ1586" s="3">
        <f>+TablaProyecto[[#This Row],[PercentSalaryHike]]/100</f>
        <v>0.18</v>
      </c>
      <c r="AK1586" s="3" t="str">
        <f>+IF(TablaProyecto[[#This Row],[Age]]&gt;=61,"Baby boomers",IF(TablaProyecto[[#This Row],[Age]]&gt;=45,"Generacion X",IF(TablaProyecto[[#This Row],[Age]]&gt;=29,"Millennials","Generacion Z")))</f>
        <v>Millennials</v>
      </c>
      <c r="AL158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86" s="3" t="str">
        <f>+IF(TablaProyecto[[#This Row],[HourlyRate]]&lt;50,"Coste salarial bajo",IF(TablaProyecto[[#This Row],[HourlyRate]]&lt;75,"Coste salarial medio","Coste salarial alto"))</f>
        <v>Coste salarial medio</v>
      </c>
      <c r="AN1586" s="3" t="str">
        <f>+IF(TablaProyecto[[#This Row],[DistanceFromHome]]&lt;10,"0-10 kms",IF(TablaProyecto[[#This Row],[DistanceFromHome]]&lt;20,"10-20 kms","20-30 kms"))</f>
        <v>20-30 kms</v>
      </c>
      <c r="AO1586" s="3" t="str">
        <f>+IF(TablaProyecto[[#This Row],[Porcentaje de aumento salarial recibido (%)]]&lt;16%,"Bajo",IF(TablaProyecto[[#This Row],[Porcentaje de aumento salarial recibido (%)]]&lt;21%,"Medio","Alto"))</f>
        <v>Medio</v>
      </c>
      <c r="AP1586" s="3" t="str">
        <f>+IF(TablaProyecto[[#This Row],[TrainingTimesLastYear]]&lt;3,"Poca",IF(TablaProyecto[[#This Row],[TrainingTimesLastYear]]&lt;5,"Media","Mucha"))</f>
        <v>Poca</v>
      </c>
      <c r="AQ1586" s="3" t="str">
        <f>+IF(TablaProyecto[[#This Row],[TotalWorkingYears]]&lt;4,"Junior",IF(TablaProyecto[[#This Row],[TotalWorkingYears]]&lt;10,"Intermediate","Senior"))</f>
        <v>Junior</v>
      </c>
      <c r="AS1586" t="str">
        <f>+IF(TablaProyecto[[#This Row],[Education]]&gt;5,"ERRONEO","")</f>
        <v/>
      </c>
      <c r="AT1586" t="str">
        <f>IF(+COUNTIF(TablaProyecto[EmployeeNumber],TablaProyecto[[#This Row],[EmployeeNumber]])&gt;1,"ERRONEO"," ")</f>
        <v xml:space="preserve"> </v>
      </c>
      <c r="AU1586" t="str">
        <f>+IF(TablaProyecto[[#This Row],[JobSatisfaction]]&gt;4,"ERRONEO"," ")</f>
        <v xml:space="preserve"> </v>
      </c>
      <c r="AV1586" t="str">
        <f>+IF(TablaProyecto[[#This Row],[PerformanceRating]]&gt;4,"ERRONEO"," ")</f>
        <v xml:space="preserve"> </v>
      </c>
      <c r="AW1586" t="str">
        <f>+IF(TablaProyecto[[#This Row],[RelationshipSatisfaction]]&gt;4,"ERRONEO"," ")</f>
        <v xml:space="preserve"> </v>
      </c>
      <c r="AX1586" t="str">
        <f>+IF(TablaProyecto[[#This Row],[WorkLifeBalance]]&gt;4,"ERRONEO"," ")</f>
        <v xml:space="preserve"> </v>
      </c>
    </row>
    <row r="1587" spans="1:50" x14ac:dyDescent="0.35">
      <c r="A1587">
        <v>47</v>
      </c>
      <c r="B1587" t="s">
        <v>35</v>
      </c>
      <c r="C1587" t="s">
        <v>44</v>
      </c>
      <c r="D1587">
        <v>906</v>
      </c>
      <c r="E1587" t="s">
        <v>37</v>
      </c>
      <c r="F1587">
        <v>2</v>
      </c>
      <c r="G1587">
        <v>4</v>
      </c>
      <c r="H1587" t="s">
        <v>59</v>
      </c>
      <c r="I1587">
        <v>1</v>
      </c>
      <c r="J1587">
        <v>2184</v>
      </c>
      <c r="K1587">
        <v>2</v>
      </c>
      <c r="L1587" t="s">
        <v>39</v>
      </c>
      <c r="M1587">
        <v>48</v>
      </c>
      <c r="N1587">
        <v>3</v>
      </c>
      <c r="O1587">
        <v>2</v>
      </c>
      <c r="P1587" t="s">
        <v>61</v>
      </c>
      <c r="Q1587">
        <v>4</v>
      </c>
      <c r="R1587" t="s">
        <v>48</v>
      </c>
      <c r="S1587">
        <v>17099</v>
      </c>
      <c r="T1587">
        <v>6582</v>
      </c>
      <c r="U1587">
        <v>4</v>
      </c>
      <c r="V1587" t="s">
        <v>42</v>
      </c>
      <c r="W1587" t="s">
        <v>35</v>
      </c>
      <c r="X1587">
        <v>11</v>
      </c>
      <c r="Y1587">
        <v>3</v>
      </c>
      <c r="Z1587">
        <v>4</v>
      </c>
      <c r="AA1587">
        <v>80</v>
      </c>
      <c r="AB1587">
        <v>1</v>
      </c>
      <c r="AC1587">
        <v>5</v>
      </c>
      <c r="AD1587">
        <v>3</v>
      </c>
      <c r="AE1587">
        <v>3</v>
      </c>
      <c r="AF1587">
        <v>1</v>
      </c>
      <c r="AG1587">
        <v>11</v>
      </c>
      <c r="AH1587">
        <v>0</v>
      </c>
      <c r="AI1587">
        <v>0</v>
      </c>
      <c r="AJ1587" s="3">
        <f>+TablaProyecto[[#This Row],[PercentSalaryHike]]/100</f>
        <v>0.11</v>
      </c>
      <c r="AK1587" s="3" t="str">
        <f>+IF(TablaProyecto[[#This Row],[Age]]&gt;=61,"Baby boomers",IF(TablaProyecto[[#This Row],[Age]]&gt;=45,"Generacion X",IF(TablaProyecto[[#This Row],[Age]]&gt;=29,"Millennials","Generacion Z")))</f>
        <v>Generacion X</v>
      </c>
      <c r="AL158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587" s="3" t="str">
        <f>+IF(TablaProyecto[[#This Row],[HourlyRate]]&lt;50,"Coste salarial bajo",IF(TablaProyecto[[#This Row],[HourlyRate]]&lt;75,"Coste salarial medio","Coste salarial alto"))</f>
        <v>Coste salarial bajo</v>
      </c>
      <c r="AN1587" s="3" t="str">
        <f>+IF(TablaProyecto[[#This Row],[DistanceFromHome]]&lt;10,"0-10 kms",IF(TablaProyecto[[#This Row],[DistanceFromHome]]&lt;20,"10-20 kms","20-30 kms"))</f>
        <v>0-10 kms</v>
      </c>
      <c r="AO1587" s="3" t="str">
        <f>+IF(TablaProyecto[[#This Row],[Porcentaje de aumento salarial recibido (%)]]&lt;16%,"Bajo",IF(TablaProyecto[[#This Row],[Porcentaje de aumento salarial recibido (%)]]&lt;21%,"Medio","Alto"))</f>
        <v>Bajo</v>
      </c>
      <c r="AP1587" s="3" t="str">
        <f>+IF(TablaProyecto[[#This Row],[TrainingTimesLastYear]]&lt;3,"Poca",IF(TablaProyecto[[#This Row],[TrainingTimesLastYear]]&lt;5,"Media","Mucha"))</f>
        <v>Media</v>
      </c>
      <c r="AQ1587" s="3" t="str">
        <f>+IF(TablaProyecto[[#This Row],[TotalWorkingYears]]&lt;4,"Junior",IF(TablaProyecto[[#This Row],[TotalWorkingYears]]&lt;10,"Intermediate","Senior"))</f>
        <v>Intermediate</v>
      </c>
      <c r="AS1587" t="str">
        <f>+IF(TablaProyecto[[#This Row],[Education]]&gt;5,"ERRONEO","")</f>
        <v/>
      </c>
      <c r="AT1587" t="str">
        <f>IF(+COUNTIF(TablaProyecto[EmployeeNumber],TablaProyecto[[#This Row],[EmployeeNumber]])&gt;1,"ERRONEO"," ")</f>
        <v xml:space="preserve"> </v>
      </c>
      <c r="AU1587" t="str">
        <f>+IF(TablaProyecto[[#This Row],[JobSatisfaction]]&gt;4,"ERRONEO"," ")</f>
        <v xml:space="preserve"> </v>
      </c>
      <c r="AV1587" t="str">
        <f>+IF(TablaProyecto[[#This Row],[PerformanceRating]]&gt;4,"ERRONEO"," ")</f>
        <v xml:space="preserve"> </v>
      </c>
      <c r="AW1587" t="str">
        <f>+IF(TablaProyecto[[#This Row],[RelationshipSatisfaction]]&gt;4,"ERRONEO"," ")</f>
        <v xml:space="preserve"> </v>
      </c>
      <c r="AX1587" t="str">
        <f>+IF(TablaProyecto[[#This Row],[WorkLifeBalance]]&gt;4,"ERRONEO"," ")</f>
        <v xml:space="preserve"> </v>
      </c>
    </row>
    <row r="1588" spans="1:50" x14ac:dyDescent="0.35">
      <c r="A1588">
        <v>21</v>
      </c>
      <c r="B1588" t="s">
        <v>43</v>
      </c>
      <c r="C1588" t="s">
        <v>55</v>
      </c>
      <c r="D1588">
        <v>147</v>
      </c>
      <c r="E1588" t="s">
        <v>45</v>
      </c>
      <c r="F1588">
        <v>6</v>
      </c>
      <c r="G1588">
        <v>2</v>
      </c>
      <c r="H1588" t="s">
        <v>49</v>
      </c>
      <c r="I1588">
        <v>1</v>
      </c>
      <c r="J1588">
        <v>2185</v>
      </c>
      <c r="K1588">
        <v>2</v>
      </c>
      <c r="L1588" t="s">
        <v>46</v>
      </c>
      <c r="M1588">
        <v>48</v>
      </c>
      <c r="N1588">
        <v>2</v>
      </c>
      <c r="O1588">
        <v>2</v>
      </c>
      <c r="P1588" t="s">
        <v>58</v>
      </c>
      <c r="Q1588">
        <v>3</v>
      </c>
      <c r="R1588" t="s">
        <v>48</v>
      </c>
      <c r="S1588">
        <v>1555</v>
      </c>
      <c r="T1588">
        <v>13273</v>
      </c>
      <c r="U1588">
        <v>8</v>
      </c>
      <c r="V1588" t="s">
        <v>42</v>
      </c>
      <c r="W1588" t="s">
        <v>35</v>
      </c>
      <c r="X1588">
        <v>14</v>
      </c>
      <c r="Y1588">
        <v>3</v>
      </c>
      <c r="Z1588">
        <v>3</v>
      </c>
      <c r="AA1588">
        <v>80</v>
      </c>
      <c r="AB1588">
        <v>0</v>
      </c>
      <c r="AC1588">
        <v>6</v>
      </c>
      <c r="AD1588">
        <v>5</v>
      </c>
      <c r="AE1588">
        <v>3</v>
      </c>
      <c r="AF1588">
        <v>5</v>
      </c>
      <c r="AG1588">
        <v>12</v>
      </c>
      <c r="AH1588">
        <v>1</v>
      </c>
      <c r="AI1588">
        <v>9</v>
      </c>
      <c r="AJ1588" s="3">
        <f>+TablaProyecto[[#This Row],[PercentSalaryHike]]/100</f>
        <v>0.14000000000000001</v>
      </c>
      <c r="AK1588" s="3" t="str">
        <f>+IF(TablaProyecto[[#This Row],[Age]]&gt;=61,"Baby boomers",IF(TablaProyecto[[#This Row],[Age]]&gt;=45,"Generacion X",IF(TablaProyecto[[#This Row],[Age]]&gt;=29,"Millennials","Generacion Z")))</f>
        <v>Generacion Z</v>
      </c>
      <c r="AL158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88" s="3" t="str">
        <f>+IF(TablaProyecto[[#This Row],[HourlyRate]]&lt;50,"Coste salarial bajo",IF(TablaProyecto[[#This Row],[HourlyRate]]&lt;75,"Coste salarial medio","Coste salarial alto"))</f>
        <v>Coste salarial bajo</v>
      </c>
      <c r="AN1588" s="3" t="str">
        <f>+IF(TablaProyecto[[#This Row],[DistanceFromHome]]&lt;10,"0-10 kms",IF(TablaProyecto[[#This Row],[DistanceFromHome]]&lt;20,"10-20 kms","20-30 kms"))</f>
        <v>0-10 kms</v>
      </c>
      <c r="AO1588" s="3" t="str">
        <f>+IF(TablaProyecto[[#This Row],[Porcentaje de aumento salarial recibido (%)]]&lt;16%,"Bajo",IF(TablaProyecto[[#This Row],[Porcentaje de aumento salarial recibido (%)]]&lt;21%,"Medio","Alto"))</f>
        <v>Bajo</v>
      </c>
      <c r="AP1588" s="3" t="str">
        <f>+IF(TablaProyecto[[#This Row],[TrainingTimesLastYear]]&lt;3,"Poca",IF(TablaProyecto[[#This Row],[TrainingTimesLastYear]]&lt;5,"Media","Mucha"))</f>
        <v>Mucha</v>
      </c>
      <c r="AQ1588" s="3" t="str">
        <f>+IF(TablaProyecto[[#This Row],[TotalWorkingYears]]&lt;4,"Junior",IF(TablaProyecto[[#This Row],[TotalWorkingYears]]&lt;10,"Intermediate","Senior"))</f>
        <v>Intermediate</v>
      </c>
      <c r="AS1588" t="str">
        <f>+IF(TablaProyecto[[#This Row],[Education]]&gt;5,"ERRONEO","")</f>
        <v/>
      </c>
      <c r="AT1588" t="str">
        <f>IF(+COUNTIF(TablaProyecto[EmployeeNumber],TablaProyecto[[#This Row],[EmployeeNumber]])&gt;1,"ERRONEO"," ")</f>
        <v xml:space="preserve"> </v>
      </c>
      <c r="AU1588" t="str">
        <f>+IF(TablaProyecto[[#This Row],[JobSatisfaction]]&gt;4,"ERRONEO"," ")</f>
        <v xml:space="preserve"> </v>
      </c>
      <c r="AV1588" t="str">
        <f>+IF(TablaProyecto[[#This Row],[PerformanceRating]]&gt;4,"ERRONEO"," ")</f>
        <v xml:space="preserve"> </v>
      </c>
      <c r="AW1588" t="str">
        <f>+IF(TablaProyecto[[#This Row],[RelationshipSatisfaction]]&gt;4,"ERRONEO"," ")</f>
        <v xml:space="preserve"> </v>
      </c>
      <c r="AX1588" t="str">
        <f>+IF(TablaProyecto[[#This Row],[WorkLifeBalance]]&gt;4,"ERRONEO"," ")</f>
        <v xml:space="preserve"> </v>
      </c>
    </row>
    <row r="1589" spans="1:50" x14ac:dyDescent="0.35">
      <c r="A1589">
        <v>42</v>
      </c>
      <c r="B1589" t="s">
        <v>35</v>
      </c>
      <c r="C1589" t="s">
        <v>36</v>
      </c>
      <c r="D1589">
        <v>142</v>
      </c>
      <c r="E1589" t="s">
        <v>45</v>
      </c>
      <c r="F1589">
        <v>4</v>
      </c>
      <c r="G1589">
        <v>1</v>
      </c>
      <c r="H1589" t="s">
        <v>61</v>
      </c>
      <c r="I1589">
        <v>1</v>
      </c>
      <c r="J1589">
        <v>2186</v>
      </c>
      <c r="K1589">
        <v>4</v>
      </c>
      <c r="L1589" t="s">
        <v>46</v>
      </c>
      <c r="M1589">
        <v>54</v>
      </c>
      <c r="N1589">
        <v>3</v>
      </c>
      <c r="O1589">
        <v>2</v>
      </c>
      <c r="P1589" t="s">
        <v>53</v>
      </c>
      <c r="Q1589">
        <v>3</v>
      </c>
      <c r="R1589" t="s">
        <v>41</v>
      </c>
      <c r="S1589">
        <v>2996</v>
      </c>
      <c r="T1589">
        <v>7172</v>
      </c>
      <c r="U1589">
        <v>3</v>
      </c>
      <c r="V1589" t="s">
        <v>42</v>
      </c>
      <c r="W1589" t="s">
        <v>35</v>
      </c>
      <c r="X1589">
        <v>14</v>
      </c>
      <c r="Y1589">
        <v>3</v>
      </c>
      <c r="Z1589">
        <v>1</v>
      </c>
      <c r="AA1589">
        <v>80</v>
      </c>
      <c r="AB1589">
        <v>0</v>
      </c>
      <c r="AC1589">
        <v>1</v>
      </c>
      <c r="AD1589">
        <v>3</v>
      </c>
      <c r="AE1589">
        <v>2</v>
      </c>
      <c r="AF1589">
        <v>15</v>
      </c>
      <c r="AG1589">
        <v>7</v>
      </c>
      <c r="AH1589">
        <v>1</v>
      </c>
      <c r="AI1589">
        <v>3</v>
      </c>
      <c r="AJ1589" s="3">
        <f>+TablaProyecto[[#This Row],[PercentSalaryHike]]/100</f>
        <v>0.14000000000000001</v>
      </c>
      <c r="AK1589" s="3" t="str">
        <f>+IF(TablaProyecto[[#This Row],[Age]]&gt;=61,"Baby boomers",IF(TablaProyecto[[#This Row],[Age]]&gt;=45,"Generacion X",IF(TablaProyecto[[#This Row],[Age]]&gt;=29,"Millennials","Generacion Z")))</f>
        <v>Millennials</v>
      </c>
      <c r="AL158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589" s="3" t="str">
        <f>+IF(TablaProyecto[[#This Row],[HourlyRate]]&lt;50,"Coste salarial bajo",IF(TablaProyecto[[#This Row],[HourlyRate]]&lt;75,"Coste salarial medio","Coste salarial alto"))</f>
        <v>Coste salarial medio</v>
      </c>
      <c r="AN1589" s="3" t="str">
        <f>+IF(TablaProyecto[[#This Row],[DistanceFromHome]]&lt;10,"0-10 kms",IF(TablaProyecto[[#This Row],[DistanceFromHome]]&lt;20,"10-20 kms","20-30 kms"))</f>
        <v>0-10 kms</v>
      </c>
      <c r="AO1589" s="3" t="str">
        <f>+IF(TablaProyecto[[#This Row],[Porcentaje de aumento salarial recibido (%)]]&lt;16%,"Bajo",IF(TablaProyecto[[#This Row],[Porcentaje de aumento salarial recibido (%)]]&lt;21%,"Medio","Alto"))</f>
        <v>Bajo</v>
      </c>
      <c r="AP1589" s="3" t="str">
        <f>+IF(TablaProyecto[[#This Row],[TrainingTimesLastYear]]&lt;3,"Poca",IF(TablaProyecto[[#This Row],[TrainingTimesLastYear]]&lt;5,"Media","Mucha"))</f>
        <v>Media</v>
      </c>
      <c r="AQ1589" s="3" t="str">
        <f>+IF(TablaProyecto[[#This Row],[TotalWorkingYears]]&lt;4,"Junior",IF(TablaProyecto[[#This Row],[TotalWorkingYears]]&lt;10,"Intermediate","Senior"))</f>
        <v>Junior</v>
      </c>
      <c r="AS1589" t="str">
        <f>+IF(TablaProyecto[[#This Row],[Education]]&gt;5,"ERRONEO","")</f>
        <v/>
      </c>
      <c r="AT1589" t="str">
        <f>IF(+COUNTIF(TablaProyecto[EmployeeNumber],TablaProyecto[[#This Row],[EmployeeNumber]])&gt;1,"ERRONEO"," ")</f>
        <v xml:space="preserve"> </v>
      </c>
      <c r="AU1589" t="str">
        <f>+IF(TablaProyecto[[#This Row],[JobSatisfaction]]&gt;4,"ERRONEO"," ")</f>
        <v xml:space="preserve"> </v>
      </c>
      <c r="AV1589" t="str">
        <f>+IF(TablaProyecto[[#This Row],[PerformanceRating]]&gt;4,"ERRONEO"," ")</f>
        <v xml:space="preserve"> </v>
      </c>
      <c r="AW1589" t="str">
        <f>+IF(TablaProyecto[[#This Row],[RelationshipSatisfaction]]&gt;4,"ERRONEO"," ")</f>
        <v xml:space="preserve"> </v>
      </c>
      <c r="AX1589" t="str">
        <f>+IF(TablaProyecto[[#This Row],[WorkLifeBalance]]&gt;4,"ERRONEO"," ")</f>
        <v xml:space="preserve"> </v>
      </c>
    </row>
    <row r="1590" spans="1:50" x14ac:dyDescent="0.35">
      <c r="A1590">
        <v>27</v>
      </c>
      <c r="B1590" t="s">
        <v>43</v>
      </c>
      <c r="C1590" t="s">
        <v>44</v>
      </c>
      <c r="D1590">
        <v>755</v>
      </c>
      <c r="E1590" t="s">
        <v>61</v>
      </c>
      <c r="F1590">
        <v>18</v>
      </c>
      <c r="G1590">
        <v>1</v>
      </c>
      <c r="H1590" t="s">
        <v>38</v>
      </c>
      <c r="I1590">
        <v>1</v>
      </c>
      <c r="J1590">
        <v>2187</v>
      </c>
      <c r="K1590">
        <v>1</v>
      </c>
      <c r="L1590" t="s">
        <v>46</v>
      </c>
      <c r="M1590">
        <v>54</v>
      </c>
      <c r="N1590">
        <v>3</v>
      </c>
      <c r="O1590">
        <v>3</v>
      </c>
      <c r="P1590" t="s">
        <v>56</v>
      </c>
      <c r="Q1590">
        <v>3</v>
      </c>
      <c r="R1590" t="s">
        <v>48</v>
      </c>
      <c r="S1590">
        <v>6142</v>
      </c>
      <c r="T1590">
        <v>9096</v>
      </c>
      <c r="U1590">
        <v>6</v>
      </c>
      <c r="V1590" t="s">
        <v>42</v>
      </c>
      <c r="W1590" t="s">
        <v>43</v>
      </c>
      <c r="X1590">
        <v>17</v>
      </c>
      <c r="Y1590">
        <v>3</v>
      </c>
      <c r="Z1590">
        <v>2</v>
      </c>
      <c r="AA1590">
        <v>80</v>
      </c>
      <c r="AB1590">
        <v>0</v>
      </c>
      <c r="AC1590">
        <v>7</v>
      </c>
      <c r="AD1590">
        <v>3</v>
      </c>
      <c r="AE1590">
        <v>1</v>
      </c>
      <c r="AF1590">
        <v>21</v>
      </c>
      <c r="AG1590">
        <v>7</v>
      </c>
      <c r="AH1590">
        <v>1</v>
      </c>
      <c r="AI1590">
        <v>8</v>
      </c>
      <c r="AJ1590" s="3">
        <f>+TablaProyecto[[#This Row],[PercentSalaryHike]]/100</f>
        <v>0.17</v>
      </c>
      <c r="AK1590" s="3" t="str">
        <f>+IF(TablaProyecto[[#This Row],[Age]]&gt;=61,"Baby boomers",IF(TablaProyecto[[#This Row],[Age]]&gt;=45,"Generacion X",IF(TablaProyecto[[#This Row],[Age]]&gt;=29,"Millennials","Generacion Z")))</f>
        <v>Generacion Z</v>
      </c>
      <c r="AL159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590" s="3" t="str">
        <f>+IF(TablaProyecto[[#This Row],[HourlyRate]]&lt;50,"Coste salarial bajo",IF(TablaProyecto[[#This Row],[HourlyRate]]&lt;75,"Coste salarial medio","Coste salarial alto"))</f>
        <v>Coste salarial medio</v>
      </c>
      <c r="AN1590" s="3" t="str">
        <f>+IF(TablaProyecto[[#This Row],[DistanceFromHome]]&lt;10,"0-10 kms",IF(TablaProyecto[[#This Row],[DistanceFromHome]]&lt;20,"10-20 kms","20-30 kms"))</f>
        <v>10-20 kms</v>
      </c>
      <c r="AO1590" s="3" t="str">
        <f>+IF(TablaProyecto[[#This Row],[Porcentaje de aumento salarial recibido (%)]]&lt;16%,"Bajo",IF(TablaProyecto[[#This Row],[Porcentaje de aumento salarial recibido (%)]]&lt;21%,"Medio","Alto"))</f>
        <v>Medio</v>
      </c>
      <c r="AP1590" s="3" t="str">
        <f>+IF(TablaProyecto[[#This Row],[TrainingTimesLastYear]]&lt;3,"Poca",IF(TablaProyecto[[#This Row],[TrainingTimesLastYear]]&lt;5,"Media","Mucha"))</f>
        <v>Media</v>
      </c>
      <c r="AQ1590" s="3" t="str">
        <f>+IF(TablaProyecto[[#This Row],[TotalWorkingYears]]&lt;4,"Junior",IF(TablaProyecto[[#This Row],[TotalWorkingYears]]&lt;10,"Intermediate","Senior"))</f>
        <v>Intermediate</v>
      </c>
      <c r="AS1590" t="str">
        <f>+IF(TablaProyecto[[#This Row],[Education]]&gt;5,"ERRONEO","")</f>
        <v/>
      </c>
      <c r="AT1590" t="str">
        <f>IF(+COUNTIF(TablaProyecto[EmployeeNumber],TablaProyecto[[#This Row],[EmployeeNumber]])&gt;1,"ERRONEO"," ")</f>
        <v xml:space="preserve"> </v>
      </c>
      <c r="AU1590" t="str">
        <f>+IF(TablaProyecto[[#This Row],[JobSatisfaction]]&gt;4,"ERRONEO"," ")</f>
        <v xml:space="preserve"> </v>
      </c>
      <c r="AV1590" t="str">
        <f>+IF(TablaProyecto[[#This Row],[PerformanceRating]]&gt;4,"ERRONEO"," ")</f>
        <v xml:space="preserve"> </v>
      </c>
      <c r="AW1590" t="str">
        <f>+IF(TablaProyecto[[#This Row],[RelationshipSatisfaction]]&gt;4,"ERRONEO"," ")</f>
        <v xml:space="preserve"> </v>
      </c>
      <c r="AX1590" t="str">
        <f>+IF(TablaProyecto[[#This Row],[WorkLifeBalance]]&gt;4,"ERRONEO"," ")</f>
        <v xml:space="preserve"> </v>
      </c>
    </row>
    <row r="1591" spans="1:50" x14ac:dyDescent="0.35">
      <c r="A1591">
        <v>41</v>
      </c>
      <c r="B1591" t="s">
        <v>43</v>
      </c>
      <c r="C1591" t="s">
        <v>44</v>
      </c>
      <c r="D1591">
        <v>665</v>
      </c>
      <c r="E1591" t="s">
        <v>61</v>
      </c>
      <c r="F1591">
        <v>15</v>
      </c>
      <c r="G1591">
        <v>4</v>
      </c>
      <c r="H1591" t="s">
        <v>49</v>
      </c>
      <c r="I1591">
        <v>1</v>
      </c>
      <c r="J1591">
        <v>2188</v>
      </c>
      <c r="K1591">
        <v>3</v>
      </c>
      <c r="L1591" t="s">
        <v>46</v>
      </c>
      <c r="M1591">
        <v>69</v>
      </c>
      <c r="N1591">
        <v>4</v>
      </c>
      <c r="O1591">
        <v>3</v>
      </c>
      <c r="P1591" t="s">
        <v>57</v>
      </c>
      <c r="Q1591">
        <v>1</v>
      </c>
      <c r="R1591" t="s">
        <v>52</v>
      </c>
      <c r="S1591">
        <v>2028</v>
      </c>
      <c r="T1591">
        <v>12828</v>
      </c>
      <c r="U1591">
        <v>1</v>
      </c>
      <c r="V1591" t="s">
        <v>42</v>
      </c>
      <c r="W1591" t="s">
        <v>43</v>
      </c>
      <c r="X1591">
        <v>17</v>
      </c>
      <c r="Y1591">
        <v>3</v>
      </c>
      <c r="Z1591">
        <v>1</v>
      </c>
      <c r="AA1591">
        <v>80</v>
      </c>
      <c r="AB1591">
        <v>1</v>
      </c>
      <c r="AC1591">
        <v>8</v>
      </c>
      <c r="AD1591">
        <v>3</v>
      </c>
      <c r="AE1591">
        <v>3</v>
      </c>
      <c r="AF1591">
        <v>2</v>
      </c>
      <c r="AG1591">
        <v>3</v>
      </c>
      <c r="AH1591">
        <v>0</v>
      </c>
      <c r="AI1591">
        <v>2</v>
      </c>
      <c r="AJ1591" s="3">
        <f>+TablaProyecto[[#This Row],[PercentSalaryHike]]/100</f>
        <v>0.17</v>
      </c>
      <c r="AK1591" s="3" t="str">
        <f>+IF(TablaProyecto[[#This Row],[Age]]&gt;=61,"Baby boomers",IF(TablaProyecto[[#This Row],[Age]]&gt;=45,"Generacion X",IF(TablaProyecto[[#This Row],[Age]]&gt;=29,"Millennials","Generacion Z")))</f>
        <v>Millennials</v>
      </c>
      <c r="AL159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91" s="3" t="str">
        <f>+IF(TablaProyecto[[#This Row],[HourlyRate]]&lt;50,"Coste salarial bajo",IF(TablaProyecto[[#This Row],[HourlyRate]]&lt;75,"Coste salarial medio","Coste salarial alto"))</f>
        <v>Coste salarial medio</v>
      </c>
      <c r="AN1591" s="3" t="str">
        <f>+IF(TablaProyecto[[#This Row],[DistanceFromHome]]&lt;10,"0-10 kms",IF(TablaProyecto[[#This Row],[DistanceFromHome]]&lt;20,"10-20 kms","20-30 kms"))</f>
        <v>10-20 kms</v>
      </c>
      <c r="AO1591" s="3" t="str">
        <f>+IF(TablaProyecto[[#This Row],[Porcentaje de aumento salarial recibido (%)]]&lt;16%,"Bajo",IF(TablaProyecto[[#This Row],[Porcentaje de aumento salarial recibido (%)]]&lt;21%,"Medio","Alto"))</f>
        <v>Medio</v>
      </c>
      <c r="AP1591" s="3" t="str">
        <f>+IF(TablaProyecto[[#This Row],[TrainingTimesLastYear]]&lt;3,"Poca",IF(TablaProyecto[[#This Row],[TrainingTimesLastYear]]&lt;5,"Media","Mucha"))</f>
        <v>Media</v>
      </c>
      <c r="AQ1591" s="3" t="str">
        <f>+IF(TablaProyecto[[#This Row],[TotalWorkingYears]]&lt;4,"Junior",IF(TablaProyecto[[#This Row],[TotalWorkingYears]]&lt;10,"Intermediate","Senior"))</f>
        <v>Intermediate</v>
      </c>
      <c r="AS1591" t="str">
        <f>+IF(TablaProyecto[[#This Row],[Education]]&gt;5,"ERRONEO","")</f>
        <v/>
      </c>
      <c r="AT1591" t="str">
        <f>IF(+COUNTIF(TablaProyecto[EmployeeNumber],TablaProyecto[[#This Row],[EmployeeNumber]])&gt;1,"ERRONEO"," ")</f>
        <v xml:space="preserve"> </v>
      </c>
      <c r="AU1591" t="str">
        <f>+IF(TablaProyecto[[#This Row],[JobSatisfaction]]&gt;4,"ERRONEO"," ")</f>
        <v xml:space="preserve"> </v>
      </c>
      <c r="AV1591" t="str">
        <f>+IF(TablaProyecto[[#This Row],[PerformanceRating]]&gt;4,"ERRONEO"," ")</f>
        <v xml:space="preserve"> </v>
      </c>
      <c r="AW1591" t="str">
        <f>+IF(TablaProyecto[[#This Row],[RelationshipSatisfaction]]&gt;4,"ERRONEO"," ")</f>
        <v xml:space="preserve"> </v>
      </c>
      <c r="AX1591" t="str">
        <f>+IF(TablaProyecto[[#This Row],[WorkLifeBalance]]&gt;4,"ERRONEO"," ")</f>
        <v xml:space="preserve"> </v>
      </c>
    </row>
    <row r="1592" spans="1:50" x14ac:dyDescent="0.35">
      <c r="A1592">
        <v>34</v>
      </c>
      <c r="B1592" t="s">
        <v>43</v>
      </c>
      <c r="C1592" t="s">
        <v>36</v>
      </c>
      <c r="D1592">
        <v>1490</v>
      </c>
      <c r="E1592" t="s">
        <v>45</v>
      </c>
      <c r="F1592">
        <v>2</v>
      </c>
      <c r="G1592">
        <v>3</v>
      </c>
      <c r="H1592" t="s">
        <v>60</v>
      </c>
      <c r="I1592">
        <v>1</v>
      </c>
      <c r="J1592">
        <v>2189</v>
      </c>
      <c r="K1592">
        <v>1</v>
      </c>
      <c r="L1592" t="s">
        <v>46</v>
      </c>
      <c r="M1592">
        <v>41</v>
      </c>
      <c r="N1592">
        <v>2</v>
      </c>
      <c r="O1592">
        <v>2</v>
      </c>
      <c r="P1592" t="s">
        <v>40</v>
      </c>
      <c r="Q1592">
        <v>3</v>
      </c>
      <c r="R1592" t="s">
        <v>41</v>
      </c>
      <c r="S1592">
        <v>10435</v>
      </c>
      <c r="T1592">
        <v>20990</v>
      </c>
      <c r="U1592">
        <v>0</v>
      </c>
      <c r="V1592" t="s">
        <v>42</v>
      </c>
      <c r="W1592" t="s">
        <v>43</v>
      </c>
      <c r="X1592">
        <v>18</v>
      </c>
      <c r="Y1592">
        <v>3</v>
      </c>
      <c r="Z1592">
        <v>4</v>
      </c>
      <c r="AA1592">
        <v>80</v>
      </c>
      <c r="AB1592">
        <v>0</v>
      </c>
      <c r="AC1592">
        <v>1</v>
      </c>
      <c r="AD1592">
        <v>6</v>
      </c>
      <c r="AE1592">
        <v>3</v>
      </c>
      <c r="AF1592">
        <v>3</v>
      </c>
      <c r="AG1592">
        <v>9</v>
      </c>
      <c r="AH1592">
        <v>0</v>
      </c>
      <c r="AI1592">
        <v>13</v>
      </c>
      <c r="AJ1592" s="3">
        <f>+TablaProyecto[[#This Row],[PercentSalaryHike]]/100</f>
        <v>0.18</v>
      </c>
      <c r="AK1592" s="3" t="str">
        <f>+IF(TablaProyecto[[#This Row],[Age]]&gt;=61,"Baby boomers",IF(TablaProyecto[[#This Row],[Age]]&gt;=45,"Generacion X",IF(TablaProyecto[[#This Row],[Age]]&gt;=29,"Millennials","Generacion Z")))</f>
        <v>Millennials</v>
      </c>
      <c r="AL159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92" s="3" t="str">
        <f>+IF(TablaProyecto[[#This Row],[HourlyRate]]&lt;50,"Coste salarial bajo",IF(TablaProyecto[[#This Row],[HourlyRate]]&lt;75,"Coste salarial medio","Coste salarial alto"))</f>
        <v>Coste salarial bajo</v>
      </c>
      <c r="AN1592" s="3" t="str">
        <f>+IF(TablaProyecto[[#This Row],[DistanceFromHome]]&lt;10,"0-10 kms",IF(TablaProyecto[[#This Row],[DistanceFromHome]]&lt;20,"10-20 kms","20-30 kms"))</f>
        <v>0-10 kms</v>
      </c>
      <c r="AO1592" s="3" t="str">
        <f>+IF(TablaProyecto[[#This Row],[Porcentaje de aumento salarial recibido (%)]]&lt;16%,"Bajo",IF(TablaProyecto[[#This Row],[Porcentaje de aumento salarial recibido (%)]]&lt;21%,"Medio","Alto"))</f>
        <v>Medio</v>
      </c>
      <c r="AP1592" s="3" t="str">
        <f>+IF(TablaProyecto[[#This Row],[TrainingTimesLastYear]]&lt;3,"Poca",IF(TablaProyecto[[#This Row],[TrainingTimesLastYear]]&lt;5,"Media","Mucha"))</f>
        <v>Mucha</v>
      </c>
      <c r="AQ1592" s="3" t="str">
        <f>+IF(TablaProyecto[[#This Row],[TotalWorkingYears]]&lt;4,"Junior",IF(TablaProyecto[[#This Row],[TotalWorkingYears]]&lt;10,"Intermediate","Senior"))</f>
        <v>Junior</v>
      </c>
      <c r="AS1592" t="str">
        <f>+IF(TablaProyecto[[#This Row],[Education]]&gt;5,"ERRONEO","")</f>
        <v/>
      </c>
      <c r="AT1592" t="str">
        <f>IF(+COUNTIF(TablaProyecto[EmployeeNumber],TablaProyecto[[#This Row],[EmployeeNumber]])&gt;1,"ERRONEO"," ")</f>
        <v xml:space="preserve"> </v>
      </c>
      <c r="AU1592" t="str">
        <f>+IF(TablaProyecto[[#This Row],[JobSatisfaction]]&gt;4,"ERRONEO"," ")</f>
        <v xml:space="preserve"> </v>
      </c>
      <c r="AV1592" t="str">
        <f>+IF(TablaProyecto[[#This Row],[PerformanceRating]]&gt;4,"ERRONEO"," ")</f>
        <v xml:space="preserve"> </v>
      </c>
      <c r="AW1592" t="str">
        <f>+IF(TablaProyecto[[#This Row],[RelationshipSatisfaction]]&gt;4,"ERRONEO"," ")</f>
        <v xml:space="preserve"> </v>
      </c>
      <c r="AX1592" t="str">
        <f>+IF(TablaProyecto[[#This Row],[WorkLifeBalance]]&gt;4,"ERRONEO"," ")</f>
        <v xml:space="preserve"> </v>
      </c>
    </row>
    <row r="1593" spans="1:50" x14ac:dyDescent="0.35">
      <c r="A1593">
        <v>36</v>
      </c>
      <c r="B1593" t="s">
        <v>43</v>
      </c>
      <c r="C1593" t="s">
        <v>44</v>
      </c>
      <c r="D1593">
        <v>1172</v>
      </c>
      <c r="E1593" t="s">
        <v>61</v>
      </c>
      <c r="F1593">
        <v>13</v>
      </c>
      <c r="G1593">
        <v>3</v>
      </c>
      <c r="H1593" t="s">
        <v>59</v>
      </c>
      <c r="I1593">
        <v>1</v>
      </c>
      <c r="J1593">
        <v>2190</v>
      </c>
      <c r="K1593">
        <v>3</v>
      </c>
      <c r="L1593" t="s">
        <v>46</v>
      </c>
      <c r="M1593">
        <v>31</v>
      </c>
      <c r="N1593">
        <v>3</v>
      </c>
      <c r="O1593">
        <v>2</v>
      </c>
      <c r="P1593" t="s">
        <v>47</v>
      </c>
      <c r="Q1593">
        <v>4</v>
      </c>
      <c r="R1593" t="s">
        <v>48</v>
      </c>
      <c r="S1593">
        <v>4320</v>
      </c>
      <c r="T1593">
        <v>16612</v>
      </c>
      <c r="U1593">
        <v>2</v>
      </c>
      <c r="V1593" t="s">
        <v>42</v>
      </c>
      <c r="W1593" t="s">
        <v>43</v>
      </c>
      <c r="X1593">
        <v>14</v>
      </c>
      <c r="Y1593">
        <v>3</v>
      </c>
      <c r="Z1593">
        <v>3</v>
      </c>
      <c r="AA1593">
        <v>80</v>
      </c>
      <c r="AB1593">
        <v>0</v>
      </c>
      <c r="AC1593">
        <v>8</v>
      </c>
      <c r="AD1593">
        <v>2</v>
      </c>
      <c r="AE1593">
        <v>3</v>
      </c>
      <c r="AF1593">
        <v>5</v>
      </c>
      <c r="AG1593">
        <v>5</v>
      </c>
      <c r="AH1593">
        <v>6</v>
      </c>
      <c r="AI1593">
        <v>0</v>
      </c>
      <c r="AJ1593" s="3">
        <f>+TablaProyecto[[#This Row],[PercentSalaryHike]]/100</f>
        <v>0.14000000000000001</v>
      </c>
      <c r="AK1593" s="3" t="str">
        <f>+IF(TablaProyecto[[#This Row],[Age]]&gt;=61,"Baby boomers",IF(TablaProyecto[[#This Row],[Age]]&gt;=45,"Generacion X",IF(TablaProyecto[[#This Row],[Age]]&gt;=29,"Millennials","Generacion Z")))</f>
        <v>Millennials</v>
      </c>
      <c r="AL159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93" s="3" t="str">
        <f>+IF(TablaProyecto[[#This Row],[HourlyRate]]&lt;50,"Coste salarial bajo",IF(TablaProyecto[[#This Row],[HourlyRate]]&lt;75,"Coste salarial medio","Coste salarial alto"))</f>
        <v>Coste salarial bajo</v>
      </c>
      <c r="AN1593" s="3" t="str">
        <f>+IF(TablaProyecto[[#This Row],[DistanceFromHome]]&lt;10,"0-10 kms",IF(TablaProyecto[[#This Row],[DistanceFromHome]]&lt;20,"10-20 kms","20-30 kms"))</f>
        <v>10-20 kms</v>
      </c>
      <c r="AO1593" s="3" t="str">
        <f>+IF(TablaProyecto[[#This Row],[Porcentaje de aumento salarial recibido (%)]]&lt;16%,"Bajo",IF(TablaProyecto[[#This Row],[Porcentaje de aumento salarial recibido (%)]]&lt;21%,"Medio","Alto"))</f>
        <v>Bajo</v>
      </c>
      <c r="AP1593" s="3" t="str">
        <f>+IF(TablaProyecto[[#This Row],[TrainingTimesLastYear]]&lt;3,"Poca",IF(TablaProyecto[[#This Row],[TrainingTimesLastYear]]&lt;5,"Media","Mucha"))</f>
        <v>Poca</v>
      </c>
      <c r="AQ1593" s="3" t="str">
        <f>+IF(TablaProyecto[[#This Row],[TotalWorkingYears]]&lt;4,"Junior",IF(TablaProyecto[[#This Row],[TotalWorkingYears]]&lt;10,"Intermediate","Senior"))</f>
        <v>Intermediate</v>
      </c>
      <c r="AS1593" t="str">
        <f>+IF(TablaProyecto[[#This Row],[Education]]&gt;5,"ERRONEO","")</f>
        <v/>
      </c>
      <c r="AT1593" t="str">
        <f>IF(+COUNTIF(TablaProyecto[EmployeeNumber],TablaProyecto[[#This Row],[EmployeeNumber]])&gt;1,"ERRONEO"," ")</f>
        <v xml:space="preserve"> </v>
      </c>
      <c r="AU1593" t="str">
        <f>+IF(TablaProyecto[[#This Row],[JobSatisfaction]]&gt;4,"ERRONEO"," ")</f>
        <v xml:space="preserve"> </v>
      </c>
      <c r="AV1593" t="str">
        <f>+IF(TablaProyecto[[#This Row],[PerformanceRating]]&gt;4,"ERRONEO"," ")</f>
        <v xml:space="preserve"> </v>
      </c>
      <c r="AW1593" t="str">
        <f>+IF(TablaProyecto[[#This Row],[RelationshipSatisfaction]]&gt;4,"ERRONEO"," ")</f>
        <v xml:space="preserve"> </v>
      </c>
      <c r="AX1593" t="str">
        <f>+IF(TablaProyecto[[#This Row],[WorkLifeBalance]]&gt;4,"ERRONEO"," ")</f>
        <v xml:space="preserve"> </v>
      </c>
    </row>
    <row r="1594" spans="1:50" x14ac:dyDescent="0.35">
      <c r="A1594">
        <v>36</v>
      </c>
      <c r="B1594" t="s">
        <v>43</v>
      </c>
      <c r="C1594" t="s">
        <v>44</v>
      </c>
      <c r="D1594">
        <v>1066</v>
      </c>
      <c r="E1594" t="s">
        <v>61</v>
      </c>
      <c r="F1594">
        <v>16</v>
      </c>
      <c r="G1594">
        <v>2</v>
      </c>
      <c r="H1594" t="s">
        <v>38</v>
      </c>
      <c r="I1594">
        <v>1</v>
      </c>
      <c r="J1594">
        <v>2191</v>
      </c>
      <c r="K1594">
        <v>4</v>
      </c>
      <c r="L1594" t="s">
        <v>46</v>
      </c>
      <c r="M1594">
        <v>64</v>
      </c>
      <c r="N1594">
        <v>2</v>
      </c>
      <c r="O1594">
        <v>1</v>
      </c>
      <c r="P1594" t="s">
        <v>54</v>
      </c>
      <c r="Q1594">
        <v>4</v>
      </c>
      <c r="R1594" t="s">
        <v>52</v>
      </c>
      <c r="S1594">
        <v>2318</v>
      </c>
      <c r="T1594">
        <v>10268</v>
      </c>
      <c r="U1594">
        <v>3</v>
      </c>
      <c r="V1594" t="s">
        <v>42</v>
      </c>
      <c r="W1594" t="s">
        <v>35</v>
      </c>
      <c r="X1594">
        <v>24</v>
      </c>
      <c r="Y1594">
        <v>3</v>
      </c>
      <c r="Z1594">
        <v>4</v>
      </c>
      <c r="AA1594">
        <v>80</v>
      </c>
      <c r="AB1594">
        <v>1</v>
      </c>
      <c r="AC1594">
        <v>11</v>
      </c>
      <c r="AD1594">
        <v>2</v>
      </c>
      <c r="AE1594">
        <v>4</v>
      </c>
      <c r="AF1594">
        <v>24</v>
      </c>
      <c r="AG1594">
        <v>0</v>
      </c>
      <c r="AH1594">
        <v>1</v>
      </c>
      <c r="AI1594">
        <v>1</v>
      </c>
      <c r="AJ1594" s="3">
        <f>+TablaProyecto[[#This Row],[PercentSalaryHike]]/100</f>
        <v>0.24</v>
      </c>
      <c r="AK1594" s="3" t="str">
        <f>+IF(TablaProyecto[[#This Row],[Age]]&gt;=61,"Baby boomers",IF(TablaProyecto[[#This Row],[Age]]&gt;=45,"Generacion X",IF(TablaProyecto[[#This Row],[Age]]&gt;=29,"Millennials","Generacion Z")))</f>
        <v>Millennials</v>
      </c>
      <c r="AL159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594" s="3" t="str">
        <f>+IF(TablaProyecto[[#This Row],[HourlyRate]]&lt;50,"Coste salarial bajo",IF(TablaProyecto[[#This Row],[HourlyRate]]&lt;75,"Coste salarial medio","Coste salarial alto"))</f>
        <v>Coste salarial medio</v>
      </c>
      <c r="AN1594" s="3" t="str">
        <f>+IF(TablaProyecto[[#This Row],[DistanceFromHome]]&lt;10,"0-10 kms",IF(TablaProyecto[[#This Row],[DistanceFromHome]]&lt;20,"10-20 kms","20-30 kms"))</f>
        <v>10-20 kms</v>
      </c>
      <c r="AO1594" s="3" t="str">
        <f>+IF(TablaProyecto[[#This Row],[Porcentaje de aumento salarial recibido (%)]]&lt;16%,"Bajo",IF(TablaProyecto[[#This Row],[Porcentaje de aumento salarial recibido (%)]]&lt;21%,"Medio","Alto"))</f>
        <v>Alto</v>
      </c>
      <c r="AP1594" s="3" t="str">
        <f>+IF(TablaProyecto[[#This Row],[TrainingTimesLastYear]]&lt;3,"Poca",IF(TablaProyecto[[#This Row],[TrainingTimesLastYear]]&lt;5,"Media","Mucha"))</f>
        <v>Poca</v>
      </c>
      <c r="AQ1594" s="3" t="str">
        <f>+IF(TablaProyecto[[#This Row],[TotalWorkingYears]]&lt;4,"Junior",IF(TablaProyecto[[#This Row],[TotalWorkingYears]]&lt;10,"Intermediate","Senior"))</f>
        <v>Senior</v>
      </c>
      <c r="AS1594" t="str">
        <f>+IF(TablaProyecto[[#This Row],[Education]]&gt;5,"ERRONEO","")</f>
        <v/>
      </c>
      <c r="AT1594" t="str">
        <f>IF(+COUNTIF(TablaProyecto[EmployeeNumber],TablaProyecto[[#This Row],[EmployeeNumber]])&gt;1,"ERRONEO"," ")</f>
        <v xml:space="preserve"> </v>
      </c>
      <c r="AU1594" t="str">
        <f>+IF(TablaProyecto[[#This Row],[JobSatisfaction]]&gt;4,"ERRONEO"," ")</f>
        <v xml:space="preserve"> </v>
      </c>
      <c r="AV1594" t="str">
        <f>+IF(TablaProyecto[[#This Row],[PerformanceRating]]&gt;4,"ERRONEO"," ")</f>
        <v xml:space="preserve"> </v>
      </c>
      <c r="AW1594" t="str">
        <f>+IF(TablaProyecto[[#This Row],[RelationshipSatisfaction]]&gt;4,"ERRONEO"," ")</f>
        <v xml:space="preserve"> </v>
      </c>
      <c r="AX1594" t="str">
        <f>+IF(TablaProyecto[[#This Row],[WorkLifeBalance]]&gt;4,"ERRONEO"," ")</f>
        <v xml:space="preserve"> </v>
      </c>
    </row>
    <row r="1595" spans="1:50" x14ac:dyDescent="0.35">
      <c r="A1595">
        <v>40</v>
      </c>
      <c r="B1595" t="s">
        <v>35</v>
      </c>
      <c r="C1595" t="s">
        <v>44</v>
      </c>
      <c r="D1595">
        <v>492</v>
      </c>
      <c r="E1595" t="s">
        <v>45</v>
      </c>
      <c r="F1595">
        <v>1</v>
      </c>
      <c r="G1595">
        <v>3</v>
      </c>
      <c r="H1595" t="s">
        <v>51</v>
      </c>
      <c r="I1595">
        <v>1</v>
      </c>
      <c r="J1595">
        <v>2192</v>
      </c>
      <c r="K1595">
        <v>2</v>
      </c>
      <c r="L1595" t="s">
        <v>39</v>
      </c>
      <c r="M1595">
        <v>35</v>
      </c>
      <c r="N1595">
        <v>3</v>
      </c>
      <c r="O1595">
        <v>1</v>
      </c>
      <c r="P1595" t="s">
        <v>40</v>
      </c>
      <c r="Q1595">
        <v>4</v>
      </c>
      <c r="R1595" t="s">
        <v>52</v>
      </c>
      <c r="S1595">
        <v>8474</v>
      </c>
      <c r="T1595">
        <v>3810</v>
      </c>
      <c r="U1595">
        <v>1</v>
      </c>
      <c r="V1595" t="s">
        <v>42</v>
      </c>
      <c r="W1595" t="s">
        <v>43</v>
      </c>
      <c r="X1595">
        <v>18</v>
      </c>
      <c r="Y1595">
        <v>4</v>
      </c>
      <c r="Z1595">
        <v>2</v>
      </c>
      <c r="AA1595">
        <v>80</v>
      </c>
      <c r="AB1595">
        <v>1</v>
      </c>
      <c r="AC1595">
        <v>9</v>
      </c>
      <c r="AD1595">
        <v>3</v>
      </c>
      <c r="AE1595">
        <v>2</v>
      </c>
      <c r="AF1595">
        <v>3</v>
      </c>
      <c r="AG1595">
        <v>2</v>
      </c>
      <c r="AH1595">
        <v>0</v>
      </c>
      <c r="AI1595">
        <v>3</v>
      </c>
      <c r="AJ1595" s="3">
        <f>+TablaProyecto[[#This Row],[PercentSalaryHike]]/100</f>
        <v>0.18</v>
      </c>
      <c r="AK1595" s="3" t="str">
        <f>+IF(TablaProyecto[[#This Row],[Age]]&gt;=61,"Baby boomers",IF(TablaProyecto[[#This Row],[Age]]&gt;=45,"Generacion X",IF(TablaProyecto[[#This Row],[Age]]&gt;=29,"Millennials","Generacion Z")))</f>
        <v>Millennials</v>
      </c>
      <c r="AL159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595" s="3" t="str">
        <f>+IF(TablaProyecto[[#This Row],[HourlyRate]]&lt;50,"Coste salarial bajo",IF(TablaProyecto[[#This Row],[HourlyRate]]&lt;75,"Coste salarial medio","Coste salarial alto"))</f>
        <v>Coste salarial bajo</v>
      </c>
      <c r="AN1595" s="3" t="str">
        <f>+IF(TablaProyecto[[#This Row],[DistanceFromHome]]&lt;10,"0-10 kms",IF(TablaProyecto[[#This Row],[DistanceFromHome]]&lt;20,"10-20 kms","20-30 kms"))</f>
        <v>0-10 kms</v>
      </c>
      <c r="AO1595" s="3" t="str">
        <f>+IF(TablaProyecto[[#This Row],[Porcentaje de aumento salarial recibido (%)]]&lt;16%,"Bajo",IF(TablaProyecto[[#This Row],[Porcentaje de aumento salarial recibido (%)]]&lt;21%,"Medio","Alto"))</f>
        <v>Medio</v>
      </c>
      <c r="AP1595" s="3" t="str">
        <f>+IF(TablaProyecto[[#This Row],[TrainingTimesLastYear]]&lt;3,"Poca",IF(TablaProyecto[[#This Row],[TrainingTimesLastYear]]&lt;5,"Media","Mucha"))</f>
        <v>Media</v>
      </c>
      <c r="AQ1595" s="3" t="str">
        <f>+IF(TablaProyecto[[#This Row],[TotalWorkingYears]]&lt;4,"Junior",IF(TablaProyecto[[#This Row],[TotalWorkingYears]]&lt;10,"Intermediate","Senior"))</f>
        <v>Intermediate</v>
      </c>
      <c r="AS1595" t="str">
        <f>+IF(TablaProyecto[[#This Row],[Education]]&gt;5,"ERRONEO","")</f>
        <v/>
      </c>
      <c r="AT1595" t="str">
        <f>IF(+COUNTIF(TablaProyecto[EmployeeNumber],TablaProyecto[[#This Row],[EmployeeNumber]])&gt;1,"ERRONEO"," ")</f>
        <v xml:space="preserve"> </v>
      </c>
      <c r="AU1595" t="str">
        <f>+IF(TablaProyecto[[#This Row],[JobSatisfaction]]&gt;4,"ERRONEO"," ")</f>
        <v xml:space="preserve"> </v>
      </c>
      <c r="AV1595" t="str">
        <f>+IF(TablaProyecto[[#This Row],[PerformanceRating]]&gt;4,"ERRONEO"," ")</f>
        <v xml:space="preserve"> </v>
      </c>
      <c r="AW1595" t="str">
        <f>+IF(TablaProyecto[[#This Row],[RelationshipSatisfaction]]&gt;4,"ERRONEO"," ")</f>
        <v xml:space="preserve"> </v>
      </c>
      <c r="AX1595" t="str">
        <f>+IF(TablaProyecto[[#This Row],[WorkLifeBalance]]&gt;4,"ERRONEO"," ")</f>
        <v xml:space="preserve"> </v>
      </c>
    </row>
    <row r="1596" spans="1:50" x14ac:dyDescent="0.35">
      <c r="A1596">
        <v>54</v>
      </c>
      <c r="B1596" t="s">
        <v>43</v>
      </c>
      <c r="C1596" t="s">
        <v>55</v>
      </c>
      <c r="D1596">
        <v>981</v>
      </c>
      <c r="E1596" t="s">
        <v>61</v>
      </c>
      <c r="F1596">
        <v>2</v>
      </c>
      <c r="G1596">
        <v>3</v>
      </c>
      <c r="H1596" t="s">
        <v>59</v>
      </c>
      <c r="I1596">
        <v>1</v>
      </c>
      <c r="J1596">
        <v>2193</v>
      </c>
      <c r="K1596">
        <v>2</v>
      </c>
      <c r="L1596" t="s">
        <v>39</v>
      </c>
      <c r="M1596">
        <v>73</v>
      </c>
      <c r="N1596">
        <v>3</v>
      </c>
      <c r="O1596">
        <v>2</v>
      </c>
      <c r="P1596" t="s">
        <v>53</v>
      </c>
      <c r="Q1596">
        <v>1</v>
      </c>
      <c r="R1596" t="s">
        <v>48</v>
      </c>
      <c r="S1596">
        <v>5828</v>
      </c>
      <c r="T1596">
        <v>17881</v>
      </c>
      <c r="U1596">
        <v>1</v>
      </c>
      <c r="V1596" t="s">
        <v>42</v>
      </c>
      <c r="W1596" t="s">
        <v>35</v>
      </c>
      <c r="X1596">
        <v>14</v>
      </c>
      <c r="Y1596">
        <v>4</v>
      </c>
      <c r="Z1596">
        <v>3</v>
      </c>
      <c r="AA1596">
        <v>80</v>
      </c>
      <c r="AB1596">
        <v>1</v>
      </c>
      <c r="AC1596">
        <v>10</v>
      </c>
      <c r="AD1596">
        <v>2</v>
      </c>
      <c r="AE1596">
        <v>3</v>
      </c>
      <c r="AF1596">
        <v>16</v>
      </c>
      <c r="AG1596">
        <v>2</v>
      </c>
      <c r="AH1596">
        <v>1</v>
      </c>
      <c r="AI1596">
        <v>0</v>
      </c>
      <c r="AJ1596" s="3">
        <f>+TablaProyecto[[#This Row],[PercentSalaryHike]]/100</f>
        <v>0.14000000000000001</v>
      </c>
      <c r="AK1596" s="3" t="str">
        <f>+IF(TablaProyecto[[#This Row],[Age]]&gt;=61,"Baby boomers",IF(TablaProyecto[[#This Row],[Age]]&gt;=45,"Generacion X",IF(TablaProyecto[[#This Row],[Age]]&gt;=29,"Millennials","Generacion Z")))</f>
        <v>Generacion X</v>
      </c>
      <c r="AL159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596" s="3" t="str">
        <f>+IF(TablaProyecto[[#This Row],[HourlyRate]]&lt;50,"Coste salarial bajo",IF(TablaProyecto[[#This Row],[HourlyRate]]&lt;75,"Coste salarial medio","Coste salarial alto"))</f>
        <v>Coste salarial medio</v>
      </c>
      <c r="AN1596" s="3" t="str">
        <f>+IF(TablaProyecto[[#This Row],[DistanceFromHome]]&lt;10,"0-10 kms",IF(TablaProyecto[[#This Row],[DistanceFromHome]]&lt;20,"10-20 kms","20-30 kms"))</f>
        <v>0-10 kms</v>
      </c>
      <c r="AO1596" s="3" t="str">
        <f>+IF(TablaProyecto[[#This Row],[Porcentaje de aumento salarial recibido (%)]]&lt;16%,"Bajo",IF(TablaProyecto[[#This Row],[Porcentaje de aumento salarial recibido (%)]]&lt;21%,"Medio","Alto"))</f>
        <v>Bajo</v>
      </c>
      <c r="AP1596" s="3" t="str">
        <f>+IF(TablaProyecto[[#This Row],[TrainingTimesLastYear]]&lt;3,"Poca",IF(TablaProyecto[[#This Row],[TrainingTimesLastYear]]&lt;5,"Media","Mucha"))</f>
        <v>Poca</v>
      </c>
      <c r="AQ1596" s="3" t="str">
        <f>+IF(TablaProyecto[[#This Row],[TotalWorkingYears]]&lt;4,"Junior",IF(TablaProyecto[[#This Row],[TotalWorkingYears]]&lt;10,"Intermediate","Senior"))</f>
        <v>Senior</v>
      </c>
      <c r="AS1596" t="str">
        <f>+IF(TablaProyecto[[#This Row],[Education]]&gt;5,"ERRONEO","")</f>
        <v/>
      </c>
      <c r="AT1596" t="str">
        <f>IF(+COUNTIF(TablaProyecto[EmployeeNumber],TablaProyecto[[#This Row],[EmployeeNumber]])&gt;1,"ERRONEO"," ")</f>
        <v xml:space="preserve"> </v>
      </c>
      <c r="AU1596" t="str">
        <f>+IF(TablaProyecto[[#This Row],[JobSatisfaction]]&gt;4,"ERRONEO"," ")</f>
        <v xml:space="preserve"> </v>
      </c>
      <c r="AV1596" t="str">
        <f>+IF(TablaProyecto[[#This Row],[PerformanceRating]]&gt;4,"ERRONEO"," ")</f>
        <v xml:space="preserve"> </v>
      </c>
      <c r="AW1596" t="str">
        <f>+IF(TablaProyecto[[#This Row],[RelationshipSatisfaction]]&gt;4,"ERRONEO"," ")</f>
        <v xml:space="preserve"> </v>
      </c>
      <c r="AX1596" t="str">
        <f>+IF(TablaProyecto[[#This Row],[WorkLifeBalance]]&gt;4,"ERRONEO"," ")</f>
        <v xml:space="preserve"> </v>
      </c>
    </row>
    <row r="1597" spans="1:50" x14ac:dyDescent="0.35">
      <c r="A1597">
        <v>38</v>
      </c>
      <c r="B1597" t="s">
        <v>43</v>
      </c>
      <c r="C1597" t="s">
        <v>44</v>
      </c>
      <c r="D1597">
        <v>471</v>
      </c>
      <c r="E1597" t="s">
        <v>45</v>
      </c>
      <c r="F1597">
        <v>23</v>
      </c>
      <c r="G1597">
        <v>4</v>
      </c>
      <c r="H1597" t="s">
        <v>51</v>
      </c>
      <c r="I1597">
        <v>1</v>
      </c>
      <c r="J1597">
        <v>2194</v>
      </c>
      <c r="K1597">
        <v>3</v>
      </c>
      <c r="L1597" t="s">
        <v>46</v>
      </c>
      <c r="M1597">
        <v>83</v>
      </c>
      <c r="N1597">
        <v>3</v>
      </c>
      <c r="O1597">
        <v>3</v>
      </c>
      <c r="P1597" t="s">
        <v>47</v>
      </c>
      <c r="Q1597">
        <v>3</v>
      </c>
      <c r="R1597" t="s">
        <v>48</v>
      </c>
      <c r="S1597">
        <v>2119</v>
      </c>
      <c r="T1597">
        <v>26009</v>
      </c>
      <c r="U1597">
        <v>1</v>
      </c>
      <c r="V1597" t="s">
        <v>42</v>
      </c>
      <c r="W1597" t="s">
        <v>43</v>
      </c>
      <c r="X1597">
        <v>13</v>
      </c>
      <c r="Y1597">
        <v>3</v>
      </c>
      <c r="Z1597">
        <v>2</v>
      </c>
      <c r="AA1597">
        <v>80</v>
      </c>
      <c r="AB1597">
        <v>0</v>
      </c>
      <c r="AC1597">
        <v>10</v>
      </c>
      <c r="AD1597">
        <v>2</v>
      </c>
      <c r="AE1597">
        <v>2</v>
      </c>
      <c r="AF1597">
        <v>14</v>
      </c>
      <c r="AG1597">
        <v>7</v>
      </c>
      <c r="AH1597">
        <v>0</v>
      </c>
      <c r="AI1597">
        <v>7</v>
      </c>
      <c r="AJ1597" s="3">
        <f>+TablaProyecto[[#This Row],[PercentSalaryHike]]/100</f>
        <v>0.13</v>
      </c>
      <c r="AK1597" s="3" t="str">
        <f>+IF(TablaProyecto[[#This Row],[Age]]&gt;=61,"Baby boomers",IF(TablaProyecto[[#This Row],[Age]]&gt;=45,"Generacion X",IF(TablaProyecto[[#This Row],[Age]]&gt;=29,"Millennials","Generacion Z")))</f>
        <v>Millennials</v>
      </c>
      <c r="AL159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597" s="3" t="str">
        <f>+IF(TablaProyecto[[#This Row],[HourlyRate]]&lt;50,"Coste salarial bajo",IF(TablaProyecto[[#This Row],[HourlyRate]]&lt;75,"Coste salarial medio","Coste salarial alto"))</f>
        <v>Coste salarial alto</v>
      </c>
      <c r="AN1597" s="3" t="str">
        <f>+IF(TablaProyecto[[#This Row],[DistanceFromHome]]&lt;10,"0-10 kms",IF(TablaProyecto[[#This Row],[DistanceFromHome]]&lt;20,"10-20 kms","20-30 kms"))</f>
        <v>20-30 kms</v>
      </c>
      <c r="AO1597" s="3" t="str">
        <f>+IF(TablaProyecto[[#This Row],[Porcentaje de aumento salarial recibido (%)]]&lt;16%,"Bajo",IF(TablaProyecto[[#This Row],[Porcentaje de aumento salarial recibido (%)]]&lt;21%,"Medio","Alto"))</f>
        <v>Bajo</v>
      </c>
      <c r="AP1597" s="3" t="str">
        <f>+IF(TablaProyecto[[#This Row],[TrainingTimesLastYear]]&lt;3,"Poca",IF(TablaProyecto[[#This Row],[TrainingTimesLastYear]]&lt;5,"Media","Mucha"))</f>
        <v>Poca</v>
      </c>
      <c r="AQ1597" s="3" t="str">
        <f>+IF(TablaProyecto[[#This Row],[TotalWorkingYears]]&lt;4,"Junior",IF(TablaProyecto[[#This Row],[TotalWorkingYears]]&lt;10,"Intermediate","Senior"))</f>
        <v>Senior</v>
      </c>
      <c r="AS1597" t="str">
        <f>+IF(TablaProyecto[[#This Row],[Education]]&gt;5,"ERRONEO","")</f>
        <v/>
      </c>
      <c r="AT1597" t="str">
        <f>IF(+COUNTIF(TablaProyecto[EmployeeNumber],TablaProyecto[[#This Row],[EmployeeNumber]])&gt;1,"ERRONEO"," ")</f>
        <v xml:space="preserve"> </v>
      </c>
      <c r="AU1597" t="str">
        <f>+IF(TablaProyecto[[#This Row],[JobSatisfaction]]&gt;4,"ERRONEO"," ")</f>
        <v xml:space="preserve"> </v>
      </c>
      <c r="AV1597" t="str">
        <f>+IF(TablaProyecto[[#This Row],[PerformanceRating]]&gt;4,"ERRONEO"," ")</f>
        <v xml:space="preserve"> </v>
      </c>
      <c r="AW1597" t="str">
        <f>+IF(TablaProyecto[[#This Row],[RelationshipSatisfaction]]&gt;4,"ERRONEO"," ")</f>
        <v xml:space="preserve"> </v>
      </c>
      <c r="AX1597" t="str">
        <f>+IF(TablaProyecto[[#This Row],[WorkLifeBalance]]&gt;4,"ERRONEO"," ")</f>
        <v xml:space="preserve"> </v>
      </c>
    </row>
    <row r="1598" spans="1:50" x14ac:dyDescent="0.35">
      <c r="A1598">
        <v>22</v>
      </c>
      <c r="B1598" t="s">
        <v>35</v>
      </c>
      <c r="C1598" t="s">
        <v>44</v>
      </c>
      <c r="D1598">
        <v>1218</v>
      </c>
      <c r="E1598" t="s">
        <v>37</v>
      </c>
      <c r="F1598">
        <v>4</v>
      </c>
      <c r="G1598">
        <v>3</v>
      </c>
      <c r="H1598" t="s">
        <v>59</v>
      </c>
      <c r="I1598">
        <v>1</v>
      </c>
      <c r="J1598">
        <v>2195</v>
      </c>
      <c r="K1598">
        <v>1</v>
      </c>
      <c r="L1598" t="s">
        <v>46</v>
      </c>
      <c r="M1598">
        <v>86</v>
      </c>
      <c r="N1598">
        <v>3</v>
      </c>
      <c r="O1598">
        <v>2</v>
      </c>
      <c r="P1598" t="s">
        <v>53</v>
      </c>
      <c r="Q1598">
        <v>2</v>
      </c>
      <c r="R1598" t="s">
        <v>52</v>
      </c>
      <c r="S1598">
        <v>2088</v>
      </c>
      <c r="T1598">
        <v>23779</v>
      </c>
      <c r="U1598">
        <v>4</v>
      </c>
      <c r="V1598" t="s">
        <v>42</v>
      </c>
      <c r="W1598" t="s">
        <v>43</v>
      </c>
      <c r="X1598">
        <v>11</v>
      </c>
      <c r="Y1598">
        <v>3</v>
      </c>
      <c r="Z1598">
        <v>2</v>
      </c>
      <c r="AA1598">
        <v>80</v>
      </c>
      <c r="AB1598">
        <v>1</v>
      </c>
      <c r="AC1598">
        <v>6</v>
      </c>
      <c r="AD1598">
        <v>3</v>
      </c>
      <c r="AE1598">
        <v>2</v>
      </c>
      <c r="AF1598">
        <v>6</v>
      </c>
      <c r="AG1598">
        <v>7</v>
      </c>
      <c r="AH1598">
        <v>8</v>
      </c>
      <c r="AI1598">
        <v>3</v>
      </c>
      <c r="AJ1598" s="3">
        <f>+TablaProyecto[[#This Row],[PercentSalaryHike]]/100</f>
        <v>0.11</v>
      </c>
      <c r="AK1598" s="3" t="str">
        <f>+IF(TablaProyecto[[#This Row],[Age]]&gt;=61,"Baby boomers",IF(TablaProyecto[[#This Row],[Age]]&gt;=45,"Generacion X",IF(TablaProyecto[[#This Row],[Age]]&gt;=29,"Millennials","Generacion Z")))</f>
        <v>Generacion Z</v>
      </c>
      <c r="AL159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98" s="3" t="str">
        <f>+IF(TablaProyecto[[#This Row],[HourlyRate]]&lt;50,"Coste salarial bajo",IF(TablaProyecto[[#This Row],[HourlyRate]]&lt;75,"Coste salarial medio","Coste salarial alto"))</f>
        <v>Coste salarial alto</v>
      </c>
      <c r="AN1598" s="3" t="str">
        <f>+IF(TablaProyecto[[#This Row],[DistanceFromHome]]&lt;10,"0-10 kms",IF(TablaProyecto[[#This Row],[DistanceFromHome]]&lt;20,"10-20 kms","20-30 kms"))</f>
        <v>0-10 kms</v>
      </c>
      <c r="AO1598" s="3" t="str">
        <f>+IF(TablaProyecto[[#This Row],[Porcentaje de aumento salarial recibido (%)]]&lt;16%,"Bajo",IF(TablaProyecto[[#This Row],[Porcentaje de aumento salarial recibido (%)]]&lt;21%,"Medio","Alto"))</f>
        <v>Bajo</v>
      </c>
      <c r="AP1598" s="3" t="str">
        <f>+IF(TablaProyecto[[#This Row],[TrainingTimesLastYear]]&lt;3,"Poca",IF(TablaProyecto[[#This Row],[TrainingTimesLastYear]]&lt;5,"Media","Mucha"))</f>
        <v>Media</v>
      </c>
      <c r="AQ1598" s="3" t="str">
        <f>+IF(TablaProyecto[[#This Row],[TotalWorkingYears]]&lt;4,"Junior",IF(TablaProyecto[[#This Row],[TotalWorkingYears]]&lt;10,"Intermediate","Senior"))</f>
        <v>Intermediate</v>
      </c>
      <c r="AS1598" t="str">
        <f>+IF(TablaProyecto[[#This Row],[Education]]&gt;5,"ERRONEO","")</f>
        <v/>
      </c>
      <c r="AT1598" t="str">
        <f>IF(+COUNTIF(TablaProyecto[EmployeeNumber],TablaProyecto[[#This Row],[EmployeeNumber]])&gt;1,"ERRONEO"," ")</f>
        <v xml:space="preserve"> </v>
      </c>
      <c r="AU1598" t="str">
        <f>+IF(TablaProyecto[[#This Row],[JobSatisfaction]]&gt;4,"ERRONEO"," ")</f>
        <v xml:space="preserve"> </v>
      </c>
      <c r="AV1598" t="str">
        <f>+IF(TablaProyecto[[#This Row],[PerformanceRating]]&gt;4,"ERRONEO"," ")</f>
        <v xml:space="preserve"> </v>
      </c>
      <c r="AW1598" t="str">
        <f>+IF(TablaProyecto[[#This Row],[RelationshipSatisfaction]]&gt;4,"ERRONEO"," ")</f>
        <v xml:space="preserve"> </v>
      </c>
      <c r="AX1598" t="str">
        <f>+IF(TablaProyecto[[#This Row],[WorkLifeBalance]]&gt;4,"ERRONEO"," ")</f>
        <v xml:space="preserve"> </v>
      </c>
    </row>
    <row r="1599" spans="1:50" x14ac:dyDescent="0.35">
      <c r="A1599">
        <v>30</v>
      </c>
      <c r="B1599" t="s">
        <v>43</v>
      </c>
      <c r="C1599" t="s">
        <v>55</v>
      </c>
      <c r="D1599">
        <v>1421</v>
      </c>
      <c r="E1599" t="s">
        <v>45</v>
      </c>
      <c r="F1599">
        <v>7</v>
      </c>
      <c r="G1599">
        <v>3</v>
      </c>
      <c r="H1599" t="s">
        <v>60</v>
      </c>
      <c r="I1599">
        <v>1</v>
      </c>
      <c r="J1599">
        <v>2196</v>
      </c>
      <c r="K1599">
        <v>3</v>
      </c>
      <c r="L1599" t="s">
        <v>46</v>
      </c>
      <c r="M1599">
        <v>48</v>
      </c>
      <c r="N1599">
        <v>3</v>
      </c>
      <c r="O1599">
        <v>1</v>
      </c>
      <c r="P1599" t="s">
        <v>40</v>
      </c>
      <c r="Q1599">
        <v>3</v>
      </c>
      <c r="R1599" t="s">
        <v>48</v>
      </c>
      <c r="S1599">
        <v>2691</v>
      </c>
      <c r="T1599">
        <v>15717</v>
      </c>
      <c r="U1599">
        <v>7</v>
      </c>
      <c r="V1599" t="s">
        <v>42</v>
      </c>
      <c r="W1599" t="s">
        <v>43</v>
      </c>
      <c r="X1599">
        <v>16</v>
      </c>
      <c r="Y1599">
        <v>3</v>
      </c>
      <c r="Z1599">
        <v>3</v>
      </c>
      <c r="AA1599">
        <v>80</v>
      </c>
      <c r="AB1599">
        <v>0</v>
      </c>
      <c r="AC1599">
        <v>25</v>
      </c>
      <c r="AD1599">
        <v>2</v>
      </c>
      <c r="AE1599">
        <v>3</v>
      </c>
      <c r="AF1599">
        <v>6</v>
      </c>
      <c r="AG1599">
        <v>0</v>
      </c>
      <c r="AH1599">
        <v>0</v>
      </c>
      <c r="AI1599">
        <v>1</v>
      </c>
      <c r="AJ1599" s="3">
        <f>+TablaProyecto[[#This Row],[PercentSalaryHike]]/100</f>
        <v>0.16</v>
      </c>
      <c r="AK1599" s="3" t="str">
        <f>+IF(TablaProyecto[[#This Row],[Age]]&gt;=61,"Baby boomers",IF(TablaProyecto[[#This Row],[Age]]&gt;=45,"Generacion X",IF(TablaProyecto[[#This Row],[Age]]&gt;=29,"Millennials","Generacion Z")))</f>
        <v>Millennials</v>
      </c>
      <c r="AL159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599" s="3" t="str">
        <f>+IF(TablaProyecto[[#This Row],[HourlyRate]]&lt;50,"Coste salarial bajo",IF(TablaProyecto[[#This Row],[HourlyRate]]&lt;75,"Coste salarial medio","Coste salarial alto"))</f>
        <v>Coste salarial bajo</v>
      </c>
      <c r="AN1599" s="3" t="str">
        <f>+IF(TablaProyecto[[#This Row],[DistanceFromHome]]&lt;10,"0-10 kms",IF(TablaProyecto[[#This Row],[DistanceFromHome]]&lt;20,"10-20 kms","20-30 kms"))</f>
        <v>0-10 kms</v>
      </c>
      <c r="AO1599" s="3" t="str">
        <f>+IF(TablaProyecto[[#This Row],[Porcentaje de aumento salarial recibido (%)]]&lt;16%,"Bajo",IF(TablaProyecto[[#This Row],[Porcentaje de aumento salarial recibido (%)]]&lt;21%,"Medio","Alto"))</f>
        <v>Medio</v>
      </c>
      <c r="AP1599" s="3" t="str">
        <f>+IF(TablaProyecto[[#This Row],[TrainingTimesLastYear]]&lt;3,"Poca",IF(TablaProyecto[[#This Row],[TrainingTimesLastYear]]&lt;5,"Media","Mucha"))</f>
        <v>Poca</v>
      </c>
      <c r="AQ1599" s="3" t="str">
        <f>+IF(TablaProyecto[[#This Row],[TotalWorkingYears]]&lt;4,"Junior",IF(TablaProyecto[[#This Row],[TotalWorkingYears]]&lt;10,"Intermediate","Senior"))</f>
        <v>Senior</v>
      </c>
      <c r="AS1599" t="str">
        <f>+IF(TablaProyecto[[#This Row],[Education]]&gt;5,"ERRONEO","")</f>
        <v/>
      </c>
      <c r="AT1599" t="str">
        <f>IF(+COUNTIF(TablaProyecto[EmployeeNumber],TablaProyecto[[#This Row],[EmployeeNumber]])&gt;1,"ERRONEO"," ")</f>
        <v xml:space="preserve"> </v>
      </c>
      <c r="AU1599" t="str">
        <f>+IF(TablaProyecto[[#This Row],[JobSatisfaction]]&gt;4,"ERRONEO"," ")</f>
        <v xml:space="preserve"> </v>
      </c>
      <c r="AV1599" t="str">
        <f>+IF(TablaProyecto[[#This Row],[PerformanceRating]]&gt;4,"ERRONEO"," ")</f>
        <v xml:space="preserve"> </v>
      </c>
      <c r="AW1599" t="str">
        <f>+IF(TablaProyecto[[#This Row],[RelationshipSatisfaction]]&gt;4,"ERRONEO"," ")</f>
        <v xml:space="preserve"> </v>
      </c>
      <c r="AX1599" t="str">
        <f>+IF(TablaProyecto[[#This Row],[WorkLifeBalance]]&gt;4,"ERRONEO"," ")</f>
        <v xml:space="preserve"> </v>
      </c>
    </row>
    <row r="1600" spans="1:50" x14ac:dyDescent="0.35">
      <c r="A1600">
        <v>49</v>
      </c>
      <c r="B1600" t="s">
        <v>35</v>
      </c>
      <c r="C1600" t="s">
        <v>55</v>
      </c>
      <c r="D1600">
        <v>665</v>
      </c>
      <c r="E1600" t="s">
        <v>45</v>
      </c>
      <c r="F1600">
        <v>9</v>
      </c>
      <c r="G1600">
        <v>4</v>
      </c>
      <c r="H1600" t="s">
        <v>49</v>
      </c>
      <c r="I1600">
        <v>1</v>
      </c>
      <c r="J1600">
        <v>2197</v>
      </c>
      <c r="K1600">
        <v>4</v>
      </c>
      <c r="L1600" t="s">
        <v>46</v>
      </c>
      <c r="M1600">
        <v>93</v>
      </c>
      <c r="N1600">
        <v>3</v>
      </c>
      <c r="O1600">
        <v>1</v>
      </c>
      <c r="P1600" t="s">
        <v>47</v>
      </c>
      <c r="Q1600">
        <v>4</v>
      </c>
      <c r="R1600" t="s">
        <v>41</v>
      </c>
      <c r="S1600">
        <v>1569</v>
      </c>
      <c r="T1600">
        <v>13684</v>
      </c>
      <c r="U1600">
        <v>0</v>
      </c>
      <c r="V1600" t="s">
        <v>42</v>
      </c>
      <c r="W1600" t="s">
        <v>35</v>
      </c>
      <c r="X1600">
        <v>13</v>
      </c>
      <c r="Y1600">
        <v>3</v>
      </c>
      <c r="Z1600">
        <v>3</v>
      </c>
      <c r="AA1600">
        <v>80</v>
      </c>
      <c r="AB1600">
        <v>1</v>
      </c>
      <c r="AC1600">
        <v>8</v>
      </c>
      <c r="AD1600">
        <v>2</v>
      </c>
      <c r="AE1600">
        <v>2</v>
      </c>
      <c r="AF1600">
        <v>16</v>
      </c>
      <c r="AG1600">
        <v>5</v>
      </c>
      <c r="AH1600">
        <v>0</v>
      </c>
      <c r="AI1600">
        <v>10</v>
      </c>
      <c r="AJ1600" s="3">
        <f>+TablaProyecto[[#This Row],[PercentSalaryHike]]/100</f>
        <v>0.13</v>
      </c>
      <c r="AK1600" s="3" t="str">
        <f>+IF(TablaProyecto[[#This Row],[Age]]&gt;=61,"Baby boomers",IF(TablaProyecto[[#This Row],[Age]]&gt;=45,"Generacion X",IF(TablaProyecto[[#This Row],[Age]]&gt;=29,"Millennials","Generacion Z")))</f>
        <v>Generacion X</v>
      </c>
      <c r="AL160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600" s="3" t="str">
        <f>+IF(TablaProyecto[[#This Row],[HourlyRate]]&lt;50,"Coste salarial bajo",IF(TablaProyecto[[#This Row],[HourlyRate]]&lt;75,"Coste salarial medio","Coste salarial alto"))</f>
        <v>Coste salarial alto</v>
      </c>
      <c r="AN1600" s="3" t="str">
        <f>+IF(TablaProyecto[[#This Row],[DistanceFromHome]]&lt;10,"0-10 kms",IF(TablaProyecto[[#This Row],[DistanceFromHome]]&lt;20,"10-20 kms","20-30 kms"))</f>
        <v>0-10 kms</v>
      </c>
      <c r="AO1600" s="3" t="str">
        <f>+IF(TablaProyecto[[#This Row],[Porcentaje de aumento salarial recibido (%)]]&lt;16%,"Bajo",IF(TablaProyecto[[#This Row],[Porcentaje de aumento salarial recibido (%)]]&lt;21%,"Medio","Alto"))</f>
        <v>Bajo</v>
      </c>
      <c r="AP1600" s="3" t="str">
        <f>+IF(TablaProyecto[[#This Row],[TrainingTimesLastYear]]&lt;3,"Poca",IF(TablaProyecto[[#This Row],[TrainingTimesLastYear]]&lt;5,"Media","Mucha"))</f>
        <v>Poca</v>
      </c>
      <c r="AQ1600" s="3" t="str">
        <f>+IF(TablaProyecto[[#This Row],[TotalWorkingYears]]&lt;4,"Junior",IF(TablaProyecto[[#This Row],[TotalWorkingYears]]&lt;10,"Intermediate","Senior"))</f>
        <v>Intermediate</v>
      </c>
      <c r="AS1600" t="str">
        <f>+IF(TablaProyecto[[#This Row],[Education]]&gt;5,"ERRONEO","")</f>
        <v/>
      </c>
      <c r="AT1600" t="str">
        <f>IF(+COUNTIF(TablaProyecto[EmployeeNumber],TablaProyecto[[#This Row],[EmployeeNumber]])&gt;1,"ERRONEO"," ")</f>
        <v xml:space="preserve"> </v>
      </c>
      <c r="AU1600" t="str">
        <f>+IF(TablaProyecto[[#This Row],[JobSatisfaction]]&gt;4,"ERRONEO"," ")</f>
        <v xml:space="preserve"> </v>
      </c>
      <c r="AV1600" t="str">
        <f>+IF(TablaProyecto[[#This Row],[PerformanceRating]]&gt;4,"ERRONEO"," ")</f>
        <v xml:space="preserve"> </v>
      </c>
      <c r="AW1600" t="str">
        <f>+IF(TablaProyecto[[#This Row],[RelationshipSatisfaction]]&gt;4,"ERRONEO"," ")</f>
        <v xml:space="preserve"> </v>
      </c>
      <c r="AX1600" t="str">
        <f>+IF(TablaProyecto[[#This Row],[WorkLifeBalance]]&gt;4,"ERRONEO"," ")</f>
        <v xml:space="preserve"> </v>
      </c>
    </row>
    <row r="1601" spans="1:50" x14ac:dyDescent="0.35">
      <c r="A1601">
        <v>26</v>
      </c>
      <c r="B1601" t="s">
        <v>35</v>
      </c>
      <c r="C1601" t="s">
        <v>36</v>
      </c>
      <c r="D1601">
        <v>1300</v>
      </c>
      <c r="E1601" t="s">
        <v>37</v>
      </c>
      <c r="F1601">
        <v>2</v>
      </c>
      <c r="G1601">
        <v>3</v>
      </c>
      <c r="H1601" t="s">
        <v>61</v>
      </c>
      <c r="I1601">
        <v>1</v>
      </c>
      <c r="J1601">
        <v>2198</v>
      </c>
      <c r="K1601">
        <v>3</v>
      </c>
      <c r="L1601" t="s">
        <v>46</v>
      </c>
      <c r="M1601">
        <v>54</v>
      </c>
      <c r="N1601">
        <v>2</v>
      </c>
      <c r="O1601">
        <v>1</v>
      </c>
      <c r="P1601" t="s">
        <v>57</v>
      </c>
      <c r="Q1601">
        <v>4</v>
      </c>
      <c r="R1601" t="s">
        <v>48</v>
      </c>
      <c r="S1601">
        <v>19190</v>
      </c>
      <c r="T1601">
        <v>17519</v>
      </c>
      <c r="U1601">
        <v>1</v>
      </c>
      <c r="V1601" t="s">
        <v>42</v>
      </c>
      <c r="W1601" t="s">
        <v>35</v>
      </c>
      <c r="X1601">
        <v>22</v>
      </c>
      <c r="Y1601">
        <v>3</v>
      </c>
      <c r="Z1601">
        <v>4</v>
      </c>
      <c r="AA1601">
        <v>80</v>
      </c>
      <c r="AB1601">
        <v>1</v>
      </c>
      <c r="AC1601">
        <v>9</v>
      </c>
      <c r="AD1601">
        <v>2</v>
      </c>
      <c r="AE1601">
        <v>3</v>
      </c>
      <c r="AF1601">
        <v>5</v>
      </c>
      <c r="AG1601">
        <v>16</v>
      </c>
      <c r="AH1601">
        <v>0</v>
      </c>
      <c r="AI1601">
        <v>0</v>
      </c>
      <c r="AJ1601" s="3">
        <f>+TablaProyecto[[#This Row],[PercentSalaryHike]]/100</f>
        <v>0.22</v>
      </c>
      <c r="AK1601" s="3" t="str">
        <f>+IF(TablaProyecto[[#This Row],[Age]]&gt;=61,"Baby boomers",IF(TablaProyecto[[#This Row],[Age]]&gt;=45,"Generacion X",IF(TablaProyecto[[#This Row],[Age]]&gt;=29,"Millennials","Generacion Z")))</f>
        <v>Generacion Z</v>
      </c>
      <c r="AL160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01" s="3" t="str">
        <f>+IF(TablaProyecto[[#This Row],[HourlyRate]]&lt;50,"Coste salarial bajo",IF(TablaProyecto[[#This Row],[HourlyRate]]&lt;75,"Coste salarial medio","Coste salarial alto"))</f>
        <v>Coste salarial medio</v>
      </c>
      <c r="AN1601" s="3" t="str">
        <f>+IF(TablaProyecto[[#This Row],[DistanceFromHome]]&lt;10,"0-10 kms",IF(TablaProyecto[[#This Row],[DistanceFromHome]]&lt;20,"10-20 kms","20-30 kms"))</f>
        <v>0-10 kms</v>
      </c>
      <c r="AO1601" s="3" t="str">
        <f>+IF(TablaProyecto[[#This Row],[Porcentaje de aumento salarial recibido (%)]]&lt;16%,"Bajo",IF(TablaProyecto[[#This Row],[Porcentaje de aumento salarial recibido (%)]]&lt;21%,"Medio","Alto"))</f>
        <v>Alto</v>
      </c>
      <c r="AP1601" s="3" t="str">
        <f>+IF(TablaProyecto[[#This Row],[TrainingTimesLastYear]]&lt;3,"Poca",IF(TablaProyecto[[#This Row],[TrainingTimesLastYear]]&lt;5,"Media","Mucha"))</f>
        <v>Poca</v>
      </c>
      <c r="AQ1601" s="3" t="str">
        <f>+IF(TablaProyecto[[#This Row],[TotalWorkingYears]]&lt;4,"Junior",IF(TablaProyecto[[#This Row],[TotalWorkingYears]]&lt;10,"Intermediate","Senior"))</f>
        <v>Intermediate</v>
      </c>
      <c r="AS1601" t="str">
        <f>+IF(TablaProyecto[[#This Row],[Education]]&gt;5,"ERRONEO","")</f>
        <v/>
      </c>
      <c r="AT1601" t="str">
        <f>IF(+COUNTIF(TablaProyecto[EmployeeNumber],TablaProyecto[[#This Row],[EmployeeNumber]])&gt;1,"ERRONEO"," ")</f>
        <v xml:space="preserve"> </v>
      </c>
      <c r="AU1601" t="str">
        <f>+IF(TablaProyecto[[#This Row],[JobSatisfaction]]&gt;4,"ERRONEO"," ")</f>
        <v xml:space="preserve"> </v>
      </c>
      <c r="AV1601" t="str">
        <f>+IF(TablaProyecto[[#This Row],[PerformanceRating]]&gt;4,"ERRONEO"," ")</f>
        <v xml:space="preserve"> </v>
      </c>
      <c r="AW1601" t="str">
        <f>+IF(TablaProyecto[[#This Row],[RelationshipSatisfaction]]&gt;4,"ERRONEO"," ")</f>
        <v xml:space="preserve"> </v>
      </c>
      <c r="AX1601" t="str">
        <f>+IF(TablaProyecto[[#This Row],[WorkLifeBalance]]&gt;4,"ERRONEO"," ")</f>
        <v xml:space="preserve"> </v>
      </c>
    </row>
    <row r="1602" spans="1:50" x14ac:dyDescent="0.35">
      <c r="A1602">
        <v>48</v>
      </c>
      <c r="B1602" t="s">
        <v>43</v>
      </c>
      <c r="C1602" t="s">
        <v>55</v>
      </c>
      <c r="D1602">
        <v>1283</v>
      </c>
      <c r="E1602" t="s">
        <v>37</v>
      </c>
      <c r="F1602">
        <v>1</v>
      </c>
      <c r="G1602">
        <v>4</v>
      </c>
      <c r="H1602" t="s">
        <v>61</v>
      </c>
      <c r="I1602">
        <v>1</v>
      </c>
      <c r="J1602">
        <v>2199</v>
      </c>
      <c r="K1602">
        <v>3</v>
      </c>
      <c r="L1602" t="s">
        <v>39</v>
      </c>
      <c r="M1602">
        <v>52</v>
      </c>
      <c r="N1602">
        <v>3</v>
      </c>
      <c r="O1602">
        <v>2</v>
      </c>
      <c r="P1602" t="s">
        <v>58</v>
      </c>
      <c r="Q1602">
        <v>4</v>
      </c>
      <c r="R1602" t="s">
        <v>41</v>
      </c>
      <c r="S1602">
        <v>2413</v>
      </c>
      <c r="T1602">
        <v>12695</v>
      </c>
      <c r="U1602">
        <v>1</v>
      </c>
      <c r="V1602" t="s">
        <v>42</v>
      </c>
      <c r="W1602" t="s">
        <v>35</v>
      </c>
      <c r="X1602">
        <v>23</v>
      </c>
      <c r="Y1602">
        <v>3</v>
      </c>
      <c r="Z1602">
        <v>3</v>
      </c>
      <c r="AA1602">
        <v>80</v>
      </c>
      <c r="AB1602">
        <v>1</v>
      </c>
      <c r="AC1602">
        <v>23</v>
      </c>
      <c r="AD1602">
        <v>5</v>
      </c>
      <c r="AE1602">
        <v>2</v>
      </c>
      <c r="AF1602">
        <v>8</v>
      </c>
      <c r="AG1602">
        <v>8</v>
      </c>
      <c r="AH1602">
        <v>1</v>
      </c>
      <c r="AI1602">
        <v>0</v>
      </c>
      <c r="AJ1602" s="3">
        <f>+TablaProyecto[[#This Row],[PercentSalaryHike]]/100</f>
        <v>0.23</v>
      </c>
      <c r="AK1602" s="3" t="str">
        <f>+IF(TablaProyecto[[#This Row],[Age]]&gt;=61,"Baby boomers",IF(TablaProyecto[[#This Row],[Age]]&gt;=45,"Generacion X",IF(TablaProyecto[[#This Row],[Age]]&gt;=29,"Millennials","Generacion Z")))</f>
        <v>Generacion X</v>
      </c>
      <c r="AL160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02" s="3" t="str">
        <f>+IF(TablaProyecto[[#This Row],[HourlyRate]]&lt;50,"Coste salarial bajo",IF(TablaProyecto[[#This Row],[HourlyRate]]&lt;75,"Coste salarial medio","Coste salarial alto"))</f>
        <v>Coste salarial medio</v>
      </c>
      <c r="AN1602" s="3" t="str">
        <f>+IF(TablaProyecto[[#This Row],[DistanceFromHome]]&lt;10,"0-10 kms",IF(TablaProyecto[[#This Row],[DistanceFromHome]]&lt;20,"10-20 kms","20-30 kms"))</f>
        <v>0-10 kms</v>
      </c>
      <c r="AO1602" s="3" t="str">
        <f>+IF(TablaProyecto[[#This Row],[Porcentaje de aumento salarial recibido (%)]]&lt;16%,"Bajo",IF(TablaProyecto[[#This Row],[Porcentaje de aumento salarial recibido (%)]]&lt;21%,"Medio","Alto"))</f>
        <v>Alto</v>
      </c>
      <c r="AP1602" s="3" t="str">
        <f>+IF(TablaProyecto[[#This Row],[TrainingTimesLastYear]]&lt;3,"Poca",IF(TablaProyecto[[#This Row],[TrainingTimesLastYear]]&lt;5,"Media","Mucha"))</f>
        <v>Mucha</v>
      </c>
      <c r="AQ1602" s="3" t="str">
        <f>+IF(TablaProyecto[[#This Row],[TotalWorkingYears]]&lt;4,"Junior",IF(TablaProyecto[[#This Row],[TotalWorkingYears]]&lt;10,"Intermediate","Senior"))</f>
        <v>Senior</v>
      </c>
      <c r="AS1602" t="str">
        <f>+IF(TablaProyecto[[#This Row],[Education]]&gt;5,"ERRONEO","")</f>
        <v/>
      </c>
      <c r="AT1602" t="str">
        <f>IF(+COUNTIF(TablaProyecto[EmployeeNumber],TablaProyecto[[#This Row],[EmployeeNumber]])&gt;1,"ERRONEO"," ")</f>
        <v xml:space="preserve"> </v>
      </c>
      <c r="AU1602" t="str">
        <f>+IF(TablaProyecto[[#This Row],[JobSatisfaction]]&gt;4,"ERRONEO"," ")</f>
        <v xml:space="preserve"> </v>
      </c>
      <c r="AV1602" t="str">
        <f>+IF(TablaProyecto[[#This Row],[PerformanceRating]]&gt;4,"ERRONEO"," ")</f>
        <v xml:space="preserve"> </v>
      </c>
      <c r="AW1602" t="str">
        <f>+IF(TablaProyecto[[#This Row],[RelationshipSatisfaction]]&gt;4,"ERRONEO"," ")</f>
        <v xml:space="preserve"> </v>
      </c>
      <c r="AX1602" t="str">
        <f>+IF(TablaProyecto[[#This Row],[WorkLifeBalance]]&gt;4,"ERRONEO"," ")</f>
        <v xml:space="preserve"> </v>
      </c>
    </row>
    <row r="1603" spans="1:50" x14ac:dyDescent="0.35">
      <c r="A1603">
        <v>37</v>
      </c>
      <c r="B1603" t="s">
        <v>43</v>
      </c>
      <c r="C1603" t="s">
        <v>55</v>
      </c>
      <c r="D1603">
        <v>572</v>
      </c>
      <c r="E1603" t="s">
        <v>45</v>
      </c>
      <c r="F1603">
        <v>1</v>
      </c>
      <c r="G1603">
        <v>3</v>
      </c>
      <c r="H1603" t="s">
        <v>60</v>
      </c>
      <c r="I1603">
        <v>1</v>
      </c>
      <c r="J1603">
        <v>2200</v>
      </c>
      <c r="K1603">
        <v>2</v>
      </c>
      <c r="L1603" t="s">
        <v>39</v>
      </c>
      <c r="M1603">
        <v>81</v>
      </c>
      <c r="N1603">
        <v>3</v>
      </c>
      <c r="O1603">
        <v>1</v>
      </c>
      <c r="P1603" t="s">
        <v>47</v>
      </c>
      <c r="Q1603">
        <v>3</v>
      </c>
      <c r="R1603" t="s">
        <v>41</v>
      </c>
      <c r="S1603">
        <v>2145</v>
      </c>
      <c r="T1603">
        <v>24440</v>
      </c>
      <c r="U1603">
        <v>3</v>
      </c>
      <c r="V1603" t="s">
        <v>42</v>
      </c>
      <c r="W1603" t="s">
        <v>43</v>
      </c>
      <c r="X1603">
        <v>13</v>
      </c>
      <c r="Y1603">
        <v>4</v>
      </c>
      <c r="Z1603">
        <v>2</v>
      </c>
      <c r="AA1603">
        <v>80</v>
      </c>
      <c r="AB1603">
        <v>0</v>
      </c>
      <c r="AC1603">
        <v>1</v>
      </c>
      <c r="AD1603">
        <v>2</v>
      </c>
      <c r="AE1603">
        <v>2</v>
      </c>
      <c r="AF1603">
        <v>5</v>
      </c>
      <c r="AG1603">
        <v>3</v>
      </c>
      <c r="AH1603">
        <v>0</v>
      </c>
      <c r="AI1603">
        <v>2</v>
      </c>
      <c r="AJ1603" s="3">
        <f>+TablaProyecto[[#This Row],[PercentSalaryHike]]/100</f>
        <v>0.13</v>
      </c>
      <c r="AK1603" s="3" t="str">
        <f>+IF(TablaProyecto[[#This Row],[Age]]&gt;=61,"Baby boomers",IF(TablaProyecto[[#This Row],[Age]]&gt;=45,"Generacion X",IF(TablaProyecto[[#This Row],[Age]]&gt;=29,"Millennials","Generacion Z")))</f>
        <v>Millennials</v>
      </c>
      <c r="AL160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03" s="3" t="str">
        <f>+IF(TablaProyecto[[#This Row],[HourlyRate]]&lt;50,"Coste salarial bajo",IF(TablaProyecto[[#This Row],[HourlyRate]]&lt;75,"Coste salarial medio","Coste salarial alto"))</f>
        <v>Coste salarial alto</v>
      </c>
      <c r="AN1603" s="3" t="str">
        <f>+IF(TablaProyecto[[#This Row],[DistanceFromHome]]&lt;10,"0-10 kms",IF(TablaProyecto[[#This Row],[DistanceFromHome]]&lt;20,"10-20 kms","20-30 kms"))</f>
        <v>0-10 kms</v>
      </c>
      <c r="AO1603" s="3" t="str">
        <f>+IF(TablaProyecto[[#This Row],[Porcentaje de aumento salarial recibido (%)]]&lt;16%,"Bajo",IF(TablaProyecto[[#This Row],[Porcentaje de aumento salarial recibido (%)]]&lt;21%,"Medio","Alto"))</f>
        <v>Bajo</v>
      </c>
      <c r="AP1603" s="3" t="str">
        <f>+IF(TablaProyecto[[#This Row],[TrainingTimesLastYear]]&lt;3,"Poca",IF(TablaProyecto[[#This Row],[TrainingTimesLastYear]]&lt;5,"Media","Mucha"))</f>
        <v>Poca</v>
      </c>
      <c r="AQ1603" s="3" t="str">
        <f>+IF(TablaProyecto[[#This Row],[TotalWorkingYears]]&lt;4,"Junior",IF(TablaProyecto[[#This Row],[TotalWorkingYears]]&lt;10,"Intermediate","Senior"))</f>
        <v>Junior</v>
      </c>
      <c r="AS1603" t="str">
        <f>+IF(TablaProyecto[[#This Row],[Education]]&gt;5,"ERRONEO","")</f>
        <v/>
      </c>
      <c r="AT1603" t="str">
        <f>IF(+COUNTIF(TablaProyecto[EmployeeNumber],TablaProyecto[[#This Row],[EmployeeNumber]])&gt;1,"ERRONEO"," ")</f>
        <v xml:space="preserve"> </v>
      </c>
      <c r="AU1603" t="str">
        <f>+IF(TablaProyecto[[#This Row],[JobSatisfaction]]&gt;4,"ERRONEO"," ")</f>
        <v xml:space="preserve"> </v>
      </c>
      <c r="AV1603" t="str">
        <f>+IF(TablaProyecto[[#This Row],[PerformanceRating]]&gt;4,"ERRONEO"," ")</f>
        <v xml:space="preserve"> </v>
      </c>
      <c r="AW1603" t="str">
        <f>+IF(TablaProyecto[[#This Row],[RelationshipSatisfaction]]&gt;4,"ERRONEO"," ")</f>
        <v xml:space="preserve"> </v>
      </c>
      <c r="AX1603" t="str">
        <f>+IF(TablaProyecto[[#This Row],[WorkLifeBalance]]&gt;4,"ERRONEO"," ")</f>
        <v xml:space="preserve"> </v>
      </c>
    </row>
    <row r="1604" spans="1:50" x14ac:dyDescent="0.35">
      <c r="A1604">
        <v>34</v>
      </c>
      <c r="B1604" t="s">
        <v>43</v>
      </c>
      <c r="C1604" t="s">
        <v>44</v>
      </c>
      <c r="D1604">
        <v>592</v>
      </c>
      <c r="E1604" t="s">
        <v>37</v>
      </c>
      <c r="F1604">
        <v>2</v>
      </c>
      <c r="G1604">
        <v>1</v>
      </c>
      <c r="H1604" t="s">
        <v>59</v>
      </c>
      <c r="I1604">
        <v>1</v>
      </c>
      <c r="J1604">
        <v>2201</v>
      </c>
      <c r="K1604">
        <v>4</v>
      </c>
      <c r="L1604" t="s">
        <v>39</v>
      </c>
      <c r="M1604">
        <v>73</v>
      </c>
      <c r="N1604">
        <v>3</v>
      </c>
      <c r="O1604">
        <v>2</v>
      </c>
      <c r="P1604" t="s">
        <v>54</v>
      </c>
      <c r="Q1604">
        <v>3</v>
      </c>
      <c r="R1604" t="s">
        <v>52</v>
      </c>
      <c r="S1604">
        <v>2232</v>
      </c>
      <c r="T1604">
        <v>21829</v>
      </c>
      <c r="U1604">
        <v>0</v>
      </c>
      <c r="V1604" t="s">
        <v>42</v>
      </c>
      <c r="W1604" t="s">
        <v>43</v>
      </c>
      <c r="X1604">
        <v>21</v>
      </c>
      <c r="Y1604">
        <v>3</v>
      </c>
      <c r="Z1604">
        <v>1</v>
      </c>
      <c r="AA1604">
        <v>80</v>
      </c>
      <c r="AB1604">
        <v>2</v>
      </c>
      <c r="AC1604">
        <v>2</v>
      </c>
      <c r="AD1604">
        <v>2</v>
      </c>
      <c r="AE1604">
        <v>3</v>
      </c>
      <c r="AF1604">
        <v>1</v>
      </c>
      <c r="AG1604">
        <v>2</v>
      </c>
      <c r="AH1604">
        <v>0</v>
      </c>
      <c r="AI1604">
        <v>7</v>
      </c>
      <c r="AJ1604" s="3">
        <f>+TablaProyecto[[#This Row],[PercentSalaryHike]]/100</f>
        <v>0.21</v>
      </c>
      <c r="AK1604" s="3" t="str">
        <f>+IF(TablaProyecto[[#This Row],[Age]]&gt;=61,"Baby boomers",IF(TablaProyecto[[#This Row],[Age]]&gt;=45,"Generacion X",IF(TablaProyecto[[#This Row],[Age]]&gt;=29,"Millennials","Generacion Z")))</f>
        <v>Millennials</v>
      </c>
      <c r="AL160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604" s="3" t="str">
        <f>+IF(TablaProyecto[[#This Row],[HourlyRate]]&lt;50,"Coste salarial bajo",IF(TablaProyecto[[#This Row],[HourlyRate]]&lt;75,"Coste salarial medio","Coste salarial alto"))</f>
        <v>Coste salarial medio</v>
      </c>
      <c r="AN1604" s="3" t="str">
        <f>+IF(TablaProyecto[[#This Row],[DistanceFromHome]]&lt;10,"0-10 kms",IF(TablaProyecto[[#This Row],[DistanceFromHome]]&lt;20,"10-20 kms","20-30 kms"))</f>
        <v>0-10 kms</v>
      </c>
      <c r="AO1604" s="3" t="str">
        <f>+IF(TablaProyecto[[#This Row],[Porcentaje de aumento salarial recibido (%)]]&lt;16%,"Bajo",IF(TablaProyecto[[#This Row],[Porcentaje de aumento salarial recibido (%)]]&lt;21%,"Medio","Alto"))</f>
        <v>Alto</v>
      </c>
      <c r="AP1604" s="3" t="str">
        <f>+IF(TablaProyecto[[#This Row],[TrainingTimesLastYear]]&lt;3,"Poca",IF(TablaProyecto[[#This Row],[TrainingTimesLastYear]]&lt;5,"Media","Mucha"))</f>
        <v>Poca</v>
      </c>
      <c r="AQ1604" s="3" t="str">
        <f>+IF(TablaProyecto[[#This Row],[TotalWorkingYears]]&lt;4,"Junior",IF(TablaProyecto[[#This Row],[TotalWorkingYears]]&lt;10,"Intermediate","Senior"))</f>
        <v>Junior</v>
      </c>
      <c r="AS1604" t="str">
        <f>+IF(TablaProyecto[[#This Row],[Education]]&gt;5,"ERRONEO","")</f>
        <v/>
      </c>
      <c r="AT1604" t="str">
        <f>IF(+COUNTIF(TablaProyecto[EmployeeNumber],TablaProyecto[[#This Row],[EmployeeNumber]])&gt;1,"ERRONEO"," ")</f>
        <v xml:space="preserve"> </v>
      </c>
      <c r="AU1604" t="str">
        <f>+IF(TablaProyecto[[#This Row],[JobSatisfaction]]&gt;4,"ERRONEO"," ")</f>
        <v xml:space="preserve"> </v>
      </c>
      <c r="AV1604" t="str">
        <f>+IF(TablaProyecto[[#This Row],[PerformanceRating]]&gt;4,"ERRONEO"," ")</f>
        <v xml:space="preserve"> </v>
      </c>
      <c r="AW1604" t="str">
        <f>+IF(TablaProyecto[[#This Row],[RelationshipSatisfaction]]&gt;4,"ERRONEO"," ")</f>
        <v xml:space="preserve"> </v>
      </c>
      <c r="AX1604" t="str">
        <f>+IF(TablaProyecto[[#This Row],[WorkLifeBalance]]&gt;4,"ERRONEO"," ")</f>
        <v xml:space="preserve"> </v>
      </c>
    </row>
    <row r="1605" spans="1:50" x14ac:dyDescent="0.35">
      <c r="A1605">
        <v>39</v>
      </c>
      <c r="B1605" t="s">
        <v>43</v>
      </c>
      <c r="C1605" t="s">
        <v>44</v>
      </c>
      <c r="D1605">
        <v>1096</v>
      </c>
      <c r="E1605" t="s">
        <v>45</v>
      </c>
      <c r="F1605">
        <v>23</v>
      </c>
      <c r="G1605">
        <v>3</v>
      </c>
      <c r="H1605" t="s">
        <v>49</v>
      </c>
      <c r="I1605">
        <v>1</v>
      </c>
      <c r="J1605">
        <v>2202</v>
      </c>
      <c r="K1605">
        <v>3</v>
      </c>
      <c r="L1605" t="s">
        <v>39</v>
      </c>
      <c r="M1605">
        <v>80</v>
      </c>
      <c r="N1605">
        <v>4</v>
      </c>
      <c r="O1605">
        <v>2</v>
      </c>
      <c r="P1605" t="s">
        <v>47</v>
      </c>
      <c r="Q1605">
        <v>2</v>
      </c>
      <c r="R1605" t="s">
        <v>41</v>
      </c>
      <c r="S1605">
        <v>6932</v>
      </c>
      <c r="T1605">
        <v>4344</v>
      </c>
      <c r="U1605">
        <v>7</v>
      </c>
      <c r="V1605" t="s">
        <v>42</v>
      </c>
      <c r="W1605" t="s">
        <v>43</v>
      </c>
      <c r="X1605">
        <v>11</v>
      </c>
      <c r="Y1605">
        <v>3</v>
      </c>
      <c r="Z1605">
        <v>3</v>
      </c>
      <c r="AA1605">
        <v>80</v>
      </c>
      <c r="AB1605">
        <v>1</v>
      </c>
      <c r="AC1605">
        <v>6</v>
      </c>
      <c r="AD1605">
        <v>1</v>
      </c>
      <c r="AE1605">
        <v>1</v>
      </c>
      <c r="AF1605">
        <v>16</v>
      </c>
      <c r="AG1605">
        <v>8</v>
      </c>
      <c r="AH1605">
        <v>1</v>
      </c>
      <c r="AI1605">
        <v>3</v>
      </c>
      <c r="AJ1605" s="3">
        <f>+TablaProyecto[[#This Row],[PercentSalaryHike]]/100</f>
        <v>0.11</v>
      </c>
      <c r="AK1605" s="3" t="str">
        <f>+IF(TablaProyecto[[#This Row],[Age]]&gt;=61,"Baby boomers",IF(TablaProyecto[[#This Row],[Age]]&gt;=45,"Generacion X",IF(TablaProyecto[[#This Row],[Age]]&gt;=29,"Millennials","Generacion Z")))</f>
        <v>Millennials</v>
      </c>
      <c r="AL160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605" s="3" t="str">
        <f>+IF(TablaProyecto[[#This Row],[HourlyRate]]&lt;50,"Coste salarial bajo",IF(TablaProyecto[[#This Row],[HourlyRate]]&lt;75,"Coste salarial medio","Coste salarial alto"))</f>
        <v>Coste salarial alto</v>
      </c>
      <c r="AN1605" s="3" t="str">
        <f>+IF(TablaProyecto[[#This Row],[DistanceFromHome]]&lt;10,"0-10 kms",IF(TablaProyecto[[#This Row],[DistanceFromHome]]&lt;20,"10-20 kms","20-30 kms"))</f>
        <v>20-30 kms</v>
      </c>
      <c r="AO1605" s="3" t="str">
        <f>+IF(TablaProyecto[[#This Row],[Porcentaje de aumento salarial recibido (%)]]&lt;16%,"Bajo",IF(TablaProyecto[[#This Row],[Porcentaje de aumento salarial recibido (%)]]&lt;21%,"Medio","Alto"))</f>
        <v>Bajo</v>
      </c>
      <c r="AP1605" s="3" t="str">
        <f>+IF(TablaProyecto[[#This Row],[TrainingTimesLastYear]]&lt;3,"Poca",IF(TablaProyecto[[#This Row],[TrainingTimesLastYear]]&lt;5,"Media","Mucha"))</f>
        <v>Poca</v>
      </c>
      <c r="AQ1605" s="3" t="str">
        <f>+IF(TablaProyecto[[#This Row],[TotalWorkingYears]]&lt;4,"Junior",IF(TablaProyecto[[#This Row],[TotalWorkingYears]]&lt;10,"Intermediate","Senior"))</f>
        <v>Intermediate</v>
      </c>
      <c r="AS1605" t="str">
        <f>+IF(TablaProyecto[[#This Row],[Education]]&gt;5,"ERRONEO","")</f>
        <v/>
      </c>
      <c r="AT1605" t="str">
        <f>IF(+COUNTIF(TablaProyecto[EmployeeNumber],TablaProyecto[[#This Row],[EmployeeNumber]])&gt;1,"ERRONEO"," ")</f>
        <v xml:space="preserve"> </v>
      </c>
      <c r="AU1605" t="str">
        <f>+IF(TablaProyecto[[#This Row],[JobSatisfaction]]&gt;4,"ERRONEO"," ")</f>
        <v xml:space="preserve"> </v>
      </c>
      <c r="AV1605" t="str">
        <f>+IF(TablaProyecto[[#This Row],[PerformanceRating]]&gt;4,"ERRONEO"," ")</f>
        <v xml:space="preserve"> </v>
      </c>
      <c r="AW1605" t="str">
        <f>+IF(TablaProyecto[[#This Row],[RelationshipSatisfaction]]&gt;4,"ERRONEO"," ")</f>
        <v xml:space="preserve"> </v>
      </c>
      <c r="AX1605" t="str">
        <f>+IF(TablaProyecto[[#This Row],[WorkLifeBalance]]&gt;4,"ERRONEO"," ")</f>
        <v xml:space="preserve"> </v>
      </c>
    </row>
    <row r="1606" spans="1:50" x14ac:dyDescent="0.35">
      <c r="A1606">
        <v>38</v>
      </c>
      <c r="B1606" t="s">
        <v>35</v>
      </c>
      <c r="C1606" t="s">
        <v>44</v>
      </c>
      <c r="D1606">
        <v>804</v>
      </c>
      <c r="E1606" t="s">
        <v>45</v>
      </c>
      <c r="F1606">
        <v>27</v>
      </c>
      <c r="G1606">
        <v>3</v>
      </c>
      <c r="H1606" t="s">
        <v>49</v>
      </c>
      <c r="I1606">
        <v>1</v>
      </c>
      <c r="J1606">
        <v>2203</v>
      </c>
      <c r="K1606">
        <v>3</v>
      </c>
      <c r="L1606" t="s">
        <v>46</v>
      </c>
      <c r="M1606">
        <v>60</v>
      </c>
      <c r="N1606">
        <v>3</v>
      </c>
      <c r="O1606">
        <v>2</v>
      </c>
      <c r="P1606" t="s">
        <v>58</v>
      </c>
      <c r="Q1606">
        <v>3</v>
      </c>
      <c r="R1606" t="s">
        <v>48</v>
      </c>
      <c r="S1606">
        <v>2760</v>
      </c>
      <c r="T1606">
        <v>17689</v>
      </c>
      <c r="U1606">
        <v>4</v>
      </c>
      <c r="V1606" t="s">
        <v>42</v>
      </c>
      <c r="W1606" t="s">
        <v>35</v>
      </c>
      <c r="X1606">
        <v>14</v>
      </c>
      <c r="Y1606">
        <v>4</v>
      </c>
      <c r="Z1606">
        <v>3</v>
      </c>
      <c r="AA1606">
        <v>80</v>
      </c>
      <c r="AB1606">
        <v>2</v>
      </c>
      <c r="AC1606">
        <v>4</v>
      </c>
      <c r="AD1606">
        <v>3</v>
      </c>
      <c r="AE1606">
        <v>2</v>
      </c>
      <c r="AF1606">
        <v>1</v>
      </c>
      <c r="AG1606">
        <v>2</v>
      </c>
      <c r="AH1606">
        <v>2</v>
      </c>
      <c r="AI1606">
        <v>1</v>
      </c>
      <c r="AJ1606" s="3">
        <f>+TablaProyecto[[#This Row],[PercentSalaryHike]]/100</f>
        <v>0.14000000000000001</v>
      </c>
      <c r="AK1606" s="3" t="str">
        <f>+IF(TablaProyecto[[#This Row],[Age]]&gt;=61,"Baby boomers",IF(TablaProyecto[[#This Row],[Age]]&gt;=45,"Generacion X",IF(TablaProyecto[[#This Row],[Age]]&gt;=29,"Millennials","Generacion Z")))</f>
        <v>Millennials</v>
      </c>
      <c r="AL160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606" s="3" t="str">
        <f>+IF(TablaProyecto[[#This Row],[HourlyRate]]&lt;50,"Coste salarial bajo",IF(TablaProyecto[[#This Row],[HourlyRate]]&lt;75,"Coste salarial medio","Coste salarial alto"))</f>
        <v>Coste salarial medio</v>
      </c>
      <c r="AN1606" s="3" t="str">
        <f>+IF(TablaProyecto[[#This Row],[DistanceFromHome]]&lt;10,"0-10 kms",IF(TablaProyecto[[#This Row],[DistanceFromHome]]&lt;20,"10-20 kms","20-30 kms"))</f>
        <v>20-30 kms</v>
      </c>
      <c r="AO1606" s="3" t="str">
        <f>+IF(TablaProyecto[[#This Row],[Porcentaje de aumento salarial recibido (%)]]&lt;16%,"Bajo",IF(TablaProyecto[[#This Row],[Porcentaje de aumento salarial recibido (%)]]&lt;21%,"Medio","Alto"))</f>
        <v>Bajo</v>
      </c>
      <c r="AP1606" s="3" t="str">
        <f>+IF(TablaProyecto[[#This Row],[TrainingTimesLastYear]]&lt;3,"Poca",IF(TablaProyecto[[#This Row],[TrainingTimesLastYear]]&lt;5,"Media","Mucha"))</f>
        <v>Media</v>
      </c>
      <c r="AQ1606" s="3" t="str">
        <f>+IF(TablaProyecto[[#This Row],[TotalWorkingYears]]&lt;4,"Junior",IF(TablaProyecto[[#This Row],[TotalWorkingYears]]&lt;10,"Intermediate","Senior"))</f>
        <v>Intermediate</v>
      </c>
      <c r="AS1606" t="str">
        <f>+IF(TablaProyecto[[#This Row],[Education]]&gt;5,"ERRONEO","")</f>
        <v/>
      </c>
      <c r="AT1606" t="str">
        <f>IF(+COUNTIF(TablaProyecto[EmployeeNumber],TablaProyecto[[#This Row],[EmployeeNumber]])&gt;1,"ERRONEO"," ")</f>
        <v xml:space="preserve"> </v>
      </c>
      <c r="AU1606" t="str">
        <f>+IF(TablaProyecto[[#This Row],[JobSatisfaction]]&gt;4,"ERRONEO"," ")</f>
        <v xml:space="preserve"> </v>
      </c>
      <c r="AV1606" t="str">
        <f>+IF(TablaProyecto[[#This Row],[PerformanceRating]]&gt;4,"ERRONEO"," ")</f>
        <v xml:space="preserve"> </v>
      </c>
      <c r="AW1606" t="str">
        <f>+IF(TablaProyecto[[#This Row],[RelationshipSatisfaction]]&gt;4,"ERRONEO"," ")</f>
        <v xml:space="preserve"> </v>
      </c>
      <c r="AX1606" t="str">
        <f>+IF(TablaProyecto[[#This Row],[WorkLifeBalance]]&gt;4,"ERRONEO"," ")</f>
        <v xml:space="preserve"> </v>
      </c>
    </row>
    <row r="1607" spans="1:50" x14ac:dyDescent="0.35">
      <c r="A1607">
        <v>30</v>
      </c>
      <c r="B1607" t="s">
        <v>35</v>
      </c>
      <c r="C1607" t="s">
        <v>55</v>
      </c>
      <c r="D1607">
        <v>750</v>
      </c>
      <c r="E1607" t="s">
        <v>61</v>
      </c>
      <c r="F1607">
        <v>2</v>
      </c>
      <c r="G1607">
        <v>3</v>
      </c>
      <c r="H1607" t="s">
        <v>51</v>
      </c>
      <c r="I1607">
        <v>1</v>
      </c>
      <c r="J1607">
        <v>2204</v>
      </c>
      <c r="K1607">
        <v>1</v>
      </c>
      <c r="L1607" t="s">
        <v>39</v>
      </c>
      <c r="M1607">
        <v>97</v>
      </c>
      <c r="N1607">
        <v>3</v>
      </c>
      <c r="O1607">
        <v>2</v>
      </c>
      <c r="P1607" t="s">
        <v>53</v>
      </c>
      <c r="Q1607">
        <v>2</v>
      </c>
      <c r="R1607" t="s">
        <v>41</v>
      </c>
      <c r="S1607">
        <v>9613</v>
      </c>
      <c r="T1607">
        <v>10092</v>
      </c>
      <c r="U1607">
        <v>1</v>
      </c>
      <c r="V1607" t="s">
        <v>42</v>
      </c>
      <c r="W1607" t="s">
        <v>43</v>
      </c>
      <c r="X1607">
        <v>15</v>
      </c>
      <c r="Y1607">
        <v>4</v>
      </c>
      <c r="Z1607">
        <v>2</v>
      </c>
      <c r="AA1607">
        <v>80</v>
      </c>
      <c r="AB1607">
        <v>0</v>
      </c>
      <c r="AC1607">
        <v>8</v>
      </c>
      <c r="AD1607">
        <v>0</v>
      </c>
      <c r="AE1607">
        <v>3</v>
      </c>
      <c r="AF1607">
        <v>3</v>
      </c>
      <c r="AG1607">
        <v>0</v>
      </c>
      <c r="AH1607">
        <v>0</v>
      </c>
      <c r="AI1607">
        <v>8</v>
      </c>
      <c r="AJ1607" s="3">
        <f>+TablaProyecto[[#This Row],[PercentSalaryHike]]/100</f>
        <v>0.15</v>
      </c>
      <c r="AK1607" s="3" t="str">
        <f>+IF(TablaProyecto[[#This Row],[Age]]&gt;=61,"Baby boomers",IF(TablaProyecto[[#This Row],[Age]]&gt;=45,"Generacion X",IF(TablaProyecto[[#This Row],[Age]]&gt;=29,"Millennials","Generacion Z")))</f>
        <v>Millennials</v>
      </c>
      <c r="AL160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07" s="3" t="str">
        <f>+IF(TablaProyecto[[#This Row],[HourlyRate]]&lt;50,"Coste salarial bajo",IF(TablaProyecto[[#This Row],[HourlyRate]]&lt;75,"Coste salarial medio","Coste salarial alto"))</f>
        <v>Coste salarial alto</v>
      </c>
      <c r="AN1607" s="3" t="str">
        <f>+IF(TablaProyecto[[#This Row],[DistanceFromHome]]&lt;10,"0-10 kms",IF(TablaProyecto[[#This Row],[DistanceFromHome]]&lt;20,"10-20 kms","20-30 kms"))</f>
        <v>0-10 kms</v>
      </c>
      <c r="AO1607" s="3" t="str">
        <f>+IF(TablaProyecto[[#This Row],[Porcentaje de aumento salarial recibido (%)]]&lt;16%,"Bajo",IF(TablaProyecto[[#This Row],[Porcentaje de aumento salarial recibido (%)]]&lt;21%,"Medio","Alto"))</f>
        <v>Bajo</v>
      </c>
      <c r="AP1607" s="3" t="str">
        <f>+IF(TablaProyecto[[#This Row],[TrainingTimesLastYear]]&lt;3,"Poca",IF(TablaProyecto[[#This Row],[TrainingTimesLastYear]]&lt;5,"Media","Mucha"))</f>
        <v>Poca</v>
      </c>
      <c r="AQ1607" s="3" t="str">
        <f>+IF(TablaProyecto[[#This Row],[TotalWorkingYears]]&lt;4,"Junior",IF(TablaProyecto[[#This Row],[TotalWorkingYears]]&lt;10,"Intermediate","Senior"))</f>
        <v>Intermediate</v>
      </c>
      <c r="AS1607" t="str">
        <f>+IF(TablaProyecto[[#This Row],[Education]]&gt;5,"ERRONEO","")</f>
        <v/>
      </c>
      <c r="AT1607" t="str">
        <f>IF(+COUNTIF(TablaProyecto[EmployeeNumber],TablaProyecto[[#This Row],[EmployeeNumber]])&gt;1,"ERRONEO"," ")</f>
        <v xml:space="preserve"> </v>
      </c>
      <c r="AU1607" t="str">
        <f>+IF(TablaProyecto[[#This Row],[JobSatisfaction]]&gt;4,"ERRONEO"," ")</f>
        <v xml:space="preserve"> </v>
      </c>
      <c r="AV1607" t="str">
        <f>+IF(TablaProyecto[[#This Row],[PerformanceRating]]&gt;4,"ERRONEO"," ")</f>
        <v xml:space="preserve"> </v>
      </c>
      <c r="AW1607" t="str">
        <f>+IF(TablaProyecto[[#This Row],[RelationshipSatisfaction]]&gt;4,"ERRONEO"," ")</f>
        <v xml:space="preserve"> </v>
      </c>
      <c r="AX1607" t="str">
        <f>+IF(TablaProyecto[[#This Row],[WorkLifeBalance]]&gt;4,"ERRONEO"," ")</f>
        <v xml:space="preserve"> </v>
      </c>
    </row>
    <row r="1608" spans="1:50" x14ac:dyDescent="0.35">
      <c r="A1608">
        <v>35</v>
      </c>
      <c r="B1608" t="s">
        <v>43</v>
      </c>
      <c r="C1608" t="s">
        <v>36</v>
      </c>
      <c r="D1608">
        <v>1082</v>
      </c>
      <c r="E1608" t="s">
        <v>37</v>
      </c>
      <c r="F1608">
        <v>9</v>
      </c>
      <c r="G1608">
        <v>4</v>
      </c>
      <c r="H1608" t="s">
        <v>49</v>
      </c>
      <c r="I1608">
        <v>1</v>
      </c>
      <c r="J1608">
        <v>2205</v>
      </c>
      <c r="K1608">
        <v>1</v>
      </c>
      <c r="L1608" t="s">
        <v>39</v>
      </c>
      <c r="M1608">
        <v>69</v>
      </c>
      <c r="N1608">
        <v>4</v>
      </c>
      <c r="O1608">
        <v>2</v>
      </c>
      <c r="P1608" t="s">
        <v>50</v>
      </c>
      <c r="Q1608">
        <v>2</v>
      </c>
      <c r="R1608" t="s">
        <v>52</v>
      </c>
      <c r="S1608">
        <v>6118</v>
      </c>
      <c r="T1608">
        <v>7507</v>
      </c>
      <c r="U1608">
        <v>1</v>
      </c>
      <c r="V1608" t="s">
        <v>42</v>
      </c>
      <c r="W1608" t="s">
        <v>35</v>
      </c>
      <c r="X1608">
        <v>11</v>
      </c>
      <c r="Y1608">
        <v>4</v>
      </c>
      <c r="Z1608">
        <v>3</v>
      </c>
      <c r="AA1608">
        <v>80</v>
      </c>
      <c r="AB1608">
        <v>0</v>
      </c>
      <c r="AC1608">
        <v>11</v>
      </c>
      <c r="AD1608">
        <v>2</v>
      </c>
      <c r="AE1608">
        <v>3</v>
      </c>
      <c r="AF1608">
        <v>8</v>
      </c>
      <c r="AG1608">
        <v>0</v>
      </c>
      <c r="AH1608">
        <v>7</v>
      </c>
      <c r="AI1608">
        <v>5</v>
      </c>
      <c r="AJ1608" s="3">
        <f>+TablaProyecto[[#This Row],[PercentSalaryHike]]/100</f>
        <v>0.11</v>
      </c>
      <c r="AK1608" s="3" t="str">
        <f>+IF(TablaProyecto[[#This Row],[Age]]&gt;=61,"Baby boomers",IF(TablaProyecto[[#This Row],[Age]]&gt;=45,"Generacion X",IF(TablaProyecto[[#This Row],[Age]]&gt;=29,"Millennials","Generacion Z")))</f>
        <v>Millennials</v>
      </c>
      <c r="AL160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08" s="3" t="str">
        <f>+IF(TablaProyecto[[#This Row],[HourlyRate]]&lt;50,"Coste salarial bajo",IF(TablaProyecto[[#This Row],[HourlyRate]]&lt;75,"Coste salarial medio","Coste salarial alto"))</f>
        <v>Coste salarial medio</v>
      </c>
      <c r="AN1608" s="3" t="str">
        <f>+IF(TablaProyecto[[#This Row],[DistanceFromHome]]&lt;10,"0-10 kms",IF(TablaProyecto[[#This Row],[DistanceFromHome]]&lt;20,"10-20 kms","20-30 kms"))</f>
        <v>0-10 kms</v>
      </c>
      <c r="AO1608" s="3" t="str">
        <f>+IF(TablaProyecto[[#This Row],[Porcentaje de aumento salarial recibido (%)]]&lt;16%,"Bajo",IF(TablaProyecto[[#This Row],[Porcentaje de aumento salarial recibido (%)]]&lt;21%,"Medio","Alto"))</f>
        <v>Bajo</v>
      </c>
      <c r="AP1608" s="3" t="str">
        <f>+IF(TablaProyecto[[#This Row],[TrainingTimesLastYear]]&lt;3,"Poca",IF(TablaProyecto[[#This Row],[TrainingTimesLastYear]]&lt;5,"Media","Mucha"))</f>
        <v>Poca</v>
      </c>
      <c r="AQ1608" s="3" t="str">
        <f>+IF(TablaProyecto[[#This Row],[TotalWorkingYears]]&lt;4,"Junior",IF(TablaProyecto[[#This Row],[TotalWorkingYears]]&lt;10,"Intermediate","Senior"))</f>
        <v>Senior</v>
      </c>
      <c r="AS1608" t="str">
        <f>+IF(TablaProyecto[[#This Row],[Education]]&gt;5,"ERRONEO","")</f>
        <v/>
      </c>
      <c r="AT1608" t="str">
        <f>IF(+COUNTIF(TablaProyecto[EmployeeNumber],TablaProyecto[[#This Row],[EmployeeNumber]])&gt;1,"ERRONEO"," ")</f>
        <v xml:space="preserve"> </v>
      </c>
      <c r="AU1608" t="str">
        <f>+IF(TablaProyecto[[#This Row],[JobSatisfaction]]&gt;4,"ERRONEO"," ")</f>
        <v xml:space="preserve"> </v>
      </c>
      <c r="AV1608" t="str">
        <f>+IF(TablaProyecto[[#This Row],[PerformanceRating]]&gt;4,"ERRONEO"," ")</f>
        <v xml:space="preserve"> </v>
      </c>
      <c r="AW1608" t="str">
        <f>+IF(TablaProyecto[[#This Row],[RelationshipSatisfaction]]&gt;4,"ERRONEO"," ")</f>
        <v xml:space="preserve"> </v>
      </c>
      <c r="AX1608" t="str">
        <f>+IF(TablaProyecto[[#This Row],[WorkLifeBalance]]&gt;4,"ERRONEO"," ")</f>
        <v xml:space="preserve"> </v>
      </c>
    </row>
    <row r="1609" spans="1:50" x14ac:dyDescent="0.35">
      <c r="A1609">
        <v>27</v>
      </c>
      <c r="B1609" t="s">
        <v>35</v>
      </c>
      <c r="C1609" t="s">
        <v>36</v>
      </c>
      <c r="D1609">
        <v>289</v>
      </c>
      <c r="E1609" t="s">
        <v>61</v>
      </c>
      <c r="F1609">
        <v>4</v>
      </c>
      <c r="G1609">
        <v>4</v>
      </c>
      <c r="H1609" t="s">
        <v>60</v>
      </c>
      <c r="I1609">
        <v>1</v>
      </c>
      <c r="J1609">
        <v>2206</v>
      </c>
      <c r="K1609">
        <v>2</v>
      </c>
      <c r="L1609" t="s">
        <v>39</v>
      </c>
      <c r="M1609">
        <v>44</v>
      </c>
      <c r="N1609">
        <v>2</v>
      </c>
      <c r="O1609">
        <v>5</v>
      </c>
      <c r="P1609" t="s">
        <v>53</v>
      </c>
      <c r="Q1609">
        <v>2</v>
      </c>
      <c r="R1609" t="s">
        <v>48</v>
      </c>
      <c r="S1609">
        <v>13269</v>
      </c>
      <c r="T1609">
        <v>11133</v>
      </c>
      <c r="U1609">
        <v>1</v>
      </c>
      <c r="V1609" t="s">
        <v>42</v>
      </c>
      <c r="W1609" t="s">
        <v>35</v>
      </c>
      <c r="X1609">
        <v>19</v>
      </c>
      <c r="Y1609">
        <v>3</v>
      </c>
      <c r="Z1609">
        <v>2</v>
      </c>
      <c r="AA1609">
        <v>80</v>
      </c>
      <c r="AB1609">
        <v>0</v>
      </c>
      <c r="AC1609">
        <v>19</v>
      </c>
      <c r="AD1609">
        <v>1</v>
      </c>
      <c r="AE1609">
        <v>3</v>
      </c>
      <c r="AF1609">
        <v>3</v>
      </c>
      <c r="AG1609">
        <v>2</v>
      </c>
      <c r="AH1609">
        <v>0</v>
      </c>
      <c r="AI1609">
        <v>1</v>
      </c>
      <c r="AJ1609" s="3">
        <f>+TablaProyecto[[#This Row],[PercentSalaryHike]]/100</f>
        <v>0.19</v>
      </c>
      <c r="AK1609" s="3" t="str">
        <f>+IF(TablaProyecto[[#This Row],[Age]]&gt;=61,"Baby boomers",IF(TablaProyecto[[#This Row],[Age]]&gt;=45,"Generacion X",IF(TablaProyecto[[#This Row],[Age]]&gt;=29,"Millennials","Generacion Z")))</f>
        <v>Generacion Z</v>
      </c>
      <c r="AL160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09" s="3" t="str">
        <f>+IF(TablaProyecto[[#This Row],[HourlyRate]]&lt;50,"Coste salarial bajo",IF(TablaProyecto[[#This Row],[HourlyRate]]&lt;75,"Coste salarial medio","Coste salarial alto"))</f>
        <v>Coste salarial bajo</v>
      </c>
      <c r="AN1609" s="3" t="str">
        <f>+IF(TablaProyecto[[#This Row],[DistanceFromHome]]&lt;10,"0-10 kms",IF(TablaProyecto[[#This Row],[DistanceFromHome]]&lt;20,"10-20 kms","20-30 kms"))</f>
        <v>0-10 kms</v>
      </c>
      <c r="AO1609" s="3" t="str">
        <f>+IF(TablaProyecto[[#This Row],[Porcentaje de aumento salarial recibido (%)]]&lt;16%,"Bajo",IF(TablaProyecto[[#This Row],[Porcentaje de aumento salarial recibido (%)]]&lt;21%,"Medio","Alto"))</f>
        <v>Medio</v>
      </c>
      <c r="AP1609" s="3" t="str">
        <f>+IF(TablaProyecto[[#This Row],[TrainingTimesLastYear]]&lt;3,"Poca",IF(TablaProyecto[[#This Row],[TrainingTimesLastYear]]&lt;5,"Media","Mucha"))</f>
        <v>Poca</v>
      </c>
      <c r="AQ1609" s="3" t="str">
        <f>+IF(TablaProyecto[[#This Row],[TotalWorkingYears]]&lt;4,"Junior",IF(TablaProyecto[[#This Row],[TotalWorkingYears]]&lt;10,"Intermediate","Senior"))</f>
        <v>Senior</v>
      </c>
      <c r="AS1609" t="str">
        <f>+IF(TablaProyecto[[#This Row],[Education]]&gt;5,"ERRONEO","")</f>
        <v/>
      </c>
      <c r="AT1609" t="str">
        <f>IF(+COUNTIF(TablaProyecto[EmployeeNumber],TablaProyecto[[#This Row],[EmployeeNumber]])&gt;1,"ERRONEO"," ")</f>
        <v xml:space="preserve"> </v>
      </c>
      <c r="AU1609" t="str">
        <f>+IF(TablaProyecto[[#This Row],[JobSatisfaction]]&gt;4,"ERRONEO"," ")</f>
        <v xml:space="preserve"> </v>
      </c>
      <c r="AV1609" t="str">
        <f>+IF(TablaProyecto[[#This Row],[PerformanceRating]]&gt;4,"ERRONEO"," ")</f>
        <v xml:space="preserve"> </v>
      </c>
      <c r="AW1609" t="str">
        <f>+IF(TablaProyecto[[#This Row],[RelationshipSatisfaction]]&gt;4,"ERRONEO"," ")</f>
        <v xml:space="preserve"> </v>
      </c>
      <c r="AX1609" t="str">
        <f>+IF(TablaProyecto[[#This Row],[WorkLifeBalance]]&gt;4,"ERRONEO"," ")</f>
        <v xml:space="preserve"> </v>
      </c>
    </row>
    <row r="1610" spans="1:50" x14ac:dyDescent="0.35">
      <c r="A1610">
        <v>26</v>
      </c>
      <c r="B1610" t="s">
        <v>35</v>
      </c>
      <c r="C1610" t="s">
        <v>36</v>
      </c>
      <c r="D1610">
        <v>252</v>
      </c>
      <c r="E1610" t="s">
        <v>37</v>
      </c>
      <c r="F1610">
        <v>9</v>
      </c>
      <c r="G1610">
        <v>4</v>
      </c>
      <c r="H1610" t="s">
        <v>38</v>
      </c>
      <c r="I1610">
        <v>1</v>
      </c>
      <c r="J1610">
        <v>2207</v>
      </c>
      <c r="K1610">
        <v>1</v>
      </c>
      <c r="L1610" t="s">
        <v>39</v>
      </c>
      <c r="M1610">
        <v>67</v>
      </c>
      <c r="N1610">
        <v>3</v>
      </c>
      <c r="O1610">
        <v>1</v>
      </c>
      <c r="P1610" t="s">
        <v>47</v>
      </c>
      <c r="Q1610">
        <v>2</v>
      </c>
      <c r="R1610" t="s">
        <v>41</v>
      </c>
      <c r="S1610">
        <v>2972</v>
      </c>
      <c r="T1610">
        <v>18016</v>
      </c>
      <c r="U1610">
        <v>1</v>
      </c>
      <c r="V1610" t="s">
        <v>42</v>
      </c>
      <c r="W1610" t="s">
        <v>35</v>
      </c>
      <c r="X1610">
        <v>15</v>
      </c>
      <c r="Y1610">
        <v>3</v>
      </c>
      <c r="Z1610">
        <v>3</v>
      </c>
      <c r="AA1610">
        <v>80</v>
      </c>
      <c r="AB1610">
        <v>0</v>
      </c>
      <c r="AC1610">
        <v>6</v>
      </c>
      <c r="AD1610">
        <v>2</v>
      </c>
      <c r="AE1610">
        <v>1</v>
      </c>
      <c r="AF1610">
        <v>5</v>
      </c>
      <c r="AG1610">
        <v>4</v>
      </c>
      <c r="AH1610">
        <v>7</v>
      </c>
      <c r="AI1610">
        <v>2</v>
      </c>
      <c r="AJ1610" s="3">
        <f>+TablaProyecto[[#This Row],[PercentSalaryHike]]/100</f>
        <v>0.15</v>
      </c>
      <c r="AK1610" s="3" t="str">
        <f>+IF(TablaProyecto[[#This Row],[Age]]&gt;=61,"Baby boomers",IF(TablaProyecto[[#This Row],[Age]]&gt;=45,"Generacion X",IF(TablaProyecto[[#This Row],[Age]]&gt;=29,"Millennials","Generacion Z")))</f>
        <v>Generacion Z</v>
      </c>
      <c r="AL161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10" s="3" t="str">
        <f>+IF(TablaProyecto[[#This Row],[HourlyRate]]&lt;50,"Coste salarial bajo",IF(TablaProyecto[[#This Row],[HourlyRate]]&lt;75,"Coste salarial medio","Coste salarial alto"))</f>
        <v>Coste salarial medio</v>
      </c>
      <c r="AN1610" s="3" t="str">
        <f>+IF(TablaProyecto[[#This Row],[DistanceFromHome]]&lt;10,"0-10 kms",IF(TablaProyecto[[#This Row],[DistanceFromHome]]&lt;20,"10-20 kms","20-30 kms"))</f>
        <v>0-10 kms</v>
      </c>
      <c r="AO1610" s="3" t="str">
        <f>+IF(TablaProyecto[[#This Row],[Porcentaje de aumento salarial recibido (%)]]&lt;16%,"Bajo",IF(TablaProyecto[[#This Row],[Porcentaje de aumento salarial recibido (%)]]&lt;21%,"Medio","Alto"))</f>
        <v>Bajo</v>
      </c>
      <c r="AP1610" s="3" t="str">
        <f>+IF(TablaProyecto[[#This Row],[TrainingTimesLastYear]]&lt;3,"Poca",IF(TablaProyecto[[#This Row],[TrainingTimesLastYear]]&lt;5,"Media","Mucha"))</f>
        <v>Poca</v>
      </c>
      <c r="AQ1610" s="3" t="str">
        <f>+IF(TablaProyecto[[#This Row],[TotalWorkingYears]]&lt;4,"Junior",IF(TablaProyecto[[#This Row],[TotalWorkingYears]]&lt;10,"Intermediate","Senior"))</f>
        <v>Intermediate</v>
      </c>
      <c r="AS1610" t="str">
        <f>+IF(TablaProyecto[[#This Row],[Education]]&gt;5,"ERRONEO","")</f>
        <v/>
      </c>
      <c r="AT1610" t="str">
        <f>IF(+COUNTIF(TablaProyecto[EmployeeNumber],TablaProyecto[[#This Row],[EmployeeNumber]])&gt;1,"ERRONEO"," ")</f>
        <v xml:space="preserve"> </v>
      </c>
      <c r="AU1610" t="str">
        <f>+IF(TablaProyecto[[#This Row],[JobSatisfaction]]&gt;4,"ERRONEO"," ")</f>
        <v xml:space="preserve"> </v>
      </c>
      <c r="AV1610" t="str">
        <f>+IF(TablaProyecto[[#This Row],[PerformanceRating]]&gt;4,"ERRONEO"," ")</f>
        <v xml:space="preserve"> </v>
      </c>
      <c r="AW1610" t="str">
        <f>+IF(TablaProyecto[[#This Row],[RelationshipSatisfaction]]&gt;4,"ERRONEO"," ")</f>
        <v xml:space="preserve"> </v>
      </c>
      <c r="AX1610" t="str">
        <f>+IF(TablaProyecto[[#This Row],[WorkLifeBalance]]&gt;4,"ERRONEO"," ")</f>
        <v xml:space="preserve"> </v>
      </c>
    </row>
    <row r="1611" spans="1:50" x14ac:dyDescent="0.35">
      <c r="A1611">
        <v>41</v>
      </c>
      <c r="B1611" t="s">
        <v>43</v>
      </c>
      <c r="C1611" t="s">
        <v>44</v>
      </c>
      <c r="D1611">
        <v>465</v>
      </c>
      <c r="E1611" t="s">
        <v>37</v>
      </c>
      <c r="F1611">
        <v>26</v>
      </c>
      <c r="G1611">
        <v>3</v>
      </c>
      <c r="H1611" t="s">
        <v>38</v>
      </c>
      <c r="I1611">
        <v>1</v>
      </c>
      <c r="J1611">
        <v>2208</v>
      </c>
      <c r="K1611">
        <v>4</v>
      </c>
      <c r="L1611" t="s">
        <v>46</v>
      </c>
      <c r="M1611">
        <v>88</v>
      </c>
      <c r="N1611">
        <v>4</v>
      </c>
      <c r="O1611">
        <v>1</v>
      </c>
      <c r="P1611" t="s">
        <v>50</v>
      </c>
      <c r="Q1611">
        <v>1</v>
      </c>
      <c r="R1611" t="s">
        <v>48</v>
      </c>
      <c r="S1611">
        <v>8621</v>
      </c>
      <c r="T1611">
        <v>18625</v>
      </c>
      <c r="U1611">
        <v>1</v>
      </c>
      <c r="V1611" t="s">
        <v>42</v>
      </c>
      <c r="W1611" t="s">
        <v>43</v>
      </c>
      <c r="X1611">
        <v>19</v>
      </c>
      <c r="Y1611">
        <v>3</v>
      </c>
      <c r="Z1611">
        <v>3</v>
      </c>
      <c r="AA1611">
        <v>80</v>
      </c>
      <c r="AB1611">
        <v>3</v>
      </c>
      <c r="AC1611">
        <v>5</v>
      </c>
      <c r="AD1611">
        <v>2</v>
      </c>
      <c r="AE1611">
        <v>2</v>
      </c>
      <c r="AF1611">
        <v>14</v>
      </c>
      <c r="AG1611">
        <v>7</v>
      </c>
      <c r="AH1611">
        <v>0</v>
      </c>
      <c r="AI1611">
        <v>3</v>
      </c>
      <c r="AJ1611" s="3">
        <f>+TablaProyecto[[#This Row],[PercentSalaryHike]]/100</f>
        <v>0.19</v>
      </c>
      <c r="AK1611" s="3" t="str">
        <f>+IF(TablaProyecto[[#This Row],[Age]]&gt;=61,"Baby boomers",IF(TablaProyecto[[#This Row],[Age]]&gt;=45,"Generacion X",IF(TablaProyecto[[#This Row],[Age]]&gt;=29,"Millennials","Generacion Z")))</f>
        <v>Millennials</v>
      </c>
      <c r="AL161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611" s="3" t="str">
        <f>+IF(TablaProyecto[[#This Row],[HourlyRate]]&lt;50,"Coste salarial bajo",IF(TablaProyecto[[#This Row],[HourlyRate]]&lt;75,"Coste salarial medio","Coste salarial alto"))</f>
        <v>Coste salarial alto</v>
      </c>
      <c r="AN1611" s="3" t="str">
        <f>+IF(TablaProyecto[[#This Row],[DistanceFromHome]]&lt;10,"0-10 kms",IF(TablaProyecto[[#This Row],[DistanceFromHome]]&lt;20,"10-20 kms","20-30 kms"))</f>
        <v>20-30 kms</v>
      </c>
      <c r="AO1611" s="3" t="str">
        <f>+IF(TablaProyecto[[#This Row],[Porcentaje de aumento salarial recibido (%)]]&lt;16%,"Bajo",IF(TablaProyecto[[#This Row],[Porcentaje de aumento salarial recibido (%)]]&lt;21%,"Medio","Alto"))</f>
        <v>Medio</v>
      </c>
      <c r="AP1611" s="3" t="str">
        <f>+IF(TablaProyecto[[#This Row],[TrainingTimesLastYear]]&lt;3,"Poca",IF(TablaProyecto[[#This Row],[TrainingTimesLastYear]]&lt;5,"Media","Mucha"))</f>
        <v>Poca</v>
      </c>
      <c r="AQ1611" s="3" t="str">
        <f>+IF(TablaProyecto[[#This Row],[TotalWorkingYears]]&lt;4,"Junior",IF(TablaProyecto[[#This Row],[TotalWorkingYears]]&lt;10,"Intermediate","Senior"))</f>
        <v>Intermediate</v>
      </c>
      <c r="AS1611" t="str">
        <f>+IF(TablaProyecto[[#This Row],[Education]]&gt;5,"ERRONEO","")</f>
        <v/>
      </c>
      <c r="AT1611" t="str">
        <f>IF(+COUNTIF(TablaProyecto[EmployeeNumber],TablaProyecto[[#This Row],[EmployeeNumber]])&gt;1,"ERRONEO"," ")</f>
        <v xml:space="preserve"> </v>
      </c>
      <c r="AU1611" t="str">
        <f>+IF(TablaProyecto[[#This Row],[JobSatisfaction]]&gt;4,"ERRONEO"," ")</f>
        <v xml:space="preserve"> </v>
      </c>
      <c r="AV1611" t="str">
        <f>+IF(TablaProyecto[[#This Row],[PerformanceRating]]&gt;4,"ERRONEO"," ")</f>
        <v xml:space="preserve"> </v>
      </c>
      <c r="AW1611" t="str">
        <f>+IF(TablaProyecto[[#This Row],[RelationshipSatisfaction]]&gt;4,"ERRONEO"," ")</f>
        <v xml:space="preserve"> </v>
      </c>
      <c r="AX1611" t="str">
        <f>+IF(TablaProyecto[[#This Row],[WorkLifeBalance]]&gt;4,"ERRONEO"," ")</f>
        <v xml:space="preserve"> </v>
      </c>
    </row>
    <row r="1612" spans="1:50" x14ac:dyDescent="0.35">
      <c r="A1612">
        <v>59</v>
      </c>
      <c r="B1612" t="s">
        <v>43</v>
      </c>
      <c r="C1612" t="s">
        <v>55</v>
      </c>
      <c r="D1612">
        <v>557</v>
      </c>
      <c r="E1612" t="s">
        <v>37</v>
      </c>
      <c r="F1612">
        <v>2</v>
      </c>
      <c r="G1612">
        <v>4</v>
      </c>
      <c r="H1612" t="s">
        <v>49</v>
      </c>
      <c r="I1612">
        <v>1</v>
      </c>
      <c r="J1612">
        <v>2209</v>
      </c>
      <c r="K1612">
        <v>4</v>
      </c>
      <c r="L1612" t="s">
        <v>39</v>
      </c>
      <c r="M1612">
        <v>56</v>
      </c>
      <c r="N1612">
        <v>1</v>
      </c>
      <c r="O1612">
        <v>1</v>
      </c>
      <c r="P1612" t="s">
        <v>53</v>
      </c>
      <c r="Q1612">
        <v>1</v>
      </c>
      <c r="R1612" t="s">
        <v>41</v>
      </c>
      <c r="S1612">
        <v>6439</v>
      </c>
      <c r="T1612">
        <v>3622</v>
      </c>
      <c r="U1612">
        <v>1</v>
      </c>
      <c r="V1612" t="s">
        <v>42</v>
      </c>
      <c r="W1612" t="s">
        <v>35</v>
      </c>
      <c r="X1612">
        <v>13</v>
      </c>
      <c r="Y1612">
        <v>3</v>
      </c>
      <c r="Z1612">
        <v>3</v>
      </c>
      <c r="AA1612">
        <v>80</v>
      </c>
      <c r="AB1612">
        <v>2</v>
      </c>
      <c r="AC1612">
        <v>10</v>
      </c>
      <c r="AD1612">
        <v>3</v>
      </c>
      <c r="AE1612">
        <v>4</v>
      </c>
      <c r="AF1612">
        <v>0</v>
      </c>
      <c r="AG1612">
        <v>2</v>
      </c>
      <c r="AH1612">
        <v>7</v>
      </c>
      <c r="AI1612">
        <v>17</v>
      </c>
      <c r="AJ1612" s="3">
        <f>+TablaProyecto[[#This Row],[PercentSalaryHike]]/100</f>
        <v>0.13</v>
      </c>
      <c r="AK1612" s="3" t="str">
        <f>+IF(TablaProyecto[[#This Row],[Age]]&gt;=61,"Baby boomers",IF(TablaProyecto[[#This Row],[Age]]&gt;=45,"Generacion X",IF(TablaProyecto[[#This Row],[Age]]&gt;=29,"Millennials","Generacion Z")))</f>
        <v>Generacion X</v>
      </c>
      <c r="AL161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612" s="3" t="str">
        <f>+IF(TablaProyecto[[#This Row],[HourlyRate]]&lt;50,"Coste salarial bajo",IF(TablaProyecto[[#This Row],[HourlyRate]]&lt;75,"Coste salarial medio","Coste salarial alto"))</f>
        <v>Coste salarial medio</v>
      </c>
      <c r="AN1612" s="3" t="str">
        <f>+IF(TablaProyecto[[#This Row],[DistanceFromHome]]&lt;10,"0-10 kms",IF(TablaProyecto[[#This Row],[DistanceFromHome]]&lt;20,"10-20 kms","20-30 kms"))</f>
        <v>0-10 kms</v>
      </c>
      <c r="AO1612" s="3" t="str">
        <f>+IF(TablaProyecto[[#This Row],[Porcentaje de aumento salarial recibido (%)]]&lt;16%,"Bajo",IF(TablaProyecto[[#This Row],[Porcentaje de aumento salarial recibido (%)]]&lt;21%,"Medio","Alto"))</f>
        <v>Bajo</v>
      </c>
      <c r="AP1612" s="3" t="str">
        <f>+IF(TablaProyecto[[#This Row],[TrainingTimesLastYear]]&lt;3,"Poca",IF(TablaProyecto[[#This Row],[TrainingTimesLastYear]]&lt;5,"Media","Mucha"))</f>
        <v>Media</v>
      </c>
      <c r="AQ1612" s="3" t="str">
        <f>+IF(TablaProyecto[[#This Row],[TotalWorkingYears]]&lt;4,"Junior",IF(TablaProyecto[[#This Row],[TotalWorkingYears]]&lt;10,"Intermediate","Senior"))</f>
        <v>Senior</v>
      </c>
      <c r="AS1612" t="str">
        <f>+IF(TablaProyecto[[#This Row],[Education]]&gt;5,"ERRONEO","")</f>
        <v/>
      </c>
      <c r="AT1612" t="str">
        <f>IF(+COUNTIF(TablaProyecto[EmployeeNumber],TablaProyecto[[#This Row],[EmployeeNumber]])&gt;1,"ERRONEO"," ")</f>
        <v xml:space="preserve"> </v>
      </c>
      <c r="AU1612" t="str">
        <f>+IF(TablaProyecto[[#This Row],[JobSatisfaction]]&gt;4,"ERRONEO"," ")</f>
        <v xml:space="preserve"> </v>
      </c>
      <c r="AV1612" t="str">
        <f>+IF(TablaProyecto[[#This Row],[PerformanceRating]]&gt;4,"ERRONEO"," ")</f>
        <v xml:space="preserve"> </v>
      </c>
      <c r="AW1612" t="str">
        <f>+IF(TablaProyecto[[#This Row],[RelationshipSatisfaction]]&gt;4,"ERRONEO"," ")</f>
        <v xml:space="preserve"> </v>
      </c>
      <c r="AX1612" t="str">
        <f>+IF(TablaProyecto[[#This Row],[WorkLifeBalance]]&gt;4,"ERRONEO"," ")</f>
        <v xml:space="preserve"> </v>
      </c>
    </row>
    <row r="1613" spans="1:50" x14ac:dyDescent="0.35">
      <c r="A1613">
        <v>36</v>
      </c>
      <c r="B1613" t="s">
        <v>43</v>
      </c>
      <c r="C1613" t="s">
        <v>36</v>
      </c>
      <c r="D1613">
        <v>525</v>
      </c>
      <c r="E1613" t="s">
        <v>45</v>
      </c>
      <c r="F1613">
        <v>2</v>
      </c>
      <c r="G1613">
        <v>2</v>
      </c>
      <c r="H1613" t="s">
        <v>60</v>
      </c>
      <c r="I1613">
        <v>1</v>
      </c>
      <c r="J1613">
        <v>2210</v>
      </c>
      <c r="K1613">
        <v>4</v>
      </c>
      <c r="L1613" t="s">
        <v>39</v>
      </c>
      <c r="M1613">
        <v>35</v>
      </c>
      <c r="N1613">
        <v>3</v>
      </c>
      <c r="O1613">
        <v>1</v>
      </c>
      <c r="P1613" t="s">
        <v>53</v>
      </c>
      <c r="Q1613">
        <v>3</v>
      </c>
      <c r="R1613" t="s">
        <v>52</v>
      </c>
      <c r="S1613">
        <v>2600</v>
      </c>
      <c r="T1613">
        <v>4488</v>
      </c>
      <c r="U1613">
        <v>1</v>
      </c>
      <c r="V1613" t="s">
        <v>42</v>
      </c>
      <c r="W1613" t="s">
        <v>43</v>
      </c>
      <c r="X1613">
        <v>19</v>
      </c>
      <c r="Y1613">
        <v>3</v>
      </c>
      <c r="Z1613">
        <v>4</v>
      </c>
      <c r="AA1613">
        <v>80</v>
      </c>
      <c r="AB1613">
        <v>0</v>
      </c>
      <c r="AC1613">
        <v>5</v>
      </c>
      <c r="AD1613">
        <v>4</v>
      </c>
      <c r="AE1613">
        <v>2</v>
      </c>
      <c r="AF1613">
        <v>14</v>
      </c>
      <c r="AG1613">
        <v>3</v>
      </c>
      <c r="AH1613">
        <v>0</v>
      </c>
      <c r="AI1613">
        <v>11</v>
      </c>
      <c r="AJ1613" s="3">
        <f>+TablaProyecto[[#This Row],[PercentSalaryHike]]/100</f>
        <v>0.19</v>
      </c>
      <c r="AK1613" s="3" t="str">
        <f>+IF(TablaProyecto[[#This Row],[Age]]&gt;=61,"Baby boomers",IF(TablaProyecto[[#This Row],[Age]]&gt;=45,"Generacion X",IF(TablaProyecto[[#This Row],[Age]]&gt;=29,"Millennials","Generacion Z")))</f>
        <v>Millennials</v>
      </c>
      <c r="AL161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613" s="3" t="str">
        <f>+IF(TablaProyecto[[#This Row],[HourlyRate]]&lt;50,"Coste salarial bajo",IF(TablaProyecto[[#This Row],[HourlyRate]]&lt;75,"Coste salarial medio","Coste salarial alto"))</f>
        <v>Coste salarial bajo</v>
      </c>
      <c r="AN1613" s="3" t="str">
        <f>+IF(TablaProyecto[[#This Row],[DistanceFromHome]]&lt;10,"0-10 kms",IF(TablaProyecto[[#This Row],[DistanceFromHome]]&lt;20,"10-20 kms","20-30 kms"))</f>
        <v>0-10 kms</v>
      </c>
      <c r="AO1613" s="3" t="str">
        <f>+IF(TablaProyecto[[#This Row],[Porcentaje de aumento salarial recibido (%)]]&lt;16%,"Bajo",IF(TablaProyecto[[#This Row],[Porcentaje de aumento salarial recibido (%)]]&lt;21%,"Medio","Alto"))</f>
        <v>Medio</v>
      </c>
      <c r="AP1613" s="3" t="str">
        <f>+IF(TablaProyecto[[#This Row],[TrainingTimesLastYear]]&lt;3,"Poca",IF(TablaProyecto[[#This Row],[TrainingTimesLastYear]]&lt;5,"Media","Mucha"))</f>
        <v>Media</v>
      </c>
      <c r="AQ1613" s="3" t="str">
        <f>+IF(TablaProyecto[[#This Row],[TotalWorkingYears]]&lt;4,"Junior",IF(TablaProyecto[[#This Row],[TotalWorkingYears]]&lt;10,"Intermediate","Senior"))</f>
        <v>Intermediate</v>
      </c>
      <c r="AS1613" t="str">
        <f>+IF(TablaProyecto[[#This Row],[Education]]&gt;5,"ERRONEO","")</f>
        <v/>
      </c>
      <c r="AT1613" t="str">
        <f>IF(+COUNTIF(TablaProyecto[EmployeeNumber],TablaProyecto[[#This Row],[EmployeeNumber]])&gt;1,"ERRONEO"," ")</f>
        <v xml:space="preserve"> </v>
      </c>
      <c r="AU1613" t="str">
        <f>+IF(TablaProyecto[[#This Row],[JobSatisfaction]]&gt;4,"ERRONEO"," ")</f>
        <v xml:space="preserve"> </v>
      </c>
      <c r="AV1613" t="str">
        <f>+IF(TablaProyecto[[#This Row],[PerformanceRating]]&gt;4,"ERRONEO"," ")</f>
        <v xml:space="preserve"> </v>
      </c>
      <c r="AW1613" t="str">
        <f>+IF(TablaProyecto[[#This Row],[RelationshipSatisfaction]]&gt;4,"ERRONEO"," ")</f>
        <v xml:space="preserve"> </v>
      </c>
      <c r="AX1613" t="str">
        <f>+IF(TablaProyecto[[#This Row],[WorkLifeBalance]]&gt;4,"ERRONEO"," ")</f>
        <v xml:space="preserve"> </v>
      </c>
    </row>
    <row r="1614" spans="1:50" x14ac:dyDescent="0.35">
      <c r="A1614">
        <v>28</v>
      </c>
      <c r="B1614" t="s">
        <v>35</v>
      </c>
      <c r="C1614" t="s">
        <v>36</v>
      </c>
      <c r="D1614">
        <v>419</v>
      </c>
      <c r="E1614" t="s">
        <v>37</v>
      </c>
      <c r="F1614">
        <v>3</v>
      </c>
      <c r="G1614">
        <v>3</v>
      </c>
      <c r="H1614" t="s">
        <v>49</v>
      </c>
      <c r="I1614">
        <v>1</v>
      </c>
      <c r="J1614">
        <v>2211</v>
      </c>
      <c r="K1614">
        <v>1</v>
      </c>
      <c r="L1614" t="s">
        <v>46</v>
      </c>
      <c r="M1614">
        <v>45</v>
      </c>
      <c r="N1614">
        <v>2</v>
      </c>
      <c r="O1614">
        <v>1</v>
      </c>
      <c r="P1614" t="s">
        <v>58</v>
      </c>
      <c r="Q1614">
        <v>3</v>
      </c>
      <c r="R1614" t="s">
        <v>52</v>
      </c>
      <c r="S1614">
        <v>17603</v>
      </c>
      <c r="T1614">
        <v>7551</v>
      </c>
      <c r="U1614">
        <v>0</v>
      </c>
      <c r="V1614" t="s">
        <v>42</v>
      </c>
      <c r="W1614" t="s">
        <v>35</v>
      </c>
      <c r="X1614">
        <v>17</v>
      </c>
      <c r="Y1614">
        <v>3</v>
      </c>
      <c r="Z1614">
        <v>4</v>
      </c>
      <c r="AA1614">
        <v>80</v>
      </c>
      <c r="AB1614">
        <v>1</v>
      </c>
      <c r="AC1614">
        <v>14</v>
      </c>
      <c r="AD1614">
        <v>2</v>
      </c>
      <c r="AE1614">
        <v>3</v>
      </c>
      <c r="AF1614">
        <v>4</v>
      </c>
      <c r="AG1614">
        <v>2</v>
      </c>
      <c r="AH1614">
        <v>2</v>
      </c>
      <c r="AI1614">
        <v>2</v>
      </c>
      <c r="AJ1614" s="3">
        <f>+TablaProyecto[[#This Row],[PercentSalaryHike]]/100</f>
        <v>0.17</v>
      </c>
      <c r="AK1614" s="3" t="str">
        <f>+IF(TablaProyecto[[#This Row],[Age]]&gt;=61,"Baby boomers",IF(TablaProyecto[[#This Row],[Age]]&gt;=45,"Generacion X",IF(TablaProyecto[[#This Row],[Age]]&gt;=29,"Millennials","Generacion Z")))</f>
        <v>Generacion Z</v>
      </c>
      <c r="AL161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14" s="3" t="str">
        <f>+IF(TablaProyecto[[#This Row],[HourlyRate]]&lt;50,"Coste salarial bajo",IF(TablaProyecto[[#This Row],[HourlyRate]]&lt;75,"Coste salarial medio","Coste salarial alto"))</f>
        <v>Coste salarial bajo</v>
      </c>
      <c r="AN1614" s="3" t="str">
        <f>+IF(TablaProyecto[[#This Row],[DistanceFromHome]]&lt;10,"0-10 kms",IF(TablaProyecto[[#This Row],[DistanceFromHome]]&lt;20,"10-20 kms","20-30 kms"))</f>
        <v>0-10 kms</v>
      </c>
      <c r="AO1614" s="3" t="str">
        <f>+IF(TablaProyecto[[#This Row],[Porcentaje de aumento salarial recibido (%)]]&lt;16%,"Bajo",IF(TablaProyecto[[#This Row],[Porcentaje de aumento salarial recibido (%)]]&lt;21%,"Medio","Alto"))</f>
        <v>Medio</v>
      </c>
      <c r="AP1614" s="3" t="str">
        <f>+IF(TablaProyecto[[#This Row],[TrainingTimesLastYear]]&lt;3,"Poca",IF(TablaProyecto[[#This Row],[TrainingTimesLastYear]]&lt;5,"Media","Mucha"))</f>
        <v>Poca</v>
      </c>
      <c r="AQ1614" s="3" t="str">
        <f>+IF(TablaProyecto[[#This Row],[TotalWorkingYears]]&lt;4,"Junior",IF(TablaProyecto[[#This Row],[TotalWorkingYears]]&lt;10,"Intermediate","Senior"))</f>
        <v>Senior</v>
      </c>
      <c r="AS1614" t="str">
        <f>+IF(TablaProyecto[[#This Row],[Education]]&gt;5,"ERRONEO","")</f>
        <v/>
      </c>
      <c r="AT1614" t="str">
        <f>IF(+COUNTIF(TablaProyecto[EmployeeNumber],TablaProyecto[[#This Row],[EmployeeNumber]])&gt;1,"ERRONEO"," ")</f>
        <v xml:space="preserve"> </v>
      </c>
      <c r="AU1614" t="str">
        <f>+IF(TablaProyecto[[#This Row],[JobSatisfaction]]&gt;4,"ERRONEO"," ")</f>
        <v xml:space="preserve"> </v>
      </c>
      <c r="AV1614" t="str">
        <f>+IF(TablaProyecto[[#This Row],[PerformanceRating]]&gt;4,"ERRONEO"," ")</f>
        <v xml:space="preserve"> </v>
      </c>
      <c r="AW1614" t="str">
        <f>+IF(TablaProyecto[[#This Row],[RelationshipSatisfaction]]&gt;4,"ERRONEO"," ")</f>
        <v xml:space="preserve"> </v>
      </c>
      <c r="AX1614" t="str">
        <f>+IF(TablaProyecto[[#This Row],[WorkLifeBalance]]&gt;4,"ERRONEO"," ")</f>
        <v xml:space="preserve"> </v>
      </c>
    </row>
    <row r="1615" spans="1:50" x14ac:dyDescent="0.35">
      <c r="A1615">
        <v>35</v>
      </c>
      <c r="B1615" t="s">
        <v>43</v>
      </c>
      <c r="C1615" t="s">
        <v>36</v>
      </c>
      <c r="D1615">
        <v>155</v>
      </c>
      <c r="E1615" t="s">
        <v>37</v>
      </c>
      <c r="F1615">
        <v>9</v>
      </c>
      <c r="G1615">
        <v>1</v>
      </c>
      <c r="H1615" t="s">
        <v>49</v>
      </c>
      <c r="I1615">
        <v>1</v>
      </c>
      <c r="J1615">
        <v>2212</v>
      </c>
      <c r="K1615">
        <v>3</v>
      </c>
      <c r="L1615" t="s">
        <v>46</v>
      </c>
      <c r="M1615">
        <v>67</v>
      </c>
      <c r="N1615">
        <v>2</v>
      </c>
      <c r="O1615">
        <v>1</v>
      </c>
      <c r="P1615" t="s">
        <v>50</v>
      </c>
      <c r="Q1615">
        <v>4</v>
      </c>
      <c r="R1615" t="s">
        <v>41</v>
      </c>
      <c r="S1615">
        <v>4539</v>
      </c>
      <c r="T1615">
        <v>2997</v>
      </c>
      <c r="U1615">
        <v>1</v>
      </c>
      <c r="V1615" t="s">
        <v>42</v>
      </c>
      <c r="W1615" t="s">
        <v>43</v>
      </c>
      <c r="X1615">
        <v>12</v>
      </c>
      <c r="Y1615">
        <v>3</v>
      </c>
      <c r="Z1615">
        <v>1</v>
      </c>
      <c r="AA1615">
        <v>80</v>
      </c>
      <c r="AB1615">
        <v>3</v>
      </c>
      <c r="AC1615">
        <v>7</v>
      </c>
      <c r="AD1615">
        <v>2</v>
      </c>
      <c r="AE1615">
        <v>3</v>
      </c>
      <c r="AF1615">
        <v>16</v>
      </c>
      <c r="AG1615">
        <v>0</v>
      </c>
      <c r="AH1615">
        <v>0</v>
      </c>
      <c r="AI1615">
        <v>5</v>
      </c>
      <c r="AJ1615" s="3">
        <f>+TablaProyecto[[#This Row],[PercentSalaryHike]]/100</f>
        <v>0.12</v>
      </c>
      <c r="AK1615" s="3" t="str">
        <f>+IF(TablaProyecto[[#This Row],[Age]]&gt;=61,"Baby boomers",IF(TablaProyecto[[#This Row],[Age]]&gt;=45,"Generacion X",IF(TablaProyecto[[#This Row],[Age]]&gt;=29,"Millennials","Generacion Z")))</f>
        <v>Millennials</v>
      </c>
      <c r="AL161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615" s="3" t="str">
        <f>+IF(TablaProyecto[[#This Row],[HourlyRate]]&lt;50,"Coste salarial bajo",IF(TablaProyecto[[#This Row],[HourlyRate]]&lt;75,"Coste salarial medio","Coste salarial alto"))</f>
        <v>Coste salarial medio</v>
      </c>
      <c r="AN1615" s="3" t="str">
        <f>+IF(TablaProyecto[[#This Row],[DistanceFromHome]]&lt;10,"0-10 kms",IF(TablaProyecto[[#This Row],[DistanceFromHome]]&lt;20,"10-20 kms","20-30 kms"))</f>
        <v>0-10 kms</v>
      </c>
      <c r="AO1615" s="3" t="str">
        <f>+IF(TablaProyecto[[#This Row],[Porcentaje de aumento salarial recibido (%)]]&lt;16%,"Bajo",IF(TablaProyecto[[#This Row],[Porcentaje de aumento salarial recibido (%)]]&lt;21%,"Medio","Alto"))</f>
        <v>Bajo</v>
      </c>
      <c r="AP1615" s="3" t="str">
        <f>+IF(TablaProyecto[[#This Row],[TrainingTimesLastYear]]&lt;3,"Poca",IF(TablaProyecto[[#This Row],[TrainingTimesLastYear]]&lt;5,"Media","Mucha"))</f>
        <v>Poca</v>
      </c>
      <c r="AQ1615" s="3" t="str">
        <f>+IF(TablaProyecto[[#This Row],[TotalWorkingYears]]&lt;4,"Junior",IF(TablaProyecto[[#This Row],[TotalWorkingYears]]&lt;10,"Intermediate","Senior"))</f>
        <v>Intermediate</v>
      </c>
      <c r="AS1615" t="str">
        <f>+IF(TablaProyecto[[#This Row],[Education]]&gt;5,"ERRONEO","")</f>
        <v/>
      </c>
      <c r="AT1615" t="str">
        <f>IF(+COUNTIF(TablaProyecto[EmployeeNumber],TablaProyecto[[#This Row],[EmployeeNumber]])&gt;1,"ERRONEO"," ")</f>
        <v xml:space="preserve"> </v>
      </c>
      <c r="AU1615" t="str">
        <f>+IF(TablaProyecto[[#This Row],[JobSatisfaction]]&gt;4,"ERRONEO"," ")</f>
        <v xml:space="preserve"> </v>
      </c>
      <c r="AV1615" t="str">
        <f>+IF(TablaProyecto[[#This Row],[PerformanceRating]]&gt;4,"ERRONEO"," ")</f>
        <v xml:space="preserve"> </v>
      </c>
      <c r="AW1615" t="str">
        <f>+IF(TablaProyecto[[#This Row],[RelationshipSatisfaction]]&gt;4,"ERRONEO"," ")</f>
        <v xml:space="preserve"> </v>
      </c>
      <c r="AX1615" t="str">
        <f>+IF(TablaProyecto[[#This Row],[WorkLifeBalance]]&gt;4,"ERRONEO"," ")</f>
        <v xml:space="preserve"> </v>
      </c>
    </row>
    <row r="1616" spans="1:50" x14ac:dyDescent="0.35">
      <c r="A1616">
        <v>35</v>
      </c>
      <c r="B1616" t="s">
        <v>43</v>
      </c>
      <c r="C1616" t="s">
        <v>55</v>
      </c>
      <c r="D1616">
        <v>1396</v>
      </c>
      <c r="E1616" t="s">
        <v>37</v>
      </c>
      <c r="F1616">
        <v>16</v>
      </c>
      <c r="G1616">
        <v>3</v>
      </c>
      <c r="H1616" t="s">
        <v>60</v>
      </c>
      <c r="I1616">
        <v>1</v>
      </c>
      <c r="J1616">
        <v>2213</v>
      </c>
      <c r="K1616">
        <v>4</v>
      </c>
      <c r="L1616" t="s">
        <v>39</v>
      </c>
      <c r="M1616">
        <v>46</v>
      </c>
      <c r="N1616">
        <v>3</v>
      </c>
      <c r="O1616">
        <v>1</v>
      </c>
      <c r="P1616" t="s">
        <v>47</v>
      </c>
      <c r="Q1616">
        <v>3</v>
      </c>
      <c r="R1616" t="s">
        <v>41</v>
      </c>
      <c r="S1616">
        <v>5914</v>
      </c>
      <c r="T1616">
        <v>20234</v>
      </c>
      <c r="U1616">
        <v>9</v>
      </c>
      <c r="V1616" t="s">
        <v>42</v>
      </c>
      <c r="W1616" t="s">
        <v>35</v>
      </c>
      <c r="X1616">
        <v>17</v>
      </c>
      <c r="Y1616">
        <v>3</v>
      </c>
      <c r="Z1616">
        <v>3</v>
      </c>
      <c r="AA1616">
        <v>80</v>
      </c>
      <c r="AB1616">
        <v>0</v>
      </c>
      <c r="AC1616">
        <v>10</v>
      </c>
      <c r="AD1616">
        <v>2</v>
      </c>
      <c r="AE1616">
        <v>1</v>
      </c>
      <c r="AF1616">
        <v>21</v>
      </c>
      <c r="AG1616">
        <v>0</v>
      </c>
      <c r="AH1616">
        <v>0</v>
      </c>
      <c r="AI1616">
        <v>0</v>
      </c>
      <c r="AJ1616" s="3">
        <f>+TablaProyecto[[#This Row],[PercentSalaryHike]]/100</f>
        <v>0.17</v>
      </c>
      <c r="AK1616" s="3" t="str">
        <f>+IF(TablaProyecto[[#This Row],[Age]]&gt;=61,"Baby boomers",IF(TablaProyecto[[#This Row],[Age]]&gt;=45,"Generacion X",IF(TablaProyecto[[#This Row],[Age]]&gt;=29,"Millennials","Generacion Z")))</f>
        <v>Millennials</v>
      </c>
      <c r="AL161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616" s="3" t="str">
        <f>+IF(TablaProyecto[[#This Row],[HourlyRate]]&lt;50,"Coste salarial bajo",IF(TablaProyecto[[#This Row],[HourlyRate]]&lt;75,"Coste salarial medio","Coste salarial alto"))</f>
        <v>Coste salarial bajo</v>
      </c>
      <c r="AN1616" s="3" t="str">
        <f>+IF(TablaProyecto[[#This Row],[DistanceFromHome]]&lt;10,"0-10 kms",IF(TablaProyecto[[#This Row],[DistanceFromHome]]&lt;20,"10-20 kms","20-30 kms"))</f>
        <v>10-20 kms</v>
      </c>
      <c r="AO1616" s="3" t="str">
        <f>+IF(TablaProyecto[[#This Row],[Porcentaje de aumento salarial recibido (%)]]&lt;16%,"Bajo",IF(TablaProyecto[[#This Row],[Porcentaje de aumento salarial recibido (%)]]&lt;21%,"Medio","Alto"))</f>
        <v>Medio</v>
      </c>
      <c r="AP1616" s="3" t="str">
        <f>+IF(TablaProyecto[[#This Row],[TrainingTimesLastYear]]&lt;3,"Poca",IF(TablaProyecto[[#This Row],[TrainingTimesLastYear]]&lt;5,"Media","Mucha"))</f>
        <v>Poca</v>
      </c>
      <c r="AQ1616" s="3" t="str">
        <f>+IF(TablaProyecto[[#This Row],[TotalWorkingYears]]&lt;4,"Junior",IF(TablaProyecto[[#This Row],[TotalWorkingYears]]&lt;10,"Intermediate","Senior"))</f>
        <v>Senior</v>
      </c>
      <c r="AS1616" t="str">
        <f>+IF(TablaProyecto[[#This Row],[Education]]&gt;5,"ERRONEO","")</f>
        <v/>
      </c>
      <c r="AT1616" t="str">
        <f>IF(+COUNTIF(TablaProyecto[EmployeeNumber],TablaProyecto[[#This Row],[EmployeeNumber]])&gt;1,"ERRONEO"," ")</f>
        <v xml:space="preserve"> </v>
      </c>
      <c r="AU1616" t="str">
        <f>+IF(TablaProyecto[[#This Row],[JobSatisfaction]]&gt;4,"ERRONEO"," ")</f>
        <v xml:space="preserve"> </v>
      </c>
      <c r="AV1616" t="str">
        <f>+IF(TablaProyecto[[#This Row],[PerformanceRating]]&gt;4,"ERRONEO"," ")</f>
        <v xml:space="preserve"> </v>
      </c>
      <c r="AW1616" t="str">
        <f>+IF(TablaProyecto[[#This Row],[RelationshipSatisfaction]]&gt;4,"ERRONEO"," ")</f>
        <v xml:space="preserve"> </v>
      </c>
      <c r="AX1616" t="str">
        <f>+IF(TablaProyecto[[#This Row],[WorkLifeBalance]]&gt;4,"ERRONEO"," ")</f>
        <v xml:space="preserve"> </v>
      </c>
    </row>
    <row r="1617" spans="1:50" x14ac:dyDescent="0.35">
      <c r="A1617">
        <v>39</v>
      </c>
      <c r="B1617" t="s">
        <v>43</v>
      </c>
      <c r="C1617" t="s">
        <v>36</v>
      </c>
      <c r="D1617">
        <v>708</v>
      </c>
      <c r="E1617" t="s">
        <v>61</v>
      </c>
      <c r="F1617">
        <v>6</v>
      </c>
      <c r="G1617">
        <v>4</v>
      </c>
      <c r="H1617" t="s">
        <v>38</v>
      </c>
      <c r="I1617">
        <v>1</v>
      </c>
      <c r="J1617">
        <v>2214</v>
      </c>
      <c r="K1617">
        <v>3</v>
      </c>
      <c r="L1617" t="s">
        <v>39</v>
      </c>
      <c r="M1617">
        <v>79</v>
      </c>
      <c r="N1617">
        <v>3</v>
      </c>
      <c r="O1617">
        <v>1</v>
      </c>
      <c r="P1617" t="s">
        <v>47</v>
      </c>
      <c r="Q1617">
        <v>3</v>
      </c>
      <c r="R1617" t="s">
        <v>41</v>
      </c>
      <c r="S1617">
        <v>12169</v>
      </c>
      <c r="T1617">
        <v>12888</v>
      </c>
      <c r="U1617">
        <v>3</v>
      </c>
      <c r="V1617" t="s">
        <v>42</v>
      </c>
      <c r="W1617" t="s">
        <v>43</v>
      </c>
      <c r="X1617">
        <v>12</v>
      </c>
      <c r="Y1617">
        <v>4</v>
      </c>
      <c r="Z1617">
        <v>4</v>
      </c>
      <c r="AA1617">
        <v>80</v>
      </c>
      <c r="AB1617">
        <v>1</v>
      </c>
      <c r="AC1617">
        <v>2</v>
      </c>
      <c r="AD1617">
        <v>3</v>
      </c>
      <c r="AE1617">
        <v>2</v>
      </c>
      <c r="AF1617">
        <v>37</v>
      </c>
      <c r="AG1617">
        <v>7</v>
      </c>
      <c r="AH1617">
        <v>1</v>
      </c>
      <c r="AI1617">
        <v>7</v>
      </c>
      <c r="AJ1617" s="3">
        <f>+TablaProyecto[[#This Row],[PercentSalaryHike]]/100</f>
        <v>0.12</v>
      </c>
      <c r="AK1617" s="3" t="str">
        <f>+IF(TablaProyecto[[#This Row],[Age]]&gt;=61,"Baby boomers",IF(TablaProyecto[[#This Row],[Age]]&gt;=45,"Generacion X",IF(TablaProyecto[[#This Row],[Age]]&gt;=29,"Millennials","Generacion Z")))</f>
        <v>Millennials</v>
      </c>
      <c r="AL161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617" s="3" t="str">
        <f>+IF(TablaProyecto[[#This Row],[HourlyRate]]&lt;50,"Coste salarial bajo",IF(TablaProyecto[[#This Row],[HourlyRate]]&lt;75,"Coste salarial medio","Coste salarial alto"))</f>
        <v>Coste salarial alto</v>
      </c>
      <c r="AN1617" s="3" t="str">
        <f>+IF(TablaProyecto[[#This Row],[DistanceFromHome]]&lt;10,"0-10 kms",IF(TablaProyecto[[#This Row],[DistanceFromHome]]&lt;20,"10-20 kms","20-30 kms"))</f>
        <v>0-10 kms</v>
      </c>
      <c r="AO1617" s="3" t="str">
        <f>+IF(TablaProyecto[[#This Row],[Porcentaje de aumento salarial recibido (%)]]&lt;16%,"Bajo",IF(TablaProyecto[[#This Row],[Porcentaje de aumento salarial recibido (%)]]&lt;21%,"Medio","Alto"))</f>
        <v>Bajo</v>
      </c>
      <c r="AP1617" s="3" t="str">
        <f>+IF(TablaProyecto[[#This Row],[TrainingTimesLastYear]]&lt;3,"Poca",IF(TablaProyecto[[#This Row],[TrainingTimesLastYear]]&lt;5,"Media","Mucha"))</f>
        <v>Media</v>
      </c>
      <c r="AQ1617" s="3" t="str">
        <f>+IF(TablaProyecto[[#This Row],[TotalWorkingYears]]&lt;4,"Junior",IF(TablaProyecto[[#This Row],[TotalWorkingYears]]&lt;10,"Intermediate","Senior"))</f>
        <v>Junior</v>
      </c>
      <c r="AS1617" t="str">
        <f>+IF(TablaProyecto[[#This Row],[Education]]&gt;5,"ERRONEO","")</f>
        <v/>
      </c>
      <c r="AT1617" t="str">
        <f>IF(+COUNTIF(TablaProyecto[EmployeeNumber],TablaProyecto[[#This Row],[EmployeeNumber]])&gt;1,"ERRONEO"," ")</f>
        <v xml:space="preserve"> </v>
      </c>
      <c r="AU1617" t="str">
        <f>+IF(TablaProyecto[[#This Row],[JobSatisfaction]]&gt;4,"ERRONEO"," ")</f>
        <v xml:space="preserve"> </v>
      </c>
      <c r="AV1617" t="str">
        <f>+IF(TablaProyecto[[#This Row],[PerformanceRating]]&gt;4,"ERRONEO"," ")</f>
        <v xml:space="preserve"> </v>
      </c>
      <c r="AW1617" t="str">
        <f>+IF(TablaProyecto[[#This Row],[RelationshipSatisfaction]]&gt;4,"ERRONEO"," ")</f>
        <v xml:space="preserve"> </v>
      </c>
      <c r="AX1617" t="str">
        <f>+IF(TablaProyecto[[#This Row],[WorkLifeBalance]]&gt;4,"ERRONEO"," ")</f>
        <v xml:space="preserve"> </v>
      </c>
    </row>
    <row r="1618" spans="1:50" x14ac:dyDescent="0.35">
      <c r="A1618">
        <v>55</v>
      </c>
      <c r="B1618" t="s">
        <v>43</v>
      </c>
      <c r="C1618" t="s">
        <v>44</v>
      </c>
      <c r="D1618">
        <v>501</v>
      </c>
      <c r="E1618" t="s">
        <v>45</v>
      </c>
      <c r="F1618">
        <v>6</v>
      </c>
      <c r="G1618">
        <v>3</v>
      </c>
      <c r="H1618" t="s">
        <v>59</v>
      </c>
      <c r="I1618">
        <v>1</v>
      </c>
      <c r="J1618">
        <v>2215</v>
      </c>
      <c r="K1618">
        <v>4</v>
      </c>
      <c r="L1618" t="s">
        <v>46</v>
      </c>
      <c r="M1618">
        <v>76</v>
      </c>
      <c r="N1618">
        <v>3</v>
      </c>
      <c r="O1618">
        <v>2</v>
      </c>
      <c r="P1618" t="s">
        <v>54</v>
      </c>
      <c r="Q1618">
        <v>3</v>
      </c>
      <c r="R1618" t="s">
        <v>52</v>
      </c>
      <c r="S1618">
        <v>11916</v>
      </c>
      <c r="T1618">
        <v>23398</v>
      </c>
      <c r="U1618">
        <v>1</v>
      </c>
      <c r="V1618" t="s">
        <v>42</v>
      </c>
      <c r="W1618" t="s">
        <v>43</v>
      </c>
      <c r="X1618">
        <v>13</v>
      </c>
      <c r="Y1618">
        <v>4</v>
      </c>
      <c r="Z1618">
        <v>1</v>
      </c>
      <c r="AA1618">
        <v>80</v>
      </c>
      <c r="AB1618">
        <v>0</v>
      </c>
      <c r="AC1618">
        <v>17</v>
      </c>
      <c r="AD1618">
        <v>2</v>
      </c>
      <c r="AE1618">
        <v>2</v>
      </c>
      <c r="AF1618">
        <v>10</v>
      </c>
      <c r="AG1618">
        <v>4</v>
      </c>
      <c r="AH1618">
        <v>0</v>
      </c>
      <c r="AI1618">
        <v>0</v>
      </c>
      <c r="AJ1618" s="3">
        <f>+TablaProyecto[[#This Row],[PercentSalaryHike]]/100</f>
        <v>0.13</v>
      </c>
      <c r="AK1618" s="3" t="str">
        <f>+IF(TablaProyecto[[#This Row],[Age]]&gt;=61,"Baby boomers",IF(TablaProyecto[[#This Row],[Age]]&gt;=45,"Generacion X",IF(TablaProyecto[[#This Row],[Age]]&gt;=29,"Millennials","Generacion Z")))</f>
        <v>Generacion X</v>
      </c>
      <c r="AL161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18" s="3" t="str">
        <f>+IF(TablaProyecto[[#This Row],[HourlyRate]]&lt;50,"Coste salarial bajo",IF(TablaProyecto[[#This Row],[HourlyRate]]&lt;75,"Coste salarial medio","Coste salarial alto"))</f>
        <v>Coste salarial alto</v>
      </c>
      <c r="AN1618" s="3" t="str">
        <f>+IF(TablaProyecto[[#This Row],[DistanceFromHome]]&lt;10,"0-10 kms",IF(TablaProyecto[[#This Row],[DistanceFromHome]]&lt;20,"10-20 kms","20-30 kms"))</f>
        <v>0-10 kms</v>
      </c>
      <c r="AO1618" s="3" t="str">
        <f>+IF(TablaProyecto[[#This Row],[Porcentaje de aumento salarial recibido (%)]]&lt;16%,"Bajo",IF(TablaProyecto[[#This Row],[Porcentaje de aumento salarial recibido (%)]]&lt;21%,"Medio","Alto"))</f>
        <v>Bajo</v>
      </c>
      <c r="AP1618" s="3" t="str">
        <f>+IF(TablaProyecto[[#This Row],[TrainingTimesLastYear]]&lt;3,"Poca",IF(TablaProyecto[[#This Row],[TrainingTimesLastYear]]&lt;5,"Media","Mucha"))</f>
        <v>Poca</v>
      </c>
      <c r="AQ1618" s="3" t="str">
        <f>+IF(TablaProyecto[[#This Row],[TotalWorkingYears]]&lt;4,"Junior",IF(TablaProyecto[[#This Row],[TotalWorkingYears]]&lt;10,"Intermediate","Senior"))</f>
        <v>Senior</v>
      </c>
      <c r="AS1618" t="str">
        <f>+IF(TablaProyecto[[#This Row],[Education]]&gt;5,"ERRONEO","")</f>
        <v/>
      </c>
      <c r="AT1618" t="str">
        <f>IF(+COUNTIF(TablaProyecto[EmployeeNumber],TablaProyecto[[#This Row],[EmployeeNumber]])&gt;1,"ERRONEO"," ")</f>
        <v xml:space="preserve"> </v>
      </c>
      <c r="AU1618" t="str">
        <f>+IF(TablaProyecto[[#This Row],[JobSatisfaction]]&gt;4,"ERRONEO"," ")</f>
        <v xml:space="preserve"> </v>
      </c>
      <c r="AV1618" t="str">
        <f>+IF(TablaProyecto[[#This Row],[PerformanceRating]]&gt;4,"ERRONEO"," ")</f>
        <v xml:space="preserve"> </v>
      </c>
      <c r="AW1618" t="str">
        <f>+IF(TablaProyecto[[#This Row],[RelationshipSatisfaction]]&gt;4,"ERRONEO"," ")</f>
        <v xml:space="preserve"> </v>
      </c>
      <c r="AX1618" t="str">
        <f>+IF(TablaProyecto[[#This Row],[WorkLifeBalance]]&gt;4,"ERRONEO"," ")</f>
        <v xml:space="preserve"> </v>
      </c>
    </row>
    <row r="1619" spans="1:50" x14ac:dyDescent="0.35">
      <c r="A1619">
        <v>44</v>
      </c>
      <c r="B1619" t="s">
        <v>43</v>
      </c>
      <c r="C1619" t="s">
        <v>44</v>
      </c>
      <c r="D1619">
        <v>374</v>
      </c>
      <c r="E1619" t="s">
        <v>37</v>
      </c>
      <c r="F1619">
        <v>25</v>
      </c>
      <c r="G1619">
        <v>3</v>
      </c>
      <c r="H1619" t="s">
        <v>49</v>
      </c>
      <c r="I1619">
        <v>1</v>
      </c>
      <c r="J1619">
        <v>2216</v>
      </c>
      <c r="K1619">
        <v>3</v>
      </c>
      <c r="L1619" t="s">
        <v>46</v>
      </c>
      <c r="M1619">
        <v>40</v>
      </c>
      <c r="N1619">
        <v>3</v>
      </c>
      <c r="O1619">
        <v>2</v>
      </c>
      <c r="P1619" t="s">
        <v>58</v>
      </c>
      <c r="Q1619">
        <v>1</v>
      </c>
      <c r="R1619" t="s">
        <v>41</v>
      </c>
      <c r="S1619">
        <v>2532</v>
      </c>
      <c r="T1619">
        <v>14120</v>
      </c>
      <c r="U1619">
        <v>1</v>
      </c>
      <c r="V1619" t="s">
        <v>42</v>
      </c>
      <c r="W1619" t="s">
        <v>43</v>
      </c>
      <c r="X1619">
        <v>14</v>
      </c>
      <c r="Y1619">
        <v>4</v>
      </c>
      <c r="Z1619">
        <v>4</v>
      </c>
      <c r="AA1619">
        <v>80</v>
      </c>
      <c r="AB1619">
        <v>0</v>
      </c>
      <c r="AC1619">
        <v>10</v>
      </c>
      <c r="AD1619">
        <v>6</v>
      </c>
      <c r="AE1619">
        <v>3</v>
      </c>
      <c r="AF1619">
        <v>20</v>
      </c>
      <c r="AG1619">
        <v>0</v>
      </c>
      <c r="AH1619">
        <v>8</v>
      </c>
      <c r="AI1619">
        <v>1</v>
      </c>
      <c r="AJ1619" s="3">
        <f>+TablaProyecto[[#This Row],[PercentSalaryHike]]/100</f>
        <v>0.14000000000000001</v>
      </c>
      <c r="AK1619" s="3" t="str">
        <f>+IF(TablaProyecto[[#This Row],[Age]]&gt;=61,"Baby boomers",IF(TablaProyecto[[#This Row],[Age]]&gt;=45,"Generacion X",IF(TablaProyecto[[#This Row],[Age]]&gt;=29,"Millennials","Generacion Z")))</f>
        <v>Millennials</v>
      </c>
      <c r="AL161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619" s="3" t="str">
        <f>+IF(TablaProyecto[[#This Row],[HourlyRate]]&lt;50,"Coste salarial bajo",IF(TablaProyecto[[#This Row],[HourlyRate]]&lt;75,"Coste salarial medio","Coste salarial alto"))</f>
        <v>Coste salarial bajo</v>
      </c>
      <c r="AN1619" s="3" t="str">
        <f>+IF(TablaProyecto[[#This Row],[DistanceFromHome]]&lt;10,"0-10 kms",IF(TablaProyecto[[#This Row],[DistanceFromHome]]&lt;20,"10-20 kms","20-30 kms"))</f>
        <v>20-30 kms</v>
      </c>
      <c r="AO1619" s="3" t="str">
        <f>+IF(TablaProyecto[[#This Row],[Porcentaje de aumento salarial recibido (%)]]&lt;16%,"Bajo",IF(TablaProyecto[[#This Row],[Porcentaje de aumento salarial recibido (%)]]&lt;21%,"Medio","Alto"))</f>
        <v>Bajo</v>
      </c>
      <c r="AP1619" s="3" t="str">
        <f>+IF(TablaProyecto[[#This Row],[TrainingTimesLastYear]]&lt;3,"Poca",IF(TablaProyecto[[#This Row],[TrainingTimesLastYear]]&lt;5,"Media","Mucha"))</f>
        <v>Mucha</v>
      </c>
      <c r="AQ1619" s="3" t="str">
        <f>+IF(TablaProyecto[[#This Row],[TotalWorkingYears]]&lt;4,"Junior",IF(TablaProyecto[[#This Row],[TotalWorkingYears]]&lt;10,"Intermediate","Senior"))</f>
        <v>Senior</v>
      </c>
      <c r="AS1619" t="str">
        <f>+IF(TablaProyecto[[#This Row],[Education]]&gt;5,"ERRONEO","")</f>
        <v/>
      </c>
      <c r="AT1619" t="str">
        <f>IF(+COUNTIF(TablaProyecto[EmployeeNumber],TablaProyecto[[#This Row],[EmployeeNumber]])&gt;1,"ERRONEO"," ")</f>
        <v xml:space="preserve"> </v>
      </c>
      <c r="AU1619" t="str">
        <f>+IF(TablaProyecto[[#This Row],[JobSatisfaction]]&gt;4,"ERRONEO"," ")</f>
        <v xml:space="preserve"> </v>
      </c>
      <c r="AV1619" t="str">
        <f>+IF(TablaProyecto[[#This Row],[PerformanceRating]]&gt;4,"ERRONEO"," ")</f>
        <v xml:space="preserve"> </v>
      </c>
      <c r="AW1619" t="str">
        <f>+IF(TablaProyecto[[#This Row],[RelationshipSatisfaction]]&gt;4,"ERRONEO"," ")</f>
        <v xml:space="preserve"> </v>
      </c>
      <c r="AX1619" t="str">
        <f>+IF(TablaProyecto[[#This Row],[WorkLifeBalance]]&gt;4,"ERRONEO"," ")</f>
        <v xml:space="preserve"> </v>
      </c>
    </row>
    <row r="1620" spans="1:50" x14ac:dyDescent="0.35">
      <c r="A1620">
        <v>21</v>
      </c>
      <c r="B1620" t="s">
        <v>35</v>
      </c>
      <c r="C1620" t="s">
        <v>36</v>
      </c>
      <c r="D1620">
        <v>210</v>
      </c>
      <c r="E1620" t="s">
        <v>37</v>
      </c>
      <c r="F1620">
        <v>9</v>
      </c>
      <c r="G1620">
        <v>4</v>
      </c>
      <c r="H1620" t="s">
        <v>51</v>
      </c>
      <c r="I1620">
        <v>1</v>
      </c>
      <c r="J1620">
        <v>2217</v>
      </c>
      <c r="K1620">
        <v>2</v>
      </c>
      <c r="L1620" t="s">
        <v>46</v>
      </c>
      <c r="M1620">
        <v>55</v>
      </c>
      <c r="N1620">
        <v>3</v>
      </c>
      <c r="O1620">
        <v>2</v>
      </c>
      <c r="P1620" t="s">
        <v>56</v>
      </c>
      <c r="Q1620">
        <v>3</v>
      </c>
      <c r="R1620" t="s">
        <v>52</v>
      </c>
      <c r="S1620">
        <v>2177</v>
      </c>
      <c r="T1620">
        <v>16340</v>
      </c>
      <c r="U1620">
        <v>1</v>
      </c>
      <c r="V1620" t="s">
        <v>42</v>
      </c>
      <c r="W1620" t="s">
        <v>43</v>
      </c>
      <c r="X1620">
        <v>13</v>
      </c>
      <c r="Y1620">
        <v>3</v>
      </c>
      <c r="Z1620">
        <v>2</v>
      </c>
      <c r="AA1620">
        <v>80</v>
      </c>
      <c r="AB1620">
        <v>0</v>
      </c>
      <c r="AC1620">
        <v>9</v>
      </c>
      <c r="AD1620">
        <v>2</v>
      </c>
      <c r="AE1620">
        <v>4</v>
      </c>
      <c r="AF1620">
        <v>8</v>
      </c>
      <c r="AG1620">
        <v>2</v>
      </c>
      <c r="AH1620">
        <v>0</v>
      </c>
      <c r="AI1620">
        <v>7</v>
      </c>
      <c r="AJ1620" s="3">
        <f>+TablaProyecto[[#This Row],[PercentSalaryHike]]/100</f>
        <v>0.13</v>
      </c>
      <c r="AK1620" s="3" t="str">
        <f>+IF(TablaProyecto[[#This Row],[Age]]&gt;=61,"Baby boomers",IF(TablaProyecto[[#This Row],[Age]]&gt;=45,"Generacion X",IF(TablaProyecto[[#This Row],[Age]]&gt;=29,"Millennials","Generacion Z")))</f>
        <v>Generacion Z</v>
      </c>
      <c r="AL162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20" s="3" t="str">
        <f>+IF(TablaProyecto[[#This Row],[HourlyRate]]&lt;50,"Coste salarial bajo",IF(TablaProyecto[[#This Row],[HourlyRate]]&lt;75,"Coste salarial medio","Coste salarial alto"))</f>
        <v>Coste salarial medio</v>
      </c>
      <c r="AN1620" s="3" t="str">
        <f>+IF(TablaProyecto[[#This Row],[DistanceFromHome]]&lt;10,"0-10 kms",IF(TablaProyecto[[#This Row],[DistanceFromHome]]&lt;20,"10-20 kms","20-30 kms"))</f>
        <v>0-10 kms</v>
      </c>
      <c r="AO1620" s="3" t="str">
        <f>+IF(TablaProyecto[[#This Row],[Porcentaje de aumento salarial recibido (%)]]&lt;16%,"Bajo",IF(TablaProyecto[[#This Row],[Porcentaje de aumento salarial recibido (%)]]&lt;21%,"Medio","Alto"))</f>
        <v>Bajo</v>
      </c>
      <c r="AP1620" s="3" t="str">
        <f>+IF(TablaProyecto[[#This Row],[TrainingTimesLastYear]]&lt;3,"Poca",IF(TablaProyecto[[#This Row],[TrainingTimesLastYear]]&lt;5,"Media","Mucha"))</f>
        <v>Poca</v>
      </c>
      <c r="AQ1620" s="3" t="str">
        <f>+IF(TablaProyecto[[#This Row],[TotalWorkingYears]]&lt;4,"Junior",IF(TablaProyecto[[#This Row],[TotalWorkingYears]]&lt;10,"Intermediate","Senior"))</f>
        <v>Intermediate</v>
      </c>
      <c r="AS1620" t="str">
        <f>+IF(TablaProyecto[[#This Row],[Education]]&gt;5,"ERRONEO","")</f>
        <v/>
      </c>
      <c r="AT1620" t="str">
        <f>IF(+COUNTIF(TablaProyecto[EmployeeNumber],TablaProyecto[[#This Row],[EmployeeNumber]])&gt;1,"ERRONEO"," ")</f>
        <v xml:space="preserve"> </v>
      </c>
      <c r="AU1620" t="str">
        <f>+IF(TablaProyecto[[#This Row],[JobSatisfaction]]&gt;4,"ERRONEO"," ")</f>
        <v xml:space="preserve"> </v>
      </c>
      <c r="AV1620" t="str">
        <f>+IF(TablaProyecto[[#This Row],[PerformanceRating]]&gt;4,"ERRONEO"," ")</f>
        <v xml:space="preserve"> </v>
      </c>
      <c r="AW1620" t="str">
        <f>+IF(TablaProyecto[[#This Row],[RelationshipSatisfaction]]&gt;4,"ERRONEO"," ")</f>
        <v xml:space="preserve"> </v>
      </c>
      <c r="AX1620" t="str">
        <f>+IF(TablaProyecto[[#This Row],[WorkLifeBalance]]&gt;4,"ERRONEO"," ")</f>
        <v xml:space="preserve"> </v>
      </c>
    </row>
    <row r="1621" spans="1:50" x14ac:dyDescent="0.35">
      <c r="A1621">
        <v>38</v>
      </c>
      <c r="B1621" t="s">
        <v>35</v>
      </c>
      <c r="C1621" t="s">
        <v>44</v>
      </c>
      <c r="D1621">
        <v>314</v>
      </c>
      <c r="E1621" t="s">
        <v>45</v>
      </c>
      <c r="F1621">
        <v>1</v>
      </c>
      <c r="G1621">
        <v>3</v>
      </c>
      <c r="H1621" t="s">
        <v>51</v>
      </c>
      <c r="I1621">
        <v>1</v>
      </c>
      <c r="J1621">
        <v>2218</v>
      </c>
      <c r="K1621">
        <v>4</v>
      </c>
      <c r="L1621" t="s">
        <v>46</v>
      </c>
      <c r="M1621">
        <v>71</v>
      </c>
      <c r="N1621">
        <v>3</v>
      </c>
      <c r="O1621">
        <v>1</v>
      </c>
      <c r="P1621" t="s">
        <v>53</v>
      </c>
      <c r="Q1621">
        <v>4</v>
      </c>
      <c r="R1621" t="s">
        <v>41</v>
      </c>
      <c r="S1621">
        <v>13402</v>
      </c>
      <c r="T1621">
        <v>21378</v>
      </c>
      <c r="U1621">
        <v>1</v>
      </c>
      <c r="V1621" t="s">
        <v>42</v>
      </c>
      <c r="W1621" t="s">
        <v>43</v>
      </c>
      <c r="X1621">
        <v>12</v>
      </c>
      <c r="Y1621">
        <v>3</v>
      </c>
      <c r="Z1621">
        <v>3</v>
      </c>
      <c r="AA1621">
        <v>80</v>
      </c>
      <c r="AB1621">
        <v>1</v>
      </c>
      <c r="AC1621">
        <v>16</v>
      </c>
      <c r="AD1621">
        <v>2</v>
      </c>
      <c r="AE1621">
        <v>2</v>
      </c>
      <c r="AF1621">
        <v>2</v>
      </c>
      <c r="AG1621">
        <v>1</v>
      </c>
      <c r="AH1621">
        <v>1</v>
      </c>
      <c r="AI1621">
        <v>4</v>
      </c>
      <c r="AJ1621" s="3">
        <f>+TablaProyecto[[#This Row],[PercentSalaryHike]]/100</f>
        <v>0.12</v>
      </c>
      <c r="AK1621" s="3" t="str">
        <f>+IF(TablaProyecto[[#This Row],[Age]]&gt;=61,"Baby boomers",IF(TablaProyecto[[#This Row],[Age]]&gt;=45,"Generacion X",IF(TablaProyecto[[#This Row],[Age]]&gt;=29,"Millennials","Generacion Z")))</f>
        <v>Millennials</v>
      </c>
      <c r="AL162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21" s="3" t="str">
        <f>+IF(TablaProyecto[[#This Row],[HourlyRate]]&lt;50,"Coste salarial bajo",IF(TablaProyecto[[#This Row],[HourlyRate]]&lt;75,"Coste salarial medio","Coste salarial alto"))</f>
        <v>Coste salarial medio</v>
      </c>
      <c r="AN1621" s="3" t="str">
        <f>+IF(TablaProyecto[[#This Row],[DistanceFromHome]]&lt;10,"0-10 kms",IF(TablaProyecto[[#This Row],[DistanceFromHome]]&lt;20,"10-20 kms","20-30 kms"))</f>
        <v>0-10 kms</v>
      </c>
      <c r="AO1621" s="3" t="str">
        <f>+IF(TablaProyecto[[#This Row],[Porcentaje de aumento salarial recibido (%)]]&lt;16%,"Bajo",IF(TablaProyecto[[#This Row],[Porcentaje de aumento salarial recibido (%)]]&lt;21%,"Medio","Alto"))</f>
        <v>Bajo</v>
      </c>
      <c r="AP1621" s="3" t="str">
        <f>+IF(TablaProyecto[[#This Row],[TrainingTimesLastYear]]&lt;3,"Poca",IF(TablaProyecto[[#This Row],[TrainingTimesLastYear]]&lt;5,"Media","Mucha"))</f>
        <v>Poca</v>
      </c>
      <c r="AQ1621" s="3" t="str">
        <f>+IF(TablaProyecto[[#This Row],[TotalWorkingYears]]&lt;4,"Junior",IF(TablaProyecto[[#This Row],[TotalWorkingYears]]&lt;10,"Intermediate","Senior"))</f>
        <v>Senior</v>
      </c>
      <c r="AS1621" t="str">
        <f>+IF(TablaProyecto[[#This Row],[Education]]&gt;5,"ERRONEO","")</f>
        <v/>
      </c>
      <c r="AT1621" t="str">
        <f>IF(+COUNTIF(TablaProyecto[EmployeeNumber],TablaProyecto[[#This Row],[EmployeeNumber]])&gt;1,"ERRONEO"," ")</f>
        <v xml:space="preserve"> </v>
      </c>
      <c r="AU1621" t="str">
        <f>+IF(TablaProyecto[[#This Row],[JobSatisfaction]]&gt;4,"ERRONEO"," ")</f>
        <v xml:space="preserve"> </v>
      </c>
      <c r="AV1621" t="str">
        <f>+IF(TablaProyecto[[#This Row],[PerformanceRating]]&gt;4,"ERRONEO"," ")</f>
        <v xml:space="preserve"> </v>
      </c>
      <c r="AW1621" t="str">
        <f>+IF(TablaProyecto[[#This Row],[RelationshipSatisfaction]]&gt;4,"ERRONEO"," ")</f>
        <v xml:space="preserve"> </v>
      </c>
      <c r="AX1621" t="str">
        <f>+IF(TablaProyecto[[#This Row],[WorkLifeBalance]]&gt;4,"ERRONEO"," ")</f>
        <v xml:space="preserve"> </v>
      </c>
    </row>
    <row r="1622" spans="1:50" x14ac:dyDescent="0.35">
      <c r="A1622">
        <v>56</v>
      </c>
      <c r="B1622" t="s">
        <v>35</v>
      </c>
      <c r="C1622" t="s">
        <v>55</v>
      </c>
      <c r="D1622">
        <v>336</v>
      </c>
      <c r="E1622" t="s">
        <v>45</v>
      </c>
      <c r="F1622">
        <v>28</v>
      </c>
      <c r="G1622">
        <v>4</v>
      </c>
      <c r="H1622" t="s">
        <v>49</v>
      </c>
      <c r="I1622">
        <v>1</v>
      </c>
      <c r="J1622">
        <v>2219</v>
      </c>
      <c r="K1622">
        <v>1</v>
      </c>
      <c r="L1622" t="s">
        <v>39</v>
      </c>
      <c r="M1622">
        <v>58</v>
      </c>
      <c r="N1622">
        <v>3</v>
      </c>
      <c r="O1622">
        <v>2</v>
      </c>
      <c r="P1622" t="s">
        <v>53</v>
      </c>
      <c r="Q1622">
        <v>4</v>
      </c>
      <c r="R1622" t="s">
        <v>48</v>
      </c>
      <c r="S1622">
        <v>3760</v>
      </c>
      <c r="T1622">
        <v>10849</v>
      </c>
      <c r="U1622">
        <v>0</v>
      </c>
      <c r="V1622" t="s">
        <v>42</v>
      </c>
      <c r="W1622" t="s">
        <v>43</v>
      </c>
      <c r="X1622">
        <v>20</v>
      </c>
      <c r="Y1622">
        <v>3</v>
      </c>
      <c r="Z1622">
        <v>4</v>
      </c>
      <c r="AA1622">
        <v>80</v>
      </c>
      <c r="AB1622">
        <v>2</v>
      </c>
      <c r="AC1622">
        <v>26</v>
      </c>
      <c r="AD1622">
        <v>3</v>
      </c>
      <c r="AE1622">
        <v>3</v>
      </c>
      <c r="AF1622">
        <v>8</v>
      </c>
      <c r="AG1622">
        <v>4</v>
      </c>
      <c r="AH1622">
        <v>1</v>
      </c>
      <c r="AI1622">
        <v>5</v>
      </c>
      <c r="AJ1622" s="3">
        <f>+TablaProyecto[[#This Row],[PercentSalaryHike]]/100</f>
        <v>0.2</v>
      </c>
      <c r="AK1622" s="3" t="str">
        <f>+IF(TablaProyecto[[#This Row],[Age]]&gt;=61,"Baby boomers",IF(TablaProyecto[[#This Row],[Age]]&gt;=45,"Generacion X",IF(TablaProyecto[[#This Row],[Age]]&gt;=29,"Millennials","Generacion Z")))</f>
        <v>Generacion X</v>
      </c>
      <c r="AL162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22" s="3" t="str">
        <f>+IF(TablaProyecto[[#This Row],[HourlyRate]]&lt;50,"Coste salarial bajo",IF(TablaProyecto[[#This Row],[HourlyRate]]&lt;75,"Coste salarial medio","Coste salarial alto"))</f>
        <v>Coste salarial medio</v>
      </c>
      <c r="AN1622" s="3" t="str">
        <f>+IF(TablaProyecto[[#This Row],[DistanceFromHome]]&lt;10,"0-10 kms",IF(TablaProyecto[[#This Row],[DistanceFromHome]]&lt;20,"10-20 kms","20-30 kms"))</f>
        <v>20-30 kms</v>
      </c>
      <c r="AO1622" s="3" t="str">
        <f>+IF(TablaProyecto[[#This Row],[Porcentaje de aumento salarial recibido (%)]]&lt;16%,"Bajo",IF(TablaProyecto[[#This Row],[Porcentaje de aumento salarial recibido (%)]]&lt;21%,"Medio","Alto"))</f>
        <v>Medio</v>
      </c>
      <c r="AP1622" s="3" t="str">
        <f>+IF(TablaProyecto[[#This Row],[TrainingTimesLastYear]]&lt;3,"Poca",IF(TablaProyecto[[#This Row],[TrainingTimesLastYear]]&lt;5,"Media","Mucha"))</f>
        <v>Media</v>
      </c>
      <c r="AQ1622" s="3" t="str">
        <f>+IF(TablaProyecto[[#This Row],[TotalWorkingYears]]&lt;4,"Junior",IF(TablaProyecto[[#This Row],[TotalWorkingYears]]&lt;10,"Intermediate","Senior"))</f>
        <v>Senior</v>
      </c>
      <c r="AS1622" t="str">
        <f>+IF(TablaProyecto[[#This Row],[Education]]&gt;5,"ERRONEO","")</f>
        <v/>
      </c>
      <c r="AT1622" t="str">
        <f>IF(+COUNTIF(TablaProyecto[EmployeeNumber],TablaProyecto[[#This Row],[EmployeeNumber]])&gt;1,"ERRONEO"," ")</f>
        <v xml:space="preserve"> </v>
      </c>
      <c r="AU1622" t="str">
        <f>+IF(TablaProyecto[[#This Row],[JobSatisfaction]]&gt;4,"ERRONEO"," ")</f>
        <v xml:space="preserve"> </v>
      </c>
      <c r="AV1622" t="str">
        <f>+IF(TablaProyecto[[#This Row],[PerformanceRating]]&gt;4,"ERRONEO"," ")</f>
        <v xml:space="preserve"> </v>
      </c>
      <c r="AW1622" t="str">
        <f>+IF(TablaProyecto[[#This Row],[RelationshipSatisfaction]]&gt;4,"ERRONEO"," ")</f>
        <v xml:space="preserve"> </v>
      </c>
      <c r="AX1622" t="str">
        <f>+IF(TablaProyecto[[#This Row],[WorkLifeBalance]]&gt;4,"ERRONEO"," ")</f>
        <v xml:space="preserve"> </v>
      </c>
    </row>
    <row r="1623" spans="1:50" x14ac:dyDescent="0.35">
      <c r="A1623">
        <v>24</v>
      </c>
      <c r="B1623" t="s">
        <v>43</v>
      </c>
      <c r="C1623" t="s">
        <v>36</v>
      </c>
      <c r="D1623">
        <v>104</v>
      </c>
      <c r="E1623" t="s">
        <v>61</v>
      </c>
      <c r="F1623">
        <v>22</v>
      </c>
      <c r="G1623">
        <v>4</v>
      </c>
      <c r="H1623" t="s">
        <v>61</v>
      </c>
      <c r="I1623">
        <v>1</v>
      </c>
      <c r="J1623">
        <v>2220</v>
      </c>
      <c r="K1623">
        <v>4</v>
      </c>
      <c r="L1623" t="s">
        <v>39</v>
      </c>
      <c r="M1623">
        <v>62</v>
      </c>
      <c r="N1623">
        <v>3</v>
      </c>
      <c r="O1623">
        <v>1</v>
      </c>
      <c r="P1623" t="s">
        <v>53</v>
      </c>
      <c r="Q1623">
        <v>2</v>
      </c>
      <c r="R1623" t="s">
        <v>41</v>
      </c>
      <c r="S1623">
        <v>2979</v>
      </c>
      <c r="T1623">
        <v>12147</v>
      </c>
      <c r="U1623">
        <v>1</v>
      </c>
      <c r="V1623" t="s">
        <v>42</v>
      </c>
      <c r="W1623" t="s">
        <v>35</v>
      </c>
      <c r="X1623">
        <v>13</v>
      </c>
      <c r="Y1623">
        <v>3</v>
      </c>
      <c r="Z1623">
        <v>2</v>
      </c>
      <c r="AA1623">
        <v>80</v>
      </c>
      <c r="AB1623">
        <v>0</v>
      </c>
      <c r="AC1623">
        <v>13</v>
      </c>
      <c r="AD1623">
        <v>2</v>
      </c>
      <c r="AE1623">
        <v>3</v>
      </c>
      <c r="AF1623">
        <v>1</v>
      </c>
      <c r="AG1623">
        <v>2</v>
      </c>
      <c r="AH1623">
        <v>2</v>
      </c>
      <c r="AI1623">
        <v>3</v>
      </c>
      <c r="AJ1623" s="3">
        <f>+TablaProyecto[[#This Row],[PercentSalaryHike]]/100</f>
        <v>0.13</v>
      </c>
      <c r="AK1623" s="3" t="str">
        <f>+IF(TablaProyecto[[#This Row],[Age]]&gt;=61,"Baby boomers",IF(TablaProyecto[[#This Row],[Age]]&gt;=45,"Generacion X",IF(TablaProyecto[[#This Row],[Age]]&gt;=29,"Millennials","Generacion Z")))</f>
        <v>Generacion Z</v>
      </c>
      <c r="AL162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623" s="3" t="str">
        <f>+IF(TablaProyecto[[#This Row],[HourlyRate]]&lt;50,"Coste salarial bajo",IF(TablaProyecto[[#This Row],[HourlyRate]]&lt;75,"Coste salarial medio","Coste salarial alto"))</f>
        <v>Coste salarial medio</v>
      </c>
      <c r="AN1623" s="3" t="str">
        <f>+IF(TablaProyecto[[#This Row],[DistanceFromHome]]&lt;10,"0-10 kms",IF(TablaProyecto[[#This Row],[DistanceFromHome]]&lt;20,"10-20 kms","20-30 kms"))</f>
        <v>20-30 kms</v>
      </c>
      <c r="AO1623" s="3" t="str">
        <f>+IF(TablaProyecto[[#This Row],[Porcentaje de aumento salarial recibido (%)]]&lt;16%,"Bajo",IF(TablaProyecto[[#This Row],[Porcentaje de aumento salarial recibido (%)]]&lt;21%,"Medio","Alto"))</f>
        <v>Bajo</v>
      </c>
      <c r="AP1623" s="3" t="str">
        <f>+IF(TablaProyecto[[#This Row],[TrainingTimesLastYear]]&lt;3,"Poca",IF(TablaProyecto[[#This Row],[TrainingTimesLastYear]]&lt;5,"Media","Mucha"))</f>
        <v>Poca</v>
      </c>
      <c r="AQ1623" s="3" t="str">
        <f>+IF(TablaProyecto[[#This Row],[TotalWorkingYears]]&lt;4,"Junior",IF(TablaProyecto[[#This Row],[TotalWorkingYears]]&lt;10,"Intermediate","Senior"))</f>
        <v>Senior</v>
      </c>
      <c r="AS1623" t="str">
        <f>+IF(TablaProyecto[[#This Row],[Education]]&gt;5,"ERRONEO","")</f>
        <v/>
      </c>
      <c r="AT1623" t="str">
        <f>IF(+COUNTIF(TablaProyecto[EmployeeNumber],TablaProyecto[[#This Row],[EmployeeNumber]])&gt;1,"ERRONEO"," ")</f>
        <v xml:space="preserve"> </v>
      </c>
      <c r="AU1623" t="str">
        <f>+IF(TablaProyecto[[#This Row],[JobSatisfaction]]&gt;4,"ERRONEO"," ")</f>
        <v xml:space="preserve"> </v>
      </c>
      <c r="AV1623" t="str">
        <f>+IF(TablaProyecto[[#This Row],[PerformanceRating]]&gt;4,"ERRONEO"," ")</f>
        <v xml:space="preserve"> </v>
      </c>
      <c r="AW1623" t="str">
        <f>+IF(TablaProyecto[[#This Row],[RelationshipSatisfaction]]&gt;4,"ERRONEO"," ")</f>
        <v xml:space="preserve"> </v>
      </c>
      <c r="AX1623" t="str">
        <f>+IF(TablaProyecto[[#This Row],[WorkLifeBalance]]&gt;4,"ERRONEO"," ")</f>
        <v xml:space="preserve"> </v>
      </c>
    </row>
    <row r="1624" spans="1:50" x14ac:dyDescent="0.35">
      <c r="A1624">
        <v>44</v>
      </c>
      <c r="B1624" t="s">
        <v>43</v>
      </c>
      <c r="C1624" t="s">
        <v>36</v>
      </c>
      <c r="D1624">
        <v>1401</v>
      </c>
      <c r="E1624" t="s">
        <v>37</v>
      </c>
      <c r="F1624">
        <v>26</v>
      </c>
      <c r="G1624">
        <v>1</v>
      </c>
      <c r="H1624" t="s">
        <v>59</v>
      </c>
      <c r="I1624">
        <v>1</v>
      </c>
      <c r="J1624">
        <v>2221</v>
      </c>
      <c r="K1624">
        <v>4</v>
      </c>
      <c r="L1624" t="s">
        <v>39</v>
      </c>
      <c r="M1624">
        <v>59</v>
      </c>
      <c r="N1624">
        <v>3</v>
      </c>
      <c r="O1624">
        <v>1</v>
      </c>
      <c r="P1624" t="s">
        <v>50</v>
      </c>
      <c r="Q1624">
        <v>1</v>
      </c>
      <c r="R1624" t="s">
        <v>41</v>
      </c>
      <c r="S1624">
        <v>8020</v>
      </c>
      <c r="T1624">
        <v>24164</v>
      </c>
      <c r="U1624">
        <v>1</v>
      </c>
      <c r="V1624" t="s">
        <v>42</v>
      </c>
      <c r="W1624" t="s">
        <v>35</v>
      </c>
      <c r="X1624">
        <v>14</v>
      </c>
      <c r="Y1624">
        <v>4</v>
      </c>
      <c r="Z1624">
        <v>3</v>
      </c>
      <c r="AA1624">
        <v>80</v>
      </c>
      <c r="AB1624">
        <v>0</v>
      </c>
      <c r="AC1624">
        <v>6</v>
      </c>
      <c r="AD1624">
        <v>2</v>
      </c>
      <c r="AE1624">
        <v>2</v>
      </c>
      <c r="AF1624">
        <v>5</v>
      </c>
      <c r="AG1624">
        <v>2</v>
      </c>
      <c r="AH1624">
        <v>0</v>
      </c>
      <c r="AI1624">
        <v>3</v>
      </c>
      <c r="AJ1624" s="3">
        <f>+TablaProyecto[[#This Row],[PercentSalaryHike]]/100</f>
        <v>0.14000000000000001</v>
      </c>
      <c r="AK1624" s="3" t="str">
        <f>+IF(TablaProyecto[[#This Row],[Age]]&gt;=61,"Baby boomers",IF(TablaProyecto[[#This Row],[Age]]&gt;=45,"Generacion X",IF(TablaProyecto[[#This Row],[Age]]&gt;=29,"Millennials","Generacion Z")))</f>
        <v>Millennials</v>
      </c>
      <c r="AL162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24" s="3" t="str">
        <f>+IF(TablaProyecto[[#This Row],[HourlyRate]]&lt;50,"Coste salarial bajo",IF(TablaProyecto[[#This Row],[HourlyRate]]&lt;75,"Coste salarial medio","Coste salarial alto"))</f>
        <v>Coste salarial medio</v>
      </c>
      <c r="AN1624" s="3" t="str">
        <f>+IF(TablaProyecto[[#This Row],[DistanceFromHome]]&lt;10,"0-10 kms",IF(TablaProyecto[[#This Row],[DistanceFromHome]]&lt;20,"10-20 kms","20-30 kms"))</f>
        <v>20-30 kms</v>
      </c>
      <c r="AO1624" s="3" t="str">
        <f>+IF(TablaProyecto[[#This Row],[Porcentaje de aumento salarial recibido (%)]]&lt;16%,"Bajo",IF(TablaProyecto[[#This Row],[Porcentaje de aumento salarial recibido (%)]]&lt;21%,"Medio","Alto"))</f>
        <v>Bajo</v>
      </c>
      <c r="AP1624" s="3" t="str">
        <f>+IF(TablaProyecto[[#This Row],[TrainingTimesLastYear]]&lt;3,"Poca",IF(TablaProyecto[[#This Row],[TrainingTimesLastYear]]&lt;5,"Media","Mucha"))</f>
        <v>Poca</v>
      </c>
      <c r="AQ1624" s="3" t="str">
        <f>+IF(TablaProyecto[[#This Row],[TotalWorkingYears]]&lt;4,"Junior",IF(TablaProyecto[[#This Row],[TotalWorkingYears]]&lt;10,"Intermediate","Senior"))</f>
        <v>Intermediate</v>
      </c>
      <c r="AS1624" t="str">
        <f>+IF(TablaProyecto[[#This Row],[Education]]&gt;5,"ERRONEO","")</f>
        <v/>
      </c>
      <c r="AT1624" t="str">
        <f>IF(+COUNTIF(TablaProyecto[EmployeeNumber],TablaProyecto[[#This Row],[EmployeeNumber]])&gt;1,"ERRONEO"," ")</f>
        <v xml:space="preserve"> </v>
      </c>
      <c r="AU1624" t="str">
        <f>+IF(TablaProyecto[[#This Row],[JobSatisfaction]]&gt;4,"ERRONEO"," ")</f>
        <v xml:space="preserve"> </v>
      </c>
      <c r="AV1624" t="str">
        <f>+IF(TablaProyecto[[#This Row],[PerformanceRating]]&gt;4,"ERRONEO"," ")</f>
        <v xml:space="preserve"> </v>
      </c>
      <c r="AW1624" t="str">
        <f>+IF(TablaProyecto[[#This Row],[RelationshipSatisfaction]]&gt;4,"ERRONEO"," ")</f>
        <v xml:space="preserve"> </v>
      </c>
      <c r="AX1624" t="str">
        <f>+IF(TablaProyecto[[#This Row],[WorkLifeBalance]]&gt;4,"ERRONEO"," ")</f>
        <v xml:space="preserve"> </v>
      </c>
    </row>
    <row r="1625" spans="1:50" x14ac:dyDescent="0.35">
      <c r="A1625">
        <v>38</v>
      </c>
      <c r="B1625" t="s">
        <v>35</v>
      </c>
      <c r="C1625" t="s">
        <v>55</v>
      </c>
      <c r="D1625">
        <v>307</v>
      </c>
      <c r="E1625" t="s">
        <v>37</v>
      </c>
      <c r="F1625">
        <v>8</v>
      </c>
      <c r="G1625">
        <v>2</v>
      </c>
      <c r="H1625" t="s">
        <v>38</v>
      </c>
      <c r="I1625">
        <v>1</v>
      </c>
      <c r="J1625">
        <v>2222</v>
      </c>
      <c r="K1625">
        <v>4</v>
      </c>
      <c r="L1625" t="s">
        <v>46</v>
      </c>
      <c r="M1625">
        <v>47</v>
      </c>
      <c r="N1625">
        <v>3</v>
      </c>
      <c r="O1625">
        <v>4</v>
      </c>
      <c r="P1625" t="s">
        <v>61</v>
      </c>
      <c r="Q1625">
        <v>4</v>
      </c>
      <c r="R1625" t="s">
        <v>48</v>
      </c>
      <c r="S1625">
        <v>15402</v>
      </c>
      <c r="T1625">
        <v>26278</v>
      </c>
      <c r="U1625">
        <v>1</v>
      </c>
      <c r="V1625" t="s">
        <v>42</v>
      </c>
      <c r="W1625" t="s">
        <v>43</v>
      </c>
      <c r="X1625">
        <v>18</v>
      </c>
      <c r="Y1625">
        <v>3</v>
      </c>
      <c r="Z1625">
        <v>3</v>
      </c>
      <c r="AA1625">
        <v>80</v>
      </c>
      <c r="AB1625">
        <v>3</v>
      </c>
      <c r="AC1625">
        <v>9</v>
      </c>
      <c r="AD1625">
        <v>2</v>
      </c>
      <c r="AE1625">
        <v>2</v>
      </c>
      <c r="AF1625">
        <v>3</v>
      </c>
      <c r="AG1625">
        <v>8</v>
      </c>
      <c r="AH1625">
        <v>0</v>
      </c>
      <c r="AI1625">
        <v>4</v>
      </c>
      <c r="AJ1625" s="3">
        <f>+TablaProyecto[[#This Row],[PercentSalaryHike]]/100</f>
        <v>0.18</v>
      </c>
      <c r="AK1625" s="3" t="str">
        <f>+IF(TablaProyecto[[#This Row],[Age]]&gt;=61,"Baby boomers",IF(TablaProyecto[[#This Row],[Age]]&gt;=45,"Generacion X",IF(TablaProyecto[[#This Row],[Age]]&gt;=29,"Millennials","Generacion Z")))</f>
        <v>Millennials</v>
      </c>
      <c r="AL162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25" s="3" t="str">
        <f>+IF(TablaProyecto[[#This Row],[HourlyRate]]&lt;50,"Coste salarial bajo",IF(TablaProyecto[[#This Row],[HourlyRate]]&lt;75,"Coste salarial medio","Coste salarial alto"))</f>
        <v>Coste salarial bajo</v>
      </c>
      <c r="AN1625" s="3" t="str">
        <f>+IF(TablaProyecto[[#This Row],[DistanceFromHome]]&lt;10,"0-10 kms",IF(TablaProyecto[[#This Row],[DistanceFromHome]]&lt;20,"10-20 kms","20-30 kms"))</f>
        <v>0-10 kms</v>
      </c>
      <c r="AO1625" s="3" t="str">
        <f>+IF(TablaProyecto[[#This Row],[Porcentaje de aumento salarial recibido (%)]]&lt;16%,"Bajo",IF(TablaProyecto[[#This Row],[Porcentaje de aumento salarial recibido (%)]]&lt;21%,"Medio","Alto"))</f>
        <v>Medio</v>
      </c>
      <c r="AP1625" s="3" t="str">
        <f>+IF(TablaProyecto[[#This Row],[TrainingTimesLastYear]]&lt;3,"Poca",IF(TablaProyecto[[#This Row],[TrainingTimesLastYear]]&lt;5,"Media","Mucha"))</f>
        <v>Poca</v>
      </c>
      <c r="AQ1625" s="3" t="str">
        <f>+IF(TablaProyecto[[#This Row],[TotalWorkingYears]]&lt;4,"Junior",IF(TablaProyecto[[#This Row],[TotalWorkingYears]]&lt;10,"Intermediate","Senior"))</f>
        <v>Intermediate</v>
      </c>
      <c r="AS1625" t="str">
        <f>+IF(TablaProyecto[[#This Row],[Education]]&gt;5,"ERRONEO","")</f>
        <v/>
      </c>
      <c r="AT1625" t="str">
        <f>IF(+COUNTIF(TablaProyecto[EmployeeNumber],TablaProyecto[[#This Row],[EmployeeNumber]])&gt;1,"ERRONEO"," ")</f>
        <v xml:space="preserve"> </v>
      </c>
      <c r="AU1625" t="str">
        <f>+IF(TablaProyecto[[#This Row],[JobSatisfaction]]&gt;4,"ERRONEO"," ")</f>
        <v xml:space="preserve"> </v>
      </c>
      <c r="AV1625" t="str">
        <f>+IF(TablaProyecto[[#This Row],[PerformanceRating]]&gt;4,"ERRONEO"," ")</f>
        <v xml:space="preserve"> </v>
      </c>
      <c r="AW1625" t="str">
        <f>+IF(TablaProyecto[[#This Row],[RelationshipSatisfaction]]&gt;4,"ERRONEO"," ")</f>
        <v xml:space="preserve"> </v>
      </c>
      <c r="AX1625" t="str">
        <f>+IF(TablaProyecto[[#This Row],[WorkLifeBalance]]&gt;4,"ERRONEO"," ")</f>
        <v xml:space="preserve"> </v>
      </c>
    </row>
    <row r="1626" spans="1:50" x14ac:dyDescent="0.35">
      <c r="A1626">
        <v>53</v>
      </c>
      <c r="B1626" t="s">
        <v>35</v>
      </c>
      <c r="C1626" t="s">
        <v>44</v>
      </c>
      <c r="D1626">
        <v>217</v>
      </c>
      <c r="E1626" t="s">
        <v>37</v>
      </c>
      <c r="F1626">
        <v>3</v>
      </c>
      <c r="G1626">
        <v>3</v>
      </c>
      <c r="H1626" t="s">
        <v>51</v>
      </c>
      <c r="I1626">
        <v>1</v>
      </c>
      <c r="J1626">
        <v>2223</v>
      </c>
      <c r="K1626">
        <v>2</v>
      </c>
      <c r="L1626" t="s">
        <v>46</v>
      </c>
      <c r="M1626">
        <v>94</v>
      </c>
      <c r="N1626">
        <v>3</v>
      </c>
      <c r="O1626">
        <v>2</v>
      </c>
      <c r="P1626" t="s">
        <v>57</v>
      </c>
      <c r="Q1626">
        <v>4</v>
      </c>
      <c r="R1626" t="s">
        <v>48</v>
      </c>
      <c r="S1626">
        <v>2090</v>
      </c>
      <c r="T1626">
        <v>8952</v>
      </c>
      <c r="U1626">
        <v>0</v>
      </c>
      <c r="V1626" t="s">
        <v>42</v>
      </c>
      <c r="W1626" t="s">
        <v>35</v>
      </c>
      <c r="X1626">
        <v>11</v>
      </c>
      <c r="Y1626">
        <v>3</v>
      </c>
      <c r="Z1626">
        <v>3</v>
      </c>
      <c r="AA1626">
        <v>80</v>
      </c>
      <c r="AB1626">
        <v>1</v>
      </c>
      <c r="AC1626">
        <v>17</v>
      </c>
      <c r="AD1626">
        <v>2</v>
      </c>
      <c r="AE1626">
        <v>3</v>
      </c>
      <c r="AF1626">
        <v>15</v>
      </c>
      <c r="AG1626">
        <v>2</v>
      </c>
      <c r="AH1626">
        <v>0</v>
      </c>
      <c r="AI1626">
        <v>2</v>
      </c>
      <c r="AJ1626" s="3">
        <f>+TablaProyecto[[#This Row],[PercentSalaryHike]]/100</f>
        <v>0.11</v>
      </c>
      <c r="AK1626" s="3" t="str">
        <f>+IF(TablaProyecto[[#This Row],[Age]]&gt;=61,"Baby boomers",IF(TablaProyecto[[#This Row],[Age]]&gt;=45,"Generacion X",IF(TablaProyecto[[#This Row],[Age]]&gt;=29,"Millennials","Generacion Z")))</f>
        <v>Generacion X</v>
      </c>
      <c r="AL162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626" s="3" t="str">
        <f>+IF(TablaProyecto[[#This Row],[HourlyRate]]&lt;50,"Coste salarial bajo",IF(TablaProyecto[[#This Row],[HourlyRate]]&lt;75,"Coste salarial medio","Coste salarial alto"))</f>
        <v>Coste salarial alto</v>
      </c>
      <c r="AN1626" s="3" t="str">
        <f>+IF(TablaProyecto[[#This Row],[DistanceFromHome]]&lt;10,"0-10 kms",IF(TablaProyecto[[#This Row],[DistanceFromHome]]&lt;20,"10-20 kms","20-30 kms"))</f>
        <v>0-10 kms</v>
      </c>
      <c r="AO1626" s="3" t="str">
        <f>+IF(TablaProyecto[[#This Row],[Porcentaje de aumento salarial recibido (%)]]&lt;16%,"Bajo",IF(TablaProyecto[[#This Row],[Porcentaje de aumento salarial recibido (%)]]&lt;21%,"Medio","Alto"))</f>
        <v>Bajo</v>
      </c>
      <c r="AP1626" s="3" t="str">
        <f>+IF(TablaProyecto[[#This Row],[TrainingTimesLastYear]]&lt;3,"Poca",IF(TablaProyecto[[#This Row],[TrainingTimesLastYear]]&lt;5,"Media","Mucha"))</f>
        <v>Poca</v>
      </c>
      <c r="AQ1626" s="3" t="str">
        <f>+IF(TablaProyecto[[#This Row],[TotalWorkingYears]]&lt;4,"Junior",IF(TablaProyecto[[#This Row],[TotalWorkingYears]]&lt;10,"Intermediate","Senior"))</f>
        <v>Senior</v>
      </c>
      <c r="AS1626" t="str">
        <f>+IF(TablaProyecto[[#This Row],[Education]]&gt;5,"ERRONEO","")</f>
        <v/>
      </c>
      <c r="AT1626" t="str">
        <f>IF(+COUNTIF(TablaProyecto[EmployeeNumber],TablaProyecto[[#This Row],[EmployeeNumber]])&gt;1,"ERRONEO"," ")</f>
        <v xml:space="preserve"> </v>
      </c>
      <c r="AU1626" t="str">
        <f>+IF(TablaProyecto[[#This Row],[JobSatisfaction]]&gt;4,"ERRONEO"," ")</f>
        <v xml:space="preserve"> </v>
      </c>
      <c r="AV1626" t="str">
        <f>+IF(TablaProyecto[[#This Row],[PerformanceRating]]&gt;4,"ERRONEO"," ")</f>
        <v xml:space="preserve"> </v>
      </c>
      <c r="AW1626" t="str">
        <f>+IF(TablaProyecto[[#This Row],[RelationshipSatisfaction]]&gt;4,"ERRONEO"," ")</f>
        <v xml:space="preserve"> </v>
      </c>
      <c r="AX1626" t="str">
        <f>+IF(TablaProyecto[[#This Row],[WorkLifeBalance]]&gt;4,"ERRONEO"," ")</f>
        <v xml:space="preserve"> </v>
      </c>
    </row>
    <row r="1627" spans="1:50" x14ac:dyDescent="0.35">
      <c r="A1627">
        <v>35</v>
      </c>
      <c r="B1627" t="s">
        <v>43</v>
      </c>
      <c r="C1627" t="s">
        <v>36</v>
      </c>
      <c r="D1627">
        <v>827</v>
      </c>
      <c r="E1627" t="s">
        <v>61</v>
      </c>
      <c r="F1627">
        <v>8</v>
      </c>
      <c r="G1627">
        <v>5</v>
      </c>
      <c r="H1627" t="s">
        <v>60</v>
      </c>
      <c r="I1627">
        <v>1</v>
      </c>
      <c r="J1627">
        <v>2224</v>
      </c>
      <c r="K1627">
        <v>1</v>
      </c>
      <c r="L1627" t="s">
        <v>39</v>
      </c>
      <c r="M1627">
        <v>82</v>
      </c>
      <c r="N1627">
        <v>3</v>
      </c>
      <c r="O1627">
        <v>2</v>
      </c>
      <c r="P1627" t="s">
        <v>54</v>
      </c>
      <c r="Q1627">
        <v>3</v>
      </c>
      <c r="R1627" t="s">
        <v>48</v>
      </c>
      <c r="S1627">
        <v>3201</v>
      </c>
      <c r="T1627">
        <v>10074</v>
      </c>
      <c r="U1627">
        <v>2</v>
      </c>
      <c r="V1627" t="s">
        <v>42</v>
      </c>
      <c r="W1627" t="s">
        <v>43</v>
      </c>
      <c r="X1627">
        <v>12</v>
      </c>
      <c r="Y1627">
        <v>3</v>
      </c>
      <c r="Z1627">
        <v>2</v>
      </c>
      <c r="AA1627">
        <v>80</v>
      </c>
      <c r="AB1627">
        <v>1</v>
      </c>
      <c r="AC1627">
        <v>1</v>
      </c>
      <c r="AD1627">
        <v>2</v>
      </c>
      <c r="AE1627">
        <v>3</v>
      </c>
      <c r="AF1627">
        <v>20</v>
      </c>
      <c r="AG1627">
        <v>0</v>
      </c>
      <c r="AH1627">
        <v>1</v>
      </c>
      <c r="AI1627">
        <v>7</v>
      </c>
      <c r="AJ1627" s="3">
        <f>+TablaProyecto[[#This Row],[PercentSalaryHike]]/100</f>
        <v>0.12</v>
      </c>
      <c r="AK1627" s="3" t="str">
        <f>+IF(TablaProyecto[[#This Row],[Age]]&gt;=61,"Baby boomers",IF(TablaProyecto[[#This Row],[Age]]&gt;=45,"Generacion X",IF(TablaProyecto[[#This Row],[Age]]&gt;=29,"Millennials","Generacion Z")))</f>
        <v>Millennials</v>
      </c>
      <c r="AL162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627" s="3" t="str">
        <f>+IF(TablaProyecto[[#This Row],[HourlyRate]]&lt;50,"Coste salarial bajo",IF(TablaProyecto[[#This Row],[HourlyRate]]&lt;75,"Coste salarial medio","Coste salarial alto"))</f>
        <v>Coste salarial alto</v>
      </c>
      <c r="AN1627" s="3" t="str">
        <f>+IF(TablaProyecto[[#This Row],[DistanceFromHome]]&lt;10,"0-10 kms",IF(TablaProyecto[[#This Row],[DistanceFromHome]]&lt;20,"10-20 kms","20-30 kms"))</f>
        <v>0-10 kms</v>
      </c>
      <c r="AO1627" s="3" t="str">
        <f>+IF(TablaProyecto[[#This Row],[Porcentaje de aumento salarial recibido (%)]]&lt;16%,"Bajo",IF(TablaProyecto[[#This Row],[Porcentaje de aumento salarial recibido (%)]]&lt;21%,"Medio","Alto"))</f>
        <v>Bajo</v>
      </c>
      <c r="AP1627" s="3" t="str">
        <f>+IF(TablaProyecto[[#This Row],[TrainingTimesLastYear]]&lt;3,"Poca",IF(TablaProyecto[[#This Row],[TrainingTimesLastYear]]&lt;5,"Media","Mucha"))</f>
        <v>Poca</v>
      </c>
      <c r="AQ1627" s="3" t="str">
        <f>+IF(TablaProyecto[[#This Row],[TotalWorkingYears]]&lt;4,"Junior",IF(TablaProyecto[[#This Row],[TotalWorkingYears]]&lt;10,"Intermediate","Senior"))</f>
        <v>Junior</v>
      </c>
      <c r="AS1627" t="str">
        <f>+IF(TablaProyecto[[#This Row],[Education]]&gt;5,"ERRONEO","")</f>
        <v/>
      </c>
      <c r="AT1627" t="str">
        <f>IF(+COUNTIF(TablaProyecto[EmployeeNumber],TablaProyecto[[#This Row],[EmployeeNumber]])&gt;1,"ERRONEO"," ")</f>
        <v xml:space="preserve"> </v>
      </c>
      <c r="AU1627" t="str">
        <f>+IF(TablaProyecto[[#This Row],[JobSatisfaction]]&gt;4,"ERRONEO"," ")</f>
        <v xml:space="preserve"> </v>
      </c>
      <c r="AV1627" t="str">
        <f>+IF(TablaProyecto[[#This Row],[PerformanceRating]]&gt;4,"ERRONEO"," ")</f>
        <v xml:space="preserve"> </v>
      </c>
      <c r="AW1627" t="str">
        <f>+IF(TablaProyecto[[#This Row],[RelationshipSatisfaction]]&gt;4,"ERRONEO"," ")</f>
        <v xml:space="preserve"> </v>
      </c>
      <c r="AX1627" t="str">
        <f>+IF(TablaProyecto[[#This Row],[WorkLifeBalance]]&gt;4,"ERRONEO"," ")</f>
        <v xml:space="preserve"> </v>
      </c>
    </row>
    <row r="1628" spans="1:50" x14ac:dyDescent="0.35">
      <c r="A1628">
        <v>35</v>
      </c>
      <c r="B1628" t="s">
        <v>43</v>
      </c>
      <c r="C1628" t="s">
        <v>55</v>
      </c>
      <c r="D1628">
        <v>1473</v>
      </c>
      <c r="E1628" t="s">
        <v>37</v>
      </c>
      <c r="F1628">
        <v>24</v>
      </c>
      <c r="G1628">
        <v>4</v>
      </c>
      <c r="H1628" t="s">
        <v>51</v>
      </c>
      <c r="I1628">
        <v>1</v>
      </c>
      <c r="J1628">
        <v>2225</v>
      </c>
      <c r="K1628">
        <v>2</v>
      </c>
      <c r="L1628" t="s">
        <v>39</v>
      </c>
      <c r="M1628">
        <v>50</v>
      </c>
      <c r="N1628">
        <v>3</v>
      </c>
      <c r="O1628">
        <v>2</v>
      </c>
      <c r="P1628" t="s">
        <v>53</v>
      </c>
      <c r="Q1628">
        <v>3</v>
      </c>
      <c r="R1628" t="s">
        <v>41</v>
      </c>
      <c r="S1628">
        <v>4779</v>
      </c>
      <c r="T1628">
        <v>4306</v>
      </c>
      <c r="U1628">
        <v>4</v>
      </c>
      <c r="V1628" t="s">
        <v>42</v>
      </c>
      <c r="W1628" t="s">
        <v>35</v>
      </c>
      <c r="X1628">
        <v>14</v>
      </c>
      <c r="Y1628">
        <v>3</v>
      </c>
      <c r="Z1628">
        <v>1</v>
      </c>
      <c r="AA1628">
        <v>80</v>
      </c>
      <c r="AB1628">
        <v>1</v>
      </c>
      <c r="AC1628">
        <v>10</v>
      </c>
      <c r="AD1628">
        <v>2</v>
      </c>
      <c r="AE1628">
        <v>2</v>
      </c>
      <c r="AF1628">
        <v>2</v>
      </c>
      <c r="AG1628">
        <v>2</v>
      </c>
      <c r="AH1628">
        <v>0</v>
      </c>
      <c r="AI1628">
        <v>7</v>
      </c>
      <c r="AJ1628" s="3">
        <f>+TablaProyecto[[#This Row],[PercentSalaryHike]]/100</f>
        <v>0.14000000000000001</v>
      </c>
      <c r="AK1628" s="3" t="str">
        <f>+IF(TablaProyecto[[#This Row],[Age]]&gt;=61,"Baby boomers",IF(TablaProyecto[[#This Row],[Age]]&gt;=45,"Generacion X",IF(TablaProyecto[[#This Row],[Age]]&gt;=29,"Millennials","Generacion Z")))</f>
        <v>Millennials</v>
      </c>
      <c r="AL162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28" s="3" t="str">
        <f>+IF(TablaProyecto[[#This Row],[HourlyRate]]&lt;50,"Coste salarial bajo",IF(TablaProyecto[[#This Row],[HourlyRate]]&lt;75,"Coste salarial medio","Coste salarial alto"))</f>
        <v>Coste salarial medio</v>
      </c>
      <c r="AN1628" s="3" t="str">
        <f>+IF(TablaProyecto[[#This Row],[DistanceFromHome]]&lt;10,"0-10 kms",IF(TablaProyecto[[#This Row],[DistanceFromHome]]&lt;20,"10-20 kms","20-30 kms"))</f>
        <v>20-30 kms</v>
      </c>
      <c r="AO1628" s="3" t="str">
        <f>+IF(TablaProyecto[[#This Row],[Porcentaje de aumento salarial recibido (%)]]&lt;16%,"Bajo",IF(TablaProyecto[[#This Row],[Porcentaje de aumento salarial recibido (%)]]&lt;21%,"Medio","Alto"))</f>
        <v>Bajo</v>
      </c>
      <c r="AP1628" s="3" t="str">
        <f>+IF(TablaProyecto[[#This Row],[TrainingTimesLastYear]]&lt;3,"Poca",IF(TablaProyecto[[#This Row],[TrainingTimesLastYear]]&lt;5,"Media","Mucha"))</f>
        <v>Poca</v>
      </c>
      <c r="AQ1628" s="3" t="str">
        <f>+IF(TablaProyecto[[#This Row],[TotalWorkingYears]]&lt;4,"Junior",IF(TablaProyecto[[#This Row],[TotalWorkingYears]]&lt;10,"Intermediate","Senior"))</f>
        <v>Senior</v>
      </c>
      <c r="AS1628" t="str">
        <f>+IF(TablaProyecto[[#This Row],[Education]]&gt;5,"ERRONEO","")</f>
        <v/>
      </c>
      <c r="AT1628" t="str">
        <f>IF(+COUNTIF(TablaProyecto[EmployeeNumber],TablaProyecto[[#This Row],[EmployeeNumber]])&gt;1,"ERRONEO"," ")</f>
        <v xml:space="preserve"> </v>
      </c>
      <c r="AU1628" t="str">
        <f>+IF(TablaProyecto[[#This Row],[JobSatisfaction]]&gt;4,"ERRONEO"," ")</f>
        <v xml:space="preserve"> </v>
      </c>
      <c r="AV1628" t="str">
        <f>+IF(TablaProyecto[[#This Row],[PerformanceRating]]&gt;4,"ERRONEO"," ")</f>
        <v xml:space="preserve"> </v>
      </c>
      <c r="AW1628" t="str">
        <f>+IF(TablaProyecto[[#This Row],[RelationshipSatisfaction]]&gt;4,"ERRONEO"," ")</f>
        <v xml:space="preserve"> </v>
      </c>
      <c r="AX1628" t="str">
        <f>+IF(TablaProyecto[[#This Row],[WorkLifeBalance]]&gt;4,"ERRONEO"," ")</f>
        <v xml:space="preserve"> </v>
      </c>
    </row>
    <row r="1629" spans="1:50" x14ac:dyDescent="0.35">
      <c r="A1629">
        <v>59</v>
      </c>
      <c r="B1629" t="s">
        <v>43</v>
      </c>
      <c r="C1629" t="s">
        <v>55</v>
      </c>
      <c r="D1629">
        <v>604</v>
      </c>
      <c r="E1629" t="s">
        <v>61</v>
      </c>
      <c r="F1629">
        <v>8</v>
      </c>
      <c r="G1629">
        <v>4</v>
      </c>
      <c r="H1629" t="s">
        <v>49</v>
      </c>
      <c r="I1629">
        <v>1</v>
      </c>
      <c r="J1629">
        <v>2226</v>
      </c>
      <c r="K1629">
        <v>3</v>
      </c>
      <c r="L1629" t="s">
        <v>39</v>
      </c>
      <c r="M1629">
        <v>89</v>
      </c>
      <c r="N1629">
        <v>2</v>
      </c>
      <c r="O1629">
        <v>2</v>
      </c>
      <c r="P1629" t="s">
        <v>56</v>
      </c>
      <c r="Q1629">
        <v>2</v>
      </c>
      <c r="R1629" t="s">
        <v>41</v>
      </c>
      <c r="S1629">
        <v>9738</v>
      </c>
      <c r="T1629">
        <v>4050</v>
      </c>
      <c r="U1629">
        <v>2</v>
      </c>
      <c r="V1629" t="s">
        <v>42</v>
      </c>
      <c r="W1629" t="s">
        <v>43</v>
      </c>
      <c r="X1629">
        <v>13</v>
      </c>
      <c r="Y1629">
        <v>3</v>
      </c>
      <c r="Z1629">
        <v>4</v>
      </c>
      <c r="AA1629">
        <v>80</v>
      </c>
      <c r="AB1629">
        <v>0</v>
      </c>
      <c r="AC1629">
        <v>4</v>
      </c>
      <c r="AD1629">
        <v>2</v>
      </c>
      <c r="AE1629">
        <v>2</v>
      </c>
      <c r="AF1629">
        <v>6</v>
      </c>
      <c r="AG1629">
        <v>7</v>
      </c>
      <c r="AH1629">
        <v>7</v>
      </c>
      <c r="AI1629">
        <v>6</v>
      </c>
      <c r="AJ1629" s="3">
        <f>+TablaProyecto[[#This Row],[PercentSalaryHike]]/100</f>
        <v>0.13</v>
      </c>
      <c r="AK1629" s="3" t="str">
        <f>+IF(TablaProyecto[[#This Row],[Age]]&gt;=61,"Baby boomers",IF(TablaProyecto[[#This Row],[Age]]&gt;=45,"Generacion X",IF(TablaProyecto[[#This Row],[Age]]&gt;=29,"Millennials","Generacion Z")))</f>
        <v>Generacion X</v>
      </c>
      <c r="AL162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29" s="3" t="str">
        <f>+IF(TablaProyecto[[#This Row],[HourlyRate]]&lt;50,"Coste salarial bajo",IF(TablaProyecto[[#This Row],[HourlyRate]]&lt;75,"Coste salarial medio","Coste salarial alto"))</f>
        <v>Coste salarial alto</v>
      </c>
      <c r="AN1629" s="3" t="str">
        <f>+IF(TablaProyecto[[#This Row],[DistanceFromHome]]&lt;10,"0-10 kms",IF(TablaProyecto[[#This Row],[DistanceFromHome]]&lt;20,"10-20 kms","20-30 kms"))</f>
        <v>0-10 kms</v>
      </c>
      <c r="AO1629" s="3" t="str">
        <f>+IF(TablaProyecto[[#This Row],[Porcentaje de aumento salarial recibido (%)]]&lt;16%,"Bajo",IF(TablaProyecto[[#This Row],[Porcentaje de aumento salarial recibido (%)]]&lt;21%,"Medio","Alto"))</f>
        <v>Bajo</v>
      </c>
      <c r="AP1629" s="3" t="str">
        <f>+IF(TablaProyecto[[#This Row],[TrainingTimesLastYear]]&lt;3,"Poca",IF(TablaProyecto[[#This Row],[TrainingTimesLastYear]]&lt;5,"Media","Mucha"))</f>
        <v>Poca</v>
      </c>
      <c r="AQ1629" s="3" t="str">
        <f>+IF(TablaProyecto[[#This Row],[TotalWorkingYears]]&lt;4,"Junior",IF(TablaProyecto[[#This Row],[TotalWorkingYears]]&lt;10,"Intermediate","Senior"))</f>
        <v>Intermediate</v>
      </c>
      <c r="AS1629" t="str">
        <f>+IF(TablaProyecto[[#This Row],[Education]]&gt;5,"ERRONEO","")</f>
        <v/>
      </c>
      <c r="AT1629" t="str">
        <f>IF(+COUNTIF(TablaProyecto[EmployeeNumber],TablaProyecto[[#This Row],[EmployeeNumber]])&gt;1,"ERRONEO"," ")</f>
        <v xml:space="preserve"> </v>
      </c>
      <c r="AU1629" t="str">
        <f>+IF(TablaProyecto[[#This Row],[JobSatisfaction]]&gt;4,"ERRONEO"," ")</f>
        <v xml:space="preserve"> </v>
      </c>
      <c r="AV1629" t="str">
        <f>+IF(TablaProyecto[[#This Row],[PerformanceRating]]&gt;4,"ERRONEO"," ")</f>
        <v xml:space="preserve"> </v>
      </c>
      <c r="AW1629" t="str">
        <f>+IF(TablaProyecto[[#This Row],[RelationshipSatisfaction]]&gt;4,"ERRONEO"," ")</f>
        <v xml:space="preserve"> </v>
      </c>
      <c r="AX1629" t="str">
        <f>+IF(TablaProyecto[[#This Row],[WorkLifeBalance]]&gt;4,"ERRONEO"," ")</f>
        <v xml:space="preserve"> </v>
      </c>
    </row>
    <row r="1630" spans="1:50" x14ac:dyDescent="0.35">
      <c r="A1630">
        <v>41</v>
      </c>
      <c r="B1630" t="s">
        <v>35</v>
      </c>
      <c r="C1630" t="s">
        <v>44</v>
      </c>
      <c r="D1630">
        <v>723</v>
      </c>
      <c r="E1630" t="s">
        <v>45</v>
      </c>
      <c r="F1630">
        <v>7</v>
      </c>
      <c r="G1630">
        <v>1</v>
      </c>
      <c r="H1630" t="s">
        <v>51</v>
      </c>
      <c r="I1630">
        <v>1</v>
      </c>
      <c r="J1630">
        <v>2227</v>
      </c>
      <c r="K1630">
        <v>1</v>
      </c>
      <c r="L1630" t="s">
        <v>39</v>
      </c>
      <c r="M1630">
        <v>51</v>
      </c>
      <c r="N1630">
        <v>3</v>
      </c>
      <c r="O1630">
        <v>2</v>
      </c>
      <c r="P1630" t="s">
        <v>61</v>
      </c>
      <c r="Q1630">
        <v>2</v>
      </c>
      <c r="R1630" t="s">
        <v>52</v>
      </c>
      <c r="S1630">
        <v>4171</v>
      </c>
      <c r="T1630">
        <v>17491</v>
      </c>
      <c r="U1630">
        <v>1</v>
      </c>
      <c r="V1630" t="s">
        <v>42</v>
      </c>
      <c r="W1630" t="s">
        <v>43</v>
      </c>
      <c r="X1630">
        <v>18</v>
      </c>
      <c r="Y1630">
        <v>3</v>
      </c>
      <c r="Z1630">
        <v>4</v>
      </c>
      <c r="AA1630">
        <v>80</v>
      </c>
      <c r="AB1630">
        <v>1</v>
      </c>
      <c r="AC1630">
        <v>5</v>
      </c>
      <c r="AD1630">
        <v>3</v>
      </c>
      <c r="AE1630">
        <v>3</v>
      </c>
      <c r="AF1630">
        <v>10</v>
      </c>
      <c r="AG1630">
        <v>2</v>
      </c>
      <c r="AH1630">
        <v>1</v>
      </c>
      <c r="AI1630">
        <v>3</v>
      </c>
      <c r="AJ1630" s="3">
        <f>+TablaProyecto[[#This Row],[PercentSalaryHike]]/100</f>
        <v>0.18</v>
      </c>
      <c r="AK1630" s="3" t="str">
        <f>+IF(TablaProyecto[[#This Row],[Age]]&gt;=61,"Baby boomers",IF(TablaProyecto[[#This Row],[Age]]&gt;=45,"Generacion X",IF(TablaProyecto[[#This Row],[Age]]&gt;=29,"Millennials","Generacion Z")))</f>
        <v>Millennials</v>
      </c>
      <c r="AL163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30" s="3" t="str">
        <f>+IF(TablaProyecto[[#This Row],[HourlyRate]]&lt;50,"Coste salarial bajo",IF(TablaProyecto[[#This Row],[HourlyRate]]&lt;75,"Coste salarial medio","Coste salarial alto"))</f>
        <v>Coste salarial medio</v>
      </c>
      <c r="AN1630" s="3" t="str">
        <f>+IF(TablaProyecto[[#This Row],[DistanceFromHome]]&lt;10,"0-10 kms",IF(TablaProyecto[[#This Row],[DistanceFromHome]]&lt;20,"10-20 kms","20-30 kms"))</f>
        <v>0-10 kms</v>
      </c>
      <c r="AO1630" s="3" t="str">
        <f>+IF(TablaProyecto[[#This Row],[Porcentaje de aumento salarial recibido (%)]]&lt;16%,"Bajo",IF(TablaProyecto[[#This Row],[Porcentaje de aumento salarial recibido (%)]]&lt;21%,"Medio","Alto"))</f>
        <v>Medio</v>
      </c>
      <c r="AP1630" s="3" t="str">
        <f>+IF(TablaProyecto[[#This Row],[TrainingTimesLastYear]]&lt;3,"Poca",IF(TablaProyecto[[#This Row],[TrainingTimesLastYear]]&lt;5,"Media","Mucha"))</f>
        <v>Media</v>
      </c>
      <c r="AQ1630" s="3" t="str">
        <f>+IF(TablaProyecto[[#This Row],[TotalWorkingYears]]&lt;4,"Junior",IF(TablaProyecto[[#This Row],[TotalWorkingYears]]&lt;10,"Intermediate","Senior"))</f>
        <v>Intermediate</v>
      </c>
      <c r="AS1630" t="str">
        <f>+IF(TablaProyecto[[#This Row],[Education]]&gt;5,"ERRONEO","")</f>
        <v/>
      </c>
      <c r="AT1630" t="str">
        <f>IF(+COUNTIF(TablaProyecto[EmployeeNumber],TablaProyecto[[#This Row],[EmployeeNumber]])&gt;1,"ERRONEO"," ")</f>
        <v xml:space="preserve"> </v>
      </c>
      <c r="AU1630" t="str">
        <f>+IF(TablaProyecto[[#This Row],[JobSatisfaction]]&gt;4,"ERRONEO"," ")</f>
        <v xml:space="preserve"> </v>
      </c>
      <c r="AV1630" t="str">
        <f>+IF(TablaProyecto[[#This Row],[PerformanceRating]]&gt;4,"ERRONEO"," ")</f>
        <v xml:space="preserve"> </v>
      </c>
      <c r="AW1630" t="str">
        <f>+IF(TablaProyecto[[#This Row],[RelationshipSatisfaction]]&gt;4,"ERRONEO"," ")</f>
        <v xml:space="preserve"> </v>
      </c>
      <c r="AX1630" t="str">
        <f>+IF(TablaProyecto[[#This Row],[WorkLifeBalance]]&gt;4,"ERRONEO"," ")</f>
        <v xml:space="preserve"> </v>
      </c>
    </row>
    <row r="1631" spans="1:50" x14ac:dyDescent="0.35">
      <c r="A1631">
        <v>42</v>
      </c>
      <c r="B1631" t="s">
        <v>35</v>
      </c>
      <c r="C1631" t="s">
        <v>44</v>
      </c>
      <c r="D1631">
        <v>1329</v>
      </c>
      <c r="E1631" t="s">
        <v>45</v>
      </c>
      <c r="F1631">
        <v>1</v>
      </c>
      <c r="G1631">
        <v>4</v>
      </c>
      <c r="H1631" t="s">
        <v>61</v>
      </c>
      <c r="I1631">
        <v>1</v>
      </c>
      <c r="J1631">
        <v>2228</v>
      </c>
      <c r="K1631">
        <v>4</v>
      </c>
      <c r="L1631" t="s">
        <v>39</v>
      </c>
      <c r="M1631">
        <v>41</v>
      </c>
      <c r="N1631">
        <v>2</v>
      </c>
      <c r="O1631">
        <v>1</v>
      </c>
      <c r="P1631" t="s">
        <v>61</v>
      </c>
      <c r="Q1631">
        <v>1</v>
      </c>
      <c r="R1631" t="s">
        <v>41</v>
      </c>
      <c r="S1631">
        <v>3737</v>
      </c>
      <c r="T1631">
        <v>8045</v>
      </c>
      <c r="U1631">
        <v>5</v>
      </c>
      <c r="V1631" t="s">
        <v>42</v>
      </c>
      <c r="W1631" t="s">
        <v>43</v>
      </c>
      <c r="X1631">
        <v>13</v>
      </c>
      <c r="Y1631">
        <v>4</v>
      </c>
      <c r="Z1631">
        <v>4</v>
      </c>
      <c r="AA1631">
        <v>80</v>
      </c>
      <c r="AB1631">
        <v>1</v>
      </c>
      <c r="AC1631">
        <v>10</v>
      </c>
      <c r="AD1631">
        <v>5</v>
      </c>
      <c r="AE1631">
        <v>3</v>
      </c>
      <c r="AF1631">
        <v>18</v>
      </c>
      <c r="AG1631">
        <v>2</v>
      </c>
      <c r="AH1631">
        <v>0</v>
      </c>
      <c r="AI1631">
        <v>8</v>
      </c>
      <c r="AJ1631" s="3">
        <f>+TablaProyecto[[#This Row],[PercentSalaryHike]]/100</f>
        <v>0.13</v>
      </c>
      <c r="AK1631" s="3" t="str">
        <f>+IF(TablaProyecto[[#This Row],[Age]]&gt;=61,"Baby boomers",IF(TablaProyecto[[#This Row],[Age]]&gt;=45,"Generacion X",IF(TablaProyecto[[#This Row],[Age]]&gt;=29,"Millennials","Generacion Z")))</f>
        <v>Millennials</v>
      </c>
      <c r="AL163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631" s="3" t="str">
        <f>+IF(TablaProyecto[[#This Row],[HourlyRate]]&lt;50,"Coste salarial bajo",IF(TablaProyecto[[#This Row],[HourlyRate]]&lt;75,"Coste salarial medio","Coste salarial alto"))</f>
        <v>Coste salarial bajo</v>
      </c>
      <c r="AN1631" s="3" t="str">
        <f>+IF(TablaProyecto[[#This Row],[DistanceFromHome]]&lt;10,"0-10 kms",IF(TablaProyecto[[#This Row],[DistanceFromHome]]&lt;20,"10-20 kms","20-30 kms"))</f>
        <v>0-10 kms</v>
      </c>
      <c r="AO1631" s="3" t="str">
        <f>+IF(TablaProyecto[[#This Row],[Porcentaje de aumento salarial recibido (%)]]&lt;16%,"Bajo",IF(TablaProyecto[[#This Row],[Porcentaje de aumento salarial recibido (%)]]&lt;21%,"Medio","Alto"))</f>
        <v>Bajo</v>
      </c>
      <c r="AP1631" s="3" t="str">
        <f>+IF(TablaProyecto[[#This Row],[TrainingTimesLastYear]]&lt;3,"Poca",IF(TablaProyecto[[#This Row],[TrainingTimesLastYear]]&lt;5,"Media","Mucha"))</f>
        <v>Mucha</v>
      </c>
      <c r="AQ1631" s="3" t="str">
        <f>+IF(TablaProyecto[[#This Row],[TotalWorkingYears]]&lt;4,"Junior",IF(TablaProyecto[[#This Row],[TotalWorkingYears]]&lt;10,"Intermediate","Senior"))</f>
        <v>Senior</v>
      </c>
      <c r="AS1631" t="str">
        <f>+IF(TablaProyecto[[#This Row],[Education]]&gt;5,"ERRONEO","")</f>
        <v/>
      </c>
      <c r="AT1631" t="str">
        <f>IF(+COUNTIF(TablaProyecto[EmployeeNumber],TablaProyecto[[#This Row],[EmployeeNumber]])&gt;1,"ERRONEO"," ")</f>
        <v xml:space="preserve"> </v>
      </c>
      <c r="AU1631" t="str">
        <f>+IF(TablaProyecto[[#This Row],[JobSatisfaction]]&gt;4,"ERRONEO"," ")</f>
        <v xml:space="preserve"> </v>
      </c>
      <c r="AV1631" t="str">
        <f>+IF(TablaProyecto[[#This Row],[PerformanceRating]]&gt;4,"ERRONEO"," ")</f>
        <v xml:space="preserve"> </v>
      </c>
      <c r="AW1631" t="str">
        <f>+IF(TablaProyecto[[#This Row],[RelationshipSatisfaction]]&gt;4,"ERRONEO"," ")</f>
        <v xml:space="preserve"> </v>
      </c>
      <c r="AX1631" t="str">
        <f>+IF(TablaProyecto[[#This Row],[WorkLifeBalance]]&gt;4,"ERRONEO"," ")</f>
        <v xml:space="preserve"> </v>
      </c>
    </row>
    <row r="1632" spans="1:50" x14ac:dyDescent="0.35">
      <c r="A1632">
        <v>29</v>
      </c>
      <c r="B1632" t="s">
        <v>43</v>
      </c>
      <c r="C1632" t="s">
        <v>55</v>
      </c>
      <c r="D1632">
        <v>1003</v>
      </c>
      <c r="E1632" t="s">
        <v>45</v>
      </c>
      <c r="F1632">
        <v>1</v>
      </c>
      <c r="G1632">
        <v>3</v>
      </c>
      <c r="H1632" t="s">
        <v>51</v>
      </c>
      <c r="I1632">
        <v>1</v>
      </c>
      <c r="J1632">
        <v>2229</v>
      </c>
      <c r="K1632">
        <v>4</v>
      </c>
      <c r="L1632" t="s">
        <v>46</v>
      </c>
      <c r="M1632">
        <v>44</v>
      </c>
      <c r="N1632">
        <v>2</v>
      </c>
      <c r="O1632">
        <v>3</v>
      </c>
      <c r="P1632" t="s">
        <v>40</v>
      </c>
      <c r="Q1632">
        <v>4</v>
      </c>
      <c r="R1632" t="s">
        <v>52</v>
      </c>
      <c r="S1632">
        <v>3445</v>
      </c>
      <c r="T1632">
        <v>9697</v>
      </c>
      <c r="U1632">
        <v>4</v>
      </c>
      <c r="V1632" t="s">
        <v>42</v>
      </c>
      <c r="W1632" t="s">
        <v>35</v>
      </c>
      <c r="X1632">
        <v>14</v>
      </c>
      <c r="Y1632">
        <v>4</v>
      </c>
      <c r="Z1632">
        <v>1</v>
      </c>
      <c r="AA1632">
        <v>80</v>
      </c>
      <c r="AB1632">
        <v>1</v>
      </c>
      <c r="AC1632">
        <v>12</v>
      </c>
      <c r="AD1632">
        <v>1</v>
      </c>
      <c r="AE1632">
        <v>4</v>
      </c>
      <c r="AF1632">
        <v>2</v>
      </c>
      <c r="AG1632">
        <v>2</v>
      </c>
      <c r="AH1632">
        <v>1</v>
      </c>
      <c r="AI1632">
        <v>13</v>
      </c>
      <c r="AJ1632" s="3">
        <f>+TablaProyecto[[#This Row],[PercentSalaryHike]]/100</f>
        <v>0.14000000000000001</v>
      </c>
      <c r="AK1632" s="3" t="str">
        <f>+IF(TablaProyecto[[#This Row],[Age]]&gt;=61,"Baby boomers",IF(TablaProyecto[[#This Row],[Age]]&gt;=45,"Generacion X",IF(TablaProyecto[[#This Row],[Age]]&gt;=29,"Millennials","Generacion Z")))</f>
        <v>Millennials</v>
      </c>
      <c r="AL163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32" s="3" t="str">
        <f>+IF(TablaProyecto[[#This Row],[HourlyRate]]&lt;50,"Coste salarial bajo",IF(TablaProyecto[[#This Row],[HourlyRate]]&lt;75,"Coste salarial medio","Coste salarial alto"))</f>
        <v>Coste salarial bajo</v>
      </c>
      <c r="AN1632" s="3" t="str">
        <f>+IF(TablaProyecto[[#This Row],[DistanceFromHome]]&lt;10,"0-10 kms",IF(TablaProyecto[[#This Row],[DistanceFromHome]]&lt;20,"10-20 kms","20-30 kms"))</f>
        <v>0-10 kms</v>
      </c>
      <c r="AO1632" s="3" t="str">
        <f>+IF(TablaProyecto[[#This Row],[Porcentaje de aumento salarial recibido (%)]]&lt;16%,"Bajo",IF(TablaProyecto[[#This Row],[Porcentaje de aumento salarial recibido (%)]]&lt;21%,"Medio","Alto"))</f>
        <v>Bajo</v>
      </c>
      <c r="AP1632" s="3" t="str">
        <f>+IF(TablaProyecto[[#This Row],[TrainingTimesLastYear]]&lt;3,"Poca",IF(TablaProyecto[[#This Row],[TrainingTimesLastYear]]&lt;5,"Media","Mucha"))</f>
        <v>Poca</v>
      </c>
      <c r="AQ1632" s="3" t="str">
        <f>+IF(TablaProyecto[[#This Row],[TotalWorkingYears]]&lt;4,"Junior",IF(TablaProyecto[[#This Row],[TotalWorkingYears]]&lt;10,"Intermediate","Senior"))</f>
        <v>Senior</v>
      </c>
      <c r="AS1632" t="str">
        <f>+IF(TablaProyecto[[#This Row],[Education]]&gt;5,"ERRONEO","")</f>
        <v/>
      </c>
      <c r="AT1632" t="str">
        <f>IF(+COUNTIF(TablaProyecto[EmployeeNumber],TablaProyecto[[#This Row],[EmployeeNumber]])&gt;1,"ERRONEO"," ")</f>
        <v xml:space="preserve"> </v>
      </c>
      <c r="AU1632" t="str">
        <f>+IF(TablaProyecto[[#This Row],[JobSatisfaction]]&gt;4,"ERRONEO"," ")</f>
        <v xml:space="preserve"> </v>
      </c>
      <c r="AV1632" t="str">
        <f>+IF(TablaProyecto[[#This Row],[PerformanceRating]]&gt;4,"ERRONEO"," ")</f>
        <v xml:space="preserve"> </v>
      </c>
      <c r="AW1632" t="str">
        <f>+IF(TablaProyecto[[#This Row],[RelationshipSatisfaction]]&gt;4,"ERRONEO"," ")</f>
        <v xml:space="preserve"> </v>
      </c>
      <c r="AX1632" t="str">
        <f>+IF(TablaProyecto[[#This Row],[WorkLifeBalance]]&gt;4,"ERRONEO"," ")</f>
        <v xml:space="preserve"> </v>
      </c>
    </row>
    <row r="1633" spans="1:50" x14ac:dyDescent="0.35">
      <c r="A1633">
        <v>30</v>
      </c>
      <c r="B1633" t="s">
        <v>43</v>
      </c>
      <c r="C1633" t="s">
        <v>36</v>
      </c>
      <c r="D1633">
        <v>516</v>
      </c>
      <c r="E1633" t="s">
        <v>45</v>
      </c>
      <c r="F1633">
        <v>4</v>
      </c>
      <c r="G1633">
        <v>1</v>
      </c>
      <c r="H1633" t="s">
        <v>49</v>
      </c>
      <c r="I1633">
        <v>1</v>
      </c>
      <c r="J1633">
        <v>2230</v>
      </c>
      <c r="K1633">
        <v>3</v>
      </c>
      <c r="L1633" t="s">
        <v>39</v>
      </c>
      <c r="M1633">
        <v>88</v>
      </c>
      <c r="N1633">
        <v>3</v>
      </c>
      <c r="O1633">
        <v>1</v>
      </c>
      <c r="P1633" t="s">
        <v>40</v>
      </c>
      <c r="Q1633">
        <v>1</v>
      </c>
      <c r="R1633" t="s">
        <v>41</v>
      </c>
      <c r="S1633">
        <v>10445</v>
      </c>
      <c r="T1633">
        <v>21708</v>
      </c>
      <c r="U1633">
        <v>4</v>
      </c>
      <c r="V1633" t="s">
        <v>42</v>
      </c>
      <c r="W1633" t="s">
        <v>43</v>
      </c>
      <c r="X1633">
        <v>12</v>
      </c>
      <c r="Y1633">
        <v>3</v>
      </c>
      <c r="Z1633">
        <v>1</v>
      </c>
      <c r="AA1633">
        <v>80</v>
      </c>
      <c r="AB1633">
        <v>1</v>
      </c>
      <c r="AC1633">
        <v>4</v>
      </c>
      <c r="AD1633">
        <v>1</v>
      </c>
      <c r="AE1633">
        <v>3</v>
      </c>
      <c r="AF1633">
        <v>7</v>
      </c>
      <c r="AG1633">
        <v>7</v>
      </c>
      <c r="AH1633">
        <v>1</v>
      </c>
      <c r="AI1633">
        <v>8</v>
      </c>
      <c r="AJ1633" s="3">
        <f>+TablaProyecto[[#This Row],[PercentSalaryHike]]/100</f>
        <v>0.12</v>
      </c>
      <c r="AK1633" s="3" t="str">
        <f>+IF(TablaProyecto[[#This Row],[Age]]&gt;=61,"Baby boomers",IF(TablaProyecto[[#This Row],[Age]]&gt;=45,"Generacion X",IF(TablaProyecto[[#This Row],[Age]]&gt;=29,"Millennials","Generacion Z")))</f>
        <v>Millennials</v>
      </c>
      <c r="AL163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33" s="3" t="str">
        <f>+IF(TablaProyecto[[#This Row],[HourlyRate]]&lt;50,"Coste salarial bajo",IF(TablaProyecto[[#This Row],[HourlyRate]]&lt;75,"Coste salarial medio","Coste salarial alto"))</f>
        <v>Coste salarial alto</v>
      </c>
      <c r="AN1633" s="3" t="str">
        <f>+IF(TablaProyecto[[#This Row],[DistanceFromHome]]&lt;10,"0-10 kms",IF(TablaProyecto[[#This Row],[DistanceFromHome]]&lt;20,"10-20 kms","20-30 kms"))</f>
        <v>0-10 kms</v>
      </c>
      <c r="AO1633" s="3" t="str">
        <f>+IF(TablaProyecto[[#This Row],[Porcentaje de aumento salarial recibido (%)]]&lt;16%,"Bajo",IF(TablaProyecto[[#This Row],[Porcentaje de aumento salarial recibido (%)]]&lt;21%,"Medio","Alto"))</f>
        <v>Bajo</v>
      </c>
      <c r="AP1633" s="3" t="str">
        <f>+IF(TablaProyecto[[#This Row],[TrainingTimesLastYear]]&lt;3,"Poca",IF(TablaProyecto[[#This Row],[TrainingTimesLastYear]]&lt;5,"Media","Mucha"))</f>
        <v>Poca</v>
      </c>
      <c r="AQ1633" s="3" t="str">
        <f>+IF(TablaProyecto[[#This Row],[TotalWorkingYears]]&lt;4,"Junior",IF(TablaProyecto[[#This Row],[TotalWorkingYears]]&lt;10,"Intermediate","Senior"))</f>
        <v>Intermediate</v>
      </c>
      <c r="AS1633" t="str">
        <f>+IF(TablaProyecto[[#This Row],[Education]]&gt;5,"ERRONEO","")</f>
        <v/>
      </c>
      <c r="AT1633" t="str">
        <f>IF(+COUNTIF(TablaProyecto[EmployeeNumber],TablaProyecto[[#This Row],[EmployeeNumber]])&gt;1,"ERRONEO"," ")</f>
        <v xml:space="preserve"> </v>
      </c>
      <c r="AU1633" t="str">
        <f>+IF(TablaProyecto[[#This Row],[JobSatisfaction]]&gt;4,"ERRONEO"," ")</f>
        <v xml:space="preserve"> </v>
      </c>
      <c r="AV1633" t="str">
        <f>+IF(TablaProyecto[[#This Row],[PerformanceRating]]&gt;4,"ERRONEO"," ")</f>
        <v xml:space="preserve"> </v>
      </c>
      <c r="AW1633" t="str">
        <f>+IF(TablaProyecto[[#This Row],[RelationshipSatisfaction]]&gt;4,"ERRONEO"," ")</f>
        <v xml:space="preserve"> </v>
      </c>
      <c r="AX1633" t="str">
        <f>+IF(TablaProyecto[[#This Row],[WorkLifeBalance]]&gt;4,"ERRONEO"," ")</f>
        <v xml:space="preserve"> </v>
      </c>
    </row>
    <row r="1634" spans="1:50" x14ac:dyDescent="0.35">
      <c r="A1634">
        <v>53</v>
      </c>
      <c r="B1634" t="s">
        <v>43</v>
      </c>
      <c r="C1634" t="s">
        <v>55</v>
      </c>
      <c r="D1634">
        <v>760</v>
      </c>
      <c r="E1634" t="s">
        <v>45</v>
      </c>
      <c r="F1634">
        <v>28</v>
      </c>
      <c r="G1634">
        <v>3</v>
      </c>
      <c r="H1634" t="s">
        <v>38</v>
      </c>
      <c r="I1634">
        <v>1</v>
      </c>
      <c r="J1634">
        <v>2231</v>
      </c>
      <c r="K1634">
        <v>3</v>
      </c>
      <c r="L1634" t="s">
        <v>46</v>
      </c>
      <c r="M1634">
        <v>40</v>
      </c>
      <c r="N1634">
        <v>4</v>
      </c>
      <c r="O1634">
        <v>2</v>
      </c>
      <c r="P1634" t="s">
        <v>40</v>
      </c>
      <c r="Q1634">
        <v>3</v>
      </c>
      <c r="R1634" t="s">
        <v>48</v>
      </c>
      <c r="S1634">
        <v>5406</v>
      </c>
      <c r="T1634">
        <v>6770</v>
      </c>
      <c r="U1634">
        <v>2</v>
      </c>
      <c r="V1634" t="s">
        <v>42</v>
      </c>
      <c r="W1634" t="s">
        <v>35</v>
      </c>
      <c r="X1634">
        <v>17</v>
      </c>
      <c r="Y1634">
        <v>3</v>
      </c>
      <c r="Z1634">
        <v>2</v>
      </c>
      <c r="AA1634">
        <v>80</v>
      </c>
      <c r="AB1634">
        <v>3</v>
      </c>
      <c r="AC1634">
        <v>10</v>
      </c>
      <c r="AD1634">
        <v>2</v>
      </c>
      <c r="AE1634">
        <v>2</v>
      </c>
      <c r="AF1634">
        <v>2</v>
      </c>
      <c r="AG1634">
        <v>1</v>
      </c>
      <c r="AH1634">
        <v>0</v>
      </c>
      <c r="AI1634">
        <v>2</v>
      </c>
      <c r="AJ1634" s="3">
        <f>+TablaProyecto[[#This Row],[PercentSalaryHike]]/100</f>
        <v>0.17</v>
      </c>
      <c r="AK1634" s="3" t="str">
        <f>+IF(TablaProyecto[[#This Row],[Age]]&gt;=61,"Baby boomers",IF(TablaProyecto[[#This Row],[Age]]&gt;=45,"Generacion X",IF(TablaProyecto[[#This Row],[Age]]&gt;=29,"Millennials","Generacion Z")))</f>
        <v>Generacion X</v>
      </c>
      <c r="AL163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34" s="3" t="str">
        <f>+IF(TablaProyecto[[#This Row],[HourlyRate]]&lt;50,"Coste salarial bajo",IF(TablaProyecto[[#This Row],[HourlyRate]]&lt;75,"Coste salarial medio","Coste salarial alto"))</f>
        <v>Coste salarial bajo</v>
      </c>
      <c r="AN1634" s="3" t="str">
        <f>+IF(TablaProyecto[[#This Row],[DistanceFromHome]]&lt;10,"0-10 kms",IF(TablaProyecto[[#This Row],[DistanceFromHome]]&lt;20,"10-20 kms","20-30 kms"))</f>
        <v>20-30 kms</v>
      </c>
      <c r="AO1634" s="3" t="str">
        <f>+IF(TablaProyecto[[#This Row],[Porcentaje de aumento salarial recibido (%)]]&lt;16%,"Bajo",IF(TablaProyecto[[#This Row],[Porcentaje de aumento salarial recibido (%)]]&lt;21%,"Medio","Alto"))</f>
        <v>Medio</v>
      </c>
      <c r="AP1634" s="3" t="str">
        <f>+IF(TablaProyecto[[#This Row],[TrainingTimesLastYear]]&lt;3,"Poca",IF(TablaProyecto[[#This Row],[TrainingTimesLastYear]]&lt;5,"Media","Mucha"))</f>
        <v>Poca</v>
      </c>
      <c r="AQ1634" s="3" t="str">
        <f>+IF(TablaProyecto[[#This Row],[TotalWorkingYears]]&lt;4,"Junior",IF(TablaProyecto[[#This Row],[TotalWorkingYears]]&lt;10,"Intermediate","Senior"))</f>
        <v>Senior</v>
      </c>
      <c r="AS1634" t="str">
        <f>+IF(TablaProyecto[[#This Row],[Education]]&gt;5,"ERRONEO","")</f>
        <v/>
      </c>
      <c r="AT1634" t="str">
        <f>IF(+COUNTIF(TablaProyecto[EmployeeNumber],TablaProyecto[[#This Row],[EmployeeNumber]])&gt;1,"ERRONEO"," ")</f>
        <v xml:space="preserve"> </v>
      </c>
      <c r="AU1634" t="str">
        <f>+IF(TablaProyecto[[#This Row],[JobSatisfaction]]&gt;4,"ERRONEO"," ")</f>
        <v xml:space="preserve"> </v>
      </c>
      <c r="AV1634" t="str">
        <f>+IF(TablaProyecto[[#This Row],[PerformanceRating]]&gt;4,"ERRONEO"," ")</f>
        <v xml:space="preserve"> </v>
      </c>
      <c r="AW1634" t="str">
        <f>+IF(TablaProyecto[[#This Row],[RelationshipSatisfaction]]&gt;4,"ERRONEO"," ")</f>
        <v xml:space="preserve"> </v>
      </c>
      <c r="AX1634" t="str">
        <f>+IF(TablaProyecto[[#This Row],[WorkLifeBalance]]&gt;4,"ERRONEO"," ")</f>
        <v xml:space="preserve"> </v>
      </c>
    </row>
    <row r="1635" spans="1:50" x14ac:dyDescent="0.35">
      <c r="A1635">
        <v>51</v>
      </c>
      <c r="B1635" t="s">
        <v>43</v>
      </c>
      <c r="C1635" t="s">
        <v>36</v>
      </c>
      <c r="D1635">
        <v>771</v>
      </c>
      <c r="E1635" t="s">
        <v>61</v>
      </c>
      <c r="F1635">
        <v>2</v>
      </c>
      <c r="G1635">
        <v>4</v>
      </c>
      <c r="H1635" t="s">
        <v>61</v>
      </c>
      <c r="I1635">
        <v>1</v>
      </c>
      <c r="J1635">
        <v>2232</v>
      </c>
      <c r="K1635">
        <v>4</v>
      </c>
      <c r="L1635" t="s">
        <v>39</v>
      </c>
      <c r="M1635">
        <v>47</v>
      </c>
      <c r="N1635">
        <v>3</v>
      </c>
      <c r="O1635">
        <v>2</v>
      </c>
      <c r="P1635" t="s">
        <v>56</v>
      </c>
      <c r="Q1635">
        <v>3</v>
      </c>
      <c r="R1635" t="s">
        <v>41</v>
      </c>
      <c r="S1635">
        <v>3867</v>
      </c>
      <c r="T1635">
        <v>22217</v>
      </c>
      <c r="U1635">
        <v>2</v>
      </c>
      <c r="V1635" t="s">
        <v>42</v>
      </c>
      <c r="W1635" t="s">
        <v>43</v>
      </c>
      <c r="X1635">
        <v>13</v>
      </c>
      <c r="Y1635">
        <v>4</v>
      </c>
      <c r="Z1635">
        <v>2</v>
      </c>
      <c r="AA1635">
        <v>80</v>
      </c>
      <c r="AB1635">
        <v>1</v>
      </c>
      <c r="AC1635">
        <v>4</v>
      </c>
      <c r="AD1635">
        <v>3</v>
      </c>
      <c r="AE1635">
        <v>3</v>
      </c>
      <c r="AF1635">
        <v>3</v>
      </c>
      <c r="AG1635">
        <v>3</v>
      </c>
      <c r="AH1635">
        <v>1</v>
      </c>
      <c r="AI1635">
        <v>2</v>
      </c>
      <c r="AJ1635" s="3">
        <f>+TablaProyecto[[#This Row],[PercentSalaryHike]]/100</f>
        <v>0.13</v>
      </c>
      <c r="AK1635" s="3" t="str">
        <f>+IF(TablaProyecto[[#This Row],[Age]]&gt;=61,"Baby boomers",IF(TablaProyecto[[#This Row],[Age]]&gt;=45,"Generacion X",IF(TablaProyecto[[#This Row],[Age]]&gt;=29,"Millennials","Generacion Z")))</f>
        <v>Generacion X</v>
      </c>
      <c r="AL163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35" s="3" t="str">
        <f>+IF(TablaProyecto[[#This Row],[HourlyRate]]&lt;50,"Coste salarial bajo",IF(TablaProyecto[[#This Row],[HourlyRate]]&lt;75,"Coste salarial medio","Coste salarial alto"))</f>
        <v>Coste salarial bajo</v>
      </c>
      <c r="AN1635" s="3" t="str">
        <f>+IF(TablaProyecto[[#This Row],[DistanceFromHome]]&lt;10,"0-10 kms",IF(TablaProyecto[[#This Row],[DistanceFromHome]]&lt;20,"10-20 kms","20-30 kms"))</f>
        <v>0-10 kms</v>
      </c>
      <c r="AO1635" s="3" t="str">
        <f>+IF(TablaProyecto[[#This Row],[Porcentaje de aumento salarial recibido (%)]]&lt;16%,"Bajo",IF(TablaProyecto[[#This Row],[Porcentaje de aumento salarial recibido (%)]]&lt;21%,"Medio","Alto"))</f>
        <v>Bajo</v>
      </c>
      <c r="AP1635" s="3" t="str">
        <f>+IF(TablaProyecto[[#This Row],[TrainingTimesLastYear]]&lt;3,"Poca",IF(TablaProyecto[[#This Row],[TrainingTimesLastYear]]&lt;5,"Media","Mucha"))</f>
        <v>Media</v>
      </c>
      <c r="AQ1635" s="3" t="str">
        <f>+IF(TablaProyecto[[#This Row],[TotalWorkingYears]]&lt;4,"Junior",IF(TablaProyecto[[#This Row],[TotalWorkingYears]]&lt;10,"Intermediate","Senior"))</f>
        <v>Intermediate</v>
      </c>
      <c r="AS1635" t="str">
        <f>+IF(TablaProyecto[[#This Row],[Education]]&gt;5,"ERRONEO","")</f>
        <v/>
      </c>
      <c r="AT1635" t="str">
        <f>IF(+COUNTIF(TablaProyecto[EmployeeNumber],TablaProyecto[[#This Row],[EmployeeNumber]])&gt;1,"ERRONEO"," ")</f>
        <v xml:space="preserve"> </v>
      </c>
      <c r="AU1635" t="str">
        <f>+IF(TablaProyecto[[#This Row],[JobSatisfaction]]&gt;4,"ERRONEO"," ")</f>
        <v xml:space="preserve"> </v>
      </c>
      <c r="AV1635" t="str">
        <f>+IF(TablaProyecto[[#This Row],[PerformanceRating]]&gt;4,"ERRONEO"," ")</f>
        <v xml:space="preserve"> </v>
      </c>
      <c r="AW1635" t="str">
        <f>+IF(TablaProyecto[[#This Row],[RelationshipSatisfaction]]&gt;4,"ERRONEO"," ")</f>
        <v xml:space="preserve"> </v>
      </c>
      <c r="AX1635" t="str">
        <f>+IF(TablaProyecto[[#This Row],[WorkLifeBalance]]&gt;4,"ERRONEO"," ")</f>
        <v xml:space="preserve"> </v>
      </c>
    </row>
    <row r="1636" spans="1:50" x14ac:dyDescent="0.35">
      <c r="A1636">
        <v>58</v>
      </c>
      <c r="B1636" t="s">
        <v>43</v>
      </c>
      <c r="C1636" t="s">
        <v>36</v>
      </c>
      <c r="D1636">
        <v>333</v>
      </c>
      <c r="E1636" t="s">
        <v>45</v>
      </c>
      <c r="F1636">
        <v>3</v>
      </c>
      <c r="G1636">
        <v>3</v>
      </c>
      <c r="H1636" t="s">
        <v>59</v>
      </c>
      <c r="I1636">
        <v>1</v>
      </c>
      <c r="J1636">
        <v>2233</v>
      </c>
      <c r="K1636">
        <v>4</v>
      </c>
      <c r="L1636" t="s">
        <v>46</v>
      </c>
      <c r="M1636">
        <v>89</v>
      </c>
      <c r="N1636">
        <v>3</v>
      </c>
      <c r="O1636">
        <v>2</v>
      </c>
      <c r="P1636" t="s">
        <v>57</v>
      </c>
      <c r="Q1636">
        <v>4</v>
      </c>
      <c r="R1636" t="s">
        <v>52</v>
      </c>
      <c r="S1636">
        <v>4787</v>
      </c>
      <c r="T1636">
        <v>9983</v>
      </c>
      <c r="U1636">
        <v>1</v>
      </c>
      <c r="V1636" t="s">
        <v>42</v>
      </c>
      <c r="W1636" t="s">
        <v>43</v>
      </c>
      <c r="X1636">
        <v>22</v>
      </c>
      <c r="Y1636">
        <v>3</v>
      </c>
      <c r="Z1636">
        <v>3</v>
      </c>
      <c r="AA1636">
        <v>80</v>
      </c>
      <c r="AB1636">
        <v>1</v>
      </c>
      <c r="AC1636">
        <v>10</v>
      </c>
      <c r="AD1636">
        <v>3</v>
      </c>
      <c r="AE1636">
        <v>3</v>
      </c>
      <c r="AF1636">
        <v>6</v>
      </c>
      <c r="AG1636">
        <v>0</v>
      </c>
      <c r="AH1636">
        <v>2</v>
      </c>
      <c r="AI1636">
        <v>7</v>
      </c>
      <c r="AJ1636" s="3">
        <f>+TablaProyecto[[#This Row],[PercentSalaryHike]]/100</f>
        <v>0.22</v>
      </c>
      <c r="AK1636" s="3" t="str">
        <f>+IF(TablaProyecto[[#This Row],[Age]]&gt;=61,"Baby boomers",IF(TablaProyecto[[#This Row],[Age]]&gt;=45,"Generacion X",IF(TablaProyecto[[#This Row],[Age]]&gt;=29,"Millennials","Generacion Z")))</f>
        <v>Generacion X</v>
      </c>
      <c r="AL163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36" s="3" t="str">
        <f>+IF(TablaProyecto[[#This Row],[HourlyRate]]&lt;50,"Coste salarial bajo",IF(TablaProyecto[[#This Row],[HourlyRate]]&lt;75,"Coste salarial medio","Coste salarial alto"))</f>
        <v>Coste salarial alto</v>
      </c>
      <c r="AN1636" s="3" t="str">
        <f>+IF(TablaProyecto[[#This Row],[DistanceFromHome]]&lt;10,"0-10 kms",IF(TablaProyecto[[#This Row],[DistanceFromHome]]&lt;20,"10-20 kms","20-30 kms"))</f>
        <v>0-10 kms</v>
      </c>
      <c r="AO1636" s="3" t="str">
        <f>+IF(TablaProyecto[[#This Row],[Porcentaje de aumento salarial recibido (%)]]&lt;16%,"Bajo",IF(TablaProyecto[[#This Row],[Porcentaje de aumento salarial recibido (%)]]&lt;21%,"Medio","Alto"))</f>
        <v>Alto</v>
      </c>
      <c r="AP1636" s="3" t="str">
        <f>+IF(TablaProyecto[[#This Row],[TrainingTimesLastYear]]&lt;3,"Poca",IF(TablaProyecto[[#This Row],[TrainingTimesLastYear]]&lt;5,"Media","Mucha"))</f>
        <v>Media</v>
      </c>
      <c r="AQ1636" s="3" t="str">
        <f>+IF(TablaProyecto[[#This Row],[TotalWorkingYears]]&lt;4,"Junior",IF(TablaProyecto[[#This Row],[TotalWorkingYears]]&lt;10,"Intermediate","Senior"))</f>
        <v>Senior</v>
      </c>
      <c r="AS1636" t="str">
        <f>+IF(TablaProyecto[[#This Row],[Education]]&gt;5,"ERRONEO","")</f>
        <v/>
      </c>
      <c r="AT1636" t="str">
        <f>IF(+COUNTIF(TablaProyecto[EmployeeNumber],TablaProyecto[[#This Row],[EmployeeNumber]])&gt;1,"ERRONEO"," ")</f>
        <v xml:space="preserve"> </v>
      </c>
      <c r="AU1636" t="str">
        <f>+IF(TablaProyecto[[#This Row],[JobSatisfaction]]&gt;4,"ERRONEO"," ")</f>
        <v xml:space="preserve"> </v>
      </c>
      <c r="AV1636" t="str">
        <f>+IF(TablaProyecto[[#This Row],[PerformanceRating]]&gt;4,"ERRONEO"," ")</f>
        <v xml:space="preserve"> </v>
      </c>
      <c r="AW1636" t="str">
        <f>+IF(TablaProyecto[[#This Row],[RelationshipSatisfaction]]&gt;4,"ERRONEO"," ")</f>
        <v xml:space="preserve"> </v>
      </c>
      <c r="AX1636" t="str">
        <f>+IF(TablaProyecto[[#This Row],[WorkLifeBalance]]&gt;4,"ERRONEO"," ")</f>
        <v xml:space="preserve"> </v>
      </c>
    </row>
    <row r="1637" spans="1:50" x14ac:dyDescent="0.35">
      <c r="A1637">
        <v>29</v>
      </c>
      <c r="B1637" t="s">
        <v>35</v>
      </c>
      <c r="C1637" t="s">
        <v>55</v>
      </c>
      <c r="D1637">
        <v>646</v>
      </c>
      <c r="E1637" t="s">
        <v>37</v>
      </c>
      <c r="F1637">
        <v>2</v>
      </c>
      <c r="G1637">
        <v>2</v>
      </c>
      <c r="H1637" t="s">
        <v>60</v>
      </c>
      <c r="I1637">
        <v>1</v>
      </c>
      <c r="J1637">
        <v>2234</v>
      </c>
      <c r="K1637">
        <v>4</v>
      </c>
      <c r="L1637" t="s">
        <v>39</v>
      </c>
      <c r="M1637">
        <v>82</v>
      </c>
      <c r="N1637">
        <v>3</v>
      </c>
      <c r="O1637">
        <v>1</v>
      </c>
      <c r="P1637" t="s">
        <v>56</v>
      </c>
      <c r="Q1637">
        <v>4</v>
      </c>
      <c r="R1637" t="s">
        <v>41</v>
      </c>
      <c r="S1637">
        <v>2342</v>
      </c>
      <c r="T1637">
        <v>6020</v>
      </c>
      <c r="U1637">
        <v>0</v>
      </c>
      <c r="V1637" t="s">
        <v>42</v>
      </c>
      <c r="W1637" t="s">
        <v>35</v>
      </c>
      <c r="X1637">
        <v>12</v>
      </c>
      <c r="Y1637">
        <v>3</v>
      </c>
      <c r="Z1637">
        <v>4</v>
      </c>
      <c r="AA1637">
        <v>80</v>
      </c>
      <c r="AB1637">
        <v>2</v>
      </c>
      <c r="AC1637">
        <v>31</v>
      </c>
      <c r="AD1637">
        <v>1</v>
      </c>
      <c r="AE1637">
        <v>3</v>
      </c>
      <c r="AF1637">
        <v>2</v>
      </c>
      <c r="AG1637">
        <v>0</v>
      </c>
      <c r="AH1637">
        <v>0</v>
      </c>
      <c r="AI1637">
        <v>7</v>
      </c>
      <c r="AJ1637" s="3">
        <f>+TablaProyecto[[#This Row],[PercentSalaryHike]]/100</f>
        <v>0.12</v>
      </c>
      <c r="AK1637" s="3" t="str">
        <f>+IF(TablaProyecto[[#This Row],[Age]]&gt;=61,"Baby boomers",IF(TablaProyecto[[#This Row],[Age]]&gt;=45,"Generacion X",IF(TablaProyecto[[#This Row],[Age]]&gt;=29,"Millennials","Generacion Z")))</f>
        <v>Millennials</v>
      </c>
      <c r="AL163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37" s="3" t="str">
        <f>+IF(TablaProyecto[[#This Row],[HourlyRate]]&lt;50,"Coste salarial bajo",IF(TablaProyecto[[#This Row],[HourlyRate]]&lt;75,"Coste salarial medio","Coste salarial alto"))</f>
        <v>Coste salarial alto</v>
      </c>
      <c r="AN1637" s="3" t="str">
        <f>+IF(TablaProyecto[[#This Row],[DistanceFromHome]]&lt;10,"0-10 kms",IF(TablaProyecto[[#This Row],[DistanceFromHome]]&lt;20,"10-20 kms","20-30 kms"))</f>
        <v>0-10 kms</v>
      </c>
      <c r="AO1637" s="3" t="str">
        <f>+IF(TablaProyecto[[#This Row],[Porcentaje de aumento salarial recibido (%)]]&lt;16%,"Bajo",IF(TablaProyecto[[#This Row],[Porcentaje de aumento salarial recibido (%)]]&lt;21%,"Medio","Alto"))</f>
        <v>Bajo</v>
      </c>
      <c r="AP1637" s="3" t="str">
        <f>+IF(TablaProyecto[[#This Row],[TrainingTimesLastYear]]&lt;3,"Poca",IF(TablaProyecto[[#This Row],[TrainingTimesLastYear]]&lt;5,"Media","Mucha"))</f>
        <v>Poca</v>
      </c>
      <c r="AQ1637" s="3" t="str">
        <f>+IF(TablaProyecto[[#This Row],[TotalWorkingYears]]&lt;4,"Junior",IF(TablaProyecto[[#This Row],[TotalWorkingYears]]&lt;10,"Intermediate","Senior"))</f>
        <v>Senior</v>
      </c>
      <c r="AS1637" t="str">
        <f>+IF(TablaProyecto[[#This Row],[Education]]&gt;5,"ERRONEO","")</f>
        <v/>
      </c>
      <c r="AT1637" t="str">
        <f>IF(+COUNTIF(TablaProyecto[EmployeeNumber],TablaProyecto[[#This Row],[EmployeeNumber]])&gt;1,"ERRONEO"," ")</f>
        <v xml:space="preserve"> </v>
      </c>
      <c r="AU1637" t="str">
        <f>+IF(TablaProyecto[[#This Row],[JobSatisfaction]]&gt;4,"ERRONEO"," ")</f>
        <v xml:space="preserve"> </v>
      </c>
      <c r="AV1637" t="str">
        <f>+IF(TablaProyecto[[#This Row],[PerformanceRating]]&gt;4,"ERRONEO"," ")</f>
        <v xml:space="preserve"> </v>
      </c>
      <c r="AW1637" t="str">
        <f>+IF(TablaProyecto[[#This Row],[RelationshipSatisfaction]]&gt;4,"ERRONEO"," ")</f>
        <v xml:space="preserve"> </v>
      </c>
      <c r="AX1637" t="str">
        <f>+IF(TablaProyecto[[#This Row],[WorkLifeBalance]]&gt;4,"ERRONEO"," ")</f>
        <v xml:space="preserve"> </v>
      </c>
    </row>
    <row r="1638" spans="1:50" x14ac:dyDescent="0.35">
      <c r="A1638">
        <v>21</v>
      </c>
      <c r="B1638" t="s">
        <v>35</v>
      </c>
      <c r="C1638" t="s">
        <v>55</v>
      </c>
      <c r="D1638">
        <v>688</v>
      </c>
      <c r="E1638" t="s">
        <v>61</v>
      </c>
      <c r="F1638">
        <v>3</v>
      </c>
      <c r="G1638">
        <v>4</v>
      </c>
      <c r="H1638" t="s">
        <v>59</v>
      </c>
      <c r="I1638">
        <v>1</v>
      </c>
      <c r="J1638">
        <v>2235</v>
      </c>
      <c r="K1638">
        <v>3</v>
      </c>
      <c r="L1638" t="s">
        <v>39</v>
      </c>
      <c r="M1638">
        <v>64</v>
      </c>
      <c r="N1638">
        <v>2</v>
      </c>
      <c r="O1638">
        <v>2</v>
      </c>
      <c r="P1638" t="s">
        <v>58</v>
      </c>
      <c r="Q1638">
        <v>4</v>
      </c>
      <c r="R1638" t="s">
        <v>41</v>
      </c>
      <c r="S1638">
        <v>4507</v>
      </c>
      <c r="T1638">
        <v>4303</v>
      </c>
      <c r="U1638">
        <v>3</v>
      </c>
      <c r="V1638" t="s">
        <v>42</v>
      </c>
      <c r="W1638" t="s">
        <v>35</v>
      </c>
      <c r="X1638">
        <v>14</v>
      </c>
      <c r="Y1638">
        <v>3</v>
      </c>
      <c r="Z1638">
        <v>2</v>
      </c>
      <c r="AA1638">
        <v>80</v>
      </c>
      <c r="AB1638">
        <v>2</v>
      </c>
      <c r="AC1638">
        <v>9</v>
      </c>
      <c r="AD1638">
        <v>3</v>
      </c>
      <c r="AE1638">
        <v>3</v>
      </c>
      <c r="AF1638">
        <v>2</v>
      </c>
      <c r="AG1638">
        <v>7</v>
      </c>
      <c r="AH1638">
        <v>0</v>
      </c>
      <c r="AI1638">
        <v>2</v>
      </c>
      <c r="AJ1638" s="3">
        <f>+TablaProyecto[[#This Row],[PercentSalaryHike]]/100</f>
        <v>0.14000000000000001</v>
      </c>
      <c r="AK1638" s="3" t="str">
        <f>+IF(TablaProyecto[[#This Row],[Age]]&gt;=61,"Baby boomers",IF(TablaProyecto[[#This Row],[Age]]&gt;=45,"Generacion X",IF(TablaProyecto[[#This Row],[Age]]&gt;=29,"Millennials","Generacion Z")))</f>
        <v>Generacion Z</v>
      </c>
      <c r="AL163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38" s="3" t="str">
        <f>+IF(TablaProyecto[[#This Row],[HourlyRate]]&lt;50,"Coste salarial bajo",IF(TablaProyecto[[#This Row],[HourlyRate]]&lt;75,"Coste salarial medio","Coste salarial alto"))</f>
        <v>Coste salarial medio</v>
      </c>
      <c r="AN1638" s="3" t="str">
        <f>+IF(TablaProyecto[[#This Row],[DistanceFromHome]]&lt;10,"0-10 kms",IF(TablaProyecto[[#This Row],[DistanceFromHome]]&lt;20,"10-20 kms","20-30 kms"))</f>
        <v>0-10 kms</v>
      </c>
      <c r="AO1638" s="3" t="str">
        <f>+IF(TablaProyecto[[#This Row],[Porcentaje de aumento salarial recibido (%)]]&lt;16%,"Bajo",IF(TablaProyecto[[#This Row],[Porcentaje de aumento salarial recibido (%)]]&lt;21%,"Medio","Alto"))</f>
        <v>Bajo</v>
      </c>
      <c r="AP1638" s="3" t="str">
        <f>+IF(TablaProyecto[[#This Row],[TrainingTimesLastYear]]&lt;3,"Poca",IF(TablaProyecto[[#This Row],[TrainingTimesLastYear]]&lt;5,"Media","Mucha"))</f>
        <v>Media</v>
      </c>
      <c r="AQ1638" s="3" t="str">
        <f>+IF(TablaProyecto[[#This Row],[TotalWorkingYears]]&lt;4,"Junior",IF(TablaProyecto[[#This Row],[TotalWorkingYears]]&lt;10,"Intermediate","Senior"))</f>
        <v>Intermediate</v>
      </c>
      <c r="AS1638" t="str">
        <f>+IF(TablaProyecto[[#This Row],[Education]]&gt;5,"ERRONEO","")</f>
        <v/>
      </c>
      <c r="AT1638" t="str">
        <f>IF(+COUNTIF(TablaProyecto[EmployeeNumber],TablaProyecto[[#This Row],[EmployeeNumber]])&gt;1,"ERRONEO"," ")</f>
        <v xml:space="preserve"> </v>
      </c>
      <c r="AU1638" t="str">
        <f>+IF(TablaProyecto[[#This Row],[JobSatisfaction]]&gt;4,"ERRONEO"," ")</f>
        <v xml:space="preserve"> </v>
      </c>
      <c r="AV1638" t="str">
        <f>+IF(TablaProyecto[[#This Row],[PerformanceRating]]&gt;4,"ERRONEO"," ")</f>
        <v xml:space="preserve"> </v>
      </c>
      <c r="AW1638" t="str">
        <f>+IF(TablaProyecto[[#This Row],[RelationshipSatisfaction]]&gt;4,"ERRONEO"," ")</f>
        <v xml:space="preserve"> </v>
      </c>
      <c r="AX1638" t="str">
        <f>+IF(TablaProyecto[[#This Row],[WorkLifeBalance]]&gt;4,"ERRONEO"," ")</f>
        <v xml:space="preserve"> </v>
      </c>
    </row>
    <row r="1639" spans="1:50" x14ac:dyDescent="0.35">
      <c r="A1639">
        <v>26</v>
      </c>
      <c r="B1639" t="s">
        <v>35</v>
      </c>
      <c r="C1639" t="s">
        <v>55</v>
      </c>
      <c r="D1639">
        <v>314</v>
      </c>
      <c r="E1639" t="s">
        <v>61</v>
      </c>
      <c r="F1639">
        <v>2</v>
      </c>
      <c r="G1639">
        <v>3</v>
      </c>
      <c r="H1639" t="s">
        <v>60</v>
      </c>
      <c r="I1639">
        <v>1</v>
      </c>
      <c r="J1639">
        <v>2236</v>
      </c>
      <c r="K1639">
        <v>2</v>
      </c>
      <c r="L1639" t="s">
        <v>46</v>
      </c>
      <c r="M1639">
        <v>63</v>
      </c>
      <c r="N1639">
        <v>2</v>
      </c>
      <c r="O1639">
        <v>2</v>
      </c>
      <c r="P1639" t="s">
        <v>57</v>
      </c>
      <c r="Q1639">
        <v>2</v>
      </c>
      <c r="R1639" t="s">
        <v>52</v>
      </c>
      <c r="S1639">
        <v>5055</v>
      </c>
      <c r="T1639">
        <v>24223</v>
      </c>
      <c r="U1639">
        <v>1</v>
      </c>
      <c r="V1639" t="s">
        <v>42</v>
      </c>
      <c r="W1639" t="s">
        <v>43</v>
      </c>
      <c r="X1639">
        <v>12</v>
      </c>
      <c r="Y1639">
        <v>3</v>
      </c>
      <c r="Z1639">
        <v>2</v>
      </c>
      <c r="AA1639">
        <v>80</v>
      </c>
      <c r="AB1639">
        <v>0</v>
      </c>
      <c r="AC1639">
        <v>6</v>
      </c>
      <c r="AD1639">
        <v>3</v>
      </c>
      <c r="AE1639">
        <v>3</v>
      </c>
      <c r="AF1639">
        <v>10</v>
      </c>
      <c r="AG1639">
        <v>0</v>
      </c>
      <c r="AH1639">
        <v>1</v>
      </c>
      <c r="AI1639">
        <v>2</v>
      </c>
      <c r="AJ1639" s="3">
        <f>+TablaProyecto[[#This Row],[PercentSalaryHike]]/100</f>
        <v>0.12</v>
      </c>
      <c r="AK1639" s="3" t="str">
        <f>+IF(TablaProyecto[[#This Row],[Age]]&gt;=61,"Baby boomers",IF(TablaProyecto[[#This Row],[Age]]&gt;=45,"Generacion X",IF(TablaProyecto[[#This Row],[Age]]&gt;=29,"Millennials","Generacion Z")))</f>
        <v>Generacion Z</v>
      </c>
      <c r="AL163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39" s="3" t="str">
        <f>+IF(TablaProyecto[[#This Row],[HourlyRate]]&lt;50,"Coste salarial bajo",IF(TablaProyecto[[#This Row],[HourlyRate]]&lt;75,"Coste salarial medio","Coste salarial alto"))</f>
        <v>Coste salarial medio</v>
      </c>
      <c r="AN1639" s="3" t="str">
        <f>+IF(TablaProyecto[[#This Row],[DistanceFromHome]]&lt;10,"0-10 kms",IF(TablaProyecto[[#This Row],[DistanceFromHome]]&lt;20,"10-20 kms","20-30 kms"))</f>
        <v>0-10 kms</v>
      </c>
      <c r="AO1639" s="3" t="str">
        <f>+IF(TablaProyecto[[#This Row],[Porcentaje de aumento salarial recibido (%)]]&lt;16%,"Bajo",IF(TablaProyecto[[#This Row],[Porcentaje de aumento salarial recibido (%)]]&lt;21%,"Medio","Alto"))</f>
        <v>Bajo</v>
      </c>
      <c r="AP1639" s="3" t="str">
        <f>+IF(TablaProyecto[[#This Row],[TrainingTimesLastYear]]&lt;3,"Poca",IF(TablaProyecto[[#This Row],[TrainingTimesLastYear]]&lt;5,"Media","Mucha"))</f>
        <v>Media</v>
      </c>
      <c r="AQ1639" s="3" t="str">
        <f>+IF(TablaProyecto[[#This Row],[TotalWorkingYears]]&lt;4,"Junior",IF(TablaProyecto[[#This Row],[TotalWorkingYears]]&lt;10,"Intermediate","Senior"))</f>
        <v>Intermediate</v>
      </c>
      <c r="AS1639" t="str">
        <f>+IF(TablaProyecto[[#This Row],[Education]]&gt;5,"ERRONEO","")</f>
        <v/>
      </c>
      <c r="AT1639" t="str">
        <f>IF(+COUNTIF(TablaProyecto[EmployeeNumber],TablaProyecto[[#This Row],[EmployeeNumber]])&gt;1,"ERRONEO"," ")</f>
        <v xml:space="preserve"> </v>
      </c>
      <c r="AU1639" t="str">
        <f>+IF(TablaProyecto[[#This Row],[JobSatisfaction]]&gt;4,"ERRONEO"," ")</f>
        <v xml:space="preserve"> </v>
      </c>
      <c r="AV1639" t="str">
        <f>+IF(TablaProyecto[[#This Row],[PerformanceRating]]&gt;4,"ERRONEO"," ")</f>
        <v xml:space="preserve"> </v>
      </c>
      <c r="AW1639" t="str">
        <f>+IF(TablaProyecto[[#This Row],[RelationshipSatisfaction]]&gt;4,"ERRONEO"," ")</f>
        <v xml:space="preserve"> </v>
      </c>
      <c r="AX1639" t="str">
        <f>+IF(TablaProyecto[[#This Row],[WorkLifeBalance]]&gt;4,"ERRONEO"," ")</f>
        <v xml:space="preserve"> </v>
      </c>
    </row>
    <row r="1640" spans="1:50" x14ac:dyDescent="0.35">
      <c r="A1640">
        <v>31</v>
      </c>
      <c r="B1640" t="s">
        <v>35</v>
      </c>
      <c r="C1640" t="s">
        <v>55</v>
      </c>
      <c r="D1640">
        <v>1017</v>
      </c>
      <c r="E1640" t="s">
        <v>61</v>
      </c>
      <c r="F1640">
        <v>1</v>
      </c>
      <c r="G1640">
        <v>2</v>
      </c>
      <c r="H1640" t="s">
        <v>49</v>
      </c>
      <c r="I1640">
        <v>1</v>
      </c>
      <c r="J1640">
        <v>2237</v>
      </c>
      <c r="K1640">
        <v>4</v>
      </c>
      <c r="L1640" t="s">
        <v>39</v>
      </c>
      <c r="M1640">
        <v>58</v>
      </c>
      <c r="N1640">
        <v>3</v>
      </c>
      <c r="O1640">
        <v>2</v>
      </c>
      <c r="P1640" t="s">
        <v>54</v>
      </c>
      <c r="Q1640">
        <v>2</v>
      </c>
      <c r="R1640" t="s">
        <v>52</v>
      </c>
      <c r="S1640">
        <v>8926</v>
      </c>
      <c r="T1640">
        <v>20003</v>
      </c>
      <c r="U1640">
        <v>0</v>
      </c>
      <c r="V1640" t="s">
        <v>42</v>
      </c>
      <c r="W1640" t="s">
        <v>35</v>
      </c>
      <c r="X1640">
        <v>11</v>
      </c>
      <c r="Y1640">
        <v>3</v>
      </c>
      <c r="Z1640">
        <v>4</v>
      </c>
      <c r="AA1640">
        <v>80</v>
      </c>
      <c r="AB1640">
        <v>0</v>
      </c>
      <c r="AC1640">
        <v>16</v>
      </c>
      <c r="AD1640">
        <v>4</v>
      </c>
      <c r="AE1640">
        <v>4</v>
      </c>
      <c r="AF1640">
        <v>10</v>
      </c>
      <c r="AG1640">
        <v>2</v>
      </c>
      <c r="AH1640">
        <v>0</v>
      </c>
      <c r="AI1640">
        <v>9</v>
      </c>
      <c r="AJ1640" s="3">
        <f>+TablaProyecto[[#This Row],[PercentSalaryHike]]/100</f>
        <v>0.11</v>
      </c>
      <c r="AK1640" s="3" t="str">
        <f>+IF(TablaProyecto[[#This Row],[Age]]&gt;=61,"Baby boomers",IF(TablaProyecto[[#This Row],[Age]]&gt;=45,"Generacion X",IF(TablaProyecto[[#This Row],[Age]]&gt;=29,"Millennials","Generacion Z")))</f>
        <v>Millennials</v>
      </c>
      <c r="AL164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40" s="3" t="str">
        <f>+IF(TablaProyecto[[#This Row],[HourlyRate]]&lt;50,"Coste salarial bajo",IF(TablaProyecto[[#This Row],[HourlyRate]]&lt;75,"Coste salarial medio","Coste salarial alto"))</f>
        <v>Coste salarial medio</v>
      </c>
      <c r="AN1640" s="3" t="str">
        <f>+IF(TablaProyecto[[#This Row],[DistanceFromHome]]&lt;10,"0-10 kms",IF(TablaProyecto[[#This Row],[DistanceFromHome]]&lt;20,"10-20 kms","20-30 kms"))</f>
        <v>0-10 kms</v>
      </c>
      <c r="AO1640" s="3" t="str">
        <f>+IF(TablaProyecto[[#This Row],[Porcentaje de aumento salarial recibido (%)]]&lt;16%,"Bajo",IF(TablaProyecto[[#This Row],[Porcentaje de aumento salarial recibido (%)]]&lt;21%,"Medio","Alto"))</f>
        <v>Bajo</v>
      </c>
      <c r="AP1640" s="3" t="str">
        <f>+IF(TablaProyecto[[#This Row],[TrainingTimesLastYear]]&lt;3,"Poca",IF(TablaProyecto[[#This Row],[TrainingTimesLastYear]]&lt;5,"Media","Mucha"))</f>
        <v>Media</v>
      </c>
      <c r="AQ1640" s="3" t="str">
        <f>+IF(TablaProyecto[[#This Row],[TotalWorkingYears]]&lt;4,"Junior",IF(TablaProyecto[[#This Row],[TotalWorkingYears]]&lt;10,"Intermediate","Senior"))</f>
        <v>Senior</v>
      </c>
      <c r="AS1640" t="str">
        <f>+IF(TablaProyecto[[#This Row],[Education]]&gt;5,"ERRONEO","")</f>
        <v/>
      </c>
      <c r="AT1640" t="str">
        <f>IF(+COUNTIF(TablaProyecto[EmployeeNumber],TablaProyecto[[#This Row],[EmployeeNumber]])&gt;1,"ERRONEO"," ")</f>
        <v xml:space="preserve"> </v>
      </c>
      <c r="AU1640" t="str">
        <f>+IF(TablaProyecto[[#This Row],[JobSatisfaction]]&gt;4,"ERRONEO"," ")</f>
        <v xml:space="preserve"> </v>
      </c>
      <c r="AV1640" t="str">
        <f>+IF(TablaProyecto[[#This Row],[PerformanceRating]]&gt;4,"ERRONEO"," ")</f>
        <v xml:space="preserve"> </v>
      </c>
      <c r="AW1640" t="str">
        <f>+IF(TablaProyecto[[#This Row],[RelationshipSatisfaction]]&gt;4,"ERRONEO"," ")</f>
        <v xml:space="preserve"> </v>
      </c>
      <c r="AX1640" t="str">
        <f>+IF(TablaProyecto[[#This Row],[WorkLifeBalance]]&gt;4,"ERRONEO"," ")</f>
        <v xml:space="preserve"> </v>
      </c>
    </row>
    <row r="1641" spans="1:50" x14ac:dyDescent="0.35">
      <c r="A1641">
        <v>39</v>
      </c>
      <c r="B1641" t="s">
        <v>43</v>
      </c>
      <c r="C1641" t="s">
        <v>36</v>
      </c>
      <c r="D1641">
        <v>167</v>
      </c>
      <c r="E1641" t="s">
        <v>45</v>
      </c>
      <c r="F1641">
        <v>7</v>
      </c>
      <c r="G1641">
        <v>2</v>
      </c>
      <c r="H1641" t="s">
        <v>49</v>
      </c>
      <c r="I1641">
        <v>1</v>
      </c>
      <c r="J1641">
        <v>2238</v>
      </c>
      <c r="K1641">
        <v>4</v>
      </c>
      <c r="L1641" t="s">
        <v>46</v>
      </c>
      <c r="M1641">
        <v>95</v>
      </c>
      <c r="N1641">
        <v>3</v>
      </c>
      <c r="O1641">
        <v>2</v>
      </c>
      <c r="P1641" t="s">
        <v>61</v>
      </c>
      <c r="Q1641">
        <v>3</v>
      </c>
      <c r="R1641" t="s">
        <v>41</v>
      </c>
      <c r="S1641">
        <v>6389</v>
      </c>
      <c r="T1641">
        <v>21214</v>
      </c>
      <c r="U1641">
        <v>1</v>
      </c>
      <c r="V1641" t="s">
        <v>42</v>
      </c>
      <c r="W1641" t="s">
        <v>43</v>
      </c>
      <c r="X1641">
        <v>15</v>
      </c>
      <c r="Y1641">
        <v>3</v>
      </c>
      <c r="Z1641">
        <v>3</v>
      </c>
      <c r="AA1641">
        <v>80</v>
      </c>
      <c r="AB1641">
        <v>2</v>
      </c>
      <c r="AC1641">
        <v>10</v>
      </c>
      <c r="AD1641">
        <v>0</v>
      </c>
      <c r="AE1641">
        <v>2</v>
      </c>
      <c r="AF1641">
        <v>10</v>
      </c>
      <c r="AG1641">
        <v>2</v>
      </c>
      <c r="AH1641">
        <v>2</v>
      </c>
      <c r="AI1641">
        <v>6</v>
      </c>
      <c r="AJ1641" s="3">
        <f>+TablaProyecto[[#This Row],[PercentSalaryHike]]/100</f>
        <v>0.15</v>
      </c>
      <c r="AK1641" s="3" t="str">
        <f>+IF(TablaProyecto[[#This Row],[Age]]&gt;=61,"Baby boomers",IF(TablaProyecto[[#This Row],[Age]]&gt;=45,"Generacion X",IF(TablaProyecto[[#This Row],[Age]]&gt;=29,"Millennials","Generacion Z")))</f>
        <v>Millennials</v>
      </c>
      <c r="AL164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41" s="3" t="str">
        <f>+IF(TablaProyecto[[#This Row],[HourlyRate]]&lt;50,"Coste salarial bajo",IF(TablaProyecto[[#This Row],[HourlyRate]]&lt;75,"Coste salarial medio","Coste salarial alto"))</f>
        <v>Coste salarial alto</v>
      </c>
      <c r="AN1641" s="3" t="str">
        <f>+IF(TablaProyecto[[#This Row],[DistanceFromHome]]&lt;10,"0-10 kms",IF(TablaProyecto[[#This Row],[DistanceFromHome]]&lt;20,"10-20 kms","20-30 kms"))</f>
        <v>0-10 kms</v>
      </c>
      <c r="AO1641" s="3" t="str">
        <f>+IF(TablaProyecto[[#This Row],[Porcentaje de aumento salarial recibido (%)]]&lt;16%,"Bajo",IF(TablaProyecto[[#This Row],[Porcentaje de aumento salarial recibido (%)]]&lt;21%,"Medio","Alto"))</f>
        <v>Bajo</v>
      </c>
      <c r="AP1641" s="3" t="str">
        <f>+IF(TablaProyecto[[#This Row],[TrainingTimesLastYear]]&lt;3,"Poca",IF(TablaProyecto[[#This Row],[TrainingTimesLastYear]]&lt;5,"Media","Mucha"))</f>
        <v>Poca</v>
      </c>
      <c r="AQ1641" s="3" t="str">
        <f>+IF(TablaProyecto[[#This Row],[TotalWorkingYears]]&lt;4,"Junior",IF(TablaProyecto[[#This Row],[TotalWorkingYears]]&lt;10,"Intermediate","Senior"))</f>
        <v>Senior</v>
      </c>
      <c r="AS1641" t="str">
        <f>+IF(TablaProyecto[[#This Row],[Education]]&gt;5,"ERRONEO","")</f>
        <v/>
      </c>
      <c r="AT1641" t="str">
        <f>IF(+COUNTIF(TablaProyecto[EmployeeNumber],TablaProyecto[[#This Row],[EmployeeNumber]])&gt;1,"ERRONEO"," ")</f>
        <v xml:space="preserve"> </v>
      </c>
      <c r="AU1641" t="str">
        <f>+IF(TablaProyecto[[#This Row],[JobSatisfaction]]&gt;4,"ERRONEO"," ")</f>
        <v xml:space="preserve"> </v>
      </c>
      <c r="AV1641" t="str">
        <f>+IF(TablaProyecto[[#This Row],[PerformanceRating]]&gt;4,"ERRONEO"," ")</f>
        <v xml:space="preserve"> </v>
      </c>
      <c r="AW1641" t="str">
        <f>+IF(TablaProyecto[[#This Row],[RelationshipSatisfaction]]&gt;4,"ERRONEO"," ")</f>
        <v xml:space="preserve"> </v>
      </c>
      <c r="AX1641" t="str">
        <f>+IF(TablaProyecto[[#This Row],[WorkLifeBalance]]&gt;4,"ERRONEO"," ")</f>
        <v xml:space="preserve"> </v>
      </c>
    </row>
    <row r="1642" spans="1:50" x14ac:dyDescent="0.35">
      <c r="A1642">
        <v>23</v>
      </c>
      <c r="B1642" t="s">
        <v>35</v>
      </c>
      <c r="C1642" t="s">
        <v>44</v>
      </c>
      <c r="D1642">
        <v>692</v>
      </c>
      <c r="E1642" t="s">
        <v>37</v>
      </c>
      <c r="F1642">
        <v>3</v>
      </c>
      <c r="G1642">
        <v>2</v>
      </c>
      <c r="H1642" t="s">
        <v>59</v>
      </c>
      <c r="I1642">
        <v>1</v>
      </c>
      <c r="J1642">
        <v>2239</v>
      </c>
      <c r="K1642">
        <v>4</v>
      </c>
      <c r="L1642" t="s">
        <v>39</v>
      </c>
      <c r="M1642">
        <v>85</v>
      </c>
      <c r="N1642">
        <v>3</v>
      </c>
      <c r="O1642">
        <v>4</v>
      </c>
      <c r="P1642" t="s">
        <v>40</v>
      </c>
      <c r="Q1642">
        <v>2</v>
      </c>
      <c r="R1642" t="s">
        <v>52</v>
      </c>
      <c r="S1642">
        <v>6465</v>
      </c>
      <c r="T1642">
        <v>9068</v>
      </c>
      <c r="U1642">
        <v>1</v>
      </c>
      <c r="V1642" t="s">
        <v>42</v>
      </c>
      <c r="W1642" t="s">
        <v>43</v>
      </c>
      <c r="X1642">
        <v>13</v>
      </c>
      <c r="Y1642">
        <v>3</v>
      </c>
      <c r="Z1642">
        <v>4</v>
      </c>
      <c r="AA1642">
        <v>80</v>
      </c>
      <c r="AB1642">
        <v>2</v>
      </c>
      <c r="AC1642">
        <v>6</v>
      </c>
      <c r="AD1642">
        <v>1</v>
      </c>
      <c r="AE1642">
        <v>3</v>
      </c>
      <c r="AF1642">
        <v>0</v>
      </c>
      <c r="AG1642">
        <v>3</v>
      </c>
      <c r="AH1642">
        <v>0</v>
      </c>
      <c r="AI1642">
        <v>1</v>
      </c>
      <c r="AJ1642" s="3">
        <f>+TablaProyecto[[#This Row],[PercentSalaryHike]]/100</f>
        <v>0.13</v>
      </c>
      <c r="AK1642" s="3" t="str">
        <f>+IF(TablaProyecto[[#This Row],[Age]]&gt;=61,"Baby boomers",IF(TablaProyecto[[#This Row],[Age]]&gt;=45,"Generacion X",IF(TablaProyecto[[#This Row],[Age]]&gt;=29,"Millennials","Generacion Z")))</f>
        <v>Generacion Z</v>
      </c>
      <c r="AL164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642" s="3" t="str">
        <f>+IF(TablaProyecto[[#This Row],[HourlyRate]]&lt;50,"Coste salarial bajo",IF(TablaProyecto[[#This Row],[HourlyRate]]&lt;75,"Coste salarial medio","Coste salarial alto"))</f>
        <v>Coste salarial alto</v>
      </c>
      <c r="AN1642" s="3" t="str">
        <f>+IF(TablaProyecto[[#This Row],[DistanceFromHome]]&lt;10,"0-10 kms",IF(TablaProyecto[[#This Row],[DistanceFromHome]]&lt;20,"10-20 kms","20-30 kms"))</f>
        <v>0-10 kms</v>
      </c>
      <c r="AO1642" s="3" t="str">
        <f>+IF(TablaProyecto[[#This Row],[Porcentaje de aumento salarial recibido (%)]]&lt;16%,"Bajo",IF(TablaProyecto[[#This Row],[Porcentaje de aumento salarial recibido (%)]]&lt;21%,"Medio","Alto"))</f>
        <v>Bajo</v>
      </c>
      <c r="AP1642" s="3" t="str">
        <f>+IF(TablaProyecto[[#This Row],[TrainingTimesLastYear]]&lt;3,"Poca",IF(TablaProyecto[[#This Row],[TrainingTimesLastYear]]&lt;5,"Media","Mucha"))</f>
        <v>Poca</v>
      </c>
      <c r="AQ1642" s="3" t="str">
        <f>+IF(TablaProyecto[[#This Row],[TotalWorkingYears]]&lt;4,"Junior",IF(TablaProyecto[[#This Row],[TotalWorkingYears]]&lt;10,"Intermediate","Senior"))</f>
        <v>Intermediate</v>
      </c>
      <c r="AS1642" t="str">
        <f>+IF(TablaProyecto[[#This Row],[Education]]&gt;5,"ERRONEO","")</f>
        <v/>
      </c>
      <c r="AT1642" t="str">
        <f>IF(+COUNTIF(TablaProyecto[EmployeeNumber],TablaProyecto[[#This Row],[EmployeeNumber]])&gt;1,"ERRONEO"," ")</f>
        <v xml:space="preserve"> </v>
      </c>
      <c r="AU1642" t="str">
        <f>+IF(TablaProyecto[[#This Row],[JobSatisfaction]]&gt;4,"ERRONEO"," ")</f>
        <v xml:space="preserve"> </v>
      </c>
      <c r="AV1642" t="str">
        <f>+IF(TablaProyecto[[#This Row],[PerformanceRating]]&gt;4,"ERRONEO"," ")</f>
        <v xml:space="preserve"> </v>
      </c>
      <c r="AW1642" t="str">
        <f>+IF(TablaProyecto[[#This Row],[RelationshipSatisfaction]]&gt;4,"ERRONEO"," ")</f>
        <v xml:space="preserve"> </v>
      </c>
      <c r="AX1642" t="str">
        <f>+IF(TablaProyecto[[#This Row],[WorkLifeBalance]]&gt;4,"ERRONEO"," ")</f>
        <v xml:space="preserve"> </v>
      </c>
    </row>
    <row r="1643" spans="1:50" x14ac:dyDescent="0.35">
      <c r="A1643">
        <v>33</v>
      </c>
      <c r="B1643" t="s">
        <v>35</v>
      </c>
      <c r="C1643" t="s">
        <v>55</v>
      </c>
      <c r="D1643">
        <v>1252</v>
      </c>
      <c r="E1643" t="s">
        <v>37</v>
      </c>
      <c r="F1643">
        <v>1</v>
      </c>
      <c r="G1643">
        <v>4</v>
      </c>
      <c r="H1643" t="s">
        <v>51</v>
      </c>
      <c r="I1643">
        <v>1</v>
      </c>
      <c r="J1643">
        <v>2240</v>
      </c>
      <c r="K1643">
        <v>3</v>
      </c>
      <c r="L1643" t="s">
        <v>46</v>
      </c>
      <c r="M1643">
        <v>96</v>
      </c>
      <c r="N1643">
        <v>2</v>
      </c>
      <c r="O1643">
        <v>1</v>
      </c>
      <c r="P1643" t="s">
        <v>40</v>
      </c>
      <c r="Q1643">
        <v>4</v>
      </c>
      <c r="R1643" t="s">
        <v>52</v>
      </c>
      <c r="S1643">
        <v>10851</v>
      </c>
      <c r="T1643">
        <v>6889</v>
      </c>
      <c r="U1643">
        <v>1</v>
      </c>
      <c r="V1643" t="s">
        <v>42</v>
      </c>
      <c r="W1643" t="s">
        <v>43</v>
      </c>
      <c r="X1643">
        <v>11</v>
      </c>
      <c r="Y1643">
        <v>3</v>
      </c>
      <c r="Z1643">
        <v>2</v>
      </c>
      <c r="AA1643">
        <v>80</v>
      </c>
      <c r="AB1643">
        <v>0</v>
      </c>
      <c r="AC1643">
        <v>13</v>
      </c>
      <c r="AD1643">
        <v>4</v>
      </c>
      <c r="AE1643">
        <v>3</v>
      </c>
      <c r="AF1643">
        <v>8</v>
      </c>
      <c r="AG1643">
        <v>7</v>
      </c>
      <c r="AH1643">
        <v>3</v>
      </c>
      <c r="AI1643">
        <v>7</v>
      </c>
      <c r="AJ1643" s="3">
        <f>+TablaProyecto[[#This Row],[PercentSalaryHike]]/100</f>
        <v>0.11</v>
      </c>
      <c r="AK1643" s="3" t="str">
        <f>+IF(TablaProyecto[[#This Row],[Age]]&gt;=61,"Baby boomers",IF(TablaProyecto[[#This Row],[Age]]&gt;=45,"Generacion X",IF(TablaProyecto[[#This Row],[Age]]&gt;=29,"Millennials","Generacion Z")))</f>
        <v>Millennials</v>
      </c>
      <c r="AL164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43" s="3" t="str">
        <f>+IF(TablaProyecto[[#This Row],[HourlyRate]]&lt;50,"Coste salarial bajo",IF(TablaProyecto[[#This Row],[HourlyRate]]&lt;75,"Coste salarial medio","Coste salarial alto"))</f>
        <v>Coste salarial alto</v>
      </c>
      <c r="AN1643" s="3" t="str">
        <f>+IF(TablaProyecto[[#This Row],[DistanceFromHome]]&lt;10,"0-10 kms",IF(TablaProyecto[[#This Row],[DistanceFromHome]]&lt;20,"10-20 kms","20-30 kms"))</f>
        <v>0-10 kms</v>
      </c>
      <c r="AO1643" s="3" t="str">
        <f>+IF(TablaProyecto[[#This Row],[Porcentaje de aumento salarial recibido (%)]]&lt;16%,"Bajo",IF(TablaProyecto[[#This Row],[Porcentaje de aumento salarial recibido (%)]]&lt;21%,"Medio","Alto"))</f>
        <v>Bajo</v>
      </c>
      <c r="AP1643" s="3" t="str">
        <f>+IF(TablaProyecto[[#This Row],[TrainingTimesLastYear]]&lt;3,"Poca",IF(TablaProyecto[[#This Row],[TrainingTimesLastYear]]&lt;5,"Media","Mucha"))</f>
        <v>Media</v>
      </c>
      <c r="AQ1643" s="3" t="str">
        <f>+IF(TablaProyecto[[#This Row],[TotalWorkingYears]]&lt;4,"Junior",IF(TablaProyecto[[#This Row],[TotalWorkingYears]]&lt;10,"Intermediate","Senior"))</f>
        <v>Senior</v>
      </c>
      <c r="AS1643" t="str">
        <f>+IF(TablaProyecto[[#This Row],[Education]]&gt;5,"ERRONEO","")</f>
        <v/>
      </c>
      <c r="AT1643" t="str">
        <f>IF(+COUNTIF(TablaProyecto[EmployeeNumber],TablaProyecto[[#This Row],[EmployeeNumber]])&gt;1,"ERRONEO"," ")</f>
        <v xml:space="preserve"> </v>
      </c>
      <c r="AU1643" t="str">
        <f>+IF(TablaProyecto[[#This Row],[JobSatisfaction]]&gt;4,"ERRONEO"," ")</f>
        <v xml:space="preserve"> </v>
      </c>
      <c r="AV1643" t="str">
        <f>+IF(TablaProyecto[[#This Row],[PerformanceRating]]&gt;4,"ERRONEO"," ")</f>
        <v xml:space="preserve"> </v>
      </c>
      <c r="AW1643" t="str">
        <f>+IF(TablaProyecto[[#This Row],[RelationshipSatisfaction]]&gt;4,"ERRONEO"," ")</f>
        <v xml:space="preserve"> </v>
      </c>
      <c r="AX1643" t="str">
        <f>+IF(TablaProyecto[[#This Row],[WorkLifeBalance]]&gt;4,"ERRONEO"," ")</f>
        <v xml:space="preserve"> </v>
      </c>
    </row>
    <row r="1644" spans="1:50" x14ac:dyDescent="0.35">
      <c r="A1644">
        <v>38</v>
      </c>
      <c r="B1644" t="s">
        <v>35</v>
      </c>
      <c r="C1644" t="s">
        <v>44</v>
      </c>
      <c r="D1644">
        <v>1385</v>
      </c>
      <c r="E1644" t="s">
        <v>61</v>
      </c>
      <c r="F1644">
        <v>2</v>
      </c>
      <c r="G1644">
        <v>2</v>
      </c>
      <c r="H1644" t="s">
        <v>61</v>
      </c>
      <c r="I1644">
        <v>1</v>
      </c>
      <c r="J1644">
        <v>2241</v>
      </c>
      <c r="K1644">
        <v>3</v>
      </c>
      <c r="L1644" t="s">
        <v>39</v>
      </c>
      <c r="M1644">
        <v>86</v>
      </c>
      <c r="N1644">
        <v>2</v>
      </c>
      <c r="O1644">
        <v>2</v>
      </c>
      <c r="P1644" t="s">
        <v>40</v>
      </c>
      <c r="Q1644">
        <v>3</v>
      </c>
      <c r="R1644" t="s">
        <v>48</v>
      </c>
      <c r="S1644">
        <v>2001</v>
      </c>
      <c r="T1644">
        <v>20335</v>
      </c>
      <c r="U1644">
        <v>2</v>
      </c>
      <c r="V1644" t="s">
        <v>42</v>
      </c>
      <c r="W1644" t="s">
        <v>43</v>
      </c>
      <c r="X1644">
        <v>17</v>
      </c>
      <c r="Y1644">
        <v>3</v>
      </c>
      <c r="Z1644">
        <v>2</v>
      </c>
      <c r="AA1644">
        <v>80</v>
      </c>
      <c r="AB1644">
        <v>1</v>
      </c>
      <c r="AC1644">
        <v>9</v>
      </c>
      <c r="AD1644">
        <v>4</v>
      </c>
      <c r="AE1644">
        <v>4</v>
      </c>
      <c r="AF1644">
        <v>5</v>
      </c>
      <c r="AG1644">
        <v>2</v>
      </c>
      <c r="AH1644">
        <v>0</v>
      </c>
      <c r="AI1644">
        <v>0</v>
      </c>
      <c r="AJ1644" s="3">
        <f>+TablaProyecto[[#This Row],[PercentSalaryHike]]/100</f>
        <v>0.17</v>
      </c>
      <c r="AK1644" s="3" t="str">
        <f>+IF(TablaProyecto[[#This Row],[Age]]&gt;=61,"Baby boomers",IF(TablaProyecto[[#This Row],[Age]]&gt;=45,"Generacion X",IF(TablaProyecto[[#This Row],[Age]]&gt;=29,"Millennials","Generacion Z")))</f>
        <v>Millennials</v>
      </c>
      <c r="AL164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44" s="3" t="str">
        <f>+IF(TablaProyecto[[#This Row],[HourlyRate]]&lt;50,"Coste salarial bajo",IF(TablaProyecto[[#This Row],[HourlyRate]]&lt;75,"Coste salarial medio","Coste salarial alto"))</f>
        <v>Coste salarial alto</v>
      </c>
      <c r="AN1644" s="3" t="str">
        <f>+IF(TablaProyecto[[#This Row],[DistanceFromHome]]&lt;10,"0-10 kms",IF(TablaProyecto[[#This Row],[DistanceFromHome]]&lt;20,"10-20 kms","20-30 kms"))</f>
        <v>0-10 kms</v>
      </c>
      <c r="AO1644" s="3" t="str">
        <f>+IF(TablaProyecto[[#This Row],[Porcentaje de aumento salarial recibido (%)]]&lt;16%,"Bajo",IF(TablaProyecto[[#This Row],[Porcentaje de aumento salarial recibido (%)]]&lt;21%,"Medio","Alto"))</f>
        <v>Medio</v>
      </c>
      <c r="AP1644" s="3" t="str">
        <f>+IF(TablaProyecto[[#This Row],[TrainingTimesLastYear]]&lt;3,"Poca",IF(TablaProyecto[[#This Row],[TrainingTimesLastYear]]&lt;5,"Media","Mucha"))</f>
        <v>Media</v>
      </c>
      <c r="AQ1644" s="3" t="str">
        <f>+IF(TablaProyecto[[#This Row],[TotalWorkingYears]]&lt;4,"Junior",IF(TablaProyecto[[#This Row],[TotalWorkingYears]]&lt;10,"Intermediate","Senior"))</f>
        <v>Intermediate</v>
      </c>
      <c r="AS1644" t="str">
        <f>+IF(TablaProyecto[[#This Row],[Education]]&gt;5,"ERRONEO","")</f>
        <v/>
      </c>
      <c r="AT1644" t="str">
        <f>IF(+COUNTIF(TablaProyecto[EmployeeNumber],TablaProyecto[[#This Row],[EmployeeNumber]])&gt;1,"ERRONEO"," ")</f>
        <v xml:space="preserve"> </v>
      </c>
      <c r="AU1644" t="str">
        <f>+IF(TablaProyecto[[#This Row],[JobSatisfaction]]&gt;4,"ERRONEO"," ")</f>
        <v xml:space="preserve"> </v>
      </c>
      <c r="AV1644" t="str">
        <f>+IF(TablaProyecto[[#This Row],[PerformanceRating]]&gt;4,"ERRONEO"," ")</f>
        <v xml:space="preserve"> </v>
      </c>
      <c r="AW1644" t="str">
        <f>+IF(TablaProyecto[[#This Row],[RelationshipSatisfaction]]&gt;4,"ERRONEO"," ")</f>
        <v xml:space="preserve"> </v>
      </c>
      <c r="AX1644" t="str">
        <f>+IF(TablaProyecto[[#This Row],[WorkLifeBalance]]&gt;4,"ERRONEO"," ")</f>
        <v xml:space="preserve"> </v>
      </c>
    </row>
    <row r="1645" spans="1:50" x14ac:dyDescent="0.35">
      <c r="A1645">
        <v>39</v>
      </c>
      <c r="B1645" t="s">
        <v>43</v>
      </c>
      <c r="C1645" t="s">
        <v>36</v>
      </c>
      <c r="D1645">
        <v>638</v>
      </c>
      <c r="E1645" t="s">
        <v>37</v>
      </c>
      <c r="F1645">
        <v>2</v>
      </c>
      <c r="G1645">
        <v>3</v>
      </c>
      <c r="H1645" t="s">
        <v>49</v>
      </c>
      <c r="I1645">
        <v>1</v>
      </c>
      <c r="J1645">
        <v>2242</v>
      </c>
      <c r="K1645">
        <v>1</v>
      </c>
      <c r="L1645" t="s">
        <v>39</v>
      </c>
      <c r="M1645">
        <v>66</v>
      </c>
      <c r="N1645">
        <v>3</v>
      </c>
      <c r="O1645">
        <v>1</v>
      </c>
      <c r="P1645" t="s">
        <v>58</v>
      </c>
      <c r="Q1645">
        <v>2</v>
      </c>
      <c r="R1645" t="s">
        <v>52</v>
      </c>
      <c r="S1645">
        <v>4809</v>
      </c>
      <c r="T1645">
        <v>24440</v>
      </c>
      <c r="U1645">
        <v>6</v>
      </c>
      <c r="V1645" t="s">
        <v>42</v>
      </c>
      <c r="W1645" t="s">
        <v>35</v>
      </c>
      <c r="X1645">
        <v>15</v>
      </c>
      <c r="Y1645">
        <v>3</v>
      </c>
      <c r="Z1645">
        <v>2</v>
      </c>
      <c r="AA1645">
        <v>80</v>
      </c>
      <c r="AB1645">
        <v>0</v>
      </c>
      <c r="AC1645">
        <v>18</v>
      </c>
      <c r="AD1645">
        <v>2</v>
      </c>
      <c r="AE1645">
        <v>4</v>
      </c>
      <c r="AF1645">
        <v>10</v>
      </c>
      <c r="AG1645">
        <v>8</v>
      </c>
      <c r="AH1645">
        <v>4</v>
      </c>
      <c r="AI1645">
        <v>2</v>
      </c>
      <c r="AJ1645" s="3">
        <f>+TablaProyecto[[#This Row],[PercentSalaryHike]]/100</f>
        <v>0.15</v>
      </c>
      <c r="AK1645" s="3" t="str">
        <f>+IF(TablaProyecto[[#This Row],[Age]]&gt;=61,"Baby boomers",IF(TablaProyecto[[#This Row],[Age]]&gt;=45,"Generacion X",IF(TablaProyecto[[#This Row],[Age]]&gt;=29,"Millennials","Generacion Z")))</f>
        <v>Millennials</v>
      </c>
      <c r="AL164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45" s="3" t="str">
        <f>+IF(TablaProyecto[[#This Row],[HourlyRate]]&lt;50,"Coste salarial bajo",IF(TablaProyecto[[#This Row],[HourlyRate]]&lt;75,"Coste salarial medio","Coste salarial alto"))</f>
        <v>Coste salarial medio</v>
      </c>
      <c r="AN1645" s="3" t="str">
        <f>+IF(TablaProyecto[[#This Row],[DistanceFromHome]]&lt;10,"0-10 kms",IF(TablaProyecto[[#This Row],[DistanceFromHome]]&lt;20,"10-20 kms","20-30 kms"))</f>
        <v>0-10 kms</v>
      </c>
      <c r="AO1645" s="3" t="str">
        <f>+IF(TablaProyecto[[#This Row],[Porcentaje de aumento salarial recibido (%)]]&lt;16%,"Bajo",IF(TablaProyecto[[#This Row],[Porcentaje de aumento salarial recibido (%)]]&lt;21%,"Medio","Alto"))</f>
        <v>Bajo</v>
      </c>
      <c r="AP1645" s="3" t="str">
        <f>+IF(TablaProyecto[[#This Row],[TrainingTimesLastYear]]&lt;3,"Poca",IF(TablaProyecto[[#This Row],[TrainingTimesLastYear]]&lt;5,"Media","Mucha"))</f>
        <v>Poca</v>
      </c>
      <c r="AQ1645" s="3" t="str">
        <f>+IF(TablaProyecto[[#This Row],[TotalWorkingYears]]&lt;4,"Junior",IF(TablaProyecto[[#This Row],[TotalWorkingYears]]&lt;10,"Intermediate","Senior"))</f>
        <v>Senior</v>
      </c>
      <c r="AS1645" t="str">
        <f>+IF(TablaProyecto[[#This Row],[Education]]&gt;5,"ERRONEO","")</f>
        <v/>
      </c>
      <c r="AT1645" t="str">
        <f>IF(+COUNTIF(TablaProyecto[EmployeeNumber],TablaProyecto[[#This Row],[EmployeeNumber]])&gt;1,"ERRONEO"," ")</f>
        <v xml:space="preserve"> </v>
      </c>
      <c r="AU1645" t="str">
        <f>+IF(TablaProyecto[[#This Row],[JobSatisfaction]]&gt;4,"ERRONEO"," ")</f>
        <v xml:space="preserve"> </v>
      </c>
      <c r="AV1645" t="str">
        <f>+IF(TablaProyecto[[#This Row],[PerformanceRating]]&gt;4,"ERRONEO"," ")</f>
        <v xml:space="preserve"> </v>
      </c>
      <c r="AW1645" t="str">
        <f>+IF(TablaProyecto[[#This Row],[RelationshipSatisfaction]]&gt;4,"ERRONEO"," ")</f>
        <v xml:space="preserve"> </v>
      </c>
      <c r="AX1645" t="str">
        <f>+IF(TablaProyecto[[#This Row],[WorkLifeBalance]]&gt;4,"ERRONEO"," ")</f>
        <v xml:space="preserve"> </v>
      </c>
    </row>
    <row r="1646" spans="1:50" x14ac:dyDescent="0.35">
      <c r="A1646">
        <v>39</v>
      </c>
      <c r="B1646" t="s">
        <v>43</v>
      </c>
      <c r="C1646" t="s">
        <v>36</v>
      </c>
      <c r="D1646">
        <v>810</v>
      </c>
      <c r="E1646" t="s">
        <v>61</v>
      </c>
      <c r="F1646">
        <v>7</v>
      </c>
      <c r="G1646">
        <v>4</v>
      </c>
      <c r="H1646" t="s">
        <v>38</v>
      </c>
      <c r="I1646">
        <v>1</v>
      </c>
      <c r="J1646">
        <v>2243</v>
      </c>
      <c r="K1646">
        <v>1</v>
      </c>
      <c r="L1646" t="s">
        <v>46</v>
      </c>
      <c r="M1646">
        <v>52</v>
      </c>
      <c r="N1646">
        <v>3</v>
      </c>
      <c r="O1646">
        <v>1</v>
      </c>
      <c r="P1646" t="s">
        <v>57</v>
      </c>
      <c r="Q1646">
        <v>3</v>
      </c>
      <c r="R1646" t="s">
        <v>48</v>
      </c>
      <c r="S1646">
        <v>2936</v>
      </c>
      <c r="T1646">
        <v>26204</v>
      </c>
      <c r="U1646">
        <v>2</v>
      </c>
      <c r="V1646" t="s">
        <v>42</v>
      </c>
      <c r="W1646" t="s">
        <v>43</v>
      </c>
      <c r="X1646">
        <v>25</v>
      </c>
      <c r="Y1646">
        <v>4</v>
      </c>
      <c r="Z1646">
        <v>1</v>
      </c>
      <c r="AA1646">
        <v>80</v>
      </c>
      <c r="AB1646">
        <v>1</v>
      </c>
      <c r="AC1646">
        <v>15</v>
      </c>
      <c r="AD1646">
        <v>1</v>
      </c>
      <c r="AE1646">
        <v>1</v>
      </c>
      <c r="AF1646">
        <v>2</v>
      </c>
      <c r="AG1646">
        <v>6</v>
      </c>
      <c r="AH1646">
        <v>2</v>
      </c>
      <c r="AI1646">
        <v>8</v>
      </c>
      <c r="AJ1646" s="3">
        <f>+TablaProyecto[[#This Row],[PercentSalaryHike]]/100</f>
        <v>0.25</v>
      </c>
      <c r="AK1646" s="3" t="str">
        <f>+IF(TablaProyecto[[#This Row],[Age]]&gt;=61,"Baby boomers",IF(TablaProyecto[[#This Row],[Age]]&gt;=45,"Generacion X",IF(TablaProyecto[[#This Row],[Age]]&gt;=29,"Millennials","Generacion Z")))</f>
        <v>Millennials</v>
      </c>
      <c r="AL164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46" s="3" t="str">
        <f>+IF(TablaProyecto[[#This Row],[HourlyRate]]&lt;50,"Coste salarial bajo",IF(TablaProyecto[[#This Row],[HourlyRate]]&lt;75,"Coste salarial medio","Coste salarial alto"))</f>
        <v>Coste salarial medio</v>
      </c>
      <c r="AN1646" s="3" t="str">
        <f>+IF(TablaProyecto[[#This Row],[DistanceFromHome]]&lt;10,"0-10 kms",IF(TablaProyecto[[#This Row],[DistanceFromHome]]&lt;20,"10-20 kms","20-30 kms"))</f>
        <v>0-10 kms</v>
      </c>
      <c r="AO1646" s="3" t="str">
        <f>+IF(TablaProyecto[[#This Row],[Porcentaje de aumento salarial recibido (%)]]&lt;16%,"Bajo",IF(TablaProyecto[[#This Row],[Porcentaje de aumento salarial recibido (%)]]&lt;21%,"Medio","Alto"))</f>
        <v>Alto</v>
      </c>
      <c r="AP1646" s="3" t="str">
        <f>+IF(TablaProyecto[[#This Row],[TrainingTimesLastYear]]&lt;3,"Poca",IF(TablaProyecto[[#This Row],[TrainingTimesLastYear]]&lt;5,"Media","Mucha"))</f>
        <v>Poca</v>
      </c>
      <c r="AQ1646" s="3" t="str">
        <f>+IF(TablaProyecto[[#This Row],[TotalWorkingYears]]&lt;4,"Junior",IF(TablaProyecto[[#This Row],[TotalWorkingYears]]&lt;10,"Intermediate","Senior"))</f>
        <v>Senior</v>
      </c>
      <c r="AS1646" t="str">
        <f>+IF(TablaProyecto[[#This Row],[Education]]&gt;5,"ERRONEO","")</f>
        <v/>
      </c>
      <c r="AT1646" t="str">
        <f>IF(+COUNTIF(TablaProyecto[EmployeeNumber],TablaProyecto[[#This Row],[EmployeeNumber]])&gt;1,"ERRONEO"," ")</f>
        <v xml:space="preserve"> </v>
      </c>
      <c r="AU1646" t="str">
        <f>+IF(TablaProyecto[[#This Row],[JobSatisfaction]]&gt;4,"ERRONEO"," ")</f>
        <v xml:space="preserve"> </v>
      </c>
      <c r="AV1646" t="str">
        <f>+IF(TablaProyecto[[#This Row],[PerformanceRating]]&gt;4,"ERRONEO"," ")</f>
        <v xml:space="preserve"> </v>
      </c>
      <c r="AW1646" t="str">
        <f>+IF(TablaProyecto[[#This Row],[RelationshipSatisfaction]]&gt;4,"ERRONEO"," ")</f>
        <v xml:space="preserve"> </v>
      </c>
      <c r="AX1646" t="str">
        <f>+IF(TablaProyecto[[#This Row],[WorkLifeBalance]]&gt;4,"ERRONEO"," ")</f>
        <v xml:space="preserve"> </v>
      </c>
    </row>
    <row r="1647" spans="1:50" x14ac:dyDescent="0.35">
      <c r="A1647">
        <v>27</v>
      </c>
      <c r="B1647" t="s">
        <v>43</v>
      </c>
      <c r="C1647" t="s">
        <v>44</v>
      </c>
      <c r="D1647">
        <v>1372</v>
      </c>
      <c r="E1647" t="s">
        <v>45</v>
      </c>
      <c r="F1647">
        <v>17</v>
      </c>
      <c r="G1647">
        <v>3</v>
      </c>
      <c r="H1647" t="s">
        <v>60</v>
      </c>
      <c r="I1647">
        <v>1</v>
      </c>
      <c r="J1647">
        <v>2244</v>
      </c>
      <c r="K1647">
        <v>1</v>
      </c>
      <c r="L1647" t="s">
        <v>46</v>
      </c>
      <c r="M1647">
        <v>45</v>
      </c>
      <c r="N1647">
        <v>3</v>
      </c>
      <c r="O1647">
        <v>2</v>
      </c>
      <c r="P1647" t="s">
        <v>58</v>
      </c>
      <c r="Q1647">
        <v>4</v>
      </c>
      <c r="R1647" t="s">
        <v>52</v>
      </c>
      <c r="S1647">
        <v>4033</v>
      </c>
      <c r="T1647">
        <v>16901</v>
      </c>
      <c r="U1647">
        <v>0</v>
      </c>
      <c r="V1647" t="s">
        <v>42</v>
      </c>
      <c r="W1647" t="s">
        <v>35</v>
      </c>
      <c r="X1647">
        <v>20</v>
      </c>
      <c r="Y1647">
        <v>3</v>
      </c>
      <c r="Z1647">
        <v>1</v>
      </c>
      <c r="AA1647">
        <v>80</v>
      </c>
      <c r="AB1647">
        <v>2</v>
      </c>
      <c r="AC1647">
        <v>10</v>
      </c>
      <c r="AD1647">
        <v>3</v>
      </c>
      <c r="AE1647">
        <v>4</v>
      </c>
      <c r="AF1647">
        <v>0</v>
      </c>
      <c r="AG1647">
        <v>7</v>
      </c>
      <c r="AH1647">
        <v>0</v>
      </c>
      <c r="AI1647">
        <v>4</v>
      </c>
      <c r="AJ1647" s="3">
        <f>+TablaProyecto[[#This Row],[PercentSalaryHike]]/100</f>
        <v>0.2</v>
      </c>
      <c r="AK1647" s="3" t="str">
        <f>+IF(TablaProyecto[[#This Row],[Age]]&gt;=61,"Baby boomers",IF(TablaProyecto[[#This Row],[Age]]&gt;=45,"Generacion X",IF(TablaProyecto[[#This Row],[Age]]&gt;=29,"Millennials","Generacion Z")))</f>
        <v>Generacion Z</v>
      </c>
      <c r="AL164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647" s="3" t="str">
        <f>+IF(TablaProyecto[[#This Row],[HourlyRate]]&lt;50,"Coste salarial bajo",IF(TablaProyecto[[#This Row],[HourlyRate]]&lt;75,"Coste salarial medio","Coste salarial alto"))</f>
        <v>Coste salarial bajo</v>
      </c>
      <c r="AN1647" s="3" t="str">
        <f>+IF(TablaProyecto[[#This Row],[DistanceFromHome]]&lt;10,"0-10 kms",IF(TablaProyecto[[#This Row],[DistanceFromHome]]&lt;20,"10-20 kms","20-30 kms"))</f>
        <v>10-20 kms</v>
      </c>
      <c r="AO1647" s="3" t="str">
        <f>+IF(TablaProyecto[[#This Row],[Porcentaje de aumento salarial recibido (%)]]&lt;16%,"Bajo",IF(TablaProyecto[[#This Row],[Porcentaje de aumento salarial recibido (%)]]&lt;21%,"Medio","Alto"))</f>
        <v>Medio</v>
      </c>
      <c r="AP1647" s="3" t="str">
        <f>+IF(TablaProyecto[[#This Row],[TrainingTimesLastYear]]&lt;3,"Poca",IF(TablaProyecto[[#This Row],[TrainingTimesLastYear]]&lt;5,"Media","Mucha"))</f>
        <v>Media</v>
      </c>
      <c r="AQ1647" s="3" t="str">
        <f>+IF(TablaProyecto[[#This Row],[TotalWorkingYears]]&lt;4,"Junior",IF(TablaProyecto[[#This Row],[TotalWorkingYears]]&lt;10,"Intermediate","Senior"))</f>
        <v>Senior</v>
      </c>
      <c r="AS1647" t="str">
        <f>+IF(TablaProyecto[[#This Row],[Education]]&gt;5,"ERRONEO","")</f>
        <v/>
      </c>
      <c r="AT1647" t="str">
        <f>IF(+COUNTIF(TablaProyecto[EmployeeNumber],TablaProyecto[[#This Row],[EmployeeNumber]])&gt;1,"ERRONEO"," ")</f>
        <v xml:space="preserve"> </v>
      </c>
      <c r="AU1647" t="str">
        <f>+IF(TablaProyecto[[#This Row],[JobSatisfaction]]&gt;4,"ERRONEO"," ")</f>
        <v xml:space="preserve"> </v>
      </c>
      <c r="AV1647" t="str">
        <f>+IF(TablaProyecto[[#This Row],[PerformanceRating]]&gt;4,"ERRONEO"," ")</f>
        <v xml:space="preserve"> </v>
      </c>
      <c r="AW1647" t="str">
        <f>+IF(TablaProyecto[[#This Row],[RelationshipSatisfaction]]&gt;4,"ERRONEO"," ")</f>
        <v xml:space="preserve"> </v>
      </c>
      <c r="AX1647" t="str">
        <f>+IF(TablaProyecto[[#This Row],[WorkLifeBalance]]&gt;4,"ERRONEO"," ")</f>
        <v xml:space="preserve"> </v>
      </c>
    </row>
    <row r="1648" spans="1:50" x14ac:dyDescent="0.35">
      <c r="A1648">
        <v>36</v>
      </c>
      <c r="B1648" t="s">
        <v>35</v>
      </c>
      <c r="C1648" t="s">
        <v>36</v>
      </c>
      <c r="D1648">
        <v>135</v>
      </c>
      <c r="E1648" t="s">
        <v>61</v>
      </c>
      <c r="F1648">
        <v>27</v>
      </c>
      <c r="G1648">
        <v>4</v>
      </c>
      <c r="H1648" t="s">
        <v>61</v>
      </c>
      <c r="I1648">
        <v>1</v>
      </c>
      <c r="J1648">
        <v>2245</v>
      </c>
      <c r="K1648">
        <v>1</v>
      </c>
      <c r="L1648" t="s">
        <v>39</v>
      </c>
      <c r="M1648">
        <v>48</v>
      </c>
      <c r="N1648">
        <v>2</v>
      </c>
      <c r="O1648">
        <v>5</v>
      </c>
      <c r="P1648" t="s">
        <v>54</v>
      </c>
      <c r="Q1648">
        <v>3</v>
      </c>
      <c r="R1648" t="s">
        <v>52</v>
      </c>
      <c r="S1648">
        <v>6146</v>
      </c>
      <c r="T1648">
        <v>12695</v>
      </c>
      <c r="U1648">
        <v>0</v>
      </c>
      <c r="V1648" t="s">
        <v>42</v>
      </c>
      <c r="W1648" t="s">
        <v>43</v>
      </c>
      <c r="X1648">
        <v>17</v>
      </c>
      <c r="Y1648">
        <v>4</v>
      </c>
      <c r="Z1648">
        <v>4</v>
      </c>
      <c r="AA1648">
        <v>80</v>
      </c>
      <c r="AB1648">
        <v>0</v>
      </c>
      <c r="AC1648">
        <v>5</v>
      </c>
      <c r="AD1648">
        <v>2</v>
      </c>
      <c r="AE1648">
        <v>3</v>
      </c>
      <c r="AF1648">
        <v>15</v>
      </c>
      <c r="AG1648">
        <v>7</v>
      </c>
      <c r="AH1648">
        <v>0</v>
      </c>
      <c r="AI1648">
        <v>3</v>
      </c>
      <c r="AJ1648" s="3">
        <f>+TablaProyecto[[#This Row],[PercentSalaryHike]]/100</f>
        <v>0.17</v>
      </c>
      <c r="AK1648" s="3" t="str">
        <f>+IF(TablaProyecto[[#This Row],[Age]]&gt;=61,"Baby boomers",IF(TablaProyecto[[#This Row],[Age]]&gt;=45,"Generacion X",IF(TablaProyecto[[#This Row],[Age]]&gt;=29,"Millennials","Generacion Z")))</f>
        <v>Millennials</v>
      </c>
      <c r="AL164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648" s="3" t="str">
        <f>+IF(TablaProyecto[[#This Row],[HourlyRate]]&lt;50,"Coste salarial bajo",IF(TablaProyecto[[#This Row],[HourlyRate]]&lt;75,"Coste salarial medio","Coste salarial alto"))</f>
        <v>Coste salarial bajo</v>
      </c>
      <c r="AN1648" s="3" t="str">
        <f>+IF(TablaProyecto[[#This Row],[DistanceFromHome]]&lt;10,"0-10 kms",IF(TablaProyecto[[#This Row],[DistanceFromHome]]&lt;20,"10-20 kms","20-30 kms"))</f>
        <v>20-30 kms</v>
      </c>
      <c r="AO1648" s="3" t="str">
        <f>+IF(TablaProyecto[[#This Row],[Porcentaje de aumento salarial recibido (%)]]&lt;16%,"Bajo",IF(TablaProyecto[[#This Row],[Porcentaje de aumento salarial recibido (%)]]&lt;21%,"Medio","Alto"))</f>
        <v>Medio</v>
      </c>
      <c r="AP1648" s="3" t="str">
        <f>+IF(TablaProyecto[[#This Row],[TrainingTimesLastYear]]&lt;3,"Poca",IF(TablaProyecto[[#This Row],[TrainingTimesLastYear]]&lt;5,"Media","Mucha"))</f>
        <v>Poca</v>
      </c>
      <c r="AQ1648" s="3" t="str">
        <f>+IF(TablaProyecto[[#This Row],[TotalWorkingYears]]&lt;4,"Junior",IF(TablaProyecto[[#This Row],[TotalWorkingYears]]&lt;10,"Intermediate","Senior"))</f>
        <v>Intermediate</v>
      </c>
      <c r="AS1648" t="str">
        <f>+IF(TablaProyecto[[#This Row],[Education]]&gt;5,"ERRONEO","")</f>
        <v/>
      </c>
      <c r="AT1648" t="str">
        <f>IF(+COUNTIF(TablaProyecto[EmployeeNumber],TablaProyecto[[#This Row],[EmployeeNumber]])&gt;1,"ERRONEO"," ")</f>
        <v xml:space="preserve"> </v>
      </c>
      <c r="AU1648" t="str">
        <f>+IF(TablaProyecto[[#This Row],[JobSatisfaction]]&gt;4,"ERRONEO"," ")</f>
        <v xml:space="preserve"> </v>
      </c>
      <c r="AV1648" t="str">
        <f>+IF(TablaProyecto[[#This Row],[PerformanceRating]]&gt;4,"ERRONEO"," ")</f>
        <v xml:space="preserve"> </v>
      </c>
      <c r="AW1648" t="str">
        <f>+IF(TablaProyecto[[#This Row],[RelationshipSatisfaction]]&gt;4,"ERRONEO"," ")</f>
        <v xml:space="preserve"> </v>
      </c>
      <c r="AX1648" t="str">
        <f>+IF(TablaProyecto[[#This Row],[WorkLifeBalance]]&gt;4,"ERRONEO"," ")</f>
        <v xml:space="preserve"> </v>
      </c>
    </row>
    <row r="1649" spans="1:50" x14ac:dyDescent="0.35">
      <c r="A1649">
        <v>27</v>
      </c>
      <c r="B1649" t="s">
        <v>43</v>
      </c>
      <c r="C1649" t="s">
        <v>44</v>
      </c>
      <c r="D1649">
        <v>447</v>
      </c>
      <c r="E1649" t="s">
        <v>45</v>
      </c>
      <c r="F1649">
        <v>16</v>
      </c>
      <c r="G1649">
        <v>2</v>
      </c>
      <c r="H1649" t="s">
        <v>49</v>
      </c>
      <c r="I1649">
        <v>1</v>
      </c>
      <c r="J1649">
        <v>2246</v>
      </c>
      <c r="K1649">
        <v>4</v>
      </c>
      <c r="L1649" t="s">
        <v>39</v>
      </c>
      <c r="M1649">
        <v>44</v>
      </c>
      <c r="N1649">
        <v>3</v>
      </c>
      <c r="O1649">
        <v>2</v>
      </c>
      <c r="P1649" t="s">
        <v>61</v>
      </c>
      <c r="Q1649">
        <v>2</v>
      </c>
      <c r="R1649" t="s">
        <v>52</v>
      </c>
      <c r="S1649">
        <v>6347</v>
      </c>
      <c r="T1649">
        <v>23163</v>
      </c>
      <c r="U1649">
        <v>4</v>
      </c>
      <c r="V1649" t="s">
        <v>42</v>
      </c>
      <c r="W1649" t="s">
        <v>43</v>
      </c>
      <c r="X1649">
        <v>14</v>
      </c>
      <c r="Y1649">
        <v>3</v>
      </c>
      <c r="Z1649">
        <v>4</v>
      </c>
      <c r="AA1649">
        <v>80</v>
      </c>
      <c r="AB1649">
        <v>0</v>
      </c>
      <c r="AC1649">
        <v>15</v>
      </c>
      <c r="AD1649">
        <v>2</v>
      </c>
      <c r="AE1649">
        <v>3</v>
      </c>
      <c r="AF1649">
        <v>0</v>
      </c>
      <c r="AG1649">
        <v>12</v>
      </c>
      <c r="AH1649">
        <v>1</v>
      </c>
      <c r="AI1649">
        <v>3</v>
      </c>
      <c r="AJ1649" s="3">
        <f>+TablaProyecto[[#This Row],[PercentSalaryHike]]/100</f>
        <v>0.14000000000000001</v>
      </c>
      <c r="AK1649" s="3" t="str">
        <f>+IF(TablaProyecto[[#This Row],[Age]]&gt;=61,"Baby boomers",IF(TablaProyecto[[#This Row],[Age]]&gt;=45,"Generacion X",IF(TablaProyecto[[#This Row],[Age]]&gt;=29,"Millennials","Generacion Z")))</f>
        <v>Generacion Z</v>
      </c>
      <c r="AL164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649" s="3" t="str">
        <f>+IF(TablaProyecto[[#This Row],[HourlyRate]]&lt;50,"Coste salarial bajo",IF(TablaProyecto[[#This Row],[HourlyRate]]&lt;75,"Coste salarial medio","Coste salarial alto"))</f>
        <v>Coste salarial bajo</v>
      </c>
      <c r="AN1649" s="3" t="str">
        <f>+IF(TablaProyecto[[#This Row],[DistanceFromHome]]&lt;10,"0-10 kms",IF(TablaProyecto[[#This Row],[DistanceFromHome]]&lt;20,"10-20 kms","20-30 kms"))</f>
        <v>10-20 kms</v>
      </c>
      <c r="AO1649" s="3" t="str">
        <f>+IF(TablaProyecto[[#This Row],[Porcentaje de aumento salarial recibido (%)]]&lt;16%,"Bajo",IF(TablaProyecto[[#This Row],[Porcentaje de aumento salarial recibido (%)]]&lt;21%,"Medio","Alto"))</f>
        <v>Bajo</v>
      </c>
      <c r="AP1649" s="3" t="str">
        <f>+IF(TablaProyecto[[#This Row],[TrainingTimesLastYear]]&lt;3,"Poca",IF(TablaProyecto[[#This Row],[TrainingTimesLastYear]]&lt;5,"Media","Mucha"))</f>
        <v>Poca</v>
      </c>
      <c r="AQ1649" s="3" t="str">
        <f>+IF(TablaProyecto[[#This Row],[TotalWorkingYears]]&lt;4,"Junior",IF(TablaProyecto[[#This Row],[TotalWorkingYears]]&lt;10,"Intermediate","Senior"))</f>
        <v>Senior</v>
      </c>
      <c r="AS1649" t="str">
        <f>+IF(TablaProyecto[[#This Row],[Education]]&gt;5,"ERRONEO","")</f>
        <v/>
      </c>
      <c r="AT1649" t="str">
        <f>IF(+COUNTIF(TablaProyecto[EmployeeNumber],TablaProyecto[[#This Row],[EmployeeNumber]])&gt;1,"ERRONEO"," ")</f>
        <v xml:space="preserve"> </v>
      </c>
      <c r="AU1649" t="str">
        <f>+IF(TablaProyecto[[#This Row],[JobSatisfaction]]&gt;4,"ERRONEO"," ")</f>
        <v xml:space="preserve"> </v>
      </c>
      <c r="AV1649" t="str">
        <f>+IF(TablaProyecto[[#This Row],[PerformanceRating]]&gt;4,"ERRONEO"," ")</f>
        <v xml:space="preserve"> </v>
      </c>
      <c r="AW1649" t="str">
        <f>+IF(TablaProyecto[[#This Row],[RelationshipSatisfaction]]&gt;4,"ERRONEO"," ")</f>
        <v xml:space="preserve"> </v>
      </c>
      <c r="AX1649" t="str">
        <f>+IF(TablaProyecto[[#This Row],[WorkLifeBalance]]&gt;4,"ERRONEO"," ")</f>
        <v xml:space="preserve"> </v>
      </c>
    </row>
    <row r="1650" spans="1:50" x14ac:dyDescent="0.35">
      <c r="A1650">
        <v>37</v>
      </c>
      <c r="B1650" t="s">
        <v>35</v>
      </c>
      <c r="C1650" t="s">
        <v>36</v>
      </c>
      <c r="D1650">
        <v>1482</v>
      </c>
      <c r="E1650" t="s">
        <v>61</v>
      </c>
      <c r="F1650">
        <v>29</v>
      </c>
      <c r="G1650">
        <v>2</v>
      </c>
      <c r="H1650" t="s">
        <v>60</v>
      </c>
      <c r="I1650">
        <v>1</v>
      </c>
      <c r="J1650">
        <v>2247</v>
      </c>
      <c r="K1650">
        <v>3</v>
      </c>
      <c r="L1650" t="s">
        <v>39</v>
      </c>
      <c r="M1650">
        <v>52</v>
      </c>
      <c r="N1650">
        <v>3</v>
      </c>
      <c r="O1650">
        <v>2</v>
      </c>
      <c r="P1650" t="s">
        <v>54</v>
      </c>
      <c r="Q1650">
        <v>2</v>
      </c>
      <c r="R1650" t="s">
        <v>41</v>
      </c>
      <c r="S1650">
        <v>2342</v>
      </c>
      <c r="T1650">
        <v>6986</v>
      </c>
      <c r="U1650">
        <v>5</v>
      </c>
      <c r="V1650" t="s">
        <v>42</v>
      </c>
      <c r="W1650" t="s">
        <v>43</v>
      </c>
      <c r="X1650">
        <v>15</v>
      </c>
      <c r="Y1650">
        <v>3</v>
      </c>
      <c r="Z1650">
        <v>1</v>
      </c>
      <c r="AA1650">
        <v>80</v>
      </c>
      <c r="AB1650">
        <v>0</v>
      </c>
      <c r="AC1650">
        <v>5</v>
      </c>
      <c r="AD1650">
        <v>2</v>
      </c>
      <c r="AE1650">
        <v>2</v>
      </c>
      <c r="AF1650">
        <v>0</v>
      </c>
      <c r="AG1650">
        <v>2</v>
      </c>
      <c r="AH1650">
        <v>7</v>
      </c>
      <c r="AI1650">
        <v>7</v>
      </c>
      <c r="AJ1650" s="3">
        <f>+TablaProyecto[[#This Row],[PercentSalaryHike]]/100</f>
        <v>0.15</v>
      </c>
      <c r="AK1650" s="3" t="str">
        <f>+IF(TablaProyecto[[#This Row],[Age]]&gt;=61,"Baby boomers",IF(TablaProyecto[[#This Row],[Age]]&gt;=45,"Generacion X",IF(TablaProyecto[[#This Row],[Age]]&gt;=29,"Millennials","Generacion Z")))</f>
        <v>Millennials</v>
      </c>
      <c r="AL165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650" s="3" t="str">
        <f>+IF(TablaProyecto[[#This Row],[HourlyRate]]&lt;50,"Coste salarial bajo",IF(TablaProyecto[[#This Row],[HourlyRate]]&lt;75,"Coste salarial medio","Coste salarial alto"))</f>
        <v>Coste salarial medio</v>
      </c>
      <c r="AN1650" s="3" t="str">
        <f>+IF(TablaProyecto[[#This Row],[DistanceFromHome]]&lt;10,"0-10 kms",IF(TablaProyecto[[#This Row],[DistanceFromHome]]&lt;20,"10-20 kms","20-30 kms"))</f>
        <v>20-30 kms</v>
      </c>
      <c r="AO1650" s="3" t="str">
        <f>+IF(TablaProyecto[[#This Row],[Porcentaje de aumento salarial recibido (%)]]&lt;16%,"Bajo",IF(TablaProyecto[[#This Row],[Porcentaje de aumento salarial recibido (%)]]&lt;21%,"Medio","Alto"))</f>
        <v>Bajo</v>
      </c>
      <c r="AP1650" s="3" t="str">
        <f>+IF(TablaProyecto[[#This Row],[TrainingTimesLastYear]]&lt;3,"Poca",IF(TablaProyecto[[#This Row],[TrainingTimesLastYear]]&lt;5,"Media","Mucha"))</f>
        <v>Poca</v>
      </c>
      <c r="AQ1650" s="3" t="str">
        <f>+IF(TablaProyecto[[#This Row],[TotalWorkingYears]]&lt;4,"Junior",IF(TablaProyecto[[#This Row],[TotalWorkingYears]]&lt;10,"Intermediate","Senior"))</f>
        <v>Intermediate</v>
      </c>
      <c r="AS1650" t="str">
        <f>+IF(TablaProyecto[[#This Row],[Education]]&gt;5,"ERRONEO","")</f>
        <v/>
      </c>
      <c r="AT1650" t="str">
        <f>IF(+COUNTIF(TablaProyecto[EmployeeNumber],TablaProyecto[[#This Row],[EmployeeNumber]])&gt;1,"ERRONEO"," ")</f>
        <v xml:space="preserve"> </v>
      </c>
      <c r="AU1650" t="str">
        <f>+IF(TablaProyecto[[#This Row],[JobSatisfaction]]&gt;4,"ERRONEO"," ")</f>
        <v xml:space="preserve"> </v>
      </c>
      <c r="AV1650" t="str">
        <f>+IF(TablaProyecto[[#This Row],[PerformanceRating]]&gt;4,"ERRONEO"," ")</f>
        <v xml:space="preserve"> </v>
      </c>
      <c r="AW1650" t="str">
        <f>+IF(TablaProyecto[[#This Row],[RelationshipSatisfaction]]&gt;4,"ERRONEO"," ")</f>
        <v xml:space="preserve"> </v>
      </c>
      <c r="AX1650" t="str">
        <f>+IF(TablaProyecto[[#This Row],[WorkLifeBalance]]&gt;4,"ERRONEO"," ")</f>
        <v xml:space="preserve"> </v>
      </c>
    </row>
    <row r="1651" spans="1:50" x14ac:dyDescent="0.35">
      <c r="A1651">
        <v>24</v>
      </c>
      <c r="B1651" t="s">
        <v>35</v>
      </c>
      <c r="C1651" t="s">
        <v>36</v>
      </c>
      <c r="D1651">
        <v>854</v>
      </c>
      <c r="E1651" t="s">
        <v>37</v>
      </c>
      <c r="F1651">
        <v>25</v>
      </c>
      <c r="G1651">
        <v>4</v>
      </c>
      <c r="H1651" t="s">
        <v>38</v>
      </c>
      <c r="I1651">
        <v>1</v>
      </c>
      <c r="J1651">
        <v>2248</v>
      </c>
      <c r="K1651">
        <v>4</v>
      </c>
      <c r="L1651" t="s">
        <v>46</v>
      </c>
      <c r="M1651">
        <v>49</v>
      </c>
      <c r="N1651">
        <v>3</v>
      </c>
      <c r="O1651">
        <v>1</v>
      </c>
      <c r="P1651" t="s">
        <v>61</v>
      </c>
      <c r="Q1651">
        <v>4</v>
      </c>
      <c r="R1651" t="s">
        <v>48</v>
      </c>
      <c r="S1651">
        <v>13577</v>
      </c>
      <c r="T1651">
        <v>3339</v>
      </c>
      <c r="U1651">
        <v>4</v>
      </c>
      <c r="V1651" t="s">
        <v>42</v>
      </c>
      <c r="W1651" t="s">
        <v>35</v>
      </c>
      <c r="X1651">
        <v>24</v>
      </c>
      <c r="Y1651">
        <v>3</v>
      </c>
      <c r="Z1651">
        <v>2</v>
      </c>
      <c r="AA1651">
        <v>80</v>
      </c>
      <c r="AB1651">
        <v>1</v>
      </c>
      <c r="AC1651">
        <v>25</v>
      </c>
      <c r="AD1651">
        <v>2</v>
      </c>
      <c r="AE1651">
        <v>3</v>
      </c>
      <c r="AF1651">
        <v>17</v>
      </c>
      <c r="AG1651">
        <v>8</v>
      </c>
      <c r="AH1651">
        <v>0</v>
      </c>
      <c r="AI1651">
        <v>8</v>
      </c>
      <c r="AJ1651" s="3">
        <f>+TablaProyecto[[#This Row],[PercentSalaryHike]]/100</f>
        <v>0.24</v>
      </c>
      <c r="AK1651" s="3" t="str">
        <f>+IF(TablaProyecto[[#This Row],[Age]]&gt;=61,"Baby boomers",IF(TablaProyecto[[#This Row],[Age]]&gt;=45,"Generacion X",IF(TablaProyecto[[#This Row],[Age]]&gt;=29,"Millennials","Generacion Z")))</f>
        <v>Generacion Z</v>
      </c>
      <c r="AL165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651" s="3" t="str">
        <f>+IF(TablaProyecto[[#This Row],[HourlyRate]]&lt;50,"Coste salarial bajo",IF(TablaProyecto[[#This Row],[HourlyRate]]&lt;75,"Coste salarial medio","Coste salarial alto"))</f>
        <v>Coste salarial bajo</v>
      </c>
      <c r="AN1651" s="3" t="str">
        <f>+IF(TablaProyecto[[#This Row],[DistanceFromHome]]&lt;10,"0-10 kms",IF(TablaProyecto[[#This Row],[DistanceFromHome]]&lt;20,"10-20 kms","20-30 kms"))</f>
        <v>20-30 kms</v>
      </c>
      <c r="AO1651" s="3" t="str">
        <f>+IF(TablaProyecto[[#This Row],[Porcentaje de aumento salarial recibido (%)]]&lt;16%,"Bajo",IF(TablaProyecto[[#This Row],[Porcentaje de aumento salarial recibido (%)]]&lt;21%,"Medio","Alto"))</f>
        <v>Alto</v>
      </c>
      <c r="AP1651" s="3" t="str">
        <f>+IF(TablaProyecto[[#This Row],[TrainingTimesLastYear]]&lt;3,"Poca",IF(TablaProyecto[[#This Row],[TrainingTimesLastYear]]&lt;5,"Media","Mucha"))</f>
        <v>Poca</v>
      </c>
      <c r="AQ1651" s="3" t="str">
        <f>+IF(TablaProyecto[[#This Row],[TotalWorkingYears]]&lt;4,"Junior",IF(TablaProyecto[[#This Row],[TotalWorkingYears]]&lt;10,"Intermediate","Senior"))</f>
        <v>Senior</v>
      </c>
      <c r="AS1651" t="str">
        <f>+IF(TablaProyecto[[#This Row],[Education]]&gt;5,"ERRONEO","")</f>
        <v/>
      </c>
      <c r="AT1651" t="str">
        <f>IF(+COUNTIF(TablaProyecto[EmployeeNumber],TablaProyecto[[#This Row],[EmployeeNumber]])&gt;1,"ERRONEO"," ")</f>
        <v xml:space="preserve"> </v>
      </c>
      <c r="AU1651" t="str">
        <f>+IF(TablaProyecto[[#This Row],[JobSatisfaction]]&gt;4,"ERRONEO"," ")</f>
        <v xml:space="preserve"> </v>
      </c>
      <c r="AV1651" t="str">
        <f>+IF(TablaProyecto[[#This Row],[PerformanceRating]]&gt;4,"ERRONEO"," ")</f>
        <v xml:space="preserve"> </v>
      </c>
      <c r="AW1651" t="str">
        <f>+IF(TablaProyecto[[#This Row],[RelationshipSatisfaction]]&gt;4,"ERRONEO"," ")</f>
        <v xml:space="preserve"> </v>
      </c>
      <c r="AX1651" t="str">
        <f>+IF(TablaProyecto[[#This Row],[WorkLifeBalance]]&gt;4,"ERRONEO"," ")</f>
        <v xml:space="preserve"> </v>
      </c>
    </row>
    <row r="1652" spans="1:50" x14ac:dyDescent="0.35">
      <c r="A1652">
        <v>32</v>
      </c>
      <c r="B1652" t="s">
        <v>35</v>
      </c>
      <c r="C1652" t="s">
        <v>36</v>
      </c>
      <c r="D1652">
        <v>699</v>
      </c>
      <c r="E1652" t="s">
        <v>45</v>
      </c>
      <c r="F1652">
        <v>5</v>
      </c>
      <c r="G1652">
        <v>5</v>
      </c>
      <c r="H1652" t="s">
        <v>60</v>
      </c>
      <c r="I1652">
        <v>1</v>
      </c>
      <c r="J1652">
        <v>2249</v>
      </c>
      <c r="K1652">
        <v>3</v>
      </c>
      <c r="L1652" t="s">
        <v>46</v>
      </c>
      <c r="M1652">
        <v>62</v>
      </c>
      <c r="N1652">
        <v>3</v>
      </c>
      <c r="O1652">
        <v>1</v>
      </c>
      <c r="P1652" t="s">
        <v>57</v>
      </c>
      <c r="Q1652">
        <v>4</v>
      </c>
      <c r="R1652" t="s">
        <v>48</v>
      </c>
      <c r="S1652">
        <v>6244</v>
      </c>
      <c r="T1652">
        <v>10942</v>
      </c>
      <c r="U1652">
        <v>1</v>
      </c>
      <c r="V1652" t="s">
        <v>42</v>
      </c>
      <c r="W1652" t="s">
        <v>35</v>
      </c>
      <c r="X1652">
        <v>14</v>
      </c>
      <c r="Y1652">
        <v>4</v>
      </c>
      <c r="Z1652">
        <v>3</v>
      </c>
      <c r="AA1652">
        <v>80</v>
      </c>
      <c r="AB1652">
        <v>1</v>
      </c>
      <c r="AC1652">
        <v>10</v>
      </c>
      <c r="AD1652">
        <v>1</v>
      </c>
      <c r="AE1652">
        <v>4</v>
      </c>
      <c r="AF1652">
        <v>10</v>
      </c>
      <c r="AG1652">
        <v>13</v>
      </c>
      <c r="AH1652">
        <v>0</v>
      </c>
      <c r="AI1652">
        <v>10</v>
      </c>
      <c r="AJ1652" s="3">
        <f>+TablaProyecto[[#This Row],[PercentSalaryHike]]/100</f>
        <v>0.14000000000000001</v>
      </c>
      <c r="AK1652" s="3" t="str">
        <f>+IF(TablaProyecto[[#This Row],[Age]]&gt;=61,"Baby boomers",IF(TablaProyecto[[#This Row],[Age]]&gt;=45,"Generacion X",IF(TablaProyecto[[#This Row],[Age]]&gt;=29,"Millennials","Generacion Z")))</f>
        <v>Millennials</v>
      </c>
      <c r="AL165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52" s="3" t="str">
        <f>+IF(TablaProyecto[[#This Row],[HourlyRate]]&lt;50,"Coste salarial bajo",IF(TablaProyecto[[#This Row],[HourlyRate]]&lt;75,"Coste salarial medio","Coste salarial alto"))</f>
        <v>Coste salarial medio</v>
      </c>
      <c r="AN1652" s="3" t="str">
        <f>+IF(TablaProyecto[[#This Row],[DistanceFromHome]]&lt;10,"0-10 kms",IF(TablaProyecto[[#This Row],[DistanceFromHome]]&lt;20,"10-20 kms","20-30 kms"))</f>
        <v>0-10 kms</v>
      </c>
      <c r="AO1652" s="3" t="str">
        <f>+IF(TablaProyecto[[#This Row],[Porcentaje de aumento salarial recibido (%)]]&lt;16%,"Bajo",IF(TablaProyecto[[#This Row],[Porcentaje de aumento salarial recibido (%)]]&lt;21%,"Medio","Alto"))</f>
        <v>Bajo</v>
      </c>
      <c r="AP1652" s="3" t="str">
        <f>+IF(TablaProyecto[[#This Row],[TrainingTimesLastYear]]&lt;3,"Poca",IF(TablaProyecto[[#This Row],[TrainingTimesLastYear]]&lt;5,"Media","Mucha"))</f>
        <v>Poca</v>
      </c>
      <c r="AQ1652" s="3" t="str">
        <f>+IF(TablaProyecto[[#This Row],[TotalWorkingYears]]&lt;4,"Junior",IF(TablaProyecto[[#This Row],[TotalWorkingYears]]&lt;10,"Intermediate","Senior"))</f>
        <v>Senior</v>
      </c>
      <c r="AS1652" t="str">
        <f>+IF(TablaProyecto[[#This Row],[Education]]&gt;5,"ERRONEO","")</f>
        <v/>
      </c>
      <c r="AT1652" t="str">
        <f>IF(+COUNTIF(TablaProyecto[EmployeeNumber],TablaProyecto[[#This Row],[EmployeeNumber]])&gt;1,"ERRONEO"," ")</f>
        <v xml:space="preserve"> </v>
      </c>
      <c r="AU1652" t="str">
        <f>+IF(TablaProyecto[[#This Row],[JobSatisfaction]]&gt;4,"ERRONEO"," ")</f>
        <v xml:space="preserve"> </v>
      </c>
      <c r="AV1652" t="str">
        <f>+IF(TablaProyecto[[#This Row],[PerformanceRating]]&gt;4,"ERRONEO"," ")</f>
        <v xml:space="preserve"> </v>
      </c>
      <c r="AW1652" t="str">
        <f>+IF(TablaProyecto[[#This Row],[RelationshipSatisfaction]]&gt;4,"ERRONEO"," ")</f>
        <v xml:space="preserve"> </v>
      </c>
      <c r="AX1652" t="str">
        <f>+IF(TablaProyecto[[#This Row],[WorkLifeBalance]]&gt;4,"ERRONEO"," ")</f>
        <v xml:space="preserve"> </v>
      </c>
    </row>
    <row r="1653" spans="1:50" x14ac:dyDescent="0.35">
      <c r="A1653">
        <v>36</v>
      </c>
      <c r="B1653" t="s">
        <v>35</v>
      </c>
      <c r="C1653" t="s">
        <v>36</v>
      </c>
      <c r="D1653">
        <v>194</v>
      </c>
      <c r="E1653" t="s">
        <v>45</v>
      </c>
      <c r="F1653">
        <v>10</v>
      </c>
      <c r="G1653">
        <v>3</v>
      </c>
      <c r="H1653" t="s">
        <v>60</v>
      </c>
      <c r="I1653">
        <v>1</v>
      </c>
      <c r="J1653">
        <v>2250</v>
      </c>
      <c r="K1653">
        <v>4</v>
      </c>
      <c r="L1653" t="s">
        <v>39</v>
      </c>
      <c r="M1653">
        <v>62</v>
      </c>
      <c r="N1653">
        <v>2</v>
      </c>
      <c r="O1653">
        <v>2</v>
      </c>
      <c r="P1653" t="s">
        <v>61</v>
      </c>
      <c r="Q1653">
        <v>2</v>
      </c>
      <c r="R1653" t="s">
        <v>48</v>
      </c>
      <c r="S1653">
        <v>2342</v>
      </c>
      <c r="T1653">
        <v>8059</v>
      </c>
      <c r="U1653">
        <v>4</v>
      </c>
      <c r="V1653" t="s">
        <v>42</v>
      </c>
      <c r="W1653" t="s">
        <v>35</v>
      </c>
      <c r="X1653">
        <v>25</v>
      </c>
      <c r="Y1653">
        <v>3</v>
      </c>
      <c r="Z1653">
        <v>2</v>
      </c>
      <c r="AA1653">
        <v>80</v>
      </c>
      <c r="AB1653">
        <v>0</v>
      </c>
      <c r="AC1653">
        <v>9</v>
      </c>
      <c r="AD1653">
        <v>2</v>
      </c>
      <c r="AE1653">
        <v>4</v>
      </c>
      <c r="AF1653">
        <v>5</v>
      </c>
      <c r="AG1653">
        <v>2</v>
      </c>
      <c r="AH1653">
        <v>1</v>
      </c>
      <c r="AI1653">
        <v>2</v>
      </c>
      <c r="AJ1653" s="3">
        <f>+TablaProyecto[[#This Row],[PercentSalaryHike]]/100</f>
        <v>0.25</v>
      </c>
      <c r="AK1653" s="3" t="str">
        <f>+IF(TablaProyecto[[#This Row],[Age]]&gt;=61,"Baby boomers",IF(TablaProyecto[[#This Row],[Age]]&gt;=45,"Generacion X",IF(TablaProyecto[[#This Row],[Age]]&gt;=29,"Millennials","Generacion Z")))</f>
        <v>Millennials</v>
      </c>
      <c r="AL165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53" s="3" t="str">
        <f>+IF(TablaProyecto[[#This Row],[HourlyRate]]&lt;50,"Coste salarial bajo",IF(TablaProyecto[[#This Row],[HourlyRate]]&lt;75,"Coste salarial medio","Coste salarial alto"))</f>
        <v>Coste salarial medio</v>
      </c>
      <c r="AN1653" s="3" t="str">
        <f>+IF(TablaProyecto[[#This Row],[DistanceFromHome]]&lt;10,"0-10 kms",IF(TablaProyecto[[#This Row],[DistanceFromHome]]&lt;20,"10-20 kms","20-30 kms"))</f>
        <v>10-20 kms</v>
      </c>
      <c r="AO1653" s="3" t="str">
        <f>+IF(TablaProyecto[[#This Row],[Porcentaje de aumento salarial recibido (%)]]&lt;16%,"Bajo",IF(TablaProyecto[[#This Row],[Porcentaje de aumento salarial recibido (%)]]&lt;21%,"Medio","Alto"))</f>
        <v>Alto</v>
      </c>
      <c r="AP1653" s="3" t="str">
        <f>+IF(TablaProyecto[[#This Row],[TrainingTimesLastYear]]&lt;3,"Poca",IF(TablaProyecto[[#This Row],[TrainingTimesLastYear]]&lt;5,"Media","Mucha"))</f>
        <v>Poca</v>
      </c>
      <c r="AQ1653" s="3" t="str">
        <f>+IF(TablaProyecto[[#This Row],[TotalWorkingYears]]&lt;4,"Junior",IF(TablaProyecto[[#This Row],[TotalWorkingYears]]&lt;10,"Intermediate","Senior"))</f>
        <v>Intermediate</v>
      </c>
      <c r="AS1653" t="str">
        <f>+IF(TablaProyecto[[#This Row],[Education]]&gt;5,"ERRONEO","")</f>
        <v/>
      </c>
      <c r="AT1653" t="str">
        <f>IF(+COUNTIF(TablaProyecto[EmployeeNumber],TablaProyecto[[#This Row],[EmployeeNumber]])&gt;1,"ERRONEO"," ")</f>
        <v xml:space="preserve"> </v>
      </c>
      <c r="AU1653" t="str">
        <f>+IF(TablaProyecto[[#This Row],[JobSatisfaction]]&gt;4,"ERRONEO"," ")</f>
        <v xml:space="preserve"> </v>
      </c>
      <c r="AV1653" t="str">
        <f>+IF(TablaProyecto[[#This Row],[PerformanceRating]]&gt;4,"ERRONEO"," ")</f>
        <v xml:space="preserve"> </v>
      </c>
      <c r="AW1653" t="str">
        <f>+IF(TablaProyecto[[#This Row],[RelationshipSatisfaction]]&gt;4,"ERRONEO"," ")</f>
        <v xml:space="preserve"> </v>
      </c>
      <c r="AX1653" t="str">
        <f>+IF(TablaProyecto[[#This Row],[WorkLifeBalance]]&gt;4,"ERRONEO"," ")</f>
        <v xml:space="preserve"> </v>
      </c>
    </row>
    <row r="1654" spans="1:50" x14ac:dyDescent="0.35">
      <c r="A1654">
        <v>33</v>
      </c>
      <c r="B1654" t="s">
        <v>43</v>
      </c>
      <c r="C1654" t="s">
        <v>55</v>
      </c>
      <c r="D1654">
        <v>1142</v>
      </c>
      <c r="E1654" t="s">
        <v>37</v>
      </c>
      <c r="F1654">
        <v>23</v>
      </c>
      <c r="G1654">
        <v>3</v>
      </c>
      <c r="H1654" t="s">
        <v>49</v>
      </c>
      <c r="I1654">
        <v>1</v>
      </c>
      <c r="J1654">
        <v>2251</v>
      </c>
      <c r="K1654">
        <v>3</v>
      </c>
      <c r="L1654" t="s">
        <v>46</v>
      </c>
      <c r="M1654">
        <v>51</v>
      </c>
      <c r="N1654">
        <v>2</v>
      </c>
      <c r="O1654">
        <v>2</v>
      </c>
      <c r="P1654" t="s">
        <v>47</v>
      </c>
      <c r="Q1654">
        <v>4</v>
      </c>
      <c r="R1654" t="s">
        <v>52</v>
      </c>
      <c r="S1654">
        <v>5376</v>
      </c>
      <c r="T1654">
        <v>19555</v>
      </c>
      <c r="U1654">
        <v>2</v>
      </c>
      <c r="V1654" t="s">
        <v>42</v>
      </c>
      <c r="W1654" t="s">
        <v>35</v>
      </c>
      <c r="X1654">
        <v>15</v>
      </c>
      <c r="Y1654">
        <v>3</v>
      </c>
      <c r="Z1654">
        <v>1</v>
      </c>
      <c r="AA1654">
        <v>80</v>
      </c>
      <c r="AB1654">
        <v>0</v>
      </c>
      <c r="AC1654">
        <v>8</v>
      </c>
      <c r="AD1654">
        <v>3</v>
      </c>
      <c r="AE1654">
        <v>3</v>
      </c>
      <c r="AF1654">
        <v>8</v>
      </c>
      <c r="AG1654">
        <v>1</v>
      </c>
      <c r="AH1654">
        <v>1</v>
      </c>
      <c r="AI1654">
        <v>2</v>
      </c>
      <c r="AJ1654" s="3">
        <f>+TablaProyecto[[#This Row],[PercentSalaryHike]]/100</f>
        <v>0.15</v>
      </c>
      <c r="AK1654" s="3" t="str">
        <f>+IF(TablaProyecto[[#This Row],[Age]]&gt;=61,"Baby boomers",IF(TablaProyecto[[#This Row],[Age]]&gt;=45,"Generacion X",IF(TablaProyecto[[#This Row],[Age]]&gt;=29,"Millennials","Generacion Z")))</f>
        <v>Millennials</v>
      </c>
      <c r="AL165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54" s="3" t="str">
        <f>+IF(TablaProyecto[[#This Row],[HourlyRate]]&lt;50,"Coste salarial bajo",IF(TablaProyecto[[#This Row],[HourlyRate]]&lt;75,"Coste salarial medio","Coste salarial alto"))</f>
        <v>Coste salarial medio</v>
      </c>
      <c r="AN1654" s="3" t="str">
        <f>+IF(TablaProyecto[[#This Row],[DistanceFromHome]]&lt;10,"0-10 kms",IF(TablaProyecto[[#This Row],[DistanceFromHome]]&lt;20,"10-20 kms","20-30 kms"))</f>
        <v>20-30 kms</v>
      </c>
      <c r="AO1654" s="3" t="str">
        <f>+IF(TablaProyecto[[#This Row],[Porcentaje de aumento salarial recibido (%)]]&lt;16%,"Bajo",IF(TablaProyecto[[#This Row],[Porcentaje de aumento salarial recibido (%)]]&lt;21%,"Medio","Alto"))</f>
        <v>Bajo</v>
      </c>
      <c r="AP1654" s="3" t="str">
        <f>+IF(TablaProyecto[[#This Row],[TrainingTimesLastYear]]&lt;3,"Poca",IF(TablaProyecto[[#This Row],[TrainingTimesLastYear]]&lt;5,"Media","Mucha"))</f>
        <v>Media</v>
      </c>
      <c r="AQ1654" s="3" t="str">
        <f>+IF(TablaProyecto[[#This Row],[TotalWorkingYears]]&lt;4,"Junior",IF(TablaProyecto[[#This Row],[TotalWorkingYears]]&lt;10,"Intermediate","Senior"))</f>
        <v>Intermediate</v>
      </c>
      <c r="AS1654" t="str">
        <f>+IF(TablaProyecto[[#This Row],[Education]]&gt;5,"ERRONEO","")</f>
        <v/>
      </c>
      <c r="AT1654" t="str">
        <f>IF(+COUNTIF(TablaProyecto[EmployeeNumber],TablaProyecto[[#This Row],[EmployeeNumber]])&gt;1,"ERRONEO"," ")</f>
        <v xml:space="preserve"> </v>
      </c>
      <c r="AU1654" t="str">
        <f>+IF(TablaProyecto[[#This Row],[JobSatisfaction]]&gt;4,"ERRONEO"," ")</f>
        <v xml:space="preserve"> </v>
      </c>
      <c r="AV1654" t="str">
        <f>+IF(TablaProyecto[[#This Row],[PerformanceRating]]&gt;4,"ERRONEO"," ")</f>
        <v xml:space="preserve"> </v>
      </c>
      <c r="AW1654" t="str">
        <f>+IF(TablaProyecto[[#This Row],[RelationshipSatisfaction]]&gt;4,"ERRONEO"," ")</f>
        <v xml:space="preserve"> </v>
      </c>
      <c r="AX1654" t="str">
        <f>+IF(TablaProyecto[[#This Row],[WorkLifeBalance]]&gt;4,"ERRONEO"," ")</f>
        <v xml:space="preserve"> </v>
      </c>
    </row>
    <row r="1655" spans="1:50" x14ac:dyDescent="0.35">
      <c r="A1655">
        <v>33</v>
      </c>
      <c r="B1655" t="s">
        <v>35</v>
      </c>
      <c r="C1655" t="s">
        <v>55</v>
      </c>
      <c r="D1655">
        <v>1168</v>
      </c>
      <c r="E1655" t="s">
        <v>61</v>
      </c>
      <c r="F1655">
        <v>29</v>
      </c>
      <c r="G1655">
        <v>4</v>
      </c>
      <c r="H1655" t="s">
        <v>49</v>
      </c>
      <c r="I1655">
        <v>1</v>
      </c>
      <c r="J1655">
        <v>2252</v>
      </c>
      <c r="K1655">
        <v>3</v>
      </c>
      <c r="L1655" t="s">
        <v>46</v>
      </c>
      <c r="M1655">
        <v>91</v>
      </c>
      <c r="N1655">
        <v>3</v>
      </c>
      <c r="O1655">
        <v>3</v>
      </c>
      <c r="P1655" t="s">
        <v>58</v>
      </c>
      <c r="Q1655">
        <v>3</v>
      </c>
      <c r="R1655" t="s">
        <v>41</v>
      </c>
      <c r="S1655">
        <v>3310</v>
      </c>
      <c r="T1655">
        <v>26619</v>
      </c>
      <c r="U1655">
        <v>1</v>
      </c>
      <c r="V1655" t="s">
        <v>42</v>
      </c>
      <c r="W1655" t="s">
        <v>35</v>
      </c>
      <c r="X1655">
        <v>12</v>
      </c>
      <c r="Y1655">
        <v>3</v>
      </c>
      <c r="Z1655">
        <v>2</v>
      </c>
      <c r="AA1655">
        <v>80</v>
      </c>
      <c r="AB1655">
        <v>2</v>
      </c>
      <c r="AC1655">
        <v>10</v>
      </c>
      <c r="AD1655">
        <v>2</v>
      </c>
      <c r="AE1655">
        <v>3</v>
      </c>
      <c r="AF1655">
        <v>2</v>
      </c>
      <c r="AG1655">
        <v>15</v>
      </c>
      <c r="AH1655">
        <v>6</v>
      </c>
      <c r="AI1655">
        <v>0</v>
      </c>
      <c r="AJ1655" s="3">
        <f>+TablaProyecto[[#This Row],[PercentSalaryHike]]/100</f>
        <v>0.12</v>
      </c>
      <c r="AK1655" s="3" t="str">
        <f>+IF(TablaProyecto[[#This Row],[Age]]&gt;=61,"Baby boomers",IF(TablaProyecto[[#This Row],[Age]]&gt;=45,"Generacion X",IF(TablaProyecto[[#This Row],[Age]]&gt;=29,"Millennials","Generacion Z")))</f>
        <v>Millennials</v>
      </c>
      <c r="AL165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55" s="3" t="str">
        <f>+IF(TablaProyecto[[#This Row],[HourlyRate]]&lt;50,"Coste salarial bajo",IF(TablaProyecto[[#This Row],[HourlyRate]]&lt;75,"Coste salarial medio","Coste salarial alto"))</f>
        <v>Coste salarial alto</v>
      </c>
      <c r="AN1655" s="3" t="str">
        <f>+IF(TablaProyecto[[#This Row],[DistanceFromHome]]&lt;10,"0-10 kms",IF(TablaProyecto[[#This Row],[DistanceFromHome]]&lt;20,"10-20 kms","20-30 kms"))</f>
        <v>20-30 kms</v>
      </c>
      <c r="AO1655" s="3" t="str">
        <f>+IF(TablaProyecto[[#This Row],[Porcentaje de aumento salarial recibido (%)]]&lt;16%,"Bajo",IF(TablaProyecto[[#This Row],[Porcentaje de aumento salarial recibido (%)]]&lt;21%,"Medio","Alto"))</f>
        <v>Bajo</v>
      </c>
      <c r="AP1655" s="3" t="str">
        <f>+IF(TablaProyecto[[#This Row],[TrainingTimesLastYear]]&lt;3,"Poca",IF(TablaProyecto[[#This Row],[TrainingTimesLastYear]]&lt;5,"Media","Mucha"))</f>
        <v>Poca</v>
      </c>
      <c r="AQ1655" s="3" t="str">
        <f>+IF(TablaProyecto[[#This Row],[TotalWorkingYears]]&lt;4,"Junior",IF(TablaProyecto[[#This Row],[TotalWorkingYears]]&lt;10,"Intermediate","Senior"))</f>
        <v>Senior</v>
      </c>
      <c r="AS1655" t="str">
        <f>+IF(TablaProyecto[[#This Row],[Education]]&gt;5,"ERRONEO","")</f>
        <v/>
      </c>
      <c r="AT1655" t="str">
        <f>IF(+COUNTIF(TablaProyecto[EmployeeNumber],TablaProyecto[[#This Row],[EmployeeNumber]])&gt;1,"ERRONEO"," ")</f>
        <v xml:space="preserve"> </v>
      </c>
      <c r="AU1655" t="str">
        <f>+IF(TablaProyecto[[#This Row],[JobSatisfaction]]&gt;4,"ERRONEO"," ")</f>
        <v xml:space="preserve"> </v>
      </c>
      <c r="AV1655" t="str">
        <f>+IF(TablaProyecto[[#This Row],[PerformanceRating]]&gt;4,"ERRONEO"," ")</f>
        <v xml:space="preserve"> </v>
      </c>
      <c r="AW1655" t="str">
        <f>+IF(TablaProyecto[[#This Row],[RelationshipSatisfaction]]&gt;4,"ERRONEO"," ")</f>
        <v xml:space="preserve"> </v>
      </c>
      <c r="AX1655" t="str">
        <f>+IF(TablaProyecto[[#This Row],[WorkLifeBalance]]&gt;4,"ERRONEO"," ")</f>
        <v xml:space="preserve"> </v>
      </c>
    </row>
    <row r="1656" spans="1:50" x14ac:dyDescent="0.35">
      <c r="A1656">
        <v>29</v>
      </c>
      <c r="B1656" t="s">
        <v>43</v>
      </c>
      <c r="C1656" t="s">
        <v>36</v>
      </c>
      <c r="D1656">
        <v>1065</v>
      </c>
      <c r="E1656" t="s">
        <v>61</v>
      </c>
      <c r="F1656">
        <v>18</v>
      </c>
      <c r="G1656">
        <v>3</v>
      </c>
      <c r="H1656" t="s">
        <v>51</v>
      </c>
      <c r="I1656">
        <v>1</v>
      </c>
      <c r="J1656">
        <v>2253</v>
      </c>
      <c r="K1656">
        <v>4</v>
      </c>
      <c r="L1656" t="s">
        <v>39</v>
      </c>
      <c r="M1656">
        <v>55</v>
      </c>
      <c r="N1656">
        <v>3</v>
      </c>
      <c r="O1656">
        <v>2</v>
      </c>
      <c r="P1656" t="s">
        <v>61</v>
      </c>
      <c r="Q1656">
        <v>2</v>
      </c>
      <c r="R1656" t="s">
        <v>41</v>
      </c>
      <c r="S1656">
        <v>2406</v>
      </c>
      <c r="T1656">
        <v>20490</v>
      </c>
      <c r="U1656">
        <v>3</v>
      </c>
      <c r="V1656" t="s">
        <v>42</v>
      </c>
      <c r="W1656" t="s">
        <v>35</v>
      </c>
      <c r="X1656">
        <v>15</v>
      </c>
      <c r="Y1656">
        <v>4</v>
      </c>
      <c r="Z1656">
        <v>3</v>
      </c>
      <c r="AA1656">
        <v>80</v>
      </c>
      <c r="AB1656">
        <v>1</v>
      </c>
      <c r="AC1656">
        <v>10</v>
      </c>
      <c r="AD1656">
        <v>4</v>
      </c>
      <c r="AE1656">
        <v>2</v>
      </c>
      <c r="AF1656">
        <v>6</v>
      </c>
      <c r="AG1656">
        <v>1</v>
      </c>
      <c r="AH1656">
        <v>1</v>
      </c>
      <c r="AI1656">
        <v>6</v>
      </c>
      <c r="AJ1656" s="3">
        <f>+TablaProyecto[[#This Row],[PercentSalaryHike]]/100</f>
        <v>0.15</v>
      </c>
      <c r="AK1656" s="3" t="str">
        <f>+IF(TablaProyecto[[#This Row],[Age]]&gt;=61,"Baby boomers",IF(TablaProyecto[[#This Row],[Age]]&gt;=45,"Generacion X",IF(TablaProyecto[[#This Row],[Age]]&gt;=29,"Millennials","Generacion Z")))</f>
        <v>Millennials</v>
      </c>
      <c r="AL165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56" s="3" t="str">
        <f>+IF(TablaProyecto[[#This Row],[HourlyRate]]&lt;50,"Coste salarial bajo",IF(TablaProyecto[[#This Row],[HourlyRate]]&lt;75,"Coste salarial medio","Coste salarial alto"))</f>
        <v>Coste salarial medio</v>
      </c>
      <c r="AN1656" s="3" t="str">
        <f>+IF(TablaProyecto[[#This Row],[DistanceFromHome]]&lt;10,"0-10 kms",IF(TablaProyecto[[#This Row],[DistanceFromHome]]&lt;20,"10-20 kms","20-30 kms"))</f>
        <v>10-20 kms</v>
      </c>
      <c r="AO1656" s="3" t="str">
        <f>+IF(TablaProyecto[[#This Row],[Porcentaje de aumento salarial recibido (%)]]&lt;16%,"Bajo",IF(TablaProyecto[[#This Row],[Porcentaje de aumento salarial recibido (%)]]&lt;21%,"Medio","Alto"))</f>
        <v>Bajo</v>
      </c>
      <c r="AP1656" s="3" t="str">
        <f>+IF(TablaProyecto[[#This Row],[TrainingTimesLastYear]]&lt;3,"Poca",IF(TablaProyecto[[#This Row],[TrainingTimesLastYear]]&lt;5,"Media","Mucha"))</f>
        <v>Media</v>
      </c>
      <c r="AQ1656" s="3" t="str">
        <f>+IF(TablaProyecto[[#This Row],[TotalWorkingYears]]&lt;4,"Junior",IF(TablaProyecto[[#This Row],[TotalWorkingYears]]&lt;10,"Intermediate","Senior"))</f>
        <v>Senior</v>
      </c>
      <c r="AS1656" t="str">
        <f>+IF(TablaProyecto[[#This Row],[Education]]&gt;5,"ERRONEO","")</f>
        <v/>
      </c>
      <c r="AT1656" t="str">
        <f>IF(+COUNTIF(TablaProyecto[EmployeeNumber],TablaProyecto[[#This Row],[EmployeeNumber]])&gt;1,"ERRONEO"," ")</f>
        <v xml:space="preserve"> </v>
      </c>
      <c r="AU1656" t="str">
        <f>+IF(TablaProyecto[[#This Row],[JobSatisfaction]]&gt;4,"ERRONEO"," ")</f>
        <v xml:space="preserve"> </v>
      </c>
      <c r="AV1656" t="str">
        <f>+IF(TablaProyecto[[#This Row],[PerformanceRating]]&gt;4,"ERRONEO"," ")</f>
        <v xml:space="preserve"> </v>
      </c>
      <c r="AW1656" t="str">
        <f>+IF(TablaProyecto[[#This Row],[RelationshipSatisfaction]]&gt;4,"ERRONEO"," ")</f>
        <v xml:space="preserve"> </v>
      </c>
      <c r="AX1656" t="str">
        <f>+IF(TablaProyecto[[#This Row],[WorkLifeBalance]]&gt;4,"ERRONEO"," ")</f>
        <v xml:space="preserve"> </v>
      </c>
    </row>
    <row r="1657" spans="1:50" x14ac:dyDescent="0.35">
      <c r="A1657">
        <v>41</v>
      </c>
      <c r="B1657" t="s">
        <v>35</v>
      </c>
      <c r="C1657" t="s">
        <v>55</v>
      </c>
      <c r="D1657">
        <v>1229</v>
      </c>
      <c r="E1657" t="s">
        <v>37</v>
      </c>
      <c r="F1657">
        <v>11</v>
      </c>
      <c r="G1657">
        <v>4</v>
      </c>
      <c r="H1657" t="s">
        <v>59</v>
      </c>
      <c r="I1657">
        <v>1</v>
      </c>
      <c r="J1657">
        <v>2254</v>
      </c>
      <c r="K1657">
        <v>4</v>
      </c>
      <c r="L1657" t="s">
        <v>46</v>
      </c>
      <c r="M1657">
        <v>45</v>
      </c>
      <c r="N1657">
        <v>3</v>
      </c>
      <c r="O1657">
        <v>1</v>
      </c>
      <c r="P1657" t="s">
        <v>40</v>
      </c>
      <c r="Q1657">
        <v>2</v>
      </c>
      <c r="R1657" t="s">
        <v>41</v>
      </c>
      <c r="S1657">
        <v>4834</v>
      </c>
      <c r="T1657">
        <v>26820</v>
      </c>
      <c r="U1657">
        <v>3</v>
      </c>
      <c r="V1657" t="s">
        <v>42</v>
      </c>
      <c r="W1657" t="s">
        <v>35</v>
      </c>
      <c r="X1657">
        <v>11</v>
      </c>
      <c r="Y1657">
        <v>4</v>
      </c>
      <c r="Z1657">
        <v>2</v>
      </c>
      <c r="AA1657">
        <v>80</v>
      </c>
      <c r="AB1657">
        <v>0</v>
      </c>
      <c r="AC1657">
        <v>7</v>
      </c>
      <c r="AD1657">
        <v>2</v>
      </c>
      <c r="AE1657">
        <v>3</v>
      </c>
      <c r="AF1657">
        <v>1</v>
      </c>
      <c r="AG1657">
        <v>4</v>
      </c>
      <c r="AH1657">
        <v>7</v>
      </c>
      <c r="AI1657">
        <v>6</v>
      </c>
      <c r="AJ1657" s="3">
        <f>+TablaProyecto[[#This Row],[PercentSalaryHike]]/100</f>
        <v>0.11</v>
      </c>
      <c r="AK1657" s="3" t="str">
        <f>+IF(TablaProyecto[[#This Row],[Age]]&gt;=61,"Baby boomers",IF(TablaProyecto[[#This Row],[Age]]&gt;=45,"Generacion X",IF(TablaProyecto[[#This Row],[Age]]&gt;=29,"Millennials","Generacion Z")))</f>
        <v>Millennials</v>
      </c>
      <c r="AL165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657" s="3" t="str">
        <f>+IF(TablaProyecto[[#This Row],[HourlyRate]]&lt;50,"Coste salarial bajo",IF(TablaProyecto[[#This Row],[HourlyRate]]&lt;75,"Coste salarial medio","Coste salarial alto"))</f>
        <v>Coste salarial bajo</v>
      </c>
      <c r="AN1657" s="3" t="str">
        <f>+IF(TablaProyecto[[#This Row],[DistanceFromHome]]&lt;10,"0-10 kms",IF(TablaProyecto[[#This Row],[DistanceFromHome]]&lt;20,"10-20 kms","20-30 kms"))</f>
        <v>10-20 kms</v>
      </c>
      <c r="AO1657" s="3" t="str">
        <f>+IF(TablaProyecto[[#This Row],[Porcentaje de aumento salarial recibido (%)]]&lt;16%,"Bajo",IF(TablaProyecto[[#This Row],[Porcentaje de aumento salarial recibido (%)]]&lt;21%,"Medio","Alto"))</f>
        <v>Bajo</v>
      </c>
      <c r="AP1657" s="3" t="str">
        <f>+IF(TablaProyecto[[#This Row],[TrainingTimesLastYear]]&lt;3,"Poca",IF(TablaProyecto[[#This Row],[TrainingTimesLastYear]]&lt;5,"Media","Mucha"))</f>
        <v>Poca</v>
      </c>
      <c r="AQ1657" s="3" t="str">
        <f>+IF(TablaProyecto[[#This Row],[TotalWorkingYears]]&lt;4,"Junior",IF(TablaProyecto[[#This Row],[TotalWorkingYears]]&lt;10,"Intermediate","Senior"))</f>
        <v>Intermediate</v>
      </c>
      <c r="AS1657" t="str">
        <f>+IF(TablaProyecto[[#This Row],[Education]]&gt;5,"ERRONEO","")</f>
        <v/>
      </c>
      <c r="AT1657" t="str">
        <f>IF(+COUNTIF(TablaProyecto[EmployeeNumber],TablaProyecto[[#This Row],[EmployeeNumber]])&gt;1,"ERRONEO"," ")</f>
        <v xml:space="preserve"> </v>
      </c>
      <c r="AU1657" t="str">
        <f>+IF(TablaProyecto[[#This Row],[JobSatisfaction]]&gt;4,"ERRONEO"," ")</f>
        <v xml:space="preserve"> </v>
      </c>
      <c r="AV1657" t="str">
        <f>+IF(TablaProyecto[[#This Row],[PerformanceRating]]&gt;4,"ERRONEO"," ")</f>
        <v xml:space="preserve"> </v>
      </c>
      <c r="AW1657" t="str">
        <f>+IF(TablaProyecto[[#This Row],[RelationshipSatisfaction]]&gt;4,"ERRONEO"," ")</f>
        <v xml:space="preserve"> </v>
      </c>
      <c r="AX1657" t="str">
        <f>+IF(TablaProyecto[[#This Row],[WorkLifeBalance]]&gt;4,"ERRONEO"," ")</f>
        <v xml:space="preserve"> </v>
      </c>
    </row>
    <row r="1658" spans="1:50" x14ac:dyDescent="0.35">
      <c r="A1658">
        <v>20</v>
      </c>
      <c r="B1658" t="s">
        <v>43</v>
      </c>
      <c r="C1658" t="s">
        <v>44</v>
      </c>
      <c r="D1658">
        <v>1402</v>
      </c>
      <c r="E1658" t="s">
        <v>61</v>
      </c>
      <c r="F1658">
        <v>3</v>
      </c>
      <c r="G1658">
        <v>4</v>
      </c>
      <c r="H1658" t="s">
        <v>49</v>
      </c>
      <c r="I1658">
        <v>1</v>
      </c>
      <c r="J1658">
        <v>2255</v>
      </c>
      <c r="K1658">
        <v>3</v>
      </c>
      <c r="L1658" t="s">
        <v>46</v>
      </c>
      <c r="M1658">
        <v>79</v>
      </c>
      <c r="N1658">
        <v>2</v>
      </c>
      <c r="O1658">
        <v>1</v>
      </c>
      <c r="P1658" t="s">
        <v>58</v>
      </c>
      <c r="Q1658">
        <v>1</v>
      </c>
      <c r="R1658" t="s">
        <v>48</v>
      </c>
      <c r="S1658">
        <v>2096</v>
      </c>
      <c r="T1658">
        <v>11179</v>
      </c>
      <c r="U1658">
        <v>9</v>
      </c>
      <c r="V1658" t="s">
        <v>42</v>
      </c>
      <c r="W1658" t="s">
        <v>43</v>
      </c>
      <c r="X1658">
        <v>12</v>
      </c>
      <c r="Y1658">
        <v>4</v>
      </c>
      <c r="Z1658">
        <v>4</v>
      </c>
      <c r="AA1658">
        <v>80</v>
      </c>
      <c r="AB1658">
        <v>0</v>
      </c>
      <c r="AC1658">
        <v>1</v>
      </c>
      <c r="AD1658">
        <v>2</v>
      </c>
      <c r="AE1658">
        <v>3</v>
      </c>
      <c r="AF1658">
        <v>23</v>
      </c>
      <c r="AG1658">
        <v>2</v>
      </c>
      <c r="AH1658">
        <v>13</v>
      </c>
      <c r="AI1658">
        <v>3</v>
      </c>
      <c r="AJ1658" s="3">
        <f>+TablaProyecto[[#This Row],[PercentSalaryHike]]/100</f>
        <v>0.12</v>
      </c>
      <c r="AK1658" s="3" t="str">
        <f>+IF(TablaProyecto[[#This Row],[Age]]&gt;=61,"Baby boomers",IF(TablaProyecto[[#This Row],[Age]]&gt;=45,"Generacion X",IF(TablaProyecto[[#This Row],[Age]]&gt;=29,"Millennials","Generacion Z")))</f>
        <v>Generacion Z</v>
      </c>
      <c r="AL165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658" s="3" t="str">
        <f>+IF(TablaProyecto[[#This Row],[HourlyRate]]&lt;50,"Coste salarial bajo",IF(TablaProyecto[[#This Row],[HourlyRate]]&lt;75,"Coste salarial medio","Coste salarial alto"))</f>
        <v>Coste salarial alto</v>
      </c>
      <c r="AN1658" s="3" t="str">
        <f>+IF(TablaProyecto[[#This Row],[DistanceFromHome]]&lt;10,"0-10 kms",IF(TablaProyecto[[#This Row],[DistanceFromHome]]&lt;20,"10-20 kms","20-30 kms"))</f>
        <v>0-10 kms</v>
      </c>
      <c r="AO1658" s="3" t="str">
        <f>+IF(TablaProyecto[[#This Row],[Porcentaje de aumento salarial recibido (%)]]&lt;16%,"Bajo",IF(TablaProyecto[[#This Row],[Porcentaje de aumento salarial recibido (%)]]&lt;21%,"Medio","Alto"))</f>
        <v>Bajo</v>
      </c>
      <c r="AP1658" s="3" t="str">
        <f>+IF(TablaProyecto[[#This Row],[TrainingTimesLastYear]]&lt;3,"Poca",IF(TablaProyecto[[#This Row],[TrainingTimesLastYear]]&lt;5,"Media","Mucha"))</f>
        <v>Poca</v>
      </c>
      <c r="AQ1658" s="3" t="str">
        <f>+IF(TablaProyecto[[#This Row],[TotalWorkingYears]]&lt;4,"Junior",IF(TablaProyecto[[#This Row],[TotalWorkingYears]]&lt;10,"Intermediate","Senior"))</f>
        <v>Junior</v>
      </c>
      <c r="AS1658" t="str">
        <f>+IF(TablaProyecto[[#This Row],[Education]]&gt;5,"ERRONEO","")</f>
        <v/>
      </c>
      <c r="AT1658" t="str">
        <f>IF(+COUNTIF(TablaProyecto[EmployeeNumber],TablaProyecto[[#This Row],[EmployeeNumber]])&gt;1,"ERRONEO"," ")</f>
        <v xml:space="preserve"> </v>
      </c>
      <c r="AU1658" t="str">
        <f>+IF(TablaProyecto[[#This Row],[JobSatisfaction]]&gt;4,"ERRONEO"," ")</f>
        <v xml:space="preserve"> </v>
      </c>
      <c r="AV1658" t="str">
        <f>+IF(TablaProyecto[[#This Row],[PerformanceRating]]&gt;4,"ERRONEO"," ")</f>
        <v xml:space="preserve"> </v>
      </c>
      <c r="AW1658" t="str">
        <f>+IF(TablaProyecto[[#This Row],[RelationshipSatisfaction]]&gt;4,"ERRONEO"," ")</f>
        <v xml:space="preserve"> </v>
      </c>
      <c r="AX1658" t="str">
        <f>+IF(TablaProyecto[[#This Row],[WorkLifeBalance]]&gt;4,"ERRONEO"," ")</f>
        <v xml:space="preserve"> </v>
      </c>
    </row>
    <row r="1659" spans="1:50" x14ac:dyDescent="0.35">
      <c r="A1659">
        <v>56</v>
      </c>
      <c r="B1659" t="s">
        <v>43</v>
      </c>
      <c r="C1659" t="s">
        <v>44</v>
      </c>
      <c r="D1659">
        <v>504</v>
      </c>
      <c r="E1659" t="s">
        <v>37</v>
      </c>
      <c r="F1659">
        <v>2</v>
      </c>
      <c r="G1659">
        <v>2</v>
      </c>
      <c r="H1659" t="s">
        <v>60</v>
      </c>
      <c r="I1659">
        <v>1</v>
      </c>
      <c r="J1659">
        <v>2256</v>
      </c>
      <c r="K1659">
        <v>3</v>
      </c>
      <c r="L1659" t="s">
        <v>39</v>
      </c>
      <c r="M1659">
        <v>97</v>
      </c>
      <c r="N1659">
        <v>3</v>
      </c>
      <c r="O1659">
        <v>1</v>
      </c>
      <c r="P1659" t="s">
        <v>54</v>
      </c>
      <c r="Q1659">
        <v>3</v>
      </c>
      <c r="R1659" t="s">
        <v>52</v>
      </c>
      <c r="S1659">
        <v>1261</v>
      </c>
      <c r="T1659">
        <v>9238</v>
      </c>
      <c r="U1659">
        <v>1</v>
      </c>
      <c r="V1659" t="s">
        <v>42</v>
      </c>
      <c r="W1659" t="s">
        <v>35</v>
      </c>
      <c r="X1659">
        <v>14</v>
      </c>
      <c r="Y1659">
        <v>3</v>
      </c>
      <c r="Z1659">
        <v>1</v>
      </c>
      <c r="AA1659">
        <v>80</v>
      </c>
      <c r="AB1659">
        <v>3</v>
      </c>
      <c r="AC1659">
        <v>10</v>
      </c>
      <c r="AD1659">
        <v>3</v>
      </c>
      <c r="AE1659">
        <v>4</v>
      </c>
      <c r="AF1659">
        <v>7</v>
      </c>
      <c r="AG1659">
        <v>6</v>
      </c>
      <c r="AH1659">
        <v>1</v>
      </c>
      <c r="AI1659">
        <v>8</v>
      </c>
      <c r="AJ1659" s="3">
        <f>+TablaProyecto[[#This Row],[PercentSalaryHike]]/100</f>
        <v>0.14000000000000001</v>
      </c>
      <c r="AK1659" s="3" t="str">
        <f>+IF(TablaProyecto[[#This Row],[Age]]&gt;=61,"Baby boomers",IF(TablaProyecto[[#This Row],[Age]]&gt;=45,"Generacion X",IF(TablaProyecto[[#This Row],[Age]]&gt;=29,"Millennials","Generacion Z")))</f>
        <v>Generacion X</v>
      </c>
      <c r="AL165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59" s="3" t="str">
        <f>+IF(TablaProyecto[[#This Row],[HourlyRate]]&lt;50,"Coste salarial bajo",IF(TablaProyecto[[#This Row],[HourlyRate]]&lt;75,"Coste salarial medio","Coste salarial alto"))</f>
        <v>Coste salarial alto</v>
      </c>
      <c r="AN1659" s="3" t="str">
        <f>+IF(TablaProyecto[[#This Row],[DistanceFromHome]]&lt;10,"0-10 kms",IF(TablaProyecto[[#This Row],[DistanceFromHome]]&lt;20,"10-20 kms","20-30 kms"))</f>
        <v>0-10 kms</v>
      </c>
      <c r="AO1659" s="3" t="str">
        <f>+IF(TablaProyecto[[#This Row],[Porcentaje de aumento salarial recibido (%)]]&lt;16%,"Bajo",IF(TablaProyecto[[#This Row],[Porcentaje de aumento salarial recibido (%)]]&lt;21%,"Medio","Alto"))</f>
        <v>Bajo</v>
      </c>
      <c r="AP1659" s="3" t="str">
        <f>+IF(TablaProyecto[[#This Row],[TrainingTimesLastYear]]&lt;3,"Poca",IF(TablaProyecto[[#This Row],[TrainingTimesLastYear]]&lt;5,"Media","Mucha"))</f>
        <v>Media</v>
      </c>
      <c r="AQ1659" s="3" t="str">
        <f>+IF(TablaProyecto[[#This Row],[TotalWorkingYears]]&lt;4,"Junior",IF(TablaProyecto[[#This Row],[TotalWorkingYears]]&lt;10,"Intermediate","Senior"))</f>
        <v>Senior</v>
      </c>
      <c r="AS1659" t="str">
        <f>+IF(TablaProyecto[[#This Row],[Education]]&gt;5,"ERRONEO","")</f>
        <v/>
      </c>
      <c r="AT1659" t="str">
        <f>IF(+COUNTIF(TablaProyecto[EmployeeNumber],TablaProyecto[[#This Row],[EmployeeNumber]])&gt;1,"ERRONEO"," ")</f>
        <v xml:space="preserve"> </v>
      </c>
      <c r="AU1659" t="str">
        <f>+IF(TablaProyecto[[#This Row],[JobSatisfaction]]&gt;4,"ERRONEO"," ")</f>
        <v xml:space="preserve"> </v>
      </c>
      <c r="AV1659" t="str">
        <f>+IF(TablaProyecto[[#This Row],[PerformanceRating]]&gt;4,"ERRONEO"," ")</f>
        <v xml:space="preserve"> </v>
      </c>
      <c r="AW1659" t="str">
        <f>+IF(TablaProyecto[[#This Row],[RelationshipSatisfaction]]&gt;4,"ERRONEO"," ")</f>
        <v xml:space="preserve"> </v>
      </c>
      <c r="AX1659" t="str">
        <f>+IF(TablaProyecto[[#This Row],[WorkLifeBalance]]&gt;4,"ERRONEO"," ")</f>
        <v xml:space="preserve"> </v>
      </c>
    </row>
    <row r="1660" spans="1:50" x14ac:dyDescent="0.35">
      <c r="A1660">
        <v>33</v>
      </c>
      <c r="B1660" t="s">
        <v>35</v>
      </c>
      <c r="C1660" t="s">
        <v>55</v>
      </c>
      <c r="D1660">
        <v>939</v>
      </c>
      <c r="E1660" t="s">
        <v>45</v>
      </c>
      <c r="F1660">
        <v>26</v>
      </c>
      <c r="G1660">
        <v>2</v>
      </c>
      <c r="H1660" t="s">
        <v>60</v>
      </c>
      <c r="I1660">
        <v>1</v>
      </c>
      <c r="J1660">
        <v>2257</v>
      </c>
      <c r="K1660">
        <v>2</v>
      </c>
      <c r="L1660" t="s">
        <v>46</v>
      </c>
      <c r="M1660">
        <v>54</v>
      </c>
      <c r="N1660">
        <v>3</v>
      </c>
      <c r="O1660">
        <v>4</v>
      </c>
      <c r="P1660" t="s">
        <v>47</v>
      </c>
      <c r="Q1660">
        <v>3</v>
      </c>
      <c r="R1660" t="s">
        <v>41</v>
      </c>
      <c r="S1660">
        <v>6502</v>
      </c>
      <c r="T1660">
        <v>15332</v>
      </c>
      <c r="U1660">
        <v>1</v>
      </c>
      <c r="V1660" t="s">
        <v>42</v>
      </c>
      <c r="W1660" t="s">
        <v>35</v>
      </c>
      <c r="X1660">
        <v>11</v>
      </c>
      <c r="Y1660">
        <v>3</v>
      </c>
      <c r="Z1660">
        <v>1</v>
      </c>
      <c r="AA1660">
        <v>80</v>
      </c>
      <c r="AB1660">
        <v>1</v>
      </c>
      <c r="AC1660">
        <v>8</v>
      </c>
      <c r="AD1660">
        <v>3</v>
      </c>
      <c r="AE1660">
        <v>3</v>
      </c>
      <c r="AF1660">
        <v>20</v>
      </c>
      <c r="AG1660">
        <v>16</v>
      </c>
      <c r="AH1660">
        <v>5</v>
      </c>
      <c r="AI1660">
        <v>0</v>
      </c>
      <c r="AJ1660" s="3">
        <f>+TablaProyecto[[#This Row],[PercentSalaryHike]]/100</f>
        <v>0.11</v>
      </c>
      <c r="AK1660" s="3" t="str">
        <f>+IF(TablaProyecto[[#This Row],[Age]]&gt;=61,"Baby boomers",IF(TablaProyecto[[#This Row],[Age]]&gt;=45,"Generacion X",IF(TablaProyecto[[#This Row],[Age]]&gt;=29,"Millennials","Generacion Z")))</f>
        <v>Millennials</v>
      </c>
      <c r="AL166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660" s="3" t="str">
        <f>+IF(TablaProyecto[[#This Row],[HourlyRate]]&lt;50,"Coste salarial bajo",IF(TablaProyecto[[#This Row],[HourlyRate]]&lt;75,"Coste salarial medio","Coste salarial alto"))</f>
        <v>Coste salarial medio</v>
      </c>
      <c r="AN1660" s="3" t="str">
        <f>+IF(TablaProyecto[[#This Row],[DistanceFromHome]]&lt;10,"0-10 kms",IF(TablaProyecto[[#This Row],[DistanceFromHome]]&lt;20,"10-20 kms","20-30 kms"))</f>
        <v>20-30 kms</v>
      </c>
      <c r="AO1660" s="3" t="str">
        <f>+IF(TablaProyecto[[#This Row],[Porcentaje de aumento salarial recibido (%)]]&lt;16%,"Bajo",IF(TablaProyecto[[#This Row],[Porcentaje de aumento salarial recibido (%)]]&lt;21%,"Medio","Alto"))</f>
        <v>Bajo</v>
      </c>
      <c r="AP1660" s="3" t="str">
        <f>+IF(TablaProyecto[[#This Row],[TrainingTimesLastYear]]&lt;3,"Poca",IF(TablaProyecto[[#This Row],[TrainingTimesLastYear]]&lt;5,"Media","Mucha"))</f>
        <v>Media</v>
      </c>
      <c r="AQ1660" s="3" t="str">
        <f>+IF(TablaProyecto[[#This Row],[TotalWorkingYears]]&lt;4,"Junior",IF(TablaProyecto[[#This Row],[TotalWorkingYears]]&lt;10,"Intermediate","Senior"))</f>
        <v>Intermediate</v>
      </c>
      <c r="AS1660" t="str">
        <f>+IF(TablaProyecto[[#This Row],[Education]]&gt;5,"ERRONEO","")</f>
        <v/>
      </c>
      <c r="AT1660" t="str">
        <f>IF(+COUNTIF(TablaProyecto[EmployeeNumber],TablaProyecto[[#This Row],[EmployeeNumber]])&gt;1,"ERRONEO"," ")</f>
        <v xml:space="preserve"> </v>
      </c>
      <c r="AU1660" t="str">
        <f>+IF(TablaProyecto[[#This Row],[JobSatisfaction]]&gt;4,"ERRONEO"," ")</f>
        <v xml:space="preserve"> </v>
      </c>
      <c r="AV1660" t="str">
        <f>+IF(TablaProyecto[[#This Row],[PerformanceRating]]&gt;4,"ERRONEO"," ")</f>
        <v xml:space="preserve"> </v>
      </c>
      <c r="AW1660" t="str">
        <f>+IF(TablaProyecto[[#This Row],[RelationshipSatisfaction]]&gt;4,"ERRONEO"," ")</f>
        <v xml:space="preserve"> </v>
      </c>
      <c r="AX1660" t="str">
        <f>+IF(TablaProyecto[[#This Row],[WorkLifeBalance]]&gt;4,"ERRONEO"," ")</f>
        <v xml:space="preserve"> </v>
      </c>
    </row>
    <row r="1661" spans="1:50" x14ac:dyDescent="0.35">
      <c r="A1661">
        <v>36</v>
      </c>
      <c r="B1661" t="s">
        <v>35</v>
      </c>
      <c r="C1661" t="s">
        <v>55</v>
      </c>
      <c r="D1661">
        <v>735</v>
      </c>
      <c r="E1661" t="s">
        <v>37</v>
      </c>
      <c r="F1661">
        <v>18</v>
      </c>
      <c r="G1661">
        <v>2</v>
      </c>
      <c r="H1661" t="s">
        <v>38</v>
      </c>
      <c r="I1661">
        <v>1</v>
      </c>
      <c r="J1661">
        <v>2258</v>
      </c>
      <c r="K1661">
        <v>3</v>
      </c>
      <c r="L1661" t="s">
        <v>39</v>
      </c>
      <c r="M1661">
        <v>77</v>
      </c>
      <c r="N1661">
        <v>2</v>
      </c>
      <c r="O1661">
        <v>2</v>
      </c>
      <c r="P1661" t="s">
        <v>58</v>
      </c>
      <c r="Q1661">
        <v>3</v>
      </c>
      <c r="R1661" t="s">
        <v>52</v>
      </c>
      <c r="S1661">
        <v>4197</v>
      </c>
      <c r="T1661">
        <v>6208</v>
      </c>
      <c r="U1661">
        <v>3</v>
      </c>
      <c r="V1661" t="s">
        <v>42</v>
      </c>
      <c r="W1661" t="s">
        <v>43</v>
      </c>
      <c r="X1661">
        <v>12</v>
      </c>
      <c r="Y1661">
        <v>4</v>
      </c>
      <c r="Z1661">
        <v>3</v>
      </c>
      <c r="AA1661">
        <v>80</v>
      </c>
      <c r="AB1661">
        <v>1</v>
      </c>
      <c r="AC1661">
        <v>1</v>
      </c>
      <c r="AD1661">
        <v>2</v>
      </c>
      <c r="AE1661">
        <v>4</v>
      </c>
      <c r="AF1661">
        <v>7</v>
      </c>
      <c r="AG1661">
        <v>2</v>
      </c>
      <c r="AH1661">
        <v>2</v>
      </c>
      <c r="AI1661">
        <v>4</v>
      </c>
      <c r="AJ1661" s="3">
        <f>+TablaProyecto[[#This Row],[PercentSalaryHike]]/100</f>
        <v>0.12</v>
      </c>
      <c r="AK1661" s="3" t="str">
        <f>+IF(TablaProyecto[[#This Row],[Age]]&gt;=61,"Baby boomers",IF(TablaProyecto[[#This Row],[Age]]&gt;=45,"Generacion X",IF(TablaProyecto[[#This Row],[Age]]&gt;=29,"Millennials","Generacion Z")))</f>
        <v>Millennials</v>
      </c>
      <c r="AL166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61" s="3" t="str">
        <f>+IF(TablaProyecto[[#This Row],[HourlyRate]]&lt;50,"Coste salarial bajo",IF(TablaProyecto[[#This Row],[HourlyRate]]&lt;75,"Coste salarial medio","Coste salarial alto"))</f>
        <v>Coste salarial alto</v>
      </c>
      <c r="AN1661" s="3" t="str">
        <f>+IF(TablaProyecto[[#This Row],[DistanceFromHome]]&lt;10,"0-10 kms",IF(TablaProyecto[[#This Row],[DistanceFromHome]]&lt;20,"10-20 kms","20-30 kms"))</f>
        <v>10-20 kms</v>
      </c>
      <c r="AO1661" s="3" t="str">
        <f>+IF(TablaProyecto[[#This Row],[Porcentaje de aumento salarial recibido (%)]]&lt;16%,"Bajo",IF(TablaProyecto[[#This Row],[Porcentaje de aumento salarial recibido (%)]]&lt;21%,"Medio","Alto"))</f>
        <v>Bajo</v>
      </c>
      <c r="AP1661" s="3" t="str">
        <f>+IF(TablaProyecto[[#This Row],[TrainingTimesLastYear]]&lt;3,"Poca",IF(TablaProyecto[[#This Row],[TrainingTimesLastYear]]&lt;5,"Media","Mucha"))</f>
        <v>Poca</v>
      </c>
      <c r="AQ1661" s="3" t="str">
        <f>+IF(TablaProyecto[[#This Row],[TotalWorkingYears]]&lt;4,"Junior",IF(TablaProyecto[[#This Row],[TotalWorkingYears]]&lt;10,"Intermediate","Senior"))</f>
        <v>Junior</v>
      </c>
      <c r="AS1661" t="str">
        <f>+IF(TablaProyecto[[#This Row],[Education]]&gt;5,"ERRONEO","")</f>
        <v/>
      </c>
      <c r="AT1661" t="str">
        <f>IF(+COUNTIF(TablaProyecto[EmployeeNumber],TablaProyecto[[#This Row],[EmployeeNumber]])&gt;1,"ERRONEO"," ")</f>
        <v xml:space="preserve"> </v>
      </c>
      <c r="AU1661" t="str">
        <f>+IF(TablaProyecto[[#This Row],[JobSatisfaction]]&gt;4,"ERRONEO"," ")</f>
        <v xml:space="preserve"> </v>
      </c>
      <c r="AV1661" t="str">
        <f>+IF(TablaProyecto[[#This Row],[PerformanceRating]]&gt;4,"ERRONEO"," ")</f>
        <v xml:space="preserve"> </v>
      </c>
      <c r="AW1661" t="str">
        <f>+IF(TablaProyecto[[#This Row],[RelationshipSatisfaction]]&gt;4,"ERRONEO"," ")</f>
        <v xml:space="preserve"> </v>
      </c>
      <c r="AX1661" t="str">
        <f>+IF(TablaProyecto[[#This Row],[WorkLifeBalance]]&gt;4,"ERRONEO"," ")</f>
        <v xml:space="preserve"> </v>
      </c>
    </row>
    <row r="1662" spans="1:50" x14ac:dyDescent="0.35">
      <c r="A1662">
        <v>32</v>
      </c>
      <c r="B1662" t="s">
        <v>35</v>
      </c>
      <c r="C1662" t="s">
        <v>36</v>
      </c>
      <c r="D1662">
        <v>1069</v>
      </c>
      <c r="E1662" t="s">
        <v>45</v>
      </c>
      <c r="F1662">
        <v>28</v>
      </c>
      <c r="G1662">
        <v>3</v>
      </c>
      <c r="H1662" t="s">
        <v>38</v>
      </c>
      <c r="I1662">
        <v>1</v>
      </c>
      <c r="J1662">
        <v>2259</v>
      </c>
      <c r="K1662">
        <v>1</v>
      </c>
      <c r="L1662" t="s">
        <v>39</v>
      </c>
      <c r="M1662">
        <v>73</v>
      </c>
      <c r="N1662">
        <v>3</v>
      </c>
      <c r="O1662">
        <v>1</v>
      </c>
      <c r="P1662" t="s">
        <v>56</v>
      </c>
      <c r="Q1662">
        <v>2</v>
      </c>
      <c r="R1662" t="s">
        <v>41</v>
      </c>
      <c r="S1662">
        <v>2956</v>
      </c>
      <c r="T1662">
        <v>6319</v>
      </c>
      <c r="U1662">
        <v>1</v>
      </c>
      <c r="V1662" t="s">
        <v>42</v>
      </c>
      <c r="W1662" t="s">
        <v>35</v>
      </c>
      <c r="X1662">
        <v>17</v>
      </c>
      <c r="Y1662">
        <v>3</v>
      </c>
      <c r="Z1662">
        <v>3</v>
      </c>
      <c r="AA1662">
        <v>80</v>
      </c>
      <c r="AB1662">
        <v>0</v>
      </c>
      <c r="AC1662">
        <v>13</v>
      </c>
      <c r="AD1662">
        <v>1</v>
      </c>
      <c r="AE1662">
        <v>3</v>
      </c>
      <c r="AF1662">
        <v>1</v>
      </c>
      <c r="AG1662">
        <v>14</v>
      </c>
      <c r="AH1662">
        <v>7</v>
      </c>
      <c r="AI1662">
        <v>3</v>
      </c>
      <c r="AJ1662" s="3">
        <f>+TablaProyecto[[#This Row],[PercentSalaryHike]]/100</f>
        <v>0.17</v>
      </c>
      <c r="AK1662" s="3" t="str">
        <f>+IF(TablaProyecto[[#This Row],[Age]]&gt;=61,"Baby boomers",IF(TablaProyecto[[#This Row],[Age]]&gt;=45,"Generacion X",IF(TablaProyecto[[#This Row],[Age]]&gt;=29,"Millennials","Generacion Z")))</f>
        <v>Millennials</v>
      </c>
      <c r="AL166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662" s="3" t="str">
        <f>+IF(TablaProyecto[[#This Row],[HourlyRate]]&lt;50,"Coste salarial bajo",IF(TablaProyecto[[#This Row],[HourlyRate]]&lt;75,"Coste salarial medio","Coste salarial alto"))</f>
        <v>Coste salarial medio</v>
      </c>
      <c r="AN1662" s="3" t="str">
        <f>+IF(TablaProyecto[[#This Row],[DistanceFromHome]]&lt;10,"0-10 kms",IF(TablaProyecto[[#This Row],[DistanceFromHome]]&lt;20,"10-20 kms","20-30 kms"))</f>
        <v>20-30 kms</v>
      </c>
      <c r="AO1662" s="3" t="str">
        <f>+IF(TablaProyecto[[#This Row],[Porcentaje de aumento salarial recibido (%)]]&lt;16%,"Bajo",IF(TablaProyecto[[#This Row],[Porcentaje de aumento salarial recibido (%)]]&lt;21%,"Medio","Alto"))</f>
        <v>Medio</v>
      </c>
      <c r="AP1662" s="3" t="str">
        <f>+IF(TablaProyecto[[#This Row],[TrainingTimesLastYear]]&lt;3,"Poca",IF(TablaProyecto[[#This Row],[TrainingTimesLastYear]]&lt;5,"Media","Mucha"))</f>
        <v>Poca</v>
      </c>
      <c r="AQ1662" s="3" t="str">
        <f>+IF(TablaProyecto[[#This Row],[TotalWorkingYears]]&lt;4,"Junior",IF(TablaProyecto[[#This Row],[TotalWorkingYears]]&lt;10,"Intermediate","Senior"))</f>
        <v>Senior</v>
      </c>
      <c r="AS1662" t="str">
        <f>+IF(TablaProyecto[[#This Row],[Education]]&gt;5,"ERRONEO","")</f>
        <v/>
      </c>
      <c r="AT1662" t="str">
        <f>IF(+COUNTIF(TablaProyecto[EmployeeNumber],TablaProyecto[[#This Row],[EmployeeNumber]])&gt;1,"ERRONEO"," ")</f>
        <v xml:space="preserve"> </v>
      </c>
      <c r="AU1662" t="str">
        <f>+IF(TablaProyecto[[#This Row],[JobSatisfaction]]&gt;4,"ERRONEO"," ")</f>
        <v xml:space="preserve"> </v>
      </c>
      <c r="AV1662" t="str">
        <f>+IF(TablaProyecto[[#This Row],[PerformanceRating]]&gt;4,"ERRONEO"," ")</f>
        <v xml:space="preserve"> </v>
      </c>
      <c r="AW1662" t="str">
        <f>+IF(TablaProyecto[[#This Row],[RelationshipSatisfaction]]&gt;4,"ERRONEO"," ")</f>
        <v xml:space="preserve"> </v>
      </c>
      <c r="AX1662" t="str">
        <f>+IF(TablaProyecto[[#This Row],[WorkLifeBalance]]&gt;4,"ERRONEO"," ")</f>
        <v xml:space="preserve"> </v>
      </c>
    </row>
    <row r="1663" spans="1:50" x14ac:dyDescent="0.35">
      <c r="A1663">
        <v>26</v>
      </c>
      <c r="B1663" t="s">
        <v>43</v>
      </c>
      <c r="C1663" t="s">
        <v>36</v>
      </c>
      <c r="D1663">
        <v>1230</v>
      </c>
      <c r="E1663" t="s">
        <v>37</v>
      </c>
      <c r="F1663">
        <v>4</v>
      </c>
      <c r="G1663">
        <v>2</v>
      </c>
      <c r="H1663" t="s">
        <v>59</v>
      </c>
      <c r="I1663">
        <v>1</v>
      </c>
      <c r="J1663">
        <v>2260</v>
      </c>
      <c r="K1663">
        <v>2</v>
      </c>
      <c r="L1663" t="s">
        <v>39</v>
      </c>
      <c r="M1663">
        <v>72</v>
      </c>
      <c r="N1663">
        <v>3</v>
      </c>
      <c r="O1663">
        <v>2</v>
      </c>
      <c r="P1663" t="s">
        <v>40</v>
      </c>
      <c r="Q1663">
        <v>3</v>
      </c>
      <c r="R1663" t="s">
        <v>52</v>
      </c>
      <c r="S1663">
        <v>2029</v>
      </c>
      <c r="T1663">
        <v>9396</v>
      </c>
      <c r="U1663">
        <v>2</v>
      </c>
      <c r="V1663" t="s">
        <v>42</v>
      </c>
      <c r="W1663" t="s">
        <v>35</v>
      </c>
      <c r="X1663">
        <v>16</v>
      </c>
      <c r="Y1663">
        <v>3</v>
      </c>
      <c r="Z1663">
        <v>2</v>
      </c>
      <c r="AA1663">
        <v>80</v>
      </c>
      <c r="AB1663">
        <v>0</v>
      </c>
      <c r="AC1663">
        <v>6</v>
      </c>
      <c r="AD1663">
        <v>2</v>
      </c>
      <c r="AE1663">
        <v>3</v>
      </c>
      <c r="AF1663">
        <v>5</v>
      </c>
      <c r="AG1663">
        <v>11</v>
      </c>
      <c r="AH1663">
        <v>10</v>
      </c>
      <c r="AI1663">
        <v>0</v>
      </c>
      <c r="AJ1663" s="3">
        <f>+TablaProyecto[[#This Row],[PercentSalaryHike]]/100</f>
        <v>0.16</v>
      </c>
      <c r="AK1663" s="3" t="str">
        <f>+IF(TablaProyecto[[#This Row],[Age]]&gt;=61,"Baby boomers",IF(TablaProyecto[[#This Row],[Age]]&gt;=45,"Generacion X",IF(TablaProyecto[[#This Row],[Age]]&gt;=29,"Millennials","Generacion Z")))</f>
        <v>Generacion Z</v>
      </c>
      <c r="AL166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63" s="3" t="str">
        <f>+IF(TablaProyecto[[#This Row],[HourlyRate]]&lt;50,"Coste salarial bajo",IF(TablaProyecto[[#This Row],[HourlyRate]]&lt;75,"Coste salarial medio","Coste salarial alto"))</f>
        <v>Coste salarial medio</v>
      </c>
      <c r="AN1663" s="3" t="str">
        <f>+IF(TablaProyecto[[#This Row],[DistanceFromHome]]&lt;10,"0-10 kms",IF(TablaProyecto[[#This Row],[DistanceFromHome]]&lt;20,"10-20 kms","20-30 kms"))</f>
        <v>0-10 kms</v>
      </c>
      <c r="AO1663" s="3" t="str">
        <f>+IF(TablaProyecto[[#This Row],[Porcentaje de aumento salarial recibido (%)]]&lt;16%,"Bajo",IF(TablaProyecto[[#This Row],[Porcentaje de aumento salarial recibido (%)]]&lt;21%,"Medio","Alto"))</f>
        <v>Medio</v>
      </c>
      <c r="AP1663" s="3" t="str">
        <f>+IF(TablaProyecto[[#This Row],[TrainingTimesLastYear]]&lt;3,"Poca",IF(TablaProyecto[[#This Row],[TrainingTimesLastYear]]&lt;5,"Media","Mucha"))</f>
        <v>Poca</v>
      </c>
      <c r="AQ1663" s="3" t="str">
        <f>+IF(TablaProyecto[[#This Row],[TotalWorkingYears]]&lt;4,"Junior",IF(TablaProyecto[[#This Row],[TotalWorkingYears]]&lt;10,"Intermediate","Senior"))</f>
        <v>Intermediate</v>
      </c>
      <c r="AS1663" t="str">
        <f>+IF(TablaProyecto[[#This Row],[Education]]&gt;5,"ERRONEO","")</f>
        <v/>
      </c>
      <c r="AT1663" t="str">
        <f>IF(+COUNTIF(TablaProyecto[EmployeeNumber],TablaProyecto[[#This Row],[EmployeeNumber]])&gt;1,"ERRONEO"," ")</f>
        <v xml:space="preserve"> </v>
      </c>
      <c r="AU1663" t="str">
        <f>+IF(TablaProyecto[[#This Row],[JobSatisfaction]]&gt;4,"ERRONEO"," ")</f>
        <v xml:space="preserve"> </v>
      </c>
      <c r="AV1663" t="str">
        <f>+IF(TablaProyecto[[#This Row],[PerformanceRating]]&gt;4,"ERRONEO"," ")</f>
        <v xml:space="preserve"> </v>
      </c>
      <c r="AW1663" t="str">
        <f>+IF(TablaProyecto[[#This Row],[RelationshipSatisfaction]]&gt;4,"ERRONEO"," ")</f>
        <v xml:space="preserve"> </v>
      </c>
      <c r="AX1663" t="str">
        <f>+IF(TablaProyecto[[#This Row],[WorkLifeBalance]]&gt;4,"ERRONEO"," ")</f>
        <v xml:space="preserve"> </v>
      </c>
    </row>
    <row r="1664" spans="1:50" x14ac:dyDescent="0.35">
      <c r="A1664">
        <v>35</v>
      </c>
      <c r="B1664" t="s">
        <v>43</v>
      </c>
      <c r="C1664" t="s">
        <v>55</v>
      </c>
      <c r="D1664">
        <v>708</v>
      </c>
      <c r="E1664" t="s">
        <v>45</v>
      </c>
      <c r="F1664">
        <v>3</v>
      </c>
      <c r="G1664">
        <v>3</v>
      </c>
      <c r="H1664" t="s">
        <v>61</v>
      </c>
      <c r="I1664">
        <v>1</v>
      </c>
      <c r="J1664">
        <v>2261</v>
      </c>
      <c r="K1664">
        <v>4</v>
      </c>
      <c r="L1664" t="s">
        <v>39</v>
      </c>
      <c r="M1664">
        <v>68</v>
      </c>
      <c r="N1664">
        <v>3</v>
      </c>
      <c r="O1664">
        <v>2</v>
      </c>
      <c r="P1664" t="s">
        <v>54</v>
      </c>
      <c r="Q1664">
        <v>2</v>
      </c>
      <c r="R1664" t="s">
        <v>41</v>
      </c>
      <c r="S1664">
        <v>8858</v>
      </c>
      <c r="T1664">
        <v>5718</v>
      </c>
      <c r="U1664">
        <v>1</v>
      </c>
      <c r="V1664" t="s">
        <v>42</v>
      </c>
      <c r="W1664" t="s">
        <v>35</v>
      </c>
      <c r="X1664">
        <v>13</v>
      </c>
      <c r="Y1664">
        <v>3</v>
      </c>
      <c r="Z1664">
        <v>2</v>
      </c>
      <c r="AA1664">
        <v>80</v>
      </c>
      <c r="AB1664">
        <v>1</v>
      </c>
      <c r="AC1664">
        <v>15</v>
      </c>
      <c r="AD1664">
        <v>2</v>
      </c>
      <c r="AE1664">
        <v>3</v>
      </c>
      <c r="AF1664">
        <v>13</v>
      </c>
      <c r="AG1664">
        <v>9</v>
      </c>
      <c r="AH1664">
        <v>1</v>
      </c>
      <c r="AI1664">
        <v>4</v>
      </c>
      <c r="AJ1664" s="3">
        <f>+TablaProyecto[[#This Row],[PercentSalaryHike]]/100</f>
        <v>0.13</v>
      </c>
      <c r="AK1664" s="3" t="str">
        <f>+IF(TablaProyecto[[#This Row],[Age]]&gt;=61,"Baby boomers",IF(TablaProyecto[[#This Row],[Age]]&gt;=45,"Generacion X",IF(TablaProyecto[[#This Row],[Age]]&gt;=29,"Millennials","Generacion Z")))</f>
        <v>Millennials</v>
      </c>
      <c r="AL166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664" s="3" t="str">
        <f>+IF(TablaProyecto[[#This Row],[HourlyRate]]&lt;50,"Coste salarial bajo",IF(TablaProyecto[[#This Row],[HourlyRate]]&lt;75,"Coste salarial medio","Coste salarial alto"))</f>
        <v>Coste salarial medio</v>
      </c>
      <c r="AN1664" s="3" t="str">
        <f>+IF(TablaProyecto[[#This Row],[DistanceFromHome]]&lt;10,"0-10 kms",IF(TablaProyecto[[#This Row],[DistanceFromHome]]&lt;20,"10-20 kms","20-30 kms"))</f>
        <v>0-10 kms</v>
      </c>
      <c r="AO1664" s="3" t="str">
        <f>+IF(TablaProyecto[[#This Row],[Porcentaje de aumento salarial recibido (%)]]&lt;16%,"Bajo",IF(TablaProyecto[[#This Row],[Porcentaje de aumento salarial recibido (%)]]&lt;21%,"Medio","Alto"))</f>
        <v>Bajo</v>
      </c>
      <c r="AP1664" s="3" t="str">
        <f>+IF(TablaProyecto[[#This Row],[TrainingTimesLastYear]]&lt;3,"Poca",IF(TablaProyecto[[#This Row],[TrainingTimesLastYear]]&lt;5,"Media","Mucha"))</f>
        <v>Poca</v>
      </c>
      <c r="AQ1664" s="3" t="str">
        <f>+IF(TablaProyecto[[#This Row],[TotalWorkingYears]]&lt;4,"Junior",IF(TablaProyecto[[#This Row],[TotalWorkingYears]]&lt;10,"Intermediate","Senior"))</f>
        <v>Senior</v>
      </c>
      <c r="AS1664" t="str">
        <f>+IF(TablaProyecto[[#This Row],[Education]]&gt;5,"ERRONEO","")</f>
        <v/>
      </c>
      <c r="AT1664" t="str">
        <f>IF(+COUNTIF(TablaProyecto[EmployeeNumber],TablaProyecto[[#This Row],[EmployeeNumber]])&gt;1,"ERRONEO"," ")</f>
        <v xml:space="preserve"> </v>
      </c>
      <c r="AU1664" t="str">
        <f>+IF(TablaProyecto[[#This Row],[JobSatisfaction]]&gt;4,"ERRONEO"," ")</f>
        <v xml:space="preserve"> </v>
      </c>
      <c r="AV1664" t="str">
        <f>+IF(TablaProyecto[[#This Row],[PerformanceRating]]&gt;4,"ERRONEO"," ")</f>
        <v xml:space="preserve"> </v>
      </c>
      <c r="AW1664" t="str">
        <f>+IF(TablaProyecto[[#This Row],[RelationshipSatisfaction]]&gt;4,"ERRONEO"," ")</f>
        <v xml:space="preserve"> </v>
      </c>
      <c r="AX1664" t="str">
        <f>+IF(TablaProyecto[[#This Row],[WorkLifeBalance]]&gt;4,"ERRONEO"," ")</f>
        <v xml:space="preserve"> </v>
      </c>
    </row>
    <row r="1665" spans="1:50" x14ac:dyDescent="0.35">
      <c r="A1665">
        <v>53</v>
      </c>
      <c r="B1665" t="s">
        <v>43</v>
      </c>
      <c r="C1665" t="s">
        <v>55</v>
      </c>
      <c r="D1665">
        <v>1009</v>
      </c>
      <c r="E1665" t="s">
        <v>45</v>
      </c>
      <c r="F1665">
        <v>26</v>
      </c>
      <c r="G1665">
        <v>3</v>
      </c>
      <c r="H1665" t="s">
        <v>49</v>
      </c>
      <c r="I1665">
        <v>1</v>
      </c>
      <c r="J1665">
        <v>2262</v>
      </c>
      <c r="K1665">
        <v>3</v>
      </c>
      <c r="L1665" t="s">
        <v>46</v>
      </c>
      <c r="M1665">
        <v>67</v>
      </c>
      <c r="N1665">
        <v>4</v>
      </c>
      <c r="O1665">
        <v>2</v>
      </c>
      <c r="P1665" t="s">
        <v>53</v>
      </c>
      <c r="Q1665">
        <v>3</v>
      </c>
      <c r="R1665" t="s">
        <v>52</v>
      </c>
      <c r="S1665">
        <v>10124</v>
      </c>
      <c r="T1665">
        <v>23016</v>
      </c>
      <c r="U1665">
        <v>8</v>
      </c>
      <c r="V1665" t="s">
        <v>42</v>
      </c>
      <c r="W1665" t="s">
        <v>35</v>
      </c>
      <c r="X1665">
        <v>14</v>
      </c>
      <c r="Y1665">
        <v>3</v>
      </c>
      <c r="Z1665">
        <v>1</v>
      </c>
      <c r="AA1665">
        <v>80</v>
      </c>
      <c r="AB1665">
        <v>0</v>
      </c>
      <c r="AC1665">
        <v>14</v>
      </c>
      <c r="AD1665">
        <v>2</v>
      </c>
      <c r="AE1665">
        <v>3</v>
      </c>
      <c r="AF1665">
        <v>1</v>
      </c>
      <c r="AG1665">
        <v>0</v>
      </c>
      <c r="AH1665">
        <v>1</v>
      </c>
      <c r="AI1665">
        <v>2</v>
      </c>
      <c r="AJ1665" s="3">
        <f>+TablaProyecto[[#This Row],[PercentSalaryHike]]/100</f>
        <v>0.14000000000000001</v>
      </c>
      <c r="AK1665" s="3" t="str">
        <f>+IF(TablaProyecto[[#This Row],[Age]]&gt;=61,"Baby boomers",IF(TablaProyecto[[#This Row],[Age]]&gt;=45,"Generacion X",IF(TablaProyecto[[#This Row],[Age]]&gt;=29,"Millennials","Generacion Z")))</f>
        <v>Generacion X</v>
      </c>
      <c r="AL166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665" s="3" t="str">
        <f>+IF(TablaProyecto[[#This Row],[HourlyRate]]&lt;50,"Coste salarial bajo",IF(TablaProyecto[[#This Row],[HourlyRate]]&lt;75,"Coste salarial medio","Coste salarial alto"))</f>
        <v>Coste salarial medio</v>
      </c>
      <c r="AN1665" s="3" t="str">
        <f>+IF(TablaProyecto[[#This Row],[DistanceFromHome]]&lt;10,"0-10 kms",IF(TablaProyecto[[#This Row],[DistanceFromHome]]&lt;20,"10-20 kms","20-30 kms"))</f>
        <v>20-30 kms</v>
      </c>
      <c r="AO1665" s="3" t="str">
        <f>+IF(TablaProyecto[[#This Row],[Porcentaje de aumento salarial recibido (%)]]&lt;16%,"Bajo",IF(TablaProyecto[[#This Row],[Porcentaje de aumento salarial recibido (%)]]&lt;21%,"Medio","Alto"))</f>
        <v>Bajo</v>
      </c>
      <c r="AP1665" s="3" t="str">
        <f>+IF(TablaProyecto[[#This Row],[TrainingTimesLastYear]]&lt;3,"Poca",IF(TablaProyecto[[#This Row],[TrainingTimesLastYear]]&lt;5,"Media","Mucha"))</f>
        <v>Poca</v>
      </c>
      <c r="AQ1665" s="3" t="str">
        <f>+IF(TablaProyecto[[#This Row],[TotalWorkingYears]]&lt;4,"Junior",IF(TablaProyecto[[#This Row],[TotalWorkingYears]]&lt;10,"Intermediate","Senior"))</f>
        <v>Senior</v>
      </c>
      <c r="AS1665" t="str">
        <f>+IF(TablaProyecto[[#This Row],[Education]]&gt;5,"ERRONEO","")</f>
        <v/>
      </c>
      <c r="AT1665" t="str">
        <f>IF(+COUNTIF(TablaProyecto[EmployeeNumber],TablaProyecto[[#This Row],[EmployeeNumber]])&gt;1,"ERRONEO"," ")</f>
        <v xml:space="preserve"> </v>
      </c>
      <c r="AU1665" t="str">
        <f>+IF(TablaProyecto[[#This Row],[JobSatisfaction]]&gt;4,"ERRONEO"," ")</f>
        <v xml:space="preserve"> </v>
      </c>
      <c r="AV1665" t="str">
        <f>+IF(TablaProyecto[[#This Row],[PerformanceRating]]&gt;4,"ERRONEO"," ")</f>
        <v xml:space="preserve"> </v>
      </c>
      <c r="AW1665" t="str">
        <f>+IF(TablaProyecto[[#This Row],[RelationshipSatisfaction]]&gt;4,"ERRONEO"," ")</f>
        <v xml:space="preserve"> </v>
      </c>
      <c r="AX1665" t="str">
        <f>+IF(TablaProyecto[[#This Row],[WorkLifeBalance]]&gt;4,"ERRONEO"," ")</f>
        <v xml:space="preserve"> </v>
      </c>
    </row>
    <row r="1666" spans="1:50" x14ac:dyDescent="0.35">
      <c r="A1666">
        <v>36</v>
      </c>
      <c r="B1666" t="s">
        <v>35</v>
      </c>
      <c r="C1666" t="s">
        <v>44</v>
      </c>
      <c r="D1666">
        <v>167</v>
      </c>
      <c r="E1666" t="s">
        <v>61</v>
      </c>
      <c r="F1666">
        <v>20</v>
      </c>
      <c r="G1666">
        <v>1</v>
      </c>
      <c r="H1666" t="s">
        <v>51</v>
      </c>
      <c r="I1666">
        <v>1</v>
      </c>
      <c r="J1666">
        <v>2263</v>
      </c>
      <c r="K1666">
        <v>2</v>
      </c>
      <c r="L1666" t="s">
        <v>46</v>
      </c>
      <c r="M1666">
        <v>77</v>
      </c>
      <c r="N1666">
        <v>2</v>
      </c>
      <c r="O1666">
        <v>5</v>
      </c>
      <c r="P1666" t="s">
        <v>40</v>
      </c>
      <c r="Q1666">
        <v>4</v>
      </c>
      <c r="R1666" t="s">
        <v>48</v>
      </c>
      <c r="S1666">
        <v>15992</v>
      </c>
      <c r="T1666">
        <v>3840</v>
      </c>
      <c r="U1666">
        <v>4</v>
      </c>
      <c r="V1666" t="s">
        <v>42</v>
      </c>
      <c r="W1666" t="s">
        <v>43</v>
      </c>
      <c r="X1666">
        <v>12</v>
      </c>
      <c r="Y1666">
        <v>3</v>
      </c>
      <c r="Z1666">
        <v>3</v>
      </c>
      <c r="AA1666">
        <v>80</v>
      </c>
      <c r="AB1666">
        <v>1</v>
      </c>
      <c r="AC1666">
        <v>10</v>
      </c>
      <c r="AD1666">
        <v>0</v>
      </c>
      <c r="AE1666">
        <v>3</v>
      </c>
      <c r="AF1666">
        <v>1</v>
      </c>
      <c r="AG1666">
        <v>2</v>
      </c>
      <c r="AH1666">
        <v>9</v>
      </c>
      <c r="AI1666">
        <v>2</v>
      </c>
      <c r="AJ1666" s="3">
        <f>+TablaProyecto[[#This Row],[PercentSalaryHike]]/100</f>
        <v>0.12</v>
      </c>
      <c r="AK1666" s="3" t="str">
        <f>+IF(TablaProyecto[[#This Row],[Age]]&gt;=61,"Baby boomers",IF(TablaProyecto[[#This Row],[Age]]&gt;=45,"Generacion X",IF(TablaProyecto[[#This Row],[Age]]&gt;=29,"Millennials","Generacion Z")))</f>
        <v>Millennials</v>
      </c>
      <c r="AL166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666" s="3" t="str">
        <f>+IF(TablaProyecto[[#This Row],[HourlyRate]]&lt;50,"Coste salarial bajo",IF(TablaProyecto[[#This Row],[HourlyRate]]&lt;75,"Coste salarial medio","Coste salarial alto"))</f>
        <v>Coste salarial alto</v>
      </c>
      <c r="AN1666" s="3" t="str">
        <f>+IF(TablaProyecto[[#This Row],[DistanceFromHome]]&lt;10,"0-10 kms",IF(TablaProyecto[[#This Row],[DistanceFromHome]]&lt;20,"10-20 kms","20-30 kms"))</f>
        <v>20-30 kms</v>
      </c>
      <c r="AO1666" s="3" t="str">
        <f>+IF(TablaProyecto[[#This Row],[Porcentaje de aumento salarial recibido (%)]]&lt;16%,"Bajo",IF(TablaProyecto[[#This Row],[Porcentaje de aumento salarial recibido (%)]]&lt;21%,"Medio","Alto"))</f>
        <v>Bajo</v>
      </c>
      <c r="AP1666" s="3" t="str">
        <f>+IF(TablaProyecto[[#This Row],[TrainingTimesLastYear]]&lt;3,"Poca",IF(TablaProyecto[[#This Row],[TrainingTimesLastYear]]&lt;5,"Media","Mucha"))</f>
        <v>Poca</v>
      </c>
      <c r="AQ1666" s="3" t="str">
        <f>+IF(TablaProyecto[[#This Row],[TotalWorkingYears]]&lt;4,"Junior",IF(TablaProyecto[[#This Row],[TotalWorkingYears]]&lt;10,"Intermediate","Senior"))</f>
        <v>Senior</v>
      </c>
      <c r="AS1666" t="str">
        <f>+IF(TablaProyecto[[#This Row],[Education]]&gt;5,"ERRONEO","")</f>
        <v/>
      </c>
      <c r="AT1666" t="str">
        <f>IF(+COUNTIF(TablaProyecto[EmployeeNumber],TablaProyecto[[#This Row],[EmployeeNumber]])&gt;1,"ERRONEO"," ")</f>
        <v xml:space="preserve"> </v>
      </c>
      <c r="AU1666" t="str">
        <f>+IF(TablaProyecto[[#This Row],[JobSatisfaction]]&gt;4,"ERRONEO"," ")</f>
        <v xml:space="preserve"> </v>
      </c>
      <c r="AV1666" t="str">
        <f>+IF(TablaProyecto[[#This Row],[PerformanceRating]]&gt;4,"ERRONEO"," ")</f>
        <v xml:space="preserve"> </v>
      </c>
      <c r="AW1666" t="str">
        <f>+IF(TablaProyecto[[#This Row],[RelationshipSatisfaction]]&gt;4,"ERRONEO"," ")</f>
        <v xml:space="preserve"> </v>
      </c>
      <c r="AX1666" t="str">
        <f>+IF(TablaProyecto[[#This Row],[WorkLifeBalance]]&gt;4,"ERRONEO"," ")</f>
        <v xml:space="preserve"> </v>
      </c>
    </row>
    <row r="1667" spans="1:50" x14ac:dyDescent="0.35">
      <c r="A1667">
        <v>37</v>
      </c>
      <c r="B1667" t="s">
        <v>43</v>
      </c>
      <c r="C1667" t="s">
        <v>55</v>
      </c>
      <c r="D1667">
        <v>1418</v>
      </c>
      <c r="E1667" t="s">
        <v>61</v>
      </c>
      <c r="F1667">
        <v>5</v>
      </c>
      <c r="G1667">
        <v>2</v>
      </c>
      <c r="H1667" t="s">
        <v>61</v>
      </c>
      <c r="I1667">
        <v>1</v>
      </c>
      <c r="J1667">
        <v>2264</v>
      </c>
      <c r="K1667">
        <v>3</v>
      </c>
      <c r="L1667" t="s">
        <v>39</v>
      </c>
      <c r="M1667">
        <v>73</v>
      </c>
      <c r="N1667">
        <v>2</v>
      </c>
      <c r="O1667">
        <v>1</v>
      </c>
      <c r="P1667" t="s">
        <v>50</v>
      </c>
      <c r="Q1667">
        <v>4</v>
      </c>
      <c r="R1667" t="s">
        <v>41</v>
      </c>
      <c r="S1667">
        <v>2127</v>
      </c>
      <c r="T1667">
        <v>22266</v>
      </c>
      <c r="U1667">
        <v>3</v>
      </c>
      <c r="V1667" t="s">
        <v>42</v>
      </c>
      <c r="W1667" t="s">
        <v>35</v>
      </c>
      <c r="X1667">
        <v>13</v>
      </c>
      <c r="Y1667">
        <v>3</v>
      </c>
      <c r="Z1667">
        <v>4</v>
      </c>
      <c r="AA1667">
        <v>80</v>
      </c>
      <c r="AB1667">
        <v>0</v>
      </c>
      <c r="AC1667">
        <v>22</v>
      </c>
      <c r="AD1667">
        <v>2</v>
      </c>
      <c r="AE1667">
        <v>3</v>
      </c>
      <c r="AF1667">
        <v>1</v>
      </c>
      <c r="AG1667">
        <v>11</v>
      </c>
      <c r="AH1667">
        <v>7</v>
      </c>
      <c r="AI1667">
        <v>9</v>
      </c>
      <c r="AJ1667" s="3">
        <f>+TablaProyecto[[#This Row],[PercentSalaryHike]]/100</f>
        <v>0.13</v>
      </c>
      <c r="AK1667" s="3" t="str">
        <f>+IF(TablaProyecto[[#This Row],[Age]]&gt;=61,"Baby boomers",IF(TablaProyecto[[#This Row],[Age]]&gt;=45,"Generacion X",IF(TablaProyecto[[#This Row],[Age]]&gt;=29,"Millennials","Generacion Z")))</f>
        <v>Millennials</v>
      </c>
      <c r="AL166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667" s="3" t="str">
        <f>+IF(TablaProyecto[[#This Row],[HourlyRate]]&lt;50,"Coste salarial bajo",IF(TablaProyecto[[#This Row],[HourlyRate]]&lt;75,"Coste salarial medio","Coste salarial alto"))</f>
        <v>Coste salarial medio</v>
      </c>
      <c r="AN1667" s="3" t="str">
        <f>+IF(TablaProyecto[[#This Row],[DistanceFromHome]]&lt;10,"0-10 kms",IF(TablaProyecto[[#This Row],[DistanceFromHome]]&lt;20,"10-20 kms","20-30 kms"))</f>
        <v>0-10 kms</v>
      </c>
      <c r="AO1667" s="3" t="str">
        <f>+IF(TablaProyecto[[#This Row],[Porcentaje de aumento salarial recibido (%)]]&lt;16%,"Bajo",IF(TablaProyecto[[#This Row],[Porcentaje de aumento salarial recibido (%)]]&lt;21%,"Medio","Alto"))</f>
        <v>Bajo</v>
      </c>
      <c r="AP1667" s="3" t="str">
        <f>+IF(TablaProyecto[[#This Row],[TrainingTimesLastYear]]&lt;3,"Poca",IF(TablaProyecto[[#This Row],[TrainingTimesLastYear]]&lt;5,"Media","Mucha"))</f>
        <v>Poca</v>
      </c>
      <c r="AQ1667" s="3" t="str">
        <f>+IF(TablaProyecto[[#This Row],[TotalWorkingYears]]&lt;4,"Junior",IF(TablaProyecto[[#This Row],[TotalWorkingYears]]&lt;10,"Intermediate","Senior"))</f>
        <v>Senior</v>
      </c>
      <c r="AS1667" t="str">
        <f>+IF(TablaProyecto[[#This Row],[Education]]&gt;5,"ERRONEO","")</f>
        <v/>
      </c>
      <c r="AT1667" t="str">
        <f>IF(+COUNTIF(TablaProyecto[EmployeeNumber],TablaProyecto[[#This Row],[EmployeeNumber]])&gt;1,"ERRONEO"," ")</f>
        <v xml:space="preserve"> </v>
      </c>
      <c r="AU1667" t="str">
        <f>+IF(TablaProyecto[[#This Row],[JobSatisfaction]]&gt;4,"ERRONEO"," ")</f>
        <v xml:space="preserve"> </v>
      </c>
      <c r="AV1667" t="str">
        <f>+IF(TablaProyecto[[#This Row],[PerformanceRating]]&gt;4,"ERRONEO"," ")</f>
        <v xml:space="preserve"> </v>
      </c>
      <c r="AW1667" t="str">
        <f>+IF(TablaProyecto[[#This Row],[RelationshipSatisfaction]]&gt;4,"ERRONEO"," ")</f>
        <v xml:space="preserve"> </v>
      </c>
      <c r="AX1667" t="str">
        <f>+IF(TablaProyecto[[#This Row],[WorkLifeBalance]]&gt;4,"ERRONEO"," ")</f>
        <v xml:space="preserve"> </v>
      </c>
    </row>
    <row r="1668" spans="1:50" x14ac:dyDescent="0.35">
      <c r="A1668">
        <v>42</v>
      </c>
      <c r="B1668" t="s">
        <v>35</v>
      </c>
      <c r="C1668" t="s">
        <v>44</v>
      </c>
      <c r="D1668">
        <v>289</v>
      </c>
      <c r="E1668" t="s">
        <v>45</v>
      </c>
      <c r="F1668">
        <v>19</v>
      </c>
      <c r="G1668">
        <v>3</v>
      </c>
      <c r="H1668" t="s">
        <v>51</v>
      </c>
      <c r="I1668">
        <v>1</v>
      </c>
      <c r="J1668">
        <v>2265</v>
      </c>
      <c r="K1668">
        <v>2</v>
      </c>
      <c r="L1668" t="s">
        <v>46</v>
      </c>
      <c r="M1668">
        <v>33</v>
      </c>
      <c r="N1668">
        <v>3</v>
      </c>
      <c r="O1668">
        <v>2</v>
      </c>
      <c r="P1668" t="s">
        <v>61</v>
      </c>
      <c r="Q1668">
        <v>4</v>
      </c>
      <c r="R1668" t="s">
        <v>41</v>
      </c>
      <c r="S1668">
        <v>6516</v>
      </c>
      <c r="T1668">
        <v>10205</v>
      </c>
      <c r="U1668">
        <v>0</v>
      </c>
      <c r="V1668" t="s">
        <v>42</v>
      </c>
      <c r="W1668" t="s">
        <v>35</v>
      </c>
      <c r="X1668">
        <v>19</v>
      </c>
      <c r="Y1668">
        <v>3</v>
      </c>
      <c r="Z1668">
        <v>4</v>
      </c>
      <c r="AA1668">
        <v>80</v>
      </c>
      <c r="AB1668">
        <v>0</v>
      </c>
      <c r="AC1668">
        <v>7</v>
      </c>
      <c r="AD1668">
        <v>4</v>
      </c>
      <c r="AE1668">
        <v>3</v>
      </c>
      <c r="AF1668">
        <v>7</v>
      </c>
      <c r="AG1668">
        <v>0</v>
      </c>
      <c r="AH1668">
        <v>4</v>
      </c>
      <c r="AI1668">
        <v>2</v>
      </c>
      <c r="AJ1668" s="3">
        <f>+TablaProyecto[[#This Row],[PercentSalaryHike]]/100</f>
        <v>0.19</v>
      </c>
      <c r="AK1668" s="3" t="str">
        <f>+IF(TablaProyecto[[#This Row],[Age]]&gt;=61,"Baby boomers",IF(TablaProyecto[[#This Row],[Age]]&gt;=45,"Generacion X",IF(TablaProyecto[[#This Row],[Age]]&gt;=29,"Millennials","Generacion Z")))</f>
        <v>Millennials</v>
      </c>
      <c r="AL166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68" s="3" t="str">
        <f>+IF(TablaProyecto[[#This Row],[HourlyRate]]&lt;50,"Coste salarial bajo",IF(TablaProyecto[[#This Row],[HourlyRate]]&lt;75,"Coste salarial medio","Coste salarial alto"))</f>
        <v>Coste salarial bajo</v>
      </c>
      <c r="AN1668" s="3" t="str">
        <f>+IF(TablaProyecto[[#This Row],[DistanceFromHome]]&lt;10,"0-10 kms",IF(TablaProyecto[[#This Row],[DistanceFromHome]]&lt;20,"10-20 kms","20-30 kms"))</f>
        <v>10-20 kms</v>
      </c>
      <c r="AO1668" s="3" t="str">
        <f>+IF(TablaProyecto[[#This Row],[Porcentaje de aumento salarial recibido (%)]]&lt;16%,"Bajo",IF(TablaProyecto[[#This Row],[Porcentaje de aumento salarial recibido (%)]]&lt;21%,"Medio","Alto"))</f>
        <v>Medio</v>
      </c>
      <c r="AP1668" s="3" t="str">
        <f>+IF(TablaProyecto[[#This Row],[TrainingTimesLastYear]]&lt;3,"Poca",IF(TablaProyecto[[#This Row],[TrainingTimesLastYear]]&lt;5,"Media","Mucha"))</f>
        <v>Media</v>
      </c>
      <c r="AQ1668" s="3" t="str">
        <f>+IF(TablaProyecto[[#This Row],[TotalWorkingYears]]&lt;4,"Junior",IF(TablaProyecto[[#This Row],[TotalWorkingYears]]&lt;10,"Intermediate","Senior"))</f>
        <v>Intermediate</v>
      </c>
      <c r="AS1668" t="str">
        <f>+IF(TablaProyecto[[#This Row],[Education]]&gt;5,"ERRONEO","")</f>
        <v/>
      </c>
      <c r="AT1668" t="str">
        <f>IF(+COUNTIF(TablaProyecto[EmployeeNumber],TablaProyecto[[#This Row],[EmployeeNumber]])&gt;1,"ERRONEO"," ")</f>
        <v xml:space="preserve"> </v>
      </c>
      <c r="AU1668" t="str">
        <f>+IF(TablaProyecto[[#This Row],[JobSatisfaction]]&gt;4,"ERRONEO"," ")</f>
        <v xml:space="preserve"> </v>
      </c>
      <c r="AV1668" t="str">
        <f>+IF(TablaProyecto[[#This Row],[PerformanceRating]]&gt;4,"ERRONEO"," ")</f>
        <v xml:space="preserve"> </v>
      </c>
      <c r="AW1668" t="str">
        <f>+IF(TablaProyecto[[#This Row],[RelationshipSatisfaction]]&gt;4,"ERRONEO"," ")</f>
        <v xml:space="preserve"> </v>
      </c>
      <c r="AX1668" t="str">
        <f>+IF(TablaProyecto[[#This Row],[WorkLifeBalance]]&gt;4,"ERRONEO"," ")</f>
        <v xml:space="preserve"> </v>
      </c>
    </row>
    <row r="1669" spans="1:50" x14ac:dyDescent="0.35">
      <c r="A1669">
        <v>28</v>
      </c>
      <c r="B1669" t="s">
        <v>43</v>
      </c>
      <c r="C1669" t="s">
        <v>36</v>
      </c>
      <c r="D1669">
        <v>164</v>
      </c>
      <c r="E1669" t="s">
        <v>45</v>
      </c>
      <c r="F1669">
        <v>2</v>
      </c>
      <c r="G1669">
        <v>4</v>
      </c>
      <c r="H1669" t="s">
        <v>49</v>
      </c>
      <c r="I1669">
        <v>1</v>
      </c>
      <c r="J1669">
        <v>2266</v>
      </c>
      <c r="K1669">
        <v>1</v>
      </c>
      <c r="L1669" t="s">
        <v>39</v>
      </c>
      <c r="M1669">
        <v>53</v>
      </c>
      <c r="N1669">
        <v>3</v>
      </c>
      <c r="O1669">
        <v>1</v>
      </c>
      <c r="P1669" t="s">
        <v>56</v>
      </c>
      <c r="Q1669">
        <v>3</v>
      </c>
      <c r="R1669" t="s">
        <v>52</v>
      </c>
      <c r="S1669">
        <v>11416</v>
      </c>
      <c r="T1669">
        <v>24052</v>
      </c>
      <c r="U1669">
        <v>5</v>
      </c>
      <c r="V1669" t="s">
        <v>42</v>
      </c>
      <c r="W1669" t="s">
        <v>43</v>
      </c>
      <c r="X1669">
        <v>11</v>
      </c>
      <c r="Y1669">
        <v>3</v>
      </c>
      <c r="Z1669">
        <v>2</v>
      </c>
      <c r="AA1669">
        <v>80</v>
      </c>
      <c r="AB1669">
        <v>3</v>
      </c>
      <c r="AC1669">
        <v>12</v>
      </c>
      <c r="AD1669">
        <v>2</v>
      </c>
      <c r="AE1669">
        <v>1</v>
      </c>
      <c r="AF1669">
        <v>11</v>
      </c>
      <c r="AG1669">
        <v>3</v>
      </c>
      <c r="AH1669">
        <v>1</v>
      </c>
      <c r="AI1669">
        <v>8</v>
      </c>
      <c r="AJ1669" s="3">
        <f>+TablaProyecto[[#This Row],[PercentSalaryHike]]/100</f>
        <v>0.11</v>
      </c>
      <c r="AK1669" s="3" t="str">
        <f>+IF(TablaProyecto[[#This Row],[Age]]&gt;=61,"Baby boomers",IF(TablaProyecto[[#This Row],[Age]]&gt;=45,"Generacion X",IF(TablaProyecto[[#This Row],[Age]]&gt;=29,"Millennials","Generacion Z")))</f>
        <v>Generacion Z</v>
      </c>
      <c r="AL166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669" s="3" t="str">
        <f>+IF(TablaProyecto[[#This Row],[HourlyRate]]&lt;50,"Coste salarial bajo",IF(TablaProyecto[[#This Row],[HourlyRate]]&lt;75,"Coste salarial medio","Coste salarial alto"))</f>
        <v>Coste salarial medio</v>
      </c>
      <c r="AN1669" s="3" t="str">
        <f>+IF(TablaProyecto[[#This Row],[DistanceFromHome]]&lt;10,"0-10 kms",IF(TablaProyecto[[#This Row],[DistanceFromHome]]&lt;20,"10-20 kms","20-30 kms"))</f>
        <v>0-10 kms</v>
      </c>
      <c r="AO1669" s="3" t="str">
        <f>+IF(TablaProyecto[[#This Row],[Porcentaje de aumento salarial recibido (%)]]&lt;16%,"Bajo",IF(TablaProyecto[[#This Row],[Porcentaje de aumento salarial recibido (%)]]&lt;21%,"Medio","Alto"))</f>
        <v>Bajo</v>
      </c>
      <c r="AP1669" s="3" t="str">
        <f>+IF(TablaProyecto[[#This Row],[TrainingTimesLastYear]]&lt;3,"Poca",IF(TablaProyecto[[#This Row],[TrainingTimesLastYear]]&lt;5,"Media","Mucha"))</f>
        <v>Poca</v>
      </c>
      <c r="AQ1669" s="3" t="str">
        <f>+IF(TablaProyecto[[#This Row],[TotalWorkingYears]]&lt;4,"Junior",IF(TablaProyecto[[#This Row],[TotalWorkingYears]]&lt;10,"Intermediate","Senior"))</f>
        <v>Senior</v>
      </c>
      <c r="AS1669" t="str">
        <f>+IF(TablaProyecto[[#This Row],[Education]]&gt;5,"ERRONEO","")</f>
        <v/>
      </c>
      <c r="AT1669" t="str">
        <f>IF(+COUNTIF(TablaProyecto[EmployeeNumber],TablaProyecto[[#This Row],[EmployeeNumber]])&gt;1,"ERRONEO"," ")</f>
        <v xml:space="preserve"> </v>
      </c>
      <c r="AU1669" t="str">
        <f>+IF(TablaProyecto[[#This Row],[JobSatisfaction]]&gt;4,"ERRONEO"," ")</f>
        <v xml:space="preserve"> </v>
      </c>
      <c r="AV1669" t="str">
        <f>+IF(TablaProyecto[[#This Row],[PerformanceRating]]&gt;4,"ERRONEO"," ")</f>
        <v xml:space="preserve"> </v>
      </c>
      <c r="AW1669" t="str">
        <f>+IF(TablaProyecto[[#This Row],[RelationshipSatisfaction]]&gt;4,"ERRONEO"," ")</f>
        <v xml:space="preserve"> </v>
      </c>
      <c r="AX1669" t="str">
        <f>+IF(TablaProyecto[[#This Row],[WorkLifeBalance]]&gt;4,"ERRONEO"," ")</f>
        <v xml:space="preserve"> </v>
      </c>
    </row>
    <row r="1670" spans="1:50" x14ac:dyDescent="0.35">
      <c r="A1670">
        <v>33</v>
      </c>
      <c r="B1670" t="s">
        <v>35</v>
      </c>
      <c r="C1670" t="s">
        <v>44</v>
      </c>
      <c r="D1670">
        <v>693</v>
      </c>
      <c r="E1670" t="s">
        <v>61</v>
      </c>
      <c r="F1670">
        <v>2</v>
      </c>
      <c r="G1670">
        <v>3</v>
      </c>
      <c r="H1670" t="s">
        <v>49</v>
      </c>
      <c r="I1670">
        <v>1</v>
      </c>
      <c r="J1670">
        <v>2267</v>
      </c>
      <c r="K1670">
        <v>4</v>
      </c>
      <c r="L1670" t="s">
        <v>39</v>
      </c>
      <c r="M1670">
        <v>86</v>
      </c>
      <c r="N1670">
        <v>2</v>
      </c>
      <c r="O1670">
        <v>1</v>
      </c>
      <c r="P1670" t="s">
        <v>61</v>
      </c>
      <c r="Q1670">
        <v>4</v>
      </c>
      <c r="R1670" t="s">
        <v>52</v>
      </c>
      <c r="S1670">
        <v>4787</v>
      </c>
      <c r="T1670">
        <v>26820</v>
      </c>
      <c r="U1670">
        <v>7</v>
      </c>
      <c r="V1670" t="s">
        <v>42</v>
      </c>
      <c r="W1670" t="s">
        <v>35</v>
      </c>
      <c r="X1670">
        <v>16</v>
      </c>
      <c r="Y1670">
        <v>3</v>
      </c>
      <c r="Z1670">
        <v>4</v>
      </c>
      <c r="AA1670">
        <v>80</v>
      </c>
      <c r="AB1670">
        <v>1</v>
      </c>
      <c r="AC1670">
        <v>20</v>
      </c>
      <c r="AD1670">
        <v>3</v>
      </c>
      <c r="AE1670">
        <v>3</v>
      </c>
      <c r="AF1670">
        <v>1</v>
      </c>
      <c r="AG1670">
        <v>2</v>
      </c>
      <c r="AH1670">
        <v>0</v>
      </c>
      <c r="AI1670">
        <v>7</v>
      </c>
      <c r="AJ1670" s="3">
        <f>+TablaProyecto[[#This Row],[PercentSalaryHike]]/100</f>
        <v>0.16</v>
      </c>
      <c r="AK1670" s="3" t="str">
        <f>+IF(TablaProyecto[[#This Row],[Age]]&gt;=61,"Baby boomers",IF(TablaProyecto[[#This Row],[Age]]&gt;=45,"Generacion X",IF(TablaProyecto[[#This Row],[Age]]&gt;=29,"Millennials","Generacion Z")))</f>
        <v>Millennials</v>
      </c>
      <c r="AL167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670" s="3" t="str">
        <f>+IF(TablaProyecto[[#This Row],[HourlyRate]]&lt;50,"Coste salarial bajo",IF(TablaProyecto[[#This Row],[HourlyRate]]&lt;75,"Coste salarial medio","Coste salarial alto"))</f>
        <v>Coste salarial alto</v>
      </c>
      <c r="AN1670" s="3" t="str">
        <f>+IF(TablaProyecto[[#This Row],[DistanceFromHome]]&lt;10,"0-10 kms",IF(TablaProyecto[[#This Row],[DistanceFromHome]]&lt;20,"10-20 kms","20-30 kms"))</f>
        <v>0-10 kms</v>
      </c>
      <c r="AO1670" s="3" t="str">
        <f>+IF(TablaProyecto[[#This Row],[Porcentaje de aumento salarial recibido (%)]]&lt;16%,"Bajo",IF(TablaProyecto[[#This Row],[Porcentaje de aumento salarial recibido (%)]]&lt;21%,"Medio","Alto"))</f>
        <v>Medio</v>
      </c>
      <c r="AP1670" s="3" t="str">
        <f>+IF(TablaProyecto[[#This Row],[TrainingTimesLastYear]]&lt;3,"Poca",IF(TablaProyecto[[#This Row],[TrainingTimesLastYear]]&lt;5,"Media","Mucha"))</f>
        <v>Media</v>
      </c>
      <c r="AQ1670" s="3" t="str">
        <f>+IF(TablaProyecto[[#This Row],[TotalWorkingYears]]&lt;4,"Junior",IF(TablaProyecto[[#This Row],[TotalWorkingYears]]&lt;10,"Intermediate","Senior"))</f>
        <v>Senior</v>
      </c>
      <c r="AS1670" t="str">
        <f>+IF(TablaProyecto[[#This Row],[Education]]&gt;5,"ERRONEO","")</f>
        <v/>
      </c>
      <c r="AT1670" t="str">
        <f>IF(+COUNTIF(TablaProyecto[EmployeeNumber],TablaProyecto[[#This Row],[EmployeeNumber]])&gt;1,"ERRONEO"," ")</f>
        <v xml:space="preserve"> </v>
      </c>
      <c r="AU1670" t="str">
        <f>+IF(TablaProyecto[[#This Row],[JobSatisfaction]]&gt;4,"ERRONEO"," ")</f>
        <v xml:space="preserve"> </v>
      </c>
      <c r="AV1670" t="str">
        <f>+IF(TablaProyecto[[#This Row],[PerformanceRating]]&gt;4,"ERRONEO"," ")</f>
        <v xml:space="preserve"> </v>
      </c>
      <c r="AW1670" t="str">
        <f>+IF(TablaProyecto[[#This Row],[RelationshipSatisfaction]]&gt;4,"ERRONEO"," ")</f>
        <v xml:space="preserve"> </v>
      </c>
      <c r="AX1670" t="str">
        <f>+IF(TablaProyecto[[#This Row],[WorkLifeBalance]]&gt;4,"ERRONEO"," ")</f>
        <v xml:space="preserve"> </v>
      </c>
    </row>
    <row r="1671" spans="1:50" x14ac:dyDescent="0.35">
      <c r="A1671">
        <v>31</v>
      </c>
      <c r="B1671" t="s">
        <v>35</v>
      </c>
      <c r="C1671" t="s">
        <v>55</v>
      </c>
      <c r="D1671">
        <v>442</v>
      </c>
      <c r="E1671" t="s">
        <v>45</v>
      </c>
      <c r="F1671">
        <v>2</v>
      </c>
      <c r="G1671">
        <v>3</v>
      </c>
      <c r="H1671" t="s">
        <v>38</v>
      </c>
      <c r="I1671">
        <v>1</v>
      </c>
      <c r="J1671">
        <v>2268</v>
      </c>
      <c r="K1671">
        <v>4</v>
      </c>
      <c r="L1671" t="s">
        <v>46</v>
      </c>
      <c r="M1671">
        <v>75</v>
      </c>
      <c r="N1671">
        <v>1</v>
      </c>
      <c r="O1671">
        <v>1</v>
      </c>
      <c r="P1671" t="s">
        <v>50</v>
      </c>
      <c r="Q1671">
        <v>4</v>
      </c>
      <c r="R1671" t="s">
        <v>48</v>
      </c>
      <c r="S1671">
        <v>2044</v>
      </c>
      <c r="T1671">
        <v>20623</v>
      </c>
      <c r="U1671">
        <v>1</v>
      </c>
      <c r="V1671" t="s">
        <v>42</v>
      </c>
      <c r="W1671" t="s">
        <v>35</v>
      </c>
      <c r="X1671">
        <v>11</v>
      </c>
      <c r="Y1671">
        <v>3</v>
      </c>
      <c r="Z1671">
        <v>3</v>
      </c>
      <c r="AA1671">
        <v>80</v>
      </c>
      <c r="AB1671">
        <v>1</v>
      </c>
      <c r="AC1671">
        <v>2</v>
      </c>
      <c r="AD1671">
        <v>2</v>
      </c>
      <c r="AE1671">
        <v>3</v>
      </c>
      <c r="AF1671">
        <v>1</v>
      </c>
      <c r="AG1671">
        <v>2</v>
      </c>
      <c r="AH1671">
        <v>12</v>
      </c>
      <c r="AI1671">
        <v>11</v>
      </c>
      <c r="AJ1671" s="3">
        <f>+TablaProyecto[[#This Row],[PercentSalaryHike]]/100</f>
        <v>0.11</v>
      </c>
      <c r="AK1671" s="3" t="str">
        <f>+IF(TablaProyecto[[#This Row],[Age]]&gt;=61,"Baby boomers",IF(TablaProyecto[[#This Row],[Age]]&gt;=45,"Generacion X",IF(TablaProyecto[[#This Row],[Age]]&gt;=29,"Millennials","Generacion Z")))</f>
        <v>Millennials</v>
      </c>
      <c r="AL167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671" s="3" t="str">
        <f>+IF(TablaProyecto[[#This Row],[HourlyRate]]&lt;50,"Coste salarial bajo",IF(TablaProyecto[[#This Row],[HourlyRate]]&lt;75,"Coste salarial medio","Coste salarial alto"))</f>
        <v>Coste salarial alto</v>
      </c>
      <c r="AN1671" s="3" t="str">
        <f>+IF(TablaProyecto[[#This Row],[DistanceFromHome]]&lt;10,"0-10 kms",IF(TablaProyecto[[#This Row],[DistanceFromHome]]&lt;20,"10-20 kms","20-30 kms"))</f>
        <v>0-10 kms</v>
      </c>
      <c r="AO1671" s="3" t="str">
        <f>+IF(TablaProyecto[[#This Row],[Porcentaje de aumento salarial recibido (%)]]&lt;16%,"Bajo",IF(TablaProyecto[[#This Row],[Porcentaje de aumento salarial recibido (%)]]&lt;21%,"Medio","Alto"))</f>
        <v>Bajo</v>
      </c>
      <c r="AP1671" s="3" t="str">
        <f>+IF(TablaProyecto[[#This Row],[TrainingTimesLastYear]]&lt;3,"Poca",IF(TablaProyecto[[#This Row],[TrainingTimesLastYear]]&lt;5,"Media","Mucha"))</f>
        <v>Poca</v>
      </c>
      <c r="AQ1671" s="3" t="str">
        <f>+IF(TablaProyecto[[#This Row],[TotalWorkingYears]]&lt;4,"Junior",IF(TablaProyecto[[#This Row],[TotalWorkingYears]]&lt;10,"Intermediate","Senior"))</f>
        <v>Junior</v>
      </c>
      <c r="AS1671" t="str">
        <f>+IF(TablaProyecto[[#This Row],[Education]]&gt;5,"ERRONEO","")</f>
        <v/>
      </c>
      <c r="AT1671" t="str">
        <f>IF(+COUNTIF(TablaProyecto[EmployeeNumber],TablaProyecto[[#This Row],[EmployeeNumber]])&gt;1,"ERRONEO"," ")</f>
        <v xml:space="preserve"> </v>
      </c>
      <c r="AU1671" t="str">
        <f>+IF(TablaProyecto[[#This Row],[JobSatisfaction]]&gt;4,"ERRONEO"," ")</f>
        <v xml:space="preserve"> </v>
      </c>
      <c r="AV1671" t="str">
        <f>+IF(TablaProyecto[[#This Row],[PerformanceRating]]&gt;4,"ERRONEO"," ")</f>
        <v xml:space="preserve"> </v>
      </c>
      <c r="AW1671" t="str">
        <f>+IF(TablaProyecto[[#This Row],[RelationshipSatisfaction]]&gt;4,"ERRONEO"," ")</f>
        <v xml:space="preserve"> </v>
      </c>
      <c r="AX1671" t="str">
        <f>+IF(TablaProyecto[[#This Row],[WorkLifeBalance]]&gt;4,"ERRONEO"," ")</f>
        <v xml:space="preserve"> </v>
      </c>
    </row>
    <row r="1672" spans="1:50" x14ac:dyDescent="0.35">
      <c r="A1672">
        <v>25</v>
      </c>
      <c r="B1672" t="s">
        <v>35</v>
      </c>
      <c r="C1672" t="s">
        <v>36</v>
      </c>
      <c r="D1672">
        <v>1017</v>
      </c>
      <c r="E1672" t="s">
        <v>37</v>
      </c>
      <c r="F1672">
        <v>1</v>
      </c>
      <c r="G1672">
        <v>4</v>
      </c>
      <c r="H1672" t="s">
        <v>61</v>
      </c>
      <c r="I1672">
        <v>1</v>
      </c>
      <c r="J1672">
        <v>2269</v>
      </c>
      <c r="K1672">
        <v>4</v>
      </c>
      <c r="L1672" t="s">
        <v>46</v>
      </c>
      <c r="M1672">
        <v>98</v>
      </c>
      <c r="N1672">
        <v>3</v>
      </c>
      <c r="O1672">
        <v>2</v>
      </c>
      <c r="P1672" t="s">
        <v>40</v>
      </c>
      <c r="Q1672">
        <v>1</v>
      </c>
      <c r="R1672" t="s">
        <v>41</v>
      </c>
      <c r="S1672">
        <v>2862</v>
      </c>
      <c r="T1672">
        <v>18300</v>
      </c>
      <c r="U1672">
        <v>3</v>
      </c>
      <c r="V1672" t="s">
        <v>42</v>
      </c>
      <c r="W1672" t="s">
        <v>43</v>
      </c>
      <c r="X1672">
        <v>12</v>
      </c>
      <c r="Y1672">
        <v>4</v>
      </c>
      <c r="Z1672">
        <v>4</v>
      </c>
      <c r="AA1672">
        <v>80</v>
      </c>
      <c r="AB1672">
        <v>3</v>
      </c>
      <c r="AC1672">
        <v>6</v>
      </c>
      <c r="AD1672">
        <v>6</v>
      </c>
      <c r="AE1672">
        <v>3</v>
      </c>
      <c r="AF1672">
        <v>2</v>
      </c>
      <c r="AG1672">
        <v>8</v>
      </c>
      <c r="AH1672">
        <v>0</v>
      </c>
      <c r="AI1672">
        <v>4</v>
      </c>
      <c r="AJ1672" s="3">
        <f>+TablaProyecto[[#This Row],[PercentSalaryHike]]/100</f>
        <v>0.12</v>
      </c>
      <c r="AK1672" s="3" t="str">
        <f>+IF(TablaProyecto[[#This Row],[Age]]&gt;=61,"Baby boomers",IF(TablaProyecto[[#This Row],[Age]]&gt;=45,"Generacion X",IF(TablaProyecto[[#This Row],[Age]]&gt;=29,"Millennials","Generacion Z")))</f>
        <v>Generacion Z</v>
      </c>
      <c r="AL167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72" s="3" t="str">
        <f>+IF(TablaProyecto[[#This Row],[HourlyRate]]&lt;50,"Coste salarial bajo",IF(TablaProyecto[[#This Row],[HourlyRate]]&lt;75,"Coste salarial medio","Coste salarial alto"))</f>
        <v>Coste salarial alto</v>
      </c>
      <c r="AN1672" s="3" t="str">
        <f>+IF(TablaProyecto[[#This Row],[DistanceFromHome]]&lt;10,"0-10 kms",IF(TablaProyecto[[#This Row],[DistanceFromHome]]&lt;20,"10-20 kms","20-30 kms"))</f>
        <v>0-10 kms</v>
      </c>
      <c r="AO1672" s="3" t="str">
        <f>+IF(TablaProyecto[[#This Row],[Porcentaje de aumento salarial recibido (%)]]&lt;16%,"Bajo",IF(TablaProyecto[[#This Row],[Porcentaje de aumento salarial recibido (%)]]&lt;21%,"Medio","Alto"))</f>
        <v>Bajo</v>
      </c>
      <c r="AP1672" s="3" t="str">
        <f>+IF(TablaProyecto[[#This Row],[TrainingTimesLastYear]]&lt;3,"Poca",IF(TablaProyecto[[#This Row],[TrainingTimesLastYear]]&lt;5,"Media","Mucha"))</f>
        <v>Mucha</v>
      </c>
      <c r="AQ1672" s="3" t="str">
        <f>+IF(TablaProyecto[[#This Row],[TotalWorkingYears]]&lt;4,"Junior",IF(TablaProyecto[[#This Row],[TotalWorkingYears]]&lt;10,"Intermediate","Senior"))</f>
        <v>Intermediate</v>
      </c>
      <c r="AS1672" t="str">
        <f>+IF(TablaProyecto[[#This Row],[Education]]&gt;5,"ERRONEO","")</f>
        <v/>
      </c>
      <c r="AT1672" t="str">
        <f>IF(+COUNTIF(TablaProyecto[EmployeeNumber],TablaProyecto[[#This Row],[EmployeeNumber]])&gt;1,"ERRONEO"," ")</f>
        <v xml:space="preserve"> </v>
      </c>
      <c r="AU1672" t="str">
        <f>+IF(TablaProyecto[[#This Row],[JobSatisfaction]]&gt;4,"ERRONEO"," ")</f>
        <v xml:space="preserve"> </v>
      </c>
      <c r="AV1672" t="str">
        <f>+IF(TablaProyecto[[#This Row],[PerformanceRating]]&gt;4,"ERRONEO"," ")</f>
        <v xml:space="preserve"> </v>
      </c>
      <c r="AW1672" t="str">
        <f>+IF(TablaProyecto[[#This Row],[RelationshipSatisfaction]]&gt;4,"ERRONEO"," ")</f>
        <v xml:space="preserve"> </v>
      </c>
      <c r="AX1672" t="str">
        <f>+IF(TablaProyecto[[#This Row],[WorkLifeBalance]]&gt;4,"ERRONEO"," ")</f>
        <v xml:space="preserve"> </v>
      </c>
    </row>
    <row r="1673" spans="1:50" x14ac:dyDescent="0.35">
      <c r="A1673">
        <v>49</v>
      </c>
      <c r="B1673" t="s">
        <v>43</v>
      </c>
      <c r="C1673" t="s">
        <v>36</v>
      </c>
      <c r="D1673">
        <v>1050</v>
      </c>
      <c r="E1673" t="s">
        <v>61</v>
      </c>
      <c r="F1673">
        <v>10</v>
      </c>
      <c r="G1673">
        <v>4</v>
      </c>
      <c r="H1673" t="s">
        <v>61</v>
      </c>
      <c r="I1673">
        <v>1</v>
      </c>
      <c r="J1673">
        <v>2270</v>
      </c>
      <c r="K1673">
        <v>4</v>
      </c>
      <c r="L1673" t="s">
        <v>39</v>
      </c>
      <c r="M1673">
        <v>37</v>
      </c>
      <c r="N1673">
        <v>3</v>
      </c>
      <c r="O1673">
        <v>4</v>
      </c>
      <c r="P1673" t="s">
        <v>54</v>
      </c>
      <c r="Q1673">
        <v>1</v>
      </c>
      <c r="R1673" t="s">
        <v>48</v>
      </c>
      <c r="S1673">
        <v>7991</v>
      </c>
      <c r="T1673">
        <v>2755</v>
      </c>
      <c r="U1673">
        <v>2</v>
      </c>
      <c r="V1673" t="s">
        <v>42</v>
      </c>
      <c r="W1673" t="s">
        <v>43</v>
      </c>
      <c r="X1673">
        <v>14</v>
      </c>
      <c r="Y1673">
        <v>3</v>
      </c>
      <c r="Z1673">
        <v>2</v>
      </c>
      <c r="AA1673">
        <v>80</v>
      </c>
      <c r="AB1673">
        <v>2</v>
      </c>
      <c r="AC1673">
        <v>10</v>
      </c>
      <c r="AD1673">
        <v>2</v>
      </c>
      <c r="AE1673">
        <v>2</v>
      </c>
      <c r="AF1673">
        <v>11</v>
      </c>
      <c r="AG1673">
        <v>6</v>
      </c>
      <c r="AH1673">
        <v>0</v>
      </c>
      <c r="AI1673">
        <v>2</v>
      </c>
      <c r="AJ1673" s="3">
        <f>+TablaProyecto[[#This Row],[PercentSalaryHike]]/100</f>
        <v>0.14000000000000001</v>
      </c>
      <c r="AK1673" s="3" t="str">
        <f>+IF(TablaProyecto[[#This Row],[Age]]&gt;=61,"Baby boomers",IF(TablaProyecto[[#This Row],[Age]]&gt;=45,"Generacion X",IF(TablaProyecto[[#This Row],[Age]]&gt;=29,"Millennials","Generacion Z")))</f>
        <v>Generacion X</v>
      </c>
      <c r="AL167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673" s="3" t="str">
        <f>+IF(TablaProyecto[[#This Row],[HourlyRate]]&lt;50,"Coste salarial bajo",IF(TablaProyecto[[#This Row],[HourlyRate]]&lt;75,"Coste salarial medio","Coste salarial alto"))</f>
        <v>Coste salarial bajo</v>
      </c>
      <c r="AN1673" s="3" t="str">
        <f>+IF(TablaProyecto[[#This Row],[DistanceFromHome]]&lt;10,"0-10 kms",IF(TablaProyecto[[#This Row],[DistanceFromHome]]&lt;20,"10-20 kms","20-30 kms"))</f>
        <v>10-20 kms</v>
      </c>
      <c r="AO1673" s="3" t="str">
        <f>+IF(TablaProyecto[[#This Row],[Porcentaje de aumento salarial recibido (%)]]&lt;16%,"Bajo",IF(TablaProyecto[[#This Row],[Porcentaje de aumento salarial recibido (%)]]&lt;21%,"Medio","Alto"))</f>
        <v>Bajo</v>
      </c>
      <c r="AP1673" s="3" t="str">
        <f>+IF(TablaProyecto[[#This Row],[TrainingTimesLastYear]]&lt;3,"Poca",IF(TablaProyecto[[#This Row],[TrainingTimesLastYear]]&lt;5,"Media","Mucha"))</f>
        <v>Poca</v>
      </c>
      <c r="AQ1673" s="3" t="str">
        <f>+IF(TablaProyecto[[#This Row],[TotalWorkingYears]]&lt;4,"Junior",IF(TablaProyecto[[#This Row],[TotalWorkingYears]]&lt;10,"Intermediate","Senior"))</f>
        <v>Senior</v>
      </c>
      <c r="AS1673" t="str">
        <f>+IF(TablaProyecto[[#This Row],[Education]]&gt;5,"ERRONEO","")</f>
        <v/>
      </c>
      <c r="AT1673" t="str">
        <f>IF(+COUNTIF(TablaProyecto[EmployeeNumber],TablaProyecto[[#This Row],[EmployeeNumber]])&gt;1,"ERRONEO"," ")</f>
        <v xml:space="preserve"> </v>
      </c>
      <c r="AU1673" t="str">
        <f>+IF(TablaProyecto[[#This Row],[JobSatisfaction]]&gt;4,"ERRONEO"," ")</f>
        <v xml:space="preserve"> </v>
      </c>
      <c r="AV1673" t="str">
        <f>+IF(TablaProyecto[[#This Row],[PerformanceRating]]&gt;4,"ERRONEO"," ")</f>
        <v xml:space="preserve"> </v>
      </c>
      <c r="AW1673" t="str">
        <f>+IF(TablaProyecto[[#This Row],[RelationshipSatisfaction]]&gt;4,"ERRONEO"," ")</f>
        <v xml:space="preserve"> </v>
      </c>
      <c r="AX1673" t="str">
        <f>+IF(TablaProyecto[[#This Row],[WorkLifeBalance]]&gt;4,"ERRONEO"," ")</f>
        <v xml:space="preserve"> </v>
      </c>
    </row>
    <row r="1674" spans="1:50" x14ac:dyDescent="0.35">
      <c r="A1674">
        <v>46</v>
      </c>
      <c r="B1674" t="s">
        <v>43</v>
      </c>
      <c r="C1674" t="s">
        <v>36</v>
      </c>
      <c r="D1674">
        <v>444</v>
      </c>
      <c r="E1674" t="s">
        <v>45</v>
      </c>
      <c r="F1674">
        <v>1</v>
      </c>
      <c r="G1674">
        <v>4</v>
      </c>
      <c r="H1674" t="s">
        <v>59</v>
      </c>
      <c r="I1674">
        <v>1</v>
      </c>
      <c r="J1674">
        <v>2271</v>
      </c>
      <c r="K1674">
        <v>4</v>
      </c>
      <c r="L1674" t="s">
        <v>46</v>
      </c>
      <c r="M1674">
        <v>87</v>
      </c>
      <c r="N1674">
        <v>2</v>
      </c>
      <c r="O1674">
        <v>1</v>
      </c>
      <c r="P1674" t="s">
        <v>58</v>
      </c>
      <c r="Q1674">
        <v>2</v>
      </c>
      <c r="R1674" t="s">
        <v>52</v>
      </c>
      <c r="S1674">
        <v>1359</v>
      </c>
      <c r="T1674">
        <v>21821</v>
      </c>
      <c r="U1674">
        <v>2</v>
      </c>
      <c r="V1674" t="s">
        <v>42</v>
      </c>
      <c r="W1674" t="s">
        <v>43</v>
      </c>
      <c r="X1674">
        <v>14</v>
      </c>
      <c r="Y1674">
        <v>3</v>
      </c>
      <c r="Z1674">
        <v>3</v>
      </c>
      <c r="AA1674">
        <v>80</v>
      </c>
      <c r="AB1674">
        <v>1</v>
      </c>
      <c r="AC1674">
        <v>10</v>
      </c>
      <c r="AD1674">
        <v>5</v>
      </c>
      <c r="AE1674">
        <v>3</v>
      </c>
      <c r="AF1674">
        <v>5</v>
      </c>
      <c r="AG1674">
        <v>2</v>
      </c>
      <c r="AH1674">
        <v>1</v>
      </c>
      <c r="AI1674">
        <v>1</v>
      </c>
      <c r="AJ1674" s="3">
        <f>+TablaProyecto[[#This Row],[PercentSalaryHike]]/100</f>
        <v>0.14000000000000001</v>
      </c>
      <c r="AK1674" s="3" t="str">
        <f>+IF(TablaProyecto[[#This Row],[Age]]&gt;=61,"Baby boomers",IF(TablaProyecto[[#This Row],[Age]]&gt;=45,"Generacion X",IF(TablaProyecto[[#This Row],[Age]]&gt;=29,"Millennials","Generacion Z")))</f>
        <v>Generacion X</v>
      </c>
      <c r="AL167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74" s="3" t="str">
        <f>+IF(TablaProyecto[[#This Row],[HourlyRate]]&lt;50,"Coste salarial bajo",IF(TablaProyecto[[#This Row],[HourlyRate]]&lt;75,"Coste salarial medio","Coste salarial alto"))</f>
        <v>Coste salarial alto</v>
      </c>
      <c r="AN1674" s="3" t="str">
        <f>+IF(TablaProyecto[[#This Row],[DistanceFromHome]]&lt;10,"0-10 kms",IF(TablaProyecto[[#This Row],[DistanceFromHome]]&lt;20,"10-20 kms","20-30 kms"))</f>
        <v>0-10 kms</v>
      </c>
      <c r="AO1674" s="3" t="str">
        <f>+IF(TablaProyecto[[#This Row],[Porcentaje de aumento salarial recibido (%)]]&lt;16%,"Bajo",IF(TablaProyecto[[#This Row],[Porcentaje de aumento salarial recibido (%)]]&lt;21%,"Medio","Alto"))</f>
        <v>Bajo</v>
      </c>
      <c r="AP1674" s="3" t="str">
        <f>+IF(TablaProyecto[[#This Row],[TrainingTimesLastYear]]&lt;3,"Poca",IF(TablaProyecto[[#This Row],[TrainingTimesLastYear]]&lt;5,"Media","Mucha"))</f>
        <v>Mucha</v>
      </c>
      <c r="AQ1674" s="3" t="str">
        <f>+IF(TablaProyecto[[#This Row],[TotalWorkingYears]]&lt;4,"Junior",IF(TablaProyecto[[#This Row],[TotalWorkingYears]]&lt;10,"Intermediate","Senior"))</f>
        <v>Senior</v>
      </c>
      <c r="AS1674" t="str">
        <f>+IF(TablaProyecto[[#This Row],[Education]]&gt;5,"ERRONEO","")</f>
        <v/>
      </c>
      <c r="AT1674" t="str">
        <f>IF(+COUNTIF(TablaProyecto[EmployeeNumber],TablaProyecto[[#This Row],[EmployeeNumber]])&gt;1,"ERRONEO"," ")</f>
        <v xml:space="preserve"> </v>
      </c>
      <c r="AU1674" t="str">
        <f>+IF(TablaProyecto[[#This Row],[JobSatisfaction]]&gt;4,"ERRONEO"," ")</f>
        <v xml:space="preserve"> </v>
      </c>
      <c r="AV1674" t="str">
        <f>+IF(TablaProyecto[[#This Row],[PerformanceRating]]&gt;4,"ERRONEO"," ")</f>
        <v xml:space="preserve"> </v>
      </c>
      <c r="AW1674" t="str">
        <f>+IF(TablaProyecto[[#This Row],[RelationshipSatisfaction]]&gt;4,"ERRONEO"," ")</f>
        <v xml:space="preserve"> </v>
      </c>
      <c r="AX1674" t="str">
        <f>+IF(TablaProyecto[[#This Row],[WorkLifeBalance]]&gt;4,"ERRONEO"," ")</f>
        <v xml:space="preserve"> </v>
      </c>
    </row>
    <row r="1675" spans="1:50" x14ac:dyDescent="0.35">
      <c r="A1675">
        <v>41</v>
      </c>
      <c r="B1675" t="s">
        <v>43</v>
      </c>
      <c r="C1675" t="s">
        <v>44</v>
      </c>
      <c r="D1675">
        <v>1256</v>
      </c>
      <c r="E1675" t="s">
        <v>61</v>
      </c>
      <c r="F1675">
        <v>9</v>
      </c>
      <c r="G1675">
        <v>3</v>
      </c>
      <c r="H1675" t="s">
        <v>51</v>
      </c>
      <c r="I1675">
        <v>1</v>
      </c>
      <c r="J1675">
        <v>2272</v>
      </c>
      <c r="K1675">
        <v>4</v>
      </c>
      <c r="L1675" t="s">
        <v>39</v>
      </c>
      <c r="M1675">
        <v>59</v>
      </c>
      <c r="N1675">
        <v>2</v>
      </c>
      <c r="O1675">
        <v>1</v>
      </c>
      <c r="P1675" t="s">
        <v>58</v>
      </c>
      <c r="Q1675">
        <v>2</v>
      </c>
      <c r="R1675" t="s">
        <v>41</v>
      </c>
      <c r="S1675">
        <v>4559</v>
      </c>
      <c r="T1675">
        <v>4009</v>
      </c>
      <c r="U1675">
        <v>3</v>
      </c>
      <c r="V1675" t="s">
        <v>42</v>
      </c>
      <c r="W1675" t="s">
        <v>35</v>
      </c>
      <c r="X1675">
        <v>13</v>
      </c>
      <c r="Y1675">
        <v>3</v>
      </c>
      <c r="Z1675">
        <v>1</v>
      </c>
      <c r="AA1675">
        <v>80</v>
      </c>
      <c r="AB1675">
        <v>1</v>
      </c>
      <c r="AC1675">
        <v>8</v>
      </c>
      <c r="AD1675">
        <v>3</v>
      </c>
      <c r="AE1675">
        <v>2</v>
      </c>
      <c r="AF1675">
        <v>9</v>
      </c>
      <c r="AG1675">
        <v>4</v>
      </c>
      <c r="AH1675">
        <v>2</v>
      </c>
      <c r="AI1675">
        <v>7</v>
      </c>
      <c r="AJ1675" s="3">
        <f>+TablaProyecto[[#This Row],[PercentSalaryHike]]/100</f>
        <v>0.13</v>
      </c>
      <c r="AK1675" s="3" t="str">
        <f>+IF(TablaProyecto[[#This Row],[Age]]&gt;=61,"Baby boomers",IF(TablaProyecto[[#This Row],[Age]]&gt;=45,"Generacion X",IF(TablaProyecto[[#This Row],[Age]]&gt;=29,"Millennials","Generacion Z")))</f>
        <v>Millennials</v>
      </c>
      <c r="AL167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75" s="3" t="str">
        <f>+IF(TablaProyecto[[#This Row],[HourlyRate]]&lt;50,"Coste salarial bajo",IF(TablaProyecto[[#This Row],[HourlyRate]]&lt;75,"Coste salarial medio","Coste salarial alto"))</f>
        <v>Coste salarial medio</v>
      </c>
      <c r="AN1675" s="3" t="str">
        <f>+IF(TablaProyecto[[#This Row],[DistanceFromHome]]&lt;10,"0-10 kms",IF(TablaProyecto[[#This Row],[DistanceFromHome]]&lt;20,"10-20 kms","20-30 kms"))</f>
        <v>0-10 kms</v>
      </c>
      <c r="AO1675" s="3" t="str">
        <f>+IF(TablaProyecto[[#This Row],[Porcentaje de aumento salarial recibido (%)]]&lt;16%,"Bajo",IF(TablaProyecto[[#This Row],[Porcentaje de aumento salarial recibido (%)]]&lt;21%,"Medio","Alto"))</f>
        <v>Bajo</v>
      </c>
      <c r="AP1675" s="3" t="str">
        <f>+IF(TablaProyecto[[#This Row],[TrainingTimesLastYear]]&lt;3,"Poca",IF(TablaProyecto[[#This Row],[TrainingTimesLastYear]]&lt;5,"Media","Mucha"))</f>
        <v>Media</v>
      </c>
      <c r="AQ1675" s="3" t="str">
        <f>+IF(TablaProyecto[[#This Row],[TotalWorkingYears]]&lt;4,"Junior",IF(TablaProyecto[[#This Row],[TotalWorkingYears]]&lt;10,"Intermediate","Senior"))</f>
        <v>Intermediate</v>
      </c>
      <c r="AS1675" t="str">
        <f>+IF(TablaProyecto[[#This Row],[Education]]&gt;5,"ERRONEO","")</f>
        <v/>
      </c>
      <c r="AT1675" t="str">
        <f>IF(+COUNTIF(TablaProyecto[EmployeeNumber],TablaProyecto[[#This Row],[EmployeeNumber]])&gt;1,"ERRONEO"," ")</f>
        <v xml:space="preserve"> </v>
      </c>
      <c r="AU1675" t="str">
        <f>+IF(TablaProyecto[[#This Row],[JobSatisfaction]]&gt;4,"ERRONEO"," ")</f>
        <v xml:space="preserve"> </v>
      </c>
      <c r="AV1675" t="str">
        <f>+IF(TablaProyecto[[#This Row],[PerformanceRating]]&gt;4,"ERRONEO"," ")</f>
        <v xml:space="preserve"> </v>
      </c>
      <c r="AW1675" t="str">
        <f>+IF(TablaProyecto[[#This Row],[RelationshipSatisfaction]]&gt;4,"ERRONEO"," ")</f>
        <v xml:space="preserve"> </v>
      </c>
      <c r="AX1675" t="str">
        <f>+IF(TablaProyecto[[#This Row],[WorkLifeBalance]]&gt;4,"ERRONEO"," ")</f>
        <v xml:space="preserve"> </v>
      </c>
    </row>
    <row r="1676" spans="1:50" x14ac:dyDescent="0.35">
      <c r="A1676">
        <v>34</v>
      </c>
      <c r="B1676" t="s">
        <v>35</v>
      </c>
      <c r="C1676" t="s">
        <v>36</v>
      </c>
      <c r="D1676">
        <v>801</v>
      </c>
      <c r="E1676" t="s">
        <v>45</v>
      </c>
      <c r="F1676">
        <v>8</v>
      </c>
      <c r="G1676">
        <v>2</v>
      </c>
      <c r="H1676" t="s">
        <v>61</v>
      </c>
      <c r="I1676">
        <v>1</v>
      </c>
      <c r="J1676">
        <v>2273</v>
      </c>
      <c r="K1676">
        <v>4</v>
      </c>
      <c r="L1676" t="s">
        <v>39</v>
      </c>
      <c r="M1676">
        <v>72</v>
      </c>
      <c r="N1676">
        <v>3</v>
      </c>
      <c r="O1676">
        <v>1</v>
      </c>
      <c r="P1676" t="s">
        <v>47</v>
      </c>
      <c r="Q1676">
        <v>3</v>
      </c>
      <c r="R1676" t="s">
        <v>52</v>
      </c>
      <c r="S1676">
        <v>3931</v>
      </c>
      <c r="T1676">
        <v>6896</v>
      </c>
      <c r="U1676">
        <v>0</v>
      </c>
      <c r="V1676" t="s">
        <v>42</v>
      </c>
      <c r="W1676" t="s">
        <v>35</v>
      </c>
      <c r="X1676">
        <v>14</v>
      </c>
      <c r="Y1676">
        <v>3</v>
      </c>
      <c r="Z1676">
        <v>4</v>
      </c>
      <c r="AA1676">
        <v>80</v>
      </c>
      <c r="AB1676">
        <v>3</v>
      </c>
      <c r="AC1676">
        <v>5</v>
      </c>
      <c r="AD1676">
        <v>5</v>
      </c>
      <c r="AE1676">
        <v>3</v>
      </c>
      <c r="AF1676">
        <v>5</v>
      </c>
      <c r="AG1676">
        <v>9</v>
      </c>
      <c r="AH1676">
        <v>2</v>
      </c>
      <c r="AI1676">
        <v>2</v>
      </c>
      <c r="AJ1676" s="3">
        <f>+TablaProyecto[[#This Row],[PercentSalaryHike]]/100</f>
        <v>0.14000000000000001</v>
      </c>
      <c r="AK1676" s="3" t="str">
        <f>+IF(TablaProyecto[[#This Row],[Age]]&gt;=61,"Baby boomers",IF(TablaProyecto[[#This Row],[Age]]&gt;=45,"Generacion X",IF(TablaProyecto[[#This Row],[Age]]&gt;=29,"Millennials","Generacion Z")))</f>
        <v>Millennials</v>
      </c>
      <c r="AL167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76" s="3" t="str">
        <f>+IF(TablaProyecto[[#This Row],[HourlyRate]]&lt;50,"Coste salarial bajo",IF(TablaProyecto[[#This Row],[HourlyRate]]&lt;75,"Coste salarial medio","Coste salarial alto"))</f>
        <v>Coste salarial medio</v>
      </c>
      <c r="AN1676" s="3" t="str">
        <f>+IF(TablaProyecto[[#This Row],[DistanceFromHome]]&lt;10,"0-10 kms",IF(TablaProyecto[[#This Row],[DistanceFromHome]]&lt;20,"10-20 kms","20-30 kms"))</f>
        <v>0-10 kms</v>
      </c>
      <c r="AO1676" s="3" t="str">
        <f>+IF(TablaProyecto[[#This Row],[Porcentaje de aumento salarial recibido (%)]]&lt;16%,"Bajo",IF(TablaProyecto[[#This Row],[Porcentaje de aumento salarial recibido (%)]]&lt;21%,"Medio","Alto"))</f>
        <v>Bajo</v>
      </c>
      <c r="AP1676" s="3" t="str">
        <f>+IF(TablaProyecto[[#This Row],[TrainingTimesLastYear]]&lt;3,"Poca",IF(TablaProyecto[[#This Row],[TrainingTimesLastYear]]&lt;5,"Media","Mucha"))</f>
        <v>Mucha</v>
      </c>
      <c r="AQ1676" s="3" t="str">
        <f>+IF(TablaProyecto[[#This Row],[TotalWorkingYears]]&lt;4,"Junior",IF(TablaProyecto[[#This Row],[TotalWorkingYears]]&lt;10,"Intermediate","Senior"))</f>
        <v>Intermediate</v>
      </c>
      <c r="AS1676" t="str">
        <f>+IF(TablaProyecto[[#This Row],[Education]]&gt;5,"ERRONEO","")</f>
        <v/>
      </c>
      <c r="AT1676" t="str">
        <f>IF(+COUNTIF(TablaProyecto[EmployeeNumber],TablaProyecto[[#This Row],[EmployeeNumber]])&gt;1,"ERRONEO"," ")</f>
        <v xml:space="preserve"> </v>
      </c>
      <c r="AU1676" t="str">
        <f>+IF(TablaProyecto[[#This Row],[JobSatisfaction]]&gt;4,"ERRONEO"," ")</f>
        <v xml:space="preserve"> </v>
      </c>
      <c r="AV1676" t="str">
        <f>+IF(TablaProyecto[[#This Row],[PerformanceRating]]&gt;4,"ERRONEO"," ")</f>
        <v xml:space="preserve"> </v>
      </c>
      <c r="AW1676" t="str">
        <f>+IF(TablaProyecto[[#This Row],[RelationshipSatisfaction]]&gt;4,"ERRONEO"," ")</f>
        <v xml:space="preserve"> </v>
      </c>
      <c r="AX1676" t="str">
        <f>+IF(TablaProyecto[[#This Row],[WorkLifeBalance]]&gt;4,"ERRONEO"," ")</f>
        <v xml:space="preserve"> </v>
      </c>
    </row>
    <row r="1677" spans="1:50" x14ac:dyDescent="0.35">
      <c r="A1677">
        <v>28</v>
      </c>
      <c r="B1677" t="s">
        <v>43</v>
      </c>
      <c r="C1677" t="s">
        <v>55</v>
      </c>
      <c r="D1677">
        <v>1479</v>
      </c>
      <c r="E1677" t="s">
        <v>45</v>
      </c>
      <c r="F1677">
        <v>1</v>
      </c>
      <c r="G1677">
        <v>4</v>
      </c>
      <c r="H1677" t="s">
        <v>51</v>
      </c>
      <c r="I1677">
        <v>1</v>
      </c>
      <c r="J1677">
        <v>2274</v>
      </c>
      <c r="K1677">
        <v>2</v>
      </c>
      <c r="L1677" t="s">
        <v>46</v>
      </c>
      <c r="M1677">
        <v>85</v>
      </c>
      <c r="N1677">
        <v>3</v>
      </c>
      <c r="O1677">
        <v>1</v>
      </c>
      <c r="P1677" t="s">
        <v>50</v>
      </c>
      <c r="Q1677">
        <v>2</v>
      </c>
      <c r="R1677" t="s">
        <v>48</v>
      </c>
      <c r="S1677">
        <v>16555</v>
      </c>
      <c r="T1677">
        <v>10877</v>
      </c>
      <c r="U1677">
        <v>1</v>
      </c>
      <c r="V1677" t="s">
        <v>42</v>
      </c>
      <c r="W1677" t="s">
        <v>43</v>
      </c>
      <c r="X1677">
        <v>17</v>
      </c>
      <c r="Y1677">
        <v>3</v>
      </c>
      <c r="Z1677">
        <v>4</v>
      </c>
      <c r="AA1677">
        <v>80</v>
      </c>
      <c r="AB1677">
        <v>2</v>
      </c>
      <c r="AC1677">
        <v>4</v>
      </c>
      <c r="AD1677">
        <v>6</v>
      </c>
      <c r="AE1677">
        <v>2</v>
      </c>
      <c r="AF1677">
        <v>3</v>
      </c>
      <c r="AG1677">
        <v>0</v>
      </c>
      <c r="AH1677">
        <v>1</v>
      </c>
      <c r="AI1677">
        <v>7</v>
      </c>
      <c r="AJ1677" s="3">
        <f>+TablaProyecto[[#This Row],[PercentSalaryHike]]/100</f>
        <v>0.17</v>
      </c>
      <c r="AK1677" s="3" t="str">
        <f>+IF(TablaProyecto[[#This Row],[Age]]&gt;=61,"Baby boomers",IF(TablaProyecto[[#This Row],[Age]]&gt;=45,"Generacion X",IF(TablaProyecto[[#This Row],[Age]]&gt;=29,"Millennials","Generacion Z")))</f>
        <v>Generacion Z</v>
      </c>
      <c r="AL167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77" s="3" t="str">
        <f>+IF(TablaProyecto[[#This Row],[HourlyRate]]&lt;50,"Coste salarial bajo",IF(TablaProyecto[[#This Row],[HourlyRate]]&lt;75,"Coste salarial medio","Coste salarial alto"))</f>
        <v>Coste salarial alto</v>
      </c>
      <c r="AN1677" s="3" t="str">
        <f>+IF(TablaProyecto[[#This Row],[DistanceFromHome]]&lt;10,"0-10 kms",IF(TablaProyecto[[#This Row],[DistanceFromHome]]&lt;20,"10-20 kms","20-30 kms"))</f>
        <v>0-10 kms</v>
      </c>
      <c r="AO1677" s="3" t="str">
        <f>+IF(TablaProyecto[[#This Row],[Porcentaje de aumento salarial recibido (%)]]&lt;16%,"Bajo",IF(TablaProyecto[[#This Row],[Porcentaje de aumento salarial recibido (%)]]&lt;21%,"Medio","Alto"))</f>
        <v>Medio</v>
      </c>
      <c r="AP1677" s="3" t="str">
        <f>+IF(TablaProyecto[[#This Row],[TrainingTimesLastYear]]&lt;3,"Poca",IF(TablaProyecto[[#This Row],[TrainingTimesLastYear]]&lt;5,"Media","Mucha"))</f>
        <v>Mucha</v>
      </c>
      <c r="AQ1677" s="3" t="str">
        <f>+IF(TablaProyecto[[#This Row],[TotalWorkingYears]]&lt;4,"Junior",IF(TablaProyecto[[#This Row],[TotalWorkingYears]]&lt;10,"Intermediate","Senior"))</f>
        <v>Intermediate</v>
      </c>
      <c r="AS1677" t="str">
        <f>+IF(TablaProyecto[[#This Row],[Education]]&gt;5,"ERRONEO","")</f>
        <v/>
      </c>
      <c r="AT1677" t="str">
        <f>IF(+COUNTIF(TablaProyecto[EmployeeNumber],TablaProyecto[[#This Row],[EmployeeNumber]])&gt;1,"ERRONEO"," ")</f>
        <v xml:space="preserve"> </v>
      </c>
      <c r="AU1677" t="str">
        <f>+IF(TablaProyecto[[#This Row],[JobSatisfaction]]&gt;4,"ERRONEO"," ")</f>
        <v xml:space="preserve"> </v>
      </c>
      <c r="AV1677" t="str">
        <f>+IF(TablaProyecto[[#This Row],[PerformanceRating]]&gt;4,"ERRONEO"," ")</f>
        <v xml:space="preserve"> </v>
      </c>
      <c r="AW1677" t="str">
        <f>+IF(TablaProyecto[[#This Row],[RelationshipSatisfaction]]&gt;4,"ERRONEO"," ")</f>
        <v xml:space="preserve"> </v>
      </c>
      <c r="AX1677" t="str">
        <f>+IF(TablaProyecto[[#This Row],[WorkLifeBalance]]&gt;4,"ERRONEO"," ")</f>
        <v xml:space="preserve"> </v>
      </c>
    </row>
    <row r="1678" spans="1:50" x14ac:dyDescent="0.35">
      <c r="A1678">
        <v>42</v>
      </c>
      <c r="B1678" t="s">
        <v>35</v>
      </c>
      <c r="C1678" t="s">
        <v>44</v>
      </c>
      <c r="D1678">
        <v>1324</v>
      </c>
      <c r="E1678" t="s">
        <v>45</v>
      </c>
      <c r="F1678">
        <v>5</v>
      </c>
      <c r="G1678">
        <v>3</v>
      </c>
      <c r="H1678" t="s">
        <v>59</v>
      </c>
      <c r="I1678">
        <v>1</v>
      </c>
      <c r="J1678">
        <v>2275</v>
      </c>
      <c r="K1678">
        <v>3</v>
      </c>
      <c r="L1678" t="s">
        <v>39</v>
      </c>
      <c r="M1678">
        <v>61</v>
      </c>
      <c r="N1678">
        <v>2</v>
      </c>
      <c r="O1678">
        <v>1</v>
      </c>
      <c r="P1678" t="s">
        <v>56</v>
      </c>
      <c r="Q1678">
        <v>3</v>
      </c>
      <c r="R1678" t="s">
        <v>41</v>
      </c>
      <c r="S1678">
        <v>5063</v>
      </c>
      <c r="T1678">
        <v>3356</v>
      </c>
      <c r="U1678">
        <v>3</v>
      </c>
      <c r="V1678" t="s">
        <v>42</v>
      </c>
      <c r="W1678" t="s">
        <v>43</v>
      </c>
      <c r="X1678">
        <v>14</v>
      </c>
      <c r="Y1678">
        <v>4</v>
      </c>
      <c r="Z1678">
        <v>3</v>
      </c>
      <c r="AA1678">
        <v>80</v>
      </c>
      <c r="AB1678">
        <v>1</v>
      </c>
      <c r="AC1678">
        <v>13</v>
      </c>
      <c r="AD1678">
        <v>2</v>
      </c>
      <c r="AE1678">
        <v>2</v>
      </c>
      <c r="AF1678">
        <v>2</v>
      </c>
      <c r="AG1678">
        <v>8</v>
      </c>
      <c r="AH1678">
        <v>0</v>
      </c>
      <c r="AI1678">
        <v>2</v>
      </c>
      <c r="AJ1678" s="3">
        <f>+TablaProyecto[[#This Row],[PercentSalaryHike]]/100</f>
        <v>0.14000000000000001</v>
      </c>
      <c r="AK1678" s="3" t="str">
        <f>+IF(TablaProyecto[[#This Row],[Age]]&gt;=61,"Baby boomers",IF(TablaProyecto[[#This Row],[Age]]&gt;=45,"Generacion X",IF(TablaProyecto[[#This Row],[Age]]&gt;=29,"Millennials","Generacion Z")))</f>
        <v>Millennials</v>
      </c>
      <c r="AL167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78" s="3" t="str">
        <f>+IF(TablaProyecto[[#This Row],[HourlyRate]]&lt;50,"Coste salarial bajo",IF(TablaProyecto[[#This Row],[HourlyRate]]&lt;75,"Coste salarial medio","Coste salarial alto"))</f>
        <v>Coste salarial medio</v>
      </c>
      <c r="AN1678" s="3" t="str">
        <f>+IF(TablaProyecto[[#This Row],[DistanceFromHome]]&lt;10,"0-10 kms",IF(TablaProyecto[[#This Row],[DistanceFromHome]]&lt;20,"10-20 kms","20-30 kms"))</f>
        <v>0-10 kms</v>
      </c>
      <c r="AO1678" s="3" t="str">
        <f>+IF(TablaProyecto[[#This Row],[Porcentaje de aumento salarial recibido (%)]]&lt;16%,"Bajo",IF(TablaProyecto[[#This Row],[Porcentaje de aumento salarial recibido (%)]]&lt;21%,"Medio","Alto"))</f>
        <v>Bajo</v>
      </c>
      <c r="AP1678" s="3" t="str">
        <f>+IF(TablaProyecto[[#This Row],[TrainingTimesLastYear]]&lt;3,"Poca",IF(TablaProyecto[[#This Row],[TrainingTimesLastYear]]&lt;5,"Media","Mucha"))</f>
        <v>Poca</v>
      </c>
      <c r="AQ1678" s="3" t="str">
        <f>+IF(TablaProyecto[[#This Row],[TotalWorkingYears]]&lt;4,"Junior",IF(TablaProyecto[[#This Row],[TotalWorkingYears]]&lt;10,"Intermediate","Senior"))</f>
        <v>Senior</v>
      </c>
      <c r="AS1678" t="str">
        <f>+IF(TablaProyecto[[#This Row],[Education]]&gt;5,"ERRONEO","")</f>
        <v/>
      </c>
      <c r="AT1678" t="str">
        <f>IF(+COUNTIF(TablaProyecto[EmployeeNumber],TablaProyecto[[#This Row],[EmployeeNumber]])&gt;1,"ERRONEO"," ")</f>
        <v xml:space="preserve"> </v>
      </c>
      <c r="AU1678" t="str">
        <f>+IF(TablaProyecto[[#This Row],[JobSatisfaction]]&gt;4,"ERRONEO"," ")</f>
        <v xml:space="preserve"> </v>
      </c>
      <c r="AV1678" t="str">
        <f>+IF(TablaProyecto[[#This Row],[PerformanceRating]]&gt;4,"ERRONEO"," ")</f>
        <v xml:space="preserve"> </v>
      </c>
      <c r="AW1678" t="str">
        <f>+IF(TablaProyecto[[#This Row],[RelationshipSatisfaction]]&gt;4,"ERRONEO"," ")</f>
        <v xml:space="preserve"> </v>
      </c>
      <c r="AX1678" t="str">
        <f>+IF(TablaProyecto[[#This Row],[WorkLifeBalance]]&gt;4,"ERRONEO"," ")</f>
        <v xml:space="preserve"> </v>
      </c>
    </row>
    <row r="1679" spans="1:50" x14ac:dyDescent="0.35">
      <c r="A1679">
        <v>38</v>
      </c>
      <c r="B1679" t="s">
        <v>35</v>
      </c>
      <c r="C1679" t="s">
        <v>55</v>
      </c>
      <c r="D1679">
        <v>1344</v>
      </c>
      <c r="E1679" t="s">
        <v>61</v>
      </c>
      <c r="F1679">
        <v>9</v>
      </c>
      <c r="G1679">
        <v>3</v>
      </c>
      <c r="H1679" t="s">
        <v>51</v>
      </c>
      <c r="I1679">
        <v>1</v>
      </c>
      <c r="J1679">
        <v>2276</v>
      </c>
      <c r="K1679">
        <v>3</v>
      </c>
      <c r="L1679" t="s">
        <v>39</v>
      </c>
      <c r="M1679">
        <v>52</v>
      </c>
      <c r="N1679">
        <v>1</v>
      </c>
      <c r="O1679">
        <v>1</v>
      </c>
      <c r="P1679" t="s">
        <v>58</v>
      </c>
      <c r="Q1679">
        <v>1</v>
      </c>
      <c r="R1679" t="s">
        <v>41</v>
      </c>
      <c r="S1679">
        <v>2979</v>
      </c>
      <c r="T1679">
        <v>12069</v>
      </c>
      <c r="U1679">
        <v>4</v>
      </c>
      <c r="V1679" t="s">
        <v>42</v>
      </c>
      <c r="W1679" t="s">
        <v>43</v>
      </c>
      <c r="X1679">
        <v>14</v>
      </c>
      <c r="Y1679">
        <v>3</v>
      </c>
      <c r="Z1679">
        <v>4</v>
      </c>
      <c r="AA1679">
        <v>80</v>
      </c>
      <c r="AB1679">
        <v>3</v>
      </c>
      <c r="AC1679">
        <v>12</v>
      </c>
      <c r="AD1679">
        <v>5</v>
      </c>
      <c r="AE1679">
        <v>3</v>
      </c>
      <c r="AF1679">
        <v>1</v>
      </c>
      <c r="AG1679">
        <v>2</v>
      </c>
      <c r="AH1679">
        <v>4</v>
      </c>
      <c r="AI1679">
        <v>7</v>
      </c>
      <c r="AJ1679" s="3">
        <f>+TablaProyecto[[#This Row],[PercentSalaryHike]]/100</f>
        <v>0.14000000000000001</v>
      </c>
      <c r="AK1679" s="3" t="str">
        <f>+IF(TablaProyecto[[#This Row],[Age]]&gt;=61,"Baby boomers",IF(TablaProyecto[[#This Row],[Age]]&gt;=45,"Generacion X",IF(TablaProyecto[[#This Row],[Age]]&gt;=29,"Millennials","Generacion Z")))</f>
        <v>Millennials</v>
      </c>
      <c r="AL167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679" s="3" t="str">
        <f>+IF(TablaProyecto[[#This Row],[HourlyRate]]&lt;50,"Coste salarial bajo",IF(TablaProyecto[[#This Row],[HourlyRate]]&lt;75,"Coste salarial medio","Coste salarial alto"))</f>
        <v>Coste salarial medio</v>
      </c>
      <c r="AN1679" s="3" t="str">
        <f>+IF(TablaProyecto[[#This Row],[DistanceFromHome]]&lt;10,"0-10 kms",IF(TablaProyecto[[#This Row],[DistanceFromHome]]&lt;20,"10-20 kms","20-30 kms"))</f>
        <v>0-10 kms</v>
      </c>
      <c r="AO1679" s="3" t="str">
        <f>+IF(TablaProyecto[[#This Row],[Porcentaje de aumento salarial recibido (%)]]&lt;16%,"Bajo",IF(TablaProyecto[[#This Row],[Porcentaje de aumento salarial recibido (%)]]&lt;21%,"Medio","Alto"))</f>
        <v>Bajo</v>
      </c>
      <c r="AP1679" s="3" t="str">
        <f>+IF(TablaProyecto[[#This Row],[TrainingTimesLastYear]]&lt;3,"Poca",IF(TablaProyecto[[#This Row],[TrainingTimesLastYear]]&lt;5,"Media","Mucha"))</f>
        <v>Mucha</v>
      </c>
      <c r="AQ1679" s="3" t="str">
        <f>+IF(TablaProyecto[[#This Row],[TotalWorkingYears]]&lt;4,"Junior",IF(TablaProyecto[[#This Row],[TotalWorkingYears]]&lt;10,"Intermediate","Senior"))</f>
        <v>Senior</v>
      </c>
      <c r="AS1679" t="str">
        <f>+IF(TablaProyecto[[#This Row],[Education]]&gt;5,"ERRONEO","")</f>
        <v/>
      </c>
      <c r="AT1679" t="str">
        <f>IF(+COUNTIF(TablaProyecto[EmployeeNumber],TablaProyecto[[#This Row],[EmployeeNumber]])&gt;1,"ERRONEO"," ")</f>
        <v xml:space="preserve"> </v>
      </c>
      <c r="AU1679" t="str">
        <f>+IF(TablaProyecto[[#This Row],[JobSatisfaction]]&gt;4,"ERRONEO"," ")</f>
        <v xml:space="preserve"> </v>
      </c>
      <c r="AV1679" t="str">
        <f>+IF(TablaProyecto[[#This Row],[PerformanceRating]]&gt;4,"ERRONEO"," ")</f>
        <v xml:space="preserve"> </v>
      </c>
      <c r="AW1679" t="str">
        <f>+IF(TablaProyecto[[#This Row],[RelationshipSatisfaction]]&gt;4,"ERRONEO"," ")</f>
        <v xml:space="preserve"> </v>
      </c>
      <c r="AX1679" t="str">
        <f>+IF(TablaProyecto[[#This Row],[WorkLifeBalance]]&gt;4,"ERRONEO"," ")</f>
        <v xml:space="preserve"> </v>
      </c>
    </row>
    <row r="1680" spans="1:50" x14ac:dyDescent="0.35">
      <c r="A1680">
        <v>36</v>
      </c>
      <c r="B1680" t="s">
        <v>43</v>
      </c>
      <c r="C1680" t="s">
        <v>44</v>
      </c>
      <c r="D1680">
        <v>144</v>
      </c>
      <c r="E1680" t="s">
        <v>37</v>
      </c>
      <c r="F1680">
        <v>4</v>
      </c>
      <c r="G1680">
        <v>4</v>
      </c>
      <c r="H1680" t="s">
        <v>38</v>
      </c>
      <c r="I1680">
        <v>1</v>
      </c>
      <c r="J1680">
        <v>2277</v>
      </c>
      <c r="K1680">
        <v>1</v>
      </c>
      <c r="L1680" t="s">
        <v>39</v>
      </c>
      <c r="M1680">
        <v>90</v>
      </c>
      <c r="N1680">
        <v>3</v>
      </c>
      <c r="O1680">
        <v>1</v>
      </c>
      <c r="P1680" t="s">
        <v>54</v>
      </c>
      <c r="Q1680">
        <v>4</v>
      </c>
      <c r="R1680" t="s">
        <v>41</v>
      </c>
      <c r="S1680">
        <v>2793</v>
      </c>
      <c r="T1680">
        <v>25291</v>
      </c>
      <c r="U1680">
        <v>6</v>
      </c>
      <c r="V1680" t="s">
        <v>42</v>
      </c>
      <c r="W1680" t="s">
        <v>35</v>
      </c>
      <c r="X1680">
        <v>21</v>
      </c>
      <c r="Y1680">
        <v>3</v>
      </c>
      <c r="Z1680">
        <v>3</v>
      </c>
      <c r="AA1680">
        <v>80</v>
      </c>
      <c r="AB1680">
        <v>1</v>
      </c>
      <c r="AC1680">
        <v>1</v>
      </c>
      <c r="AD1680">
        <v>6</v>
      </c>
      <c r="AE1680">
        <v>4</v>
      </c>
      <c r="AF1680">
        <v>2</v>
      </c>
      <c r="AG1680">
        <v>5</v>
      </c>
      <c r="AH1680">
        <v>2</v>
      </c>
      <c r="AI1680">
        <v>2</v>
      </c>
      <c r="AJ1680" s="3">
        <f>+TablaProyecto[[#This Row],[PercentSalaryHike]]/100</f>
        <v>0.21</v>
      </c>
      <c r="AK1680" s="3" t="str">
        <f>+IF(TablaProyecto[[#This Row],[Age]]&gt;=61,"Baby boomers",IF(TablaProyecto[[#This Row],[Age]]&gt;=45,"Generacion X",IF(TablaProyecto[[#This Row],[Age]]&gt;=29,"Millennials","Generacion Z")))</f>
        <v>Millennials</v>
      </c>
      <c r="AL168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80" s="3" t="str">
        <f>+IF(TablaProyecto[[#This Row],[HourlyRate]]&lt;50,"Coste salarial bajo",IF(TablaProyecto[[#This Row],[HourlyRate]]&lt;75,"Coste salarial medio","Coste salarial alto"))</f>
        <v>Coste salarial alto</v>
      </c>
      <c r="AN1680" s="3" t="str">
        <f>+IF(TablaProyecto[[#This Row],[DistanceFromHome]]&lt;10,"0-10 kms",IF(TablaProyecto[[#This Row],[DistanceFromHome]]&lt;20,"10-20 kms","20-30 kms"))</f>
        <v>0-10 kms</v>
      </c>
      <c r="AO1680" s="3" t="str">
        <f>+IF(TablaProyecto[[#This Row],[Porcentaje de aumento salarial recibido (%)]]&lt;16%,"Bajo",IF(TablaProyecto[[#This Row],[Porcentaje de aumento salarial recibido (%)]]&lt;21%,"Medio","Alto"))</f>
        <v>Alto</v>
      </c>
      <c r="AP1680" s="3" t="str">
        <f>+IF(TablaProyecto[[#This Row],[TrainingTimesLastYear]]&lt;3,"Poca",IF(TablaProyecto[[#This Row],[TrainingTimesLastYear]]&lt;5,"Media","Mucha"))</f>
        <v>Mucha</v>
      </c>
      <c r="AQ1680" s="3" t="str">
        <f>+IF(TablaProyecto[[#This Row],[TotalWorkingYears]]&lt;4,"Junior",IF(TablaProyecto[[#This Row],[TotalWorkingYears]]&lt;10,"Intermediate","Senior"))</f>
        <v>Junior</v>
      </c>
      <c r="AS1680" t="str">
        <f>+IF(TablaProyecto[[#This Row],[Education]]&gt;5,"ERRONEO","")</f>
        <v/>
      </c>
      <c r="AT1680" t="str">
        <f>IF(+COUNTIF(TablaProyecto[EmployeeNumber],TablaProyecto[[#This Row],[EmployeeNumber]])&gt;1,"ERRONEO"," ")</f>
        <v xml:space="preserve"> </v>
      </c>
      <c r="AU1680" t="str">
        <f>+IF(TablaProyecto[[#This Row],[JobSatisfaction]]&gt;4,"ERRONEO"," ")</f>
        <v xml:space="preserve"> </v>
      </c>
      <c r="AV1680" t="str">
        <f>+IF(TablaProyecto[[#This Row],[PerformanceRating]]&gt;4,"ERRONEO"," ")</f>
        <v xml:space="preserve"> </v>
      </c>
      <c r="AW1680" t="str">
        <f>+IF(TablaProyecto[[#This Row],[RelationshipSatisfaction]]&gt;4,"ERRONEO"," ")</f>
        <v xml:space="preserve"> </v>
      </c>
      <c r="AX1680" t="str">
        <f>+IF(TablaProyecto[[#This Row],[WorkLifeBalance]]&gt;4,"ERRONEO"," ")</f>
        <v xml:space="preserve"> </v>
      </c>
    </row>
    <row r="1681" spans="1:50" x14ac:dyDescent="0.35">
      <c r="A1681">
        <v>51</v>
      </c>
      <c r="B1681" t="s">
        <v>35</v>
      </c>
      <c r="C1681" t="s">
        <v>55</v>
      </c>
      <c r="D1681">
        <v>942</v>
      </c>
      <c r="E1681" t="s">
        <v>61</v>
      </c>
      <c r="F1681">
        <v>8</v>
      </c>
      <c r="G1681">
        <v>4</v>
      </c>
      <c r="H1681" t="s">
        <v>38</v>
      </c>
      <c r="I1681">
        <v>1</v>
      </c>
      <c r="J1681">
        <v>2278</v>
      </c>
      <c r="K1681">
        <v>4</v>
      </c>
      <c r="L1681" t="s">
        <v>46</v>
      </c>
      <c r="M1681">
        <v>78</v>
      </c>
      <c r="N1681">
        <v>3</v>
      </c>
      <c r="O1681">
        <v>1</v>
      </c>
      <c r="P1681" t="s">
        <v>58</v>
      </c>
      <c r="Q1681">
        <v>4</v>
      </c>
      <c r="R1681" t="s">
        <v>48</v>
      </c>
      <c r="S1681">
        <v>3319</v>
      </c>
      <c r="T1681">
        <v>6069</v>
      </c>
      <c r="U1681">
        <v>4</v>
      </c>
      <c r="V1681" t="s">
        <v>42</v>
      </c>
      <c r="W1681" t="s">
        <v>43</v>
      </c>
      <c r="X1681">
        <v>14</v>
      </c>
      <c r="Y1681">
        <v>4</v>
      </c>
      <c r="Z1681">
        <v>1</v>
      </c>
      <c r="AA1681">
        <v>80</v>
      </c>
      <c r="AB1681">
        <v>0</v>
      </c>
      <c r="AC1681">
        <v>8</v>
      </c>
      <c r="AD1681">
        <v>3</v>
      </c>
      <c r="AE1681">
        <v>3</v>
      </c>
      <c r="AF1681">
        <v>6</v>
      </c>
      <c r="AG1681">
        <v>0</v>
      </c>
      <c r="AH1681">
        <v>7</v>
      </c>
      <c r="AI1681">
        <v>8</v>
      </c>
      <c r="AJ1681" s="3">
        <f>+TablaProyecto[[#This Row],[PercentSalaryHike]]/100</f>
        <v>0.14000000000000001</v>
      </c>
      <c r="AK1681" s="3" t="str">
        <f>+IF(TablaProyecto[[#This Row],[Age]]&gt;=61,"Baby boomers",IF(TablaProyecto[[#This Row],[Age]]&gt;=45,"Generacion X",IF(TablaProyecto[[#This Row],[Age]]&gt;=29,"Millennials","Generacion Z")))</f>
        <v>Generacion X</v>
      </c>
      <c r="AL168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81" s="3" t="str">
        <f>+IF(TablaProyecto[[#This Row],[HourlyRate]]&lt;50,"Coste salarial bajo",IF(TablaProyecto[[#This Row],[HourlyRate]]&lt;75,"Coste salarial medio","Coste salarial alto"))</f>
        <v>Coste salarial alto</v>
      </c>
      <c r="AN1681" s="3" t="str">
        <f>+IF(TablaProyecto[[#This Row],[DistanceFromHome]]&lt;10,"0-10 kms",IF(TablaProyecto[[#This Row],[DistanceFromHome]]&lt;20,"10-20 kms","20-30 kms"))</f>
        <v>0-10 kms</v>
      </c>
      <c r="AO1681" s="3" t="str">
        <f>+IF(TablaProyecto[[#This Row],[Porcentaje de aumento salarial recibido (%)]]&lt;16%,"Bajo",IF(TablaProyecto[[#This Row],[Porcentaje de aumento salarial recibido (%)]]&lt;21%,"Medio","Alto"))</f>
        <v>Bajo</v>
      </c>
      <c r="AP1681" s="3" t="str">
        <f>+IF(TablaProyecto[[#This Row],[TrainingTimesLastYear]]&lt;3,"Poca",IF(TablaProyecto[[#This Row],[TrainingTimesLastYear]]&lt;5,"Media","Mucha"))</f>
        <v>Media</v>
      </c>
      <c r="AQ1681" s="3" t="str">
        <f>+IF(TablaProyecto[[#This Row],[TotalWorkingYears]]&lt;4,"Junior",IF(TablaProyecto[[#This Row],[TotalWorkingYears]]&lt;10,"Intermediate","Senior"))</f>
        <v>Intermediate</v>
      </c>
      <c r="AS1681" t="str">
        <f>+IF(TablaProyecto[[#This Row],[Education]]&gt;5,"ERRONEO","")</f>
        <v/>
      </c>
      <c r="AT1681" t="str">
        <f>IF(+COUNTIF(TablaProyecto[EmployeeNumber],TablaProyecto[[#This Row],[EmployeeNumber]])&gt;1,"ERRONEO"," ")</f>
        <v xml:space="preserve"> </v>
      </c>
      <c r="AU1681" t="str">
        <f>+IF(TablaProyecto[[#This Row],[JobSatisfaction]]&gt;4,"ERRONEO"," ")</f>
        <v xml:space="preserve"> </v>
      </c>
      <c r="AV1681" t="str">
        <f>+IF(TablaProyecto[[#This Row],[PerformanceRating]]&gt;4,"ERRONEO"," ")</f>
        <v xml:space="preserve"> </v>
      </c>
      <c r="AW1681" t="str">
        <f>+IF(TablaProyecto[[#This Row],[RelationshipSatisfaction]]&gt;4,"ERRONEO"," ")</f>
        <v xml:space="preserve"> </v>
      </c>
      <c r="AX1681" t="str">
        <f>+IF(TablaProyecto[[#This Row],[WorkLifeBalance]]&gt;4,"ERRONEO"," ")</f>
        <v xml:space="preserve"> </v>
      </c>
    </row>
    <row r="1682" spans="1:50" x14ac:dyDescent="0.35">
      <c r="A1682">
        <v>41</v>
      </c>
      <c r="B1682" t="s">
        <v>43</v>
      </c>
      <c r="C1682" t="s">
        <v>36</v>
      </c>
      <c r="D1682">
        <v>755</v>
      </c>
      <c r="E1682" t="s">
        <v>45</v>
      </c>
      <c r="F1682">
        <v>2</v>
      </c>
      <c r="G1682">
        <v>2</v>
      </c>
      <c r="H1682" t="s">
        <v>59</v>
      </c>
      <c r="I1682">
        <v>1</v>
      </c>
      <c r="J1682">
        <v>2279</v>
      </c>
      <c r="K1682">
        <v>3</v>
      </c>
      <c r="L1682" t="s">
        <v>46</v>
      </c>
      <c r="M1682">
        <v>62</v>
      </c>
      <c r="N1682">
        <v>3</v>
      </c>
      <c r="O1682">
        <v>2</v>
      </c>
      <c r="P1682" t="s">
        <v>58</v>
      </c>
      <c r="Q1682">
        <v>3</v>
      </c>
      <c r="R1682" t="s">
        <v>52</v>
      </c>
      <c r="S1682">
        <v>4294</v>
      </c>
      <c r="T1682">
        <v>10322</v>
      </c>
      <c r="U1682">
        <v>8</v>
      </c>
      <c r="V1682" t="s">
        <v>42</v>
      </c>
      <c r="W1682" t="s">
        <v>35</v>
      </c>
      <c r="X1682">
        <v>23</v>
      </c>
      <c r="Y1682">
        <v>3</v>
      </c>
      <c r="Z1682">
        <v>4</v>
      </c>
      <c r="AA1682">
        <v>80</v>
      </c>
      <c r="AB1682">
        <v>1</v>
      </c>
      <c r="AC1682">
        <v>4</v>
      </c>
      <c r="AD1682">
        <v>2</v>
      </c>
      <c r="AE1682">
        <v>3</v>
      </c>
      <c r="AF1682">
        <v>7</v>
      </c>
      <c r="AG1682">
        <v>3</v>
      </c>
      <c r="AH1682">
        <v>7</v>
      </c>
      <c r="AI1682">
        <v>7</v>
      </c>
      <c r="AJ1682" s="3">
        <f>+TablaProyecto[[#This Row],[PercentSalaryHike]]/100</f>
        <v>0.23</v>
      </c>
      <c r="AK1682" s="3" t="str">
        <f>+IF(TablaProyecto[[#This Row],[Age]]&gt;=61,"Baby boomers",IF(TablaProyecto[[#This Row],[Age]]&gt;=45,"Generacion X",IF(TablaProyecto[[#This Row],[Age]]&gt;=29,"Millennials","Generacion Z")))</f>
        <v>Millennials</v>
      </c>
      <c r="AL168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82" s="3" t="str">
        <f>+IF(TablaProyecto[[#This Row],[HourlyRate]]&lt;50,"Coste salarial bajo",IF(TablaProyecto[[#This Row],[HourlyRate]]&lt;75,"Coste salarial medio","Coste salarial alto"))</f>
        <v>Coste salarial medio</v>
      </c>
      <c r="AN1682" s="3" t="str">
        <f>+IF(TablaProyecto[[#This Row],[DistanceFromHome]]&lt;10,"0-10 kms",IF(TablaProyecto[[#This Row],[DistanceFromHome]]&lt;20,"10-20 kms","20-30 kms"))</f>
        <v>0-10 kms</v>
      </c>
      <c r="AO1682" s="3" t="str">
        <f>+IF(TablaProyecto[[#This Row],[Porcentaje de aumento salarial recibido (%)]]&lt;16%,"Bajo",IF(TablaProyecto[[#This Row],[Porcentaje de aumento salarial recibido (%)]]&lt;21%,"Medio","Alto"))</f>
        <v>Alto</v>
      </c>
      <c r="AP1682" s="3" t="str">
        <f>+IF(TablaProyecto[[#This Row],[TrainingTimesLastYear]]&lt;3,"Poca",IF(TablaProyecto[[#This Row],[TrainingTimesLastYear]]&lt;5,"Media","Mucha"))</f>
        <v>Poca</v>
      </c>
      <c r="AQ1682" s="3" t="str">
        <f>+IF(TablaProyecto[[#This Row],[TotalWorkingYears]]&lt;4,"Junior",IF(TablaProyecto[[#This Row],[TotalWorkingYears]]&lt;10,"Intermediate","Senior"))</f>
        <v>Intermediate</v>
      </c>
      <c r="AS1682" t="str">
        <f>+IF(TablaProyecto[[#This Row],[Education]]&gt;5,"ERRONEO","")</f>
        <v/>
      </c>
      <c r="AT1682" t="str">
        <f>IF(+COUNTIF(TablaProyecto[EmployeeNumber],TablaProyecto[[#This Row],[EmployeeNumber]])&gt;1,"ERRONEO"," ")</f>
        <v xml:space="preserve"> </v>
      </c>
      <c r="AU1682" t="str">
        <f>+IF(TablaProyecto[[#This Row],[JobSatisfaction]]&gt;4,"ERRONEO"," ")</f>
        <v xml:space="preserve"> </v>
      </c>
      <c r="AV1682" t="str">
        <f>+IF(TablaProyecto[[#This Row],[PerformanceRating]]&gt;4,"ERRONEO"," ")</f>
        <v xml:space="preserve"> </v>
      </c>
      <c r="AW1682" t="str">
        <f>+IF(TablaProyecto[[#This Row],[RelationshipSatisfaction]]&gt;4,"ERRONEO"," ")</f>
        <v xml:space="preserve"> </v>
      </c>
      <c r="AX1682" t="str">
        <f>+IF(TablaProyecto[[#This Row],[WorkLifeBalance]]&gt;4,"ERRONEO"," ")</f>
        <v xml:space="preserve"> </v>
      </c>
    </row>
    <row r="1683" spans="1:50" x14ac:dyDescent="0.35">
      <c r="A1683">
        <v>44</v>
      </c>
      <c r="B1683" t="s">
        <v>35</v>
      </c>
      <c r="C1683" t="s">
        <v>36</v>
      </c>
      <c r="D1683">
        <v>1010</v>
      </c>
      <c r="E1683" t="s">
        <v>61</v>
      </c>
      <c r="F1683">
        <v>10</v>
      </c>
      <c r="G1683">
        <v>3</v>
      </c>
      <c r="H1683" t="s">
        <v>51</v>
      </c>
      <c r="I1683">
        <v>1</v>
      </c>
      <c r="J1683">
        <v>2280</v>
      </c>
      <c r="K1683">
        <v>4</v>
      </c>
      <c r="L1683" t="s">
        <v>46</v>
      </c>
      <c r="M1683">
        <v>42</v>
      </c>
      <c r="N1683">
        <v>3</v>
      </c>
      <c r="O1683">
        <v>2</v>
      </c>
      <c r="P1683" t="s">
        <v>56</v>
      </c>
      <c r="Q1683">
        <v>4</v>
      </c>
      <c r="R1683" t="s">
        <v>41</v>
      </c>
      <c r="S1683">
        <v>3760</v>
      </c>
      <c r="T1683">
        <v>2104</v>
      </c>
      <c r="U1683">
        <v>1</v>
      </c>
      <c r="V1683" t="s">
        <v>42</v>
      </c>
      <c r="W1683" t="s">
        <v>35</v>
      </c>
      <c r="X1683">
        <v>12</v>
      </c>
      <c r="Y1683">
        <v>3</v>
      </c>
      <c r="Z1683">
        <v>4</v>
      </c>
      <c r="AA1683">
        <v>80</v>
      </c>
      <c r="AB1683">
        <v>1</v>
      </c>
      <c r="AC1683">
        <v>9</v>
      </c>
      <c r="AD1683">
        <v>2</v>
      </c>
      <c r="AE1683">
        <v>2</v>
      </c>
      <c r="AF1683">
        <v>10</v>
      </c>
      <c r="AG1683">
        <v>4</v>
      </c>
      <c r="AH1683">
        <v>1</v>
      </c>
      <c r="AI1683">
        <v>2</v>
      </c>
      <c r="AJ1683" s="3">
        <f>+TablaProyecto[[#This Row],[PercentSalaryHike]]/100</f>
        <v>0.12</v>
      </c>
      <c r="AK1683" s="3" t="str">
        <f>+IF(TablaProyecto[[#This Row],[Age]]&gt;=61,"Baby boomers",IF(TablaProyecto[[#This Row],[Age]]&gt;=45,"Generacion X",IF(TablaProyecto[[#This Row],[Age]]&gt;=29,"Millennials","Generacion Z")))</f>
        <v>Millennials</v>
      </c>
      <c r="AL168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83" s="3" t="str">
        <f>+IF(TablaProyecto[[#This Row],[HourlyRate]]&lt;50,"Coste salarial bajo",IF(TablaProyecto[[#This Row],[HourlyRate]]&lt;75,"Coste salarial medio","Coste salarial alto"))</f>
        <v>Coste salarial bajo</v>
      </c>
      <c r="AN1683" s="3" t="str">
        <f>+IF(TablaProyecto[[#This Row],[DistanceFromHome]]&lt;10,"0-10 kms",IF(TablaProyecto[[#This Row],[DistanceFromHome]]&lt;20,"10-20 kms","20-30 kms"))</f>
        <v>10-20 kms</v>
      </c>
      <c r="AO1683" s="3" t="str">
        <f>+IF(TablaProyecto[[#This Row],[Porcentaje de aumento salarial recibido (%)]]&lt;16%,"Bajo",IF(TablaProyecto[[#This Row],[Porcentaje de aumento salarial recibido (%)]]&lt;21%,"Medio","Alto"))</f>
        <v>Bajo</v>
      </c>
      <c r="AP1683" s="3" t="str">
        <f>+IF(TablaProyecto[[#This Row],[TrainingTimesLastYear]]&lt;3,"Poca",IF(TablaProyecto[[#This Row],[TrainingTimesLastYear]]&lt;5,"Media","Mucha"))</f>
        <v>Poca</v>
      </c>
      <c r="AQ1683" s="3" t="str">
        <f>+IF(TablaProyecto[[#This Row],[TotalWorkingYears]]&lt;4,"Junior",IF(TablaProyecto[[#This Row],[TotalWorkingYears]]&lt;10,"Intermediate","Senior"))</f>
        <v>Intermediate</v>
      </c>
      <c r="AS1683" t="str">
        <f>+IF(TablaProyecto[[#This Row],[Education]]&gt;5,"ERRONEO","")</f>
        <v/>
      </c>
      <c r="AT1683" t="str">
        <f>IF(+COUNTIF(TablaProyecto[EmployeeNumber],TablaProyecto[[#This Row],[EmployeeNumber]])&gt;1,"ERRONEO"," ")</f>
        <v xml:space="preserve"> </v>
      </c>
      <c r="AU1683" t="str">
        <f>+IF(TablaProyecto[[#This Row],[JobSatisfaction]]&gt;4,"ERRONEO"," ")</f>
        <v xml:space="preserve"> </v>
      </c>
      <c r="AV1683" t="str">
        <f>+IF(TablaProyecto[[#This Row],[PerformanceRating]]&gt;4,"ERRONEO"," ")</f>
        <v xml:space="preserve"> </v>
      </c>
      <c r="AW1683" t="str">
        <f>+IF(TablaProyecto[[#This Row],[RelationshipSatisfaction]]&gt;4,"ERRONEO"," ")</f>
        <v xml:space="preserve"> </v>
      </c>
      <c r="AX1683" t="str">
        <f>+IF(TablaProyecto[[#This Row],[WorkLifeBalance]]&gt;4,"ERRONEO"," ")</f>
        <v xml:space="preserve"> </v>
      </c>
    </row>
    <row r="1684" spans="1:50" x14ac:dyDescent="0.35">
      <c r="A1684">
        <v>40</v>
      </c>
      <c r="B1684" t="s">
        <v>43</v>
      </c>
      <c r="C1684" t="s">
        <v>55</v>
      </c>
      <c r="D1684">
        <v>1287</v>
      </c>
      <c r="E1684" t="s">
        <v>37</v>
      </c>
      <c r="F1684">
        <v>10</v>
      </c>
      <c r="G1684">
        <v>3</v>
      </c>
      <c r="H1684" t="s">
        <v>60</v>
      </c>
      <c r="I1684">
        <v>1</v>
      </c>
      <c r="J1684">
        <v>2281</v>
      </c>
      <c r="K1684">
        <v>4</v>
      </c>
      <c r="L1684" t="s">
        <v>39</v>
      </c>
      <c r="M1684">
        <v>65</v>
      </c>
      <c r="N1684">
        <v>3</v>
      </c>
      <c r="O1684">
        <v>5</v>
      </c>
      <c r="P1684" t="s">
        <v>53</v>
      </c>
      <c r="Q1684">
        <v>3</v>
      </c>
      <c r="R1684" t="s">
        <v>48</v>
      </c>
      <c r="S1684">
        <v>4163</v>
      </c>
      <c r="T1684">
        <v>5602</v>
      </c>
      <c r="U1684">
        <v>1</v>
      </c>
      <c r="V1684" t="s">
        <v>42</v>
      </c>
      <c r="W1684" t="s">
        <v>43</v>
      </c>
      <c r="X1684">
        <v>15</v>
      </c>
      <c r="Y1684">
        <v>4</v>
      </c>
      <c r="Z1684">
        <v>1</v>
      </c>
      <c r="AA1684">
        <v>80</v>
      </c>
      <c r="AB1684">
        <v>0</v>
      </c>
      <c r="AC1684">
        <v>20</v>
      </c>
      <c r="AD1684">
        <v>3</v>
      </c>
      <c r="AE1684">
        <v>3</v>
      </c>
      <c r="AF1684">
        <v>5</v>
      </c>
      <c r="AG1684">
        <v>7</v>
      </c>
      <c r="AH1684">
        <v>7</v>
      </c>
      <c r="AI1684">
        <v>3</v>
      </c>
      <c r="AJ1684" s="3">
        <f>+TablaProyecto[[#This Row],[PercentSalaryHike]]/100</f>
        <v>0.15</v>
      </c>
      <c r="AK1684" s="3" t="str">
        <f>+IF(TablaProyecto[[#This Row],[Age]]&gt;=61,"Baby boomers",IF(TablaProyecto[[#This Row],[Age]]&gt;=45,"Generacion X",IF(TablaProyecto[[#This Row],[Age]]&gt;=29,"Millennials","Generacion Z")))</f>
        <v>Millennials</v>
      </c>
      <c r="AL168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84" s="3" t="str">
        <f>+IF(TablaProyecto[[#This Row],[HourlyRate]]&lt;50,"Coste salarial bajo",IF(TablaProyecto[[#This Row],[HourlyRate]]&lt;75,"Coste salarial medio","Coste salarial alto"))</f>
        <v>Coste salarial medio</v>
      </c>
      <c r="AN1684" s="3" t="str">
        <f>+IF(TablaProyecto[[#This Row],[DistanceFromHome]]&lt;10,"0-10 kms",IF(TablaProyecto[[#This Row],[DistanceFromHome]]&lt;20,"10-20 kms","20-30 kms"))</f>
        <v>10-20 kms</v>
      </c>
      <c r="AO1684" s="3" t="str">
        <f>+IF(TablaProyecto[[#This Row],[Porcentaje de aumento salarial recibido (%)]]&lt;16%,"Bajo",IF(TablaProyecto[[#This Row],[Porcentaje de aumento salarial recibido (%)]]&lt;21%,"Medio","Alto"))</f>
        <v>Bajo</v>
      </c>
      <c r="AP1684" s="3" t="str">
        <f>+IF(TablaProyecto[[#This Row],[TrainingTimesLastYear]]&lt;3,"Poca",IF(TablaProyecto[[#This Row],[TrainingTimesLastYear]]&lt;5,"Media","Mucha"))</f>
        <v>Media</v>
      </c>
      <c r="AQ1684" s="3" t="str">
        <f>+IF(TablaProyecto[[#This Row],[TotalWorkingYears]]&lt;4,"Junior",IF(TablaProyecto[[#This Row],[TotalWorkingYears]]&lt;10,"Intermediate","Senior"))</f>
        <v>Senior</v>
      </c>
      <c r="AS1684" t="str">
        <f>+IF(TablaProyecto[[#This Row],[Education]]&gt;5,"ERRONEO","")</f>
        <v/>
      </c>
      <c r="AT1684" t="str">
        <f>IF(+COUNTIF(TablaProyecto[EmployeeNumber],TablaProyecto[[#This Row],[EmployeeNumber]])&gt;1,"ERRONEO"," ")</f>
        <v xml:space="preserve"> </v>
      </c>
      <c r="AU1684" t="str">
        <f>+IF(TablaProyecto[[#This Row],[JobSatisfaction]]&gt;4,"ERRONEO"," ")</f>
        <v xml:space="preserve"> </v>
      </c>
      <c r="AV1684" t="str">
        <f>+IF(TablaProyecto[[#This Row],[PerformanceRating]]&gt;4,"ERRONEO"," ")</f>
        <v xml:space="preserve"> </v>
      </c>
      <c r="AW1684" t="str">
        <f>+IF(TablaProyecto[[#This Row],[RelationshipSatisfaction]]&gt;4,"ERRONEO"," ")</f>
        <v xml:space="preserve"> </v>
      </c>
      <c r="AX1684" t="str">
        <f>+IF(TablaProyecto[[#This Row],[WorkLifeBalance]]&gt;4,"ERRONEO"," ")</f>
        <v xml:space="preserve"> </v>
      </c>
    </row>
    <row r="1685" spans="1:50" x14ac:dyDescent="0.35">
      <c r="A1685">
        <v>32</v>
      </c>
      <c r="B1685" t="s">
        <v>43</v>
      </c>
      <c r="C1685" t="s">
        <v>44</v>
      </c>
      <c r="D1685">
        <v>1404</v>
      </c>
      <c r="E1685" t="s">
        <v>45</v>
      </c>
      <c r="F1685">
        <v>19</v>
      </c>
      <c r="G1685">
        <v>3</v>
      </c>
      <c r="H1685" t="s">
        <v>38</v>
      </c>
      <c r="I1685">
        <v>1</v>
      </c>
      <c r="J1685">
        <v>2282</v>
      </c>
      <c r="K1685">
        <v>1</v>
      </c>
      <c r="L1685" t="s">
        <v>39</v>
      </c>
      <c r="M1685">
        <v>34</v>
      </c>
      <c r="N1685">
        <v>3</v>
      </c>
      <c r="O1685">
        <v>1</v>
      </c>
      <c r="P1685" t="s">
        <v>53</v>
      </c>
      <c r="Q1685">
        <v>4</v>
      </c>
      <c r="R1685" t="s">
        <v>52</v>
      </c>
      <c r="S1685">
        <v>3068</v>
      </c>
      <c r="T1685">
        <v>20925</v>
      </c>
      <c r="U1685">
        <v>1</v>
      </c>
      <c r="V1685" t="s">
        <v>42</v>
      </c>
      <c r="W1685" t="s">
        <v>43</v>
      </c>
      <c r="X1685">
        <v>11</v>
      </c>
      <c r="Y1685">
        <v>3</v>
      </c>
      <c r="Z1685">
        <v>4</v>
      </c>
      <c r="AA1685">
        <v>80</v>
      </c>
      <c r="AB1685">
        <v>0</v>
      </c>
      <c r="AC1685">
        <v>6</v>
      </c>
      <c r="AD1685">
        <v>2</v>
      </c>
      <c r="AE1685">
        <v>3</v>
      </c>
      <c r="AF1685">
        <v>1</v>
      </c>
      <c r="AG1685">
        <v>7</v>
      </c>
      <c r="AH1685">
        <v>6</v>
      </c>
      <c r="AI1685">
        <v>0</v>
      </c>
      <c r="AJ1685" s="3">
        <f>+TablaProyecto[[#This Row],[PercentSalaryHike]]/100</f>
        <v>0.11</v>
      </c>
      <c r="AK1685" s="3" t="str">
        <f>+IF(TablaProyecto[[#This Row],[Age]]&gt;=61,"Baby boomers",IF(TablaProyecto[[#This Row],[Age]]&gt;=45,"Generacion X",IF(TablaProyecto[[#This Row],[Age]]&gt;=29,"Millennials","Generacion Z")))</f>
        <v>Millennials</v>
      </c>
      <c r="AL168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685" s="3" t="str">
        <f>+IF(TablaProyecto[[#This Row],[HourlyRate]]&lt;50,"Coste salarial bajo",IF(TablaProyecto[[#This Row],[HourlyRate]]&lt;75,"Coste salarial medio","Coste salarial alto"))</f>
        <v>Coste salarial bajo</v>
      </c>
      <c r="AN1685" s="3" t="str">
        <f>+IF(TablaProyecto[[#This Row],[DistanceFromHome]]&lt;10,"0-10 kms",IF(TablaProyecto[[#This Row],[DistanceFromHome]]&lt;20,"10-20 kms","20-30 kms"))</f>
        <v>10-20 kms</v>
      </c>
      <c r="AO1685" s="3" t="str">
        <f>+IF(TablaProyecto[[#This Row],[Porcentaje de aumento salarial recibido (%)]]&lt;16%,"Bajo",IF(TablaProyecto[[#This Row],[Porcentaje de aumento salarial recibido (%)]]&lt;21%,"Medio","Alto"))</f>
        <v>Bajo</v>
      </c>
      <c r="AP1685" s="3" t="str">
        <f>+IF(TablaProyecto[[#This Row],[TrainingTimesLastYear]]&lt;3,"Poca",IF(TablaProyecto[[#This Row],[TrainingTimesLastYear]]&lt;5,"Media","Mucha"))</f>
        <v>Poca</v>
      </c>
      <c r="AQ1685" s="3" t="str">
        <f>+IF(TablaProyecto[[#This Row],[TotalWorkingYears]]&lt;4,"Junior",IF(TablaProyecto[[#This Row],[TotalWorkingYears]]&lt;10,"Intermediate","Senior"))</f>
        <v>Intermediate</v>
      </c>
      <c r="AS1685" t="str">
        <f>+IF(TablaProyecto[[#This Row],[Education]]&gt;5,"ERRONEO","")</f>
        <v/>
      </c>
      <c r="AT1685" t="str">
        <f>IF(+COUNTIF(TablaProyecto[EmployeeNumber],TablaProyecto[[#This Row],[EmployeeNumber]])&gt;1,"ERRONEO"," ")</f>
        <v xml:space="preserve"> </v>
      </c>
      <c r="AU1685" t="str">
        <f>+IF(TablaProyecto[[#This Row],[JobSatisfaction]]&gt;4,"ERRONEO"," ")</f>
        <v xml:space="preserve"> </v>
      </c>
      <c r="AV1685" t="str">
        <f>+IF(TablaProyecto[[#This Row],[PerformanceRating]]&gt;4,"ERRONEO"," ")</f>
        <v xml:space="preserve"> </v>
      </c>
      <c r="AW1685" t="str">
        <f>+IF(TablaProyecto[[#This Row],[RelationshipSatisfaction]]&gt;4,"ERRONEO"," ")</f>
        <v xml:space="preserve"> </v>
      </c>
      <c r="AX1685" t="str">
        <f>+IF(TablaProyecto[[#This Row],[WorkLifeBalance]]&gt;4,"ERRONEO"," ")</f>
        <v xml:space="preserve"> </v>
      </c>
    </row>
    <row r="1686" spans="1:50" x14ac:dyDescent="0.35">
      <c r="A1686">
        <v>41</v>
      </c>
      <c r="B1686" t="s">
        <v>35</v>
      </c>
      <c r="C1686" t="s">
        <v>44</v>
      </c>
      <c r="D1686">
        <v>583</v>
      </c>
      <c r="E1686" t="s">
        <v>37</v>
      </c>
      <c r="F1686">
        <v>7</v>
      </c>
      <c r="G1686">
        <v>3</v>
      </c>
      <c r="H1686" t="s">
        <v>60</v>
      </c>
      <c r="I1686">
        <v>1</v>
      </c>
      <c r="J1686">
        <v>2283</v>
      </c>
      <c r="K1686">
        <v>4</v>
      </c>
      <c r="L1686" t="s">
        <v>39</v>
      </c>
      <c r="M1686">
        <v>43</v>
      </c>
      <c r="N1686">
        <v>3</v>
      </c>
      <c r="O1686">
        <v>3</v>
      </c>
      <c r="P1686" t="s">
        <v>57</v>
      </c>
      <c r="Q1686">
        <v>3</v>
      </c>
      <c r="R1686" t="s">
        <v>52</v>
      </c>
      <c r="S1686">
        <v>6500</v>
      </c>
      <c r="T1686">
        <v>4077</v>
      </c>
      <c r="U1686">
        <v>8</v>
      </c>
      <c r="V1686" t="s">
        <v>42</v>
      </c>
      <c r="W1686" t="s">
        <v>35</v>
      </c>
      <c r="X1686">
        <v>14</v>
      </c>
      <c r="Y1686">
        <v>3</v>
      </c>
      <c r="Z1686">
        <v>2</v>
      </c>
      <c r="AA1686">
        <v>80</v>
      </c>
      <c r="AB1686">
        <v>0</v>
      </c>
      <c r="AC1686">
        <v>11</v>
      </c>
      <c r="AD1686">
        <v>6</v>
      </c>
      <c r="AE1686">
        <v>3</v>
      </c>
      <c r="AF1686">
        <v>8</v>
      </c>
      <c r="AG1686">
        <v>4</v>
      </c>
      <c r="AH1686">
        <v>0</v>
      </c>
      <c r="AI1686">
        <v>2</v>
      </c>
      <c r="AJ1686" s="3">
        <f>+TablaProyecto[[#This Row],[PercentSalaryHike]]/100</f>
        <v>0.14000000000000001</v>
      </c>
      <c r="AK1686" s="3" t="str">
        <f>+IF(TablaProyecto[[#This Row],[Age]]&gt;=61,"Baby boomers",IF(TablaProyecto[[#This Row],[Age]]&gt;=45,"Generacion X",IF(TablaProyecto[[#This Row],[Age]]&gt;=29,"Millennials","Generacion Z")))</f>
        <v>Millennials</v>
      </c>
      <c r="AL168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86" s="3" t="str">
        <f>+IF(TablaProyecto[[#This Row],[HourlyRate]]&lt;50,"Coste salarial bajo",IF(TablaProyecto[[#This Row],[HourlyRate]]&lt;75,"Coste salarial medio","Coste salarial alto"))</f>
        <v>Coste salarial bajo</v>
      </c>
      <c r="AN1686" s="3" t="str">
        <f>+IF(TablaProyecto[[#This Row],[DistanceFromHome]]&lt;10,"0-10 kms",IF(TablaProyecto[[#This Row],[DistanceFromHome]]&lt;20,"10-20 kms","20-30 kms"))</f>
        <v>0-10 kms</v>
      </c>
      <c r="AO1686" s="3" t="str">
        <f>+IF(TablaProyecto[[#This Row],[Porcentaje de aumento salarial recibido (%)]]&lt;16%,"Bajo",IF(TablaProyecto[[#This Row],[Porcentaje de aumento salarial recibido (%)]]&lt;21%,"Medio","Alto"))</f>
        <v>Bajo</v>
      </c>
      <c r="AP1686" s="3" t="str">
        <f>+IF(TablaProyecto[[#This Row],[TrainingTimesLastYear]]&lt;3,"Poca",IF(TablaProyecto[[#This Row],[TrainingTimesLastYear]]&lt;5,"Media","Mucha"))</f>
        <v>Mucha</v>
      </c>
      <c r="AQ1686" s="3" t="str">
        <f>+IF(TablaProyecto[[#This Row],[TotalWorkingYears]]&lt;4,"Junior",IF(TablaProyecto[[#This Row],[TotalWorkingYears]]&lt;10,"Intermediate","Senior"))</f>
        <v>Senior</v>
      </c>
      <c r="AS1686" t="str">
        <f>+IF(TablaProyecto[[#This Row],[Education]]&gt;5,"ERRONEO","")</f>
        <v/>
      </c>
      <c r="AT1686" t="str">
        <f>IF(+COUNTIF(TablaProyecto[EmployeeNumber],TablaProyecto[[#This Row],[EmployeeNumber]])&gt;1,"ERRONEO"," ")</f>
        <v xml:space="preserve"> </v>
      </c>
      <c r="AU1686" t="str">
        <f>+IF(TablaProyecto[[#This Row],[JobSatisfaction]]&gt;4,"ERRONEO"," ")</f>
        <v xml:space="preserve"> </v>
      </c>
      <c r="AV1686" t="str">
        <f>+IF(TablaProyecto[[#This Row],[PerformanceRating]]&gt;4,"ERRONEO"," ")</f>
        <v xml:space="preserve"> </v>
      </c>
      <c r="AW1686" t="str">
        <f>+IF(TablaProyecto[[#This Row],[RelationshipSatisfaction]]&gt;4,"ERRONEO"," ")</f>
        <v xml:space="preserve"> </v>
      </c>
      <c r="AX1686" t="str">
        <f>+IF(TablaProyecto[[#This Row],[WorkLifeBalance]]&gt;4,"ERRONEO"," ")</f>
        <v xml:space="preserve"> </v>
      </c>
    </row>
    <row r="1687" spans="1:50" x14ac:dyDescent="0.35">
      <c r="A1687">
        <v>43</v>
      </c>
      <c r="B1687" t="s">
        <v>35</v>
      </c>
      <c r="C1687" t="s">
        <v>36</v>
      </c>
      <c r="D1687">
        <v>471</v>
      </c>
      <c r="E1687" t="s">
        <v>45</v>
      </c>
      <c r="F1687">
        <v>2</v>
      </c>
      <c r="G1687">
        <v>2</v>
      </c>
      <c r="H1687" t="s">
        <v>38</v>
      </c>
      <c r="I1687">
        <v>1</v>
      </c>
      <c r="J1687">
        <v>2284</v>
      </c>
      <c r="K1687">
        <v>2</v>
      </c>
      <c r="L1687" t="s">
        <v>39</v>
      </c>
      <c r="M1687">
        <v>48</v>
      </c>
      <c r="N1687">
        <v>4</v>
      </c>
      <c r="O1687">
        <v>1</v>
      </c>
      <c r="P1687" t="s">
        <v>53</v>
      </c>
      <c r="Q1687">
        <v>4</v>
      </c>
      <c r="R1687" t="s">
        <v>41</v>
      </c>
      <c r="S1687">
        <v>2795</v>
      </c>
      <c r="T1687">
        <v>3449</v>
      </c>
      <c r="U1687">
        <v>0</v>
      </c>
      <c r="V1687" t="s">
        <v>42</v>
      </c>
      <c r="W1687" t="s">
        <v>35</v>
      </c>
      <c r="X1687">
        <v>12</v>
      </c>
      <c r="Y1687">
        <v>3</v>
      </c>
      <c r="Z1687">
        <v>2</v>
      </c>
      <c r="AA1687">
        <v>80</v>
      </c>
      <c r="AB1687">
        <v>2</v>
      </c>
      <c r="AC1687">
        <v>7</v>
      </c>
      <c r="AD1687">
        <v>5</v>
      </c>
      <c r="AE1687">
        <v>3</v>
      </c>
      <c r="AF1687">
        <v>5</v>
      </c>
      <c r="AG1687">
        <v>8</v>
      </c>
      <c r="AH1687">
        <v>0</v>
      </c>
      <c r="AI1687">
        <v>0</v>
      </c>
      <c r="AJ1687" s="3">
        <f>+TablaProyecto[[#This Row],[PercentSalaryHike]]/100</f>
        <v>0.12</v>
      </c>
      <c r="AK1687" s="3" t="str">
        <f>+IF(TablaProyecto[[#This Row],[Age]]&gt;=61,"Baby boomers",IF(TablaProyecto[[#This Row],[Age]]&gt;=45,"Generacion X",IF(TablaProyecto[[#This Row],[Age]]&gt;=29,"Millennials","Generacion Z")))</f>
        <v>Millennials</v>
      </c>
      <c r="AL168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87" s="3" t="str">
        <f>+IF(TablaProyecto[[#This Row],[HourlyRate]]&lt;50,"Coste salarial bajo",IF(TablaProyecto[[#This Row],[HourlyRate]]&lt;75,"Coste salarial medio","Coste salarial alto"))</f>
        <v>Coste salarial bajo</v>
      </c>
      <c r="AN1687" s="3" t="str">
        <f>+IF(TablaProyecto[[#This Row],[DistanceFromHome]]&lt;10,"0-10 kms",IF(TablaProyecto[[#This Row],[DistanceFromHome]]&lt;20,"10-20 kms","20-30 kms"))</f>
        <v>0-10 kms</v>
      </c>
      <c r="AO1687" s="3" t="str">
        <f>+IF(TablaProyecto[[#This Row],[Porcentaje de aumento salarial recibido (%)]]&lt;16%,"Bajo",IF(TablaProyecto[[#This Row],[Porcentaje de aumento salarial recibido (%)]]&lt;21%,"Medio","Alto"))</f>
        <v>Bajo</v>
      </c>
      <c r="AP1687" s="3" t="str">
        <f>+IF(TablaProyecto[[#This Row],[TrainingTimesLastYear]]&lt;3,"Poca",IF(TablaProyecto[[#This Row],[TrainingTimesLastYear]]&lt;5,"Media","Mucha"))</f>
        <v>Mucha</v>
      </c>
      <c r="AQ1687" s="3" t="str">
        <f>+IF(TablaProyecto[[#This Row],[TotalWorkingYears]]&lt;4,"Junior",IF(TablaProyecto[[#This Row],[TotalWorkingYears]]&lt;10,"Intermediate","Senior"))</f>
        <v>Intermediate</v>
      </c>
      <c r="AS1687" t="str">
        <f>+IF(TablaProyecto[[#This Row],[Education]]&gt;5,"ERRONEO","")</f>
        <v/>
      </c>
      <c r="AT1687" t="str">
        <f>IF(+COUNTIF(TablaProyecto[EmployeeNumber],TablaProyecto[[#This Row],[EmployeeNumber]])&gt;1,"ERRONEO"," ")</f>
        <v xml:space="preserve"> </v>
      </c>
      <c r="AU1687" t="str">
        <f>+IF(TablaProyecto[[#This Row],[JobSatisfaction]]&gt;4,"ERRONEO"," ")</f>
        <v xml:space="preserve"> </v>
      </c>
      <c r="AV1687" t="str">
        <f>+IF(TablaProyecto[[#This Row],[PerformanceRating]]&gt;4,"ERRONEO"," ")</f>
        <v xml:space="preserve"> </v>
      </c>
      <c r="AW1687" t="str">
        <f>+IF(TablaProyecto[[#This Row],[RelationshipSatisfaction]]&gt;4,"ERRONEO"," ")</f>
        <v xml:space="preserve"> </v>
      </c>
      <c r="AX1687" t="str">
        <f>+IF(TablaProyecto[[#This Row],[WorkLifeBalance]]&gt;4,"ERRONEO"," ")</f>
        <v xml:space="preserve"> </v>
      </c>
    </row>
    <row r="1688" spans="1:50" x14ac:dyDescent="0.35">
      <c r="A1688">
        <v>28</v>
      </c>
      <c r="B1688" t="s">
        <v>43</v>
      </c>
      <c r="C1688" t="s">
        <v>36</v>
      </c>
      <c r="D1688">
        <v>1001</v>
      </c>
      <c r="E1688" t="s">
        <v>61</v>
      </c>
      <c r="F1688">
        <v>2</v>
      </c>
      <c r="G1688">
        <v>3</v>
      </c>
      <c r="H1688" t="s">
        <v>51</v>
      </c>
      <c r="I1688">
        <v>1</v>
      </c>
      <c r="J1688">
        <v>2285</v>
      </c>
      <c r="K1688">
        <v>4</v>
      </c>
      <c r="L1688" t="s">
        <v>39</v>
      </c>
      <c r="M1688">
        <v>60</v>
      </c>
      <c r="N1688">
        <v>4</v>
      </c>
      <c r="O1688">
        <v>2</v>
      </c>
      <c r="P1688" t="s">
        <v>56</v>
      </c>
      <c r="Q1688">
        <v>4</v>
      </c>
      <c r="R1688" t="s">
        <v>52</v>
      </c>
      <c r="S1688">
        <v>2707</v>
      </c>
      <c r="T1688">
        <v>9358</v>
      </c>
      <c r="U1688">
        <v>6</v>
      </c>
      <c r="V1688" t="s">
        <v>42</v>
      </c>
      <c r="W1688" t="s">
        <v>43</v>
      </c>
      <c r="X1688">
        <v>22</v>
      </c>
      <c r="Y1688">
        <v>3</v>
      </c>
      <c r="Z1688">
        <v>1</v>
      </c>
      <c r="AA1688">
        <v>80</v>
      </c>
      <c r="AB1688">
        <v>1</v>
      </c>
      <c r="AC1688">
        <v>34</v>
      </c>
      <c r="AD1688">
        <v>0</v>
      </c>
      <c r="AE1688">
        <v>3</v>
      </c>
      <c r="AF1688">
        <v>2</v>
      </c>
      <c r="AG1688">
        <v>3</v>
      </c>
      <c r="AH1688">
        <v>7</v>
      </c>
      <c r="AI1688">
        <v>5</v>
      </c>
      <c r="AJ1688" s="3">
        <f>+TablaProyecto[[#This Row],[PercentSalaryHike]]/100</f>
        <v>0.22</v>
      </c>
      <c r="AK1688" s="3" t="str">
        <f>+IF(TablaProyecto[[#This Row],[Age]]&gt;=61,"Baby boomers",IF(TablaProyecto[[#This Row],[Age]]&gt;=45,"Generacion X",IF(TablaProyecto[[#This Row],[Age]]&gt;=29,"Millennials","Generacion Z")))</f>
        <v>Generacion Z</v>
      </c>
      <c r="AL168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88" s="3" t="str">
        <f>+IF(TablaProyecto[[#This Row],[HourlyRate]]&lt;50,"Coste salarial bajo",IF(TablaProyecto[[#This Row],[HourlyRate]]&lt;75,"Coste salarial medio","Coste salarial alto"))</f>
        <v>Coste salarial medio</v>
      </c>
      <c r="AN1688" s="3" t="str">
        <f>+IF(TablaProyecto[[#This Row],[DistanceFromHome]]&lt;10,"0-10 kms",IF(TablaProyecto[[#This Row],[DistanceFromHome]]&lt;20,"10-20 kms","20-30 kms"))</f>
        <v>0-10 kms</v>
      </c>
      <c r="AO1688" s="3" t="str">
        <f>+IF(TablaProyecto[[#This Row],[Porcentaje de aumento salarial recibido (%)]]&lt;16%,"Bajo",IF(TablaProyecto[[#This Row],[Porcentaje de aumento salarial recibido (%)]]&lt;21%,"Medio","Alto"))</f>
        <v>Alto</v>
      </c>
      <c r="AP1688" s="3" t="str">
        <f>+IF(TablaProyecto[[#This Row],[TrainingTimesLastYear]]&lt;3,"Poca",IF(TablaProyecto[[#This Row],[TrainingTimesLastYear]]&lt;5,"Media","Mucha"))</f>
        <v>Poca</v>
      </c>
      <c r="AQ1688" s="3" t="str">
        <f>+IF(TablaProyecto[[#This Row],[TotalWorkingYears]]&lt;4,"Junior",IF(TablaProyecto[[#This Row],[TotalWorkingYears]]&lt;10,"Intermediate","Senior"))</f>
        <v>Senior</v>
      </c>
      <c r="AS1688" t="str">
        <f>+IF(TablaProyecto[[#This Row],[Education]]&gt;5,"ERRONEO","")</f>
        <v/>
      </c>
      <c r="AT1688" t="str">
        <f>IF(+COUNTIF(TablaProyecto[EmployeeNumber],TablaProyecto[[#This Row],[EmployeeNumber]])&gt;1,"ERRONEO"," ")</f>
        <v xml:space="preserve"> </v>
      </c>
      <c r="AU1688" t="str">
        <f>+IF(TablaProyecto[[#This Row],[JobSatisfaction]]&gt;4,"ERRONEO"," ")</f>
        <v xml:space="preserve"> </v>
      </c>
      <c r="AV1688" t="str">
        <f>+IF(TablaProyecto[[#This Row],[PerformanceRating]]&gt;4,"ERRONEO"," ")</f>
        <v xml:space="preserve"> </v>
      </c>
      <c r="AW1688" t="str">
        <f>+IF(TablaProyecto[[#This Row],[RelationshipSatisfaction]]&gt;4,"ERRONEO"," ")</f>
        <v xml:space="preserve"> </v>
      </c>
      <c r="AX1688" t="str">
        <f>+IF(TablaProyecto[[#This Row],[WorkLifeBalance]]&gt;4,"ERRONEO"," ")</f>
        <v xml:space="preserve"> </v>
      </c>
    </row>
    <row r="1689" spans="1:50" x14ac:dyDescent="0.35">
      <c r="A1689">
        <v>40</v>
      </c>
      <c r="B1689" t="s">
        <v>35</v>
      </c>
      <c r="C1689" t="s">
        <v>55</v>
      </c>
      <c r="D1689">
        <v>676</v>
      </c>
      <c r="E1689" t="s">
        <v>37</v>
      </c>
      <c r="F1689">
        <v>9</v>
      </c>
      <c r="G1689">
        <v>1</v>
      </c>
      <c r="H1689" t="s">
        <v>61</v>
      </c>
      <c r="I1689">
        <v>1</v>
      </c>
      <c r="J1689">
        <v>2286</v>
      </c>
      <c r="K1689">
        <v>1</v>
      </c>
      <c r="L1689" t="s">
        <v>39</v>
      </c>
      <c r="M1689">
        <v>62</v>
      </c>
      <c r="N1689">
        <v>3</v>
      </c>
      <c r="O1689">
        <v>1</v>
      </c>
      <c r="P1689" t="s">
        <v>54</v>
      </c>
      <c r="Q1689">
        <v>4</v>
      </c>
      <c r="R1689" t="s">
        <v>48</v>
      </c>
      <c r="S1689">
        <v>19658</v>
      </c>
      <c r="T1689">
        <v>10849</v>
      </c>
      <c r="U1689">
        <v>6</v>
      </c>
      <c r="V1689" t="s">
        <v>42</v>
      </c>
      <c r="W1689" t="s">
        <v>43</v>
      </c>
      <c r="X1689">
        <v>14</v>
      </c>
      <c r="Y1689">
        <v>4</v>
      </c>
      <c r="Z1689">
        <v>2</v>
      </c>
      <c r="AA1689">
        <v>80</v>
      </c>
      <c r="AB1689">
        <v>0</v>
      </c>
      <c r="AC1689">
        <v>10</v>
      </c>
      <c r="AD1689">
        <v>2</v>
      </c>
      <c r="AE1689">
        <v>3</v>
      </c>
      <c r="AF1689">
        <v>4</v>
      </c>
      <c r="AG1689">
        <v>10</v>
      </c>
      <c r="AH1689">
        <v>0</v>
      </c>
      <c r="AI1689">
        <v>0</v>
      </c>
      <c r="AJ1689" s="3">
        <f>+TablaProyecto[[#This Row],[PercentSalaryHike]]/100</f>
        <v>0.14000000000000001</v>
      </c>
      <c r="AK1689" s="3" t="str">
        <f>+IF(TablaProyecto[[#This Row],[Age]]&gt;=61,"Baby boomers",IF(TablaProyecto[[#This Row],[Age]]&gt;=45,"Generacion X",IF(TablaProyecto[[#This Row],[Age]]&gt;=29,"Millennials","Generacion Z")))</f>
        <v>Millennials</v>
      </c>
      <c r="AL168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89" s="3" t="str">
        <f>+IF(TablaProyecto[[#This Row],[HourlyRate]]&lt;50,"Coste salarial bajo",IF(TablaProyecto[[#This Row],[HourlyRate]]&lt;75,"Coste salarial medio","Coste salarial alto"))</f>
        <v>Coste salarial medio</v>
      </c>
      <c r="AN1689" s="3" t="str">
        <f>+IF(TablaProyecto[[#This Row],[DistanceFromHome]]&lt;10,"0-10 kms",IF(TablaProyecto[[#This Row],[DistanceFromHome]]&lt;20,"10-20 kms","20-30 kms"))</f>
        <v>0-10 kms</v>
      </c>
      <c r="AO1689" s="3" t="str">
        <f>+IF(TablaProyecto[[#This Row],[Porcentaje de aumento salarial recibido (%)]]&lt;16%,"Bajo",IF(TablaProyecto[[#This Row],[Porcentaje de aumento salarial recibido (%)]]&lt;21%,"Medio","Alto"))</f>
        <v>Bajo</v>
      </c>
      <c r="AP1689" s="3" t="str">
        <f>+IF(TablaProyecto[[#This Row],[TrainingTimesLastYear]]&lt;3,"Poca",IF(TablaProyecto[[#This Row],[TrainingTimesLastYear]]&lt;5,"Media","Mucha"))</f>
        <v>Poca</v>
      </c>
      <c r="AQ1689" s="3" t="str">
        <f>+IF(TablaProyecto[[#This Row],[TotalWorkingYears]]&lt;4,"Junior",IF(TablaProyecto[[#This Row],[TotalWorkingYears]]&lt;10,"Intermediate","Senior"))</f>
        <v>Senior</v>
      </c>
      <c r="AS1689" t="str">
        <f>+IF(TablaProyecto[[#This Row],[Education]]&gt;5,"ERRONEO","")</f>
        <v/>
      </c>
      <c r="AT1689" t="str">
        <f>IF(+COUNTIF(TablaProyecto[EmployeeNumber],TablaProyecto[[#This Row],[EmployeeNumber]])&gt;1,"ERRONEO"," ")</f>
        <v xml:space="preserve"> </v>
      </c>
      <c r="AU1689" t="str">
        <f>+IF(TablaProyecto[[#This Row],[JobSatisfaction]]&gt;4,"ERRONEO"," ")</f>
        <v xml:space="preserve"> </v>
      </c>
      <c r="AV1689" t="str">
        <f>+IF(TablaProyecto[[#This Row],[PerformanceRating]]&gt;4,"ERRONEO"," ")</f>
        <v xml:space="preserve"> </v>
      </c>
      <c r="AW1689" t="str">
        <f>+IF(TablaProyecto[[#This Row],[RelationshipSatisfaction]]&gt;4,"ERRONEO"," ")</f>
        <v xml:space="preserve"> </v>
      </c>
      <c r="AX1689" t="str">
        <f>+IF(TablaProyecto[[#This Row],[WorkLifeBalance]]&gt;4,"ERRONEO"," ")</f>
        <v xml:space="preserve"> </v>
      </c>
    </row>
    <row r="1690" spans="1:50" x14ac:dyDescent="0.35">
      <c r="A1690">
        <v>35</v>
      </c>
      <c r="B1690" t="s">
        <v>43</v>
      </c>
      <c r="C1690" t="s">
        <v>55</v>
      </c>
      <c r="D1690">
        <v>1189</v>
      </c>
      <c r="E1690" t="s">
        <v>61</v>
      </c>
      <c r="F1690">
        <v>7</v>
      </c>
      <c r="G1690">
        <v>3</v>
      </c>
      <c r="H1690" t="s">
        <v>60</v>
      </c>
      <c r="I1690">
        <v>1</v>
      </c>
      <c r="J1690">
        <v>2287</v>
      </c>
      <c r="K1690">
        <v>4</v>
      </c>
      <c r="L1690" t="s">
        <v>39</v>
      </c>
      <c r="M1690">
        <v>84</v>
      </c>
      <c r="N1690">
        <v>2</v>
      </c>
      <c r="O1690">
        <v>1</v>
      </c>
      <c r="P1690" t="s">
        <v>50</v>
      </c>
      <c r="Q1690">
        <v>4</v>
      </c>
      <c r="R1690" t="s">
        <v>52</v>
      </c>
      <c r="S1690">
        <v>2809</v>
      </c>
      <c r="T1690">
        <v>7909</v>
      </c>
      <c r="U1690">
        <v>1</v>
      </c>
      <c r="V1690" t="s">
        <v>42</v>
      </c>
      <c r="W1690" t="s">
        <v>35</v>
      </c>
      <c r="X1690">
        <v>18</v>
      </c>
      <c r="Y1690">
        <v>3</v>
      </c>
      <c r="Z1690">
        <v>3</v>
      </c>
      <c r="AA1690">
        <v>80</v>
      </c>
      <c r="AB1690">
        <v>2</v>
      </c>
      <c r="AC1690">
        <v>13</v>
      </c>
      <c r="AD1690">
        <v>4</v>
      </c>
      <c r="AE1690">
        <v>3</v>
      </c>
      <c r="AF1690">
        <v>2</v>
      </c>
      <c r="AG1690">
        <v>2</v>
      </c>
      <c r="AH1690">
        <v>7</v>
      </c>
      <c r="AI1690">
        <v>2</v>
      </c>
      <c r="AJ1690" s="3">
        <f>+TablaProyecto[[#This Row],[PercentSalaryHike]]/100</f>
        <v>0.18</v>
      </c>
      <c r="AK1690" s="3" t="str">
        <f>+IF(TablaProyecto[[#This Row],[Age]]&gt;=61,"Baby boomers",IF(TablaProyecto[[#This Row],[Age]]&gt;=45,"Generacion X",IF(TablaProyecto[[#This Row],[Age]]&gt;=29,"Millennials","Generacion Z")))</f>
        <v>Millennials</v>
      </c>
      <c r="AL169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90" s="3" t="str">
        <f>+IF(TablaProyecto[[#This Row],[HourlyRate]]&lt;50,"Coste salarial bajo",IF(TablaProyecto[[#This Row],[HourlyRate]]&lt;75,"Coste salarial medio","Coste salarial alto"))</f>
        <v>Coste salarial alto</v>
      </c>
      <c r="AN1690" s="3" t="str">
        <f>+IF(TablaProyecto[[#This Row],[DistanceFromHome]]&lt;10,"0-10 kms",IF(TablaProyecto[[#This Row],[DistanceFromHome]]&lt;20,"10-20 kms","20-30 kms"))</f>
        <v>0-10 kms</v>
      </c>
      <c r="AO1690" s="3" t="str">
        <f>+IF(TablaProyecto[[#This Row],[Porcentaje de aumento salarial recibido (%)]]&lt;16%,"Bajo",IF(TablaProyecto[[#This Row],[Porcentaje de aumento salarial recibido (%)]]&lt;21%,"Medio","Alto"))</f>
        <v>Medio</v>
      </c>
      <c r="AP1690" s="3" t="str">
        <f>+IF(TablaProyecto[[#This Row],[TrainingTimesLastYear]]&lt;3,"Poca",IF(TablaProyecto[[#This Row],[TrainingTimesLastYear]]&lt;5,"Media","Mucha"))</f>
        <v>Media</v>
      </c>
      <c r="AQ1690" s="3" t="str">
        <f>+IF(TablaProyecto[[#This Row],[TotalWorkingYears]]&lt;4,"Junior",IF(TablaProyecto[[#This Row],[TotalWorkingYears]]&lt;10,"Intermediate","Senior"))</f>
        <v>Senior</v>
      </c>
      <c r="AS1690" t="str">
        <f>+IF(TablaProyecto[[#This Row],[Education]]&gt;5,"ERRONEO","")</f>
        <v/>
      </c>
      <c r="AT1690" t="str">
        <f>IF(+COUNTIF(TablaProyecto[EmployeeNumber],TablaProyecto[[#This Row],[EmployeeNumber]])&gt;1,"ERRONEO"," ")</f>
        <v xml:space="preserve"> </v>
      </c>
      <c r="AU1690" t="str">
        <f>+IF(TablaProyecto[[#This Row],[JobSatisfaction]]&gt;4,"ERRONEO"," ")</f>
        <v xml:space="preserve"> </v>
      </c>
      <c r="AV1690" t="str">
        <f>+IF(TablaProyecto[[#This Row],[PerformanceRating]]&gt;4,"ERRONEO"," ")</f>
        <v xml:space="preserve"> </v>
      </c>
      <c r="AW1690" t="str">
        <f>+IF(TablaProyecto[[#This Row],[RelationshipSatisfaction]]&gt;4,"ERRONEO"," ")</f>
        <v xml:space="preserve"> </v>
      </c>
      <c r="AX1690" t="str">
        <f>+IF(TablaProyecto[[#This Row],[WorkLifeBalance]]&gt;4,"ERRONEO"," ")</f>
        <v xml:space="preserve"> </v>
      </c>
    </row>
    <row r="1691" spans="1:50" x14ac:dyDescent="0.35">
      <c r="A1691">
        <v>35</v>
      </c>
      <c r="B1691" t="s">
        <v>35</v>
      </c>
      <c r="C1691" t="s">
        <v>36</v>
      </c>
      <c r="D1691">
        <v>408</v>
      </c>
      <c r="E1691" t="s">
        <v>45</v>
      </c>
      <c r="F1691">
        <v>1</v>
      </c>
      <c r="G1691">
        <v>3</v>
      </c>
      <c r="H1691" t="s">
        <v>61</v>
      </c>
      <c r="I1691">
        <v>1</v>
      </c>
      <c r="J1691">
        <v>2288</v>
      </c>
      <c r="K1691">
        <v>4</v>
      </c>
      <c r="L1691" t="s">
        <v>39</v>
      </c>
      <c r="M1691">
        <v>82</v>
      </c>
      <c r="N1691">
        <v>3</v>
      </c>
      <c r="O1691">
        <v>2</v>
      </c>
      <c r="P1691" t="s">
        <v>57</v>
      </c>
      <c r="Q1691">
        <v>4</v>
      </c>
      <c r="R1691" t="s">
        <v>41</v>
      </c>
      <c r="S1691">
        <v>16756</v>
      </c>
      <c r="T1691">
        <v>16928</v>
      </c>
      <c r="U1691">
        <v>1</v>
      </c>
      <c r="V1691" t="s">
        <v>42</v>
      </c>
      <c r="W1691" t="s">
        <v>43</v>
      </c>
      <c r="X1691">
        <v>14</v>
      </c>
      <c r="Y1691">
        <v>3</v>
      </c>
      <c r="Z1691">
        <v>4</v>
      </c>
      <c r="AA1691">
        <v>80</v>
      </c>
      <c r="AB1691">
        <v>1</v>
      </c>
      <c r="AC1691">
        <v>1</v>
      </c>
      <c r="AD1691">
        <v>2</v>
      </c>
      <c r="AE1691">
        <v>3</v>
      </c>
      <c r="AF1691">
        <v>1</v>
      </c>
      <c r="AG1691">
        <v>3</v>
      </c>
      <c r="AH1691">
        <v>0</v>
      </c>
      <c r="AI1691">
        <v>2</v>
      </c>
      <c r="AJ1691" s="3">
        <f>+TablaProyecto[[#This Row],[PercentSalaryHike]]/100</f>
        <v>0.14000000000000001</v>
      </c>
      <c r="AK1691" s="3" t="str">
        <f>+IF(TablaProyecto[[#This Row],[Age]]&gt;=61,"Baby boomers",IF(TablaProyecto[[#This Row],[Age]]&gt;=45,"Generacion X",IF(TablaProyecto[[#This Row],[Age]]&gt;=29,"Millennials","Generacion Z")))</f>
        <v>Millennials</v>
      </c>
      <c r="AL169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691" s="3" t="str">
        <f>+IF(TablaProyecto[[#This Row],[HourlyRate]]&lt;50,"Coste salarial bajo",IF(TablaProyecto[[#This Row],[HourlyRate]]&lt;75,"Coste salarial medio","Coste salarial alto"))</f>
        <v>Coste salarial alto</v>
      </c>
      <c r="AN1691" s="3" t="str">
        <f>+IF(TablaProyecto[[#This Row],[DistanceFromHome]]&lt;10,"0-10 kms",IF(TablaProyecto[[#This Row],[DistanceFromHome]]&lt;20,"10-20 kms","20-30 kms"))</f>
        <v>0-10 kms</v>
      </c>
      <c r="AO1691" s="3" t="str">
        <f>+IF(TablaProyecto[[#This Row],[Porcentaje de aumento salarial recibido (%)]]&lt;16%,"Bajo",IF(TablaProyecto[[#This Row],[Porcentaje de aumento salarial recibido (%)]]&lt;21%,"Medio","Alto"))</f>
        <v>Bajo</v>
      </c>
      <c r="AP1691" s="3" t="str">
        <f>+IF(TablaProyecto[[#This Row],[TrainingTimesLastYear]]&lt;3,"Poca",IF(TablaProyecto[[#This Row],[TrainingTimesLastYear]]&lt;5,"Media","Mucha"))</f>
        <v>Poca</v>
      </c>
      <c r="AQ1691" s="3" t="str">
        <f>+IF(TablaProyecto[[#This Row],[TotalWorkingYears]]&lt;4,"Junior",IF(TablaProyecto[[#This Row],[TotalWorkingYears]]&lt;10,"Intermediate","Senior"))</f>
        <v>Junior</v>
      </c>
      <c r="AS1691" t="str">
        <f>+IF(TablaProyecto[[#This Row],[Education]]&gt;5,"ERRONEO","")</f>
        <v/>
      </c>
      <c r="AT1691" t="str">
        <f>IF(+COUNTIF(TablaProyecto[EmployeeNumber],TablaProyecto[[#This Row],[EmployeeNumber]])&gt;1,"ERRONEO"," ")</f>
        <v xml:space="preserve"> </v>
      </c>
      <c r="AU1691" t="str">
        <f>+IF(TablaProyecto[[#This Row],[JobSatisfaction]]&gt;4,"ERRONEO"," ")</f>
        <v xml:space="preserve"> </v>
      </c>
      <c r="AV1691" t="str">
        <f>+IF(TablaProyecto[[#This Row],[PerformanceRating]]&gt;4,"ERRONEO"," ")</f>
        <v xml:space="preserve"> </v>
      </c>
      <c r="AW1691" t="str">
        <f>+IF(TablaProyecto[[#This Row],[RelationshipSatisfaction]]&gt;4,"ERRONEO"," ")</f>
        <v xml:space="preserve"> </v>
      </c>
      <c r="AX1691" t="str">
        <f>+IF(TablaProyecto[[#This Row],[WorkLifeBalance]]&gt;4,"ERRONEO"," ")</f>
        <v xml:space="preserve"> </v>
      </c>
    </row>
    <row r="1692" spans="1:50" x14ac:dyDescent="0.35">
      <c r="A1692">
        <v>25</v>
      </c>
      <c r="B1692" t="s">
        <v>43</v>
      </c>
      <c r="C1692" t="s">
        <v>55</v>
      </c>
      <c r="D1692">
        <v>1261</v>
      </c>
      <c r="E1692" t="s">
        <v>45</v>
      </c>
      <c r="F1692">
        <v>17</v>
      </c>
      <c r="G1692">
        <v>1</v>
      </c>
      <c r="H1692" t="s">
        <v>38</v>
      </c>
      <c r="I1692">
        <v>1</v>
      </c>
      <c r="J1692">
        <v>2289</v>
      </c>
      <c r="K1692">
        <v>3</v>
      </c>
      <c r="L1692" t="s">
        <v>46</v>
      </c>
      <c r="M1692">
        <v>81</v>
      </c>
      <c r="N1692">
        <v>2</v>
      </c>
      <c r="O1692">
        <v>1</v>
      </c>
      <c r="P1692" t="s">
        <v>56</v>
      </c>
      <c r="Q1692">
        <v>1</v>
      </c>
      <c r="R1692" t="s">
        <v>52</v>
      </c>
      <c r="S1692">
        <v>2660</v>
      </c>
      <c r="T1692">
        <v>10034</v>
      </c>
      <c r="U1692">
        <v>5</v>
      </c>
      <c r="V1692" t="s">
        <v>42</v>
      </c>
      <c r="W1692" t="s">
        <v>35</v>
      </c>
      <c r="X1692">
        <v>12</v>
      </c>
      <c r="Y1692">
        <v>3</v>
      </c>
      <c r="Z1692">
        <v>2</v>
      </c>
      <c r="AA1692">
        <v>80</v>
      </c>
      <c r="AB1692">
        <v>1</v>
      </c>
      <c r="AC1692">
        <v>13</v>
      </c>
      <c r="AD1692">
        <v>2</v>
      </c>
      <c r="AE1692">
        <v>1</v>
      </c>
      <c r="AF1692">
        <v>5</v>
      </c>
      <c r="AG1692">
        <v>15</v>
      </c>
      <c r="AH1692">
        <v>0</v>
      </c>
      <c r="AI1692">
        <v>2</v>
      </c>
      <c r="AJ1692" s="3">
        <f>+TablaProyecto[[#This Row],[PercentSalaryHike]]/100</f>
        <v>0.12</v>
      </c>
      <c r="AK1692" s="3" t="str">
        <f>+IF(TablaProyecto[[#This Row],[Age]]&gt;=61,"Baby boomers",IF(TablaProyecto[[#This Row],[Age]]&gt;=45,"Generacion X",IF(TablaProyecto[[#This Row],[Age]]&gt;=29,"Millennials","Generacion Z")))</f>
        <v>Generacion Z</v>
      </c>
      <c r="AL169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692" s="3" t="str">
        <f>+IF(TablaProyecto[[#This Row],[HourlyRate]]&lt;50,"Coste salarial bajo",IF(TablaProyecto[[#This Row],[HourlyRate]]&lt;75,"Coste salarial medio","Coste salarial alto"))</f>
        <v>Coste salarial alto</v>
      </c>
      <c r="AN1692" s="3" t="str">
        <f>+IF(TablaProyecto[[#This Row],[DistanceFromHome]]&lt;10,"0-10 kms",IF(TablaProyecto[[#This Row],[DistanceFromHome]]&lt;20,"10-20 kms","20-30 kms"))</f>
        <v>10-20 kms</v>
      </c>
      <c r="AO1692" s="3" t="str">
        <f>+IF(TablaProyecto[[#This Row],[Porcentaje de aumento salarial recibido (%)]]&lt;16%,"Bajo",IF(TablaProyecto[[#This Row],[Porcentaje de aumento salarial recibido (%)]]&lt;21%,"Medio","Alto"))</f>
        <v>Bajo</v>
      </c>
      <c r="AP1692" s="3" t="str">
        <f>+IF(TablaProyecto[[#This Row],[TrainingTimesLastYear]]&lt;3,"Poca",IF(TablaProyecto[[#This Row],[TrainingTimesLastYear]]&lt;5,"Media","Mucha"))</f>
        <v>Poca</v>
      </c>
      <c r="AQ1692" s="3" t="str">
        <f>+IF(TablaProyecto[[#This Row],[TotalWorkingYears]]&lt;4,"Junior",IF(TablaProyecto[[#This Row],[TotalWorkingYears]]&lt;10,"Intermediate","Senior"))</f>
        <v>Senior</v>
      </c>
      <c r="AS1692" t="str">
        <f>+IF(TablaProyecto[[#This Row],[Education]]&gt;5,"ERRONEO","")</f>
        <v/>
      </c>
      <c r="AT1692" t="str">
        <f>IF(+COUNTIF(TablaProyecto[EmployeeNumber],TablaProyecto[[#This Row],[EmployeeNumber]])&gt;1,"ERRONEO"," ")</f>
        <v xml:space="preserve"> </v>
      </c>
      <c r="AU1692" t="str">
        <f>+IF(TablaProyecto[[#This Row],[JobSatisfaction]]&gt;4,"ERRONEO"," ")</f>
        <v xml:space="preserve"> </v>
      </c>
      <c r="AV1692" t="str">
        <f>+IF(TablaProyecto[[#This Row],[PerformanceRating]]&gt;4,"ERRONEO"," ")</f>
        <v xml:space="preserve"> </v>
      </c>
      <c r="AW1692" t="str">
        <f>+IF(TablaProyecto[[#This Row],[RelationshipSatisfaction]]&gt;4,"ERRONEO"," ")</f>
        <v xml:space="preserve"> </v>
      </c>
      <c r="AX1692" t="str">
        <f>+IF(TablaProyecto[[#This Row],[WorkLifeBalance]]&gt;4,"ERRONEO"," ")</f>
        <v xml:space="preserve"> </v>
      </c>
    </row>
    <row r="1693" spans="1:50" x14ac:dyDescent="0.35">
      <c r="A1693">
        <v>49</v>
      </c>
      <c r="B1693" t="s">
        <v>43</v>
      </c>
      <c r="C1693" t="s">
        <v>36</v>
      </c>
      <c r="D1693">
        <v>654</v>
      </c>
      <c r="E1693" t="s">
        <v>45</v>
      </c>
      <c r="F1693">
        <v>1</v>
      </c>
      <c r="G1693">
        <v>3</v>
      </c>
      <c r="H1693" t="s">
        <v>59</v>
      </c>
      <c r="I1693">
        <v>1</v>
      </c>
      <c r="J1693">
        <v>2290</v>
      </c>
      <c r="K1693">
        <v>4</v>
      </c>
      <c r="L1693" t="s">
        <v>46</v>
      </c>
      <c r="M1693">
        <v>97</v>
      </c>
      <c r="N1693">
        <v>2</v>
      </c>
      <c r="O1693">
        <v>2</v>
      </c>
      <c r="P1693" t="s">
        <v>58</v>
      </c>
      <c r="Q1693">
        <v>3</v>
      </c>
      <c r="R1693" t="s">
        <v>48</v>
      </c>
      <c r="S1693">
        <v>17861</v>
      </c>
      <c r="T1693">
        <v>6076</v>
      </c>
      <c r="U1693">
        <v>0</v>
      </c>
      <c r="V1693" t="s">
        <v>42</v>
      </c>
      <c r="W1693" t="s">
        <v>43</v>
      </c>
      <c r="X1693">
        <v>13</v>
      </c>
      <c r="Y1693">
        <v>3</v>
      </c>
      <c r="Z1693">
        <v>4</v>
      </c>
      <c r="AA1693">
        <v>80</v>
      </c>
      <c r="AB1693">
        <v>1</v>
      </c>
      <c r="AC1693">
        <v>9</v>
      </c>
      <c r="AD1693">
        <v>2</v>
      </c>
      <c r="AE1693">
        <v>3</v>
      </c>
      <c r="AF1693">
        <v>9</v>
      </c>
      <c r="AG1693">
        <v>7</v>
      </c>
      <c r="AH1693">
        <v>7</v>
      </c>
      <c r="AI1693">
        <v>7</v>
      </c>
      <c r="AJ1693" s="3">
        <f>+TablaProyecto[[#This Row],[PercentSalaryHike]]/100</f>
        <v>0.13</v>
      </c>
      <c r="AK1693" s="3" t="str">
        <f>+IF(TablaProyecto[[#This Row],[Age]]&gt;=61,"Baby boomers",IF(TablaProyecto[[#This Row],[Age]]&gt;=45,"Generacion X",IF(TablaProyecto[[#This Row],[Age]]&gt;=29,"Millennials","Generacion Z")))</f>
        <v>Generacion X</v>
      </c>
      <c r="AL169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93" s="3" t="str">
        <f>+IF(TablaProyecto[[#This Row],[HourlyRate]]&lt;50,"Coste salarial bajo",IF(TablaProyecto[[#This Row],[HourlyRate]]&lt;75,"Coste salarial medio","Coste salarial alto"))</f>
        <v>Coste salarial alto</v>
      </c>
      <c r="AN1693" s="3" t="str">
        <f>+IF(TablaProyecto[[#This Row],[DistanceFromHome]]&lt;10,"0-10 kms",IF(TablaProyecto[[#This Row],[DistanceFromHome]]&lt;20,"10-20 kms","20-30 kms"))</f>
        <v>0-10 kms</v>
      </c>
      <c r="AO1693" s="3" t="str">
        <f>+IF(TablaProyecto[[#This Row],[Porcentaje de aumento salarial recibido (%)]]&lt;16%,"Bajo",IF(TablaProyecto[[#This Row],[Porcentaje de aumento salarial recibido (%)]]&lt;21%,"Medio","Alto"))</f>
        <v>Bajo</v>
      </c>
      <c r="AP1693" s="3" t="str">
        <f>+IF(TablaProyecto[[#This Row],[TrainingTimesLastYear]]&lt;3,"Poca",IF(TablaProyecto[[#This Row],[TrainingTimesLastYear]]&lt;5,"Media","Mucha"))</f>
        <v>Poca</v>
      </c>
      <c r="AQ1693" s="3" t="str">
        <f>+IF(TablaProyecto[[#This Row],[TotalWorkingYears]]&lt;4,"Junior",IF(TablaProyecto[[#This Row],[TotalWorkingYears]]&lt;10,"Intermediate","Senior"))</f>
        <v>Intermediate</v>
      </c>
      <c r="AS1693" t="str">
        <f>+IF(TablaProyecto[[#This Row],[Education]]&gt;5,"ERRONEO","")</f>
        <v/>
      </c>
      <c r="AT1693" t="str">
        <f>IF(+COUNTIF(TablaProyecto[EmployeeNumber],TablaProyecto[[#This Row],[EmployeeNumber]])&gt;1,"ERRONEO"," ")</f>
        <v xml:space="preserve"> </v>
      </c>
      <c r="AU1693" t="str">
        <f>+IF(TablaProyecto[[#This Row],[JobSatisfaction]]&gt;4,"ERRONEO"," ")</f>
        <v xml:space="preserve"> </v>
      </c>
      <c r="AV1693" t="str">
        <f>+IF(TablaProyecto[[#This Row],[PerformanceRating]]&gt;4,"ERRONEO"," ")</f>
        <v xml:space="preserve"> </v>
      </c>
      <c r="AW1693" t="str">
        <f>+IF(TablaProyecto[[#This Row],[RelationshipSatisfaction]]&gt;4,"ERRONEO"," ")</f>
        <v xml:space="preserve"> </v>
      </c>
      <c r="AX1693" t="str">
        <f>+IF(TablaProyecto[[#This Row],[WorkLifeBalance]]&gt;4,"ERRONEO"," ")</f>
        <v xml:space="preserve"> </v>
      </c>
    </row>
    <row r="1694" spans="1:50" x14ac:dyDescent="0.35">
      <c r="A1694">
        <v>51</v>
      </c>
      <c r="B1694" t="s">
        <v>43</v>
      </c>
      <c r="C1694" t="s">
        <v>44</v>
      </c>
      <c r="D1694">
        <v>726</v>
      </c>
      <c r="E1694" t="s">
        <v>61</v>
      </c>
      <c r="F1694">
        <v>18</v>
      </c>
      <c r="G1694">
        <v>2</v>
      </c>
      <c r="H1694" t="s">
        <v>59</v>
      </c>
      <c r="I1694">
        <v>1</v>
      </c>
      <c r="J1694">
        <v>2291</v>
      </c>
      <c r="K1694">
        <v>3</v>
      </c>
      <c r="L1694" t="s">
        <v>39</v>
      </c>
      <c r="M1694">
        <v>59</v>
      </c>
      <c r="N1694">
        <v>3</v>
      </c>
      <c r="O1694">
        <v>3</v>
      </c>
      <c r="P1694" t="s">
        <v>61</v>
      </c>
      <c r="Q1694">
        <v>4</v>
      </c>
      <c r="R1694" t="s">
        <v>52</v>
      </c>
      <c r="S1694">
        <v>8392</v>
      </c>
      <c r="T1694">
        <v>25751</v>
      </c>
      <c r="U1694">
        <v>2</v>
      </c>
      <c r="V1694" t="s">
        <v>42</v>
      </c>
      <c r="W1694" t="s">
        <v>43</v>
      </c>
      <c r="X1694">
        <v>18</v>
      </c>
      <c r="Y1694">
        <v>3</v>
      </c>
      <c r="Z1694">
        <v>2</v>
      </c>
      <c r="AA1694">
        <v>80</v>
      </c>
      <c r="AB1694">
        <v>2</v>
      </c>
      <c r="AC1694">
        <v>15</v>
      </c>
      <c r="AD1694">
        <v>2</v>
      </c>
      <c r="AE1694">
        <v>4</v>
      </c>
      <c r="AF1694">
        <v>7</v>
      </c>
      <c r="AG1694">
        <v>2</v>
      </c>
      <c r="AH1694">
        <v>4</v>
      </c>
      <c r="AI1694">
        <v>3</v>
      </c>
      <c r="AJ1694" s="3">
        <f>+TablaProyecto[[#This Row],[PercentSalaryHike]]/100</f>
        <v>0.18</v>
      </c>
      <c r="AK1694" s="3" t="str">
        <f>+IF(TablaProyecto[[#This Row],[Age]]&gt;=61,"Baby boomers",IF(TablaProyecto[[#This Row],[Age]]&gt;=45,"Generacion X",IF(TablaProyecto[[#This Row],[Age]]&gt;=29,"Millennials","Generacion Z")))</f>
        <v>Generacion X</v>
      </c>
      <c r="AL169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94" s="3" t="str">
        <f>+IF(TablaProyecto[[#This Row],[HourlyRate]]&lt;50,"Coste salarial bajo",IF(TablaProyecto[[#This Row],[HourlyRate]]&lt;75,"Coste salarial medio","Coste salarial alto"))</f>
        <v>Coste salarial medio</v>
      </c>
      <c r="AN1694" s="3" t="str">
        <f>+IF(TablaProyecto[[#This Row],[DistanceFromHome]]&lt;10,"0-10 kms",IF(TablaProyecto[[#This Row],[DistanceFromHome]]&lt;20,"10-20 kms","20-30 kms"))</f>
        <v>10-20 kms</v>
      </c>
      <c r="AO1694" s="3" t="str">
        <f>+IF(TablaProyecto[[#This Row],[Porcentaje de aumento salarial recibido (%)]]&lt;16%,"Bajo",IF(TablaProyecto[[#This Row],[Porcentaje de aumento salarial recibido (%)]]&lt;21%,"Medio","Alto"))</f>
        <v>Medio</v>
      </c>
      <c r="AP1694" s="3" t="str">
        <f>+IF(TablaProyecto[[#This Row],[TrainingTimesLastYear]]&lt;3,"Poca",IF(TablaProyecto[[#This Row],[TrainingTimesLastYear]]&lt;5,"Media","Mucha"))</f>
        <v>Poca</v>
      </c>
      <c r="AQ1694" s="3" t="str">
        <f>+IF(TablaProyecto[[#This Row],[TotalWorkingYears]]&lt;4,"Junior",IF(TablaProyecto[[#This Row],[TotalWorkingYears]]&lt;10,"Intermediate","Senior"))</f>
        <v>Senior</v>
      </c>
      <c r="AS1694" t="str">
        <f>+IF(TablaProyecto[[#This Row],[Education]]&gt;5,"ERRONEO","")</f>
        <v/>
      </c>
      <c r="AT1694" t="str">
        <f>IF(+COUNTIF(TablaProyecto[EmployeeNumber],TablaProyecto[[#This Row],[EmployeeNumber]])&gt;1,"ERRONEO"," ")</f>
        <v xml:space="preserve"> </v>
      </c>
      <c r="AU1694" t="str">
        <f>+IF(TablaProyecto[[#This Row],[JobSatisfaction]]&gt;4,"ERRONEO"," ")</f>
        <v xml:space="preserve"> </v>
      </c>
      <c r="AV1694" t="str">
        <f>+IF(TablaProyecto[[#This Row],[PerformanceRating]]&gt;4,"ERRONEO"," ")</f>
        <v xml:space="preserve"> </v>
      </c>
      <c r="AW1694" t="str">
        <f>+IF(TablaProyecto[[#This Row],[RelationshipSatisfaction]]&gt;4,"ERRONEO"," ")</f>
        <v xml:space="preserve"> </v>
      </c>
      <c r="AX1694" t="str">
        <f>+IF(TablaProyecto[[#This Row],[WorkLifeBalance]]&gt;4,"ERRONEO"," ")</f>
        <v xml:space="preserve"> </v>
      </c>
    </row>
    <row r="1695" spans="1:50" x14ac:dyDescent="0.35">
      <c r="A1695">
        <v>53</v>
      </c>
      <c r="B1695" t="s">
        <v>43</v>
      </c>
      <c r="C1695" t="s">
        <v>44</v>
      </c>
      <c r="D1695">
        <v>994</v>
      </c>
      <c r="E1695" t="s">
        <v>45</v>
      </c>
      <c r="F1695">
        <v>10</v>
      </c>
      <c r="G1695">
        <v>3</v>
      </c>
      <c r="H1695" t="s">
        <v>38</v>
      </c>
      <c r="I1695">
        <v>1</v>
      </c>
      <c r="J1695">
        <v>2292</v>
      </c>
      <c r="K1695">
        <v>2</v>
      </c>
      <c r="L1695" t="s">
        <v>39</v>
      </c>
      <c r="M1695">
        <v>97</v>
      </c>
      <c r="N1695">
        <v>3</v>
      </c>
      <c r="O1695">
        <v>3</v>
      </c>
      <c r="P1695" t="s">
        <v>57</v>
      </c>
      <c r="Q1695">
        <v>1</v>
      </c>
      <c r="R1695" t="s">
        <v>48</v>
      </c>
      <c r="S1695">
        <v>18740</v>
      </c>
      <c r="T1695">
        <v>24812</v>
      </c>
      <c r="U1695">
        <v>6</v>
      </c>
      <c r="V1695" t="s">
        <v>42</v>
      </c>
      <c r="W1695" t="s">
        <v>43</v>
      </c>
      <c r="X1695">
        <v>21</v>
      </c>
      <c r="Y1695">
        <v>3</v>
      </c>
      <c r="Z1695">
        <v>4</v>
      </c>
      <c r="AA1695">
        <v>80</v>
      </c>
      <c r="AB1695">
        <v>0</v>
      </c>
      <c r="AC1695">
        <v>17</v>
      </c>
      <c r="AD1695">
        <v>2</v>
      </c>
      <c r="AE1695">
        <v>3</v>
      </c>
      <c r="AF1695">
        <v>0</v>
      </c>
      <c r="AG1695">
        <v>7</v>
      </c>
      <c r="AH1695">
        <v>1</v>
      </c>
      <c r="AI1695">
        <v>0</v>
      </c>
      <c r="AJ1695" s="3">
        <f>+TablaProyecto[[#This Row],[PercentSalaryHike]]/100</f>
        <v>0.21</v>
      </c>
      <c r="AK1695" s="3" t="str">
        <f>+IF(TablaProyecto[[#This Row],[Age]]&gt;=61,"Baby boomers",IF(TablaProyecto[[#This Row],[Age]]&gt;=45,"Generacion X",IF(TablaProyecto[[#This Row],[Age]]&gt;=29,"Millennials","Generacion Z")))</f>
        <v>Generacion X</v>
      </c>
      <c r="AL169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695" s="3" t="str">
        <f>+IF(TablaProyecto[[#This Row],[HourlyRate]]&lt;50,"Coste salarial bajo",IF(TablaProyecto[[#This Row],[HourlyRate]]&lt;75,"Coste salarial medio","Coste salarial alto"))</f>
        <v>Coste salarial alto</v>
      </c>
      <c r="AN1695" s="3" t="str">
        <f>+IF(TablaProyecto[[#This Row],[DistanceFromHome]]&lt;10,"0-10 kms",IF(TablaProyecto[[#This Row],[DistanceFromHome]]&lt;20,"10-20 kms","20-30 kms"))</f>
        <v>10-20 kms</v>
      </c>
      <c r="AO1695" s="3" t="str">
        <f>+IF(TablaProyecto[[#This Row],[Porcentaje de aumento salarial recibido (%)]]&lt;16%,"Bajo",IF(TablaProyecto[[#This Row],[Porcentaje de aumento salarial recibido (%)]]&lt;21%,"Medio","Alto"))</f>
        <v>Alto</v>
      </c>
      <c r="AP1695" s="3" t="str">
        <f>+IF(TablaProyecto[[#This Row],[TrainingTimesLastYear]]&lt;3,"Poca",IF(TablaProyecto[[#This Row],[TrainingTimesLastYear]]&lt;5,"Media","Mucha"))</f>
        <v>Poca</v>
      </c>
      <c r="AQ1695" s="3" t="str">
        <f>+IF(TablaProyecto[[#This Row],[TotalWorkingYears]]&lt;4,"Junior",IF(TablaProyecto[[#This Row],[TotalWorkingYears]]&lt;10,"Intermediate","Senior"))</f>
        <v>Senior</v>
      </c>
      <c r="AS1695" t="str">
        <f>+IF(TablaProyecto[[#This Row],[Education]]&gt;5,"ERRONEO","")</f>
        <v/>
      </c>
      <c r="AT1695" t="str">
        <f>IF(+COUNTIF(TablaProyecto[EmployeeNumber],TablaProyecto[[#This Row],[EmployeeNumber]])&gt;1,"ERRONEO"," ")</f>
        <v xml:space="preserve"> </v>
      </c>
      <c r="AU1695" t="str">
        <f>+IF(TablaProyecto[[#This Row],[JobSatisfaction]]&gt;4,"ERRONEO"," ")</f>
        <v xml:space="preserve"> </v>
      </c>
      <c r="AV1695" t="str">
        <f>+IF(TablaProyecto[[#This Row],[PerformanceRating]]&gt;4,"ERRONEO"," ")</f>
        <v xml:space="preserve"> </v>
      </c>
      <c r="AW1695" t="str">
        <f>+IF(TablaProyecto[[#This Row],[RelationshipSatisfaction]]&gt;4,"ERRONEO"," ")</f>
        <v xml:space="preserve"> </v>
      </c>
      <c r="AX1695" t="str">
        <f>+IF(TablaProyecto[[#This Row],[WorkLifeBalance]]&gt;4,"ERRONEO"," ")</f>
        <v xml:space="preserve"> </v>
      </c>
    </row>
    <row r="1696" spans="1:50" x14ac:dyDescent="0.35">
      <c r="A1696">
        <v>32</v>
      </c>
      <c r="B1696" t="s">
        <v>43</v>
      </c>
      <c r="C1696" t="s">
        <v>55</v>
      </c>
      <c r="D1696">
        <v>813</v>
      </c>
      <c r="E1696" t="s">
        <v>45</v>
      </c>
      <c r="F1696">
        <v>16</v>
      </c>
      <c r="G1696">
        <v>2</v>
      </c>
      <c r="H1696" t="s">
        <v>61</v>
      </c>
      <c r="I1696">
        <v>1</v>
      </c>
      <c r="J1696">
        <v>2293</v>
      </c>
      <c r="K1696">
        <v>4</v>
      </c>
      <c r="L1696" t="s">
        <v>46</v>
      </c>
      <c r="M1696">
        <v>52</v>
      </c>
      <c r="N1696">
        <v>2</v>
      </c>
      <c r="O1696">
        <v>2</v>
      </c>
      <c r="P1696" t="s">
        <v>47</v>
      </c>
      <c r="Q1696">
        <v>4</v>
      </c>
      <c r="R1696" t="s">
        <v>48</v>
      </c>
      <c r="S1696">
        <v>6540</v>
      </c>
      <c r="T1696">
        <v>13084</v>
      </c>
      <c r="U1696">
        <v>7</v>
      </c>
      <c r="V1696" t="s">
        <v>42</v>
      </c>
      <c r="W1696" t="s">
        <v>43</v>
      </c>
      <c r="X1696">
        <v>14</v>
      </c>
      <c r="Y1696">
        <v>4</v>
      </c>
      <c r="Z1696">
        <v>4</v>
      </c>
      <c r="AA1696">
        <v>80</v>
      </c>
      <c r="AB1696">
        <v>0</v>
      </c>
      <c r="AC1696">
        <v>8</v>
      </c>
      <c r="AD1696">
        <v>3</v>
      </c>
      <c r="AE1696">
        <v>3</v>
      </c>
      <c r="AF1696">
        <v>14</v>
      </c>
      <c r="AG1696">
        <v>3</v>
      </c>
      <c r="AH1696">
        <v>8</v>
      </c>
      <c r="AI1696">
        <v>4</v>
      </c>
      <c r="AJ1696" s="3">
        <f>+TablaProyecto[[#This Row],[PercentSalaryHike]]/100</f>
        <v>0.14000000000000001</v>
      </c>
      <c r="AK1696" s="3" t="str">
        <f>+IF(TablaProyecto[[#This Row],[Age]]&gt;=61,"Baby boomers",IF(TablaProyecto[[#This Row],[Age]]&gt;=45,"Generacion X",IF(TablaProyecto[[#This Row],[Age]]&gt;=29,"Millennials","Generacion Z")))</f>
        <v>Millennials</v>
      </c>
      <c r="AL169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696" s="3" t="str">
        <f>+IF(TablaProyecto[[#This Row],[HourlyRate]]&lt;50,"Coste salarial bajo",IF(TablaProyecto[[#This Row],[HourlyRate]]&lt;75,"Coste salarial medio","Coste salarial alto"))</f>
        <v>Coste salarial medio</v>
      </c>
      <c r="AN1696" s="3" t="str">
        <f>+IF(TablaProyecto[[#This Row],[DistanceFromHome]]&lt;10,"0-10 kms",IF(TablaProyecto[[#This Row],[DistanceFromHome]]&lt;20,"10-20 kms","20-30 kms"))</f>
        <v>10-20 kms</v>
      </c>
      <c r="AO1696" s="3" t="str">
        <f>+IF(TablaProyecto[[#This Row],[Porcentaje de aumento salarial recibido (%)]]&lt;16%,"Bajo",IF(TablaProyecto[[#This Row],[Porcentaje de aumento salarial recibido (%)]]&lt;21%,"Medio","Alto"))</f>
        <v>Bajo</v>
      </c>
      <c r="AP1696" s="3" t="str">
        <f>+IF(TablaProyecto[[#This Row],[TrainingTimesLastYear]]&lt;3,"Poca",IF(TablaProyecto[[#This Row],[TrainingTimesLastYear]]&lt;5,"Media","Mucha"))</f>
        <v>Media</v>
      </c>
      <c r="AQ1696" s="3" t="str">
        <f>+IF(TablaProyecto[[#This Row],[TotalWorkingYears]]&lt;4,"Junior",IF(TablaProyecto[[#This Row],[TotalWorkingYears]]&lt;10,"Intermediate","Senior"))</f>
        <v>Intermediate</v>
      </c>
      <c r="AS1696" t="str">
        <f>+IF(TablaProyecto[[#This Row],[Education]]&gt;5,"ERRONEO","")</f>
        <v/>
      </c>
      <c r="AT1696" t="str">
        <f>IF(+COUNTIF(TablaProyecto[EmployeeNumber],TablaProyecto[[#This Row],[EmployeeNumber]])&gt;1,"ERRONEO"," ")</f>
        <v xml:space="preserve"> </v>
      </c>
      <c r="AU1696" t="str">
        <f>+IF(TablaProyecto[[#This Row],[JobSatisfaction]]&gt;4,"ERRONEO"," ")</f>
        <v xml:space="preserve"> </v>
      </c>
      <c r="AV1696" t="str">
        <f>+IF(TablaProyecto[[#This Row],[PerformanceRating]]&gt;4,"ERRONEO"," ")</f>
        <v xml:space="preserve"> </v>
      </c>
      <c r="AW1696" t="str">
        <f>+IF(TablaProyecto[[#This Row],[RelationshipSatisfaction]]&gt;4,"ERRONEO"," ")</f>
        <v xml:space="preserve"> </v>
      </c>
      <c r="AX1696" t="str">
        <f>+IF(TablaProyecto[[#This Row],[WorkLifeBalance]]&gt;4,"ERRONEO"," ")</f>
        <v xml:space="preserve"> </v>
      </c>
    </row>
    <row r="1697" spans="1:50" x14ac:dyDescent="0.35">
      <c r="A1697">
        <v>42</v>
      </c>
      <c r="B1697" t="s">
        <v>43</v>
      </c>
      <c r="C1697" t="s">
        <v>44</v>
      </c>
      <c r="D1697">
        <v>823</v>
      </c>
      <c r="E1697" t="s">
        <v>45</v>
      </c>
      <c r="F1697">
        <v>13</v>
      </c>
      <c r="G1697">
        <v>3</v>
      </c>
      <c r="H1697" t="s">
        <v>49</v>
      </c>
      <c r="I1697">
        <v>1</v>
      </c>
      <c r="J1697">
        <v>2294</v>
      </c>
      <c r="K1697">
        <v>1</v>
      </c>
      <c r="L1697" t="s">
        <v>39</v>
      </c>
      <c r="M1697">
        <v>50</v>
      </c>
      <c r="N1697">
        <v>3</v>
      </c>
      <c r="O1697">
        <v>2</v>
      </c>
      <c r="P1697" t="s">
        <v>61</v>
      </c>
      <c r="Q1697">
        <v>2</v>
      </c>
      <c r="R1697" t="s">
        <v>48</v>
      </c>
      <c r="S1697">
        <v>3760</v>
      </c>
      <c r="T1697">
        <v>2997</v>
      </c>
      <c r="U1697">
        <v>3</v>
      </c>
      <c r="V1697" t="s">
        <v>42</v>
      </c>
      <c r="W1697" t="s">
        <v>35</v>
      </c>
      <c r="X1697">
        <v>22</v>
      </c>
      <c r="Y1697">
        <v>4</v>
      </c>
      <c r="Z1697">
        <v>2</v>
      </c>
      <c r="AA1697">
        <v>80</v>
      </c>
      <c r="AB1697">
        <v>2</v>
      </c>
      <c r="AC1697">
        <v>6</v>
      </c>
      <c r="AD1697">
        <v>2</v>
      </c>
      <c r="AE1697">
        <v>1</v>
      </c>
      <c r="AF1697">
        <v>9</v>
      </c>
      <c r="AG1697">
        <v>10</v>
      </c>
      <c r="AH1697">
        <v>0</v>
      </c>
      <c r="AI1697">
        <v>3</v>
      </c>
      <c r="AJ1697" s="3">
        <f>+TablaProyecto[[#This Row],[PercentSalaryHike]]/100</f>
        <v>0.22</v>
      </c>
      <c r="AK1697" s="3" t="str">
        <f>+IF(TablaProyecto[[#This Row],[Age]]&gt;=61,"Baby boomers",IF(TablaProyecto[[#This Row],[Age]]&gt;=45,"Generacion X",IF(TablaProyecto[[#This Row],[Age]]&gt;=29,"Millennials","Generacion Z")))</f>
        <v>Millennials</v>
      </c>
      <c r="AL169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97" s="3" t="str">
        <f>+IF(TablaProyecto[[#This Row],[HourlyRate]]&lt;50,"Coste salarial bajo",IF(TablaProyecto[[#This Row],[HourlyRate]]&lt;75,"Coste salarial medio","Coste salarial alto"))</f>
        <v>Coste salarial medio</v>
      </c>
      <c r="AN1697" s="3" t="str">
        <f>+IF(TablaProyecto[[#This Row],[DistanceFromHome]]&lt;10,"0-10 kms",IF(TablaProyecto[[#This Row],[DistanceFromHome]]&lt;20,"10-20 kms","20-30 kms"))</f>
        <v>10-20 kms</v>
      </c>
      <c r="AO1697" s="3" t="str">
        <f>+IF(TablaProyecto[[#This Row],[Porcentaje de aumento salarial recibido (%)]]&lt;16%,"Bajo",IF(TablaProyecto[[#This Row],[Porcentaje de aumento salarial recibido (%)]]&lt;21%,"Medio","Alto"))</f>
        <v>Alto</v>
      </c>
      <c r="AP1697" s="3" t="str">
        <f>+IF(TablaProyecto[[#This Row],[TrainingTimesLastYear]]&lt;3,"Poca",IF(TablaProyecto[[#This Row],[TrainingTimesLastYear]]&lt;5,"Media","Mucha"))</f>
        <v>Poca</v>
      </c>
      <c r="AQ1697" s="3" t="str">
        <f>+IF(TablaProyecto[[#This Row],[TotalWorkingYears]]&lt;4,"Junior",IF(TablaProyecto[[#This Row],[TotalWorkingYears]]&lt;10,"Intermediate","Senior"))</f>
        <v>Intermediate</v>
      </c>
      <c r="AS1697" t="str">
        <f>+IF(TablaProyecto[[#This Row],[Education]]&gt;5,"ERRONEO","")</f>
        <v/>
      </c>
      <c r="AT1697" t="str">
        <f>IF(+COUNTIF(TablaProyecto[EmployeeNumber],TablaProyecto[[#This Row],[EmployeeNumber]])&gt;1,"ERRONEO"," ")</f>
        <v xml:space="preserve"> </v>
      </c>
      <c r="AU1697" t="str">
        <f>+IF(TablaProyecto[[#This Row],[JobSatisfaction]]&gt;4,"ERRONEO"," ")</f>
        <v xml:space="preserve"> </v>
      </c>
      <c r="AV1697" t="str">
        <f>+IF(TablaProyecto[[#This Row],[PerformanceRating]]&gt;4,"ERRONEO"," ")</f>
        <v xml:space="preserve"> </v>
      </c>
      <c r="AW1697" t="str">
        <f>+IF(TablaProyecto[[#This Row],[RelationshipSatisfaction]]&gt;4,"ERRONEO"," ")</f>
        <v xml:space="preserve"> </v>
      </c>
      <c r="AX1697" t="str">
        <f>+IF(TablaProyecto[[#This Row],[WorkLifeBalance]]&gt;4,"ERRONEO"," ")</f>
        <v xml:space="preserve"> </v>
      </c>
    </row>
    <row r="1698" spans="1:50" x14ac:dyDescent="0.35">
      <c r="A1698">
        <v>26</v>
      </c>
      <c r="B1698" t="s">
        <v>43</v>
      </c>
      <c r="C1698" t="s">
        <v>36</v>
      </c>
      <c r="D1698">
        <v>464</v>
      </c>
      <c r="E1698" t="s">
        <v>45</v>
      </c>
      <c r="F1698">
        <v>3</v>
      </c>
      <c r="G1698">
        <v>1</v>
      </c>
      <c r="H1698" t="s">
        <v>60</v>
      </c>
      <c r="I1698">
        <v>1</v>
      </c>
      <c r="J1698">
        <v>2295</v>
      </c>
      <c r="K1698">
        <v>2</v>
      </c>
      <c r="L1698" t="s">
        <v>39</v>
      </c>
      <c r="M1698">
        <v>93</v>
      </c>
      <c r="N1698">
        <v>3</v>
      </c>
      <c r="O1698">
        <v>1</v>
      </c>
      <c r="P1698" t="s">
        <v>50</v>
      </c>
      <c r="Q1698">
        <v>3</v>
      </c>
      <c r="R1698" t="s">
        <v>48</v>
      </c>
      <c r="S1698">
        <v>10845</v>
      </c>
      <c r="T1698">
        <v>12355</v>
      </c>
      <c r="U1698">
        <v>1</v>
      </c>
      <c r="V1698" t="s">
        <v>42</v>
      </c>
      <c r="W1698" t="s">
        <v>43</v>
      </c>
      <c r="X1698">
        <v>12</v>
      </c>
      <c r="Y1698">
        <v>3</v>
      </c>
      <c r="Z1698">
        <v>1</v>
      </c>
      <c r="AA1698">
        <v>80</v>
      </c>
      <c r="AB1698">
        <v>1</v>
      </c>
      <c r="AC1698">
        <v>7</v>
      </c>
      <c r="AD1698">
        <v>2</v>
      </c>
      <c r="AE1698">
        <v>3</v>
      </c>
      <c r="AF1698">
        <v>1</v>
      </c>
      <c r="AG1698">
        <v>8</v>
      </c>
      <c r="AH1698">
        <v>6</v>
      </c>
      <c r="AI1698">
        <v>4</v>
      </c>
      <c r="AJ1698" s="3">
        <f>+TablaProyecto[[#This Row],[PercentSalaryHike]]/100</f>
        <v>0.12</v>
      </c>
      <c r="AK1698" s="3" t="str">
        <f>+IF(TablaProyecto[[#This Row],[Age]]&gt;=61,"Baby boomers",IF(TablaProyecto[[#This Row],[Age]]&gt;=45,"Generacion X",IF(TablaProyecto[[#This Row],[Age]]&gt;=29,"Millennials","Generacion Z")))</f>
        <v>Generacion Z</v>
      </c>
      <c r="AL169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698" s="3" t="str">
        <f>+IF(TablaProyecto[[#This Row],[HourlyRate]]&lt;50,"Coste salarial bajo",IF(TablaProyecto[[#This Row],[HourlyRate]]&lt;75,"Coste salarial medio","Coste salarial alto"))</f>
        <v>Coste salarial alto</v>
      </c>
      <c r="AN1698" s="3" t="str">
        <f>+IF(TablaProyecto[[#This Row],[DistanceFromHome]]&lt;10,"0-10 kms",IF(TablaProyecto[[#This Row],[DistanceFromHome]]&lt;20,"10-20 kms","20-30 kms"))</f>
        <v>0-10 kms</v>
      </c>
      <c r="AO1698" s="3" t="str">
        <f>+IF(TablaProyecto[[#This Row],[Porcentaje de aumento salarial recibido (%)]]&lt;16%,"Bajo",IF(TablaProyecto[[#This Row],[Porcentaje de aumento salarial recibido (%)]]&lt;21%,"Medio","Alto"))</f>
        <v>Bajo</v>
      </c>
      <c r="AP1698" s="3" t="str">
        <f>+IF(TablaProyecto[[#This Row],[TrainingTimesLastYear]]&lt;3,"Poca",IF(TablaProyecto[[#This Row],[TrainingTimesLastYear]]&lt;5,"Media","Mucha"))</f>
        <v>Poca</v>
      </c>
      <c r="AQ1698" s="3" t="str">
        <f>+IF(TablaProyecto[[#This Row],[TotalWorkingYears]]&lt;4,"Junior",IF(TablaProyecto[[#This Row],[TotalWorkingYears]]&lt;10,"Intermediate","Senior"))</f>
        <v>Intermediate</v>
      </c>
      <c r="AS1698" t="str">
        <f>+IF(TablaProyecto[[#This Row],[Education]]&gt;5,"ERRONEO","")</f>
        <v/>
      </c>
      <c r="AT1698" t="str">
        <f>IF(+COUNTIF(TablaProyecto[EmployeeNumber],TablaProyecto[[#This Row],[EmployeeNumber]])&gt;1,"ERRONEO"," ")</f>
        <v xml:space="preserve"> </v>
      </c>
      <c r="AU1698" t="str">
        <f>+IF(TablaProyecto[[#This Row],[JobSatisfaction]]&gt;4,"ERRONEO"," ")</f>
        <v xml:space="preserve"> </v>
      </c>
      <c r="AV1698" t="str">
        <f>+IF(TablaProyecto[[#This Row],[PerformanceRating]]&gt;4,"ERRONEO"," ")</f>
        <v xml:space="preserve"> </v>
      </c>
      <c r="AW1698" t="str">
        <f>+IF(TablaProyecto[[#This Row],[RelationshipSatisfaction]]&gt;4,"ERRONEO"," ")</f>
        <v xml:space="preserve"> </v>
      </c>
      <c r="AX1698" t="str">
        <f>+IF(TablaProyecto[[#This Row],[WorkLifeBalance]]&gt;4,"ERRONEO"," ")</f>
        <v xml:space="preserve"> </v>
      </c>
    </row>
    <row r="1699" spans="1:50" x14ac:dyDescent="0.35">
      <c r="A1699">
        <v>47</v>
      </c>
      <c r="B1699" t="s">
        <v>35</v>
      </c>
      <c r="C1699" t="s">
        <v>36</v>
      </c>
      <c r="D1699">
        <v>1176</v>
      </c>
      <c r="E1699" t="s">
        <v>61</v>
      </c>
      <c r="F1699">
        <v>26</v>
      </c>
      <c r="G1699">
        <v>3</v>
      </c>
      <c r="H1699" t="s">
        <v>60</v>
      </c>
      <c r="I1699">
        <v>1</v>
      </c>
      <c r="J1699">
        <v>2296</v>
      </c>
      <c r="K1699">
        <v>4</v>
      </c>
      <c r="L1699" t="s">
        <v>46</v>
      </c>
      <c r="M1699">
        <v>95</v>
      </c>
      <c r="N1699">
        <v>3</v>
      </c>
      <c r="O1699">
        <v>1</v>
      </c>
      <c r="P1699" t="s">
        <v>53</v>
      </c>
      <c r="Q1699">
        <v>1</v>
      </c>
      <c r="R1699" t="s">
        <v>41</v>
      </c>
      <c r="S1699">
        <v>4233</v>
      </c>
      <c r="T1699">
        <v>19479</v>
      </c>
      <c r="U1699">
        <v>9</v>
      </c>
      <c r="V1699" t="s">
        <v>42</v>
      </c>
      <c r="W1699" t="s">
        <v>43</v>
      </c>
      <c r="X1699">
        <v>21</v>
      </c>
      <c r="Y1699">
        <v>3</v>
      </c>
      <c r="Z1699">
        <v>2</v>
      </c>
      <c r="AA1699">
        <v>80</v>
      </c>
      <c r="AB1699">
        <v>0</v>
      </c>
      <c r="AC1699">
        <v>8</v>
      </c>
      <c r="AD1699">
        <v>2</v>
      </c>
      <c r="AE1699">
        <v>3</v>
      </c>
      <c r="AF1699">
        <v>7</v>
      </c>
      <c r="AG1699">
        <v>7</v>
      </c>
      <c r="AH1699">
        <v>2</v>
      </c>
      <c r="AI1699">
        <v>3</v>
      </c>
      <c r="AJ1699" s="3">
        <f>+TablaProyecto[[#This Row],[PercentSalaryHike]]/100</f>
        <v>0.21</v>
      </c>
      <c r="AK1699" s="3" t="str">
        <f>+IF(TablaProyecto[[#This Row],[Age]]&gt;=61,"Baby boomers",IF(TablaProyecto[[#This Row],[Age]]&gt;=45,"Generacion X",IF(TablaProyecto[[#This Row],[Age]]&gt;=29,"Millennials","Generacion Z")))</f>
        <v>Generacion X</v>
      </c>
      <c r="AL169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699" s="3" t="str">
        <f>+IF(TablaProyecto[[#This Row],[HourlyRate]]&lt;50,"Coste salarial bajo",IF(TablaProyecto[[#This Row],[HourlyRate]]&lt;75,"Coste salarial medio","Coste salarial alto"))</f>
        <v>Coste salarial alto</v>
      </c>
      <c r="AN1699" s="3" t="str">
        <f>+IF(TablaProyecto[[#This Row],[DistanceFromHome]]&lt;10,"0-10 kms",IF(TablaProyecto[[#This Row],[DistanceFromHome]]&lt;20,"10-20 kms","20-30 kms"))</f>
        <v>20-30 kms</v>
      </c>
      <c r="AO1699" s="3" t="str">
        <f>+IF(TablaProyecto[[#This Row],[Porcentaje de aumento salarial recibido (%)]]&lt;16%,"Bajo",IF(TablaProyecto[[#This Row],[Porcentaje de aumento salarial recibido (%)]]&lt;21%,"Medio","Alto"))</f>
        <v>Alto</v>
      </c>
      <c r="AP1699" s="3" t="str">
        <f>+IF(TablaProyecto[[#This Row],[TrainingTimesLastYear]]&lt;3,"Poca",IF(TablaProyecto[[#This Row],[TrainingTimesLastYear]]&lt;5,"Media","Mucha"))</f>
        <v>Poca</v>
      </c>
      <c r="AQ1699" s="3" t="str">
        <f>+IF(TablaProyecto[[#This Row],[TotalWorkingYears]]&lt;4,"Junior",IF(TablaProyecto[[#This Row],[TotalWorkingYears]]&lt;10,"Intermediate","Senior"))</f>
        <v>Intermediate</v>
      </c>
      <c r="AS1699" t="str">
        <f>+IF(TablaProyecto[[#This Row],[Education]]&gt;5,"ERRONEO","")</f>
        <v/>
      </c>
      <c r="AT1699" t="str">
        <f>IF(+COUNTIF(TablaProyecto[EmployeeNumber],TablaProyecto[[#This Row],[EmployeeNumber]])&gt;1,"ERRONEO"," ")</f>
        <v xml:space="preserve"> </v>
      </c>
      <c r="AU1699" t="str">
        <f>+IF(TablaProyecto[[#This Row],[JobSatisfaction]]&gt;4,"ERRONEO"," ")</f>
        <v xml:space="preserve"> </v>
      </c>
      <c r="AV1699" t="str">
        <f>+IF(TablaProyecto[[#This Row],[PerformanceRating]]&gt;4,"ERRONEO"," ")</f>
        <v xml:space="preserve"> </v>
      </c>
      <c r="AW1699" t="str">
        <f>+IF(TablaProyecto[[#This Row],[RelationshipSatisfaction]]&gt;4,"ERRONEO"," ")</f>
        <v xml:space="preserve"> </v>
      </c>
      <c r="AX1699" t="str">
        <f>+IF(TablaProyecto[[#This Row],[WorkLifeBalance]]&gt;4,"ERRONEO"," ")</f>
        <v xml:space="preserve"> </v>
      </c>
    </row>
    <row r="1700" spans="1:50" x14ac:dyDescent="0.35">
      <c r="A1700">
        <v>46</v>
      </c>
      <c r="B1700" t="s">
        <v>35</v>
      </c>
      <c r="C1700" t="s">
        <v>44</v>
      </c>
      <c r="D1700">
        <v>896</v>
      </c>
      <c r="E1700" t="s">
        <v>61</v>
      </c>
      <c r="F1700">
        <v>2</v>
      </c>
      <c r="G1700">
        <v>2</v>
      </c>
      <c r="H1700" t="s">
        <v>38</v>
      </c>
      <c r="I1700">
        <v>1</v>
      </c>
      <c r="J1700">
        <v>2297</v>
      </c>
      <c r="K1700">
        <v>4</v>
      </c>
      <c r="L1700" t="s">
        <v>39</v>
      </c>
      <c r="M1700">
        <v>100</v>
      </c>
      <c r="N1700">
        <v>4</v>
      </c>
      <c r="O1700">
        <v>2</v>
      </c>
      <c r="P1700" t="s">
        <v>40</v>
      </c>
      <c r="Q1700">
        <v>4</v>
      </c>
      <c r="R1700" t="s">
        <v>52</v>
      </c>
      <c r="S1700">
        <v>13577</v>
      </c>
      <c r="T1700">
        <v>16375</v>
      </c>
      <c r="U1700">
        <v>1</v>
      </c>
      <c r="V1700" t="s">
        <v>42</v>
      </c>
      <c r="W1700" t="s">
        <v>43</v>
      </c>
      <c r="X1700">
        <v>12</v>
      </c>
      <c r="Y1700">
        <v>3</v>
      </c>
      <c r="Z1700">
        <v>3</v>
      </c>
      <c r="AA1700">
        <v>80</v>
      </c>
      <c r="AB1700">
        <v>0</v>
      </c>
      <c r="AC1700">
        <v>7</v>
      </c>
      <c r="AD1700">
        <v>2</v>
      </c>
      <c r="AE1700">
        <v>3</v>
      </c>
      <c r="AF1700">
        <v>13</v>
      </c>
      <c r="AG1700">
        <v>8</v>
      </c>
      <c r="AH1700">
        <v>1</v>
      </c>
      <c r="AI1700">
        <v>7</v>
      </c>
      <c r="AJ1700" s="3">
        <f>+TablaProyecto[[#This Row],[PercentSalaryHike]]/100</f>
        <v>0.12</v>
      </c>
      <c r="AK1700" s="3" t="str">
        <f>+IF(TablaProyecto[[#This Row],[Age]]&gt;=61,"Baby boomers",IF(TablaProyecto[[#This Row],[Age]]&gt;=45,"Generacion X",IF(TablaProyecto[[#This Row],[Age]]&gt;=29,"Millennials","Generacion Z")))</f>
        <v>Generacion X</v>
      </c>
      <c r="AL170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700" s="3" t="str">
        <f>+IF(TablaProyecto[[#This Row],[HourlyRate]]&lt;50,"Coste salarial bajo",IF(TablaProyecto[[#This Row],[HourlyRate]]&lt;75,"Coste salarial medio","Coste salarial alto"))</f>
        <v>Coste salarial alto</v>
      </c>
      <c r="AN1700" s="3" t="str">
        <f>+IF(TablaProyecto[[#This Row],[DistanceFromHome]]&lt;10,"0-10 kms",IF(TablaProyecto[[#This Row],[DistanceFromHome]]&lt;20,"10-20 kms","20-30 kms"))</f>
        <v>0-10 kms</v>
      </c>
      <c r="AO1700" s="3" t="str">
        <f>+IF(TablaProyecto[[#This Row],[Porcentaje de aumento salarial recibido (%)]]&lt;16%,"Bajo",IF(TablaProyecto[[#This Row],[Porcentaje de aumento salarial recibido (%)]]&lt;21%,"Medio","Alto"))</f>
        <v>Bajo</v>
      </c>
      <c r="AP1700" s="3" t="str">
        <f>+IF(TablaProyecto[[#This Row],[TrainingTimesLastYear]]&lt;3,"Poca",IF(TablaProyecto[[#This Row],[TrainingTimesLastYear]]&lt;5,"Media","Mucha"))</f>
        <v>Poca</v>
      </c>
      <c r="AQ1700" s="3" t="str">
        <f>+IF(TablaProyecto[[#This Row],[TotalWorkingYears]]&lt;4,"Junior",IF(TablaProyecto[[#This Row],[TotalWorkingYears]]&lt;10,"Intermediate","Senior"))</f>
        <v>Intermediate</v>
      </c>
      <c r="AS1700" t="str">
        <f>+IF(TablaProyecto[[#This Row],[Education]]&gt;5,"ERRONEO","")</f>
        <v/>
      </c>
      <c r="AT1700" t="str">
        <f>IF(+COUNTIF(TablaProyecto[EmployeeNumber],TablaProyecto[[#This Row],[EmployeeNumber]])&gt;1,"ERRONEO"," ")</f>
        <v xml:space="preserve"> </v>
      </c>
      <c r="AU1700" t="str">
        <f>+IF(TablaProyecto[[#This Row],[JobSatisfaction]]&gt;4,"ERRONEO"," ")</f>
        <v xml:space="preserve"> </v>
      </c>
      <c r="AV1700" t="str">
        <f>+IF(TablaProyecto[[#This Row],[PerformanceRating]]&gt;4,"ERRONEO"," ")</f>
        <v xml:space="preserve"> </v>
      </c>
      <c r="AW1700" t="str">
        <f>+IF(TablaProyecto[[#This Row],[RelationshipSatisfaction]]&gt;4,"ERRONEO"," ")</f>
        <v xml:space="preserve"> </v>
      </c>
      <c r="AX1700" t="str">
        <f>+IF(TablaProyecto[[#This Row],[WorkLifeBalance]]&gt;4,"ERRONEO"," ")</f>
        <v xml:space="preserve"> </v>
      </c>
    </row>
    <row r="1701" spans="1:50" x14ac:dyDescent="0.35">
      <c r="A1701">
        <v>49</v>
      </c>
      <c r="B1701" t="s">
        <v>35</v>
      </c>
      <c r="C1701" t="s">
        <v>55</v>
      </c>
      <c r="D1701">
        <v>1107</v>
      </c>
      <c r="E1701" t="s">
        <v>45</v>
      </c>
      <c r="F1701">
        <v>1</v>
      </c>
      <c r="G1701">
        <v>4</v>
      </c>
      <c r="H1701" t="s">
        <v>60</v>
      </c>
      <c r="I1701">
        <v>1</v>
      </c>
      <c r="J1701">
        <v>2298</v>
      </c>
      <c r="K1701">
        <v>3</v>
      </c>
      <c r="L1701" t="s">
        <v>39</v>
      </c>
      <c r="M1701">
        <v>49</v>
      </c>
      <c r="N1701">
        <v>2</v>
      </c>
      <c r="O1701">
        <v>3</v>
      </c>
      <c r="P1701" t="s">
        <v>40</v>
      </c>
      <c r="Q1701">
        <v>3</v>
      </c>
      <c r="R1701" t="s">
        <v>52</v>
      </c>
      <c r="S1701">
        <v>2413</v>
      </c>
      <c r="T1701">
        <v>15587</v>
      </c>
      <c r="U1701">
        <v>3</v>
      </c>
      <c r="V1701" t="s">
        <v>42</v>
      </c>
      <c r="W1701" t="s">
        <v>35</v>
      </c>
      <c r="X1701">
        <v>20</v>
      </c>
      <c r="Y1701">
        <v>3</v>
      </c>
      <c r="Z1701">
        <v>1</v>
      </c>
      <c r="AA1701">
        <v>80</v>
      </c>
      <c r="AB1701">
        <v>0</v>
      </c>
      <c r="AC1701">
        <v>6</v>
      </c>
      <c r="AD1701">
        <v>6</v>
      </c>
      <c r="AE1701">
        <v>3</v>
      </c>
      <c r="AF1701">
        <v>9</v>
      </c>
      <c r="AG1701">
        <v>0</v>
      </c>
      <c r="AH1701">
        <v>0</v>
      </c>
      <c r="AI1701">
        <v>8</v>
      </c>
      <c r="AJ1701" s="3">
        <f>+TablaProyecto[[#This Row],[PercentSalaryHike]]/100</f>
        <v>0.2</v>
      </c>
      <c r="AK1701" s="3" t="str">
        <f>+IF(TablaProyecto[[#This Row],[Age]]&gt;=61,"Baby boomers",IF(TablaProyecto[[#This Row],[Age]]&gt;=45,"Generacion X",IF(TablaProyecto[[#This Row],[Age]]&gt;=29,"Millennials","Generacion Z")))</f>
        <v>Generacion X</v>
      </c>
      <c r="AL170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01" s="3" t="str">
        <f>+IF(TablaProyecto[[#This Row],[HourlyRate]]&lt;50,"Coste salarial bajo",IF(TablaProyecto[[#This Row],[HourlyRate]]&lt;75,"Coste salarial medio","Coste salarial alto"))</f>
        <v>Coste salarial bajo</v>
      </c>
      <c r="AN1701" s="3" t="str">
        <f>+IF(TablaProyecto[[#This Row],[DistanceFromHome]]&lt;10,"0-10 kms",IF(TablaProyecto[[#This Row],[DistanceFromHome]]&lt;20,"10-20 kms","20-30 kms"))</f>
        <v>0-10 kms</v>
      </c>
      <c r="AO1701" s="3" t="str">
        <f>+IF(TablaProyecto[[#This Row],[Porcentaje de aumento salarial recibido (%)]]&lt;16%,"Bajo",IF(TablaProyecto[[#This Row],[Porcentaje de aumento salarial recibido (%)]]&lt;21%,"Medio","Alto"))</f>
        <v>Medio</v>
      </c>
      <c r="AP1701" s="3" t="str">
        <f>+IF(TablaProyecto[[#This Row],[TrainingTimesLastYear]]&lt;3,"Poca",IF(TablaProyecto[[#This Row],[TrainingTimesLastYear]]&lt;5,"Media","Mucha"))</f>
        <v>Mucha</v>
      </c>
      <c r="AQ1701" s="3" t="str">
        <f>+IF(TablaProyecto[[#This Row],[TotalWorkingYears]]&lt;4,"Junior",IF(TablaProyecto[[#This Row],[TotalWorkingYears]]&lt;10,"Intermediate","Senior"))</f>
        <v>Intermediate</v>
      </c>
      <c r="AS1701" t="str">
        <f>+IF(TablaProyecto[[#This Row],[Education]]&gt;5,"ERRONEO","")</f>
        <v/>
      </c>
      <c r="AT1701" t="str">
        <f>IF(+COUNTIF(TablaProyecto[EmployeeNumber],TablaProyecto[[#This Row],[EmployeeNumber]])&gt;1,"ERRONEO"," ")</f>
        <v xml:space="preserve"> </v>
      </c>
      <c r="AU1701" t="str">
        <f>+IF(TablaProyecto[[#This Row],[JobSatisfaction]]&gt;4,"ERRONEO"," ")</f>
        <v xml:space="preserve"> </v>
      </c>
      <c r="AV1701" t="str">
        <f>+IF(TablaProyecto[[#This Row],[PerformanceRating]]&gt;4,"ERRONEO"," ")</f>
        <v xml:space="preserve"> </v>
      </c>
      <c r="AW1701" t="str">
        <f>+IF(TablaProyecto[[#This Row],[RelationshipSatisfaction]]&gt;4,"ERRONEO"," ")</f>
        <v xml:space="preserve"> </v>
      </c>
      <c r="AX1701" t="str">
        <f>+IF(TablaProyecto[[#This Row],[WorkLifeBalance]]&gt;4,"ERRONEO"," ")</f>
        <v xml:space="preserve"> </v>
      </c>
    </row>
    <row r="1702" spans="1:50" x14ac:dyDescent="0.35">
      <c r="A1702">
        <v>27</v>
      </c>
      <c r="B1702" t="s">
        <v>43</v>
      </c>
      <c r="C1702" t="s">
        <v>36</v>
      </c>
      <c r="D1702">
        <v>355</v>
      </c>
      <c r="E1702" t="s">
        <v>61</v>
      </c>
      <c r="F1702">
        <v>1</v>
      </c>
      <c r="G1702">
        <v>5</v>
      </c>
      <c r="H1702" t="s">
        <v>61</v>
      </c>
      <c r="I1702">
        <v>1</v>
      </c>
      <c r="J1702">
        <v>2299</v>
      </c>
      <c r="K1702">
        <v>4</v>
      </c>
      <c r="L1702" t="s">
        <v>46</v>
      </c>
      <c r="M1702">
        <v>76</v>
      </c>
      <c r="N1702">
        <v>4</v>
      </c>
      <c r="O1702">
        <v>1</v>
      </c>
      <c r="P1702" t="s">
        <v>61</v>
      </c>
      <c r="Q1702">
        <v>4</v>
      </c>
      <c r="R1702" t="s">
        <v>52</v>
      </c>
      <c r="S1702">
        <v>6230</v>
      </c>
      <c r="T1702">
        <v>11162</v>
      </c>
      <c r="U1702">
        <v>2</v>
      </c>
      <c r="V1702" t="s">
        <v>42</v>
      </c>
      <c r="W1702" t="s">
        <v>35</v>
      </c>
      <c r="X1702">
        <v>13</v>
      </c>
      <c r="Y1702">
        <v>3</v>
      </c>
      <c r="Z1702">
        <v>2</v>
      </c>
      <c r="AA1702">
        <v>80</v>
      </c>
      <c r="AB1702">
        <v>0</v>
      </c>
      <c r="AC1702">
        <v>7</v>
      </c>
      <c r="AD1702">
        <v>3</v>
      </c>
      <c r="AE1702">
        <v>3</v>
      </c>
      <c r="AF1702">
        <v>11</v>
      </c>
      <c r="AG1702">
        <v>7</v>
      </c>
      <c r="AH1702">
        <v>9</v>
      </c>
      <c r="AI1702">
        <v>0</v>
      </c>
      <c r="AJ1702" s="3">
        <f>+TablaProyecto[[#This Row],[PercentSalaryHike]]/100</f>
        <v>0.13</v>
      </c>
      <c r="AK1702" s="3" t="str">
        <f>+IF(TablaProyecto[[#This Row],[Age]]&gt;=61,"Baby boomers",IF(TablaProyecto[[#This Row],[Age]]&gt;=45,"Generacion X",IF(TablaProyecto[[#This Row],[Age]]&gt;=29,"Millennials","Generacion Z")))</f>
        <v>Generacion Z</v>
      </c>
      <c r="AL170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702" s="3" t="str">
        <f>+IF(TablaProyecto[[#This Row],[HourlyRate]]&lt;50,"Coste salarial bajo",IF(TablaProyecto[[#This Row],[HourlyRate]]&lt;75,"Coste salarial medio","Coste salarial alto"))</f>
        <v>Coste salarial alto</v>
      </c>
      <c r="AN1702" s="3" t="str">
        <f>+IF(TablaProyecto[[#This Row],[DistanceFromHome]]&lt;10,"0-10 kms",IF(TablaProyecto[[#This Row],[DistanceFromHome]]&lt;20,"10-20 kms","20-30 kms"))</f>
        <v>0-10 kms</v>
      </c>
      <c r="AO1702" s="3" t="str">
        <f>+IF(TablaProyecto[[#This Row],[Porcentaje de aumento salarial recibido (%)]]&lt;16%,"Bajo",IF(TablaProyecto[[#This Row],[Porcentaje de aumento salarial recibido (%)]]&lt;21%,"Medio","Alto"))</f>
        <v>Bajo</v>
      </c>
      <c r="AP1702" s="3" t="str">
        <f>+IF(TablaProyecto[[#This Row],[TrainingTimesLastYear]]&lt;3,"Poca",IF(TablaProyecto[[#This Row],[TrainingTimesLastYear]]&lt;5,"Media","Mucha"))</f>
        <v>Media</v>
      </c>
      <c r="AQ1702" s="3" t="str">
        <f>+IF(TablaProyecto[[#This Row],[TotalWorkingYears]]&lt;4,"Junior",IF(TablaProyecto[[#This Row],[TotalWorkingYears]]&lt;10,"Intermediate","Senior"))</f>
        <v>Intermediate</v>
      </c>
      <c r="AS1702" t="str">
        <f>+IF(TablaProyecto[[#This Row],[Education]]&gt;5,"ERRONEO","")</f>
        <v/>
      </c>
      <c r="AT1702" t="str">
        <f>IF(+COUNTIF(TablaProyecto[EmployeeNumber],TablaProyecto[[#This Row],[EmployeeNumber]])&gt;1,"ERRONEO"," ")</f>
        <v xml:space="preserve"> </v>
      </c>
      <c r="AU1702" t="str">
        <f>+IF(TablaProyecto[[#This Row],[JobSatisfaction]]&gt;4,"ERRONEO"," ")</f>
        <v xml:space="preserve"> </v>
      </c>
      <c r="AV1702" t="str">
        <f>+IF(TablaProyecto[[#This Row],[PerformanceRating]]&gt;4,"ERRONEO"," ")</f>
        <v xml:space="preserve"> </v>
      </c>
      <c r="AW1702" t="str">
        <f>+IF(TablaProyecto[[#This Row],[RelationshipSatisfaction]]&gt;4,"ERRONEO"," ")</f>
        <v xml:space="preserve"> </v>
      </c>
      <c r="AX1702" t="str">
        <f>+IF(TablaProyecto[[#This Row],[WorkLifeBalance]]&gt;4,"ERRONEO"," ")</f>
        <v xml:space="preserve"> </v>
      </c>
    </row>
    <row r="1703" spans="1:50" x14ac:dyDescent="0.35">
      <c r="A1703">
        <v>26</v>
      </c>
      <c r="B1703" t="s">
        <v>43</v>
      </c>
      <c r="C1703" t="s">
        <v>36</v>
      </c>
      <c r="D1703">
        <v>1124</v>
      </c>
      <c r="E1703" t="s">
        <v>37</v>
      </c>
      <c r="F1703">
        <v>2</v>
      </c>
      <c r="G1703">
        <v>4</v>
      </c>
      <c r="H1703" t="s">
        <v>59</v>
      </c>
      <c r="I1703">
        <v>1</v>
      </c>
      <c r="J1703">
        <v>2300</v>
      </c>
      <c r="K1703">
        <v>1</v>
      </c>
      <c r="L1703" t="s">
        <v>39</v>
      </c>
      <c r="M1703">
        <v>69</v>
      </c>
      <c r="N1703">
        <v>3</v>
      </c>
      <c r="O1703">
        <v>2</v>
      </c>
      <c r="P1703" t="s">
        <v>50</v>
      </c>
      <c r="Q1703">
        <v>2</v>
      </c>
      <c r="R1703" t="s">
        <v>41</v>
      </c>
      <c r="S1703">
        <v>2061</v>
      </c>
      <c r="T1703">
        <v>7551</v>
      </c>
      <c r="U1703">
        <v>0</v>
      </c>
      <c r="V1703" t="s">
        <v>42</v>
      </c>
      <c r="W1703" t="s">
        <v>43</v>
      </c>
      <c r="X1703">
        <v>16</v>
      </c>
      <c r="Y1703">
        <v>3</v>
      </c>
      <c r="Z1703">
        <v>2</v>
      </c>
      <c r="AA1703">
        <v>80</v>
      </c>
      <c r="AB1703">
        <v>2</v>
      </c>
      <c r="AC1703">
        <v>2</v>
      </c>
      <c r="AD1703">
        <v>4</v>
      </c>
      <c r="AE1703">
        <v>2</v>
      </c>
      <c r="AF1703">
        <v>3</v>
      </c>
      <c r="AG1703">
        <v>1</v>
      </c>
      <c r="AH1703">
        <v>0</v>
      </c>
      <c r="AI1703">
        <v>8</v>
      </c>
      <c r="AJ1703" s="3">
        <f>+TablaProyecto[[#This Row],[PercentSalaryHike]]/100</f>
        <v>0.16</v>
      </c>
      <c r="AK1703" s="3" t="str">
        <f>+IF(TablaProyecto[[#This Row],[Age]]&gt;=61,"Baby boomers",IF(TablaProyecto[[#This Row],[Age]]&gt;=45,"Generacion X",IF(TablaProyecto[[#This Row],[Age]]&gt;=29,"Millennials","Generacion Z")))</f>
        <v>Generacion Z</v>
      </c>
      <c r="AL170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03" s="3" t="str">
        <f>+IF(TablaProyecto[[#This Row],[HourlyRate]]&lt;50,"Coste salarial bajo",IF(TablaProyecto[[#This Row],[HourlyRate]]&lt;75,"Coste salarial medio","Coste salarial alto"))</f>
        <v>Coste salarial medio</v>
      </c>
      <c r="AN1703" s="3" t="str">
        <f>+IF(TablaProyecto[[#This Row],[DistanceFromHome]]&lt;10,"0-10 kms",IF(TablaProyecto[[#This Row],[DistanceFromHome]]&lt;20,"10-20 kms","20-30 kms"))</f>
        <v>0-10 kms</v>
      </c>
      <c r="AO1703" s="3" t="str">
        <f>+IF(TablaProyecto[[#This Row],[Porcentaje de aumento salarial recibido (%)]]&lt;16%,"Bajo",IF(TablaProyecto[[#This Row],[Porcentaje de aumento salarial recibido (%)]]&lt;21%,"Medio","Alto"))</f>
        <v>Medio</v>
      </c>
      <c r="AP1703" s="3" t="str">
        <f>+IF(TablaProyecto[[#This Row],[TrainingTimesLastYear]]&lt;3,"Poca",IF(TablaProyecto[[#This Row],[TrainingTimesLastYear]]&lt;5,"Media","Mucha"))</f>
        <v>Media</v>
      </c>
      <c r="AQ1703" s="3" t="str">
        <f>+IF(TablaProyecto[[#This Row],[TotalWorkingYears]]&lt;4,"Junior",IF(TablaProyecto[[#This Row],[TotalWorkingYears]]&lt;10,"Intermediate","Senior"))</f>
        <v>Junior</v>
      </c>
      <c r="AS1703" t="str">
        <f>+IF(TablaProyecto[[#This Row],[Education]]&gt;5,"ERRONEO","")</f>
        <v/>
      </c>
      <c r="AT1703" t="str">
        <f>IF(+COUNTIF(TablaProyecto[EmployeeNumber],TablaProyecto[[#This Row],[EmployeeNumber]])&gt;1,"ERRONEO"," ")</f>
        <v xml:space="preserve"> </v>
      </c>
      <c r="AU1703" t="str">
        <f>+IF(TablaProyecto[[#This Row],[JobSatisfaction]]&gt;4,"ERRONEO"," ")</f>
        <v xml:space="preserve"> </v>
      </c>
      <c r="AV1703" t="str">
        <f>+IF(TablaProyecto[[#This Row],[PerformanceRating]]&gt;4,"ERRONEO"," ")</f>
        <v xml:space="preserve"> </v>
      </c>
      <c r="AW1703" t="str">
        <f>+IF(TablaProyecto[[#This Row],[RelationshipSatisfaction]]&gt;4,"ERRONEO"," ")</f>
        <v xml:space="preserve"> </v>
      </c>
      <c r="AX1703" t="str">
        <f>+IF(TablaProyecto[[#This Row],[WorkLifeBalance]]&gt;4,"ERRONEO"," ")</f>
        <v xml:space="preserve"> </v>
      </c>
    </row>
    <row r="1704" spans="1:50" x14ac:dyDescent="0.35">
      <c r="A1704">
        <v>34</v>
      </c>
      <c r="B1704" t="s">
        <v>35</v>
      </c>
      <c r="C1704" t="s">
        <v>36</v>
      </c>
      <c r="D1704">
        <v>143</v>
      </c>
      <c r="E1704" t="s">
        <v>37</v>
      </c>
      <c r="F1704">
        <v>15</v>
      </c>
      <c r="G1704">
        <v>2</v>
      </c>
      <c r="H1704" t="s">
        <v>59</v>
      </c>
      <c r="I1704">
        <v>1</v>
      </c>
      <c r="J1704">
        <v>2301</v>
      </c>
      <c r="K1704">
        <v>2</v>
      </c>
      <c r="L1704" t="s">
        <v>46</v>
      </c>
      <c r="M1704">
        <v>100</v>
      </c>
      <c r="N1704">
        <v>4</v>
      </c>
      <c r="O1704">
        <v>1</v>
      </c>
      <c r="P1704" t="s">
        <v>53</v>
      </c>
      <c r="Q1704">
        <v>4</v>
      </c>
      <c r="R1704" t="s">
        <v>52</v>
      </c>
      <c r="S1704">
        <v>2564</v>
      </c>
      <c r="T1704">
        <v>14922</v>
      </c>
      <c r="U1704">
        <v>1</v>
      </c>
      <c r="V1704" t="s">
        <v>42</v>
      </c>
      <c r="W1704" t="s">
        <v>35</v>
      </c>
      <c r="X1704">
        <v>11</v>
      </c>
      <c r="Y1704">
        <v>4</v>
      </c>
      <c r="Z1704">
        <v>2</v>
      </c>
      <c r="AA1704">
        <v>80</v>
      </c>
      <c r="AB1704">
        <v>0</v>
      </c>
      <c r="AC1704">
        <v>5</v>
      </c>
      <c r="AD1704">
        <v>2</v>
      </c>
      <c r="AE1704">
        <v>4</v>
      </c>
      <c r="AF1704">
        <v>22</v>
      </c>
      <c r="AG1704">
        <v>3</v>
      </c>
      <c r="AH1704">
        <v>0</v>
      </c>
      <c r="AI1704">
        <v>5</v>
      </c>
      <c r="AJ1704" s="3">
        <f>+TablaProyecto[[#This Row],[PercentSalaryHike]]/100</f>
        <v>0.11</v>
      </c>
      <c r="AK1704" s="3" t="str">
        <f>+IF(TablaProyecto[[#This Row],[Age]]&gt;=61,"Baby boomers",IF(TablaProyecto[[#This Row],[Age]]&gt;=45,"Generacion X",IF(TablaProyecto[[#This Row],[Age]]&gt;=29,"Millennials","Generacion Z")))</f>
        <v>Millennials</v>
      </c>
      <c r="AL170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704" s="3" t="str">
        <f>+IF(TablaProyecto[[#This Row],[HourlyRate]]&lt;50,"Coste salarial bajo",IF(TablaProyecto[[#This Row],[HourlyRate]]&lt;75,"Coste salarial medio","Coste salarial alto"))</f>
        <v>Coste salarial alto</v>
      </c>
      <c r="AN1704" s="3" t="str">
        <f>+IF(TablaProyecto[[#This Row],[DistanceFromHome]]&lt;10,"0-10 kms",IF(TablaProyecto[[#This Row],[DistanceFromHome]]&lt;20,"10-20 kms","20-30 kms"))</f>
        <v>10-20 kms</v>
      </c>
      <c r="AO1704" s="3" t="str">
        <f>+IF(TablaProyecto[[#This Row],[Porcentaje de aumento salarial recibido (%)]]&lt;16%,"Bajo",IF(TablaProyecto[[#This Row],[Porcentaje de aumento salarial recibido (%)]]&lt;21%,"Medio","Alto"))</f>
        <v>Bajo</v>
      </c>
      <c r="AP1704" s="3" t="str">
        <f>+IF(TablaProyecto[[#This Row],[TrainingTimesLastYear]]&lt;3,"Poca",IF(TablaProyecto[[#This Row],[TrainingTimesLastYear]]&lt;5,"Media","Mucha"))</f>
        <v>Poca</v>
      </c>
      <c r="AQ1704" s="3" t="str">
        <f>+IF(TablaProyecto[[#This Row],[TotalWorkingYears]]&lt;4,"Junior",IF(TablaProyecto[[#This Row],[TotalWorkingYears]]&lt;10,"Intermediate","Senior"))</f>
        <v>Intermediate</v>
      </c>
      <c r="AS1704" t="str">
        <f>+IF(TablaProyecto[[#This Row],[Education]]&gt;5,"ERRONEO","")</f>
        <v/>
      </c>
      <c r="AT1704" t="str">
        <f>IF(+COUNTIF(TablaProyecto[EmployeeNumber],TablaProyecto[[#This Row],[EmployeeNumber]])&gt;1,"ERRONEO"," ")</f>
        <v xml:space="preserve"> </v>
      </c>
      <c r="AU1704" t="str">
        <f>+IF(TablaProyecto[[#This Row],[JobSatisfaction]]&gt;4,"ERRONEO"," ")</f>
        <v xml:space="preserve"> </v>
      </c>
      <c r="AV1704" t="str">
        <f>+IF(TablaProyecto[[#This Row],[PerformanceRating]]&gt;4,"ERRONEO"," ")</f>
        <v xml:space="preserve"> </v>
      </c>
      <c r="AW1704" t="str">
        <f>+IF(TablaProyecto[[#This Row],[RelationshipSatisfaction]]&gt;4,"ERRONEO"," ")</f>
        <v xml:space="preserve"> </v>
      </c>
      <c r="AX1704" t="str">
        <f>+IF(TablaProyecto[[#This Row],[WorkLifeBalance]]&gt;4,"ERRONEO"," ")</f>
        <v xml:space="preserve"> </v>
      </c>
    </row>
    <row r="1705" spans="1:50" x14ac:dyDescent="0.35">
      <c r="A1705">
        <v>30</v>
      </c>
      <c r="B1705" t="s">
        <v>35</v>
      </c>
      <c r="C1705" t="s">
        <v>55</v>
      </c>
      <c r="D1705">
        <v>1480</v>
      </c>
      <c r="E1705" t="s">
        <v>37</v>
      </c>
      <c r="F1705">
        <v>1</v>
      </c>
      <c r="G1705">
        <v>5</v>
      </c>
      <c r="H1705" t="s">
        <v>61</v>
      </c>
      <c r="I1705">
        <v>1</v>
      </c>
      <c r="J1705">
        <v>2302</v>
      </c>
      <c r="K1705">
        <v>2</v>
      </c>
      <c r="L1705" t="s">
        <v>46</v>
      </c>
      <c r="M1705">
        <v>47</v>
      </c>
      <c r="N1705">
        <v>3</v>
      </c>
      <c r="O1705">
        <v>1</v>
      </c>
      <c r="P1705" t="s">
        <v>47</v>
      </c>
      <c r="Q1705">
        <v>4</v>
      </c>
      <c r="R1705" t="s">
        <v>48</v>
      </c>
      <c r="S1705">
        <v>4648</v>
      </c>
      <c r="T1705">
        <v>24525</v>
      </c>
      <c r="U1705">
        <v>1</v>
      </c>
      <c r="V1705" t="s">
        <v>42</v>
      </c>
      <c r="W1705" t="s">
        <v>43</v>
      </c>
      <c r="X1705">
        <v>18</v>
      </c>
      <c r="Y1705">
        <v>3</v>
      </c>
      <c r="Z1705">
        <v>3</v>
      </c>
      <c r="AA1705">
        <v>80</v>
      </c>
      <c r="AB1705">
        <v>0</v>
      </c>
      <c r="AC1705">
        <v>5</v>
      </c>
      <c r="AD1705">
        <v>0</v>
      </c>
      <c r="AE1705">
        <v>3</v>
      </c>
      <c r="AF1705">
        <v>3</v>
      </c>
      <c r="AG1705">
        <v>3</v>
      </c>
      <c r="AH1705">
        <v>1</v>
      </c>
      <c r="AI1705">
        <v>2</v>
      </c>
      <c r="AJ1705" s="3">
        <f>+TablaProyecto[[#This Row],[PercentSalaryHike]]/100</f>
        <v>0.18</v>
      </c>
      <c r="AK1705" s="3" t="str">
        <f>+IF(TablaProyecto[[#This Row],[Age]]&gt;=61,"Baby boomers",IF(TablaProyecto[[#This Row],[Age]]&gt;=45,"Generacion X",IF(TablaProyecto[[#This Row],[Age]]&gt;=29,"Millennials","Generacion Z")))</f>
        <v>Millennials</v>
      </c>
      <c r="AL170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05" s="3" t="str">
        <f>+IF(TablaProyecto[[#This Row],[HourlyRate]]&lt;50,"Coste salarial bajo",IF(TablaProyecto[[#This Row],[HourlyRate]]&lt;75,"Coste salarial medio","Coste salarial alto"))</f>
        <v>Coste salarial bajo</v>
      </c>
      <c r="AN1705" s="3" t="str">
        <f>+IF(TablaProyecto[[#This Row],[DistanceFromHome]]&lt;10,"0-10 kms",IF(TablaProyecto[[#This Row],[DistanceFromHome]]&lt;20,"10-20 kms","20-30 kms"))</f>
        <v>0-10 kms</v>
      </c>
      <c r="AO1705" s="3" t="str">
        <f>+IF(TablaProyecto[[#This Row],[Porcentaje de aumento salarial recibido (%)]]&lt;16%,"Bajo",IF(TablaProyecto[[#This Row],[Porcentaje de aumento salarial recibido (%)]]&lt;21%,"Medio","Alto"))</f>
        <v>Medio</v>
      </c>
      <c r="AP1705" s="3" t="str">
        <f>+IF(TablaProyecto[[#This Row],[TrainingTimesLastYear]]&lt;3,"Poca",IF(TablaProyecto[[#This Row],[TrainingTimesLastYear]]&lt;5,"Media","Mucha"))</f>
        <v>Poca</v>
      </c>
      <c r="AQ1705" s="3" t="str">
        <f>+IF(TablaProyecto[[#This Row],[TotalWorkingYears]]&lt;4,"Junior",IF(TablaProyecto[[#This Row],[TotalWorkingYears]]&lt;10,"Intermediate","Senior"))</f>
        <v>Intermediate</v>
      </c>
      <c r="AS1705" t="str">
        <f>+IF(TablaProyecto[[#This Row],[Education]]&gt;5,"ERRONEO","")</f>
        <v/>
      </c>
      <c r="AT1705" t="str">
        <f>IF(+COUNTIF(TablaProyecto[EmployeeNumber],TablaProyecto[[#This Row],[EmployeeNumber]])&gt;1,"ERRONEO"," ")</f>
        <v xml:space="preserve"> </v>
      </c>
      <c r="AU1705" t="str">
        <f>+IF(TablaProyecto[[#This Row],[JobSatisfaction]]&gt;4,"ERRONEO"," ")</f>
        <v xml:space="preserve"> </v>
      </c>
      <c r="AV1705" t="str">
        <f>+IF(TablaProyecto[[#This Row],[PerformanceRating]]&gt;4,"ERRONEO"," ")</f>
        <v xml:space="preserve"> </v>
      </c>
      <c r="AW1705" t="str">
        <f>+IF(TablaProyecto[[#This Row],[RelationshipSatisfaction]]&gt;4,"ERRONEO"," ")</f>
        <v xml:space="preserve"> </v>
      </c>
      <c r="AX1705" t="str">
        <f>+IF(TablaProyecto[[#This Row],[WorkLifeBalance]]&gt;4,"ERRONEO"," ")</f>
        <v xml:space="preserve"> </v>
      </c>
    </row>
    <row r="1706" spans="1:50" x14ac:dyDescent="0.35">
      <c r="A1706">
        <v>32</v>
      </c>
      <c r="B1706" t="s">
        <v>43</v>
      </c>
      <c r="C1706" t="s">
        <v>44</v>
      </c>
      <c r="D1706">
        <v>691</v>
      </c>
      <c r="E1706" t="s">
        <v>61</v>
      </c>
      <c r="F1706">
        <v>1</v>
      </c>
      <c r="G1706">
        <v>1</v>
      </c>
      <c r="H1706" t="s">
        <v>51</v>
      </c>
      <c r="I1706">
        <v>1</v>
      </c>
      <c r="J1706">
        <v>2303</v>
      </c>
      <c r="K1706">
        <v>4</v>
      </c>
      <c r="L1706" t="s">
        <v>39</v>
      </c>
      <c r="M1706">
        <v>99</v>
      </c>
      <c r="N1706">
        <v>3</v>
      </c>
      <c r="O1706">
        <v>2</v>
      </c>
      <c r="P1706" t="s">
        <v>47</v>
      </c>
      <c r="Q1706">
        <v>3</v>
      </c>
      <c r="R1706" t="s">
        <v>52</v>
      </c>
      <c r="S1706">
        <v>3377</v>
      </c>
      <c r="T1706">
        <v>21123</v>
      </c>
      <c r="U1706">
        <v>1</v>
      </c>
      <c r="V1706" t="s">
        <v>42</v>
      </c>
      <c r="W1706" t="s">
        <v>35</v>
      </c>
      <c r="X1706">
        <v>11</v>
      </c>
      <c r="Y1706">
        <v>3</v>
      </c>
      <c r="Z1706">
        <v>4</v>
      </c>
      <c r="AA1706">
        <v>80</v>
      </c>
      <c r="AB1706">
        <v>1</v>
      </c>
      <c r="AC1706">
        <v>8</v>
      </c>
      <c r="AD1706">
        <v>2</v>
      </c>
      <c r="AE1706">
        <v>3</v>
      </c>
      <c r="AF1706">
        <v>6</v>
      </c>
      <c r="AG1706">
        <v>1</v>
      </c>
      <c r="AH1706">
        <v>0</v>
      </c>
      <c r="AI1706">
        <v>7</v>
      </c>
      <c r="AJ1706" s="3">
        <f>+TablaProyecto[[#This Row],[PercentSalaryHike]]/100</f>
        <v>0.11</v>
      </c>
      <c r="AK1706" s="3" t="str">
        <f>+IF(TablaProyecto[[#This Row],[Age]]&gt;=61,"Baby boomers",IF(TablaProyecto[[#This Row],[Age]]&gt;=45,"Generacion X",IF(TablaProyecto[[#This Row],[Age]]&gt;=29,"Millennials","Generacion Z")))</f>
        <v>Millennials</v>
      </c>
      <c r="AL170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06" s="3" t="str">
        <f>+IF(TablaProyecto[[#This Row],[HourlyRate]]&lt;50,"Coste salarial bajo",IF(TablaProyecto[[#This Row],[HourlyRate]]&lt;75,"Coste salarial medio","Coste salarial alto"))</f>
        <v>Coste salarial alto</v>
      </c>
      <c r="AN1706" s="3" t="str">
        <f>+IF(TablaProyecto[[#This Row],[DistanceFromHome]]&lt;10,"0-10 kms",IF(TablaProyecto[[#This Row],[DistanceFromHome]]&lt;20,"10-20 kms","20-30 kms"))</f>
        <v>0-10 kms</v>
      </c>
      <c r="AO1706" s="3" t="str">
        <f>+IF(TablaProyecto[[#This Row],[Porcentaje de aumento salarial recibido (%)]]&lt;16%,"Bajo",IF(TablaProyecto[[#This Row],[Porcentaje de aumento salarial recibido (%)]]&lt;21%,"Medio","Alto"))</f>
        <v>Bajo</v>
      </c>
      <c r="AP1706" s="3" t="str">
        <f>+IF(TablaProyecto[[#This Row],[TrainingTimesLastYear]]&lt;3,"Poca",IF(TablaProyecto[[#This Row],[TrainingTimesLastYear]]&lt;5,"Media","Mucha"))</f>
        <v>Poca</v>
      </c>
      <c r="AQ1706" s="3" t="str">
        <f>+IF(TablaProyecto[[#This Row],[TotalWorkingYears]]&lt;4,"Junior",IF(TablaProyecto[[#This Row],[TotalWorkingYears]]&lt;10,"Intermediate","Senior"))</f>
        <v>Intermediate</v>
      </c>
      <c r="AS1706" t="str">
        <f>+IF(TablaProyecto[[#This Row],[Education]]&gt;5,"ERRONEO","")</f>
        <v/>
      </c>
      <c r="AT1706" t="str">
        <f>IF(+COUNTIF(TablaProyecto[EmployeeNumber],TablaProyecto[[#This Row],[EmployeeNumber]])&gt;1,"ERRONEO"," ")</f>
        <v xml:space="preserve"> </v>
      </c>
      <c r="AU1706" t="str">
        <f>+IF(TablaProyecto[[#This Row],[JobSatisfaction]]&gt;4,"ERRONEO"," ")</f>
        <v xml:space="preserve"> </v>
      </c>
      <c r="AV1706" t="str">
        <f>+IF(TablaProyecto[[#This Row],[PerformanceRating]]&gt;4,"ERRONEO"," ")</f>
        <v xml:space="preserve"> </v>
      </c>
      <c r="AW1706" t="str">
        <f>+IF(TablaProyecto[[#This Row],[RelationshipSatisfaction]]&gt;4,"ERRONEO"," ")</f>
        <v xml:space="preserve"> </v>
      </c>
      <c r="AX1706" t="str">
        <f>+IF(TablaProyecto[[#This Row],[WorkLifeBalance]]&gt;4,"ERRONEO"," ")</f>
        <v xml:space="preserve"> </v>
      </c>
    </row>
    <row r="1707" spans="1:50" x14ac:dyDescent="0.35">
      <c r="A1707">
        <v>36</v>
      </c>
      <c r="B1707" t="s">
        <v>43</v>
      </c>
      <c r="C1707" t="s">
        <v>55</v>
      </c>
      <c r="D1707">
        <v>992</v>
      </c>
      <c r="E1707" t="s">
        <v>45</v>
      </c>
      <c r="F1707">
        <v>8</v>
      </c>
      <c r="G1707">
        <v>3</v>
      </c>
      <c r="H1707" t="s">
        <v>61</v>
      </c>
      <c r="I1707">
        <v>1</v>
      </c>
      <c r="J1707">
        <v>2304</v>
      </c>
      <c r="K1707">
        <v>1</v>
      </c>
      <c r="L1707" t="s">
        <v>46</v>
      </c>
      <c r="M1707">
        <v>92</v>
      </c>
      <c r="N1707">
        <v>3</v>
      </c>
      <c r="O1707">
        <v>1</v>
      </c>
      <c r="P1707" t="s">
        <v>53</v>
      </c>
      <c r="Q1707">
        <v>4</v>
      </c>
      <c r="R1707" t="s">
        <v>41</v>
      </c>
      <c r="S1707">
        <v>7547</v>
      </c>
      <c r="T1707">
        <v>22162</v>
      </c>
      <c r="U1707">
        <v>1</v>
      </c>
      <c r="V1707" t="s">
        <v>42</v>
      </c>
      <c r="W1707" t="s">
        <v>43</v>
      </c>
      <c r="X1707">
        <v>11</v>
      </c>
      <c r="Y1707">
        <v>4</v>
      </c>
      <c r="Z1707">
        <v>3</v>
      </c>
      <c r="AA1707">
        <v>80</v>
      </c>
      <c r="AB1707">
        <v>0</v>
      </c>
      <c r="AC1707">
        <v>15</v>
      </c>
      <c r="AD1707">
        <v>3</v>
      </c>
      <c r="AE1707">
        <v>3</v>
      </c>
      <c r="AF1707">
        <v>0</v>
      </c>
      <c r="AG1707">
        <v>7</v>
      </c>
      <c r="AH1707">
        <v>2</v>
      </c>
      <c r="AI1707">
        <v>8</v>
      </c>
      <c r="AJ1707" s="3">
        <f>+TablaProyecto[[#This Row],[PercentSalaryHike]]/100</f>
        <v>0.11</v>
      </c>
      <c r="AK1707" s="3" t="str">
        <f>+IF(TablaProyecto[[#This Row],[Age]]&gt;=61,"Baby boomers",IF(TablaProyecto[[#This Row],[Age]]&gt;=45,"Generacion X",IF(TablaProyecto[[#This Row],[Age]]&gt;=29,"Millennials","Generacion Z")))</f>
        <v>Millennials</v>
      </c>
      <c r="AL170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707" s="3" t="str">
        <f>+IF(TablaProyecto[[#This Row],[HourlyRate]]&lt;50,"Coste salarial bajo",IF(TablaProyecto[[#This Row],[HourlyRate]]&lt;75,"Coste salarial medio","Coste salarial alto"))</f>
        <v>Coste salarial alto</v>
      </c>
      <c r="AN1707" s="3" t="str">
        <f>+IF(TablaProyecto[[#This Row],[DistanceFromHome]]&lt;10,"0-10 kms",IF(TablaProyecto[[#This Row],[DistanceFromHome]]&lt;20,"10-20 kms","20-30 kms"))</f>
        <v>0-10 kms</v>
      </c>
      <c r="AO1707" s="3" t="str">
        <f>+IF(TablaProyecto[[#This Row],[Porcentaje de aumento salarial recibido (%)]]&lt;16%,"Bajo",IF(TablaProyecto[[#This Row],[Porcentaje de aumento salarial recibido (%)]]&lt;21%,"Medio","Alto"))</f>
        <v>Bajo</v>
      </c>
      <c r="AP1707" s="3" t="str">
        <f>+IF(TablaProyecto[[#This Row],[TrainingTimesLastYear]]&lt;3,"Poca",IF(TablaProyecto[[#This Row],[TrainingTimesLastYear]]&lt;5,"Media","Mucha"))</f>
        <v>Media</v>
      </c>
      <c r="AQ1707" s="3" t="str">
        <f>+IF(TablaProyecto[[#This Row],[TotalWorkingYears]]&lt;4,"Junior",IF(TablaProyecto[[#This Row],[TotalWorkingYears]]&lt;10,"Intermediate","Senior"))</f>
        <v>Senior</v>
      </c>
      <c r="AS1707" t="str">
        <f>+IF(TablaProyecto[[#This Row],[Education]]&gt;5,"ERRONEO","")</f>
        <v/>
      </c>
      <c r="AT1707" t="str">
        <f>IF(+COUNTIF(TablaProyecto[EmployeeNumber],TablaProyecto[[#This Row],[EmployeeNumber]])&gt;1,"ERRONEO"," ")</f>
        <v xml:space="preserve"> </v>
      </c>
      <c r="AU1707" t="str">
        <f>+IF(TablaProyecto[[#This Row],[JobSatisfaction]]&gt;4,"ERRONEO"," ")</f>
        <v xml:space="preserve"> </v>
      </c>
      <c r="AV1707" t="str">
        <f>+IF(TablaProyecto[[#This Row],[PerformanceRating]]&gt;4,"ERRONEO"," ")</f>
        <v xml:space="preserve"> </v>
      </c>
      <c r="AW1707" t="str">
        <f>+IF(TablaProyecto[[#This Row],[RelationshipSatisfaction]]&gt;4,"ERRONEO"," ")</f>
        <v xml:space="preserve"> </v>
      </c>
      <c r="AX1707" t="str">
        <f>+IF(TablaProyecto[[#This Row],[WorkLifeBalance]]&gt;4,"ERRONEO"," ")</f>
        <v xml:space="preserve"> </v>
      </c>
    </row>
    <row r="1708" spans="1:50" x14ac:dyDescent="0.35">
      <c r="A1708">
        <v>43</v>
      </c>
      <c r="B1708" t="s">
        <v>35</v>
      </c>
      <c r="C1708" t="s">
        <v>44</v>
      </c>
      <c r="D1708">
        <v>489</v>
      </c>
      <c r="E1708" t="s">
        <v>37</v>
      </c>
      <c r="F1708">
        <v>7</v>
      </c>
      <c r="G1708">
        <v>5</v>
      </c>
      <c r="H1708" t="s">
        <v>49</v>
      </c>
      <c r="I1708">
        <v>1</v>
      </c>
      <c r="J1708">
        <v>2305</v>
      </c>
      <c r="K1708">
        <v>3</v>
      </c>
      <c r="L1708" t="s">
        <v>46</v>
      </c>
      <c r="M1708">
        <v>84</v>
      </c>
      <c r="N1708">
        <v>3</v>
      </c>
      <c r="O1708">
        <v>2</v>
      </c>
      <c r="P1708" t="s">
        <v>57</v>
      </c>
      <c r="Q1708">
        <v>1</v>
      </c>
      <c r="R1708" t="s">
        <v>41</v>
      </c>
      <c r="S1708">
        <v>3597</v>
      </c>
      <c r="T1708">
        <v>19921</v>
      </c>
      <c r="U1708">
        <v>0</v>
      </c>
      <c r="V1708" t="s">
        <v>42</v>
      </c>
      <c r="W1708" t="s">
        <v>35</v>
      </c>
      <c r="X1708">
        <v>12</v>
      </c>
      <c r="Y1708">
        <v>3</v>
      </c>
      <c r="Z1708">
        <v>2</v>
      </c>
      <c r="AA1708">
        <v>80</v>
      </c>
      <c r="AB1708">
        <v>1</v>
      </c>
      <c r="AC1708">
        <v>10</v>
      </c>
      <c r="AD1708">
        <v>0</v>
      </c>
      <c r="AE1708">
        <v>3</v>
      </c>
      <c r="AF1708">
        <v>2</v>
      </c>
      <c r="AG1708">
        <v>7</v>
      </c>
      <c r="AH1708">
        <v>4</v>
      </c>
      <c r="AI1708">
        <v>4</v>
      </c>
      <c r="AJ1708" s="3">
        <f>+TablaProyecto[[#This Row],[PercentSalaryHike]]/100</f>
        <v>0.12</v>
      </c>
      <c r="AK1708" s="3" t="str">
        <f>+IF(TablaProyecto[[#This Row],[Age]]&gt;=61,"Baby boomers",IF(TablaProyecto[[#This Row],[Age]]&gt;=45,"Generacion X",IF(TablaProyecto[[#This Row],[Age]]&gt;=29,"Millennials","Generacion Z")))</f>
        <v>Millennials</v>
      </c>
      <c r="AL170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08" s="3" t="str">
        <f>+IF(TablaProyecto[[#This Row],[HourlyRate]]&lt;50,"Coste salarial bajo",IF(TablaProyecto[[#This Row],[HourlyRate]]&lt;75,"Coste salarial medio","Coste salarial alto"))</f>
        <v>Coste salarial alto</v>
      </c>
      <c r="AN1708" s="3" t="str">
        <f>+IF(TablaProyecto[[#This Row],[DistanceFromHome]]&lt;10,"0-10 kms",IF(TablaProyecto[[#This Row],[DistanceFromHome]]&lt;20,"10-20 kms","20-30 kms"))</f>
        <v>0-10 kms</v>
      </c>
      <c r="AO1708" s="3" t="str">
        <f>+IF(TablaProyecto[[#This Row],[Porcentaje de aumento salarial recibido (%)]]&lt;16%,"Bajo",IF(TablaProyecto[[#This Row],[Porcentaje de aumento salarial recibido (%)]]&lt;21%,"Medio","Alto"))</f>
        <v>Bajo</v>
      </c>
      <c r="AP1708" s="3" t="str">
        <f>+IF(TablaProyecto[[#This Row],[TrainingTimesLastYear]]&lt;3,"Poca",IF(TablaProyecto[[#This Row],[TrainingTimesLastYear]]&lt;5,"Media","Mucha"))</f>
        <v>Poca</v>
      </c>
      <c r="AQ1708" s="3" t="str">
        <f>+IF(TablaProyecto[[#This Row],[TotalWorkingYears]]&lt;4,"Junior",IF(TablaProyecto[[#This Row],[TotalWorkingYears]]&lt;10,"Intermediate","Senior"))</f>
        <v>Senior</v>
      </c>
      <c r="AS1708" t="str">
        <f>+IF(TablaProyecto[[#This Row],[Education]]&gt;5,"ERRONEO","")</f>
        <v/>
      </c>
      <c r="AT1708" t="str">
        <f>IF(+COUNTIF(TablaProyecto[EmployeeNumber],TablaProyecto[[#This Row],[EmployeeNumber]])&gt;1,"ERRONEO"," ")</f>
        <v xml:space="preserve"> </v>
      </c>
      <c r="AU1708" t="str">
        <f>+IF(TablaProyecto[[#This Row],[JobSatisfaction]]&gt;4,"ERRONEO"," ")</f>
        <v xml:space="preserve"> </v>
      </c>
      <c r="AV1708" t="str">
        <f>+IF(TablaProyecto[[#This Row],[PerformanceRating]]&gt;4,"ERRONEO"," ")</f>
        <v xml:space="preserve"> </v>
      </c>
      <c r="AW1708" t="str">
        <f>+IF(TablaProyecto[[#This Row],[RelationshipSatisfaction]]&gt;4,"ERRONEO"," ")</f>
        <v xml:space="preserve"> </v>
      </c>
      <c r="AX1708" t="str">
        <f>+IF(TablaProyecto[[#This Row],[WorkLifeBalance]]&gt;4,"ERRONEO"," ")</f>
        <v xml:space="preserve"> </v>
      </c>
    </row>
    <row r="1709" spans="1:50" x14ac:dyDescent="0.35">
      <c r="A1709">
        <v>43</v>
      </c>
      <c r="B1709" t="s">
        <v>43</v>
      </c>
      <c r="C1709" t="s">
        <v>36</v>
      </c>
      <c r="D1709">
        <v>381</v>
      </c>
      <c r="E1709" t="s">
        <v>45</v>
      </c>
      <c r="F1709">
        <v>3</v>
      </c>
      <c r="G1709">
        <v>3</v>
      </c>
      <c r="H1709" t="s">
        <v>59</v>
      </c>
      <c r="I1709">
        <v>1</v>
      </c>
      <c r="J1709">
        <v>2306</v>
      </c>
      <c r="K1709">
        <v>2</v>
      </c>
      <c r="L1709" t="s">
        <v>46</v>
      </c>
      <c r="M1709">
        <v>60</v>
      </c>
      <c r="N1709">
        <v>3</v>
      </c>
      <c r="O1709">
        <v>3</v>
      </c>
      <c r="P1709" t="s">
        <v>61</v>
      </c>
      <c r="Q1709">
        <v>1</v>
      </c>
      <c r="R1709" t="s">
        <v>52</v>
      </c>
      <c r="S1709">
        <v>4404</v>
      </c>
      <c r="T1709">
        <v>24164</v>
      </c>
      <c r="U1709">
        <v>0</v>
      </c>
      <c r="V1709" t="s">
        <v>42</v>
      </c>
      <c r="W1709" t="s">
        <v>35</v>
      </c>
      <c r="X1709">
        <v>14</v>
      </c>
      <c r="Y1709">
        <v>3</v>
      </c>
      <c r="Z1709">
        <v>4</v>
      </c>
      <c r="AA1709">
        <v>80</v>
      </c>
      <c r="AB1709">
        <v>0</v>
      </c>
      <c r="AC1709">
        <v>8</v>
      </c>
      <c r="AD1709">
        <v>0</v>
      </c>
      <c r="AE1709">
        <v>3</v>
      </c>
      <c r="AF1709">
        <v>5</v>
      </c>
      <c r="AG1709">
        <v>7</v>
      </c>
      <c r="AH1709">
        <v>0</v>
      </c>
      <c r="AI1709">
        <v>3</v>
      </c>
      <c r="AJ1709" s="3">
        <f>+TablaProyecto[[#This Row],[PercentSalaryHike]]/100</f>
        <v>0.14000000000000001</v>
      </c>
      <c r="AK1709" s="3" t="str">
        <f>+IF(TablaProyecto[[#This Row],[Age]]&gt;=61,"Baby boomers",IF(TablaProyecto[[#This Row],[Age]]&gt;=45,"Generacion X",IF(TablaProyecto[[#This Row],[Age]]&gt;=29,"Millennials","Generacion Z")))</f>
        <v>Millennials</v>
      </c>
      <c r="AL170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09" s="3" t="str">
        <f>+IF(TablaProyecto[[#This Row],[HourlyRate]]&lt;50,"Coste salarial bajo",IF(TablaProyecto[[#This Row],[HourlyRate]]&lt;75,"Coste salarial medio","Coste salarial alto"))</f>
        <v>Coste salarial medio</v>
      </c>
      <c r="AN1709" s="3" t="str">
        <f>+IF(TablaProyecto[[#This Row],[DistanceFromHome]]&lt;10,"0-10 kms",IF(TablaProyecto[[#This Row],[DistanceFromHome]]&lt;20,"10-20 kms","20-30 kms"))</f>
        <v>0-10 kms</v>
      </c>
      <c r="AO1709" s="3" t="str">
        <f>+IF(TablaProyecto[[#This Row],[Porcentaje de aumento salarial recibido (%)]]&lt;16%,"Bajo",IF(TablaProyecto[[#This Row],[Porcentaje de aumento salarial recibido (%)]]&lt;21%,"Medio","Alto"))</f>
        <v>Bajo</v>
      </c>
      <c r="AP1709" s="3" t="str">
        <f>+IF(TablaProyecto[[#This Row],[TrainingTimesLastYear]]&lt;3,"Poca",IF(TablaProyecto[[#This Row],[TrainingTimesLastYear]]&lt;5,"Media","Mucha"))</f>
        <v>Poca</v>
      </c>
      <c r="AQ1709" s="3" t="str">
        <f>+IF(TablaProyecto[[#This Row],[TotalWorkingYears]]&lt;4,"Junior",IF(TablaProyecto[[#This Row],[TotalWorkingYears]]&lt;10,"Intermediate","Senior"))</f>
        <v>Intermediate</v>
      </c>
      <c r="AS1709" t="str">
        <f>+IF(TablaProyecto[[#This Row],[Education]]&gt;5,"ERRONEO","")</f>
        <v/>
      </c>
      <c r="AT1709" t="str">
        <f>IF(+COUNTIF(TablaProyecto[EmployeeNumber],TablaProyecto[[#This Row],[EmployeeNumber]])&gt;1,"ERRONEO"," ")</f>
        <v xml:space="preserve"> </v>
      </c>
      <c r="AU1709" t="str">
        <f>+IF(TablaProyecto[[#This Row],[JobSatisfaction]]&gt;4,"ERRONEO"," ")</f>
        <v xml:space="preserve"> </v>
      </c>
      <c r="AV1709" t="str">
        <f>+IF(TablaProyecto[[#This Row],[PerformanceRating]]&gt;4,"ERRONEO"," ")</f>
        <v xml:space="preserve"> </v>
      </c>
      <c r="AW1709" t="str">
        <f>+IF(TablaProyecto[[#This Row],[RelationshipSatisfaction]]&gt;4,"ERRONEO"," ")</f>
        <v xml:space="preserve"> </v>
      </c>
      <c r="AX1709" t="str">
        <f>+IF(TablaProyecto[[#This Row],[WorkLifeBalance]]&gt;4,"ERRONEO"," ")</f>
        <v xml:space="preserve"> </v>
      </c>
    </row>
    <row r="1710" spans="1:50" x14ac:dyDescent="0.35">
      <c r="A1710">
        <v>25</v>
      </c>
      <c r="B1710" t="s">
        <v>35</v>
      </c>
      <c r="C1710" t="s">
        <v>44</v>
      </c>
      <c r="D1710">
        <v>1398</v>
      </c>
      <c r="E1710" t="s">
        <v>45</v>
      </c>
      <c r="F1710">
        <v>3</v>
      </c>
      <c r="G1710">
        <v>3</v>
      </c>
      <c r="H1710" t="s">
        <v>51</v>
      </c>
      <c r="I1710">
        <v>1</v>
      </c>
      <c r="J1710">
        <v>2307</v>
      </c>
      <c r="K1710">
        <v>4</v>
      </c>
      <c r="L1710" t="s">
        <v>46</v>
      </c>
      <c r="M1710">
        <v>32</v>
      </c>
      <c r="N1710">
        <v>3</v>
      </c>
      <c r="O1710">
        <v>1</v>
      </c>
      <c r="P1710" t="s">
        <v>58</v>
      </c>
      <c r="Q1710">
        <v>3</v>
      </c>
      <c r="R1710" t="s">
        <v>41</v>
      </c>
      <c r="S1710">
        <v>3067</v>
      </c>
      <c r="T1710">
        <v>13251</v>
      </c>
      <c r="U1710">
        <v>1</v>
      </c>
      <c r="V1710" t="s">
        <v>42</v>
      </c>
      <c r="W1710" t="s">
        <v>35</v>
      </c>
      <c r="X1710">
        <v>13</v>
      </c>
      <c r="Y1710">
        <v>4</v>
      </c>
      <c r="Z1710">
        <v>3</v>
      </c>
      <c r="AA1710">
        <v>80</v>
      </c>
      <c r="AB1710">
        <v>0</v>
      </c>
      <c r="AC1710">
        <v>1</v>
      </c>
      <c r="AD1710">
        <v>3</v>
      </c>
      <c r="AE1710">
        <v>2</v>
      </c>
      <c r="AF1710">
        <v>14</v>
      </c>
      <c r="AG1710">
        <v>0</v>
      </c>
      <c r="AH1710">
        <v>1</v>
      </c>
      <c r="AI1710">
        <v>0</v>
      </c>
      <c r="AJ1710" s="3">
        <f>+TablaProyecto[[#This Row],[PercentSalaryHike]]/100</f>
        <v>0.13</v>
      </c>
      <c r="AK1710" s="3" t="str">
        <f>+IF(TablaProyecto[[#This Row],[Age]]&gt;=61,"Baby boomers",IF(TablaProyecto[[#This Row],[Age]]&gt;=45,"Generacion X",IF(TablaProyecto[[#This Row],[Age]]&gt;=29,"Millennials","Generacion Z")))</f>
        <v>Generacion Z</v>
      </c>
      <c r="AL171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710" s="3" t="str">
        <f>+IF(TablaProyecto[[#This Row],[HourlyRate]]&lt;50,"Coste salarial bajo",IF(TablaProyecto[[#This Row],[HourlyRate]]&lt;75,"Coste salarial medio","Coste salarial alto"))</f>
        <v>Coste salarial bajo</v>
      </c>
      <c r="AN1710" s="3" t="str">
        <f>+IF(TablaProyecto[[#This Row],[DistanceFromHome]]&lt;10,"0-10 kms",IF(TablaProyecto[[#This Row],[DistanceFromHome]]&lt;20,"10-20 kms","20-30 kms"))</f>
        <v>0-10 kms</v>
      </c>
      <c r="AO1710" s="3" t="str">
        <f>+IF(TablaProyecto[[#This Row],[Porcentaje de aumento salarial recibido (%)]]&lt;16%,"Bajo",IF(TablaProyecto[[#This Row],[Porcentaje de aumento salarial recibido (%)]]&lt;21%,"Medio","Alto"))</f>
        <v>Bajo</v>
      </c>
      <c r="AP1710" s="3" t="str">
        <f>+IF(TablaProyecto[[#This Row],[TrainingTimesLastYear]]&lt;3,"Poca",IF(TablaProyecto[[#This Row],[TrainingTimesLastYear]]&lt;5,"Media","Mucha"))</f>
        <v>Media</v>
      </c>
      <c r="AQ1710" s="3" t="str">
        <f>+IF(TablaProyecto[[#This Row],[TotalWorkingYears]]&lt;4,"Junior",IF(TablaProyecto[[#This Row],[TotalWorkingYears]]&lt;10,"Intermediate","Senior"))</f>
        <v>Junior</v>
      </c>
      <c r="AS1710" t="str">
        <f>+IF(TablaProyecto[[#This Row],[Education]]&gt;5,"ERRONEO","")</f>
        <v/>
      </c>
      <c r="AT1710" t="str">
        <f>IF(+COUNTIF(TablaProyecto[EmployeeNumber],TablaProyecto[[#This Row],[EmployeeNumber]])&gt;1,"ERRONEO"," ")</f>
        <v xml:space="preserve"> </v>
      </c>
      <c r="AU1710" t="str">
        <f>+IF(TablaProyecto[[#This Row],[JobSatisfaction]]&gt;4,"ERRONEO"," ")</f>
        <v xml:space="preserve"> </v>
      </c>
      <c r="AV1710" t="str">
        <f>+IF(TablaProyecto[[#This Row],[PerformanceRating]]&gt;4,"ERRONEO"," ")</f>
        <v xml:space="preserve"> </v>
      </c>
      <c r="AW1710" t="str">
        <f>+IF(TablaProyecto[[#This Row],[RelationshipSatisfaction]]&gt;4,"ERRONEO"," ")</f>
        <v xml:space="preserve"> </v>
      </c>
      <c r="AX1710" t="str">
        <f>+IF(TablaProyecto[[#This Row],[WorkLifeBalance]]&gt;4,"ERRONEO"," ")</f>
        <v xml:space="preserve"> </v>
      </c>
    </row>
    <row r="1711" spans="1:50" x14ac:dyDescent="0.35">
      <c r="A1711">
        <v>30</v>
      </c>
      <c r="B1711" t="s">
        <v>43</v>
      </c>
      <c r="C1711" t="s">
        <v>55</v>
      </c>
      <c r="D1711">
        <v>1126</v>
      </c>
      <c r="E1711" t="s">
        <v>37</v>
      </c>
      <c r="F1711">
        <v>12</v>
      </c>
      <c r="G1711">
        <v>2</v>
      </c>
      <c r="H1711" t="s">
        <v>60</v>
      </c>
      <c r="I1711">
        <v>1</v>
      </c>
      <c r="J1711">
        <v>2308</v>
      </c>
      <c r="K1711">
        <v>4</v>
      </c>
      <c r="L1711" t="s">
        <v>46</v>
      </c>
      <c r="M1711">
        <v>74</v>
      </c>
      <c r="N1711">
        <v>2</v>
      </c>
      <c r="O1711">
        <v>2</v>
      </c>
      <c r="P1711" t="s">
        <v>58</v>
      </c>
      <c r="Q1711">
        <v>3</v>
      </c>
      <c r="R1711" t="s">
        <v>41</v>
      </c>
      <c r="S1711">
        <v>6854</v>
      </c>
      <c r="T1711">
        <v>3687</v>
      </c>
      <c r="U1711">
        <v>1</v>
      </c>
      <c r="V1711" t="s">
        <v>42</v>
      </c>
      <c r="W1711" t="s">
        <v>35</v>
      </c>
      <c r="X1711">
        <v>17</v>
      </c>
      <c r="Y1711">
        <v>3</v>
      </c>
      <c r="Z1711">
        <v>3</v>
      </c>
      <c r="AA1711">
        <v>80</v>
      </c>
      <c r="AB1711">
        <v>0</v>
      </c>
      <c r="AC1711">
        <v>4</v>
      </c>
      <c r="AD1711">
        <v>3</v>
      </c>
      <c r="AE1711">
        <v>3</v>
      </c>
      <c r="AF1711">
        <v>2</v>
      </c>
      <c r="AG1711">
        <v>3</v>
      </c>
      <c r="AH1711">
        <v>1</v>
      </c>
      <c r="AI1711">
        <v>2</v>
      </c>
      <c r="AJ1711" s="3">
        <f>+TablaProyecto[[#This Row],[PercentSalaryHike]]/100</f>
        <v>0.17</v>
      </c>
      <c r="AK1711" s="3" t="str">
        <f>+IF(TablaProyecto[[#This Row],[Age]]&gt;=61,"Baby boomers",IF(TablaProyecto[[#This Row],[Age]]&gt;=45,"Generacion X",IF(TablaProyecto[[#This Row],[Age]]&gt;=29,"Millennials","Generacion Z")))</f>
        <v>Millennials</v>
      </c>
      <c r="AL171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11" s="3" t="str">
        <f>+IF(TablaProyecto[[#This Row],[HourlyRate]]&lt;50,"Coste salarial bajo",IF(TablaProyecto[[#This Row],[HourlyRate]]&lt;75,"Coste salarial medio","Coste salarial alto"))</f>
        <v>Coste salarial medio</v>
      </c>
      <c r="AN1711" s="3" t="str">
        <f>+IF(TablaProyecto[[#This Row],[DistanceFromHome]]&lt;10,"0-10 kms",IF(TablaProyecto[[#This Row],[DistanceFromHome]]&lt;20,"10-20 kms","20-30 kms"))</f>
        <v>10-20 kms</v>
      </c>
      <c r="AO1711" s="3" t="str">
        <f>+IF(TablaProyecto[[#This Row],[Porcentaje de aumento salarial recibido (%)]]&lt;16%,"Bajo",IF(TablaProyecto[[#This Row],[Porcentaje de aumento salarial recibido (%)]]&lt;21%,"Medio","Alto"))</f>
        <v>Medio</v>
      </c>
      <c r="AP1711" s="3" t="str">
        <f>+IF(TablaProyecto[[#This Row],[TrainingTimesLastYear]]&lt;3,"Poca",IF(TablaProyecto[[#This Row],[TrainingTimesLastYear]]&lt;5,"Media","Mucha"))</f>
        <v>Media</v>
      </c>
      <c r="AQ1711" s="3" t="str">
        <f>+IF(TablaProyecto[[#This Row],[TotalWorkingYears]]&lt;4,"Junior",IF(TablaProyecto[[#This Row],[TotalWorkingYears]]&lt;10,"Intermediate","Senior"))</f>
        <v>Intermediate</v>
      </c>
      <c r="AS1711" t="str">
        <f>+IF(TablaProyecto[[#This Row],[Education]]&gt;5,"ERRONEO","")</f>
        <v/>
      </c>
      <c r="AT1711" t="str">
        <f>IF(+COUNTIF(TablaProyecto[EmployeeNumber],TablaProyecto[[#This Row],[EmployeeNumber]])&gt;1,"ERRONEO"," ")</f>
        <v xml:space="preserve"> </v>
      </c>
      <c r="AU1711" t="str">
        <f>+IF(TablaProyecto[[#This Row],[JobSatisfaction]]&gt;4,"ERRONEO"," ")</f>
        <v xml:space="preserve"> </v>
      </c>
      <c r="AV1711" t="str">
        <f>+IF(TablaProyecto[[#This Row],[PerformanceRating]]&gt;4,"ERRONEO"," ")</f>
        <v xml:space="preserve"> </v>
      </c>
      <c r="AW1711" t="str">
        <f>+IF(TablaProyecto[[#This Row],[RelationshipSatisfaction]]&gt;4,"ERRONEO"," ")</f>
        <v xml:space="preserve"> </v>
      </c>
      <c r="AX1711" t="str">
        <f>+IF(TablaProyecto[[#This Row],[WorkLifeBalance]]&gt;4,"ERRONEO"," ")</f>
        <v xml:space="preserve"> </v>
      </c>
    </row>
    <row r="1712" spans="1:50" x14ac:dyDescent="0.35">
      <c r="A1712">
        <v>38</v>
      </c>
      <c r="B1712" t="s">
        <v>43</v>
      </c>
      <c r="C1712" t="s">
        <v>44</v>
      </c>
      <c r="D1712">
        <v>1062</v>
      </c>
      <c r="E1712" t="s">
        <v>37</v>
      </c>
      <c r="F1712">
        <v>7</v>
      </c>
      <c r="G1712">
        <v>4</v>
      </c>
      <c r="H1712" t="s">
        <v>49</v>
      </c>
      <c r="I1712">
        <v>1</v>
      </c>
      <c r="J1712">
        <v>2309</v>
      </c>
      <c r="K1712">
        <v>4</v>
      </c>
      <c r="L1712" t="s">
        <v>39</v>
      </c>
      <c r="M1712">
        <v>42</v>
      </c>
      <c r="N1712">
        <v>2</v>
      </c>
      <c r="O1712">
        <v>2</v>
      </c>
      <c r="P1712" t="s">
        <v>56</v>
      </c>
      <c r="Q1712">
        <v>4</v>
      </c>
      <c r="R1712" t="s">
        <v>48</v>
      </c>
      <c r="S1712">
        <v>4647</v>
      </c>
      <c r="T1712">
        <v>5530</v>
      </c>
      <c r="U1712">
        <v>7</v>
      </c>
      <c r="V1712" t="s">
        <v>42</v>
      </c>
      <c r="W1712" t="s">
        <v>35</v>
      </c>
      <c r="X1712">
        <v>11</v>
      </c>
      <c r="Y1712">
        <v>3</v>
      </c>
      <c r="Z1712">
        <v>3</v>
      </c>
      <c r="AA1712">
        <v>80</v>
      </c>
      <c r="AB1712">
        <v>1</v>
      </c>
      <c r="AC1712">
        <v>3</v>
      </c>
      <c r="AD1712">
        <v>2</v>
      </c>
      <c r="AE1712">
        <v>2</v>
      </c>
      <c r="AF1712">
        <v>3</v>
      </c>
      <c r="AG1712">
        <v>7</v>
      </c>
      <c r="AH1712">
        <v>0</v>
      </c>
      <c r="AI1712">
        <v>4</v>
      </c>
      <c r="AJ1712" s="3">
        <f>+TablaProyecto[[#This Row],[PercentSalaryHike]]/100</f>
        <v>0.11</v>
      </c>
      <c r="AK1712" s="3" t="str">
        <f>+IF(TablaProyecto[[#This Row],[Age]]&gt;=61,"Baby boomers",IF(TablaProyecto[[#This Row],[Age]]&gt;=45,"Generacion X",IF(TablaProyecto[[#This Row],[Age]]&gt;=29,"Millennials","Generacion Z")))</f>
        <v>Millennials</v>
      </c>
      <c r="AL171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12" s="3" t="str">
        <f>+IF(TablaProyecto[[#This Row],[HourlyRate]]&lt;50,"Coste salarial bajo",IF(TablaProyecto[[#This Row],[HourlyRate]]&lt;75,"Coste salarial medio","Coste salarial alto"))</f>
        <v>Coste salarial bajo</v>
      </c>
      <c r="AN1712" s="3" t="str">
        <f>+IF(TablaProyecto[[#This Row],[DistanceFromHome]]&lt;10,"0-10 kms",IF(TablaProyecto[[#This Row],[DistanceFromHome]]&lt;20,"10-20 kms","20-30 kms"))</f>
        <v>0-10 kms</v>
      </c>
      <c r="AO1712" s="3" t="str">
        <f>+IF(TablaProyecto[[#This Row],[Porcentaje de aumento salarial recibido (%)]]&lt;16%,"Bajo",IF(TablaProyecto[[#This Row],[Porcentaje de aumento salarial recibido (%)]]&lt;21%,"Medio","Alto"))</f>
        <v>Bajo</v>
      </c>
      <c r="AP1712" s="3" t="str">
        <f>+IF(TablaProyecto[[#This Row],[TrainingTimesLastYear]]&lt;3,"Poca",IF(TablaProyecto[[#This Row],[TrainingTimesLastYear]]&lt;5,"Media","Mucha"))</f>
        <v>Poca</v>
      </c>
      <c r="AQ1712" s="3" t="str">
        <f>+IF(TablaProyecto[[#This Row],[TotalWorkingYears]]&lt;4,"Junior",IF(TablaProyecto[[#This Row],[TotalWorkingYears]]&lt;10,"Intermediate","Senior"))</f>
        <v>Junior</v>
      </c>
      <c r="AS1712" t="str">
        <f>+IF(TablaProyecto[[#This Row],[Education]]&gt;5,"ERRONEO","")</f>
        <v/>
      </c>
      <c r="AT1712" t="str">
        <f>IF(+COUNTIF(TablaProyecto[EmployeeNumber],TablaProyecto[[#This Row],[EmployeeNumber]])&gt;1,"ERRONEO"," ")</f>
        <v xml:space="preserve"> </v>
      </c>
      <c r="AU1712" t="str">
        <f>+IF(TablaProyecto[[#This Row],[JobSatisfaction]]&gt;4,"ERRONEO"," ")</f>
        <v xml:space="preserve"> </v>
      </c>
      <c r="AV1712" t="str">
        <f>+IF(TablaProyecto[[#This Row],[PerformanceRating]]&gt;4,"ERRONEO"," ")</f>
        <v xml:space="preserve"> </v>
      </c>
      <c r="AW1712" t="str">
        <f>+IF(TablaProyecto[[#This Row],[RelationshipSatisfaction]]&gt;4,"ERRONEO"," ")</f>
        <v xml:space="preserve"> </v>
      </c>
      <c r="AX1712" t="str">
        <f>+IF(TablaProyecto[[#This Row],[WorkLifeBalance]]&gt;4,"ERRONEO"," ")</f>
        <v xml:space="preserve"> </v>
      </c>
    </row>
    <row r="1713" spans="1:50" x14ac:dyDescent="0.35">
      <c r="A1713">
        <v>28</v>
      </c>
      <c r="B1713" t="s">
        <v>35</v>
      </c>
      <c r="C1713" t="s">
        <v>55</v>
      </c>
      <c r="D1713">
        <v>921</v>
      </c>
      <c r="E1713" t="s">
        <v>45</v>
      </c>
      <c r="F1713">
        <v>6</v>
      </c>
      <c r="G1713">
        <v>4</v>
      </c>
      <c r="H1713" t="s">
        <v>38</v>
      </c>
      <c r="I1713">
        <v>1</v>
      </c>
      <c r="J1713">
        <v>2310</v>
      </c>
      <c r="K1713">
        <v>3</v>
      </c>
      <c r="L1713" t="s">
        <v>39</v>
      </c>
      <c r="M1713">
        <v>55</v>
      </c>
      <c r="N1713">
        <v>2</v>
      </c>
      <c r="O1713">
        <v>1</v>
      </c>
      <c r="P1713" t="s">
        <v>58</v>
      </c>
      <c r="Q1713">
        <v>4</v>
      </c>
      <c r="R1713" t="s">
        <v>52</v>
      </c>
      <c r="S1713">
        <v>13872</v>
      </c>
      <c r="T1713">
        <v>7346</v>
      </c>
      <c r="U1713">
        <v>2</v>
      </c>
      <c r="V1713" t="s">
        <v>42</v>
      </c>
      <c r="W1713" t="s">
        <v>35</v>
      </c>
      <c r="X1713">
        <v>17</v>
      </c>
      <c r="Y1713">
        <v>3</v>
      </c>
      <c r="Z1713">
        <v>4</v>
      </c>
      <c r="AA1713">
        <v>80</v>
      </c>
      <c r="AB1713">
        <v>0</v>
      </c>
      <c r="AC1713">
        <v>1</v>
      </c>
      <c r="AD1713">
        <v>3</v>
      </c>
      <c r="AE1713">
        <v>3</v>
      </c>
      <c r="AF1713">
        <v>8</v>
      </c>
      <c r="AG1713">
        <v>2</v>
      </c>
      <c r="AH1713">
        <v>0</v>
      </c>
      <c r="AI1713">
        <v>2</v>
      </c>
      <c r="AJ1713" s="3">
        <f>+TablaProyecto[[#This Row],[PercentSalaryHike]]/100</f>
        <v>0.17</v>
      </c>
      <c r="AK1713" s="3" t="str">
        <f>+IF(TablaProyecto[[#This Row],[Age]]&gt;=61,"Baby boomers",IF(TablaProyecto[[#This Row],[Age]]&gt;=45,"Generacion X",IF(TablaProyecto[[#This Row],[Age]]&gt;=29,"Millennials","Generacion Z")))</f>
        <v>Generacion Z</v>
      </c>
      <c r="AL171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13" s="3" t="str">
        <f>+IF(TablaProyecto[[#This Row],[HourlyRate]]&lt;50,"Coste salarial bajo",IF(TablaProyecto[[#This Row],[HourlyRate]]&lt;75,"Coste salarial medio","Coste salarial alto"))</f>
        <v>Coste salarial medio</v>
      </c>
      <c r="AN1713" s="3" t="str">
        <f>+IF(TablaProyecto[[#This Row],[DistanceFromHome]]&lt;10,"0-10 kms",IF(TablaProyecto[[#This Row],[DistanceFromHome]]&lt;20,"10-20 kms","20-30 kms"))</f>
        <v>0-10 kms</v>
      </c>
      <c r="AO1713" s="3" t="str">
        <f>+IF(TablaProyecto[[#This Row],[Porcentaje de aumento salarial recibido (%)]]&lt;16%,"Bajo",IF(TablaProyecto[[#This Row],[Porcentaje de aumento salarial recibido (%)]]&lt;21%,"Medio","Alto"))</f>
        <v>Medio</v>
      </c>
      <c r="AP1713" s="3" t="str">
        <f>+IF(TablaProyecto[[#This Row],[TrainingTimesLastYear]]&lt;3,"Poca",IF(TablaProyecto[[#This Row],[TrainingTimesLastYear]]&lt;5,"Media","Mucha"))</f>
        <v>Media</v>
      </c>
      <c r="AQ1713" s="3" t="str">
        <f>+IF(TablaProyecto[[#This Row],[TotalWorkingYears]]&lt;4,"Junior",IF(TablaProyecto[[#This Row],[TotalWorkingYears]]&lt;10,"Intermediate","Senior"))</f>
        <v>Junior</v>
      </c>
      <c r="AS1713" t="str">
        <f>+IF(TablaProyecto[[#This Row],[Education]]&gt;5,"ERRONEO","")</f>
        <v/>
      </c>
      <c r="AT1713" t="str">
        <f>IF(+COUNTIF(TablaProyecto[EmployeeNumber],TablaProyecto[[#This Row],[EmployeeNumber]])&gt;1,"ERRONEO"," ")</f>
        <v xml:space="preserve"> </v>
      </c>
      <c r="AU1713" t="str">
        <f>+IF(TablaProyecto[[#This Row],[JobSatisfaction]]&gt;4,"ERRONEO"," ")</f>
        <v xml:space="preserve"> </v>
      </c>
      <c r="AV1713" t="str">
        <f>+IF(TablaProyecto[[#This Row],[PerformanceRating]]&gt;4,"ERRONEO"," ")</f>
        <v xml:space="preserve"> </v>
      </c>
      <c r="AW1713" t="str">
        <f>+IF(TablaProyecto[[#This Row],[RelationshipSatisfaction]]&gt;4,"ERRONEO"," ")</f>
        <v xml:space="preserve"> </v>
      </c>
      <c r="AX1713" t="str">
        <f>+IF(TablaProyecto[[#This Row],[WorkLifeBalance]]&gt;4,"ERRONEO"," ")</f>
        <v xml:space="preserve"> </v>
      </c>
    </row>
    <row r="1714" spans="1:50" x14ac:dyDescent="0.35">
      <c r="A1714">
        <v>18</v>
      </c>
      <c r="B1714" t="s">
        <v>43</v>
      </c>
      <c r="C1714" t="s">
        <v>44</v>
      </c>
      <c r="D1714">
        <v>1189</v>
      </c>
      <c r="E1714" t="s">
        <v>45</v>
      </c>
      <c r="F1714">
        <v>16</v>
      </c>
      <c r="G1714">
        <v>3</v>
      </c>
      <c r="H1714" t="s">
        <v>59</v>
      </c>
      <c r="I1714">
        <v>1</v>
      </c>
      <c r="J1714">
        <v>2311</v>
      </c>
      <c r="K1714">
        <v>4</v>
      </c>
      <c r="L1714" t="s">
        <v>46</v>
      </c>
      <c r="M1714">
        <v>84</v>
      </c>
      <c r="N1714">
        <v>3</v>
      </c>
      <c r="O1714">
        <v>3</v>
      </c>
      <c r="P1714" t="s">
        <v>53</v>
      </c>
      <c r="Q1714">
        <v>3</v>
      </c>
      <c r="R1714" t="s">
        <v>48</v>
      </c>
      <c r="S1714">
        <v>2097</v>
      </c>
      <c r="T1714">
        <v>21457</v>
      </c>
      <c r="U1714">
        <v>1</v>
      </c>
      <c r="V1714" t="s">
        <v>42</v>
      </c>
      <c r="W1714" t="s">
        <v>35</v>
      </c>
      <c r="X1714">
        <v>13</v>
      </c>
      <c r="Y1714">
        <v>3</v>
      </c>
      <c r="Z1714">
        <v>1</v>
      </c>
      <c r="AA1714">
        <v>80</v>
      </c>
      <c r="AB1714">
        <v>1</v>
      </c>
      <c r="AC1714">
        <v>8</v>
      </c>
      <c r="AD1714">
        <v>3</v>
      </c>
      <c r="AE1714">
        <v>3</v>
      </c>
      <c r="AF1714">
        <v>10</v>
      </c>
      <c r="AG1714">
        <v>2</v>
      </c>
      <c r="AH1714">
        <v>0</v>
      </c>
      <c r="AI1714">
        <v>9</v>
      </c>
      <c r="AJ1714" s="3">
        <f>+TablaProyecto[[#This Row],[PercentSalaryHike]]/100</f>
        <v>0.13</v>
      </c>
      <c r="AK1714" s="3" t="str">
        <f>+IF(TablaProyecto[[#This Row],[Age]]&gt;=61,"Baby boomers",IF(TablaProyecto[[#This Row],[Age]]&gt;=45,"Generacion X",IF(TablaProyecto[[#This Row],[Age]]&gt;=29,"Millennials","Generacion Z")))</f>
        <v>Generacion Z</v>
      </c>
      <c r="AL171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14" s="3" t="str">
        <f>+IF(TablaProyecto[[#This Row],[HourlyRate]]&lt;50,"Coste salarial bajo",IF(TablaProyecto[[#This Row],[HourlyRate]]&lt;75,"Coste salarial medio","Coste salarial alto"))</f>
        <v>Coste salarial alto</v>
      </c>
      <c r="AN1714" s="3" t="str">
        <f>+IF(TablaProyecto[[#This Row],[DistanceFromHome]]&lt;10,"0-10 kms",IF(TablaProyecto[[#This Row],[DistanceFromHome]]&lt;20,"10-20 kms","20-30 kms"))</f>
        <v>10-20 kms</v>
      </c>
      <c r="AO1714" s="3" t="str">
        <f>+IF(TablaProyecto[[#This Row],[Porcentaje de aumento salarial recibido (%)]]&lt;16%,"Bajo",IF(TablaProyecto[[#This Row],[Porcentaje de aumento salarial recibido (%)]]&lt;21%,"Medio","Alto"))</f>
        <v>Bajo</v>
      </c>
      <c r="AP1714" s="3" t="str">
        <f>+IF(TablaProyecto[[#This Row],[TrainingTimesLastYear]]&lt;3,"Poca",IF(TablaProyecto[[#This Row],[TrainingTimesLastYear]]&lt;5,"Media","Mucha"))</f>
        <v>Media</v>
      </c>
      <c r="AQ1714" s="3" t="str">
        <f>+IF(TablaProyecto[[#This Row],[TotalWorkingYears]]&lt;4,"Junior",IF(TablaProyecto[[#This Row],[TotalWorkingYears]]&lt;10,"Intermediate","Senior"))</f>
        <v>Intermediate</v>
      </c>
      <c r="AS1714" t="str">
        <f>+IF(TablaProyecto[[#This Row],[Education]]&gt;5,"ERRONEO","")</f>
        <v/>
      </c>
      <c r="AT1714" t="str">
        <f>IF(+COUNTIF(TablaProyecto[EmployeeNumber],TablaProyecto[[#This Row],[EmployeeNumber]])&gt;1,"ERRONEO"," ")</f>
        <v xml:space="preserve"> </v>
      </c>
      <c r="AU1714" t="str">
        <f>+IF(TablaProyecto[[#This Row],[JobSatisfaction]]&gt;4,"ERRONEO"," ")</f>
        <v xml:space="preserve"> </v>
      </c>
      <c r="AV1714" t="str">
        <f>+IF(TablaProyecto[[#This Row],[PerformanceRating]]&gt;4,"ERRONEO"," ")</f>
        <v xml:space="preserve"> </v>
      </c>
      <c r="AW1714" t="str">
        <f>+IF(TablaProyecto[[#This Row],[RelationshipSatisfaction]]&gt;4,"ERRONEO"," ")</f>
        <v xml:space="preserve"> </v>
      </c>
      <c r="AX1714" t="str">
        <f>+IF(TablaProyecto[[#This Row],[WorkLifeBalance]]&gt;4,"ERRONEO"," ")</f>
        <v xml:space="preserve"> </v>
      </c>
    </row>
    <row r="1715" spans="1:50" x14ac:dyDescent="0.35">
      <c r="A1715">
        <v>24</v>
      </c>
      <c r="B1715" t="s">
        <v>35</v>
      </c>
      <c r="C1715" t="s">
        <v>36</v>
      </c>
      <c r="D1715">
        <v>1130</v>
      </c>
      <c r="E1715" t="s">
        <v>61</v>
      </c>
      <c r="F1715">
        <v>10</v>
      </c>
      <c r="G1715">
        <v>3</v>
      </c>
      <c r="H1715" t="s">
        <v>51</v>
      </c>
      <c r="I1715">
        <v>1</v>
      </c>
      <c r="J1715">
        <v>2312</v>
      </c>
      <c r="K1715">
        <v>3</v>
      </c>
      <c r="L1715" t="s">
        <v>39</v>
      </c>
      <c r="M1715">
        <v>84</v>
      </c>
      <c r="N1715">
        <v>4</v>
      </c>
      <c r="O1715">
        <v>1</v>
      </c>
      <c r="P1715" t="s">
        <v>56</v>
      </c>
      <c r="Q1715">
        <v>2</v>
      </c>
      <c r="R1715" t="s">
        <v>52</v>
      </c>
      <c r="S1715">
        <v>3210</v>
      </c>
      <c r="T1715">
        <v>16479</v>
      </c>
      <c r="U1715">
        <v>3</v>
      </c>
      <c r="V1715" t="s">
        <v>42</v>
      </c>
      <c r="W1715" t="s">
        <v>35</v>
      </c>
      <c r="X1715">
        <v>19</v>
      </c>
      <c r="Y1715">
        <v>3</v>
      </c>
      <c r="Z1715">
        <v>3</v>
      </c>
      <c r="AA1715">
        <v>80</v>
      </c>
      <c r="AB1715">
        <v>1</v>
      </c>
      <c r="AC1715">
        <v>10</v>
      </c>
      <c r="AD1715">
        <v>2</v>
      </c>
      <c r="AE1715">
        <v>3</v>
      </c>
      <c r="AF1715">
        <v>4</v>
      </c>
      <c r="AG1715">
        <v>4</v>
      </c>
      <c r="AH1715">
        <v>8</v>
      </c>
      <c r="AI1715">
        <v>9</v>
      </c>
      <c r="AJ1715" s="3">
        <f>+TablaProyecto[[#This Row],[PercentSalaryHike]]/100</f>
        <v>0.19</v>
      </c>
      <c r="AK1715" s="3" t="str">
        <f>+IF(TablaProyecto[[#This Row],[Age]]&gt;=61,"Baby boomers",IF(TablaProyecto[[#This Row],[Age]]&gt;=45,"Generacion X",IF(TablaProyecto[[#This Row],[Age]]&gt;=29,"Millennials","Generacion Z")))</f>
        <v>Generacion Z</v>
      </c>
      <c r="AL171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15" s="3" t="str">
        <f>+IF(TablaProyecto[[#This Row],[HourlyRate]]&lt;50,"Coste salarial bajo",IF(TablaProyecto[[#This Row],[HourlyRate]]&lt;75,"Coste salarial medio","Coste salarial alto"))</f>
        <v>Coste salarial alto</v>
      </c>
      <c r="AN1715" s="3" t="str">
        <f>+IF(TablaProyecto[[#This Row],[DistanceFromHome]]&lt;10,"0-10 kms",IF(TablaProyecto[[#This Row],[DistanceFromHome]]&lt;20,"10-20 kms","20-30 kms"))</f>
        <v>10-20 kms</v>
      </c>
      <c r="AO1715" s="3" t="str">
        <f>+IF(TablaProyecto[[#This Row],[Porcentaje de aumento salarial recibido (%)]]&lt;16%,"Bajo",IF(TablaProyecto[[#This Row],[Porcentaje de aumento salarial recibido (%)]]&lt;21%,"Medio","Alto"))</f>
        <v>Medio</v>
      </c>
      <c r="AP1715" s="3" t="str">
        <f>+IF(TablaProyecto[[#This Row],[TrainingTimesLastYear]]&lt;3,"Poca",IF(TablaProyecto[[#This Row],[TrainingTimesLastYear]]&lt;5,"Media","Mucha"))</f>
        <v>Poca</v>
      </c>
      <c r="AQ1715" s="3" t="str">
        <f>+IF(TablaProyecto[[#This Row],[TotalWorkingYears]]&lt;4,"Junior",IF(TablaProyecto[[#This Row],[TotalWorkingYears]]&lt;10,"Intermediate","Senior"))</f>
        <v>Senior</v>
      </c>
      <c r="AS1715" t="str">
        <f>+IF(TablaProyecto[[#This Row],[Education]]&gt;5,"ERRONEO","")</f>
        <v/>
      </c>
      <c r="AT1715" t="str">
        <f>IF(+COUNTIF(TablaProyecto[EmployeeNumber],TablaProyecto[[#This Row],[EmployeeNumber]])&gt;1,"ERRONEO"," ")</f>
        <v xml:space="preserve"> </v>
      </c>
      <c r="AU1715" t="str">
        <f>+IF(TablaProyecto[[#This Row],[JobSatisfaction]]&gt;4,"ERRONEO"," ")</f>
        <v xml:space="preserve"> </v>
      </c>
      <c r="AV1715" t="str">
        <f>+IF(TablaProyecto[[#This Row],[PerformanceRating]]&gt;4,"ERRONEO"," ")</f>
        <v xml:space="preserve"> </v>
      </c>
      <c r="AW1715" t="str">
        <f>+IF(TablaProyecto[[#This Row],[RelationshipSatisfaction]]&gt;4,"ERRONEO"," ")</f>
        <v xml:space="preserve"> </v>
      </c>
      <c r="AX1715" t="str">
        <f>+IF(TablaProyecto[[#This Row],[WorkLifeBalance]]&gt;4,"ERRONEO"," ")</f>
        <v xml:space="preserve"> </v>
      </c>
    </row>
    <row r="1716" spans="1:50" x14ac:dyDescent="0.35">
      <c r="A1716">
        <v>27</v>
      </c>
      <c r="B1716" t="s">
        <v>35</v>
      </c>
      <c r="C1716" t="s">
        <v>36</v>
      </c>
      <c r="D1716">
        <v>1239</v>
      </c>
      <c r="E1716" t="s">
        <v>45</v>
      </c>
      <c r="F1716">
        <v>2</v>
      </c>
      <c r="G1716">
        <v>4</v>
      </c>
      <c r="H1716" t="s">
        <v>60</v>
      </c>
      <c r="I1716">
        <v>1</v>
      </c>
      <c r="J1716">
        <v>2313</v>
      </c>
      <c r="K1716">
        <v>1</v>
      </c>
      <c r="L1716" t="s">
        <v>39</v>
      </c>
      <c r="M1716">
        <v>42</v>
      </c>
      <c r="N1716">
        <v>3</v>
      </c>
      <c r="O1716">
        <v>2</v>
      </c>
      <c r="P1716" t="s">
        <v>58</v>
      </c>
      <c r="Q1716">
        <v>2</v>
      </c>
      <c r="R1716" t="s">
        <v>52</v>
      </c>
      <c r="S1716">
        <v>5660</v>
      </c>
      <c r="T1716">
        <v>5220</v>
      </c>
      <c r="U1716">
        <v>2</v>
      </c>
      <c r="V1716" t="s">
        <v>42</v>
      </c>
      <c r="W1716" t="s">
        <v>35</v>
      </c>
      <c r="X1716">
        <v>19</v>
      </c>
      <c r="Y1716">
        <v>3</v>
      </c>
      <c r="Z1716">
        <v>1</v>
      </c>
      <c r="AA1716">
        <v>80</v>
      </c>
      <c r="AB1716">
        <v>0</v>
      </c>
      <c r="AC1716">
        <v>17</v>
      </c>
      <c r="AD1716">
        <v>3</v>
      </c>
      <c r="AE1716">
        <v>3</v>
      </c>
      <c r="AF1716">
        <v>1</v>
      </c>
      <c r="AG1716">
        <v>5</v>
      </c>
      <c r="AH1716">
        <v>0</v>
      </c>
      <c r="AI1716">
        <v>7</v>
      </c>
      <c r="AJ1716" s="3">
        <f>+TablaProyecto[[#This Row],[PercentSalaryHike]]/100</f>
        <v>0.19</v>
      </c>
      <c r="AK1716" s="3" t="str">
        <f>+IF(TablaProyecto[[#This Row],[Age]]&gt;=61,"Baby boomers",IF(TablaProyecto[[#This Row],[Age]]&gt;=45,"Generacion X",IF(TablaProyecto[[#This Row],[Age]]&gt;=29,"Millennials","Generacion Z")))</f>
        <v>Generacion Z</v>
      </c>
      <c r="AL171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716" s="3" t="str">
        <f>+IF(TablaProyecto[[#This Row],[HourlyRate]]&lt;50,"Coste salarial bajo",IF(TablaProyecto[[#This Row],[HourlyRate]]&lt;75,"Coste salarial medio","Coste salarial alto"))</f>
        <v>Coste salarial bajo</v>
      </c>
      <c r="AN1716" s="3" t="str">
        <f>+IF(TablaProyecto[[#This Row],[DistanceFromHome]]&lt;10,"0-10 kms",IF(TablaProyecto[[#This Row],[DistanceFromHome]]&lt;20,"10-20 kms","20-30 kms"))</f>
        <v>0-10 kms</v>
      </c>
      <c r="AO1716" s="3" t="str">
        <f>+IF(TablaProyecto[[#This Row],[Porcentaje de aumento salarial recibido (%)]]&lt;16%,"Bajo",IF(TablaProyecto[[#This Row],[Porcentaje de aumento salarial recibido (%)]]&lt;21%,"Medio","Alto"))</f>
        <v>Medio</v>
      </c>
      <c r="AP1716" s="3" t="str">
        <f>+IF(TablaProyecto[[#This Row],[TrainingTimesLastYear]]&lt;3,"Poca",IF(TablaProyecto[[#This Row],[TrainingTimesLastYear]]&lt;5,"Media","Mucha"))</f>
        <v>Media</v>
      </c>
      <c r="AQ1716" s="3" t="str">
        <f>+IF(TablaProyecto[[#This Row],[TotalWorkingYears]]&lt;4,"Junior",IF(TablaProyecto[[#This Row],[TotalWorkingYears]]&lt;10,"Intermediate","Senior"))</f>
        <v>Senior</v>
      </c>
      <c r="AS1716" t="str">
        <f>+IF(TablaProyecto[[#This Row],[Education]]&gt;5,"ERRONEO","")</f>
        <v/>
      </c>
      <c r="AT1716" t="str">
        <f>IF(+COUNTIF(TablaProyecto[EmployeeNumber],TablaProyecto[[#This Row],[EmployeeNumber]])&gt;1,"ERRONEO"," ")</f>
        <v xml:space="preserve"> </v>
      </c>
      <c r="AU1716" t="str">
        <f>+IF(TablaProyecto[[#This Row],[JobSatisfaction]]&gt;4,"ERRONEO"," ")</f>
        <v xml:space="preserve"> </v>
      </c>
      <c r="AV1716" t="str">
        <f>+IF(TablaProyecto[[#This Row],[PerformanceRating]]&gt;4,"ERRONEO"," ")</f>
        <v xml:space="preserve"> </v>
      </c>
      <c r="AW1716" t="str">
        <f>+IF(TablaProyecto[[#This Row],[RelationshipSatisfaction]]&gt;4,"ERRONEO"," ")</f>
        <v xml:space="preserve"> </v>
      </c>
      <c r="AX1716" t="str">
        <f>+IF(TablaProyecto[[#This Row],[WorkLifeBalance]]&gt;4,"ERRONEO"," ")</f>
        <v xml:space="preserve"> </v>
      </c>
    </row>
    <row r="1717" spans="1:50" x14ac:dyDescent="0.35">
      <c r="A1717">
        <v>50</v>
      </c>
      <c r="B1717" t="s">
        <v>35</v>
      </c>
      <c r="C1717" t="s">
        <v>36</v>
      </c>
      <c r="D1717">
        <v>428</v>
      </c>
      <c r="E1717" t="s">
        <v>45</v>
      </c>
      <c r="F1717">
        <v>29</v>
      </c>
      <c r="G1717">
        <v>3</v>
      </c>
      <c r="H1717" t="s">
        <v>60</v>
      </c>
      <c r="I1717">
        <v>1</v>
      </c>
      <c r="J1717">
        <v>2314</v>
      </c>
      <c r="K1717">
        <v>3</v>
      </c>
      <c r="L1717" t="s">
        <v>46</v>
      </c>
      <c r="M1717">
        <v>87</v>
      </c>
      <c r="N1717">
        <v>2</v>
      </c>
      <c r="O1717">
        <v>3</v>
      </c>
      <c r="P1717" t="s">
        <v>56</v>
      </c>
      <c r="Q1717">
        <v>4</v>
      </c>
      <c r="R1717" t="s">
        <v>48</v>
      </c>
      <c r="S1717">
        <v>5309</v>
      </c>
      <c r="T1717">
        <v>2755</v>
      </c>
      <c r="U1717">
        <v>1</v>
      </c>
      <c r="V1717" t="s">
        <v>42</v>
      </c>
      <c r="W1717" t="s">
        <v>43</v>
      </c>
      <c r="X1717">
        <v>17</v>
      </c>
      <c r="Y1717">
        <v>3</v>
      </c>
      <c r="Z1717">
        <v>4</v>
      </c>
      <c r="AA1717">
        <v>80</v>
      </c>
      <c r="AB1717">
        <v>1</v>
      </c>
      <c r="AC1717">
        <v>26</v>
      </c>
      <c r="AD1717">
        <v>2</v>
      </c>
      <c r="AE1717">
        <v>2</v>
      </c>
      <c r="AF1717">
        <v>5</v>
      </c>
      <c r="AG1717">
        <v>7</v>
      </c>
      <c r="AH1717">
        <v>11</v>
      </c>
      <c r="AI1717">
        <v>7</v>
      </c>
      <c r="AJ1717" s="3">
        <f>+TablaProyecto[[#This Row],[PercentSalaryHike]]/100</f>
        <v>0.17</v>
      </c>
      <c r="AK1717" s="3" t="str">
        <f>+IF(TablaProyecto[[#This Row],[Age]]&gt;=61,"Baby boomers",IF(TablaProyecto[[#This Row],[Age]]&gt;=45,"Generacion X",IF(TablaProyecto[[#This Row],[Age]]&gt;=29,"Millennials","Generacion Z")))</f>
        <v>Generacion X</v>
      </c>
      <c r="AL171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17" s="3" t="str">
        <f>+IF(TablaProyecto[[#This Row],[HourlyRate]]&lt;50,"Coste salarial bajo",IF(TablaProyecto[[#This Row],[HourlyRate]]&lt;75,"Coste salarial medio","Coste salarial alto"))</f>
        <v>Coste salarial alto</v>
      </c>
      <c r="AN1717" s="3" t="str">
        <f>+IF(TablaProyecto[[#This Row],[DistanceFromHome]]&lt;10,"0-10 kms",IF(TablaProyecto[[#This Row],[DistanceFromHome]]&lt;20,"10-20 kms","20-30 kms"))</f>
        <v>20-30 kms</v>
      </c>
      <c r="AO1717" s="3" t="str">
        <f>+IF(TablaProyecto[[#This Row],[Porcentaje de aumento salarial recibido (%)]]&lt;16%,"Bajo",IF(TablaProyecto[[#This Row],[Porcentaje de aumento salarial recibido (%)]]&lt;21%,"Medio","Alto"))</f>
        <v>Medio</v>
      </c>
      <c r="AP1717" s="3" t="str">
        <f>+IF(TablaProyecto[[#This Row],[TrainingTimesLastYear]]&lt;3,"Poca",IF(TablaProyecto[[#This Row],[TrainingTimesLastYear]]&lt;5,"Media","Mucha"))</f>
        <v>Poca</v>
      </c>
      <c r="AQ1717" s="3" t="str">
        <f>+IF(TablaProyecto[[#This Row],[TotalWorkingYears]]&lt;4,"Junior",IF(TablaProyecto[[#This Row],[TotalWorkingYears]]&lt;10,"Intermediate","Senior"))</f>
        <v>Senior</v>
      </c>
      <c r="AS1717" t="str">
        <f>+IF(TablaProyecto[[#This Row],[Education]]&gt;5,"ERRONEO","")</f>
        <v/>
      </c>
      <c r="AT1717" t="str">
        <f>IF(+COUNTIF(TablaProyecto[EmployeeNumber],TablaProyecto[[#This Row],[EmployeeNumber]])&gt;1,"ERRONEO"," ")</f>
        <v xml:space="preserve"> </v>
      </c>
      <c r="AU1717" t="str">
        <f>+IF(TablaProyecto[[#This Row],[JobSatisfaction]]&gt;4,"ERRONEO"," ")</f>
        <v xml:space="preserve"> </v>
      </c>
      <c r="AV1717" t="str">
        <f>+IF(TablaProyecto[[#This Row],[PerformanceRating]]&gt;4,"ERRONEO"," ")</f>
        <v xml:space="preserve"> </v>
      </c>
      <c r="AW1717" t="str">
        <f>+IF(TablaProyecto[[#This Row],[RelationshipSatisfaction]]&gt;4,"ERRONEO"," ")</f>
        <v xml:space="preserve"> </v>
      </c>
      <c r="AX1717" t="str">
        <f>+IF(TablaProyecto[[#This Row],[WorkLifeBalance]]&gt;4,"ERRONEO"," ")</f>
        <v xml:space="preserve"> </v>
      </c>
    </row>
    <row r="1718" spans="1:50" x14ac:dyDescent="0.35">
      <c r="A1718">
        <v>52</v>
      </c>
      <c r="B1718" t="s">
        <v>43</v>
      </c>
      <c r="C1718" t="s">
        <v>44</v>
      </c>
      <c r="D1718">
        <v>1240</v>
      </c>
      <c r="E1718" t="s">
        <v>45</v>
      </c>
      <c r="F1718">
        <v>3</v>
      </c>
      <c r="G1718">
        <v>3</v>
      </c>
      <c r="H1718" t="s">
        <v>38</v>
      </c>
      <c r="I1718">
        <v>1</v>
      </c>
      <c r="J1718">
        <v>2315</v>
      </c>
      <c r="K1718">
        <v>2</v>
      </c>
      <c r="L1718" t="s">
        <v>39</v>
      </c>
      <c r="M1718">
        <v>91</v>
      </c>
      <c r="N1718">
        <v>3</v>
      </c>
      <c r="O1718">
        <v>3</v>
      </c>
      <c r="P1718" t="s">
        <v>53</v>
      </c>
      <c r="Q1718">
        <v>3</v>
      </c>
      <c r="R1718" t="s">
        <v>41</v>
      </c>
      <c r="S1718">
        <v>6577</v>
      </c>
      <c r="T1718">
        <v>13401</v>
      </c>
      <c r="U1718">
        <v>7</v>
      </c>
      <c r="V1718" t="s">
        <v>42</v>
      </c>
      <c r="W1718" t="s">
        <v>43</v>
      </c>
      <c r="X1718">
        <v>13</v>
      </c>
      <c r="Y1718">
        <v>3</v>
      </c>
      <c r="Z1718">
        <v>3</v>
      </c>
      <c r="AA1718">
        <v>80</v>
      </c>
      <c r="AB1718">
        <v>0</v>
      </c>
      <c r="AC1718">
        <v>15</v>
      </c>
      <c r="AD1718">
        <v>3</v>
      </c>
      <c r="AE1718">
        <v>2</v>
      </c>
      <c r="AF1718">
        <v>20</v>
      </c>
      <c r="AG1718">
        <v>0</v>
      </c>
      <c r="AH1718">
        <v>2</v>
      </c>
      <c r="AI1718">
        <v>9</v>
      </c>
      <c r="AJ1718" s="3">
        <f>+TablaProyecto[[#This Row],[PercentSalaryHike]]/100</f>
        <v>0.13</v>
      </c>
      <c r="AK1718" s="3" t="str">
        <f>+IF(TablaProyecto[[#This Row],[Age]]&gt;=61,"Baby boomers",IF(TablaProyecto[[#This Row],[Age]]&gt;=45,"Generacion X",IF(TablaProyecto[[#This Row],[Age]]&gt;=29,"Millennials","Generacion Z")))</f>
        <v>Generacion X</v>
      </c>
      <c r="AL171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718" s="3" t="str">
        <f>+IF(TablaProyecto[[#This Row],[HourlyRate]]&lt;50,"Coste salarial bajo",IF(TablaProyecto[[#This Row],[HourlyRate]]&lt;75,"Coste salarial medio","Coste salarial alto"))</f>
        <v>Coste salarial alto</v>
      </c>
      <c r="AN1718" s="3" t="str">
        <f>+IF(TablaProyecto[[#This Row],[DistanceFromHome]]&lt;10,"0-10 kms",IF(TablaProyecto[[#This Row],[DistanceFromHome]]&lt;20,"10-20 kms","20-30 kms"))</f>
        <v>0-10 kms</v>
      </c>
      <c r="AO1718" s="3" t="str">
        <f>+IF(TablaProyecto[[#This Row],[Porcentaje de aumento salarial recibido (%)]]&lt;16%,"Bajo",IF(TablaProyecto[[#This Row],[Porcentaje de aumento salarial recibido (%)]]&lt;21%,"Medio","Alto"))</f>
        <v>Bajo</v>
      </c>
      <c r="AP1718" s="3" t="str">
        <f>+IF(TablaProyecto[[#This Row],[TrainingTimesLastYear]]&lt;3,"Poca",IF(TablaProyecto[[#This Row],[TrainingTimesLastYear]]&lt;5,"Media","Mucha"))</f>
        <v>Media</v>
      </c>
      <c r="AQ1718" s="3" t="str">
        <f>+IF(TablaProyecto[[#This Row],[TotalWorkingYears]]&lt;4,"Junior",IF(TablaProyecto[[#This Row],[TotalWorkingYears]]&lt;10,"Intermediate","Senior"))</f>
        <v>Senior</v>
      </c>
      <c r="AS1718" t="str">
        <f>+IF(TablaProyecto[[#This Row],[Education]]&gt;5,"ERRONEO","")</f>
        <v/>
      </c>
      <c r="AT1718" t="str">
        <f>IF(+COUNTIF(TablaProyecto[EmployeeNumber],TablaProyecto[[#This Row],[EmployeeNumber]])&gt;1,"ERRONEO"," ")</f>
        <v xml:space="preserve"> </v>
      </c>
      <c r="AU1718" t="str">
        <f>+IF(TablaProyecto[[#This Row],[JobSatisfaction]]&gt;4,"ERRONEO"," ")</f>
        <v xml:space="preserve"> </v>
      </c>
      <c r="AV1718" t="str">
        <f>+IF(TablaProyecto[[#This Row],[PerformanceRating]]&gt;4,"ERRONEO"," ")</f>
        <v xml:space="preserve"> </v>
      </c>
      <c r="AW1718" t="str">
        <f>+IF(TablaProyecto[[#This Row],[RelationshipSatisfaction]]&gt;4,"ERRONEO"," ")</f>
        <v xml:space="preserve"> </v>
      </c>
      <c r="AX1718" t="str">
        <f>+IF(TablaProyecto[[#This Row],[WorkLifeBalance]]&gt;4,"ERRONEO"," ")</f>
        <v xml:space="preserve"> </v>
      </c>
    </row>
    <row r="1719" spans="1:50" x14ac:dyDescent="0.35">
      <c r="A1719">
        <v>31</v>
      </c>
      <c r="B1719" t="s">
        <v>43</v>
      </c>
      <c r="C1719" t="s">
        <v>55</v>
      </c>
      <c r="D1719">
        <v>240</v>
      </c>
      <c r="E1719" t="s">
        <v>61</v>
      </c>
      <c r="F1719">
        <v>2</v>
      </c>
      <c r="G1719">
        <v>3</v>
      </c>
      <c r="H1719" t="s">
        <v>61</v>
      </c>
      <c r="I1719">
        <v>1</v>
      </c>
      <c r="J1719">
        <v>2316</v>
      </c>
      <c r="K1719">
        <v>3</v>
      </c>
      <c r="L1719" t="s">
        <v>46</v>
      </c>
      <c r="M1719">
        <v>53</v>
      </c>
      <c r="N1719">
        <v>3</v>
      </c>
      <c r="O1719">
        <v>2</v>
      </c>
      <c r="P1719" t="s">
        <v>50</v>
      </c>
      <c r="Q1719">
        <v>4</v>
      </c>
      <c r="R1719" t="s">
        <v>41</v>
      </c>
      <c r="S1719">
        <v>7336</v>
      </c>
      <c r="T1719">
        <v>15067</v>
      </c>
      <c r="U1719">
        <v>1</v>
      </c>
      <c r="V1719" t="s">
        <v>42</v>
      </c>
      <c r="W1719" t="s">
        <v>35</v>
      </c>
      <c r="X1719">
        <v>11</v>
      </c>
      <c r="Y1719">
        <v>3</v>
      </c>
      <c r="Z1719">
        <v>1</v>
      </c>
      <c r="AA1719">
        <v>80</v>
      </c>
      <c r="AB1719">
        <v>2</v>
      </c>
      <c r="AC1719">
        <v>4</v>
      </c>
      <c r="AD1719">
        <v>3</v>
      </c>
      <c r="AE1719">
        <v>2</v>
      </c>
      <c r="AF1719">
        <v>1</v>
      </c>
      <c r="AG1719">
        <v>0</v>
      </c>
      <c r="AH1719">
        <v>0</v>
      </c>
      <c r="AI1719">
        <v>4</v>
      </c>
      <c r="AJ1719" s="3">
        <f>+TablaProyecto[[#This Row],[PercentSalaryHike]]/100</f>
        <v>0.11</v>
      </c>
      <c r="AK1719" s="3" t="str">
        <f>+IF(TablaProyecto[[#This Row],[Age]]&gt;=61,"Baby boomers",IF(TablaProyecto[[#This Row],[Age]]&gt;=45,"Generacion X",IF(TablaProyecto[[#This Row],[Age]]&gt;=29,"Millennials","Generacion Z")))</f>
        <v>Millennials</v>
      </c>
      <c r="AL171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719" s="3" t="str">
        <f>+IF(TablaProyecto[[#This Row],[HourlyRate]]&lt;50,"Coste salarial bajo",IF(TablaProyecto[[#This Row],[HourlyRate]]&lt;75,"Coste salarial medio","Coste salarial alto"))</f>
        <v>Coste salarial medio</v>
      </c>
      <c r="AN1719" s="3" t="str">
        <f>+IF(TablaProyecto[[#This Row],[DistanceFromHome]]&lt;10,"0-10 kms",IF(TablaProyecto[[#This Row],[DistanceFromHome]]&lt;20,"10-20 kms","20-30 kms"))</f>
        <v>0-10 kms</v>
      </c>
      <c r="AO1719" s="3" t="str">
        <f>+IF(TablaProyecto[[#This Row],[Porcentaje de aumento salarial recibido (%)]]&lt;16%,"Bajo",IF(TablaProyecto[[#This Row],[Porcentaje de aumento salarial recibido (%)]]&lt;21%,"Medio","Alto"))</f>
        <v>Bajo</v>
      </c>
      <c r="AP1719" s="3" t="str">
        <f>+IF(TablaProyecto[[#This Row],[TrainingTimesLastYear]]&lt;3,"Poca",IF(TablaProyecto[[#This Row],[TrainingTimesLastYear]]&lt;5,"Media","Mucha"))</f>
        <v>Media</v>
      </c>
      <c r="AQ1719" s="3" t="str">
        <f>+IF(TablaProyecto[[#This Row],[TotalWorkingYears]]&lt;4,"Junior",IF(TablaProyecto[[#This Row],[TotalWorkingYears]]&lt;10,"Intermediate","Senior"))</f>
        <v>Intermediate</v>
      </c>
      <c r="AS1719" t="str">
        <f>+IF(TablaProyecto[[#This Row],[Education]]&gt;5,"ERRONEO","")</f>
        <v/>
      </c>
      <c r="AT1719" t="str">
        <f>IF(+COUNTIF(TablaProyecto[EmployeeNumber],TablaProyecto[[#This Row],[EmployeeNumber]])&gt;1,"ERRONEO"," ")</f>
        <v xml:space="preserve"> </v>
      </c>
      <c r="AU1719" t="str">
        <f>+IF(TablaProyecto[[#This Row],[JobSatisfaction]]&gt;4,"ERRONEO"," ")</f>
        <v xml:space="preserve"> </v>
      </c>
      <c r="AV1719" t="str">
        <f>+IF(TablaProyecto[[#This Row],[PerformanceRating]]&gt;4,"ERRONEO"," ")</f>
        <v xml:space="preserve"> </v>
      </c>
      <c r="AW1719" t="str">
        <f>+IF(TablaProyecto[[#This Row],[RelationshipSatisfaction]]&gt;4,"ERRONEO"," ")</f>
        <v xml:space="preserve"> </v>
      </c>
      <c r="AX1719" t="str">
        <f>+IF(TablaProyecto[[#This Row],[WorkLifeBalance]]&gt;4,"ERRONEO"," ")</f>
        <v xml:space="preserve"> </v>
      </c>
    </row>
    <row r="1720" spans="1:50" x14ac:dyDescent="0.35">
      <c r="A1720">
        <v>32</v>
      </c>
      <c r="B1720" t="s">
        <v>43</v>
      </c>
      <c r="C1720" t="s">
        <v>44</v>
      </c>
      <c r="D1720">
        <v>1376</v>
      </c>
      <c r="E1720" t="s">
        <v>37</v>
      </c>
      <c r="F1720">
        <v>1</v>
      </c>
      <c r="G1720">
        <v>3</v>
      </c>
      <c r="H1720" t="s">
        <v>59</v>
      </c>
      <c r="I1720">
        <v>1</v>
      </c>
      <c r="J1720">
        <v>2317</v>
      </c>
      <c r="K1720">
        <v>1</v>
      </c>
      <c r="L1720" t="s">
        <v>39</v>
      </c>
      <c r="M1720">
        <v>86</v>
      </c>
      <c r="N1720">
        <v>4</v>
      </c>
      <c r="O1720">
        <v>4</v>
      </c>
      <c r="P1720" t="s">
        <v>47</v>
      </c>
      <c r="Q1720">
        <v>4</v>
      </c>
      <c r="R1720" t="s">
        <v>52</v>
      </c>
      <c r="S1720">
        <v>4444</v>
      </c>
      <c r="T1720">
        <v>25440</v>
      </c>
      <c r="U1720">
        <v>2</v>
      </c>
      <c r="V1720" t="s">
        <v>42</v>
      </c>
      <c r="W1720" t="s">
        <v>35</v>
      </c>
      <c r="X1720">
        <v>13</v>
      </c>
      <c r="Y1720">
        <v>3</v>
      </c>
      <c r="Z1720">
        <v>4</v>
      </c>
      <c r="AA1720">
        <v>80</v>
      </c>
      <c r="AB1720">
        <v>0</v>
      </c>
      <c r="AC1720">
        <v>12</v>
      </c>
      <c r="AD1720">
        <v>2</v>
      </c>
      <c r="AE1720">
        <v>2</v>
      </c>
      <c r="AF1720">
        <v>3</v>
      </c>
      <c r="AG1720">
        <v>7</v>
      </c>
      <c r="AH1720">
        <v>5</v>
      </c>
      <c r="AI1720">
        <v>17</v>
      </c>
      <c r="AJ1720" s="3">
        <f>+TablaProyecto[[#This Row],[PercentSalaryHike]]/100</f>
        <v>0.13</v>
      </c>
      <c r="AK1720" s="3" t="str">
        <f>+IF(TablaProyecto[[#This Row],[Age]]&gt;=61,"Baby boomers",IF(TablaProyecto[[#This Row],[Age]]&gt;=45,"Generacion X",IF(TablaProyecto[[#This Row],[Age]]&gt;=29,"Millennials","Generacion Z")))</f>
        <v>Millennials</v>
      </c>
      <c r="AL172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20" s="3" t="str">
        <f>+IF(TablaProyecto[[#This Row],[HourlyRate]]&lt;50,"Coste salarial bajo",IF(TablaProyecto[[#This Row],[HourlyRate]]&lt;75,"Coste salarial medio","Coste salarial alto"))</f>
        <v>Coste salarial alto</v>
      </c>
      <c r="AN1720" s="3" t="str">
        <f>+IF(TablaProyecto[[#This Row],[DistanceFromHome]]&lt;10,"0-10 kms",IF(TablaProyecto[[#This Row],[DistanceFromHome]]&lt;20,"10-20 kms","20-30 kms"))</f>
        <v>0-10 kms</v>
      </c>
      <c r="AO1720" s="3" t="str">
        <f>+IF(TablaProyecto[[#This Row],[Porcentaje de aumento salarial recibido (%)]]&lt;16%,"Bajo",IF(TablaProyecto[[#This Row],[Porcentaje de aumento salarial recibido (%)]]&lt;21%,"Medio","Alto"))</f>
        <v>Bajo</v>
      </c>
      <c r="AP1720" s="3" t="str">
        <f>+IF(TablaProyecto[[#This Row],[TrainingTimesLastYear]]&lt;3,"Poca",IF(TablaProyecto[[#This Row],[TrainingTimesLastYear]]&lt;5,"Media","Mucha"))</f>
        <v>Poca</v>
      </c>
      <c r="AQ1720" s="3" t="str">
        <f>+IF(TablaProyecto[[#This Row],[TotalWorkingYears]]&lt;4,"Junior",IF(TablaProyecto[[#This Row],[TotalWorkingYears]]&lt;10,"Intermediate","Senior"))</f>
        <v>Senior</v>
      </c>
      <c r="AS1720" t="str">
        <f>+IF(TablaProyecto[[#This Row],[Education]]&gt;5,"ERRONEO","")</f>
        <v/>
      </c>
      <c r="AT1720" t="str">
        <f>IF(+COUNTIF(TablaProyecto[EmployeeNumber],TablaProyecto[[#This Row],[EmployeeNumber]])&gt;1,"ERRONEO"," ")</f>
        <v xml:space="preserve"> </v>
      </c>
      <c r="AU1720" t="str">
        <f>+IF(TablaProyecto[[#This Row],[JobSatisfaction]]&gt;4,"ERRONEO"," ")</f>
        <v xml:space="preserve"> </v>
      </c>
      <c r="AV1720" t="str">
        <f>+IF(TablaProyecto[[#This Row],[PerformanceRating]]&gt;4,"ERRONEO"," ")</f>
        <v xml:space="preserve"> </v>
      </c>
      <c r="AW1720" t="str">
        <f>+IF(TablaProyecto[[#This Row],[RelationshipSatisfaction]]&gt;4,"ERRONEO"," ")</f>
        <v xml:space="preserve"> </v>
      </c>
      <c r="AX1720" t="str">
        <f>+IF(TablaProyecto[[#This Row],[WorkLifeBalance]]&gt;4,"ERRONEO"," ")</f>
        <v xml:space="preserve"> </v>
      </c>
    </row>
    <row r="1721" spans="1:50" x14ac:dyDescent="0.35">
      <c r="A1721">
        <v>31</v>
      </c>
      <c r="B1721" t="s">
        <v>43</v>
      </c>
      <c r="C1721" t="s">
        <v>44</v>
      </c>
      <c r="D1721">
        <v>369</v>
      </c>
      <c r="E1721" t="s">
        <v>61</v>
      </c>
      <c r="F1721">
        <v>29</v>
      </c>
      <c r="G1721">
        <v>4</v>
      </c>
      <c r="H1721" t="s">
        <v>60</v>
      </c>
      <c r="I1721">
        <v>1</v>
      </c>
      <c r="J1721">
        <v>2318</v>
      </c>
      <c r="K1721">
        <v>4</v>
      </c>
      <c r="L1721" t="s">
        <v>39</v>
      </c>
      <c r="M1721">
        <v>94</v>
      </c>
      <c r="N1721">
        <v>2</v>
      </c>
      <c r="O1721">
        <v>1</v>
      </c>
      <c r="P1721" t="s">
        <v>40</v>
      </c>
      <c r="Q1721">
        <v>4</v>
      </c>
      <c r="R1721" t="s">
        <v>41</v>
      </c>
      <c r="S1721">
        <v>17426</v>
      </c>
      <c r="T1721">
        <v>26308</v>
      </c>
      <c r="U1721">
        <v>1</v>
      </c>
      <c r="V1721" t="s">
        <v>42</v>
      </c>
      <c r="W1721" t="s">
        <v>43</v>
      </c>
      <c r="X1721">
        <v>12</v>
      </c>
      <c r="Y1721">
        <v>3</v>
      </c>
      <c r="Z1721">
        <v>3</v>
      </c>
      <c r="AA1721">
        <v>80</v>
      </c>
      <c r="AB1721">
        <v>1</v>
      </c>
      <c r="AC1721">
        <v>15</v>
      </c>
      <c r="AD1721">
        <v>2</v>
      </c>
      <c r="AE1721">
        <v>3</v>
      </c>
      <c r="AF1721">
        <v>1</v>
      </c>
      <c r="AG1721">
        <v>1</v>
      </c>
      <c r="AH1721">
        <v>2</v>
      </c>
      <c r="AI1721">
        <v>7</v>
      </c>
      <c r="AJ1721" s="3">
        <f>+TablaProyecto[[#This Row],[PercentSalaryHike]]/100</f>
        <v>0.12</v>
      </c>
      <c r="AK1721" s="3" t="str">
        <f>+IF(TablaProyecto[[#This Row],[Age]]&gt;=61,"Baby boomers",IF(TablaProyecto[[#This Row],[Age]]&gt;=45,"Generacion X",IF(TablaProyecto[[#This Row],[Age]]&gt;=29,"Millennials","Generacion Z")))</f>
        <v>Millennials</v>
      </c>
      <c r="AL172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721" s="3" t="str">
        <f>+IF(TablaProyecto[[#This Row],[HourlyRate]]&lt;50,"Coste salarial bajo",IF(TablaProyecto[[#This Row],[HourlyRate]]&lt;75,"Coste salarial medio","Coste salarial alto"))</f>
        <v>Coste salarial alto</v>
      </c>
      <c r="AN1721" s="3" t="str">
        <f>+IF(TablaProyecto[[#This Row],[DistanceFromHome]]&lt;10,"0-10 kms",IF(TablaProyecto[[#This Row],[DistanceFromHome]]&lt;20,"10-20 kms","20-30 kms"))</f>
        <v>20-30 kms</v>
      </c>
      <c r="AO1721" s="3" t="str">
        <f>+IF(TablaProyecto[[#This Row],[Porcentaje de aumento salarial recibido (%)]]&lt;16%,"Bajo",IF(TablaProyecto[[#This Row],[Porcentaje de aumento salarial recibido (%)]]&lt;21%,"Medio","Alto"))</f>
        <v>Bajo</v>
      </c>
      <c r="AP1721" s="3" t="str">
        <f>+IF(TablaProyecto[[#This Row],[TrainingTimesLastYear]]&lt;3,"Poca",IF(TablaProyecto[[#This Row],[TrainingTimesLastYear]]&lt;5,"Media","Mucha"))</f>
        <v>Poca</v>
      </c>
      <c r="AQ1721" s="3" t="str">
        <f>+IF(TablaProyecto[[#This Row],[TotalWorkingYears]]&lt;4,"Junior",IF(TablaProyecto[[#This Row],[TotalWorkingYears]]&lt;10,"Intermediate","Senior"))</f>
        <v>Senior</v>
      </c>
      <c r="AS1721" t="str">
        <f>+IF(TablaProyecto[[#This Row],[Education]]&gt;5,"ERRONEO","")</f>
        <v/>
      </c>
      <c r="AT1721" t="str">
        <f>IF(+COUNTIF(TablaProyecto[EmployeeNumber],TablaProyecto[[#This Row],[EmployeeNumber]])&gt;1,"ERRONEO"," ")</f>
        <v xml:space="preserve"> </v>
      </c>
      <c r="AU1721" t="str">
        <f>+IF(TablaProyecto[[#This Row],[JobSatisfaction]]&gt;4,"ERRONEO"," ")</f>
        <v xml:space="preserve"> </v>
      </c>
      <c r="AV1721" t="str">
        <f>+IF(TablaProyecto[[#This Row],[PerformanceRating]]&gt;4,"ERRONEO"," ")</f>
        <v xml:space="preserve"> </v>
      </c>
      <c r="AW1721" t="str">
        <f>+IF(TablaProyecto[[#This Row],[RelationshipSatisfaction]]&gt;4,"ERRONEO"," ")</f>
        <v xml:space="preserve"> </v>
      </c>
      <c r="AX1721" t="str">
        <f>+IF(TablaProyecto[[#This Row],[WorkLifeBalance]]&gt;4,"ERRONEO"," ")</f>
        <v xml:space="preserve"> </v>
      </c>
    </row>
    <row r="1722" spans="1:50" x14ac:dyDescent="0.35">
      <c r="A1722">
        <v>32</v>
      </c>
      <c r="B1722" t="s">
        <v>43</v>
      </c>
      <c r="C1722" t="s">
        <v>36</v>
      </c>
      <c r="D1722">
        <v>1366</v>
      </c>
      <c r="E1722" t="s">
        <v>61</v>
      </c>
      <c r="F1722">
        <v>21</v>
      </c>
      <c r="G1722">
        <v>2</v>
      </c>
      <c r="H1722" t="s">
        <v>49</v>
      </c>
      <c r="I1722">
        <v>1</v>
      </c>
      <c r="J1722">
        <v>2319</v>
      </c>
      <c r="K1722">
        <v>1</v>
      </c>
      <c r="L1722" t="s">
        <v>39</v>
      </c>
      <c r="M1722">
        <v>37</v>
      </c>
      <c r="N1722">
        <v>3</v>
      </c>
      <c r="O1722">
        <v>2</v>
      </c>
      <c r="P1722" t="s">
        <v>61</v>
      </c>
      <c r="Q1722">
        <v>3</v>
      </c>
      <c r="R1722" t="s">
        <v>52</v>
      </c>
      <c r="S1722">
        <v>4717</v>
      </c>
      <c r="T1722">
        <v>11535</v>
      </c>
      <c r="U1722">
        <v>5</v>
      </c>
      <c r="V1722" t="s">
        <v>42</v>
      </c>
      <c r="W1722" t="s">
        <v>43</v>
      </c>
      <c r="X1722">
        <v>11</v>
      </c>
      <c r="Y1722">
        <v>3</v>
      </c>
      <c r="Z1722">
        <v>4</v>
      </c>
      <c r="AA1722">
        <v>80</v>
      </c>
      <c r="AB1722">
        <v>0</v>
      </c>
      <c r="AC1722">
        <v>14</v>
      </c>
      <c r="AD1722">
        <v>2</v>
      </c>
      <c r="AE1722">
        <v>3</v>
      </c>
      <c r="AF1722">
        <v>4</v>
      </c>
      <c r="AG1722">
        <v>2</v>
      </c>
      <c r="AH1722">
        <v>0</v>
      </c>
      <c r="AI1722">
        <v>3</v>
      </c>
      <c r="AJ1722" s="3">
        <f>+TablaProyecto[[#This Row],[PercentSalaryHike]]/100</f>
        <v>0.11</v>
      </c>
      <c r="AK1722" s="3" t="str">
        <f>+IF(TablaProyecto[[#This Row],[Age]]&gt;=61,"Baby boomers",IF(TablaProyecto[[#This Row],[Age]]&gt;=45,"Generacion X",IF(TablaProyecto[[#This Row],[Age]]&gt;=29,"Millennials","Generacion Z")))</f>
        <v>Millennials</v>
      </c>
      <c r="AL172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22" s="3" t="str">
        <f>+IF(TablaProyecto[[#This Row],[HourlyRate]]&lt;50,"Coste salarial bajo",IF(TablaProyecto[[#This Row],[HourlyRate]]&lt;75,"Coste salarial medio","Coste salarial alto"))</f>
        <v>Coste salarial bajo</v>
      </c>
      <c r="AN1722" s="3" t="str">
        <f>+IF(TablaProyecto[[#This Row],[DistanceFromHome]]&lt;10,"0-10 kms",IF(TablaProyecto[[#This Row],[DistanceFromHome]]&lt;20,"10-20 kms","20-30 kms"))</f>
        <v>20-30 kms</v>
      </c>
      <c r="AO1722" s="3" t="str">
        <f>+IF(TablaProyecto[[#This Row],[Porcentaje de aumento salarial recibido (%)]]&lt;16%,"Bajo",IF(TablaProyecto[[#This Row],[Porcentaje de aumento salarial recibido (%)]]&lt;21%,"Medio","Alto"))</f>
        <v>Bajo</v>
      </c>
      <c r="AP1722" s="3" t="str">
        <f>+IF(TablaProyecto[[#This Row],[TrainingTimesLastYear]]&lt;3,"Poca",IF(TablaProyecto[[#This Row],[TrainingTimesLastYear]]&lt;5,"Media","Mucha"))</f>
        <v>Poca</v>
      </c>
      <c r="AQ1722" s="3" t="str">
        <f>+IF(TablaProyecto[[#This Row],[TotalWorkingYears]]&lt;4,"Junior",IF(TablaProyecto[[#This Row],[TotalWorkingYears]]&lt;10,"Intermediate","Senior"))</f>
        <v>Senior</v>
      </c>
      <c r="AS1722" t="str">
        <f>+IF(TablaProyecto[[#This Row],[Education]]&gt;5,"ERRONEO","")</f>
        <v/>
      </c>
      <c r="AT1722" t="str">
        <f>IF(+COUNTIF(TablaProyecto[EmployeeNumber],TablaProyecto[[#This Row],[EmployeeNumber]])&gt;1,"ERRONEO"," ")</f>
        <v xml:space="preserve"> </v>
      </c>
      <c r="AU1722" t="str">
        <f>+IF(TablaProyecto[[#This Row],[JobSatisfaction]]&gt;4,"ERRONEO"," ")</f>
        <v xml:space="preserve"> </v>
      </c>
      <c r="AV1722" t="str">
        <f>+IF(TablaProyecto[[#This Row],[PerformanceRating]]&gt;4,"ERRONEO"," ")</f>
        <v xml:space="preserve"> </v>
      </c>
      <c r="AW1722" t="str">
        <f>+IF(TablaProyecto[[#This Row],[RelationshipSatisfaction]]&gt;4,"ERRONEO"," ")</f>
        <v xml:space="preserve"> </v>
      </c>
      <c r="AX1722" t="str">
        <f>+IF(TablaProyecto[[#This Row],[WorkLifeBalance]]&gt;4,"ERRONEO"," ")</f>
        <v xml:space="preserve"> </v>
      </c>
    </row>
    <row r="1723" spans="1:50" x14ac:dyDescent="0.35">
      <c r="A1723">
        <v>33</v>
      </c>
      <c r="B1723" t="s">
        <v>35</v>
      </c>
      <c r="C1723" t="s">
        <v>36</v>
      </c>
      <c r="D1723">
        <v>1206</v>
      </c>
      <c r="E1723" t="s">
        <v>61</v>
      </c>
      <c r="F1723">
        <v>14</v>
      </c>
      <c r="G1723">
        <v>3</v>
      </c>
      <c r="H1723" t="s">
        <v>60</v>
      </c>
      <c r="I1723">
        <v>1</v>
      </c>
      <c r="J1723">
        <v>2320</v>
      </c>
      <c r="K1723">
        <v>1</v>
      </c>
      <c r="L1723" t="s">
        <v>39</v>
      </c>
      <c r="M1723">
        <v>74</v>
      </c>
      <c r="N1723">
        <v>2</v>
      </c>
      <c r="O1723">
        <v>3</v>
      </c>
      <c r="P1723" t="s">
        <v>53</v>
      </c>
      <c r="Q1723">
        <v>1</v>
      </c>
      <c r="R1723" t="s">
        <v>52</v>
      </c>
      <c r="S1723">
        <v>3295</v>
      </c>
      <c r="T1723">
        <v>3872</v>
      </c>
      <c r="U1723">
        <v>1</v>
      </c>
      <c r="V1723" t="s">
        <v>42</v>
      </c>
      <c r="W1723" t="s">
        <v>35</v>
      </c>
      <c r="X1723">
        <v>20</v>
      </c>
      <c r="Y1723">
        <v>3</v>
      </c>
      <c r="Z1723">
        <v>4</v>
      </c>
      <c r="AA1723">
        <v>80</v>
      </c>
      <c r="AB1723">
        <v>0</v>
      </c>
      <c r="AC1723">
        <v>3</v>
      </c>
      <c r="AD1723">
        <v>4</v>
      </c>
      <c r="AE1723">
        <v>3</v>
      </c>
      <c r="AF1723">
        <v>5</v>
      </c>
      <c r="AG1723">
        <v>2</v>
      </c>
      <c r="AH1723">
        <v>0</v>
      </c>
      <c r="AI1723">
        <v>0</v>
      </c>
      <c r="AJ1723" s="3">
        <f>+TablaProyecto[[#This Row],[PercentSalaryHike]]/100</f>
        <v>0.2</v>
      </c>
      <c r="AK1723" s="3" t="str">
        <f>+IF(TablaProyecto[[#This Row],[Age]]&gt;=61,"Baby boomers",IF(TablaProyecto[[#This Row],[Age]]&gt;=45,"Generacion X",IF(TablaProyecto[[#This Row],[Age]]&gt;=29,"Millennials","Generacion Z")))</f>
        <v>Millennials</v>
      </c>
      <c r="AL172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23" s="3" t="str">
        <f>+IF(TablaProyecto[[#This Row],[HourlyRate]]&lt;50,"Coste salarial bajo",IF(TablaProyecto[[#This Row],[HourlyRate]]&lt;75,"Coste salarial medio","Coste salarial alto"))</f>
        <v>Coste salarial medio</v>
      </c>
      <c r="AN1723" s="3" t="str">
        <f>+IF(TablaProyecto[[#This Row],[DistanceFromHome]]&lt;10,"0-10 kms",IF(TablaProyecto[[#This Row],[DistanceFromHome]]&lt;20,"10-20 kms","20-30 kms"))</f>
        <v>10-20 kms</v>
      </c>
      <c r="AO1723" s="3" t="str">
        <f>+IF(TablaProyecto[[#This Row],[Porcentaje de aumento salarial recibido (%)]]&lt;16%,"Bajo",IF(TablaProyecto[[#This Row],[Porcentaje de aumento salarial recibido (%)]]&lt;21%,"Medio","Alto"))</f>
        <v>Medio</v>
      </c>
      <c r="AP1723" s="3" t="str">
        <f>+IF(TablaProyecto[[#This Row],[TrainingTimesLastYear]]&lt;3,"Poca",IF(TablaProyecto[[#This Row],[TrainingTimesLastYear]]&lt;5,"Media","Mucha"))</f>
        <v>Media</v>
      </c>
      <c r="AQ1723" s="3" t="str">
        <f>+IF(TablaProyecto[[#This Row],[TotalWorkingYears]]&lt;4,"Junior",IF(TablaProyecto[[#This Row],[TotalWorkingYears]]&lt;10,"Intermediate","Senior"))</f>
        <v>Junior</v>
      </c>
      <c r="AS1723" t="str">
        <f>+IF(TablaProyecto[[#This Row],[Education]]&gt;5,"ERRONEO","")</f>
        <v/>
      </c>
      <c r="AT1723" t="str">
        <f>IF(+COUNTIF(TablaProyecto[EmployeeNumber],TablaProyecto[[#This Row],[EmployeeNumber]])&gt;1,"ERRONEO"," ")</f>
        <v xml:space="preserve"> </v>
      </c>
      <c r="AU1723" t="str">
        <f>+IF(TablaProyecto[[#This Row],[JobSatisfaction]]&gt;4,"ERRONEO"," ")</f>
        <v xml:space="preserve"> </v>
      </c>
      <c r="AV1723" t="str">
        <f>+IF(TablaProyecto[[#This Row],[PerformanceRating]]&gt;4,"ERRONEO"," ")</f>
        <v xml:space="preserve"> </v>
      </c>
      <c r="AW1723" t="str">
        <f>+IF(TablaProyecto[[#This Row],[RelationshipSatisfaction]]&gt;4,"ERRONEO"," ")</f>
        <v xml:space="preserve"> </v>
      </c>
      <c r="AX1723" t="str">
        <f>+IF(TablaProyecto[[#This Row],[WorkLifeBalance]]&gt;4,"ERRONEO"," ")</f>
        <v xml:space="preserve"> </v>
      </c>
    </row>
    <row r="1724" spans="1:50" x14ac:dyDescent="0.35">
      <c r="A1724">
        <v>48</v>
      </c>
      <c r="B1724" t="s">
        <v>35</v>
      </c>
      <c r="C1724" t="s">
        <v>44</v>
      </c>
      <c r="D1724">
        <v>868</v>
      </c>
      <c r="E1724" t="s">
        <v>61</v>
      </c>
      <c r="F1724">
        <v>16</v>
      </c>
      <c r="G1724">
        <v>1</v>
      </c>
      <c r="H1724" t="s">
        <v>49</v>
      </c>
      <c r="I1724">
        <v>1</v>
      </c>
      <c r="J1724">
        <v>2321</v>
      </c>
      <c r="K1724">
        <v>2</v>
      </c>
      <c r="L1724" t="s">
        <v>39</v>
      </c>
      <c r="M1724">
        <v>46</v>
      </c>
      <c r="N1724">
        <v>3</v>
      </c>
      <c r="O1724">
        <v>2</v>
      </c>
      <c r="P1724" t="s">
        <v>61</v>
      </c>
      <c r="Q1724">
        <v>1</v>
      </c>
      <c r="R1724" t="s">
        <v>52</v>
      </c>
      <c r="S1724">
        <v>9705</v>
      </c>
      <c r="T1724">
        <v>19863</v>
      </c>
      <c r="U1724">
        <v>2</v>
      </c>
      <c r="V1724" t="s">
        <v>42</v>
      </c>
      <c r="W1724" t="s">
        <v>43</v>
      </c>
      <c r="X1724">
        <v>20</v>
      </c>
      <c r="Y1724">
        <v>3</v>
      </c>
      <c r="Z1724">
        <v>4</v>
      </c>
      <c r="AA1724">
        <v>80</v>
      </c>
      <c r="AB1724">
        <v>0</v>
      </c>
      <c r="AC1724">
        <v>25</v>
      </c>
      <c r="AD1724">
        <v>3</v>
      </c>
      <c r="AE1724">
        <v>3</v>
      </c>
      <c r="AF1724">
        <v>20</v>
      </c>
      <c r="AG1724">
        <v>10</v>
      </c>
      <c r="AH1724">
        <v>1</v>
      </c>
      <c r="AI1724">
        <v>7</v>
      </c>
      <c r="AJ1724" s="3">
        <f>+TablaProyecto[[#This Row],[PercentSalaryHike]]/100</f>
        <v>0.2</v>
      </c>
      <c r="AK1724" s="3" t="str">
        <f>+IF(TablaProyecto[[#This Row],[Age]]&gt;=61,"Baby boomers",IF(TablaProyecto[[#This Row],[Age]]&gt;=45,"Generacion X",IF(TablaProyecto[[#This Row],[Age]]&gt;=29,"Millennials","Generacion Z")))</f>
        <v>Generacion X</v>
      </c>
      <c r="AL172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724" s="3" t="str">
        <f>+IF(TablaProyecto[[#This Row],[HourlyRate]]&lt;50,"Coste salarial bajo",IF(TablaProyecto[[#This Row],[HourlyRate]]&lt;75,"Coste salarial medio","Coste salarial alto"))</f>
        <v>Coste salarial bajo</v>
      </c>
      <c r="AN1724" s="3" t="str">
        <f>+IF(TablaProyecto[[#This Row],[DistanceFromHome]]&lt;10,"0-10 kms",IF(TablaProyecto[[#This Row],[DistanceFromHome]]&lt;20,"10-20 kms","20-30 kms"))</f>
        <v>10-20 kms</v>
      </c>
      <c r="AO1724" s="3" t="str">
        <f>+IF(TablaProyecto[[#This Row],[Porcentaje de aumento salarial recibido (%)]]&lt;16%,"Bajo",IF(TablaProyecto[[#This Row],[Porcentaje de aumento salarial recibido (%)]]&lt;21%,"Medio","Alto"))</f>
        <v>Medio</v>
      </c>
      <c r="AP1724" s="3" t="str">
        <f>+IF(TablaProyecto[[#This Row],[TrainingTimesLastYear]]&lt;3,"Poca",IF(TablaProyecto[[#This Row],[TrainingTimesLastYear]]&lt;5,"Media","Mucha"))</f>
        <v>Media</v>
      </c>
      <c r="AQ1724" s="3" t="str">
        <f>+IF(TablaProyecto[[#This Row],[TotalWorkingYears]]&lt;4,"Junior",IF(TablaProyecto[[#This Row],[TotalWorkingYears]]&lt;10,"Intermediate","Senior"))</f>
        <v>Senior</v>
      </c>
      <c r="AS1724" t="str">
        <f>+IF(TablaProyecto[[#This Row],[Education]]&gt;5,"ERRONEO","")</f>
        <v/>
      </c>
      <c r="AT1724" t="str">
        <f>IF(+COUNTIF(TablaProyecto[EmployeeNumber],TablaProyecto[[#This Row],[EmployeeNumber]])&gt;1,"ERRONEO"," ")</f>
        <v xml:space="preserve"> </v>
      </c>
      <c r="AU1724" t="str">
        <f>+IF(TablaProyecto[[#This Row],[JobSatisfaction]]&gt;4,"ERRONEO"," ")</f>
        <v xml:space="preserve"> </v>
      </c>
      <c r="AV1724" t="str">
        <f>+IF(TablaProyecto[[#This Row],[PerformanceRating]]&gt;4,"ERRONEO"," ")</f>
        <v xml:space="preserve"> </v>
      </c>
      <c r="AW1724" t="str">
        <f>+IF(TablaProyecto[[#This Row],[RelationshipSatisfaction]]&gt;4,"ERRONEO"," ")</f>
        <v xml:space="preserve"> </v>
      </c>
      <c r="AX1724" t="str">
        <f>+IF(TablaProyecto[[#This Row],[WorkLifeBalance]]&gt;4,"ERRONEO"," ")</f>
        <v xml:space="preserve"> </v>
      </c>
    </row>
    <row r="1725" spans="1:50" x14ac:dyDescent="0.35">
      <c r="A1725">
        <v>59</v>
      </c>
      <c r="B1725" t="s">
        <v>35</v>
      </c>
      <c r="C1725" t="s">
        <v>55</v>
      </c>
      <c r="D1725">
        <v>1219</v>
      </c>
      <c r="E1725" t="s">
        <v>37</v>
      </c>
      <c r="F1725">
        <v>3</v>
      </c>
      <c r="G1725">
        <v>2</v>
      </c>
      <c r="H1725" t="s">
        <v>60</v>
      </c>
      <c r="I1725">
        <v>1</v>
      </c>
      <c r="J1725">
        <v>2322</v>
      </c>
      <c r="K1725">
        <v>4</v>
      </c>
      <c r="L1725" t="s">
        <v>39</v>
      </c>
      <c r="M1725">
        <v>95</v>
      </c>
      <c r="N1725">
        <v>3</v>
      </c>
      <c r="O1725">
        <v>1</v>
      </c>
      <c r="P1725" t="s">
        <v>56</v>
      </c>
      <c r="Q1725">
        <v>3</v>
      </c>
      <c r="R1725" t="s">
        <v>52</v>
      </c>
      <c r="S1725">
        <v>10400</v>
      </c>
      <c r="T1725">
        <v>25178</v>
      </c>
      <c r="U1725">
        <v>1</v>
      </c>
      <c r="V1725" t="s">
        <v>42</v>
      </c>
      <c r="W1725" t="s">
        <v>43</v>
      </c>
      <c r="X1725">
        <v>11</v>
      </c>
      <c r="Y1725">
        <v>3</v>
      </c>
      <c r="Z1725">
        <v>1</v>
      </c>
      <c r="AA1725">
        <v>80</v>
      </c>
      <c r="AB1725">
        <v>0</v>
      </c>
      <c r="AC1725">
        <v>4</v>
      </c>
      <c r="AD1725">
        <v>2</v>
      </c>
      <c r="AE1725">
        <v>3</v>
      </c>
      <c r="AF1725">
        <v>7</v>
      </c>
      <c r="AG1725">
        <v>14</v>
      </c>
      <c r="AH1725">
        <v>0</v>
      </c>
      <c r="AI1725">
        <v>0</v>
      </c>
      <c r="AJ1725" s="3">
        <f>+TablaProyecto[[#This Row],[PercentSalaryHike]]/100</f>
        <v>0.11</v>
      </c>
      <c r="AK1725" s="3" t="str">
        <f>+IF(TablaProyecto[[#This Row],[Age]]&gt;=61,"Baby boomers",IF(TablaProyecto[[#This Row],[Age]]&gt;=45,"Generacion X",IF(TablaProyecto[[#This Row],[Age]]&gt;=29,"Millennials","Generacion Z")))</f>
        <v>Generacion X</v>
      </c>
      <c r="AL172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25" s="3" t="str">
        <f>+IF(TablaProyecto[[#This Row],[HourlyRate]]&lt;50,"Coste salarial bajo",IF(TablaProyecto[[#This Row],[HourlyRate]]&lt;75,"Coste salarial medio","Coste salarial alto"))</f>
        <v>Coste salarial alto</v>
      </c>
      <c r="AN1725" s="3" t="str">
        <f>+IF(TablaProyecto[[#This Row],[DistanceFromHome]]&lt;10,"0-10 kms",IF(TablaProyecto[[#This Row],[DistanceFromHome]]&lt;20,"10-20 kms","20-30 kms"))</f>
        <v>0-10 kms</v>
      </c>
      <c r="AO1725" s="3" t="str">
        <f>+IF(TablaProyecto[[#This Row],[Porcentaje de aumento salarial recibido (%)]]&lt;16%,"Bajo",IF(TablaProyecto[[#This Row],[Porcentaje de aumento salarial recibido (%)]]&lt;21%,"Medio","Alto"))</f>
        <v>Bajo</v>
      </c>
      <c r="AP1725" s="3" t="str">
        <f>+IF(TablaProyecto[[#This Row],[TrainingTimesLastYear]]&lt;3,"Poca",IF(TablaProyecto[[#This Row],[TrainingTimesLastYear]]&lt;5,"Media","Mucha"))</f>
        <v>Poca</v>
      </c>
      <c r="AQ1725" s="3" t="str">
        <f>+IF(TablaProyecto[[#This Row],[TotalWorkingYears]]&lt;4,"Junior",IF(TablaProyecto[[#This Row],[TotalWorkingYears]]&lt;10,"Intermediate","Senior"))</f>
        <v>Intermediate</v>
      </c>
      <c r="AS1725" t="str">
        <f>+IF(TablaProyecto[[#This Row],[Education]]&gt;5,"ERRONEO","")</f>
        <v/>
      </c>
      <c r="AT1725" t="str">
        <f>IF(+COUNTIF(TablaProyecto[EmployeeNumber],TablaProyecto[[#This Row],[EmployeeNumber]])&gt;1,"ERRONEO"," ")</f>
        <v xml:space="preserve"> </v>
      </c>
      <c r="AU1725" t="str">
        <f>+IF(TablaProyecto[[#This Row],[JobSatisfaction]]&gt;4,"ERRONEO"," ")</f>
        <v xml:space="preserve"> </v>
      </c>
      <c r="AV1725" t="str">
        <f>+IF(TablaProyecto[[#This Row],[PerformanceRating]]&gt;4,"ERRONEO"," ")</f>
        <v xml:space="preserve"> </v>
      </c>
      <c r="AW1725" t="str">
        <f>+IF(TablaProyecto[[#This Row],[RelationshipSatisfaction]]&gt;4,"ERRONEO"," ")</f>
        <v xml:space="preserve"> </v>
      </c>
      <c r="AX1725" t="str">
        <f>+IF(TablaProyecto[[#This Row],[WorkLifeBalance]]&gt;4,"ERRONEO"," ")</f>
        <v xml:space="preserve"> </v>
      </c>
    </row>
    <row r="1726" spans="1:50" x14ac:dyDescent="0.35">
      <c r="A1726">
        <v>40</v>
      </c>
      <c r="B1726" t="s">
        <v>43</v>
      </c>
      <c r="C1726" t="s">
        <v>44</v>
      </c>
      <c r="D1726">
        <v>1431</v>
      </c>
      <c r="E1726" t="s">
        <v>37</v>
      </c>
      <c r="F1726">
        <v>9</v>
      </c>
      <c r="G1726">
        <v>2</v>
      </c>
      <c r="H1726" t="s">
        <v>51</v>
      </c>
      <c r="I1726">
        <v>1</v>
      </c>
      <c r="J1726">
        <v>2323</v>
      </c>
      <c r="K1726">
        <v>1</v>
      </c>
      <c r="L1726" t="s">
        <v>39</v>
      </c>
      <c r="M1726">
        <v>83</v>
      </c>
      <c r="N1726">
        <v>2</v>
      </c>
      <c r="O1726">
        <v>2</v>
      </c>
      <c r="P1726" t="s">
        <v>56</v>
      </c>
      <c r="Q1726">
        <v>3</v>
      </c>
      <c r="R1726" t="s">
        <v>48</v>
      </c>
      <c r="S1726">
        <v>2018</v>
      </c>
      <c r="T1726">
        <v>24978</v>
      </c>
      <c r="U1726">
        <v>1</v>
      </c>
      <c r="V1726" t="s">
        <v>42</v>
      </c>
      <c r="W1726" t="s">
        <v>43</v>
      </c>
      <c r="X1726">
        <v>11</v>
      </c>
      <c r="Y1726">
        <v>3</v>
      </c>
      <c r="Z1726">
        <v>3</v>
      </c>
      <c r="AA1726">
        <v>80</v>
      </c>
      <c r="AB1726">
        <v>0</v>
      </c>
      <c r="AC1726">
        <v>11</v>
      </c>
      <c r="AD1726">
        <v>2</v>
      </c>
      <c r="AE1726">
        <v>3</v>
      </c>
      <c r="AF1726">
        <v>10</v>
      </c>
      <c r="AG1726">
        <v>2</v>
      </c>
      <c r="AH1726">
        <v>0</v>
      </c>
      <c r="AI1726">
        <v>0</v>
      </c>
      <c r="AJ1726" s="3">
        <f>+TablaProyecto[[#This Row],[PercentSalaryHike]]/100</f>
        <v>0.11</v>
      </c>
      <c r="AK1726" s="3" t="str">
        <f>+IF(TablaProyecto[[#This Row],[Age]]&gt;=61,"Baby boomers",IF(TablaProyecto[[#This Row],[Age]]&gt;=45,"Generacion X",IF(TablaProyecto[[#This Row],[Age]]&gt;=29,"Millennials","Generacion Z")))</f>
        <v>Millennials</v>
      </c>
      <c r="AL172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26" s="3" t="str">
        <f>+IF(TablaProyecto[[#This Row],[HourlyRate]]&lt;50,"Coste salarial bajo",IF(TablaProyecto[[#This Row],[HourlyRate]]&lt;75,"Coste salarial medio","Coste salarial alto"))</f>
        <v>Coste salarial alto</v>
      </c>
      <c r="AN1726" s="3" t="str">
        <f>+IF(TablaProyecto[[#This Row],[DistanceFromHome]]&lt;10,"0-10 kms",IF(TablaProyecto[[#This Row],[DistanceFromHome]]&lt;20,"10-20 kms","20-30 kms"))</f>
        <v>0-10 kms</v>
      </c>
      <c r="AO1726" s="3" t="str">
        <f>+IF(TablaProyecto[[#This Row],[Porcentaje de aumento salarial recibido (%)]]&lt;16%,"Bajo",IF(TablaProyecto[[#This Row],[Porcentaje de aumento salarial recibido (%)]]&lt;21%,"Medio","Alto"))</f>
        <v>Bajo</v>
      </c>
      <c r="AP1726" s="3" t="str">
        <f>+IF(TablaProyecto[[#This Row],[TrainingTimesLastYear]]&lt;3,"Poca",IF(TablaProyecto[[#This Row],[TrainingTimesLastYear]]&lt;5,"Media","Mucha"))</f>
        <v>Poca</v>
      </c>
      <c r="AQ1726" s="3" t="str">
        <f>+IF(TablaProyecto[[#This Row],[TotalWorkingYears]]&lt;4,"Junior",IF(TablaProyecto[[#This Row],[TotalWorkingYears]]&lt;10,"Intermediate","Senior"))</f>
        <v>Senior</v>
      </c>
      <c r="AS1726" t="str">
        <f>+IF(TablaProyecto[[#This Row],[Education]]&gt;5,"ERRONEO","")</f>
        <v/>
      </c>
      <c r="AT1726" t="str">
        <f>IF(+COUNTIF(TablaProyecto[EmployeeNumber],TablaProyecto[[#This Row],[EmployeeNumber]])&gt;1,"ERRONEO"," ")</f>
        <v xml:space="preserve"> </v>
      </c>
      <c r="AU1726" t="str">
        <f>+IF(TablaProyecto[[#This Row],[JobSatisfaction]]&gt;4,"ERRONEO"," ")</f>
        <v xml:space="preserve"> </v>
      </c>
      <c r="AV1726" t="str">
        <f>+IF(TablaProyecto[[#This Row],[PerformanceRating]]&gt;4,"ERRONEO"," ")</f>
        <v xml:space="preserve"> </v>
      </c>
      <c r="AW1726" t="str">
        <f>+IF(TablaProyecto[[#This Row],[RelationshipSatisfaction]]&gt;4,"ERRONEO"," ")</f>
        <v xml:space="preserve"> </v>
      </c>
      <c r="AX1726" t="str">
        <f>+IF(TablaProyecto[[#This Row],[WorkLifeBalance]]&gt;4,"ERRONEO"," ")</f>
        <v xml:space="preserve"> </v>
      </c>
    </row>
    <row r="1727" spans="1:50" x14ac:dyDescent="0.35">
      <c r="A1727">
        <v>30</v>
      </c>
      <c r="B1727" t="s">
        <v>35</v>
      </c>
      <c r="C1727" t="s">
        <v>55</v>
      </c>
      <c r="D1727">
        <v>132</v>
      </c>
      <c r="E1727" t="s">
        <v>37</v>
      </c>
      <c r="F1727">
        <v>24</v>
      </c>
      <c r="G1727">
        <v>4</v>
      </c>
      <c r="H1727" t="s">
        <v>51</v>
      </c>
      <c r="I1727">
        <v>1</v>
      </c>
      <c r="J1727">
        <v>2324</v>
      </c>
      <c r="K1727">
        <v>1</v>
      </c>
      <c r="L1727" t="s">
        <v>46</v>
      </c>
      <c r="M1727">
        <v>97</v>
      </c>
      <c r="N1727">
        <v>3</v>
      </c>
      <c r="O1727">
        <v>1</v>
      </c>
      <c r="P1727" t="s">
        <v>53</v>
      </c>
      <c r="Q1727">
        <v>3</v>
      </c>
      <c r="R1727" t="s">
        <v>41</v>
      </c>
      <c r="S1727">
        <v>9854</v>
      </c>
      <c r="T1727">
        <v>2613</v>
      </c>
      <c r="U1727">
        <v>2</v>
      </c>
      <c r="V1727" t="s">
        <v>42</v>
      </c>
      <c r="W1727" t="s">
        <v>43</v>
      </c>
      <c r="X1727">
        <v>12</v>
      </c>
      <c r="Y1727">
        <v>3</v>
      </c>
      <c r="Z1727">
        <v>1</v>
      </c>
      <c r="AA1727">
        <v>80</v>
      </c>
      <c r="AB1727">
        <v>1</v>
      </c>
      <c r="AC1727">
        <v>11</v>
      </c>
      <c r="AD1727">
        <v>3</v>
      </c>
      <c r="AE1727">
        <v>3</v>
      </c>
      <c r="AF1727">
        <v>2</v>
      </c>
      <c r="AG1727">
        <v>7</v>
      </c>
      <c r="AH1727">
        <v>0</v>
      </c>
      <c r="AI1727">
        <v>4</v>
      </c>
      <c r="AJ1727" s="3">
        <f>+TablaProyecto[[#This Row],[PercentSalaryHike]]/100</f>
        <v>0.12</v>
      </c>
      <c r="AK1727" s="3" t="str">
        <f>+IF(TablaProyecto[[#This Row],[Age]]&gt;=61,"Baby boomers",IF(TablaProyecto[[#This Row],[Age]]&gt;=45,"Generacion X",IF(TablaProyecto[[#This Row],[Age]]&gt;=29,"Millennials","Generacion Z")))</f>
        <v>Millennials</v>
      </c>
      <c r="AL172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27" s="3" t="str">
        <f>+IF(TablaProyecto[[#This Row],[HourlyRate]]&lt;50,"Coste salarial bajo",IF(TablaProyecto[[#This Row],[HourlyRate]]&lt;75,"Coste salarial medio","Coste salarial alto"))</f>
        <v>Coste salarial alto</v>
      </c>
      <c r="AN1727" s="3" t="str">
        <f>+IF(TablaProyecto[[#This Row],[DistanceFromHome]]&lt;10,"0-10 kms",IF(TablaProyecto[[#This Row],[DistanceFromHome]]&lt;20,"10-20 kms","20-30 kms"))</f>
        <v>20-30 kms</v>
      </c>
      <c r="AO1727" s="3" t="str">
        <f>+IF(TablaProyecto[[#This Row],[Porcentaje de aumento salarial recibido (%)]]&lt;16%,"Bajo",IF(TablaProyecto[[#This Row],[Porcentaje de aumento salarial recibido (%)]]&lt;21%,"Medio","Alto"))</f>
        <v>Bajo</v>
      </c>
      <c r="AP1727" s="3" t="str">
        <f>+IF(TablaProyecto[[#This Row],[TrainingTimesLastYear]]&lt;3,"Poca",IF(TablaProyecto[[#This Row],[TrainingTimesLastYear]]&lt;5,"Media","Mucha"))</f>
        <v>Media</v>
      </c>
      <c r="AQ1727" s="3" t="str">
        <f>+IF(TablaProyecto[[#This Row],[TotalWorkingYears]]&lt;4,"Junior",IF(TablaProyecto[[#This Row],[TotalWorkingYears]]&lt;10,"Intermediate","Senior"))</f>
        <v>Senior</v>
      </c>
      <c r="AS1727" t="str">
        <f>+IF(TablaProyecto[[#This Row],[Education]]&gt;5,"ERRONEO","")</f>
        <v/>
      </c>
      <c r="AT1727" t="str">
        <f>IF(+COUNTIF(TablaProyecto[EmployeeNumber],TablaProyecto[[#This Row],[EmployeeNumber]])&gt;1,"ERRONEO"," ")</f>
        <v xml:space="preserve"> </v>
      </c>
      <c r="AU1727" t="str">
        <f>+IF(TablaProyecto[[#This Row],[JobSatisfaction]]&gt;4,"ERRONEO"," ")</f>
        <v xml:space="preserve"> </v>
      </c>
      <c r="AV1727" t="str">
        <f>+IF(TablaProyecto[[#This Row],[PerformanceRating]]&gt;4,"ERRONEO"," ")</f>
        <v xml:space="preserve"> </v>
      </c>
      <c r="AW1727" t="str">
        <f>+IF(TablaProyecto[[#This Row],[RelationshipSatisfaction]]&gt;4,"ERRONEO"," ")</f>
        <v xml:space="preserve"> </v>
      </c>
      <c r="AX1727" t="str">
        <f>+IF(TablaProyecto[[#This Row],[WorkLifeBalance]]&gt;4,"ERRONEO"," ")</f>
        <v xml:space="preserve"> </v>
      </c>
    </row>
    <row r="1728" spans="1:50" x14ac:dyDescent="0.35">
      <c r="A1728">
        <v>43</v>
      </c>
      <c r="B1728" t="s">
        <v>43</v>
      </c>
      <c r="C1728" t="s">
        <v>36</v>
      </c>
      <c r="D1728">
        <v>602</v>
      </c>
      <c r="E1728" t="s">
        <v>61</v>
      </c>
      <c r="F1728">
        <v>23</v>
      </c>
      <c r="G1728">
        <v>3</v>
      </c>
      <c r="H1728" t="s">
        <v>38</v>
      </c>
      <c r="I1728">
        <v>1</v>
      </c>
      <c r="J1728">
        <v>2325</v>
      </c>
      <c r="K1728">
        <v>3</v>
      </c>
      <c r="L1728" t="s">
        <v>39</v>
      </c>
      <c r="M1728">
        <v>34</v>
      </c>
      <c r="N1728">
        <v>3</v>
      </c>
      <c r="O1728">
        <v>2</v>
      </c>
      <c r="P1728" t="s">
        <v>50</v>
      </c>
      <c r="Q1728">
        <v>4</v>
      </c>
      <c r="R1728" t="s">
        <v>52</v>
      </c>
      <c r="S1728">
        <v>3931</v>
      </c>
      <c r="T1728">
        <v>21534</v>
      </c>
      <c r="U1728">
        <v>1</v>
      </c>
      <c r="V1728" t="s">
        <v>42</v>
      </c>
      <c r="W1728" t="s">
        <v>35</v>
      </c>
      <c r="X1728">
        <v>12</v>
      </c>
      <c r="Y1728">
        <v>3</v>
      </c>
      <c r="Z1728">
        <v>3</v>
      </c>
      <c r="AA1728">
        <v>80</v>
      </c>
      <c r="AB1728">
        <v>1</v>
      </c>
      <c r="AC1728">
        <v>17</v>
      </c>
      <c r="AD1728">
        <v>3</v>
      </c>
      <c r="AE1728">
        <v>3</v>
      </c>
      <c r="AF1728">
        <v>8</v>
      </c>
      <c r="AG1728">
        <v>7</v>
      </c>
      <c r="AH1728">
        <v>1</v>
      </c>
      <c r="AI1728">
        <v>0</v>
      </c>
      <c r="AJ1728" s="3">
        <f>+TablaProyecto[[#This Row],[PercentSalaryHike]]/100</f>
        <v>0.12</v>
      </c>
      <c r="AK1728" s="3" t="str">
        <f>+IF(TablaProyecto[[#This Row],[Age]]&gt;=61,"Baby boomers",IF(TablaProyecto[[#This Row],[Age]]&gt;=45,"Generacion X",IF(TablaProyecto[[#This Row],[Age]]&gt;=29,"Millennials","Generacion Z")))</f>
        <v>Millennials</v>
      </c>
      <c r="AL172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28" s="3" t="str">
        <f>+IF(TablaProyecto[[#This Row],[HourlyRate]]&lt;50,"Coste salarial bajo",IF(TablaProyecto[[#This Row],[HourlyRate]]&lt;75,"Coste salarial medio","Coste salarial alto"))</f>
        <v>Coste salarial bajo</v>
      </c>
      <c r="AN1728" s="3" t="str">
        <f>+IF(TablaProyecto[[#This Row],[DistanceFromHome]]&lt;10,"0-10 kms",IF(TablaProyecto[[#This Row],[DistanceFromHome]]&lt;20,"10-20 kms","20-30 kms"))</f>
        <v>20-30 kms</v>
      </c>
      <c r="AO1728" s="3" t="str">
        <f>+IF(TablaProyecto[[#This Row],[Porcentaje de aumento salarial recibido (%)]]&lt;16%,"Bajo",IF(TablaProyecto[[#This Row],[Porcentaje de aumento salarial recibido (%)]]&lt;21%,"Medio","Alto"))</f>
        <v>Bajo</v>
      </c>
      <c r="AP1728" s="3" t="str">
        <f>+IF(TablaProyecto[[#This Row],[TrainingTimesLastYear]]&lt;3,"Poca",IF(TablaProyecto[[#This Row],[TrainingTimesLastYear]]&lt;5,"Media","Mucha"))</f>
        <v>Media</v>
      </c>
      <c r="AQ1728" s="3" t="str">
        <f>+IF(TablaProyecto[[#This Row],[TotalWorkingYears]]&lt;4,"Junior",IF(TablaProyecto[[#This Row],[TotalWorkingYears]]&lt;10,"Intermediate","Senior"))</f>
        <v>Senior</v>
      </c>
      <c r="AS1728" t="str">
        <f>+IF(TablaProyecto[[#This Row],[Education]]&gt;5,"ERRONEO","")</f>
        <v/>
      </c>
      <c r="AT1728" t="str">
        <f>IF(+COUNTIF(TablaProyecto[EmployeeNumber],TablaProyecto[[#This Row],[EmployeeNumber]])&gt;1,"ERRONEO"," ")</f>
        <v xml:space="preserve"> </v>
      </c>
      <c r="AU1728" t="str">
        <f>+IF(TablaProyecto[[#This Row],[JobSatisfaction]]&gt;4,"ERRONEO"," ")</f>
        <v xml:space="preserve"> </v>
      </c>
      <c r="AV1728" t="str">
        <f>+IF(TablaProyecto[[#This Row],[PerformanceRating]]&gt;4,"ERRONEO"," ")</f>
        <v xml:space="preserve"> </v>
      </c>
      <c r="AW1728" t="str">
        <f>+IF(TablaProyecto[[#This Row],[RelationshipSatisfaction]]&gt;4,"ERRONEO"," ")</f>
        <v xml:space="preserve"> </v>
      </c>
      <c r="AX1728" t="str">
        <f>+IF(TablaProyecto[[#This Row],[WorkLifeBalance]]&gt;4,"ERRONEO"," ")</f>
        <v xml:space="preserve"> </v>
      </c>
    </row>
    <row r="1729" spans="1:50" x14ac:dyDescent="0.35">
      <c r="A1729">
        <v>34</v>
      </c>
      <c r="B1729" t="s">
        <v>35</v>
      </c>
      <c r="C1729" t="s">
        <v>36</v>
      </c>
      <c r="D1729">
        <v>282</v>
      </c>
      <c r="E1729" t="s">
        <v>37</v>
      </c>
      <c r="F1729">
        <v>9</v>
      </c>
      <c r="G1729">
        <v>2</v>
      </c>
      <c r="H1729" t="s">
        <v>61</v>
      </c>
      <c r="I1729">
        <v>1</v>
      </c>
      <c r="J1729">
        <v>2326</v>
      </c>
      <c r="K1729">
        <v>4</v>
      </c>
      <c r="L1729" t="s">
        <v>46</v>
      </c>
      <c r="M1729">
        <v>94</v>
      </c>
      <c r="N1729">
        <v>3</v>
      </c>
      <c r="O1729">
        <v>3</v>
      </c>
      <c r="P1729" t="s">
        <v>57</v>
      </c>
      <c r="Q1729">
        <v>2</v>
      </c>
      <c r="R1729" t="s">
        <v>52</v>
      </c>
      <c r="S1729">
        <v>2177</v>
      </c>
      <c r="T1729">
        <v>19764</v>
      </c>
      <c r="U1729">
        <v>3</v>
      </c>
      <c r="V1729" t="s">
        <v>42</v>
      </c>
      <c r="W1729" t="s">
        <v>43</v>
      </c>
      <c r="X1729">
        <v>18</v>
      </c>
      <c r="Y1729">
        <v>3</v>
      </c>
      <c r="Z1729">
        <v>3</v>
      </c>
      <c r="AA1729">
        <v>80</v>
      </c>
      <c r="AB1729">
        <v>1</v>
      </c>
      <c r="AC1729">
        <v>7</v>
      </c>
      <c r="AD1729">
        <v>2</v>
      </c>
      <c r="AE1729">
        <v>3</v>
      </c>
      <c r="AF1729">
        <v>1</v>
      </c>
      <c r="AG1729">
        <v>2</v>
      </c>
      <c r="AH1729">
        <v>0</v>
      </c>
      <c r="AI1729">
        <v>7</v>
      </c>
      <c r="AJ1729" s="3">
        <f>+TablaProyecto[[#This Row],[PercentSalaryHike]]/100</f>
        <v>0.18</v>
      </c>
      <c r="AK1729" s="3" t="str">
        <f>+IF(TablaProyecto[[#This Row],[Age]]&gt;=61,"Baby boomers",IF(TablaProyecto[[#This Row],[Age]]&gt;=45,"Generacion X",IF(TablaProyecto[[#This Row],[Age]]&gt;=29,"Millennials","Generacion Z")))</f>
        <v>Millennials</v>
      </c>
      <c r="AL172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729" s="3" t="str">
        <f>+IF(TablaProyecto[[#This Row],[HourlyRate]]&lt;50,"Coste salarial bajo",IF(TablaProyecto[[#This Row],[HourlyRate]]&lt;75,"Coste salarial medio","Coste salarial alto"))</f>
        <v>Coste salarial alto</v>
      </c>
      <c r="AN1729" s="3" t="str">
        <f>+IF(TablaProyecto[[#This Row],[DistanceFromHome]]&lt;10,"0-10 kms",IF(TablaProyecto[[#This Row],[DistanceFromHome]]&lt;20,"10-20 kms","20-30 kms"))</f>
        <v>0-10 kms</v>
      </c>
      <c r="AO1729" s="3" t="str">
        <f>+IF(TablaProyecto[[#This Row],[Porcentaje de aumento salarial recibido (%)]]&lt;16%,"Bajo",IF(TablaProyecto[[#This Row],[Porcentaje de aumento salarial recibido (%)]]&lt;21%,"Medio","Alto"))</f>
        <v>Medio</v>
      </c>
      <c r="AP1729" s="3" t="str">
        <f>+IF(TablaProyecto[[#This Row],[TrainingTimesLastYear]]&lt;3,"Poca",IF(TablaProyecto[[#This Row],[TrainingTimesLastYear]]&lt;5,"Media","Mucha"))</f>
        <v>Poca</v>
      </c>
      <c r="AQ1729" s="3" t="str">
        <f>+IF(TablaProyecto[[#This Row],[TotalWorkingYears]]&lt;4,"Junior",IF(TablaProyecto[[#This Row],[TotalWorkingYears]]&lt;10,"Intermediate","Senior"))</f>
        <v>Intermediate</v>
      </c>
      <c r="AS1729" t="str">
        <f>+IF(TablaProyecto[[#This Row],[Education]]&gt;5,"ERRONEO","")</f>
        <v/>
      </c>
      <c r="AT1729" t="str">
        <f>IF(+COUNTIF(TablaProyecto[EmployeeNumber],TablaProyecto[[#This Row],[EmployeeNumber]])&gt;1,"ERRONEO"," ")</f>
        <v xml:space="preserve"> </v>
      </c>
      <c r="AU1729" t="str">
        <f>+IF(TablaProyecto[[#This Row],[JobSatisfaction]]&gt;4,"ERRONEO"," ")</f>
        <v xml:space="preserve"> </v>
      </c>
      <c r="AV1729" t="str">
        <f>+IF(TablaProyecto[[#This Row],[PerformanceRating]]&gt;4,"ERRONEO"," ")</f>
        <v xml:space="preserve"> </v>
      </c>
      <c r="AW1729" t="str">
        <f>+IF(TablaProyecto[[#This Row],[RelationshipSatisfaction]]&gt;4,"ERRONEO"," ")</f>
        <v xml:space="preserve"> </v>
      </c>
      <c r="AX1729" t="str">
        <f>+IF(TablaProyecto[[#This Row],[WorkLifeBalance]]&gt;4,"ERRONEO"," ")</f>
        <v xml:space="preserve"> </v>
      </c>
    </row>
    <row r="1730" spans="1:50" x14ac:dyDescent="0.35">
      <c r="A1730">
        <v>35</v>
      </c>
      <c r="B1730" t="s">
        <v>43</v>
      </c>
      <c r="C1730" t="s">
        <v>36</v>
      </c>
      <c r="D1730">
        <v>1318</v>
      </c>
      <c r="E1730" t="s">
        <v>37</v>
      </c>
      <c r="F1730">
        <v>18</v>
      </c>
      <c r="G1730">
        <v>4</v>
      </c>
      <c r="H1730" t="s">
        <v>51</v>
      </c>
      <c r="I1730">
        <v>1</v>
      </c>
      <c r="J1730">
        <v>2327</v>
      </c>
      <c r="K1730">
        <v>3</v>
      </c>
      <c r="L1730" t="s">
        <v>46</v>
      </c>
      <c r="M1730">
        <v>48</v>
      </c>
      <c r="N1730">
        <v>2</v>
      </c>
      <c r="O1730">
        <v>1</v>
      </c>
      <c r="P1730" t="s">
        <v>57</v>
      </c>
      <c r="Q1730">
        <v>4</v>
      </c>
      <c r="R1730" t="s">
        <v>52</v>
      </c>
      <c r="S1730">
        <v>5577</v>
      </c>
      <c r="T1730">
        <v>16290</v>
      </c>
      <c r="U1730">
        <v>3</v>
      </c>
      <c r="V1730" t="s">
        <v>42</v>
      </c>
      <c r="W1730" t="s">
        <v>35</v>
      </c>
      <c r="X1730">
        <v>19</v>
      </c>
      <c r="Y1730">
        <v>3</v>
      </c>
      <c r="Z1730">
        <v>1</v>
      </c>
      <c r="AA1730">
        <v>80</v>
      </c>
      <c r="AB1730">
        <v>0</v>
      </c>
      <c r="AC1730">
        <v>5</v>
      </c>
      <c r="AD1730">
        <v>1</v>
      </c>
      <c r="AE1730">
        <v>1</v>
      </c>
      <c r="AF1730">
        <v>1</v>
      </c>
      <c r="AG1730">
        <v>0</v>
      </c>
      <c r="AH1730">
        <v>0</v>
      </c>
      <c r="AI1730">
        <v>2</v>
      </c>
      <c r="AJ1730" s="3">
        <f>+TablaProyecto[[#This Row],[PercentSalaryHike]]/100</f>
        <v>0.19</v>
      </c>
      <c r="AK1730" s="3" t="str">
        <f>+IF(TablaProyecto[[#This Row],[Age]]&gt;=61,"Baby boomers",IF(TablaProyecto[[#This Row],[Age]]&gt;=45,"Generacion X",IF(TablaProyecto[[#This Row],[Age]]&gt;=29,"Millennials","Generacion Z")))</f>
        <v>Millennials</v>
      </c>
      <c r="AL173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730" s="3" t="str">
        <f>+IF(TablaProyecto[[#This Row],[HourlyRate]]&lt;50,"Coste salarial bajo",IF(TablaProyecto[[#This Row],[HourlyRate]]&lt;75,"Coste salarial medio","Coste salarial alto"))</f>
        <v>Coste salarial bajo</v>
      </c>
      <c r="AN1730" s="3" t="str">
        <f>+IF(TablaProyecto[[#This Row],[DistanceFromHome]]&lt;10,"0-10 kms",IF(TablaProyecto[[#This Row],[DistanceFromHome]]&lt;20,"10-20 kms","20-30 kms"))</f>
        <v>10-20 kms</v>
      </c>
      <c r="AO1730" s="3" t="str">
        <f>+IF(TablaProyecto[[#This Row],[Porcentaje de aumento salarial recibido (%)]]&lt;16%,"Bajo",IF(TablaProyecto[[#This Row],[Porcentaje de aumento salarial recibido (%)]]&lt;21%,"Medio","Alto"))</f>
        <v>Medio</v>
      </c>
      <c r="AP1730" s="3" t="str">
        <f>+IF(TablaProyecto[[#This Row],[TrainingTimesLastYear]]&lt;3,"Poca",IF(TablaProyecto[[#This Row],[TrainingTimesLastYear]]&lt;5,"Media","Mucha"))</f>
        <v>Poca</v>
      </c>
      <c r="AQ1730" s="3" t="str">
        <f>+IF(TablaProyecto[[#This Row],[TotalWorkingYears]]&lt;4,"Junior",IF(TablaProyecto[[#This Row],[TotalWorkingYears]]&lt;10,"Intermediate","Senior"))</f>
        <v>Intermediate</v>
      </c>
      <c r="AS1730" t="str">
        <f>+IF(TablaProyecto[[#This Row],[Education]]&gt;5,"ERRONEO","")</f>
        <v/>
      </c>
      <c r="AT1730" t="str">
        <f>IF(+COUNTIF(TablaProyecto[EmployeeNumber],TablaProyecto[[#This Row],[EmployeeNumber]])&gt;1,"ERRONEO"," ")</f>
        <v xml:space="preserve"> </v>
      </c>
      <c r="AU1730" t="str">
        <f>+IF(TablaProyecto[[#This Row],[JobSatisfaction]]&gt;4,"ERRONEO"," ")</f>
        <v xml:space="preserve"> </v>
      </c>
      <c r="AV1730" t="str">
        <f>+IF(TablaProyecto[[#This Row],[PerformanceRating]]&gt;4,"ERRONEO"," ")</f>
        <v xml:space="preserve"> </v>
      </c>
      <c r="AW1730" t="str">
        <f>+IF(TablaProyecto[[#This Row],[RelationshipSatisfaction]]&gt;4,"ERRONEO"," ")</f>
        <v xml:space="preserve"> </v>
      </c>
      <c r="AX1730" t="str">
        <f>+IF(TablaProyecto[[#This Row],[WorkLifeBalance]]&gt;4,"ERRONEO"," ")</f>
        <v xml:space="preserve"> </v>
      </c>
    </row>
    <row r="1731" spans="1:50" x14ac:dyDescent="0.35">
      <c r="A1731">
        <v>39</v>
      </c>
      <c r="B1731" t="s">
        <v>35</v>
      </c>
      <c r="C1731" t="s">
        <v>44</v>
      </c>
      <c r="D1731">
        <v>827</v>
      </c>
      <c r="E1731" t="s">
        <v>45</v>
      </c>
      <c r="F1731">
        <v>4</v>
      </c>
      <c r="G1731">
        <v>2</v>
      </c>
      <c r="H1731" t="s">
        <v>59</v>
      </c>
      <c r="I1731">
        <v>1</v>
      </c>
      <c r="J1731">
        <v>2328</v>
      </c>
      <c r="K1731">
        <v>3</v>
      </c>
      <c r="L1731" t="s">
        <v>46</v>
      </c>
      <c r="M1731">
        <v>57</v>
      </c>
      <c r="N1731">
        <v>2</v>
      </c>
      <c r="O1731">
        <v>3</v>
      </c>
      <c r="P1731" t="s">
        <v>57</v>
      </c>
      <c r="Q1731">
        <v>1</v>
      </c>
      <c r="R1731" t="s">
        <v>48</v>
      </c>
      <c r="S1731">
        <v>3690</v>
      </c>
      <c r="T1731">
        <v>2671</v>
      </c>
      <c r="U1731">
        <v>1</v>
      </c>
      <c r="V1731" t="s">
        <v>42</v>
      </c>
      <c r="W1731" t="s">
        <v>35</v>
      </c>
      <c r="X1731">
        <v>12</v>
      </c>
      <c r="Y1731">
        <v>3</v>
      </c>
      <c r="Z1731">
        <v>3</v>
      </c>
      <c r="AA1731">
        <v>80</v>
      </c>
      <c r="AB1731">
        <v>2</v>
      </c>
      <c r="AC1731">
        <v>14</v>
      </c>
      <c r="AD1731">
        <v>3</v>
      </c>
      <c r="AE1731">
        <v>3</v>
      </c>
      <c r="AF1731">
        <v>0</v>
      </c>
      <c r="AG1731">
        <v>9</v>
      </c>
      <c r="AH1731">
        <v>14</v>
      </c>
      <c r="AI1731">
        <v>8</v>
      </c>
      <c r="AJ1731" s="3">
        <f>+TablaProyecto[[#This Row],[PercentSalaryHike]]/100</f>
        <v>0.12</v>
      </c>
      <c r="AK1731" s="3" t="str">
        <f>+IF(TablaProyecto[[#This Row],[Age]]&gt;=61,"Baby boomers",IF(TablaProyecto[[#This Row],[Age]]&gt;=45,"Generacion X",IF(TablaProyecto[[#This Row],[Age]]&gt;=29,"Millennials","Generacion Z")))</f>
        <v>Millennials</v>
      </c>
      <c r="AL173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731" s="3" t="str">
        <f>+IF(TablaProyecto[[#This Row],[HourlyRate]]&lt;50,"Coste salarial bajo",IF(TablaProyecto[[#This Row],[HourlyRate]]&lt;75,"Coste salarial medio","Coste salarial alto"))</f>
        <v>Coste salarial medio</v>
      </c>
      <c r="AN1731" s="3" t="str">
        <f>+IF(TablaProyecto[[#This Row],[DistanceFromHome]]&lt;10,"0-10 kms",IF(TablaProyecto[[#This Row],[DistanceFromHome]]&lt;20,"10-20 kms","20-30 kms"))</f>
        <v>0-10 kms</v>
      </c>
      <c r="AO1731" s="3" t="str">
        <f>+IF(TablaProyecto[[#This Row],[Porcentaje de aumento salarial recibido (%)]]&lt;16%,"Bajo",IF(TablaProyecto[[#This Row],[Porcentaje de aumento salarial recibido (%)]]&lt;21%,"Medio","Alto"))</f>
        <v>Bajo</v>
      </c>
      <c r="AP1731" s="3" t="str">
        <f>+IF(TablaProyecto[[#This Row],[TrainingTimesLastYear]]&lt;3,"Poca",IF(TablaProyecto[[#This Row],[TrainingTimesLastYear]]&lt;5,"Media","Mucha"))</f>
        <v>Media</v>
      </c>
      <c r="AQ1731" s="3" t="str">
        <f>+IF(TablaProyecto[[#This Row],[TotalWorkingYears]]&lt;4,"Junior",IF(TablaProyecto[[#This Row],[TotalWorkingYears]]&lt;10,"Intermediate","Senior"))</f>
        <v>Senior</v>
      </c>
      <c r="AS1731" t="str">
        <f>+IF(TablaProyecto[[#This Row],[Education]]&gt;5,"ERRONEO","")</f>
        <v/>
      </c>
      <c r="AT1731" t="str">
        <f>IF(+COUNTIF(TablaProyecto[EmployeeNumber],TablaProyecto[[#This Row],[EmployeeNumber]])&gt;1,"ERRONEO"," ")</f>
        <v xml:space="preserve"> </v>
      </c>
      <c r="AU1731" t="str">
        <f>+IF(TablaProyecto[[#This Row],[JobSatisfaction]]&gt;4,"ERRONEO"," ")</f>
        <v xml:space="preserve"> </v>
      </c>
      <c r="AV1731" t="str">
        <f>+IF(TablaProyecto[[#This Row],[PerformanceRating]]&gt;4,"ERRONEO"," ")</f>
        <v xml:space="preserve"> </v>
      </c>
      <c r="AW1731" t="str">
        <f>+IF(TablaProyecto[[#This Row],[RelationshipSatisfaction]]&gt;4,"ERRONEO"," ")</f>
        <v xml:space="preserve"> </v>
      </c>
      <c r="AX1731" t="str">
        <f>+IF(TablaProyecto[[#This Row],[WorkLifeBalance]]&gt;4,"ERRONEO"," ")</f>
        <v xml:space="preserve"> </v>
      </c>
    </row>
    <row r="1732" spans="1:50" x14ac:dyDescent="0.35">
      <c r="A1732">
        <v>36</v>
      </c>
      <c r="B1732" t="s">
        <v>43</v>
      </c>
      <c r="C1732" t="s">
        <v>44</v>
      </c>
      <c r="D1732">
        <v>694</v>
      </c>
      <c r="E1732" t="s">
        <v>45</v>
      </c>
      <c r="F1732">
        <v>3</v>
      </c>
      <c r="G1732">
        <v>5</v>
      </c>
      <c r="H1732" t="s">
        <v>49</v>
      </c>
      <c r="I1732">
        <v>1</v>
      </c>
      <c r="J1732">
        <v>2329</v>
      </c>
      <c r="K1732">
        <v>1</v>
      </c>
      <c r="L1732" t="s">
        <v>39</v>
      </c>
      <c r="M1732">
        <v>40</v>
      </c>
      <c r="N1732">
        <v>3</v>
      </c>
      <c r="O1732">
        <v>5</v>
      </c>
      <c r="P1732" t="s">
        <v>47</v>
      </c>
      <c r="Q1732">
        <v>2</v>
      </c>
      <c r="R1732" t="s">
        <v>41</v>
      </c>
      <c r="S1732">
        <v>5484</v>
      </c>
      <c r="T1732">
        <v>23474</v>
      </c>
      <c r="U1732">
        <v>3</v>
      </c>
      <c r="V1732" t="s">
        <v>42</v>
      </c>
      <c r="W1732" t="s">
        <v>35</v>
      </c>
      <c r="X1732">
        <v>15</v>
      </c>
      <c r="Y1732">
        <v>3</v>
      </c>
      <c r="Z1732">
        <v>4</v>
      </c>
      <c r="AA1732">
        <v>80</v>
      </c>
      <c r="AB1732">
        <v>1</v>
      </c>
      <c r="AC1732">
        <v>31</v>
      </c>
      <c r="AD1732">
        <v>2</v>
      </c>
      <c r="AE1732">
        <v>3</v>
      </c>
      <c r="AF1732">
        <v>3</v>
      </c>
      <c r="AG1732">
        <v>2</v>
      </c>
      <c r="AH1732">
        <v>5</v>
      </c>
      <c r="AI1732">
        <v>5</v>
      </c>
      <c r="AJ1732" s="3">
        <f>+TablaProyecto[[#This Row],[PercentSalaryHike]]/100</f>
        <v>0.15</v>
      </c>
      <c r="AK1732" s="3" t="str">
        <f>+IF(TablaProyecto[[#This Row],[Age]]&gt;=61,"Baby boomers",IF(TablaProyecto[[#This Row],[Age]]&gt;=45,"Generacion X",IF(TablaProyecto[[#This Row],[Age]]&gt;=29,"Millennials","Generacion Z")))</f>
        <v>Millennials</v>
      </c>
      <c r="AL173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32" s="3" t="str">
        <f>+IF(TablaProyecto[[#This Row],[HourlyRate]]&lt;50,"Coste salarial bajo",IF(TablaProyecto[[#This Row],[HourlyRate]]&lt;75,"Coste salarial medio","Coste salarial alto"))</f>
        <v>Coste salarial bajo</v>
      </c>
      <c r="AN1732" s="3" t="str">
        <f>+IF(TablaProyecto[[#This Row],[DistanceFromHome]]&lt;10,"0-10 kms",IF(TablaProyecto[[#This Row],[DistanceFromHome]]&lt;20,"10-20 kms","20-30 kms"))</f>
        <v>0-10 kms</v>
      </c>
      <c r="AO1732" s="3" t="str">
        <f>+IF(TablaProyecto[[#This Row],[Porcentaje de aumento salarial recibido (%)]]&lt;16%,"Bajo",IF(TablaProyecto[[#This Row],[Porcentaje de aumento salarial recibido (%)]]&lt;21%,"Medio","Alto"))</f>
        <v>Bajo</v>
      </c>
      <c r="AP1732" s="3" t="str">
        <f>+IF(TablaProyecto[[#This Row],[TrainingTimesLastYear]]&lt;3,"Poca",IF(TablaProyecto[[#This Row],[TrainingTimesLastYear]]&lt;5,"Media","Mucha"))</f>
        <v>Poca</v>
      </c>
      <c r="AQ1732" s="3" t="str">
        <f>+IF(TablaProyecto[[#This Row],[TotalWorkingYears]]&lt;4,"Junior",IF(TablaProyecto[[#This Row],[TotalWorkingYears]]&lt;10,"Intermediate","Senior"))</f>
        <v>Senior</v>
      </c>
      <c r="AS1732" t="str">
        <f>+IF(TablaProyecto[[#This Row],[Education]]&gt;5,"ERRONEO","")</f>
        <v/>
      </c>
      <c r="AT1732" t="str">
        <f>IF(+COUNTIF(TablaProyecto[EmployeeNumber],TablaProyecto[[#This Row],[EmployeeNumber]])&gt;1,"ERRONEO"," ")</f>
        <v xml:space="preserve"> </v>
      </c>
      <c r="AU1732" t="str">
        <f>+IF(TablaProyecto[[#This Row],[JobSatisfaction]]&gt;4,"ERRONEO"," ")</f>
        <v xml:space="preserve"> </v>
      </c>
      <c r="AV1732" t="str">
        <f>+IF(TablaProyecto[[#This Row],[PerformanceRating]]&gt;4,"ERRONEO"," ")</f>
        <v xml:space="preserve"> </v>
      </c>
      <c r="AW1732" t="str">
        <f>+IF(TablaProyecto[[#This Row],[RelationshipSatisfaction]]&gt;4,"ERRONEO"," ")</f>
        <v xml:space="preserve"> </v>
      </c>
      <c r="AX1732" t="str">
        <f>+IF(TablaProyecto[[#This Row],[WorkLifeBalance]]&gt;4,"ERRONEO"," ")</f>
        <v xml:space="preserve"> </v>
      </c>
    </row>
    <row r="1733" spans="1:50" x14ac:dyDescent="0.35">
      <c r="A1733">
        <v>56</v>
      </c>
      <c r="B1733" t="s">
        <v>43</v>
      </c>
      <c r="C1733" t="s">
        <v>44</v>
      </c>
      <c r="D1733">
        <v>1312</v>
      </c>
      <c r="E1733" t="s">
        <v>37</v>
      </c>
      <c r="F1733">
        <v>3</v>
      </c>
      <c r="G1733">
        <v>2</v>
      </c>
      <c r="H1733" t="s">
        <v>60</v>
      </c>
      <c r="I1733">
        <v>1</v>
      </c>
      <c r="J1733">
        <v>2330</v>
      </c>
      <c r="K1733">
        <v>3</v>
      </c>
      <c r="L1733" t="s">
        <v>46</v>
      </c>
      <c r="M1733">
        <v>78</v>
      </c>
      <c r="N1733">
        <v>2</v>
      </c>
      <c r="O1733">
        <v>2</v>
      </c>
      <c r="P1733" t="s">
        <v>47</v>
      </c>
      <c r="Q1733">
        <v>4</v>
      </c>
      <c r="R1733" t="s">
        <v>41</v>
      </c>
      <c r="S1733">
        <v>2543</v>
      </c>
      <c r="T1733">
        <v>25150</v>
      </c>
      <c r="U1733">
        <v>4</v>
      </c>
      <c r="V1733" t="s">
        <v>42</v>
      </c>
      <c r="W1733" t="s">
        <v>35</v>
      </c>
      <c r="X1733">
        <v>13</v>
      </c>
      <c r="Y1733">
        <v>3</v>
      </c>
      <c r="Z1733">
        <v>3</v>
      </c>
      <c r="AA1733">
        <v>80</v>
      </c>
      <c r="AB1733">
        <v>0</v>
      </c>
      <c r="AC1733">
        <v>8</v>
      </c>
      <c r="AD1733">
        <v>2</v>
      </c>
      <c r="AE1733">
        <v>1</v>
      </c>
      <c r="AF1733">
        <v>5</v>
      </c>
      <c r="AG1733">
        <v>0</v>
      </c>
      <c r="AH1733">
        <v>1</v>
      </c>
      <c r="AI1733">
        <v>2</v>
      </c>
      <c r="AJ1733" s="3">
        <f>+TablaProyecto[[#This Row],[PercentSalaryHike]]/100</f>
        <v>0.13</v>
      </c>
      <c r="AK1733" s="3" t="str">
        <f>+IF(TablaProyecto[[#This Row],[Age]]&gt;=61,"Baby boomers",IF(TablaProyecto[[#This Row],[Age]]&gt;=45,"Generacion X",IF(TablaProyecto[[#This Row],[Age]]&gt;=29,"Millennials","Generacion Z")))</f>
        <v>Generacion X</v>
      </c>
      <c r="AL173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33" s="3" t="str">
        <f>+IF(TablaProyecto[[#This Row],[HourlyRate]]&lt;50,"Coste salarial bajo",IF(TablaProyecto[[#This Row],[HourlyRate]]&lt;75,"Coste salarial medio","Coste salarial alto"))</f>
        <v>Coste salarial alto</v>
      </c>
      <c r="AN1733" s="3" t="str">
        <f>+IF(TablaProyecto[[#This Row],[DistanceFromHome]]&lt;10,"0-10 kms",IF(TablaProyecto[[#This Row],[DistanceFromHome]]&lt;20,"10-20 kms","20-30 kms"))</f>
        <v>0-10 kms</v>
      </c>
      <c r="AO1733" s="3" t="str">
        <f>+IF(TablaProyecto[[#This Row],[Porcentaje de aumento salarial recibido (%)]]&lt;16%,"Bajo",IF(TablaProyecto[[#This Row],[Porcentaje de aumento salarial recibido (%)]]&lt;21%,"Medio","Alto"))</f>
        <v>Bajo</v>
      </c>
      <c r="AP1733" s="3" t="str">
        <f>+IF(TablaProyecto[[#This Row],[TrainingTimesLastYear]]&lt;3,"Poca",IF(TablaProyecto[[#This Row],[TrainingTimesLastYear]]&lt;5,"Media","Mucha"))</f>
        <v>Poca</v>
      </c>
      <c r="AQ1733" s="3" t="str">
        <f>+IF(TablaProyecto[[#This Row],[TotalWorkingYears]]&lt;4,"Junior",IF(TablaProyecto[[#This Row],[TotalWorkingYears]]&lt;10,"Intermediate","Senior"))</f>
        <v>Intermediate</v>
      </c>
      <c r="AS1733" t="str">
        <f>+IF(TablaProyecto[[#This Row],[Education]]&gt;5,"ERRONEO","")</f>
        <v/>
      </c>
      <c r="AT1733" t="str">
        <f>IF(+COUNTIF(TablaProyecto[EmployeeNumber],TablaProyecto[[#This Row],[EmployeeNumber]])&gt;1,"ERRONEO"," ")</f>
        <v xml:space="preserve"> </v>
      </c>
      <c r="AU1733" t="str">
        <f>+IF(TablaProyecto[[#This Row],[JobSatisfaction]]&gt;4,"ERRONEO"," ")</f>
        <v xml:space="preserve"> </v>
      </c>
      <c r="AV1733" t="str">
        <f>+IF(TablaProyecto[[#This Row],[PerformanceRating]]&gt;4,"ERRONEO"," ")</f>
        <v xml:space="preserve"> </v>
      </c>
      <c r="AW1733" t="str">
        <f>+IF(TablaProyecto[[#This Row],[RelationshipSatisfaction]]&gt;4,"ERRONEO"," ")</f>
        <v xml:space="preserve"> </v>
      </c>
      <c r="AX1733" t="str">
        <f>+IF(TablaProyecto[[#This Row],[WorkLifeBalance]]&gt;4,"ERRONEO"," ")</f>
        <v xml:space="preserve"> </v>
      </c>
    </row>
    <row r="1734" spans="1:50" x14ac:dyDescent="0.35">
      <c r="A1734">
        <v>38</v>
      </c>
      <c r="B1734" t="s">
        <v>35</v>
      </c>
      <c r="C1734" t="s">
        <v>36</v>
      </c>
      <c r="D1734">
        <v>918</v>
      </c>
      <c r="E1734" t="s">
        <v>37</v>
      </c>
      <c r="F1734">
        <v>2</v>
      </c>
      <c r="G1734">
        <v>4</v>
      </c>
      <c r="H1734" t="s">
        <v>59</v>
      </c>
      <c r="I1734">
        <v>1</v>
      </c>
      <c r="J1734">
        <v>2331</v>
      </c>
      <c r="K1734">
        <v>2</v>
      </c>
      <c r="L1734" t="s">
        <v>46</v>
      </c>
      <c r="M1734">
        <v>35</v>
      </c>
      <c r="N1734">
        <v>3</v>
      </c>
      <c r="O1734">
        <v>1</v>
      </c>
      <c r="P1734" t="s">
        <v>58</v>
      </c>
      <c r="Q1734">
        <v>4</v>
      </c>
      <c r="R1734" t="s">
        <v>48</v>
      </c>
      <c r="S1734">
        <v>3944</v>
      </c>
      <c r="T1734">
        <v>2373</v>
      </c>
      <c r="U1734">
        <v>4</v>
      </c>
      <c r="V1734" t="s">
        <v>42</v>
      </c>
      <c r="W1734" t="s">
        <v>43</v>
      </c>
      <c r="X1734">
        <v>12</v>
      </c>
      <c r="Y1734">
        <v>3</v>
      </c>
      <c r="Z1734">
        <v>3</v>
      </c>
      <c r="AA1734">
        <v>80</v>
      </c>
      <c r="AB1734">
        <v>1</v>
      </c>
      <c r="AC1734">
        <v>9</v>
      </c>
      <c r="AD1734">
        <v>1</v>
      </c>
      <c r="AE1734">
        <v>4</v>
      </c>
      <c r="AF1734">
        <v>2</v>
      </c>
      <c r="AG1734">
        <v>4</v>
      </c>
      <c r="AH1734">
        <v>1</v>
      </c>
      <c r="AI1734">
        <v>12</v>
      </c>
      <c r="AJ1734" s="3">
        <f>+TablaProyecto[[#This Row],[PercentSalaryHike]]/100</f>
        <v>0.12</v>
      </c>
      <c r="AK1734" s="3" t="str">
        <f>+IF(TablaProyecto[[#This Row],[Age]]&gt;=61,"Baby boomers",IF(TablaProyecto[[#This Row],[Age]]&gt;=45,"Generacion X",IF(TablaProyecto[[#This Row],[Age]]&gt;=29,"Millennials","Generacion Z")))</f>
        <v>Millennials</v>
      </c>
      <c r="AL173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34" s="3" t="str">
        <f>+IF(TablaProyecto[[#This Row],[HourlyRate]]&lt;50,"Coste salarial bajo",IF(TablaProyecto[[#This Row],[HourlyRate]]&lt;75,"Coste salarial medio","Coste salarial alto"))</f>
        <v>Coste salarial bajo</v>
      </c>
      <c r="AN1734" s="3" t="str">
        <f>+IF(TablaProyecto[[#This Row],[DistanceFromHome]]&lt;10,"0-10 kms",IF(TablaProyecto[[#This Row],[DistanceFromHome]]&lt;20,"10-20 kms","20-30 kms"))</f>
        <v>0-10 kms</v>
      </c>
      <c r="AO1734" s="3" t="str">
        <f>+IF(TablaProyecto[[#This Row],[Porcentaje de aumento salarial recibido (%)]]&lt;16%,"Bajo",IF(TablaProyecto[[#This Row],[Porcentaje de aumento salarial recibido (%)]]&lt;21%,"Medio","Alto"))</f>
        <v>Bajo</v>
      </c>
      <c r="AP1734" s="3" t="str">
        <f>+IF(TablaProyecto[[#This Row],[TrainingTimesLastYear]]&lt;3,"Poca",IF(TablaProyecto[[#This Row],[TrainingTimesLastYear]]&lt;5,"Media","Mucha"))</f>
        <v>Poca</v>
      </c>
      <c r="AQ1734" s="3" t="str">
        <f>+IF(TablaProyecto[[#This Row],[TotalWorkingYears]]&lt;4,"Junior",IF(TablaProyecto[[#This Row],[TotalWorkingYears]]&lt;10,"Intermediate","Senior"))</f>
        <v>Intermediate</v>
      </c>
      <c r="AS1734" t="str">
        <f>+IF(TablaProyecto[[#This Row],[Education]]&gt;5,"ERRONEO","")</f>
        <v/>
      </c>
      <c r="AT1734" t="str">
        <f>IF(+COUNTIF(TablaProyecto[EmployeeNumber],TablaProyecto[[#This Row],[EmployeeNumber]])&gt;1,"ERRONEO"," ")</f>
        <v xml:space="preserve"> </v>
      </c>
      <c r="AU1734" t="str">
        <f>+IF(TablaProyecto[[#This Row],[JobSatisfaction]]&gt;4,"ERRONEO"," ")</f>
        <v xml:space="preserve"> </v>
      </c>
      <c r="AV1734" t="str">
        <f>+IF(TablaProyecto[[#This Row],[PerformanceRating]]&gt;4,"ERRONEO"," ")</f>
        <v xml:space="preserve"> </v>
      </c>
      <c r="AW1734" t="str">
        <f>+IF(TablaProyecto[[#This Row],[RelationshipSatisfaction]]&gt;4,"ERRONEO"," ")</f>
        <v xml:space="preserve"> </v>
      </c>
      <c r="AX1734" t="str">
        <f>+IF(TablaProyecto[[#This Row],[WorkLifeBalance]]&gt;4,"ERRONEO"," ")</f>
        <v xml:space="preserve"> </v>
      </c>
    </row>
    <row r="1735" spans="1:50" x14ac:dyDescent="0.35">
      <c r="A1735">
        <v>43</v>
      </c>
      <c r="B1735" t="s">
        <v>35</v>
      </c>
      <c r="C1735" t="s">
        <v>55</v>
      </c>
      <c r="D1735">
        <v>1112</v>
      </c>
      <c r="E1735" t="s">
        <v>61</v>
      </c>
      <c r="F1735">
        <v>2</v>
      </c>
      <c r="G1735">
        <v>2</v>
      </c>
      <c r="H1735" t="s">
        <v>38</v>
      </c>
      <c r="I1735">
        <v>1</v>
      </c>
      <c r="J1735">
        <v>2332</v>
      </c>
      <c r="K1735">
        <v>2</v>
      </c>
      <c r="L1735" t="s">
        <v>39</v>
      </c>
      <c r="M1735">
        <v>92</v>
      </c>
      <c r="N1735">
        <v>4</v>
      </c>
      <c r="O1735">
        <v>2</v>
      </c>
      <c r="P1735" t="s">
        <v>61</v>
      </c>
      <c r="Q1735">
        <v>1</v>
      </c>
      <c r="R1735" t="s">
        <v>41</v>
      </c>
      <c r="S1735">
        <v>18880</v>
      </c>
      <c r="T1735">
        <v>15411</v>
      </c>
      <c r="U1735">
        <v>1</v>
      </c>
      <c r="V1735" t="s">
        <v>42</v>
      </c>
      <c r="W1735" t="s">
        <v>43</v>
      </c>
      <c r="X1735">
        <v>14</v>
      </c>
      <c r="Y1735">
        <v>4</v>
      </c>
      <c r="Z1735">
        <v>3</v>
      </c>
      <c r="AA1735">
        <v>80</v>
      </c>
      <c r="AB1735">
        <v>0</v>
      </c>
      <c r="AC1735">
        <v>5</v>
      </c>
      <c r="AD1735">
        <v>2</v>
      </c>
      <c r="AE1735">
        <v>3</v>
      </c>
      <c r="AF1735">
        <v>13</v>
      </c>
      <c r="AG1735">
        <v>10</v>
      </c>
      <c r="AH1735">
        <v>2</v>
      </c>
      <c r="AI1735">
        <v>2</v>
      </c>
      <c r="AJ1735" s="3">
        <f>+TablaProyecto[[#This Row],[PercentSalaryHike]]/100</f>
        <v>0.14000000000000001</v>
      </c>
      <c r="AK1735" s="3" t="str">
        <f>+IF(TablaProyecto[[#This Row],[Age]]&gt;=61,"Baby boomers",IF(TablaProyecto[[#This Row],[Age]]&gt;=45,"Generacion X",IF(TablaProyecto[[#This Row],[Age]]&gt;=29,"Millennials","Generacion Z")))</f>
        <v>Millennials</v>
      </c>
      <c r="AL173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735" s="3" t="str">
        <f>+IF(TablaProyecto[[#This Row],[HourlyRate]]&lt;50,"Coste salarial bajo",IF(TablaProyecto[[#This Row],[HourlyRate]]&lt;75,"Coste salarial medio","Coste salarial alto"))</f>
        <v>Coste salarial alto</v>
      </c>
      <c r="AN1735" s="3" t="str">
        <f>+IF(TablaProyecto[[#This Row],[DistanceFromHome]]&lt;10,"0-10 kms",IF(TablaProyecto[[#This Row],[DistanceFromHome]]&lt;20,"10-20 kms","20-30 kms"))</f>
        <v>0-10 kms</v>
      </c>
      <c r="AO1735" s="3" t="str">
        <f>+IF(TablaProyecto[[#This Row],[Porcentaje de aumento salarial recibido (%)]]&lt;16%,"Bajo",IF(TablaProyecto[[#This Row],[Porcentaje de aumento salarial recibido (%)]]&lt;21%,"Medio","Alto"))</f>
        <v>Bajo</v>
      </c>
      <c r="AP1735" s="3" t="str">
        <f>+IF(TablaProyecto[[#This Row],[TrainingTimesLastYear]]&lt;3,"Poca",IF(TablaProyecto[[#This Row],[TrainingTimesLastYear]]&lt;5,"Media","Mucha"))</f>
        <v>Poca</v>
      </c>
      <c r="AQ1735" s="3" t="str">
        <f>+IF(TablaProyecto[[#This Row],[TotalWorkingYears]]&lt;4,"Junior",IF(TablaProyecto[[#This Row],[TotalWorkingYears]]&lt;10,"Intermediate","Senior"))</f>
        <v>Intermediate</v>
      </c>
      <c r="AS1735" t="str">
        <f>+IF(TablaProyecto[[#This Row],[Education]]&gt;5,"ERRONEO","")</f>
        <v/>
      </c>
      <c r="AT1735" t="str">
        <f>IF(+COUNTIF(TablaProyecto[EmployeeNumber],TablaProyecto[[#This Row],[EmployeeNumber]])&gt;1,"ERRONEO"," ")</f>
        <v xml:space="preserve"> </v>
      </c>
      <c r="AU1735" t="str">
        <f>+IF(TablaProyecto[[#This Row],[JobSatisfaction]]&gt;4,"ERRONEO"," ")</f>
        <v xml:space="preserve"> </v>
      </c>
      <c r="AV1735" t="str">
        <f>+IF(TablaProyecto[[#This Row],[PerformanceRating]]&gt;4,"ERRONEO"," ")</f>
        <v xml:space="preserve"> </v>
      </c>
      <c r="AW1735" t="str">
        <f>+IF(TablaProyecto[[#This Row],[RelationshipSatisfaction]]&gt;4,"ERRONEO"," ")</f>
        <v xml:space="preserve"> </v>
      </c>
      <c r="AX1735" t="str">
        <f>+IF(TablaProyecto[[#This Row],[WorkLifeBalance]]&gt;4,"ERRONEO"," ")</f>
        <v xml:space="preserve"> </v>
      </c>
    </row>
    <row r="1736" spans="1:50" x14ac:dyDescent="0.35">
      <c r="A1736">
        <v>27</v>
      </c>
      <c r="B1736" t="s">
        <v>43</v>
      </c>
      <c r="C1736" t="s">
        <v>55</v>
      </c>
      <c r="D1736">
        <v>1034</v>
      </c>
      <c r="E1736" t="s">
        <v>61</v>
      </c>
      <c r="F1736">
        <v>3</v>
      </c>
      <c r="G1736">
        <v>2</v>
      </c>
      <c r="H1736" t="s">
        <v>60</v>
      </c>
      <c r="I1736">
        <v>1</v>
      </c>
      <c r="J1736">
        <v>2333</v>
      </c>
      <c r="K1736">
        <v>2</v>
      </c>
      <c r="L1736" t="s">
        <v>39</v>
      </c>
      <c r="M1736">
        <v>39</v>
      </c>
      <c r="N1736">
        <v>4</v>
      </c>
      <c r="O1736">
        <v>2</v>
      </c>
      <c r="P1736" t="s">
        <v>56</v>
      </c>
      <c r="Q1736">
        <v>3</v>
      </c>
      <c r="R1736" t="s">
        <v>48</v>
      </c>
      <c r="S1736">
        <v>2438</v>
      </c>
      <c r="T1736">
        <v>25353</v>
      </c>
      <c r="U1736">
        <v>3</v>
      </c>
      <c r="V1736" t="s">
        <v>42</v>
      </c>
      <c r="W1736" t="s">
        <v>43</v>
      </c>
      <c r="X1736">
        <v>20</v>
      </c>
      <c r="Y1736">
        <v>3</v>
      </c>
      <c r="Z1736">
        <v>3</v>
      </c>
      <c r="AA1736">
        <v>80</v>
      </c>
      <c r="AB1736">
        <v>0</v>
      </c>
      <c r="AC1736">
        <v>11</v>
      </c>
      <c r="AD1736">
        <v>3</v>
      </c>
      <c r="AE1736">
        <v>2</v>
      </c>
      <c r="AF1736">
        <v>9</v>
      </c>
      <c r="AG1736">
        <v>6</v>
      </c>
      <c r="AH1736">
        <v>0</v>
      </c>
      <c r="AI1736">
        <v>9</v>
      </c>
      <c r="AJ1736" s="3">
        <f>+TablaProyecto[[#This Row],[PercentSalaryHike]]/100</f>
        <v>0.2</v>
      </c>
      <c r="AK1736" s="3" t="str">
        <f>+IF(TablaProyecto[[#This Row],[Age]]&gt;=61,"Baby boomers",IF(TablaProyecto[[#This Row],[Age]]&gt;=45,"Generacion X",IF(TablaProyecto[[#This Row],[Age]]&gt;=29,"Millennials","Generacion Z")))</f>
        <v>Generacion Z</v>
      </c>
      <c r="AL173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36" s="3" t="str">
        <f>+IF(TablaProyecto[[#This Row],[HourlyRate]]&lt;50,"Coste salarial bajo",IF(TablaProyecto[[#This Row],[HourlyRate]]&lt;75,"Coste salarial medio","Coste salarial alto"))</f>
        <v>Coste salarial bajo</v>
      </c>
      <c r="AN1736" s="3" t="str">
        <f>+IF(TablaProyecto[[#This Row],[DistanceFromHome]]&lt;10,"0-10 kms",IF(TablaProyecto[[#This Row],[DistanceFromHome]]&lt;20,"10-20 kms","20-30 kms"))</f>
        <v>0-10 kms</v>
      </c>
      <c r="AO1736" s="3" t="str">
        <f>+IF(TablaProyecto[[#This Row],[Porcentaje de aumento salarial recibido (%)]]&lt;16%,"Bajo",IF(TablaProyecto[[#This Row],[Porcentaje de aumento salarial recibido (%)]]&lt;21%,"Medio","Alto"))</f>
        <v>Medio</v>
      </c>
      <c r="AP1736" s="3" t="str">
        <f>+IF(TablaProyecto[[#This Row],[TrainingTimesLastYear]]&lt;3,"Poca",IF(TablaProyecto[[#This Row],[TrainingTimesLastYear]]&lt;5,"Media","Mucha"))</f>
        <v>Media</v>
      </c>
      <c r="AQ1736" s="3" t="str">
        <f>+IF(TablaProyecto[[#This Row],[TotalWorkingYears]]&lt;4,"Junior",IF(TablaProyecto[[#This Row],[TotalWorkingYears]]&lt;10,"Intermediate","Senior"))</f>
        <v>Senior</v>
      </c>
      <c r="AS1736" t="str">
        <f>+IF(TablaProyecto[[#This Row],[Education]]&gt;5,"ERRONEO","")</f>
        <v/>
      </c>
      <c r="AT1736" t="str">
        <f>IF(+COUNTIF(TablaProyecto[EmployeeNumber],TablaProyecto[[#This Row],[EmployeeNumber]])&gt;1,"ERRONEO"," ")</f>
        <v xml:space="preserve"> </v>
      </c>
      <c r="AU1736" t="str">
        <f>+IF(TablaProyecto[[#This Row],[JobSatisfaction]]&gt;4,"ERRONEO"," ")</f>
        <v xml:space="preserve"> </v>
      </c>
      <c r="AV1736" t="str">
        <f>+IF(TablaProyecto[[#This Row],[PerformanceRating]]&gt;4,"ERRONEO"," ")</f>
        <v xml:space="preserve"> </v>
      </c>
      <c r="AW1736" t="str">
        <f>+IF(TablaProyecto[[#This Row],[RelationshipSatisfaction]]&gt;4,"ERRONEO"," ")</f>
        <v xml:space="preserve"> </v>
      </c>
      <c r="AX1736" t="str">
        <f>+IF(TablaProyecto[[#This Row],[WorkLifeBalance]]&gt;4,"ERRONEO"," ")</f>
        <v xml:space="preserve"> </v>
      </c>
    </row>
    <row r="1737" spans="1:50" x14ac:dyDescent="0.35">
      <c r="A1737">
        <v>58</v>
      </c>
      <c r="B1737" t="s">
        <v>43</v>
      </c>
      <c r="C1737" t="s">
        <v>55</v>
      </c>
      <c r="D1737">
        <v>715</v>
      </c>
      <c r="E1737" t="s">
        <v>61</v>
      </c>
      <c r="F1737">
        <v>7</v>
      </c>
      <c r="G1737">
        <v>5</v>
      </c>
      <c r="H1737" t="s">
        <v>51</v>
      </c>
      <c r="I1737">
        <v>1</v>
      </c>
      <c r="J1737">
        <v>2334</v>
      </c>
      <c r="K1737">
        <v>3</v>
      </c>
      <c r="L1737" t="s">
        <v>39</v>
      </c>
      <c r="M1737">
        <v>41</v>
      </c>
      <c r="N1737">
        <v>1</v>
      </c>
      <c r="O1737">
        <v>1</v>
      </c>
      <c r="P1737" t="s">
        <v>47</v>
      </c>
      <c r="Q1737">
        <v>1</v>
      </c>
      <c r="R1737" t="s">
        <v>41</v>
      </c>
      <c r="S1737">
        <v>13142</v>
      </c>
      <c r="T1737">
        <v>15919</v>
      </c>
      <c r="U1737">
        <v>1</v>
      </c>
      <c r="V1737" t="s">
        <v>42</v>
      </c>
      <c r="W1737" t="s">
        <v>43</v>
      </c>
      <c r="X1737">
        <v>21</v>
      </c>
      <c r="Y1737">
        <v>3</v>
      </c>
      <c r="Z1737">
        <v>3</v>
      </c>
      <c r="AA1737">
        <v>80</v>
      </c>
      <c r="AB1737">
        <v>1</v>
      </c>
      <c r="AC1737">
        <v>6</v>
      </c>
      <c r="AD1737">
        <v>3</v>
      </c>
      <c r="AE1737">
        <v>3</v>
      </c>
      <c r="AF1737">
        <v>1</v>
      </c>
      <c r="AG1737">
        <v>4</v>
      </c>
      <c r="AH1737">
        <v>1</v>
      </c>
      <c r="AI1737">
        <v>3</v>
      </c>
      <c r="AJ1737" s="3">
        <f>+TablaProyecto[[#This Row],[PercentSalaryHike]]/100</f>
        <v>0.21</v>
      </c>
      <c r="AK1737" s="3" t="str">
        <f>+IF(TablaProyecto[[#This Row],[Age]]&gt;=61,"Baby boomers",IF(TablaProyecto[[#This Row],[Age]]&gt;=45,"Generacion X",IF(TablaProyecto[[#This Row],[Age]]&gt;=29,"Millennials","Generacion Z")))</f>
        <v>Generacion X</v>
      </c>
      <c r="AL173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737" s="3" t="str">
        <f>+IF(TablaProyecto[[#This Row],[HourlyRate]]&lt;50,"Coste salarial bajo",IF(TablaProyecto[[#This Row],[HourlyRate]]&lt;75,"Coste salarial medio","Coste salarial alto"))</f>
        <v>Coste salarial bajo</v>
      </c>
      <c r="AN1737" s="3" t="str">
        <f>+IF(TablaProyecto[[#This Row],[DistanceFromHome]]&lt;10,"0-10 kms",IF(TablaProyecto[[#This Row],[DistanceFromHome]]&lt;20,"10-20 kms","20-30 kms"))</f>
        <v>0-10 kms</v>
      </c>
      <c r="AO1737" s="3" t="str">
        <f>+IF(TablaProyecto[[#This Row],[Porcentaje de aumento salarial recibido (%)]]&lt;16%,"Bajo",IF(TablaProyecto[[#This Row],[Porcentaje de aumento salarial recibido (%)]]&lt;21%,"Medio","Alto"))</f>
        <v>Alto</v>
      </c>
      <c r="AP1737" s="3" t="str">
        <f>+IF(TablaProyecto[[#This Row],[TrainingTimesLastYear]]&lt;3,"Poca",IF(TablaProyecto[[#This Row],[TrainingTimesLastYear]]&lt;5,"Media","Mucha"))</f>
        <v>Media</v>
      </c>
      <c r="AQ1737" s="3" t="str">
        <f>+IF(TablaProyecto[[#This Row],[TotalWorkingYears]]&lt;4,"Junior",IF(TablaProyecto[[#This Row],[TotalWorkingYears]]&lt;10,"Intermediate","Senior"))</f>
        <v>Intermediate</v>
      </c>
      <c r="AS1737" t="str">
        <f>+IF(TablaProyecto[[#This Row],[Education]]&gt;5,"ERRONEO","")</f>
        <v/>
      </c>
      <c r="AT1737" t="str">
        <f>IF(+COUNTIF(TablaProyecto[EmployeeNumber],TablaProyecto[[#This Row],[EmployeeNumber]])&gt;1,"ERRONEO"," ")</f>
        <v xml:space="preserve"> </v>
      </c>
      <c r="AU1737" t="str">
        <f>+IF(TablaProyecto[[#This Row],[JobSatisfaction]]&gt;4,"ERRONEO"," ")</f>
        <v xml:space="preserve"> </v>
      </c>
      <c r="AV1737" t="str">
        <f>+IF(TablaProyecto[[#This Row],[PerformanceRating]]&gt;4,"ERRONEO"," ")</f>
        <v xml:space="preserve"> </v>
      </c>
      <c r="AW1737" t="str">
        <f>+IF(TablaProyecto[[#This Row],[RelationshipSatisfaction]]&gt;4,"ERRONEO"," ")</f>
        <v xml:space="preserve"> </v>
      </c>
      <c r="AX1737" t="str">
        <f>+IF(TablaProyecto[[#This Row],[WorkLifeBalance]]&gt;4,"ERRONEO"," ")</f>
        <v xml:space="preserve"> </v>
      </c>
    </row>
    <row r="1738" spans="1:50" x14ac:dyDescent="0.35">
      <c r="A1738">
        <v>45</v>
      </c>
      <c r="B1738" t="s">
        <v>43</v>
      </c>
      <c r="C1738" t="s">
        <v>44</v>
      </c>
      <c r="D1738">
        <v>140</v>
      </c>
      <c r="E1738" t="s">
        <v>45</v>
      </c>
      <c r="F1738">
        <v>2</v>
      </c>
      <c r="G1738">
        <v>3</v>
      </c>
      <c r="H1738" t="s">
        <v>60</v>
      </c>
      <c r="I1738">
        <v>1</v>
      </c>
      <c r="J1738">
        <v>2335</v>
      </c>
      <c r="K1738">
        <v>4</v>
      </c>
      <c r="L1738" t="s">
        <v>39</v>
      </c>
      <c r="M1738">
        <v>43</v>
      </c>
      <c r="N1738">
        <v>1</v>
      </c>
      <c r="O1738">
        <v>1</v>
      </c>
      <c r="P1738" t="s">
        <v>54</v>
      </c>
      <c r="Q1738">
        <v>2</v>
      </c>
      <c r="R1738" t="s">
        <v>52</v>
      </c>
      <c r="S1738">
        <v>14852</v>
      </c>
      <c r="T1738">
        <v>16577</v>
      </c>
      <c r="U1738">
        <v>1</v>
      </c>
      <c r="V1738" t="s">
        <v>42</v>
      </c>
      <c r="W1738" t="s">
        <v>35</v>
      </c>
      <c r="X1738">
        <v>22</v>
      </c>
      <c r="Y1738">
        <v>3</v>
      </c>
      <c r="Z1738">
        <v>3</v>
      </c>
      <c r="AA1738">
        <v>80</v>
      </c>
      <c r="AB1738">
        <v>1</v>
      </c>
      <c r="AC1738">
        <v>5</v>
      </c>
      <c r="AD1738">
        <v>1</v>
      </c>
      <c r="AE1738">
        <v>3</v>
      </c>
      <c r="AF1738">
        <v>3</v>
      </c>
      <c r="AG1738">
        <v>7</v>
      </c>
      <c r="AH1738">
        <v>11</v>
      </c>
      <c r="AI1738">
        <v>7</v>
      </c>
      <c r="AJ1738" s="3">
        <f>+TablaProyecto[[#This Row],[PercentSalaryHike]]/100</f>
        <v>0.22</v>
      </c>
      <c r="AK1738" s="3" t="str">
        <f>+IF(TablaProyecto[[#This Row],[Age]]&gt;=61,"Baby boomers",IF(TablaProyecto[[#This Row],[Age]]&gt;=45,"Generacion X",IF(TablaProyecto[[#This Row],[Age]]&gt;=29,"Millennials","Generacion Z")))</f>
        <v>Generacion X</v>
      </c>
      <c r="AL173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38" s="3" t="str">
        <f>+IF(TablaProyecto[[#This Row],[HourlyRate]]&lt;50,"Coste salarial bajo",IF(TablaProyecto[[#This Row],[HourlyRate]]&lt;75,"Coste salarial medio","Coste salarial alto"))</f>
        <v>Coste salarial bajo</v>
      </c>
      <c r="AN1738" s="3" t="str">
        <f>+IF(TablaProyecto[[#This Row],[DistanceFromHome]]&lt;10,"0-10 kms",IF(TablaProyecto[[#This Row],[DistanceFromHome]]&lt;20,"10-20 kms","20-30 kms"))</f>
        <v>0-10 kms</v>
      </c>
      <c r="AO1738" s="3" t="str">
        <f>+IF(TablaProyecto[[#This Row],[Porcentaje de aumento salarial recibido (%)]]&lt;16%,"Bajo",IF(TablaProyecto[[#This Row],[Porcentaje de aumento salarial recibido (%)]]&lt;21%,"Medio","Alto"))</f>
        <v>Alto</v>
      </c>
      <c r="AP1738" s="3" t="str">
        <f>+IF(TablaProyecto[[#This Row],[TrainingTimesLastYear]]&lt;3,"Poca",IF(TablaProyecto[[#This Row],[TrainingTimesLastYear]]&lt;5,"Media","Mucha"))</f>
        <v>Poca</v>
      </c>
      <c r="AQ1738" s="3" t="str">
        <f>+IF(TablaProyecto[[#This Row],[TotalWorkingYears]]&lt;4,"Junior",IF(TablaProyecto[[#This Row],[TotalWorkingYears]]&lt;10,"Intermediate","Senior"))</f>
        <v>Intermediate</v>
      </c>
      <c r="AS1738" t="str">
        <f>+IF(TablaProyecto[[#This Row],[Education]]&gt;5,"ERRONEO","")</f>
        <v/>
      </c>
      <c r="AT1738" t="str">
        <f>IF(+COUNTIF(TablaProyecto[EmployeeNumber],TablaProyecto[[#This Row],[EmployeeNumber]])&gt;1,"ERRONEO"," ")</f>
        <v xml:space="preserve"> </v>
      </c>
      <c r="AU1738" t="str">
        <f>+IF(TablaProyecto[[#This Row],[JobSatisfaction]]&gt;4,"ERRONEO"," ")</f>
        <v xml:space="preserve"> </v>
      </c>
      <c r="AV1738" t="str">
        <f>+IF(TablaProyecto[[#This Row],[PerformanceRating]]&gt;4,"ERRONEO"," ")</f>
        <v xml:space="preserve"> </v>
      </c>
      <c r="AW1738" t="str">
        <f>+IF(TablaProyecto[[#This Row],[RelationshipSatisfaction]]&gt;4,"ERRONEO"," ")</f>
        <v xml:space="preserve"> </v>
      </c>
      <c r="AX1738" t="str">
        <f>+IF(TablaProyecto[[#This Row],[WorkLifeBalance]]&gt;4,"ERRONEO"," ")</f>
        <v xml:space="preserve"> </v>
      </c>
    </row>
    <row r="1739" spans="1:50" x14ac:dyDescent="0.35">
      <c r="A1739">
        <v>26</v>
      </c>
      <c r="B1739" t="s">
        <v>43</v>
      </c>
      <c r="C1739" t="s">
        <v>36</v>
      </c>
      <c r="D1739">
        <v>362</v>
      </c>
      <c r="E1739" t="s">
        <v>37</v>
      </c>
      <c r="F1739">
        <v>26</v>
      </c>
      <c r="G1739">
        <v>4</v>
      </c>
      <c r="H1739" t="s">
        <v>38</v>
      </c>
      <c r="I1739">
        <v>1</v>
      </c>
      <c r="J1739">
        <v>2336</v>
      </c>
      <c r="K1739">
        <v>3</v>
      </c>
      <c r="L1739" t="s">
        <v>39</v>
      </c>
      <c r="M1739">
        <v>75</v>
      </c>
      <c r="N1739">
        <v>3</v>
      </c>
      <c r="O1739">
        <v>4</v>
      </c>
      <c r="P1739" t="s">
        <v>53</v>
      </c>
      <c r="Q1739">
        <v>3</v>
      </c>
      <c r="R1739" t="s">
        <v>48</v>
      </c>
      <c r="S1739">
        <v>3936</v>
      </c>
      <c r="T1739">
        <v>17434</v>
      </c>
      <c r="U1739">
        <v>9</v>
      </c>
      <c r="V1739" t="s">
        <v>42</v>
      </c>
      <c r="W1739" t="s">
        <v>43</v>
      </c>
      <c r="X1739">
        <v>13</v>
      </c>
      <c r="Y1739">
        <v>4</v>
      </c>
      <c r="Z1739">
        <v>4</v>
      </c>
      <c r="AA1739">
        <v>80</v>
      </c>
      <c r="AB1739">
        <v>0</v>
      </c>
      <c r="AC1739">
        <v>18</v>
      </c>
      <c r="AD1739">
        <v>2</v>
      </c>
      <c r="AE1739">
        <v>3</v>
      </c>
      <c r="AF1739">
        <v>1</v>
      </c>
      <c r="AG1739">
        <v>4</v>
      </c>
      <c r="AH1739">
        <v>0</v>
      </c>
      <c r="AI1739">
        <v>7</v>
      </c>
      <c r="AJ1739" s="3">
        <f>+TablaProyecto[[#This Row],[PercentSalaryHike]]/100</f>
        <v>0.13</v>
      </c>
      <c r="AK1739" s="3" t="str">
        <f>+IF(TablaProyecto[[#This Row],[Age]]&gt;=61,"Baby boomers",IF(TablaProyecto[[#This Row],[Age]]&gt;=45,"Generacion X",IF(TablaProyecto[[#This Row],[Age]]&gt;=29,"Millennials","Generacion Z")))</f>
        <v>Generacion Z</v>
      </c>
      <c r="AL173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739" s="3" t="str">
        <f>+IF(TablaProyecto[[#This Row],[HourlyRate]]&lt;50,"Coste salarial bajo",IF(TablaProyecto[[#This Row],[HourlyRate]]&lt;75,"Coste salarial medio","Coste salarial alto"))</f>
        <v>Coste salarial alto</v>
      </c>
      <c r="AN1739" s="3" t="str">
        <f>+IF(TablaProyecto[[#This Row],[DistanceFromHome]]&lt;10,"0-10 kms",IF(TablaProyecto[[#This Row],[DistanceFromHome]]&lt;20,"10-20 kms","20-30 kms"))</f>
        <v>20-30 kms</v>
      </c>
      <c r="AO1739" s="3" t="str">
        <f>+IF(TablaProyecto[[#This Row],[Porcentaje de aumento salarial recibido (%)]]&lt;16%,"Bajo",IF(TablaProyecto[[#This Row],[Porcentaje de aumento salarial recibido (%)]]&lt;21%,"Medio","Alto"))</f>
        <v>Bajo</v>
      </c>
      <c r="AP1739" s="3" t="str">
        <f>+IF(TablaProyecto[[#This Row],[TrainingTimesLastYear]]&lt;3,"Poca",IF(TablaProyecto[[#This Row],[TrainingTimesLastYear]]&lt;5,"Media","Mucha"))</f>
        <v>Poca</v>
      </c>
      <c r="AQ1739" s="3" t="str">
        <f>+IF(TablaProyecto[[#This Row],[TotalWorkingYears]]&lt;4,"Junior",IF(TablaProyecto[[#This Row],[TotalWorkingYears]]&lt;10,"Intermediate","Senior"))</f>
        <v>Senior</v>
      </c>
      <c r="AS1739" t="str">
        <f>+IF(TablaProyecto[[#This Row],[Education]]&gt;5,"ERRONEO","")</f>
        <v/>
      </c>
      <c r="AT1739" t="str">
        <f>IF(+COUNTIF(TablaProyecto[EmployeeNumber],TablaProyecto[[#This Row],[EmployeeNumber]])&gt;1,"ERRONEO"," ")</f>
        <v xml:space="preserve"> </v>
      </c>
      <c r="AU1739" t="str">
        <f>+IF(TablaProyecto[[#This Row],[JobSatisfaction]]&gt;4,"ERRONEO"," ")</f>
        <v xml:space="preserve"> </v>
      </c>
      <c r="AV1739" t="str">
        <f>+IF(TablaProyecto[[#This Row],[PerformanceRating]]&gt;4,"ERRONEO"," ")</f>
        <v xml:space="preserve"> </v>
      </c>
      <c r="AW1739" t="str">
        <f>+IF(TablaProyecto[[#This Row],[RelationshipSatisfaction]]&gt;4,"ERRONEO"," ")</f>
        <v xml:space="preserve"> </v>
      </c>
      <c r="AX1739" t="str">
        <f>+IF(TablaProyecto[[#This Row],[WorkLifeBalance]]&gt;4,"ERRONEO"," ")</f>
        <v xml:space="preserve"> </v>
      </c>
    </row>
    <row r="1740" spans="1:50" x14ac:dyDescent="0.35">
      <c r="A1740">
        <v>42</v>
      </c>
      <c r="B1740" t="s">
        <v>35</v>
      </c>
      <c r="C1740" t="s">
        <v>36</v>
      </c>
      <c r="D1740">
        <v>117</v>
      </c>
      <c r="E1740" t="s">
        <v>45</v>
      </c>
      <c r="F1740">
        <v>6</v>
      </c>
      <c r="G1740">
        <v>4</v>
      </c>
      <c r="H1740" t="s">
        <v>51</v>
      </c>
      <c r="I1740">
        <v>1</v>
      </c>
      <c r="J1740">
        <v>2337</v>
      </c>
      <c r="K1740">
        <v>4</v>
      </c>
      <c r="L1740" t="s">
        <v>39</v>
      </c>
      <c r="M1740">
        <v>98</v>
      </c>
      <c r="N1740">
        <v>3</v>
      </c>
      <c r="O1740">
        <v>2</v>
      </c>
      <c r="P1740" t="s">
        <v>61</v>
      </c>
      <c r="Q1740">
        <v>2</v>
      </c>
      <c r="R1740" t="s">
        <v>48</v>
      </c>
      <c r="S1740">
        <v>4534</v>
      </c>
      <c r="T1740">
        <v>22653</v>
      </c>
      <c r="U1740">
        <v>0</v>
      </c>
      <c r="V1740" t="s">
        <v>42</v>
      </c>
      <c r="W1740" t="s">
        <v>35</v>
      </c>
      <c r="X1740">
        <v>21</v>
      </c>
      <c r="Y1740">
        <v>3</v>
      </c>
      <c r="Z1740">
        <v>4</v>
      </c>
      <c r="AA1740">
        <v>80</v>
      </c>
      <c r="AB1740">
        <v>2</v>
      </c>
      <c r="AC1740">
        <v>32</v>
      </c>
      <c r="AD1740">
        <v>2</v>
      </c>
      <c r="AE1740">
        <v>3</v>
      </c>
      <c r="AF1740">
        <v>9</v>
      </c>
      <c r="AG1740">
        <v>3</v>
      </c>
      <c r="AH1740">
        <v>1</v>
      </c>
      <c r="AI1740">
        <v>0</v>
      </c>
      <c r="AJ1740" s="3">
        <f>+TablaProyecto[[#This Row],[PercentSalaryHike]]/100</f>
        <v>0.21</v>
      </c>
      <c r="AK1740" s="3" t="str">
        <f>+IF(TablaProyecto[[#This Row],[Age]]&gt;=61,"Baby boomers",IF(TablaProyecto[[#This Row],[Age]]&gt;=45,"Generacion X",IF(TablaProyecto[[#This Row],[Age]]&gt;=29,"Millennials","Generacion Z")))</f>
        <v>Millennials</v>
      </c>
      <c r="AL174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40" s="3" t="str">
        <f>+IF(TablaProyecto[[#This Row],[HourlyRate]]&lt;50,"Coste salarial bajo",IF(TablaProyecto[[#This Row],[HourlyRate]]&lt;75,"Coste salarial medio","Coste salarial alto"))</f>
        <v>Coste salarial alto</v>
      </c>
      <c r="AN1740" s="3" t="str">
        <f>+IF(TablaProyecto[[#This Row],[DistanceFromHome]]&lt;10,"0-10 kms",IF(TablaProyecto[[#This Row],[DistanceFromHome]]&lt;20,"10-20 kms","20-30 kms"))</f>
        <v>0-10 kms</v>
      </c>
      <c r="AO1740" s="3" t="str">
        <f>+IF(TablaProyecto[[#This Row],[Porcentaje de aumento salarial recibido (%)]]&lt;16%,"Bajo",IF(TablaProyecto[[#This Row],[Porcentaje de aumento salarial recibido (%)]]&lt;21%,"Medio","Alto"))</f>
        <v>Alto</v>
      </c>
      <c r="AP1740" s="3" t="str">
        <f>+IF(TablaProyecto[[#This Row],[TrainingTimesLastYear]]&lt;3,"Poca",IF(TablaProyecto[[#This Row],[TrainingTimesLastYear]]&lt;5,"Media","Mucha"))</f>
        <v>Poca</v>
      </c>
      <c r="AQ1740" s="3" t="str">
        <f>+IF(TablaProyecto[[#This Row],[TotalWorkingYears]]&lt;4,"Junior",IF(TablaProyecto[[#This Row],[TotalWorkingYears]]&lt;10,"Intermediate","Senior"))</f>
        <v>Senior</v>
      </c>
      <c r="AS1740" t="str">
        <f>+IF(TablaProyecto[[#This Row],[Education]]&gt;5,"ERRONEO","")</f>
        <v/>
      </c>
      <c r="AT1740" t="str">
        <f>IF(+COUNTIF(TablaProyecto[EmployeeNumber],TablaProyecto[[#This Row],[EmployeeNumber]])&gt;1,"ERRONEO"," ")</f>
        <v xml:space="preserve"> </v>
      </c>
      <c r="AU1740" t="str">
        <f>+IF(TablaProyecto[[#This Row],[JobSatisfaction]]&gt;4,"ERRONEO"," ")</f>
        <v xml:space="preserve"> </v>
      </c>
      <c r="AV1740" t="str">
        <f>+IF(TablaProyecto[[#This Row],[PerformanceRating]]&gt;4,"ERRONEO"," ")</f>
        <v xml:space="preserve"> </v>
      </c>
      <c r="AW1740" t="str">
        <f>+IF(TablaProyecto[[#This Row],[RelationshipSatisfaction]]&gt;4,"ERRONEO"," ")</f>
        <v xml:space="preserve"> </v>
      </c>
      <c r="AX1740" t="str">
        <f>+IF(TablaProyecto[[#This Row],[WorkLifeBalance]]&gt;4,"ERRONEO"," ")</f>
        <v xml:space="preserve"> </v>
      </c>
    </row>
    <row r="1741" spans="1:50" x14ac:dyDescent="0.35">
      <c r="A1741">
        <v>43</v>
      </c>
      <c r="B1741" t="s">
        <v>43</v>
      </c>
      <c r="C1741" t="s">
        <v>44</v>
      </c>
      <c r="D1741">
        <v>776</v>
      </c>
      <c r="E1741" t="s">
        <v>37</v>
      </c>
      <c r="F1741">
        <v>29</v>
      </c>
      <c r="G1741">
        <v>4</v>
      </c>
      <c r="H1741" t="s">
        <v>59</v>
      </c>
      <c r="I1741">
        <v>1</v>
      </c>
      <c r="J1741">
        <v>2338</v>
      </c>
      <c r="K1741">
        <v>4</v>
      </c>
      <c r="L1741" t="s">
        <v>39</v>
      </c>
      <c r="M1741">
        <v>43</v>
      </c>
      <c r="N1741">
        <v>1</v>
      </c>
      <c r="O1741">
        <v>3</v>
      </c>
      <c r="P1741" t="s">
        <v>47</v>
      </c>
      <c r="Q1741">
        <v>3</v>
      </c>
      <c r="R1741" t="s">
        <v>41</v>
      </c>
      <c r="S1741">
        <v>5368</v>
      </c>
      <c r="T1741">
        <v>5268</v>
      </c>
      <c r="U1741">
        <v>6</v>
      </c>
      <c r="V1741" t="s">
        <v>42</v>
      </c>
      <c r="W1741" t="s">
        <v>43</v>
      </c>
      <c r="X1741">
        <v>18</v>
      </c>
      <c r="Y1741">
        <v>3</v>
      </c>
      <c r="Z1741">
        <v>4</v>
      </c>
      <c r="AA1741">
        <v>80</v>
      </c>
      <c r="AB1741">
        <v>2</v>
      </c>
      <c r="AC1741">
        <v>10</v>
      </c>
      <c r="AD1741">
        <v>3</v>
      </c>
      <c r="AE1741">
        <v>3</v>
      </c>
      <c r="AF1741">
        <v>5</v>
      </c>
      <c r="AG1741">
        <v>13</v>
      </c>
      <c r="AH1741">
        <v>0</v>
      </c>
      <c r="AI1741">
        <v>9</v>
      </c>
      <c r="AJ1741" s="3">
        <f>+TablaProyecto[[#This Row],[PercentSalaryHike]]/100</f>
        <v>0.18</v>
      </c>
      <c r="AK1741" s="3" t="str">
        <f>+IF(TablaProyecto[[#This Row],[Age]]&gt;=61,"Baby boomers",IF(TablaProyecto[[#This Row],[Age]]&gt;=45,"Generacion X",IF(TablaProyecto[[#This Row],[Age]]&gt;=29,"Millennials","Generacion Z")))</f>
        <v>Millennials</v>
      </c>
      <c r="AL174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41" s="3" t="str">
        <f>+IF(TablaProyecto[[#This Row],[HourlyRate]]&lt;50,"Coste salarial bajo",IF(TablaProyecto[[#This Row],[HourlyRate]]&lt;75,"Coste salarial medio","Coste salarial alto"))</f>
        <v>Coste salarial bajo</v>
      </c>
      <c r="AN1741" s="3" t="str">
        <f>+IF(TablaProyecto[[#This Row],[DistanceFromHome]]&lt;10,"0-10 kms",IF(TablaProyecto[[#This Row],[DistanceFromHome]]&lt;20,"10-20 kms","20-30 kms"))</f>
        <v>20-30 kms</v>
      </c>
      <c r="AO1741" s="3" t="str">
        <f>+IF(TablaProyecto[[#This Row],[Porcentaje de aumento salarial recibido (%)]]&lt;16%,"Bajo",IF(TablaProyecto[[#This Row],[Porcentaje de aumento salarial recibido (%)]]&lt;21%,"Medio","Alto"))</f>
        <v>Medio</v>
      </c>
      <c r="AP1741" s="3" t="str">
        <f>+IF(TablaProyecto[[#This Row],[TrainingTimesLastYear]]&lt;3,"Poca",IF(TablaProyecto[[#This Row],[TrainingTimesLastYear]]&lt;5,"Media","Mucha"))</f>
        <v>Media</v>
      </c>
      <c r="AQ1741" s="3" t="str">
        <f>+IF(TablaProyecto[[#This Row],[TotalWorkingYears]]&lt;4,"Junior",IF(TablaProyecto[[#This Row],[TotalWorkingYears]]&lt;10,"Intermediate","Senior"))</f>
        <v>Senior</v>
      </c>
      <c r="AS1741" t="str">
        <f>+IF(TablaProyecto[[#This Row],[Education]]&gt;5,"ERRONEO","")</f>
        <v/>
      </c>
      <c r="AT1741" t="str">
        <f>IF(+COUNTIF(TablaProyecto[EmployeeNumber],TablaProyecto[[#This Row],[EmployeeNumber]])&gt;1,"ERRONEO"," ")</f>
        <v xml:space="preserve"> </v>
      </c>
      <c r="AU1741" t="str">
        <f>+IF(TablaProyecto[[#This Row],[JobSatisfaction]]&gt;4,"ERRONEO"," ")</f>
        <v xml:space="preserve"> </v>
      </c>
      <c r="AV1741" t="str">
        <f>+IF(TablaProyecto[[#This Row],[PerformanceRating]]&gt;4,"ERRONEO"," ")</f>
        <v xml:space="preserve"> </v>
      </c>
      <c r="AW1741" t="str">
        <f>+IF(TablaProyecto[[#This Row],[RelationshipSatisfaction]]&gt;4,"ERRONEO"," ")</f>
        <v xml:space="preserve"> </v>
      </c>
      <c r="AX1741" t="str">
        <f>+IF(TablaProyecto[[#This Row],[WorkLifeBalance]]&gt;4,"ERRONEO"," ")</f>
        <v xml:space="preserve"> </v>
      </c>
    </row>
    <row r="1742" spans="1:50" x14ac:dyDescent="0.35">
      <c r="A1742">
        <v>37</v>
      </c>
      <c r="B1742" t="s">
        <v>43</v>
      </c>
      <c r="C1742" t="s">
        <v>55</v>
      </c>
      <c r="D1742">
        <v>1277</v>
      </c>
      <c r="E1742" t="s">
        <v>45</v>
      </c>
      <c r="F1742">
        <v>25</v>
      </c>
      <c r="G1742">
        <v>1</v>
      </c>
      <c r="H1742" t="s">
        <v>38</v>
      </c>
      <c r="I1742">
        <v>1</v>
      </c>
      <c r="J1742">
        <v>2339</v>
      </c>
      <c r="K1742">
        <v>4</v>
      </c>
      <c r="L1742" t="s">
        <v>39</v>
      </c>
      <c r="M1742">
        <v>95</v>
      </c>
      <c r="N1742">
        <v>4</v>
      </c>
      <c r="O1742">
        <v>2</v>
      </c>
      <c r="P1742" t="s">
        <v>57</v>
      </c>
      <c r="Q1742">
        <v>1</v>
      </c>
      <c r="R1742" t="s">
        <v>52</v>
      </c>
      <c r="S1742">
        <v>19833</v>
      </c>
      <c r="T1742">
        <v>14408</v>
      </c>
      <c r="U1742">
        <v>0</v>
      </c>
      <c r="V1742" t="s">
        <v>42</v>
      </c>
      <c r="W1742" t="s">
        <v>43</v>
      </c>
      <c r="X1742">
        <v>14</v>
      </c>
      <c r="Y1742">
        <v>3</v>
      </c>
      <c r="Z1742">
        <v>2</v>
      </c>
      <c r="AA1742">
        <v>80</v>
      </c>
      <c r="AB1742">
        <v>0</v>
      </c>
      <c r="AC1742">
        <v>21</v>
      </c>
      <c r="AD1742">
        <v>5</v>
      </c>
      <c r="AE1742">
        <v>3</v>
      </c>
      <c r="AF1742">
        <v>2</v>
      </c>
      <c r="AG1742">
        <v>2</v>
      </c>
      <c r="AH1742">
        <v>1</v>
      </c>
      <c r="AI1742">
        <v>8</v>
      </c>
      <c r="AJ1742" s="3">
        <f>+TablaProyecto[[#This Row],[PercentSalaryHike]]/100</f>
        <v>0.14000000000000001</v>
      </c>
      <c r="AK1742" s="3" t="str">
        <f>+IF(TablaProyecto[[#This Row],[Age]]&gt;=61,"Baby boomers",IF(TablaProyecto[[#This Row],[Age]]&gt;=45,"Generacion X",IF(TablaProyecto[[#This Row],[Age]]&gt;=29,"Millennials","Generacion Z")))</f>
        <v>Millennials</v>
      </c>
      <c r="AL174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42" s="3" t="str">
        <f>+IF(TablaProyecto[[#This Row],[HourlyRate]]&lt;50,"Coste salarial bajo",IF(TablaProyecto[[#This Row],[HourlyRate]]&lt;75,"Coste salarial medio","Coste salarial alto"))</f>
        <v>Coste salarial alto</v>
      </c>
      <c r="AN1742" s="3" t="str">
        <f>+IF(TablaProyecto[[#This Row],[DistanceFromHome]]&lt;10,"0-10 kms",IF(TablaProyecto[[#This Row],[DistanceFromHome]]&lt;20,"10-20 kms","20-30 kms"))</f>
        <v>20-30 kms</v>
      </c>
      <c r="AO1742" s="3" t="str">
        <f>+IF(TablaProyecto[[#This Row],[Porcentaje de aumento salarial recibido (%)]]&lt;16%,"Bajo",IF(TablaProyecto[[#This Row],[Porcentaje de aumento salarial recibido (%)]]&lt;21%,"Medio","Alto"))</f>
        <v>Bajo</v>
      </c>
      <c r="AP1742" s="3" t="str">
        <f>+IF(TablaProyecto[[#This Row],[TrainingTimesLastYear]]&lt;3,"Poca",IF(TablaProyecto[[#This Row],[TrainingTimesLastYear]]&lt;5,"Media","Mucha"))</f>
        <v>Mucha</v>
      </c>
      <c r="AQ1742" s="3" t="str">
        <f>+IF(TablaProyecto[[#This Row],[TotalWorkingYears]]&lt;4,"Junior",IF(TablaProyecto[[#This Row],[TotalWorkingYears]]&lt;10,"Intermediate","Senior"))</f>
        <v>Senior</v>
      </c>
      <c r="AS1742" t="str">
        <f>+IF(TablaProyecto[[#This Row],[Education]]&gt;5,"ERRONEO","")</f>
        <v/>
      </c>
      <c r="AT1742" t="str">
        <f>IF(+COUNTIF(TablaProyecto[EmployeeNumber],TablaProyecto[[#This Row],[EmployeeNumber]])&gt;1,"ERRONEO"," ")</f>
        <v xml:space="preserve"> </v>
      </c>
      <c r="AU1742" t="str">
        <f>+IF(TablaProyecto[[#This Row],[JobSatisfaction]]&gt;4,"ERRONEO"," ")</f>
        <v xml:space="preserve"> </v>
      </c>
      <c r="AV1742" t="str">
        <f>+IF(TablaProyecto[[#This Row],[PerformanceRating]]&gt;4,"ERRONEO"," ")</f>
        <v xml:space="preserve"> </v>
      </c>
      <c r="AW1742" t="str">
        <f>+IF(TablaProyecto[[#This Row],[RelationshipSatisfaction]]&gt;4,"ERRONEO"," ")</f>
        <v xml:space="preserve"> </v>
      </c>
      <c r="AX1742" t="str">
        <f>+IF(TablaProyecto[[#This Row],[WorkLifeBalance]]&gt;4,"ERRONEO"," ")</f>
        <v xml:space="preserve"> </v>
      </c>
    </row>
    <row r="1743" spans="1:50" x14ac:dyDescent="0.35">
      <c r="A1743">
        <v>39</v>
      </c>
      <c r="B1743" t="s">
        <v>43</v>
      </c>
      <c r="C1743" t="s">
        <v>55</v>
      </c>
      <c r="D1743">
        <v>1062</v>
      </c>
      <c r="E1743" t="s">
        <v>45</v>
      </c>
      <c r="F1743">
        <v>1</v>
      </c>
      <c r="G1743">
        <v>2</v>
      </c>
      <c r="H1743" t="s">
        <v>59</v>
      </c>
      <c r="I1743">
        <v>1</v>
      </c>
      <c r="J1743">
        <v>2340</v>
      </c>
      <c r="K1743">
        <v>1</v>
      </c>
      <c r="L1743" t="s">
        <v>46</v>
      </c>
      <c r="M1743">
        <v>98</v>
      </c>
      <c r="N1743">
        <v>1</v>
      </c>
      <c r="O1743">
        <v>3</v>
      </c>
      <c r="P1743" t="s">
        <v>53</v>
      </c>
      <c r="Q1743">
        <v>4</v>
      </c>
      <c r="R1743" t="s">
        <v>52</v>
      </c>
      <c r="S1743">
        <v>2683</v>
      </c>
      <c r="T1743">
        <v>21072</v>
      </c>
      <c r="U1743">
        <v>7</v>
      </c>
      <c r="V1743" t="s">
        <v>42</v>
      </c>
      <c r="W1743" t="s">
        <v>35</v>
      </c>
      <c r="X1743">
        <v>16</v>
      </c>
      <c r="Y1743">
        <v>4</v>
      </c>
      <c r="Z1743">
        <v>3</v>
      </c>
      <c r="AA1743">
        <v>80</v>
      </c>
      <c r="AB1743">
        <v>1</v>
      </c>
      <c r="AC1743">
        <v>8</v>
      </c>
      <c r="AD1743">
        <v>2</v>
      </c>
      <c r="AE1743">
        <v>3</v>
      </c>
      <c r="AF1743">
        <v>10</v>
      </c>
      <c r="AG1743">
        <v>7</v>
      </c>
      <c r="AH1743">
        <v>2</v>
      </c>
      <c r="AI1743">
        <v>0</v>
      </c>
      <c r="AJ1743" s="3">
        <f>+TablaProyecto[[#This Row],[PercentSalaryHike]]/100</f>
        <v>0.16</v>
      </c>
      <c r="AK1743" s="3" t="str">
        <f>+IF(TablaProyecto[[#This Row],[Age]]&gt;=61,"Baby boomers",IF(TablaProyecto[[#This Row],[Age]]&gt;=45,"Generacion X",IF(TablaProyecto[[#This Row],[Age]]&gt;=29,"Millennials","Generacion Z")))</f>
        <v>Millennials</v>
      </c>
      <c r="AL174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43" s="3" t="str">
        <f>+IF(TablaProyecto[[#This Row],[HourlyRate]]&lt;50,"Coste salarial bajo",IF(TablaProyecto[[#This Row],[HourlyRate]]&lt;75,"Coste salarial medio","Coste salarial alto"))</f>
        <v>Coste salarial alto</v>
      </c>
      <c r="AN1743" s="3" t="str">
        <f>+IF(TablaProyecto[[#This Row],[DistanceFromHome]]&lt;10,"0-10 kms",IF(TablaProyecto[[#This Row],[DistanceFromHome]]&lt;20,"10-20 kms","20-30 kms"))</f>
        <v>0-10 kms</v>
      </c>
      <c r="AO1743" s="3" t="str">
        <f>+IF(TablaProyecto[[#This Row],[Porcentaje de aumento salarial recibido (%)]]&lt;16%,"Bajo",IF(TablaProyecto[[#This Row],[Porcentaje de aumento salarial recibido (%)]]&lt;21%,"Medio","Alto"))</f>
        <v>Medio</v>
      </c>
      <c r="AP1743" s="3" t="str">
        <f>+IF(TablaProyecto[[#This Row],[TrainingTimesLastYear]]&lt;3,"Poca",IF(TablaProyecto[[#This Row],[TrainingTimesLastYear]]&lt;5,"Media","Mucha"))</f>
        <v>Poca</v>
      </c>
      <c r="AQ1743" s="3" t="str">
        <f>+IF(TablaProyecto[[#This Row],[TotalWorkingYears]]&lt;4,"Junior",IF(TablaProyecto[[#This Row],[TotalWorkingYears]]&lt;10,"Intermediate","Senior"))</f>
        <v>Intermediate</v>
      </c>
      <c r="AS1743" t="str">
        <f>+IF(TablaProyecto[[#This Row],[Education]]&gt;5,"ERRONEO","")</f>
        <v/>
      </c>
      <c r="AT1743" t="str">
        <f>IF(+COUNTIF(TablaProyecto[EmployeeNumber],TablaProyecto[[#This Row],[EmployeeNumber]])&gt;1,"ERRONEO"," ")</f>
        <v xml:space="preserve"> </v>
      </c>
      <c r="AU1743" t="str">
        <f>+IF(TablaProyecto[[#This Row],[JobSatisfaction]]&gt;4,"ERRONEO"," ")</f>
        <v xml:space="preserve"> </v>
      </c>
      <c r="AV1743" t="str">
        <f>+IF(TablaProyecto[[#This Row],[PerformanceRating]]&gt;4,"ERRONEO"," ")</f>
        <v xml:space="preserve"> </v>
      </c>
      <c r="AW1743" t="str">
        <f>+IF(TablaProyecto[[#This Row],[RelationshipSatisfaction]]&gt;4,"ERRONEO"," ")</f>
        <v xml:space="preserve"> </v>
      </c>
      <c r="AX1743" t="str">
        <f>+IF(TablaProyecto[[#This Row],[WorkLifeBalance]]&gt;4,"ERRONEO"," ")</f>
        <v xml:space="preserve"> </v>
      </c>
    </row>
    <row r="1744" spans="1:50" x14ac:dyDescent="0.35">
      <c r="A1744">
        <v>52</v>
      </c>
      <c r="B1744" t="s">
        <v>35</v>
      </c>
      <c r="C1744" t="s">
        <v>44</v>
      </c>
      <c r="D1744">
        <v>954</v>
      </c>
      <c r="E1744" t="s">
        <v>45</v>
      </c>
      <c r="F1744">
        <v>26</v>
      </c>
      <c r="G1744">
        <v>3</v>
      </c>
      <c r="H1744" t="s">
        <v>38</v>
      </c>
      <c r="I1744">
        <v>1</v>
      </c>
      <c r="J1744">
        <v>2341</v>
      </c>
      <c r="K1744">
        <v>4</v>
      </c>
      <c r="L1744" t="s">
        <v>46</v>
      </c>
      <c r="M1744">
        <v>76</v>
      </c>
      <c r="N1744">
        <v>3</v>
      </c>
      <c r="O1744">
        <v>1</v>
      </c>
      <c r="P1744" t="s">
        <v>57</v>
      </c>
      <c r="Q1744">
        <v>3</v>
      </c>
      <c r="R1744" t="s">
        <v>52</v>
      </c>
      <c r="S1744">
        <v>12936</v>
      </c>
      <c r="T1744">
        <v>15318</v>
      </c>
      <c r="U1744">
        <v>3</v>
      </c>
      <c r="V1744" t="s">
        <v>42</v>
      </c>
      <c r="W1744" t="s">
        <v>43</v>
      </c>
      <c r="X1744">
        <v>11</v>
      </c>
      <c r="Y1744">
        <v>3</v>
      </c>
      <c r="Z1744">
        <v>4</v>
      </c>
      <c r="AA1744">
        <v>80</v>
      </c>
      <c r="AB1744">
        <v>2</v>
      </c>
      <c r="AC1744">
        <v>31</v>
      </c>
      <c r="AD1744">
        <v>2</v>
      </c>
      <c r="AE1744">
        <v>3</v>
      </c>
      <c r="AF1744">
        <v>3</v>
      </c>
      <c r="AG1744">
        <v>0</v>
      </c>
      <c r="AH1744">
        <v>1</v>
      </c>
      <c r="AI1744">
        <v>2</v>
      </c>
      <c r="AJ1744" s="3">
        <f>+TablaProyecto[[#This Row],[PercentSalaryHike]]/100</f>
        <v>0.11</v>
      </c>
      <c r="AK1744" s="3" t="str">
        <f>+IF(TablaProyecto[[#This Row],[Age]]&gt;=61,"Baby boomers",IF(TablaProyecto[[#This Row],[Age]]&gt;=45,"Generacion X",IF(TablaProyecto[[#This Row],[Age]]&gt;=29,"Millennials","Generacion Z")))</f>
        <v>Generacion X</v>
      </c>
      <c r="AL174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44" s="3" t="str">
        <f>+IF(TablaProyecto[[#This Row],[HourlyRate]]&lt;50,"Coste salarial bajo",IF(TablaProyecto[[#This Row],[HourlyRate]]&lt;75,"Coste salarial medio","Coste salarial alto"))</f>
        <v>Coste salarial alto</v>
      </c>
      <c r="AN1744" s="3" t="str">
        <f>+IF(TablaProyecto[[#This Row],[DistanceFromHome]]&lt;10,"0-10 kms",IF(TablaProyecto[[#This Row],[DistanceFromHome]]&lt;20,"10-20 kms","20-30 kms"))</f>
        <v>20-30 kms</v>
      </c>
      <c r="AO1744" s="3" t="str">
        <f>+IF(TablaProyecto[[#This Row],[Porcentaje de aumento salarial recibido (%)]]&lt;16%,"Bajo",IF(TablaProyecto[[#This Row],[Porcentaje de aumento salarial recibido (%)]]&lt;21%,"Medio","Alto"))</f>
        <v>Bajo</v>
      </c>
      <c r="AP1744" s="3" t="str">
        <f>+IF(TablaProyecto[[#This Row],[TrainingTimesLastYear]]&lt;3,"Poca",IF(TablaProyecto[[#This Row],[TrainingTimesLastYear]]&lt;5,"Media","Mucha"))</f>
        <v>Poca</v>
      </c>
      <c r="AQ1744" s="3" t="str">
        <f>+IF(TablaProyecto[[#This Row],[TotalWorkingYears]]&lt;4,"Junior",IF(TablaProyecto[[#This Row],[TotalWorkingYears]]&lt;10,"Intermediate","Senior"))</f>
        <v>Senior</v>
      </c>
      <c r="AS1744" t="str">
        <f>+IF(TablaProyecto[[#This Row],[Education]]&gt;5,"ERRONEO","")</f>
        <v/>
      </c>
      <c r="AT1744" t="str">
        <f>IF(+COUNTIF(TablaProyecto[EmployeeNumber],TablaProyecto[[#This Row],[EmployeeNumber]])&gt;1,"ERRONEO"," ")</f>
        <v xml:space="preserve"> </v>
      </c>
      <c r="AU1744" t="str">
        <f>+IF(TablaProyecto[[#This Row],[JobSatisfaction]]&gt;4,"ERRONEO"," ")</f>
        <v xml:space="preserve"> </v>
      </c>
      <c r="AV1744" t="str">
        <f>+IF(TablaProyecto[[#This Row],[PerformanceRating]]&gt;4,"ERRONEO"," ")</f>
        <v xml:space="preserve"> </v>
      </c>
      <c r="AW1744" t="str">
        <f>+IF(TablaProyecto[[#This Row],[RelationshipSatisfaction]]&gt;4,"ERRONEO"," ")</f>
        <v xml:space="preserve"> </v>
      </c>
      <c r="AX1744" t="str">
        <f>+IF(TablaProyecto[[#This Row],[WorkLifeBalance]]&gt;4,"ERRONEO"," ")</f>
        <v xml:space="preserve"> </v>
      </c>
    </row>
    <row r="1745" spans="1:50" x14ac:dyDescent="0.35">
      <c r="A1745">
        <v>19</v>
      </c>
      <c r="B1745" t="s">
        <v>35</v>
      </c>
      <c r="C1745" t="s">
        <v>36</v>
      </c>
      <c r="D1745">
        <v>629</v>
      </c>
      <c r="E1745" t="s">
        <v>45</v>
      </c>
      <c r="F1745">
        <v>1</v>
      </c>
      <c r="G1745">
        <v>4</v>
      </c>
      <c r="H1745" t="s">
        <v>60</v>
      </c>
      <c r="I1745">
        <v>1</v>
      </c>
      <c r="J1745">
        <v>2342</v>
      </c>
      <c r="K1745">
        <v>1</v>
      </c>
      <c r="L1745" t="s">
        <v>39</v>
      </c>
      <c r="M1745">
        <v>100</v>
      </c>
      <c r="N1745">
        <v>3</v>
      </c>
      <c r="O1745">
        <v>2</v>
      </c>
      <c r="P1745" t="s">
        <v>57</v>
      </c>
      <c r="Q1745">
        <v>1</v>
      </c>
      <c r="R1745" t="s">
        <v>48</v>
      </c>
      <c r="S1745">
        <v>2514</v>
      </c>
      <c r="T1745">
        <v>22955</v>
      </c>
      <c r="U1745">
        <v>1</v>
      </c>
      <c r="V1745" t="s">
        <v>42</v>
      </c>
      <c r="W1745" t="s">
        <v>43</v>
      </c>
      <c r="X1745">
        <v>13</v>
      </c>
      <c r="Y1745">
        <v>3</v>
      </c>
      <c r="Z1745">
        <v>3</v>
      </c>
      <c r="AA1745">
        <v>80</v>
      </c>
      <c r="AB1745">
        <v>0</v>
      </c>
      <c r="AC1745">
        <v>11</v>
      </c>
      <c r="AD1745">
        <v>5</v>
      </c>
      <c r="AE1745">
        <v>2</v>
      </c>
      <c r="AF1745">
        <v>0</v>
      </c>
      <c r="AG1745">
        <v>13</v>
      </c>
      <c r="AH1745">
        <v>0</v>
      </c>
      <c r="AI1745">
        <v>2</v>
      </c>
      <c r="AJ1745" s="3">
        <f>+TablaProyecto[[#This Row],[PercentSalaryHike]]/100</f>
        <v>0.13</v>
      </c>
      <c r="AK1745" s="3" t="str">
        <f>+IF(TablaProyecto[[#This Row],[Age]]&gt;=61,"Baby boomers",IF(TablaProyecto[[#This Row],[Age]]&gt;=45,"Generacion X",IF(TablaProyecto[[#This Row],[Age]]&gt;=29,"Millennials","Generacion Z")))</f>
        <v>Generacion Z</v>
      </c>
      <c r="AL174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745" s="3" t="str">
        <f>+IF(TablaProyecto[[#This Row],[HourlyRate]]&lt;50,"Coste salarial bajo",IF(TablaProyecto[[#This Row],[HourlyRate]]&lt;75,"Coste salarial medio","Coste salarial alto"))</f>
        <v>Coste salarial alto</v>
      </c>
      <c r="AN1745" s="3" t="str">
        <f>+IF(TablaProyecto[[#This Row],[DistanceFromHome]]&lt;10,"0-10 kms",IF(TablaProyecto[[#This Row],[DistanceFromHome]]&lt;20,"10-20 kms","20-30 kms"))</f>
        <v>0-10 kms</v>
      </c>
      <c r="AO1745" s="3" t="str">
        <f>+IF(TablaProyecto[[#This Row],[Porcentaje de aumento salarial recibido (%)]]&lt;16%,"Bajo",IF(TablaProyecto[[#This Row],[Porcentaje de aumento salarial recibido (%)]]&lt;21%,"Medio","Alto"))</f>
        <v>Bajo</v>
      </c>
      <c r="AP1745" s="3" t="str">
        <f>+IF(TablaProyecto[[#This Row],[TrainingTimesLastYear]]&lt;3,"Poca",IF(TablaProyecto[[#This Row],[TrainingTimesLastYear]]&lt;5,"Media","Mucha"))</f>
        <v>Mucha</v>
      </c>
      <c r="AQ1745" s="3" t="str">
        <f>+IF(TablaProyecto[[#This Row],[TotalWorkingYears]]&lt;4,"Junior",IF(TablaProyecto[[#This Row],[TotalWorkingYears]]&lt;10,"Intermediate","Senior"))</f>
        <v>Senior</v>
      </c>
      <c r="AS1745" t="str">
        <f>+IF(TablaProyecto[[#This Row],[Education]]&gt;5,"ERRONEO","")</f>
        <v/>
      </c>
      <c r="AT1745" t="str">
        <f>IF(+COUNTIF(TablaProyecto[EmployeeNumber],TablaProyecto[[#This Row],[EmployeeNumber]])&gt;1,"ERRONEO"," ")</f>
        <v xml:space="preserve"> </v>
      </c>
      <c r="AU1745" t="str">
        <f>+IF(TablaProyecto[[#This Row],[JobSatisfaction]]&gt;4,"ERRONEO"," ")</f>
        <v xml:space="preserve"> </v>
      </c>
      <c r="AV1745" t="str">
        <f>+IF(TablaProyecto[[#This Row],[PerformanceRating]]&gt;4,"ERRONEO"," ")</f>
        <v xml:space="preserve"> </v>
      </c>
      <c r="AW1745" t="str">
        <f>+IF(TablaProyecto[[#This Row],[RelationshipSatisfaction]]&gt;4,"ERRONEO"," ")</f>
        <v xml:space="preserve"> </v>
      </c>
      <c r="AX1745" t="str">
        <f>+IF(TablaProyecto[[#This Row],[WorkLifeBalance]]&gt;4,"ERRONEO"," ")</f>
        <v xml:space="preserve"> </v>
      </c>
    </row>
    <row r="1746" spans="1:50" x14ac:dyDescent="0.35">
      <c r="A1746">
        <v>20</v>
      </c>
      <c r="B1746" t="s">
        <v>43</v>
      </c>
      <c r="C1746" t="s">
        <v>55</v>
      </c>
      <c r="D1746">
        <v>343</v>
      </c>
      <c r="E1746" t="s">
        <v>45</v>
      </c>
      <c r="F1746">
        <v>5</v>
      </c>
      <c r="G1746">
        <v>3</v>
      </c>
      <c r="H1746" t="s">
        <v>49</v>
      </c>
      <c r="I1746">
        <v>1</v>
      </c>
      <c r="J1746">
        <v>2343</v>
      </c>
      <c r="K1746">
        <v>2</v>
      </c>
      <c r="L1746" t="s">
        <v>39</v>
      </c>
      <c r="M1746">
        <v>79</v>
      </c>
      <c r="N1746">
        <v>3</v>
      </c>
      <c r="O1746">
        <v>4</v>
      </c>
      <c r="P1746" t="s">
        <v>61</v>
      </c>
      <c r="Q1746">
        <v>3</v>
      </c>
      <c r="R1746" t="s">
        <v>52</v>
      </c>
      <c r="S1746">
        <v>10475</v>
      </c>
      <c r="T1746">
        <v>20938</v>
      </c>
      <c r="U1746">
        <v>0</v>
      </c>
      <c r="V1746" t="s">
        <v>42</v>
      </c>
      <c r="W1746" t="s">
        <v>43</v>
      </c>
      <c r="X1746">
        <v>14</v>
      </c>
      <c r="Y1746">
        <v>3</v>
      </c>
      <c r="Z1746">
        <v>1</v>
      </c>
      <c r="AA1746">
        <v>80</v>
      </c>
      <c r="AB1746">
        <v>0</v>
      </c>
      <c r="AC1746">
        <v>7</v>
      </c>
      <c r="AD1746">
        <v>0</v>
      </c>
      <c r="AE1746">
        <v>3</v>
      </c>
      <c r="AF1746">
        <v>6</v>
      </c>
      <c r="AG1746">
        <v>7</v>
      </c>
      <c r="AH1746">
        <v>9</v>
      </c>
      <c r="AI1746">
        <v>7</v>
      </c>
      <c r="AJ1746" s="3">
        <f>+TablaProyecto[[#This Row],[PercentSalaryHike]]/100</f>
        <v>0.14000000000000001</v>
      </c>
      <c r="AK1746" s="3" t="str">
        <f>+IF(TablaProyecto[[#This Row],[Age]]&gt;=61,"Baby boomers",IF(TablaProyecto[[#This Row],[Age]]&gt;=45,"Generacion X",IF(TablaProyecto[[#This Row],[Age]]&gt;=29,"Millennials","Generacion Z")))</f>
        <v>Generacion Z</v>
      </c>
      <c r="AL174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46" s="3" t="str">
        <f>+IF(TablaProyecto[[#This Row],[HourlyRate]]&lt;50,"Coste salarial bajo",IF(TablaProyecto[[#This Row],[HourlyRate]]&lt;75,"Coste salarial medio","Coste salarial alto"))</f>
        <v>Coste salarial alto</v>
      </c>
      <c r="AN1746" s="3" t="str">
        <f>+IF(TablaProyecto[[#This Row],[DistanceFromHome]]&lt;10,"0-10 kms",IF(TablaProyecto[[#This Row],[DistanceFromHome]]&lt;20,"10-20 kms","20-30 kms"))</f>
        <v>0-10 kms</v>
      </c>
      <c r="AO1746" s="3" t="str">
        <f>+IF(TablaProyecto[[#This Row],[Porcentaje de aumento salarial recibido (%)]]&lt;16%,"Bajo",IF(TablaProyecto[[#This Row],[Porcentaje de aumento salarial recibido (%)]]&lt;21%,"Medio","Alto"))</f>
        <v>Bajo</v>
      </c>
      <c r="AP1746" s="3" t="str">
        <f>+IF(TablaProyecto[[#This Row],[TrainingTimesLastYear]]&lt;3,"Poca",IF(TablaProyecto[[#This Row],[TrainingTimesLastYear]]&lt;5,"Media","Mucha"))</f>
        <v>Poca</v>
      </c>
      <c r="AQ1746" s="3" t="str">
        <f>+IF(TablaProyecto[[#This Row],[TotalWorkingYears]]&lt;4,"Junior",IF(TablaProyecto[[#This Row],[TotalWorkingYears]]&lt;10,"Intermediate","Senior"))</f>
        <v>Intermediate</v>
      </c>
      <c r="AS1746" t="str">
        <f>+IF(TablaProyecto[[#This Row],[Education]]&gt;5,"ERRONEO","")</f>
        <v/>
      </c>
      <c r="AT1746" t="str">
        <f>IF(+COUNTIF(TablaProyecto[EmployeeNumber],TablaProyecto[[#This Row],[EmployeeNumber]])&gt;1,"ERRONEO"," ")</f>
        <v xml:space="preserve"> </v>
      </c>
      <c r="AU1746" t="str">
        <f>+IF(TablaProyecto[[#This Row],[JobSatisfaction]]&gt;4,"ERRONEO"," ")</f>
        <v xml:space="preserve"> </v>
      </c>
      <c r="AV1746" t="str">
        <f>+IF(TablaProyecto[[#This Row],[PerformanceRating]]&gt;4,"ERRONEO"," ")</f>
        <v xml:space="preserve"> </v>
      </c>
      <c r="AW1746" t="str">
        <f>+IF(TablaProyecto[[#This Row],[RelationshipSatisfaction]]&gt;4,"ERRONEO"," ")</f>
        <v xml:space="preserve"> </v>
      </c>
      <c r="AX1746" t="str">
        <f>+IF(TablaProyecto[[#This Row],[WorkLifeBalance]]&gt;4,"ERRONEO"," ")</f>
        <v xml:space="preserve"> </v>
      </c>
    </row>
    <row r="1747" spans="1:50" x14ac:dyDescent="0.35">
      <c r="A1747">
        <v>34</v>
      </c>
      <c r="B1747" t="s">
        <v>43</v>
      </c>
      <c r="C1747" t="s">
        <v>44</v>
      </c>
      <c r="D1747">
        <v>408</v>
      </c>
      <c r="E1747" t="s">
        <v>45</v>
      </c>
      <c r="F1747">
        <v>1</v>
      </c>
      <c r="G1747">
        <v>2</v>
      </c>
      <c r="H1747" t="s">
        <v>59</v>
      </c>
      <c r="I1747">
        <v>1</v>
      </c>
      <c r="J1747">
        <v>2344</v>
      </c>
      <c r="K1747">
        <v>4</v>
      </c>
      <c r="L1747" t="s">
        <v>39</v>
      </c>
      <c r="M1747">
        <v>80</v>
      </c>
      <c r="N1747">
        <v>3</v>
      </c>
      <c r="O1747">
        <v>5</v>
      </c>
      <c r="P1747" t="s">
        <v>57</v>
      </c>
      <c r="Q1747">
        <v>4</v>
      </c>
      <c r="R1747" t="s">
        <v>52</v>
      </c>
      <c r="S1747">
        <v>4078</v>
      </c>
      <c r="T1747">
        <v>15318</v>
      </c>
      <c r="U1747">
        <v>2</v>
      </c>
      <c r="V1747" t="s">
        <v>42</v>
      </c>
      <c r="W1747" t="s">
        <v>35</v>
      </c>
      <c r="X1747">
        <v>14</v>
      </c>
      <c r="Y1747">
        <v>3</v>
      </c>
      <c r="Z1747">
        <v>4</v>
      </c>
      <c r="AA1747">
        <v>80</v>
      </c>
      <c r="AB1747">
        <v>0</v>
      </c>
      <c r="AC1747">
        <v>1</v>
      </c>
      <c r="AD1747">
        <v>3</v>
      </c>
      <c r="AE1747">
        <v>3</v>
      </c>
      <c r="AF1747">
        <v>7</v>
      </c>
      <c r="AG1747">
        <v>0</v>
      </c>
      <c r="AH1747">
        <v>1</v>
      </c>
      <c r="AI1747">
        <v>2</v>
      </c>
      <c r="AJ1747" s="3">
        <f>+TablaProyecto[[#This Row],[PercentSalaryHike]]/100</f>
        <v>0.14000000000000001</v>
      </c>
      <c r="AK1747" s="3" t="str">
        <f>+IF(TablaProyecto[[#This Row],[Age]]&gt;=61,"Baby boomers",IF(TablaProyecto[[#This Row],[Age]]&gt;=45,"Generacion X",IF(TablaProyecto[[#This Row],[Age]]&gt;=29,"Millennials","Generacion Z")))</f>
        <v>Millennials</v>
      </c>
      <c r="AL174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47" s="3" t="str">
        <f>+IF(TablaProyecto[[#This Row],[HourlyRate]]&lt;50,"Coste salarial bajo",IF(TablaProyecto[[#This Row],[HourlyRate]]&lt;75,"Coste salarial medio","Coste salarial alto"))</f>
        <v>Coste salarial alto</v>
      </c>
      <c r="AN1747" s="3" t="str">
        <f>+IF(TablaProyecto[[#This Row],[DistanceFromHome]]&lt;10,"0-10 kms",IF(TablaProyecto[[#This Row],[DistanceFromHome]]&lt;20,"10-20 kms","20-30 kms"))</f>
        <v>0-10 kms</v>
      </c>
      <c r="AO1747" s="3" t="str">
        <f>+IF(TablaProyecto[[#This Row],[Porcentaje de aumento salarial recibido (%)]]&lt;16%,"Bajo",IF(TablaProyecto[[#This Row],[Porcentaje de aumento salarial recibido (%)]]&lt;21%,"Medio","Alto"))</f>
        <v>Bajo</v>
      </c>
      <c r="AP1747" s="3" t="str">
        <f>+IF(TablaProyecto[[#This Row],[TrainingTimesLastYear]]&lt;3,"Poca",IF(TablaProyecto[[#This Row],[TrainingTimesLastYear]]&lt;5,"Media","Mucha"))</f>
        <v>Media</v>
      </c>
      <c r="AQ1747" s="3" t="str">
        <f>+IF(TablaProyecto[[#This Row],[TotalWorkingYears]]&lt;4,"Junior",IF(TablaProyecto[[#This Row],[TotalWorkingYears]]&lt;10,"Intermediate","Senior"))</f>
        <v>Junior</v>
      </c>
      <c r="AS1747" t="str">
        <f>+IF(TablaProyecto[[#This Row],[Education]]&gt;5,"ERRONEO","")</f>
        <v/>
      </c>
      <c r="AT1747" t="str">
        <f>IF(+COUNTIF(TablaProyecto[EmployeeNumber],TablaProyecto[[#This Row],[EmployeeNumber]])&gt;1,"ERRONEO"," ")</f>
        <v xml:space="preserve"> </v>
      </c>
      <c r="AU1747" t="str">
        <f>+IF(TablaProyecto[[#This Row],[JobSatisfaction]]&gt;4,"ERRONEO"," ")</f>
        <v xml:space="preserve"> </v>
      </c>
      <c r="AV1747" t="str">
        <f>+IF(TablaProyecto[[#This Row],[PerformanceRating]]&gt;4,"ERRONEO"," ")</f>
        <v xml:space="preserve"> </v>
      </c>
      <c r="AW1747" t="str">
        <f>+IF(TablaProyecto[[#This Row],[RelationshipSatisfaction]]&gt;4,"ERRONEO"," ")</f>
        <v xml:space="preserve"> </v>
      </c>
      <c r="AX1747" t="str">
        <f>+IF(TablaProyecto[[#This Row],[WorkLifeBalance]]&gt;4,"ERRONEO"," ")</f>
        <v xml:space="preserve"> </v>
      </c>
    </row>
    <row r="1748" spans="1:50" x14ac:dyDescent="0.35">
      <c r="A1748">
        <v>42</v>
      </c>
      <c r="B1748" t="s">
        <v>43</v>
      </c>
      <c r="C1748" t="s">
        <v>44</v>
      </c>
      <c r="D1748">
        <v>1234</v>
      </c>
      <c r="E1748" t="s">
        <v>45</v>
      </c>
      <c r="F1748">
        <v>6</v>
      </c>
      <c r="G1748">
        <v>2</v>
      </c>
      <c r="H1748" t="s">
        <v>59</v>
      </c>
      <c r="I1748">
        <v>1</v>
      </c>
      <c r="J1748">
        <v>2345</v>
      </c>
      <c r="K1748">
        <v>4</v>
      </c>
      <c r="L1748" t="s">
        <v>46</v>
      </c>
      <c r="M1748">
        <v>59</v>
      </c>
      <c r="N1748">
        <v>3</v>
      </c>
      <c r="O1748">
        <v>4</v>
      </c>
      <c r="P1748" t="s">
        <v>47</v>
      </c>
      <c r="Q1748">
        <v>3</v>
      </c>
      <c r="R1748" t="s">
        <v>52</v>
      </c>
      <c r="S1748">
        <v>7264</v>
      </c>
      <c r="T1748">
        <v>26841</v>
      </c>
      <c r="U1748">
        <v>4</v>
      </c>
      <c r="V1748" t="s">
        <v>42</v>
      </c>
      <c r="W1748" t="s">
        <v>43</v>
      </c>
      <c r="X1748">
        <v>16</v>
      </c>
      <c r="Y1748">
        <v>3</v>
      </c>
      <c r="Z1748">
        <v>4</v>
      </c>
      <c r="AA1748">
        <v>80</v>
      </c>
      <c r="AB1748">
        <v>1</v>
      </c>
      <c r="AC1748">
        <v>21</v>
      </c>
      <c r="AD1748">
        <v>4</v>
      </c>
      <c r="AE1748">
        <v>3</v>
      </c>
      <c r="AF1748">
        <v>10</v>
      </c>
      <c r="AG1748">
        <v>0</v>
      </c>
      <c r="AH1748">
        <v>1</v>
      </c>
      <c r="AI1748">
        <v>2</v>
      </c>
      <c r="AJ1748" s="3">
        <f>+TablaProyecto[[#This Row],[PercentSalaryHike]]/100</f>
        <v>0.16</v>
      </c>
      <c r="AK1748" s="3" t="str">
        <f>+IF(TablaProyecto[[#This Row],[Age]]&gt;=61,"Baby boomers",IF(TablaProyecto[[#This Row],[Age]]&gt;=45,"Generacion X",IF(TablaProyecto[[#This Row],[Age]]&gt;=29,"Millennials","Generacion Z")))</f>
        <v>Millennials</v>
      </c>
      <c r="AL174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48" s="3" t="str">
        <f>+IF(TablaProyecto[[#This Row],[HourlyRate]]&lt;50,"Coste salarial bajo",IF(TablaProyecto[[#This Row],[HourlyRate]]&lt;75,"Coste salarial medio","Coste salarial alto"))</f>
        <v>Coste salarial medio</v>
      </c>
      <c r="AN1748" s="3" t="str">
        <f>+IF(TablaProyecto[[#This Row],[DistanceFromHome]]&lt;10,"0-10 kms",IF(TablaProyecto[[#This Row],[DistanceFromHome]]&lt;20,"10-20 kms","20-30 kms"))</f>
        <v>0-10 kms</v>
      </c>
      <c r="AO1748" s="3" t="str">
        <f>+IF(TablaProyecto[[#This Row],[Porcentaje de aumento salarial recibido (%)]]&lt;16%,"Bajo",IF(TablaProyecto[[#This Row],[Porcentaje de aumento salarial recibido (%)]]&lt;21%,"Medio","Alto"))</f>
        <v>Medio</v>
      </c>
      <c r="AP1748" s="3" t="str">
        <f>+IF(TablaProyecto[[#This Row],[TrainingTimesLastYear]]&lt;3,"Poca",IF(TablaProyecto[[#This Row],[TrainingTimesLastYear]]&lt;5,"Media","Mucha"))</f>
        <v>Media</v>
      </c>
      <c r="AQ1748" s="3" t="str">
        <f>+IF(TablaProyecto[[#This Row],[TotalWorkingYears]]&lt;4,"Junior",IF(TablaProyecto[[#This Row],[TotalWorkingYears]]&lt;10,"Intermediate","Senior"))</f>
        <v>Senior</v>
      </c>
      <c r="AS1748" t="str">
        <f>+IF(TablaProyecto[[#This Row],[Education]]&gt;5,"ERRONEO","")</f>
        <v/>
      </c>
      <c r="AT1748" t="str">
        <f>IF(+COUNTIF(TablaProyecto[EmployeeNumber],TablaProyecto[[#This Row],[EmployeeNumber]])&gt;1,"ERRONEO"," ")</f>
        <v xml:space="preserve"> </v>
      </c>
      <c r="AU1748" t="str">
        <f>+IF(TablaProyecto[[#This Row],[JobSatisfaction]]&gt;4,"ERRONEO"," ")</f>
        <v xml:space="preserve"> </v>
      </c>
      <c r="AV1748" t="str">
        <f>+IF(TablaProyecto[[#This Row],[PerformanceRating]]&gt;4,"ERRONEO"," ")</f>
        <v xml:space="preserve"> </v>
      </c>
      <c r="AW1748" t="str">
        <f>+IF(TablaProyecto[[#This Row],[RelationshipSatisfaction]]&gt;4,"ERRONEO"," ")</f>
        <v xml:space="preserve"> </v>
      </c>
      <c r="AX1748" t="str">
        <f>+IF(TablaProyecto[[#This Row],[WorkLifeBalance]]&gt;4,"ERRONEO"," ")</f>
        <v xml:space="preserve"> </v>
      </c>
    </row>
    <row r="1749" spans="1:50" x14ac:dyDescent="0.35">
      <c r="A1749">
        <v>33</v>
      </c>
      <c r="B1749" t="s">
        <v>35</v>
      </c>
      <c r="C1749" t="s">
        <v>44</v>
      </c>
      <c r="D1749">
        <v>671</v>
      </c>
      <c r="E1749" t="s">
        <v>45</v>
      </c>
      <c r="F1749">
        <v>2</v>
      </c>
      <c r="G1749">
        <v>4</v>
      </c>
      <c r="H1749" t="s">
        <v>38</v>
      </c>
      <c r="I1749">
        <v>1</v>
      </c>
      <c r="J1749">
        <v>2346</v>
      </c>
      <c r="K1749">
        <v>4</v>
      </c>
      <c r="L1749" t="s">
        <v>39</v>
      </c>
      <c r="M1749">
        <v>60</v>
      </c>
      <c r="N1749">
        <v>3</v>
      </c>
      <c r="O1749">
        <v>2</v>
      </c>
      <c r="P1749" t="s">
        <v>40</v>
      </c>
      <c r="Q1749">
        <v>3</v>
      </c>
      <c r="R1749" t="s">
        <v>48</v>
      </c>
      <c r="S1749">
        <v>2743</v>
      </c>
      <c r="T1749">
        <v>9867</v>
      </c>
      <c r="U1749">
        <v>2</v>
      </c>
      <c r="V1749" t="s">
        <v>42</v>
      </c>
      <c r="W1749" t="s">
        <v>35</v>
      </c>
      <c r="X1749">
        <v>12</v>
      </c>
      <c r="Y1749">
        <v>3</v>
      </c>
      <c r="Z1749">
        <v>1</v>
      </c>
      <c r="AA1749">
        <v>80</v>
      </c>
      <c r="AB1749">
        <v>0</v>
      </c>
      <c r="AC1749">
        <v>10</v>
      </c>
      <c r="AD1749">
        <v>1</v>
      </c>
      <c r="AE1749">
        <v>4</v>
      </c>
      <c r="AF1749">
        <v>6</v>
      </c>
      <c r="AG1749">
        <v>0</v>
      </c>
      <c r="AH1749">
        <v>0</v>
      </c>
      <c r="AI1749">
        <v>2</v>
      </c>
      <c r="AJ1749" s="3">
        <f>+TablaProyecto[[#This Row],[PercentSalaryHike]]/100</f>
        <v>0.12</v>
      </c>
      <c r="AK1749" s="3" t="str">
        <f>+IF(TablaProyecto[[#This Row],[Age]]&gt;=61,"Baby boomers",IF(TablaProyecto[[#This Row],[Age]]&gt;=45,"Generacion X",IF(TablaProyecto[[#This Row],[Age]]&gt;=29,"Millennials","Generacion Z")))</f>
        <v>Millennials</v>
      </c>
      <c r="AL174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49" s="3" t="str">
        <f>+IF(TablaProyecto[[#This Row],[HourlyRate]]&lt;50,"Coste salarial bajo",IF(TablaProyecto[[#This Row],[HourlyRate]]&lt;75,"Coste salarial medio","Coste salarial alto"))</f>
        <v>Coste salarial medio</v>
      </c>
      <c r="AN1749" s="3" t="str">
        <f>+IF(TablaProyecto[[#This Row],[DistanceFromHome]]&lt;10,"0-10 kms",IF(TablaProyecto[[#This Row],[DistanceFromHome]]&lt;20,"10-20 kms","20-30 kms"))</f>
        <v>0-10 kms</v>
      </c>
      <c r="AO1749" s="3" t="str">
        <f>+IF(TablaProyecto[[#This Row],[Porcentaje de aumento salarial recibido (%)]]&lt;16%,"Bajo",IF(TablaProyecto[[#This Row],[Porcentaje de aumento salarial recibido (%)]]&lt;21%,"Medio","Alto"))</f>
        <v>Bajo</v>
      </c>
      <c r="AP1749" s="3" t="str">
        <f>+IF(TablaProyecto[[#This Row],[TrainingTimesLastYear]]&lt;3,"Poca",IF(TablaProyecto[[#This Row],[TrainingTimesLastYear]]&lt;5,"Media","Mucha"))</f>
        <v>Poca</v>
      </c>
      <c r="AQ1749" s="3" t="str">
        <f>+IF(TablaProyecto[[#This Row],[TotalWorkingYears]]&lt;4,"Junior",IF(TablaProyecto[[#This Row],[TotalWorkingYears]]&lt;10,"Intermediate","Senior"))</f>
        <v>Senior</v>
      </c>
      <c r="AS1749" t="str">
        <f>+IF(TablaProyecto[[#This Row],[Education]]&gt;5,"ERRONEO","")</f>
        <v/>
      </c>
      <c r="AT1749" t="str">
        <f>IF(+COUNTIF(TablaProyecto[EmployeeNumber],TablaProyecto[[#This Row],[EmployeeNumber]])&gt;1,"ERRONEO"," ")</f>
        <v xml:space="preserve"> </v>
      </c>
      <c r="AU1749" t="str">
        <f>+IF(TablaProyecto[[#This Row],[JobSatisfaction]]&gt;4,"ERRONEO"," ")</f>
        <v xml:space="preserve"> </v>
      </c>
      <c r="AV1749" t="str">
        <f>+IF(TablaProyecto[[#This Row],[PerformanceRating]]&gt;4,"ERRONEO"," ")</f>
        <v xml:space="preserve"> </v>
      </c>
      <c r="AW1749" t="str">
        <f>+IF(TablaProyecto[[#This Row],[RelationshipSatisfaction]]&gt;4,"ERRONEO"," ")</f>
        <v xml:space="preserve"> </v>
      </c>
      <c r="AX1749" t="str">
        <f>+IF(TablaProyecto[[#This Row],[WorkLifeBalance]]&gt;4,"ERRONEO"," ")</f>
        <v xml:space="preserve"> </v>
      </c>
    </row>
    <row r="1750" spans="1:50" x14ac:dyDescent="0.35">
      <c r="A1750">
        <v>46</v>
      </c>
      <c r="B1750" t="s">
        <v>43</v>
      </c>
      <c r="C1750" t="s">
        <v>44</v>
      </c>
      <c r="D1750">
        <v>817</v>
      </c>
      <c r="E1750" t="s">
        <v>45</v>
      </c>
      <c r="F1750">
        <v>29</v>
      </c>
      <c r="G1750">
        <v>4</v>
      </c>
      <c r="H1750" t="s">
        <v>61</v>
      </c>
      <c r="I1750">
        <v>1</v>
      </c>
      <c r="J1750">
        <v>2347</v>
      </c>
      <c r="K1750">
        <v>1</v>
      </c>
      <c r="L1750" t="s">
        <v>46</v>
      </c>
      <c r="M1750">
        <v>98</v>
      </c>
      <c r="N1750">
        <v>2</v>
      </c>
      <c r="O1750">
        <v>1</v>
      </c>
      <c r="P1750" t="s">
        <v>61</v>
      </c>
      <c r="Q1750">
        <v>2</v>
      </c>
      <c r="R1750" t="s">
        <v>52</v>
      </c>
      <c r="S1750">
        <v>6384</v>
      </c>
      <c r="T1750">
        <v>22812</v>
      </c>
      <c r="U1750">
        <v>5</v>
      </c>
      <c r="V1750" t="s">
        <v>42</v>
      </c>
      <c r="W1750" t="s">
        <v>35</v>
      </c>
      <c r="X1750">
        <v>13</v>
      </c>
      <c r="Y1750">
        <v>3</v>
      </c>
      <c r="Z1750">
        <v>4</v>
      </c>
      <c r="AA1750">
        <v>80</v>
      </c>
      <c r="AB1750">
        <v>0</v>
      </c>
      <c r="AC1750">
        <v>29</v>
      </c>
      <c r="AD1750">
        <v>2</v>
      </c>
      <c r="AE1750">
        <v>3</v>
      </c>
      <c r="AF1750">
        <v>8</v>
      </c>
      <c r="AG1750">
        <v>2</v>
      </c>
      <c r="AH1750">
        <v>2</v>
      </c>
      <c r="AI1750">
        <v>2</v>
      </c>
      <c r="AJ1750" s="3">
        <f>+TablaProyecto[[#This Row],[PercentSalaryHike]]/100</f>
        <v>0.13</v>
      </c>
      <c r="AK1750" s="3" t="str">
        <f>+IF(TablaProyecto[[#This Row],[Age]]&gt;=61,"Baby boomers",IF(TablaProyecto[[#This Row],[Age]]&gt;=45,"Generacion X",IF(TablaProyecto[[#This Row],[Age]]&gt;=29,"Millennials","Generacion Z")))</f>
        <v>Generacion X</v>
      </c>
      <c r="AL175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50" s="3" t="str">
        <f>+IF(TablaProyecto[[#This Row],[HourlyRate]]&lt;50,"Coste salarial bajo",IF(TablaProyecto[[#This Row],[HourlyRate]]&lt;75,"Coste salarial medio","Coste salarial alto"))</f>
        <v>Coste salarial alto</v>
      </c>
      <c r="AN1750" s="3" t="str">
        <f>+IF(TablaProyecto[[#This Row],[DistanceFromHome]]&lt;10,"0-10 kms",IF(TablaProyecto[[#This Row],[DistanceFromHome]]&lt;20,"10-20 kms","20-30 kms"))</f>
        <v>20-30 kms</v>
      </c>
      <c r="AO1750" s="3" t="str">
        <f>+IF(TablaProyecto[[#This Row],[Porcentaje de aumento salarial recibido (%)]]&lt;16%,"Bajo",IF(TablaProyecto[[#This Row],[Porcentaje de aumento salarial recibido (%)]]&lt;21%,"Medio","Alto"))</f>
        <v>Bajo</v>
      </c>
      <c r="AP1750" s="3" t="str">
        <f>+IF(TablaProyecto[[#This Row],[TrainingTimesLastYear]]&lt;3,"Poca",IF(TablaProyecto[[#This Row],[TrainingTimesLastYear]]&lt;5,"Media","Mucha"))</f>
        <v>Poca</v>
      </c>
      <c r="AQ1750" s="3" t="str">
        <f>+IF(TablaProyecto[[#This Row],[TotalWorkingYears]]&lt;4,"Junior",IF(TablaProyecto[[#This Row],[TotalWorkingYears]]&lt;10,"Intermediate","Senior"))</f>
        <v>Senior</v>
      </c>
      <c r="AS1750" t="str">
        <f>+IF(TablaProyecto[[#This Row],[Education]]&gt;5,"ERRONEO","")</f>
        <v/>
      </c>
      <c r="AT1750" t="str">
        <f>IF(+COUNTIF(TablaProyecto[EmployeeNumber],TablaProyecto[[#This Row],[EmployeeNumber]])&gt;1,"ERRONEO"," ")</f>
        <v xml:space="preserve"> </v>
      </c>
      <c r="AU1750" t="str">
        <f>+IF(TablaProyecto[[#This Row],[JobSatisfaction]]&gt;4,"ERRONEO"," ")</f>
        <v xml:space="preserve"> </v>
      </c>
      <c r="AV1750" t="str">
        <f>+IF(TablaProyecto[[#This Row],[PerformanceRating]]&gt;4,"ERRONEO"," ")</f>
        <v xml:space="preserve"> </v>
      </c>
      <c r="AW1750" t="str">
        <f>+IF(TablaProyecto[[#This Row],[RelationshipSatisfaction]]&gt;4,"ERRONEO"," ")</f>
        <v xml:space="preserve"> </v>
      </c>
      <c r="AX1750" t="str">
        <f>+IF(TablaProyecto[[#This Row],[WorkLifeBalance]]&gt;4,"ERRONEO"," ")</f>
        <v xml:space="preserve"> </v>
      </c>
    </row>
    <row r="1751" spans="1:50" x14ac:dyDescent="0.35">
      <c r="A1751">
        <v>33</v>
      </c>
      <c r="B1751" t="s">
        <v>43</v>
      </c>
      <c r="C1751" t="s">
        <v>36</v>
      </c>
      <c r="D1751">
        <v>956</v>
      </c>
      <c r="E1751" t="s">
        <v>37</v>
      </c>
      <c r="F1751">
        <v>2</v>
      </c>
      <c r="G1751">
        <v>2</v>
      </c>
      <c r="H1751" t="s">
        <v>51</v>
      </c>
      <c r="I1751">
        <v>1</v>
      </c>
      <c r="J1751">
        <v>2348</v>
      </c>
      <c r="K1751">
        <v>3</v>
      </c>
      <c r="L1751" t="s">
        <v>39</v>
      </c>
      <c r="M1751">
        <v>33</v>
      </c>
      <c r="N1751">
        <v>3</v>
      </c>
      <c r="O1751">
        <v>1</v>
      </c>
      <c r="P1751" t="s">
        <v>57</v>
      </c>
      <c r="Q1751">
        <v>3</v>
      </c>
      <c r="R1751" t="s">
        <v>41</v>
      </c>
      <c r="S1751">
        <v>8865</v>
      </c>
      <c r="T1751">
        <v>18869</v>
      </c>
      <c r="U1751">
        <v>4</v>
      </c>
      <c r="V1751" t="s">
        <v>42</v>
      </c>
      <c r="W1751" t="s">
        <v>35</v>
      </c>
      <c r="X1751">
        <v>13</v>
      </c>
      <c r="Y1751">
        <v>3</v>
      </c>
      <c r="Z1751">
        <v>2</v>
      </c>
      <c r="AA1751">
        <v>80</v>
      </c>
      <c r="AB1751">
        <v>1</v>
      </c>
      <c r="AC1751">
        <v>5</v>
      </c>
      <c r="AD1751">
        <v>3</v>
      </c>
      <c r="AE1751">
        <v>3</v>
      </c>
      <c r="AF1751">
        <v>8</v>
      </c>
      <c r="AG1751">
        <v>2</v>
      </c>
      <c r="AH1751">
        <v>1</v>
      </c>
      <c r="AI1751">
        <v>9</v>
      </c>
      <c r="AJ1751" s="3">
        <f>+TablaProyecto[[#This Row],[PercentSalaryHike]]/100</f>
        <v>0.13</v>
      </c>
      <c r="AK1751" s="3" t="str">
        <f>+IF(TablaProyecto[[#This Row],[Age]]&gt;=61,"Baby boomers",IF(TablaProyecto[[#This Row],[Age]]&gt;=45,"Generacion X",IF(TablaProyecto[[#This Row],[Age]]&gt;=29,"Millennials","Generacion Z")))</f>
        <v>Millennials</v>
      </c>
      <c r="AL175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51" s="3" t="str">
        <f>+IF(TablaProyecto[[#This Row],[HourlyRate]]&lt;50,"Coste salarial bajo",IF(TablaProyecto[[#This Row],[HourlyRate]]&lt;75,"Coste salarial medio","Coste salarial alto"))</f>
        <v>Coste salarial bajo</v>
      </c>
      <c r="AN1751" s="3" t="str">
        <f>+IF(TablaProyecto[[#This Row],[DistanceFromHome]]&lt;10,"0-10 kms",IF(TablaProyecto[[#This Row],[DistanceFromHome]]&lt;20,"10-20 kms","20-30 kms"))</f>
        <v>0-10 kms</v>
      </c>
      <c r="AO1751" s="3" t="str">
        <f>+IF(TablaProyecto[[#This Row],[Porcentaje de aumento salarial recibido (%)]]&lt;16%,"Bajo",IF(TablaProyecto[[#This Row],[Porcentaje de aumento salarial recibido (%)]]&lt;21%,"Medio","Alto"))</f>
        <v>Bajo</v>
      </c>
      <c r="AP1751" s="3" t="str">
        <f>+IF(TablaProyecto[[#This Row],[TrainingTimesLastYear]]&lt;3,"Poca",IF(TablaProyecto[[#This Row],[TrainingTimesLastYear]]&lt;5,"Media","Mucha"))</f>
        <v>Media</v>
      </c>
      <c r="AQ1751" s="3" t="str">
        <f>+IF(TablaProyecto[[#This Row],[TotalWorkingYears]]&lt;4,"Junior",IF(TablaProyecto[[#This Row],[TotalWorkingYears]]&lt;10,"Intermediate","Senior"))</f>
        <v>Intermediate</v>
      </c>
      <c r="AS1751" t="str">
        <f>+IF(TablaProyecto[[#This Row],[Education]]&gt;5,"ERRONEO","")</f>
        <v/>
      </c>
      <c r="AT1751" t="str">
        <f>IF(+COUNTIF(TablaProyecto[EmployeeNumber],TablaProyecto[[#This Row],[EmployeeNumber]])&gt;1,"ERRONEO"," ")</f>
        <v xml:space="preserve"> </v>
      </c>
      <c r="AU1751" t="str">
        <f>+IF(TablaProyecto[[#This Row],[JobSatisfaction]]&gt;4,"ERRONEO"," ")</f>
        <v xml:space="preserve"> </v>
      </c>
      <c r="AV1751" t="str">
        <f>+IF(TablaProyecto[[#This Row],[PerformanceRating]]&gt;4,"ERRONEO"," ")</f>
        <v xml:space="preserve"> </v>
      </c>
      <c r="AW1751" t="str">
        <f>+IF(TablaProyecto[[#This Row],[RelationshipSatisfaction]]&gt;4,"ERRONEO"," ")</f>
        <v xml:space="preserve"> </v>
      </c>
      <c r="AX1751" t="str">
        <f>+IF(TablaProyecto[[#This Row],[WorkLifeBalance]]&gt;4,"ERRONEO"," ")</f>
        <v xml:space="preserve"> </v>
      </c>
    </row>
    <row r="1752" spans="1:50" x14ac:dyDescent="0.35">
      <c r="A1752">
        <v>53</v>
      </c>
      <c r="B1752" t="s">
        <v>43</v>
      </c>
      <c r="C1752" t="s">
        <v>36</v>
      </c>
      <c r="D1752">
        <v>167</v>
      </c>
      <c r="E1752" t="s">
        <v>61</v>
      </c>
      <c r="F1752">
        <v>8</v>
      </c>
      <c r="G1752">
        <v>3</v>
      </c>
      <c r="H1752" t="s">
        <v>51</v>
      </c>
      <c r="I1752">
        <v>1</v>
      </c>
      <c r="J1752">
        <v>2349</v>
      </c>
      <c r="K1752">
        <v>3</v>
      </c>
      <c r="L1752" t="s">
        <v>46</v>
      </c>
      <c r="M1752">
        <v>35</v>
      </c>
      <c r="N1752">
        <v>3</v>
      </c>
      <c r="O1752">
        <v>3</v>
      </c>
      <c r="P1752" t="s">
        <v>58</v>
      </c>
      <c r="Q1752">
        <v>2</v>
      </c>
      <c r="R1752" t="s">
        <v>48</v>
      </c>
      <c r="S1752">
        <v>6294</v>
      </c>
      <c r="T1752">
        <v>18024</v>
      </c>
      <c r="U1752">
        <v>1</v>
      </c>
      <c r="V1752" t="s">
        <v>42</v>
      </c>
      <c r="W1752" t="s">
        <v>43</v>
      </c>
      <c r="X1752">
        <v>11</v>
      </c>
      <c r="Y1752">
        <v>3</v>
      </c>
      <c r="Z1752">
        <v>4</v>
      </c>
      <c r="AA1752">
        <v>80</v>
      </c>
      <c r="AB1752">
        <v>0</v>
      </c>
      <c r="AC1752">
        <v>9</v>
      </c>
      <c r="AD1752">
        <v>2</v>
      </c>
      <c r="AE1752">
        <v>3</v>
      </c>
      <c r="AF1752">
        <v>7</v>
      </c>
      <c r="AG1752">
        <v>3</v>
      </c>
      <c r="AH1752">
        <v>12</v>
      </c>
      <c r="AI1752">
        <v>2</v>
      </c>
      <c r="AJ1752" s="3">
        <f>+TablaProyecto[[#This Row],[PercentSalaryHike]]/100</f>
        <v>0.11</v>
      </c>
      <c r="AK1752" s="3" t="str">
        <f>+IF(TablaProyecto[[#This Row],[Age]]&gt;=61,"Baby boomers",IF(TablaProyecto[[#This Row],[Age]]&gt;=45,"Generacion X",IF(TablaProyecto[[#This Row],[Age]]&gt;=29,"Millennials","Generacion Z")))</f>
        <v>Generacion X</v>
      </c>
      <c r="AL175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52" s="3" t="str">
        <f>+IF(TablaProyecto[[#This Row],[HourlyRate]]&lt;50,"Coste salarial bajo",IF(TablaProyecto[[#This Row],[HourlyRate]]&lt;75,"Coste salarial medio","Coste salarial alto"))</f>
        <v>Coste salarial bajo</v>
      </c>
      <c r="AN1752" s="3" t="str">
        <f>+IF(TablaProyecto[[#This Row],[DistanceFromHome]]&lt;10,"0-10 kms",IF(TablaProyecto[[#This Row],[DistanceFromHome]]&lt;20,"10-20 kms","20-30 kms"))</f>
        <v>0-10 kms</v>
      </c>
      <c r="AO1752" s="3" t="str">
        <f>+IF(TablaProyecto[[#This Row],[Porcentaje de aumento salarial recibido (%)]]&lt;16%,"Bajo",IF(TablaProyecto[[#This Row],[Porcentaje de aumento salarial recibido (%)]]&lt;21%,"Medio","Alto"))</f>
        <v>Bajo</v>
      </c>
      <c r="AP1752" s="3" t="str">
        <f>+IF(TablaProyecto[[#This Row],[TrainingTimesLastYear]]&lt;3,"Poca",IF(TablaProyecto[[#This Row],[TrainingTimesLastYear]]&lt;5,"Media","Mucha"))</f>
        <v>Poca</v>
      </c>
      <c r="AQ1752" s="3" t="str">
        <f>+IF(TablaProyecto[[#This Row],[TotalWorkingYears]]&lt;4,"Junior",IF(TablaProyecto[[#This Row],[TotalWorkingYears]]&lt;10,"Intermediate","Senior"))</f>
        <v>Intermediate</v>
      </c>
      <c r="AS1752" t="str">
        <f>+IF(TablaProyecto[[#This Row],[Education]]&gt;5,"ERRONEO","")</f>
        <v/>
      </c>
      <c r="AT1752" t="str">
        <f>IF(+COUNTIF(TablaProyecto[EmployeeNumber],TablaProyecto[[#This Row],[EmployeeNumber]])&gt;1,"ERRONEO"," ")</f>
        <v xml:space="preserve"> </v>
      </c>
      <c r="AU1752" t="str">
        <f>+IF(TablaProyecto[[#This Row],[JobSatisfaction]]&gt;4,"ERRONEO"," ")</f>
        <v xml:space="preserve"> </v>
      </c>
      <c r="AV1752" t="str">
        <f>+IF(TablaProyecto[[#This Row],[PerformanceRating]]&gt;4,"ERRONEO"," ")</f>
        <v xml:space="preserve"> </v>
      </c>
      <c r="AW1752" t="str">
        <f>+IF(TablaProyecto[[#This Row],[RelationshipSatisfaction]]&gt;4,"ERRONEO"," ")</f>
        <v xml:space="preserve"> </v>
      </c>
      <c r="AX1752" t="str">
        <f>+IF(TablaProyecto[[#This Row],[WorkLifeBalance]]&gt;4,"ERRONEO"," ")</f>
        <v xml:space="preserve"> </v>
      </c>
    </row>
    <row r="1753" spans="1:50" x14ac:dyDescent="0.35">
      <c r="A1753">
        <v>30</v>
      </c>
      <c r="B1753" t="s">
        <v>43</v>
      </c>
      <c r="C1753" t="s">
        <v>44</v>
      </c>
      <c r="D1753">
        <v>1462</v>
      </c>
      <c r="E1753" t="s">
        <v>61</v>
      </c>
      <c r="F1753">
        <v>5</v>
      </c>
      <c r="G1753">
        <v>1</v>
      </c>
      <c r="H1753" t="s">
        <v>59</v>
      </c>
      <c r="I1753">
        <v>1</v>
      </c>
      <c r="J1753">
        <v>2350</v>
      </c>
      <c r="K1753">
        <v>1</v>
      </c>
      <c r="L1753" t="s">
        <v>39</v>
      </c>
      <c r="M1753">
        <v>60</v>
      </c>
      <c r="N1753">
        <v>4</v>
      </c>
      <c r="O1753">
        <v>2</v>
      </c>
      <c r="P1753" t="s">
        <v>56</v>
      </c>
      <c r="Q1753">
        <v>4</v>
      </c>
      <c r="R1753" t="s">
        <v>41</v>
      </c>
      <c r="S1753">
        <v>6652</v>
      </c>
      <c r="T1753">
        <v>12388</v>
      </c>
      <c r="U1753">
        <v>0</v>
      </c>
      <c r="V1753" t="s">
        <v>42</v>
      </c>
      <c r="W1753" t="s">
        <v>43</v>
      </c>
      <c r="X1753">
        <v>16</v>
      </c>
      <c r="Y1753">
        <v>4</v>
      </c>
      <c r="Z1753">
        <v>3</v>
      </c>
      <c r="AA1753">
        <v>80</v>
      </c>
      <c r="AB1753">
        <v>0</v>
      </c>
      <c r="AC1753">
        <v>16</v>
      </c>
      <c r="AD1753">
        <v>1</v>
      </c>
      <c r="AE1753">
        <v>3</v>
      </c>
      <c r="AF1753">
        <v>3</v>
      </c>
      <c r="AG1753">
        <v>3</v>
      </c>
      <c r="AH1753">
        <v>2</v>
      </c>
      <c r="AI1753">
        <v>4</v>
      </c>
      <c r="AJ1753" s="3">
        <f>+TablaProyecto[[#This Row],[PercentSalaryHike]]/100</f>
        <v>0.16</v>
      </c>
      <c r="AK1753" s="3" t="str">
        <f>+IF(TablaProyecto[[#This Row],[Age]]&gt;=61,"Baby boomers",IF(TablaProyecto[[#This Row],[Age]]&gt;=45,"Generacion X",IF(TablaProyecto[[#This Row],[Age]]&gt;=29,"Millennials","Generacion Z")))</f>
        <v>Millennials</v>
      </c>
      <c r="AL175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53" s="3" t="str">
        <f>+IF(TablaProyecto[[#This Row],[HourlyRate]]&lt;50,"Coste salarial bajo",IF(TablaProyecto[[#This Row],[HourlyRate]]&lt;75,"Coste salarial medio","Coste salarial alto"))</f>
        <v>Coste salarial medio</v>
      </c>
      <c r="AN1753" s="3" t="str">
        <f>+IF(TablaProyecto[[#This Row],[DistanceFromHome]]&lt;10,"0-10 kms",IF(TablaProyecto[[#This Row],[DistanceFromHome]]&lt;20,"10-20 kms","20-30 kms"))</f>
        <v>0-10 kms</v>
      </c>
      <c r="AO1753" s="3" t="str">
        <f>+IF(TablaProyecto[[#This Row],[Porcentaje de aumento salarial recibido (%)]]&lt;16%,"Bajo",IF(TablaProyecto[[#This Row],[Porcentaje de aumento salarial recibido (%)]]&lt;21%,"Medio","Alto"))</f>
        <v>Medio</v>
      </c>
      <c r="AP1753" s="3" t="str">
        <f>+IF(TablaProyecto[[#This Row],[TrainingTimesLastYear]]&lt;3,"Poca",IF(TablaProyecto[[#This Row],[TrainingTimesLastYear]]&lt;5,"Media","Mucha"))</f>
        <v>Poca</v>
      </c>
      <c r="AQ1753" s="3" t="str">
        <f>+IF(TablaProyecto[[#This Row],[TotalWorkingYears]]&lt;4,"Junior",IF(TablaProyecto[[#This Row],[TotalWorkingYears]]&lt;10,"Intermediate","Senior"))</f>
        <v>Senior</v>
      </c>
      <c r="AS1753" t="str">
        <f>+IF(TablaProyecto[[#This Row],[Education]]&gt;5,"ERRONEO","")</f>
        <v/>
      </c>
      <c r="AT1753" t="str">
        <f>IF(+COUNTIF(TablaProyecto[EmployeeNumber],TablaProyecto[[#This Row],[EmployeeNumber]])&gt;1,"ERRONEO"," ")</f>
        <v xml:space="preserve"> </v>
      </c>
      <c r="AU1753" t="str">
        <f>+IF(TablaProyecto[[#This Row],[JobSatisfaction]]&gt;4,"ERRONEO"," ")</f>
        <v xml:space="preserve"> </v>
      </c>
      <c r="AV1753" t="str">
        <f>+IF(TablaProyecto[[#This Row],[PerformanceRating]]&gt;4,"ERRONEO"," ")</f>
        <v xml:space="preserve"> </v>
      </c>
      <c r="AW1753" t="str">
        <f>+IF(TablaProyecto[[#This Row],[RelationshipSatisfaction]]&gt;4,"ERRONEO"," ")</f>
        <v xml:space="preserve"> </v>
      </c>
      <c r="AX1753" t="str">
        <f>+IF(TablaProyecto[[#This Row],[WorkLifeBalance]]&gt;4,"ERRONEO"," ")</f>
        <v xml:space="preserve"> </v>
      </c>
    </row>
    <row r="1754" spans="1:50" x14ac:dyDescent="0.35">
      <c r="A1754">
        <v>29</v>
      </c>
      <c r="B1754" t="s">
        <v>43</v>
      </c>
      <c r="C1754" t="s">
        <v>55</v>
      </c>
      <c r="D1754">
        <v>889</v>
      </c>
      <c r="E1754" t="s">
        <v>45</v>
      </c>
      <c r="F1754">
        <v>2</v>
      </c>
      <c r="G1754">
        <v>2</v>
      </c>
      <c r="H1754" t="s">
        <v>59</v>
      </c>
      <c r="I1754">
        <v>1</v>
      </c>
      <c r="J1754">
        <v>2351</v>
      </c>
      <c r="K1754">
        <v>3</v>
      </c>
      <c r="L1754" t="s">
        <v>46</v>
      </c>
      <c r="M1754">
        <v>98</v>
      </c>
      <c r="N1754">
        <v>4</v>
      </c>
      <c r="O1754">
        <v>5</v>
      </c>
      <c r="P1754" t="s">
        <v>50</v>
      </c>
      <c r="Q1754">
        <v>3</v>
      </c>
      <c r="R1754" t="s">
        <v>48</v>
      </c>
      <c r="S1754">
        <v>2066</v>
      </c>
      <c r="T1754">
        <v>10225</v>
      </c>
      <c r="U1754">
        <v>1</v>
      </c>
      <c r="V1754" t="s">
        <v>42</v>
      </c>
      <c r="W1754" t="s">
        <v>35</v>
      </c>
      <c r="X1754">
        <v>17</v>
      </c>
      <c r="Y1754">
        <v>3</v>
      </c>
      <c r="Z1754">
        <v>3</v>
      </c>
      <c r="AA1754">
        <v>80</v>
      </c>
      <c r="AB1754">
        <v>0</v>
      </c>
      <c r="AC1754">
        <v>1</v>
      </c>
      <c r="AD1754">
        <v>4</v>
      </c>
      <c r="AE1754">
        <v>4</v>
      </c>
      <c r="AF1754">
        <v>4</v>
      </c>
      <c r="AG1754">
        <v>10</v>
      </c>
      <c r="AH1754">
        <v>14</v>
      </c>
      <c r="AI1754">
        <v>2</v>
      </c>
      <c r="AJ1754" s="3">
        <f>+TablaProyecto[[#This Row],[PercentSalaryHike]]/100</f>
        <v>0.17</v>
      </c>
      <c r="AK1754" s="3" t="str">
        <f>+IF(TablaProyecto[[#This Row],[Age]]&gt;=61,"Baby boomers",IF(TablaProyecto[[#This Row],[Age]]&gt;=45,"Generacion X",IF(TablaProyecto[[#This Row],[Age]]&gt;=29,"Millennials","Generacion Z")))</f>
        <v>Millennials</v>
      </c>
      <c r="AL175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54" s="3" t="str">
        <f>+IF(TablaProyecto[[#This Row],[HourlyRate]]&lt;50,"Coste salarial bajo",IF(TablaProyecto[[#This Row],[HourlyRate]]&lt;75,"Coste salarial medio","Coste salarial alto"))</f>
        <v>Coste salarial alto</v>
      </c>
      <c r="AN1754" s="3" t="str">
        <f>+IF(TablaProyecto[[#This Row],[DistanceFromHome]]&lt;10,"0-10 kms",IF(TablaProyecto[[#This Row],[DistanceFromHome]]&lt;20,"10-20 kms","20-30 kms"))</f>
        <v>0-10 kms</v>
      </c>
      <c r="AO1754" s="3" t="str">
        <f>+IF(TablaProyecto[[#This Row],[Porcentaje de aumento salarial recibido (%)]]&lt;16%,"Bajo",IF(TablaProyecto[[#This Row],[Porcentaje de aumento salarial recibido (%)]]&lt;21%,"Medio","Alto"))</f>
        <v>Medio</v>
      </c>
      <c r="AP1754" s="3" t="str">
        <f>+IF(TablaProyecto[[#This Row],[TrainingTimesLastYear]]&lt;3,"Poca",IF(TablaProyecto[[#This Row],[TrainingTimesLastYear]]&lt;5,"Media","Mucha"))</f>
        <v>Media</v>
      </c>
      <c r="AQ1754" s="3" t="str">
        <f>+IF(TablaProyecto[[#This Row],[TotalWorkingYears]]&lt;4,"Junior",IF(TablaProyecto[[#This Row],[TotalWorkingYears]]&lt;10,"Intermediate","Senior"))</f>
        <v>Junior</v>
      </c>
      <c r="AS1754" t="str">
        <f>+IF(TablaProyecto[[#This Row],[Education]]&gt;5,"ERRONEO","")</f>
        <v/>
      </c>
      <c r="AT1754" t="str">
        <f>IF(+COUNTIF(TablaProyecto[EmployeeNumber],TablaProyecto[[#This Row],[EmployeeNumber]])&gt;1,"ERRONEO"," ")</f>
        <v xml:space="preserve"> </v>
      </c>
      <c r="AU1754" t="str">
        <f>+IF(TablaProyecto[[#This Row],[JobSatisfaction]]&gt;4,"ERRONEO"," ")</f>
        <v xml:space="preserve"> </v>
      </c>
      <c r="AV1754" t="str">
        <f>+IF(TablaProyecto[[#This Row],[PerformanceRating]]&gt;4,"ERRONEO"," ")</f>
        <v xml:space="preserve"> </v>
      </c>
      <c r="AW1754" t="str">
        <f>+IF(TablaProyecto[[#This Row],[RelationshipSatisfaction]]&gt;4,"ERRONEO"," ")</f>
        <v xml:space="preserve"> </v>
      </c>
      <c r="AX1754" t="str">
        <f>+IF(TablaProyecto[[#This Row],[WorkLifeBalance]]&gt;4,"ERRONEO"," ")</f>
        <v xml:space="preserve"> </v>
      </c>
    </row>
    <row r="1755" spans="1:50" x14ac:dyDescent="0.35">
      <c r="A1755">
        <v>42</v>
      </c>
      <c r="B1755" t="s">
        <v>35</v>
      </c>
      <c r="C1755" t="s">
        <v>44</v>
      </c>
      <c r="D1755">
        <v>334</v>
      </c>
      <c r="E1755" t="s">
        <v>61</v>
      </c>
      <c r="F1755">
        <v>4</v>
      </c>
      <c r="G1755">
        <v>4</v>
      </c>
      <c r="H1755" t="s">
        <v>49</v>
      </c>
      <c r="I1755">
        <v>1</v>
      </c>
      <c r="J1755">
        <v>2352</v>
      </c>
      <c r="K1755">
        <v>3</v>
      </c>
      <c r="L1755" t="s">
        <v>39</v>
      </c>
      <c r="M1755">
        <v>84</v>
      </c>
      <c r="N1755">
        <v>3</v>
      </c>
      <c r="O1755">
        <v>3</v>
      </c>
      <c r="P1755" t="s">
        <v>56</v>
      </c>
      <c r="Q1755">
        <v>3</v>
      </c>
      <c r="R1755" t="s">
        <v>48</v>
      </c>
      <c r="S1755">
        <v>3929</v>
      </c>
      <c r="T1755">
        <v>11563</v>
      </c>
      <c r="U1755">
        <v>1</v>
      </c>
      <c r="V1755" t="s">
        <v>42</v>
      </c>
      <c r="W1755" t="s">
        <v>35</v>
      </c>
      <c r="X1755">
        <v>22</v>
      </c>
      <c r="Y1755">
        <v>3</v>
      </c>
      <c r="Z1755">
        <v>4</v>
      </c>
      <c r="AA1755">
        <v>80</v>
      </c>
      <c r="AB1755">
        <v>1</v>
      </c>
      <c r="AC1755">
        <v>11</v>
      </c>
      <c r="AD1755">
        <v>2</v>
      </c>
      <c r="AE1755">
        <v>3</v>
      </c>
      <c r="AF1755">
        <v>10</v>
      </c>
      <c r="AG1755">
        <v>0</v>
      </c>
      <c r="AH1755">
        <v>0</v>
      </c>
      <c r="AI1755">
        <v>5</v>
      </c>
      <c r="AJ1755" s="3">
        <f>+TablaProyecto[[#This Row],[PercentSalaryHike]]/100</f>
        <v>0.22</v>
      </c>
      <c r="AK1755" s="3" t="str">
        <f>+IF(TablaProyecto[[#This Row],[Age]]&gt;=61,"Baby boomers",IF(TablaProyecto[[#This Row],[Age]]&gt;=45,"Generacion X",IF(TablaProyecto[[#This Row],[Age]]&gt;=29,"Millennials","Generacion Z")))</f>
        <v>Millennials</v>
      </c>
      <c r="AL175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55" s="3" t="str">
        <f>+IF(TablaProyecto[[#This Row],[HourlyRate]]&lt;50,"Coste salarial bajo",IF(TablaProyecto[[#This Row],[HourlyRate]]&lt;75,"Coste salarial medio","Coste salarial alto"))</f>
        <v>Coste salarial alto</v>
      </c>
      <c r="AN1755" s="3" t="str">
        <f>+IF(TablaProyecto[[#This Row],[DistanceFromHome]]&lt;10,"0-10 kms",IF(TablaProyecto[[#This Row],[DistanceFromHome]]&lt;20,"10-20 kms","20-30 kms"))</f>
        <v>0-10 kms</v>
      </c>
      <c r="AO1755" s="3" t="str">
        <f>+IF(TablaProyecto[[#This Row],[Porcentaje de aumento salarial recibido (%)]]&lt;16%,"Bajo",IF(TablaProyecto[[#This Row],[Porcentaje de aumento salarial recibido (%)]]&lt;21%,"Medio","Alto"))</f>
        <v>Alto</v>
      </c>
      <c r="AP1755" s="3" t="str">
        <f>+IF(TablaProyecto[[#This Row],[TrainingTimesLastYear]]&lt;3,"Poca",IF(TablaProyecto[[#This Row],[TrainingTimesLastYear]]&lt;5,"Media","Mucha"))</f>
        <v>Poca</v>
      </c>
      <c r="AQ1755" s="3" t="str">
        <f>+IF(TablaProyecto[[#This Row],[TotalWorkingYears]]&lt;4,"Junior",IF(TablaProyecto[[#This Row],[TotalWorkingYears]]&lt;10,"Intermediate","Senior"))</f>
        <v>Senior</v>
      </c>
      <c r="AS1755" t="str">
        <f>+IF(TablaProyecto[[#This Row],[Education]]&gt;5,"ERRONEO","")</f>
        <v/>
      </c>
      <c r="AT1755" t="str">
        <f>IF(+COUNTIF(TablaProyecto[EmployeeNumber],TablaProyecto[[#This Row],[EmployeeNumber]])&gt;1,"ERRONEO"," ")</f>
        <v xml:space="preserve"> </v>
      </c>
      <c r="AU1755" t="str">
        <f>+IF(TablaProyecto[[#This Row],[JobSatisfaction]]&gt;4,"ERRONEO"," ")</f>
        <v xml:space="preserve"> </v>
      </c>
      <c r="AV1755" t="str">
        <f>+IF(TablaProyecto[[#This Row],[PerformanceRating]]&gt;4,"ERRONEO"," ")</f>
        <v xml:space="preserve"> </v>
      </c>
      <c r="AW1755" t="str">
        <f>+IF(TablaProyecto[[#This Row],[RelationshipSatisfaction]]&gt;4,"ERRONEO"," ")</f>
        <v xml:space="preserve"> </v>
      </c>
      <c r="AX1755" t="str">
        <f>+IF(TablaProyecto[[#This Row],[WorkLifeBalance]]&gt;4,"ERRONEO"," ")</f>
        <v xml:space="preserve"> </v>
      </c>
    </row>
    <row r="1756" spans="1:50" x14ac:dyDescent="0.35">
      <c r="A1756">
        <v>29</v>
      </c>
      <c r="B1756" t="s">
        <v>35</v>
      </c>
      <c r="C1756" t="s">
        <v>44</v>
      </c>
      <c r="D1756">
        <v>667</v>
      </c>
      <c r="E1756" t="s">
        <v>61</v>
      </c>
      <c r="F1756">
        <v>20</v>
      </c>
      <c r="G1756">
        <v>3</v>
      </c>
      <c r="H1756" t="s">
        <v>38</v>
      </c>
      <c r="I1756">
        <v>1</v>
      </c>
      <c r="J1756">
        <v>2353</v>
      </c>
      <c r="K1756">
        <v>1</v>
      </c>
      <c r="L1756" t="s">
        <v>46</v>
      </c>
      <c r="M1756">
        <v>87</v>
      </c>
      <c r="N1756">
        <v>4</v>
      </c>
      <c r="O1756">
        <v>1</v>
      </c>
      <c r="P1756" t="s">
        <v>47</v>
      </c>
      <c r="Q1756">
        <v>3</v>
      </c>
      <c r="R1756" t="s">
        <v>52</v>
      </c>
      <c r="S1756">
        <v>3902</v>
      </c>
      <c r="T1756">
        <v>22217</v>
      </c>
      <c r="U1756">
        <v>0</v>
      </c>
      <c r="V1756" t="s">
        <v>42</v>
      </c>
      <c r="W1756" t="s">
        <v>35</v>
      </c>
      <c r="X1756">
        <v>11</v>
      </c>
      <c r="Y1756">
        <v>3</v>
      </c>
      <c r="Z1756">
        <v>3</v>
      </c>
      <c r="AA1756">
        <v>80</v>
      </c>
      <c r="AB1756">
        <v>0</v>
      </c>
      <c r="AC1756">
        <v>16</v>
      </c>
      <c r="AD1756">
        <v>3</v>
      </c>
      <c r="AE1756">
        <v>3</v>
      </c>
      <c r="AF1756">
        <v>7</v>
      </c>
      <c r="AG1756">
        <v>7</v>
      </c>
      <c r="AH1756">
        <v>7</v>
      </c>
      <c r="AI1756">
        <v>8</v>
      </c>
      <c r="AJ1756" s="3">
        <f>+TablaProyecto[[#This Row],[PercentSalaryHike]]/100</f>
        <v>0.11</v>
      </c>
      <c r="AK1756" s="3" t="str">
        <f>+IF(TablaProyecto[[#This Row],[Age]]&gt;=61,"Baby boomers",IF(TablaProyecto[[#This Row],[Age]]&gt;=45,"Generacion X",IF(TablaProyecto[[#This Row],[Age]]&gt;=29,"Millennials","Generacion Z")))</f>
        <v>Millennials</v>
      </c>
      <c r="AL175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56" s="3" t="str">
        <f>+IF(TablaProyecto[[#This Row],[HourlyRate]]&lt;50,"Coste salarial bajo",IF(TablaProyecto[[#This Row],[HourlyRate]]&lt;75,"Coste salarial medio","Coste salarial alto"))</f>
        <v>Coste salarial alto</v>
      </c>
      <c r="AN1756" s="3" t="str">
        <f>+IF(TablaProyecto[[#This Row],[DistanceFromHome]]&lt;10,"0-10 kms",IF(TablaProyecto[[#This Row],[DistanceFromHome]]&lt;20,"10-20 kms","20-30 kms"))</f>
        <v>20-30 kms</v>
      </c>
      <c r="AO1756" s="3" t="str">
        <f>+IF(TablaProyecto[[#This Row],[Porcentaje de aumento salarial recibido (%)]]&lt;16%,"Bajo",IF(TablaProyecto[[#This Row],[Porcentaje de aumento salarial recibido (%)]]&lt;21%,"Medio","Alto"))</f>
        <v>Bajo</v>
      </c>
      <c r="AP1756" s="3" t="str">
        <f>+IF(TablaProyecto[[#This Row],[TrainingTimesLastYear]]&lt;3,"Poca",IF(TablaProyecto[[#This Row],[TrainingTimesLastYear]]&lt;5,"Media","Mucha"))</f>
        <v>Media</v>
      </c>
      <c r="AQ1756" s="3" t="str">
        <f>+IF(TablaProyecto[[#This Row],[TotalWorkingYears]]&lt;4,"Junior",IF(TablaProyecto[[#This Row],[TotalWorkingYears]]&lt;10,"Intermediate","Senior"))</f>
        <v>Senior</v>
      </c>
      <c r="AS1756" t="str">
        <f>+IF(TablaProyecto[[#This Row],[Education]]&gt;5,"ERRONEO","")</f>
        <v/>
      </c>
      <c r="AT1756" t="str">
        <f>IF(+COUNTIF(TablaProyecto[EmployeeNumber],TablaProyecto[[#This Row],[EmployeeNumber]])&gt;1,"ERRONEO"," ")</f>
        <v xml:space="preserve"> </v>
      </c>
      <c r="AU1756" t="str">
        <f>+IF(TablaProyecto[[#This Row],[JobSatisfaction]]&gt;4,"ERRONEO"," ")</f>
        <v xml:space="preserve"> </v>
      </c>
      <c r="AV1756" t="str">
        <f>+IF(TablaProyecto[[#This Row],[PerformanceRating]]&gt;4,"ERRONEO"," ")</f>
        <v xml:space="preserve"> </v>
      </c>
      <c r="AW1756" t="str">
        <f>+IF(TablaProyecto[[#This Row],[RelationshipSatisfaction]]&gt;4,"ERRONEO"," ")</f>
        <v xml:space="preserve"> </v>
      </c>
      <c r="AX1756" t="str">
        <f>+IF(TablaProyecto[[#This Row],[WorkLifeBalance]]&gt;4,"ERRONEO"," ")</f>
        <v xml:space="preserve"> </v>
      </c>
    </row>
    <row r="1757" spans="1:50" x14ac:dyDescent="0.35">
      <c r="A1757">
        <v>31</v>
      </c>
      <c r="B1757" t="s">
        <v>35</v>
      </c>
      <c r="C1757" t="s">
        <v>55</v>
      </c>
      <c r="D1757">
        <v>427</v>
      </c>
      <c r="E1757" t="s">
        <v>45</v>
      </c>
      <c r="F1757">
        <v>6</v>
      </c>
      <c r="G1757">
        <v>4</v>
      </c>
      <c r="H1757" t="s">
        <v>60</v>
      </c>
      <c r="I1757">
        <v>1</v>
      </c>
      <c r="J1757">
        <v>2354</v>
      </c>
      <c r="K1757">
        <v>2</v>
      </c>
      <c r="L1757" t="s">
        <v>39</v>
      </c>
      <c r="M1757">
        <v>97</v>
      </c>
      <c r="N1757">
        <v>3</v>
      </c>
      <c r="O1757">
        <v>1</v>
      </c>
      <c r="P1757" t="s">
        <v>40</v>
      </c>
      <c r="Q1757">
        <v>1</v>
      </c>
      <c r="R1757" t="s">
        <v>52</v>
      </c>
      <c r="S1757">
        <v>18041</v>
      </c>
      <c r="T1757">
        <v>22807</v>
      </c>
      <c r="U1757">
        <v>0</v>
      </c>
      <c r="V1757" t="s">
        <v>42</v>
      </c>
      <c r="W1757" t="s">
        <v>43</v>
      </c>
      <c r="X1757">
        <v>22</v>
      </c>
      <c r="Y1757">
        <v>3</v>
      </c>
      <c r="Z1757">
        <v>4</v>
      </c>
      <c r="AA1757">
        <v>80</v>
      </c>
      <c r="AB1757">
        <v>1</v>
      </c>
      <c r="AC1757">
        <v>10</v>
      </c>
      <c r="AD1757">
        <v>3</v>
      </c>
      <c r="AE1757">
        <v>3</v>
      </c>
      <c r="AF1757">
        <v>2</v>
      </c>
      <c r="AG1757">
        <v>7</v>
      </c>
      <c r="AH1757">
        <v>7</v>
      </c>
      <c r="AI1757">
        <v>0</v>
      </c>
      <c r="AJ1757" s="3">
        <f>+TablaProyecto[[#This Row],[PercentSalaryHike]]/100</f>
        <v>0.22</v>
      </c>
      <c r="AK1757" s="3" t="str">
        <f>+IF(TablaProyecto[[#This Row],[Age]]&gt;=61,"Baby boomers",IF(TablaProyecto[[#This Row],[Age]]&gt;=45,"Generacion X",IF(TablaProyecto[[#This Row],[Age]]&gt;=29,"Millennials","Generacion Z")))</f>
        <v>Millennials</v>
      </c>
      <c r="AL175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57" s="3" t="str">
        <f>+IF(TablaProyecto[[#This Row],[HourlyRate]]&lt;50,"Coste salarial bajo",IF(TablaProyecto[[#This Row],[HourlyRate]]&lt;75,"Coste salarial medio","Coste salarial alto"))</f>
        <v>Coste salarial alto</v>
      </c>
      <c r="AN1757" s="3" t="str">
        <f>+IF(TablaProyecto[[#This Row],[DistanceFromHome]]&lt;10,"0-10 kms",IF(TablaProyecto[[#This Row],[DistanceFromHome]]&lt;20,"10-20 kms","20-30 kms"))</f>
        <v>0-10 kms</v>
      </c>
      <c r="AO1757" s="3" t="str">
        <f>+IF(TablaProyecto[[#This Row],[Porcentaje de aumento salarial recibido (%)]]&lt;16%,"Bajo",IF(TablaProyecto[[#This Row],[Porcentaje de aumento salarial recibido (%)]]&lt;21%,"Medio","Alto"))</f>
        <v>Alto</v>
      </c>
      <c r="AP1757" s="3" t="str">
        <f>+IF(TablaProyecto[[#This Row],[TrainingTimesLastYear]]&lt;3,"Poca",IF(TablaProyecto[[#This Row],[TrainingTimesLastYear]]&lt;5,"Media","Mucha"))</f>
        <v>Media</v>
      </c>
      <c r="AQ1757" s="3" t="str">
        <f>+IF(TablaProyecto[[#This Row],[TotalWorkingYears]]&lt;4,"Junior",IF(TablaProyecto[[#This Row],[TotalWorkingYears]]&lt;10,"Intermediate","Senior"))</f>
        <v>Senior</v>
      </c>
      <c r="AS1757" t="str">
        <f>+IF(TablaProyecto[[#This Row],[Education]]&gt;5,"ERRONEO","")</f>
        <v/>
      </c>
      <c r="AT1757" t="str">
        <f>IF(+COUNTIF(TablaProyecto[EmployeeNumber],TablaProyecto[[#This Row],[EmployeeNumber]])&gt;1,"ERRONEO"," ")</f>
        <v xml:space="preserve"> </v>
      </c>
      <c r="AU1757" t="str">
        <f>+IF(TablaProyecto[[#This Row],[JobSatisfaction]]&gt;4,"ERRONEO"," ")</f>
        <v xml:space="preserve"> </v>
      </c>
      <c r="AV1757" t="str">
        <f>+IF(TablaProyecto[[#This Row],[PerformanceRating]]&gt;4,"ERRONEO"," ")</f>
        <v xml:space="preserve"> </v>
      </c>
      <c r="AW1757" t="str">
        <f>+IF(TablaProyecto[[#This Row],[RelationshipSatisfaction]]&gt;4,"ERRONEO"," ")</f>
        <v xml:space="preserve"> </v>
      </c>
      <c r="AX1757" t="str">
        <f>+IF(TablaProyecto[[#This Row],[WorkLifeBalance]]&gt;4,"ERRONEO"," ")</f>
        <v xml:space="preserve"> </v>
      </c>
    </row>
    <row r="1758" spans="1:50" x14ac:dyDescent="0.35">
      <c r="A1758">
        <v>39</v>
      </c>
      <c r="B1758" t="s">
        <v>43</v>
      </c>
      <c r="C1758" t="s">
        <v>44</v>
      </c>
      <c r="D1758">
        <v>1240</v>
      </c>
      <c r="E1758" t="s">
        <v>45</v>
      </c>
      <c r="F1758">
        <v>27</v>
      </c>
      <c r="G1758">
        <v>5</v>
      </c>
      <c r="H1758" t="s">
        <v>61</v>
      </c>
      <c r="I1758">
        <v>1</v>
      </c>
      <c r="J1758">
        <v>2355</v>
      </c>
      <c r="K1758">
        <v>4</v>
      </c>
      <c r="L1758" t="s">
        <v>46</v>
      </c>
      <c r="M1758">
        <v>90</v>
      </c>
      <c r="N1758">
        <v>3</v>
      </c>
      <c r="O1758">
        <v>1</v>
      </c>
      <c r="P1758" t="s">
        <v>57</v>
      </c>
      <c r="Q1758">
        <v>3</v>
      </c>
      <c r="R1758" t="s">
        <v>48</v>
      </c>
      <c r="S1758">
        <v>5309</v>
      </c>
      <c r="T1758">
        <v>5518</v>
      </c>
      <c r="U1758">
        <v>1</v>
      </c>
      <c r="V1758" t="s">
        <v>42</v>
      </c>
      <c r="W1758" t="s">
        <v>35</v>
      </c>
      <c r="X1758">
        <v>22</v>
      </c>
      <c r="Y1758">
        <v>4</v>
      </c>
      <c r="Z1758">
        <v>4</v>
      </c>
      <c r="AA1758">
        <v>80</v>
      </c>
      <c r="AB1758">
        <v>1</v>
      </c>
      <c r="AC1758">
        <v>6</v>
      </c>
      <c r="AD1758">
        <v>2</v>
      </c>
      <c r="AE1758">
        <v>2</v>
      </c>
      <c r="AF1758">
        <v>6</v>
      </c>
      <c r="AG1758">
        <v>4</v>
      </c>
      <c r="AH1758">
        <v>5</v>
      </c>
      <c r="AI1758">
        <v>2</v>
      </c>
      <c r="AJ1758" s="3">
        <f>+TablaProyecto[[#This Row],[PercentSalaryHike]]/100</f>
        <v>0.22</v>
      </c>
      <c r="AK1758" s="3" t="str">
        <f>+IF(TablaProyecto[[#This Row],[Age]]&gt;=61,"Baby boomers",IF(TablaProyecto[[#This Row],[Age]]&gt;=45,"Generacion X",IF(TablaProyecto[[#This Row],[Age]]&gt;=29,"Millennials","Generacion Z")))</f>
        <v>Millennials</v>
      </c>
      <c r="AL175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58" s="3" t="str">
        <f>+IF(TablaProyecto[[#This Row],[HourlyRate]]&lt;50,"Coste salarial bajo",IF(TablaProyecto[[#This Row],[HourlyRate]]&lt;75,"Coste salarial medio","Coste salarial alto"))</f>
        <v>Coste salarial alto</v>
      </c>
      <c r="AN1758" s="3" t="str">
        <f>+IF(TablaProyecto[[#This Row],[DistanceFromHome]]&lt;10,"0-10 kms",IF(TablaProyecto[[#This Row],[DistanceFromHome]]&lt;20,"10-20 kms","20-30 kms"))</f>
        <v>20-30 kms</v>
      </c>
      <c r="AO1758" s="3" t="str">
        <f>+IF(TablaProyecto[[#This Row],[Porcentaje de aumento salarial recibido (%)]]&lt;16%,"Bajo",IF(TablaProyecto[[#This Row],[Porcentaje de aumento salarial recibido (%)]]&lt;21%,"Medio","Alto"))</f>
        <v>Alto</v>
      </c>
      <c r="AP1758" s="3" t="str">
        <f>+IF(TablaProyecto[[#This Row],[TrainingTimesLastYear]]&lt;3,"Poca",IF(TablaProyecto[[#This Row],[TrainingTimesLastYear]]&lt;5,"Media","Mucha"))</f>
        <v>Poca</v>
      </c>
      <c r="AQ1758" s="3" t="str">
        <f>+IF(TablaProyecto[[#This Row],[TotalWorkingYears]]&lt;4,"Junior",IF(TablaProyecto[[#This Row],[TotalWorkingYears]]&lt;10,"Intermediate","Senior"))</f>
        <v>Intermediate</v>
      </c>
      <c r="AS1758" t="str">
        <f>+IF(TablaProyecto[[#This Row],[Education]]&gt;5,"ERRONEO","")</f>
        <v/>
      </c>
      <c r="AT1758" t="str">
        <f>IF(+COUNTIF(TablaProyecto[EmployeeNumber],TablaProyecto[[#This Row],[EmployeeNumber]])&gt;1,"ERRONEO"," ")</f>
        <v xml:space="preserve"> </v>
      </c>
      <c r="AU1758" t="str">
        <f>+IF(TablaProyecto[[#This Row],[JobSatisfaction]]&gt;4,"ERRONEO"," ")</f>
        <v xml:space="preserve"> </v>
      </c>
      <c r="AV1758" t="str">
        <f>+IF(TablaProyecto[[#This Row],[PerformanceRating]]&gt;4,"ERRONEO"," ")</f>
        <v xml:space="preserve"> </v>
      </c>
      <c r="AW1758" t="str">
        <f>+IF(TablaProyecto[[#This Row],[RelationshipSatisfaction]]&gt;4,"ERRONEO"," ")</f>
        <v xml:space="preserve"> </v>
      </c>
      <c r="AX1758" t="str">
        <f>+IF(TablaProyecto[[#This Row],[WorkLifeBalance]]&gt;4,"ERRONEO"," ")</f>
        <v xml:space="preserve"> </v>
      </c>
    </row>
    <row r="1759" spans="1:50" x14ac:dyDescent="0.35">
      <c r="A1759">
        <v>36</v>
      </c>
      <c r="B1759" t="s">
        <v>35</v>
      </c>
      <c r="C1759" t="s">
        <v>55</v>
      </c>
      <c r="D1759">
        <v>719</v>
      </c>
      <c r="E1759" t="s">
        <v>61</v>
      </c>
      <c r="F1759">
        <v>2</v>
      </c>
      <c r="G1759">
        <v>4</v>
      </c>
      <c r="H1759" t="s">
        <v>51</v>
      </c>
      <c r="I1759">
        <v>1</v>
      </c>
      <c r="J1759">
        <v>2356</v>
      </c>
      <c r="K1759">
        <v>1</v>
      </c>
      <c r="L1759" t="s">
        <v>46</v>
      </c>
      <c r="M1759">
        <v>34</v>
      </c>
      <c r="N1759">
        <v>3</v>
      </c>
      <c r="O1759">
        <v>4</v>
      </c>
      <c r="P1759" t="s">
        <v>40</v>
      </c>
      <c r="Q1759">
        <v>3</v>
      </c>
      <c r="R1759" t="s">
        <v>48</v>
      </c>
      <c r="S1759">
        <v>4071</v>
      </c>
      <c r="T1759">
        <v>12888</v>
      </c>
      <c r="U1759">
        <v>1</v>
      </c>
      <c r="V1759" t="s">
        <v>42</v>
      </c>
      <c r="W1759" t="s">
        <v>35</v>
      </c>
      <c r="X1759">
        <v>12</v>
      </c>
      <c r="Y1759">
        <v>3</v>
      </c>
      <c r="Z1759">
        <v>1</v>
      </c>
      <c r="AA1759">
        <v>80</v>
      </c>
      <c r="AB1759">
        <v>1</v>
      </c>
      <c r="AC1759">
        <v>4</v>
      </c>
      <c r="AD1759">
        <v>3</v>
      </c>
      <c r="AE1759">
        <v>2</v>
      </c>
      <c r="AF1759">
        <v>1</v>
      </c>
      <c r="AG1759">
        <v>14</v>
      </c>
      <c r="AH1759">
        <v>6</v>
      </c>
      <c r="AI1759">
        <v>0</v>
      </c>
      <c r="AJ1759" s="3">
        <f>+TablaProyecto[[#This Row],[PercentSalaryHike]]/100</f>
        <v>0.12</v>
      </c>
      <c r="AK1759" s="3" t="str">
        <f>+IF(TablaProyecto[[#This Row],[Age]]&gt;=61,"Baby boomers",IF(TablaProyecto[[#This Row],[Age]]&gt;=45,"Generacion X",IF(TablaProyecto[[#This Row],[Age]]&gt;=29,"Millennials","Generacion Z")))</f>
        <v>Millennials</v>
      </c>
      <c r="AL175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759" s="3" t="str">
        <f>+IF(TablaProyecto[[#This Row],[HourlyRate]]&lt;50,"Coste salarial bajo",IF(TablaProyecto[[#This Row],[HourlyRate]]&lt;75,"Coste salarial medio","Coste salarial alto"))</f>
        <v>Coste salarial bajo</v>
      </c>
      <c r="AN1759" s="3" t="str">
        <f>+IF(TablaProyecto[[#This Row],[DistanceFromHome]]&lt;10,"0-10 kms",IF(TablaProyecto[[#This Row],[DistanceFromHome]]&lt;20,"10-20 kms","20-30 kms"))</f>
        <v>0-10 kms</v>
      </c>
      <c r="AO1759" s="3" t="str">
        <f>+IF(TablaProyecto[[#This Row],[Porcentaje de aumento salarial recibido (%)]]&lt;16%,"Bajo",IF(TablaProyecto[[#This Row],[Porcentaje de aumento salarial recibido (%)]]&lt;21%,"Medio","Alto"))</f>
        <v>Bajo</v>
      </c>
      <c r="AP1759" s="3" t="str">
        <f>+IF(TablaProyecto[[#This Row],[TrainingTimesLastYear]]&lt;3,"Poca",IF(TablaProyecto[[#This Row],[TrainingTimesLastYear]]&lt;5,"Media","Mucha"))</f>
        <v>Media</v>
      </c>
      <c r="AQ1759" s="3" t="str">
        <f>+IF(TablaProyecto[[#This Row],[TotalWorkingYears]]&lt;4,"Junior",IF(TablaProyecto[[#This Row],[TotalWorkingYears]]&lt;10,"Intermediate","Senior"))</f>
        <v>Intermediate</v>
      </c>
      <c r="AS1759" t="str">
        <f>+IF(TablaProyecto[[#This Row],[Education]]&gt;5,"ERRONEO","")</f>
        <v/>
      </c>
      <c r="AT1759" t="str">
        <f>IF(+COUNTIF(TablaProyecto[EmployeeNumber],TablaProyecto[[#This Row],[EmployeeNumber]])&gt;1,"ERRONEO"," ")</f>
        <v xml:space="preserve"> </v>
      </c>
      <c r="AU1759" t="str">
        <f>+IF(TablaProyecto[[#This Row],[JobSatisfaction]]&gt;4,"ERRONEO"," ")</f>
        <v xml:space="preserve"> </v>
      </c>
      <c r="AV1759" t="str">
        <f>+IF(TablaProyecto[[#This Row],[PerformanceRating]]&gt;4,"ERRONEO"," ")</f>
        <v xml:space="preserve"> </v>
      </c>
      <c r="AW1759" t="str">
        <f>+IF(TablaProyecto[[#This Row],[RelationshipSatisfaction]]&gt;4,"ERRONEO"," ")</f>
        <v xml:space="preserve"> </v>
      </c>
      <c r="AX1759" t="str">
        <f>+IF(TablaProyecto[[#This Row],[WorkLifeBalance]]&gt;4,"ERRONEO"," ")</f>
        <v xml:space="preserve"> </v>
      </c>
    </row>
    <row r="1760" spans="1:50" x14ac:dyDescent="0.35">
      <c r="A1760">
        <v>41</v>
      </c>
      <c r="B1760" t="s">
        <v>43</v>
      </c>
      <c r="C1760" t="s">
        <v>55</v>
      </c>
      <c r="D1760">
        <v>426</v>
      </c>
      <c r="E1760" t="s">
        <v>61</v>
      </c>
      <c r="F1760">
        <v>10</v>
      </c>
      <c r="G1760">
        <v>4</v>
      </c>
      <c r="H1760" t="s">
        <v>61</v>
      </c>
      <c r="I1760">
        <v>1</v>
      </c>
      <c r="J1760">
        <v>2357</v>
      </c>
      <c r="K1760">
        <v>4</v>
      </c>
      <c r="L1760" t="s">
        <v>46</v>
      </c>
      <c r="M1760">
        <v>32</v>
      </c>
      <c r="N1760">
        <v>3</v>
      </c>
      <c r="O1760">
        <v>2</v>
      </c>
      <c r="P1760" t="s">
        <v>53</v>
      </c>
      <c r="Q1760">
        <v>3</v>
      </c>
      <c r="R1760" t="s">
        <v>41</v>
      </c>
      <c r="S1760">
        <v>19049</v>
      </c>
      <c r="T1760">
        <v>18016</v>
      </c>
      <c r="U1760">
        <v>2</v>
      </c>
      <c r="V1760" t="s">
        <v>42</v>
      </c>
      <c r="W1760" t="s">
        <v>43</v>
      </c>
      <c r="X1760">
        <v>11</v>
      </c>
      <c r="Y1760">
        <v>3</v>
      </c>
      <c r="Z1760">
        <v>1</v>
      </c>
      <c r="AA1760">
        <v>80</v>
      </c>
      <c r="AB1760">
        <v>0</v>
      </c>
      <c r="AC1760">
        <v>14</v>
      </c>
      <c r="AD1760">
        <v>3</v>
      </c>
      <c r="AE1760">
        <v>4</v>
      </c>
      <c r="AF1760">
        <v>1</v>
      </c>
      <c r="AG1760">
        <v>1</v>
      </c>
      <c r="AH1760">
        <v>13</v>
      </c>
      <c r="AI1760">
        <v>4</v>
      </c>
      <c r="AJ1760" s="3">
        <f>+TablaProyecto[[#This Row],[PercentSalaryHike]]/100</f>
        <v>0.11</v>
      </c>
      <c r="AK1760" s="3" t="str">
        <f>+IF(TablaProyecto[[#This Row],[Age]]&gt;=61,"Baby boomers",IF(TablaProyecto[[#This Row],[Age]]&gt;=45,"Generacion X",IF(TablaProyecto[[#This Row],[Age]]&gt;=29,"Millennials","Generacion Z")))</f>
        <v>Millennials</v>
      </c>
      <c r="AL176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760" s="3" t="str">
        <f>+IF(TablaProyecto[[#This Row],[HourlyRate]]&lt;50,"Coste salarial bajo",IF(TablaProyecto[[#This Row],[HourlyRate]]&lt;75,"Coste salarial medio","Coste salarial alto"))</f>
        <v>Coste salarial bajo</v>
      </c>
      <c r="AN1760" s="3" t="str">
        <f>+IF(TablaProyecto[[#This Row],[DistanceFromHome]]&lt;10,"0-10 kms",IF(TablaProyecto[[#This Row],[DistanceFromHome]]&lt;20,"10-20 kms","20-30 kms"))</f>
        <v>10-20 kms</v>
      </c>
      <c r="AO1760" s="3" t="str">
        <f>+IF(TablaProyecto[[#This Row],[Porcentaje de aumento salarial recibido (%)]]&lt;16%,"Bajo",IF(TablaProyecto[[#This Row],[Porcentaje de aumento salarial recibido (%)]]&lt;21%,"Medio","Alto"))</f>
        <v>Bajo</v>
      </c>
      <c r="AP1760" s="3" t="str">
        <f>+IF(TablaProyecto[[#This Row],[TrainingTimesLastYear]]&lt;3,"Poca",IF(TablaProyecto[[#This Row],[TrainingTimesLastYear]]&lt;5,"Media","Mucha"))</f>
        <v>Media</v>
      </c>
      <c r="AQ1760" s="3" t="str">
        <f>+IF(TablaProyecto[[#This Row],[TotalWorkingYears]]&lt;4,"Junior",IF(TablaProyecto[[#This Row],[TotalWorkingYears]]&lt;10,"Intermediate","Senior"))</f>
        <v>Senior</v>
      </c>
      <c r="AS1760" t="str">
        <f>+IF(TablaProyecto[[#This Row],[Education]]&gt;5,"ERRONEO","")</f>
        <v/>
      </c>
      <c r="AT1760" t="str">
        <f>IF(+COUNTIF(TablaProyecto[EmployeeNumber],TablaProyecto[[#This Row],[EmployeeNumber]])&gt;1,"ERRONEO"," ")</f>
        <v xml:space="preserve"> </v>
      </c>
      <c r="AU1760" t="str">
        <f>+IF(TablaProyecto[[#This Row],[JobSatisfaction]]&gt;4,"ERRONEO"," ")</f>
        <v xml:space="preserve"> </v>
      </c>
      <c r="AV1760" t="str">
        <f>+IF(TablaProyecto[[#This Row],[PerformanceRating]]&gt;4,"ERRONEO"," ")</f>
        <v xml:space="preserve"> </v>
      </c>
      <c r="AW1760" t="str">
        <f>+IF(TablaProyecto[[#This Row],[RelationshipSatisfaction]]&gt;4,"ERRONEO"," ")</f>
        <v xml:space="preserve"> </v>
      </c>
      <c r="AX1760" t="str">
        <f>+IF(TablaProyecto[[#This Row],[WorkLifeBalance]]&gt;4,"ERRONEO"," ")</f>
        <v xml:space="preserve"> </v>
      </c>
    </row>
    <row r="1761" spans="1:50" x14ac:dyDescent="0.35">
      <c r="A1761">
        <v>29</v>
      </c>
      <c r="B1761" t="s">
        <v>35</v>
      </c>
      <c r="C1761" t="s">
        <v>44</v>
      </c>
      <c r="D1761">
        <v>477</v>
      </c>
      <c r="E1761" t="s">
        <v>37</v>
      </c>
      <c r="F1761">
        <v>8</v>
      </c>
      <c r="G1761">
        <v>1</v>
      </c>
      <c r="H1761" t="s">
        <v>38</v>
      </c>
      <c r="I1761">
        <v>1</v>
      </c>
      <c r="J1761">
        <v>2358</v>
      </c>
      <c r="K1761">
        <v>3</v>
      </c>
      <c r="L1761" t="s">
        <v>39</v>
      </c>
      <c r="M1761">
        <v>79</v>
      </c>
      <c r="N1761">
        <v>3</v>
      </c>
      <c r="O1761">
        <v>1</v>
      </c>
      <c r="P1761" t="s">
        <v>40</v>
      </c>
      <c r="Q1761">
        <v>1</v>
      </c>
      <c r="R1761" t="s">
        <v>48</v>
      </c>
      <c r="S1761">
        <v>2323</v>
      </c>
      <c r="T1761">
        <v>20619</v>
      </c>
      <c r="U1761">
        <v>1</v>
      </c>
      <c r="V1761" t="s">
        <v>42</v>
      </c>
      <c r="W1761" t="s">
        <v>43</v>
      </c>
      <c r="X1761">
        <v>16</v>
      </c>
      <c r="Y1761">
        <v>3</v>
      </c>
      <c r="Z1761">
        <v>1</v>
      </c>
      <c r="AA1761">
        <v>80</v>
      </c>
      <c r="AB1761">
        <v>1</v>
      </c>
      <c r="AC1761">
        <v>29</v>
      </c>
      <c r="AD1761">
        <v>3</v>
      </c>
      <c r="AE1761">
        <v>3</v>
      </c>
      <c r="AF1761">
        <v>5</v>
      </c>
      <c r="AG1761">
        <v>1</v>
      </c>
      <c r="AH1761">
        <v>1</v>
      </c>
      <c r="AI1761">
        <v>3</v>
      </c>
      <c r="AJ1761" s="3">
        <f>+TablaProyecto[[#This Row],[PercentSalaryHike]]/100</f>
        <v>0.16</v>
      </c>
      <c r="AK1761" s="3" t="str">
        <f>+IF(TablaProyecto[[#This Row],[Age]]&gt;=61,"Baby boomers",IF(TablaProyecto[[#This Row],[Age]]&gt;=45,"Generacion X",IF(TablaProyecto[[#This Row],[Age]]&gt;=29,"Millennials","Generacion Z")))</f>
        <v>Millennials</v>
      </c>
      <c r="AL176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61" s="3" t="str">
        <f>+IF(TablaProyecto[[#This Row],[HourlyRate]]&lt;50,"Coste salarial bajo",IF(TablaProyecto[[#This Row],[HourlyRate]]&lt;75,"Coste salarial medio","Coste salarial alto"))</f>
        <v>Coste salarial alto</v>
      </c>
      <c r="AN1761" s="3" t="str">
        <f>+IF(TablaProyecto[[#This Row],[DistanceFromHome]]&lt;10,"0-10 kms",IF(TablaProyecto[[#This Row],[DistanceFromHome]]&lt;20,"10-20 kms","20-30 kms"))</f>
        <v>0-10 kms</v>
      </c>
      <c r="AO1761" s="3" t="str">
        <f>+IF(TablaProyecto[[#This Row],[Porcentaje de aumento salarial recibido (%)]]&lt;16%,"Bajo",IF(TablaProyecto[[#This Row],[Porcentaje de aumento salarial recibido (%)]]&lt;21%,"Medio","Alto"))</f>
        <v>Medio</v>
      </c>
      <c r="AP1761" s="3" t="str">
        <f>+IF(TablaProyecto[[#This Row],[TrainingTimesLastYear]]&lt;3,"Poca",IF(TablaProyecto[[#This Row],[TrainingTimesLastYear]]&lt;5,"Media","Mucha"))</f>
        <v>Media</v>
      </c>
      <c r="AQ1761" s="3" t="str">
        <f>+IF(TablaProyecto[[#This Row],[TotalWorkingYears]]&lt;4,"Junior",IF(TablaProyecto[[#This Row],[TotalWorkingYears]]&lt;10,"Intermediate","Senior"))</f>
        <v>Senior</v>
      </c>
      <c r="AS1761" t="str">
        <f>+IF(TablaProyecto[[#This Row],[Education]]&gt;5,"ERRONEO","")</f>
        <v/>
      </c>
      <c r="AT1761" t="str">
        <f>IF(+COUNTIF(TablaProyecto[EmployeeNumber],TablaProyecto[[#This Row],[EmployeeNumber]])&gt;1,"ERRONEO"," ")</f>
        <v xml:space="preserve"> </v>
      </c>
      <c r="AU1761" t="str">
        <f>+IF(TablaProyecto[[#This Row],[JobSatisfaction]]&gt;4,"ERRONEO"," ")</f>
        <v xml:space="preserve"> </v>
      </c>
      <c r="AV1761" t="str">
        <f>+IF(TablaProyecto[[#This Row],[PerformanceRating]]&gt;4,"ERRONEO"," ")</f>
        <v xml:space="preserve"> </v>
      </c>
      <c r="AW1761" t="str">
        <f>+IF(TablaProyecto[[#This Row],[RelationshipSatisfaction]]&gt;4,"ERRONEO"," ")</f>
        <v xml:space="preserve"> </v>
      </c>
      <c r="AX1761" t="str">
        <f>+IF(TablaProyecto[[#This Row],[WorkLifeBalance]]&gt;4,"ERRONEO"," ")</f>
        <v xml:space="preserve"> </v>
      </c>
    </row>
    <row r="1762" spans="1:50" x14ac:dyDescent="0.35">
      <c r="A1762">
        <v>35</v>
      </c>
      <c r="B1762" t="s">
        <v>35</v>
      </c>
      <c r="C1762" t="s">
        <v>36</v>
      </c>
      <c r="D1762">
        <v>1276</v>
      </c>
      <c r="E1762" t="s">
        <v>37</v>
      </c>
      <c r="F1762">
        <v>20</v>
      </c>
      <c r="G1762">
        <v>3</v>
      </c>
      <c r="H1762" t="s">
        <v>60</v>
      </c>
      <c r="I1762">
        <v>1</v>
      </c>
      <c r="J1762">
        <v>2359</v>
      </c>
      <c r="K1762">
        <v>4</v>
      </c>
      <c r="L1762" t="s">
        <v>39</v>
      </c>
      <c r="M1762">
        <v>36</v>
      </c>
      <c r="N1762">
        <v>4</v>
      </c>
      <c r="O1762">
        <v>2</v>
      </c>
      <c r="P1762" t="s">
        <v>40</v>
      </c>
      <c r="Q1762">
        <v>4</v>
      </c>
      <c r="R1762" t="s">
        <v>41</v>
      </c>
      <c r="S1762">
        <v>19717</v>
      </c>
      <c r="T1762">
        <v>15587</v>
      </c>
      <c r="U1762">
        <v>0</v>
      </c>
      <c r="V1762" t="s">
        <v>42</v>
      </c>
      <c r="W1762" t="s">
        <v>35</v>
      </c>
      <c r="X1762">
        <v>19</v>
      </c>
      <c r="Y1762">
        <v>3</v>
      </c>
      <c r="Z1762">
        <v>4</v>
      </c>
      <c r="AA1762">
        <v>80</v>
      </c>
      <c r="AB1762">
        <v>1</v>
      </c>
      <c r="AC1762">
        <v>1</v>
      </c>
      <c r="AD1762">
        <v>1</v>
      </c>
      <c r="AE1762">
        <v>3</v>
      </c>
      <c r="AF1762">
        <v>2</v>
      </c>
      <c r="AG1762">
        <v>2</v>
      </c>
      <c r="AH1762">
        <v>1</v>
      </c>
      <c r="AI1762">
        <v>8</v>
      </c>
      <c r="AJ1762" s="3">
        <f>+TablaProyecto[[#This Row],[PercentSalaryHike]]/100</f>
        <v>0.19</v>
      </c>
      <c r="AK1762" s="3" t="str">
        <f>+IF(TablaProyecto[[#This Row],[Age]]&gt;=61,"Baby boomers",IF(TablaProyecto[[#This Row],[Age]]&gt;=45,"Generacion X",IF(TablaProyecto[[#This Row],[Age]]&gt;=29,"Millennials","Generacion Z")))</f>
        <v>Millennials</v>
      </c>
      <c r="AL176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62" s="3" t="str">
        <f>+IF(TablaProyecto[[#This Row],[HourlyRate]]&lt;50,"Coste salarial bajo",IF(TablaProyecto[[#This Row],[HourlyRate]]&lt;75,"Coste salarial medio","Coste salarial alto"))</f>
        <v>Coste salarial bajo</v>
      </c>
      <c r="AN1762" s="3" t="str">
        <f>+IF(TablaProyecto[[#This Row],[DistanceFromHome]]&lt;10,"0-10 kms",IF(TablaProyecto[[#This Row],[DistanceFromHome]]&lt;20,"10-20 kms","20-30 kms"))</f>
        <v>20-30 kms</v>
      </c>
      <c r="AO1762" s="3" t="str">
        <f>+IF(TablaProyecto[[#This Row],[Porcentaje de aumento salarial recibido (%)]]&lt;16%,"Bajo",IF(TablaProyecto[[#This Row],[Porcentaje de aumento salarial recibido (%)]]&lt;21%,"Medio","Alto"))</f>
        <v>Medio</v>
      </c>
      <c r="AP1762" s="3" t="str">
        <f>+IF(TablaProyecto[[#This Row],[TrainingTimesLastYear]]&lt;3,"Poca",IF(TablaProyecto[[#This Row],[TrainingTimesLastYear]]&lt;5,"Media","Mucha"))</f>
        <v>Poca</v>
      </c>
      <c r="AQ1762" s="3" t="str">
        <f>+IF(TablaProyecto[[#This Row],[TotalWorkingYears]]&lt;4,"Junior",IF(TablaProyecto[[#This Row],[TotalWorkingYears]]&lt;10,"Intermediate","Senior"))</f>
        <v>Junior</v>
      </c>
      <c r="AS1762" t="str">
        <f>+IF(TablaProyecto[[#This Row],[Education]]&gt;5,"ERRONEO","")</f>
        <v/>
      </c>
      <c r="AT1762" t="str">
        <f>IF(+COUNTIF(TablaProyecto[EmployeeNumber],TablaProyecto[[#This Row],[EmployeeNumber]])&gt;1,"ERRONEO"," ")</f>
        <v xml:space="preserve"> </v>
      </c>
      <c r="AU1762" t="str">
        <f>+IF(TablaProyecto[[#This Row],[JobSatisfaction]]&gt;4,"ERRONEO"," ")</f>
        <v xml:space="preserve"> </v>
      </c>
      <c r="AV1762" t="str">
        <f>+IF(TablaProyecto[[#This Row],[PerformanceRating]]&gt;4,"ERRONEO"," ")</f>
        <v xml:space="preserve"> </v>
      </c>
      <c r="AW1762" t="str">
        <f>+IF(TablaProyecto[[#This Row],[RelationshipSatisfaction]]&gt;4,"ERRONEO"," ")</f>
        <v xml:space="preserve"> </v>
      </c>
      <c r="AX1762" t="str">
        <f>+IF(TablaProyecto[[#This Row],[WorkLifeBalance]]&gt;4,"ERRONEO"," ")</f>
        <v xml:space="preserve"> </v>
      </c>
    </row>
    <row r="1763" spans="1:50" x14ac:dyDescent="0.35">
      <c r="A1763">
        <v>42</v>
      </c>
      <c r="B1763" t="s">
        <v>35</v>
      </c>
      <c r="C1763" t="s">
        <v>44</v>
      </c>
      <c r="D1763">
        <v>470</v>
      </c>
      <c r="E1763" t="s">
        <v>61</v>
      </c>
      <c r="F1763">
        <v>3</v>
      </c>
      <c r="G1763">
        <v>3</v>
      </c>
      <c r="H1763" t="s">
        <v>59</v>
      </c>
      <c r="I1763">
        <v>1</v>
      </c>
      <c r="J1763">
        <v>2360</v>
      </c>
      <c r="K1763">
        <v>3</v>
      </c>
      <c r="L1763" t="s">
        <v>46</v>
      </c>
      <c r="M1763">
        <v>42</v>
      </c>
      <c r="N1763">
        <v>3</v>
      </c>
      <c r="O1763">
        <v>1</v>
      </c>
      <c r="P1763" t="s">
        <v>61</v>
      </c>
      <c r="Q1763">
        <v>3</v>
      </c>
      <c r="R1763" t="s">
        <v>48</v>
      </c>
      <c r="S1763">
        <v>15972</v>
      </c>
      <c r="T1763">
        <v>6762</v>
      </c>
      <c r="U1763">
        <v>2</v>
      </c>
      <c r="V1763" t="s">
        <v>42</v>
      </c>
      <c r="W1763" t="s">
        <v>35</v>
      </c>
      <c r="X1763">
        <v>15</v>
      </c>
      <c r="Y1763">
        <v>4</v>
      </c>
      <c r="Z1763">
        <v>2</v>
      </c>
      <c r="AA1763">
        <v>80</v>
      </c>
      <c r="AB1763">
        <v>0</v>
      </c>
      <c r="AC1763">
        <v>25</v>
      </c>
      <c r="AD1763">
        <v>2</v>
      </c>
      <c r="AE1763">
        <v>2</v>
      </c>
      <c r="AF1763">
        <v>1</v>
      </c>
      <c r="AG1763">
        <v>2</v>
      </c>
      <c r="AH1763">
        <v>14</v>
      </c>
      <c r="AI1763">
        <v>0</v>
      </c>
      <c r="AJ1763" s="3">
        <f>+TablaProyecto[[#This Row],[PercentSalaryHike]]/100</f>
        <v>0.15</v>
      </c>
      <c r="AK1763" s="3" t="str">
        <f>+IF(TablaProyecto[[#This Row],[Age]]&gt;=61,"Baby boomers",IF(TablaProyecto[[#This Row],[Age]]&gt;=45,"Generacion X",IF(TablaProyecto[[#This Row],[Age]]&gt;=29,"Millennials","Generacion Z")))</f>
        <v>Millennials</v>
      </c>
      <c r="AL176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763" s="3" t="str">
        <f>+IF(TablaProyecto[[#This Row],[HourlyRate]]&lt;50,"Coste salarial bajo",IF(TablaProyecto[[#This Row],[HourlyRate]]&lt;75,"Coste salarial medio","Coste salarial alto"))</f>
        <v>Coste salarial bajo</v>
      </c>
      <c r="AN1763" s="3" t="str">
        <f>+IF(TablaProyecto[[#This Row],[DistanceFromHome]]&lt;10,"0-10 kms",IF(TablaProyecto[[#This Row],[DistanceFromHome]]&lt;20,"10-20 kms","20-30 kms"))</f>
        <v>0-10 kms</v>
      </c>
      <c r="AO1763" s="3" t="str">
        <f>+IF(TablaProyecto[[#This Row],[Porcentaje de aumento salarial recibido (%)]]&lt;16%,"Bajo",IF(TablaProyecto[[#This Row],[Porcentaje de aumento salarial recibido (%)]]&lt;21%,"Medio","Alto"))</f>
        <v>Bajo</v>
      </c>
      <c r="AP1763" s="3" t="str">
        <f>+IF(TablaProyecto[[#This Row],[TrainingTimesLastYear]]&lt;3,"Poca",IF(TablaProyecto[[#This Row],[TrainingTimesLastYear]]&lt;5,"Media","Mucha"))</f>
        <v>Poca</v>
      </c>
      <c r="AQ1763" s="3" t="str">
        <f>+IF(TablaProyecto[[#This Row],[TotalWorkingYears]]&lt;4,"Junior",IF(TablaProyecto[[#This Row],[TotalWorkingYears]]&lt;10,"Intermediate","Senior"))</f>
        <v>Senior</v>
      </c>
      <c r="AS1763" t="str">
        <f>+IF(TablaProyecto[[#This Row],[Education]]&gt;5,"ERRONEO","")</f>
        <v/>
      </c>
      <c r="AT1763" t="str">
        <f>IF(+COUNTIF(TablaProyecto[EmployeeNumber],TablaProyecto[[#This Row],[EmployeeNumber]])&gt;1,"ERRONEO"," ")</f>
        <v xml:space="preserve"> </v>
      </c>
      <c r="AU1763" t="str">
        <f>+IF(TablaProyecto[[#This Row],[JobSatisfaction]]&gt;4,"ERRONEO"," ")</f>
        <v xml:space="preserve"> </v>
      </c>
      <c r="AV1763" t="str">
        <f>+IF(TablaProyecto[[#This Row],[PerformanceRating]]&gt;4,"ERRONEO"," ")</f>
        <v xml:space="preserve"> </v>
      </c>
      <c r="AW1763" t="str">
        <f>+IF(TablaProyecto[[#This Row],[RelationshipSatisfaction]]&gt;4,"ERRONEO"," ")</f>
        <v xml:space="preserve"> </v>
      </c>
      <c r="AX1763" t="str">
        <f>+IF(TablaProyecto[[#This Row],[WorkLifeBalance]]&gt;4,"ERRONEO"," ")</f>
        <v xml:space="preserve"> </v>
      </c>
    </row>
    <row r="1764" spans="1:50" x14ac:dyDescent="0.35">
      <c r="A1764">
        <v>25</v>
      </c>
      <c r="B1764" t="s">
        <v>43</v>
      </c>
      <c r="C1764" t="s">
        <v>44</v>
      </c>
      <c r="D1764">
        <v>201</v>
      </c>
      <c r="E1764" t="s">
        <v>37</v>
      </c>
      <c r="F1764">
        <v>24</v>
      </c>
      <c r="G1764">
        <v>3</v>
      </c>
      <c r="H1764" t="s">
        <v>59</v>
      </c>
      <c r="I1764">
        <v>1</v>
      </c>
      <c r="J1764">
        <v>2361</v>
      </c>
      <c r="K1764">
        <v>3</v>
      </c>
      <c r="L1764" t="s">
        <v>46</v>
      </c>
      <c r="M1764">
        <v>91</v>
      </c>
      <c r="N1764">
        <v>4</v>
      </c>
      <c r="O1764">
        <v>4</v>
      </c>
      <c r="P1764" t="s">
        <v>56</v>
      </c>
      <c r="Q1764">
        <v>4</v>
      </c>
      <c r="R1764" t="s">
        <v>41</v>
      </c>
      <c r="S1764">
        <v>2404</v>
      </c>
      <c r="T1764">
        <v>4386</v>
      </c>
      <c r="U1764">
        <v>2</v>
      </c>
      <c r="V1764" t="s">
        <v>42</v>
      </c>
      <c r="W1764" t="s">
        <v>35</v>
      </c>
      <c r="X1764">
        <v>14</v>
      </c>
      <c r="Y1764">
        <v>3</v>
      </c>
      <c r="Z1764">
        <v>2</v>
      </c>
      <c r="AA1764">
        <v>80</v>
      </c>
      <c r="AB1764">
        <v>1</v>
      </c>
      <c r="AC1764">
        <v>10</v>
      </c>
      <c r="AD1764">
        <v>3</v>
      </c>
      <c r="AE1764">
        <v>3</v>
      </c>
      <c r="AF1764">
        <v>1</v>
      </c>
      <c r="AG1764">
        <v>7</v>
      </c>
      <c r="AH1764">
        <v>0</v>
      </c>
      <c r="AI1764">
        <v>2</v>
      </c>
      <c r="AJ1764" s="3">
        <f>+TablaProyecto[[#This Row],[PercentSalaryHike]]/100</f>
        <v>0.14000000000000001</v>
      </c>
      <c r="AK1764" s="3" t="str">
        <f>+IF(TablaProyecto[[#This Row],[Age]]&gt;=61,"Baby boomers",IF(TablaProyecto[[#This Row],[Age]]&gt;=45,"Generacion X",IF(TablaProyecto[[#This Row],[Age]]&gt;=29,"Millennials","Generacion Z")))</f>
        <v>Generacion Z</v>
      </c>
      <c r="AL176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764" s="3" t="str">
        <f>+IF(TablaProyecto[[#This Row],[HourlyRate]]&lt;50,"Coste salarial bajo",IF(TablaProyecto[[#This Row],[HourlyRate]]&lt;75,"Coste salarial medio","Coste salarial alto"))</f>
        <v>Coste salarial alto</v>
      </c>
      <c r="AN1764" s="3" t="str">
        <f>+IF(TablaProyecto[[#This Row],[DistanceFromHome]]&lt;10,"0-10 kms",IF(TablaProyecto[[#This Row],[DistanceFromHome]]&lt;20,"10-20 kms","20-30 kms"))</f>
        <v>20-30 kms</v>
      </c>
      <c r="AO1764" s="3" t="str">
        <f>+IF(TablaProyecto[[#This Row],[Porcentaje de aumento salarial recibido (%)]]&lt;16%,"Bajo",IF(TablaProyecto[[#This Row],[Porcentaje de aumento salarial recibido (%)]]&lt;21%,"Medio","Alto"))</f>
        <v>Bajo</v>
      </c>
      <c r="AP1764" s="3" t="str">
        <f>+IF(TablaProyecto[[#This Row],[TrainingTimesLastYear]]&lt;3,"Poca",IF(TablaProyecto[[#This Row],[TrainingTimesLastYear]]&lt;5,"Media","Mucha"))</f>
        <v>Media</v>
      </c>
      <c r="AQ1764" s="3" t="str">
        <f>+IF(TablaProyecto[[#This Row],[TotalWorkingYears]]&lt;4,"Junior",IF(TablaProyecto[[#This Row],[TotalWorkingYears]]&lt;10,"Intermediate","Senior"))</f>
        <v>Senior</v>
      </c>
      <c r="AS1764" t="str">
        <f>+IF(TablaProyecto[[#This Row],[Education]]&gt;5,"ERRONEO","")</f>
        <v/>
      </c>
      <c r="AT1764" t="str">
        <f>IF(+COUNTIF(TablaProyecto[EmployeeNumber],TablaProyecto[[#This Row],[EmployeeNumber]])&gt;1,"ERRONEO"," ")</f>
        <v xml:space="preserve"> </v>
      </c>
      <c r="AU1764" t="str">
        <f>+IF(TablaProyecto[[#This Row],[JobSatisfaction]]&gt;4,"ERRONEO"," ")</f>
        <v xml:space="preserve"> </v>
      </c>
      <c r="AV1764" t="str">
        <f>+IF(TablaProyecto[[#This Row],[PerformanceRating]]&gt;4,"ERRONEO"," ")</f>
        <v xml:space="preserve"> </v>
      </c>
      <c r="AW1764" t="str">
        <f>+IF(TablaProyecto[[#This Row],[RelationshipSatisfaction]]&gt;4,"ERRONEO"," ")</f>
        <v xml:space="preserve"> </v>
      </c>
      <c r="AX1764" t="str">
        <f>+IF(TablaProyecto[[#This Row],[WorkLifeBalance]]&gt;4,"ERRONEO"," ")</f>
        <v xml:space="preserve"> </v>
      </c>
    </row>
    <row r="1765" spans="1:50" x14ac:dyDescent="0.35">
      <c r="A1765">
        <v>35</v>
      </c>
      <c r="B1765" t="s">
        <v>35</v>
      </c>
      <c r="C1765" t="s">
        <v>55</v>
      </c>
      <c r="D1765">
        <v>653</v>
      </c>
      <c r="E1765" t="s">
        <v>45</v>
      </c>
      <c r="F1765">
        <v>2</v>
      </c>
      <c r="G1765">
        <v>3</v>
      </c>
      <c r="H1765" t="s">
        <v>51</v>
      </c>
      <c r="I1765">
        <v>1</v>
      </c>
      <c r="J1765">
        <v>2362</v>
      </c>
      <c r="K1765">
        <v>4</v>
      </c>
      <c r="L1765" t="s">
        <v>39</v>
      </c>
      <c r="M1765">
        <v>57</v>
      </c>
      <c r="N1765">
        <v>3</v>
      </c>
      <c r="O1765">
        <v>1</v>
      </c>
      <c r="P1765" t="s">
        <v>56</v>
      </c>
      <c r="Q1765">
        <v>2</v>
      </c>
      <c r="R1765" t="s">
        <v>52</v>
      </c>
      <c r="S1765">
        <v>1359</v>
      </c>
      <c r="T1765">
        <v>25063</v>
      </c>
      <c r="U1765">
        <v>0</v>
      </c>
      <c r="V1765" t="s">
        <v>42</v>
      </c>
      <c r="W1765" t="s">
        <v>35</v>
      </c>
      <c r="X1765">
        <v>25</v>
      </c>
      <c r="Y1765">
        <v>3</v>
      </c>
      <c r="Z1765">
        <v>2</v>
      </c>
      <c r="AA1765">
        <v>80</v>
      </c>
      <c r="AB1765">
        <v>2</v>
      </c>
      <c r="AC1765">
        <v>20</v>
      </c>
      <c r="AD1765">
        <v>2</v>
      </c>
      <c r="AE1765">
        <v>3</v>
      </c>
      <c r="AF1765">
        <v>8</v>
      </c>
      <c r="AG1765">
        <v>4</v>
      </c>
      <c r="AH1765">
        <v>2</v>
      </c>
      <c r="AI1765">
        <v>2</v>
      </c>
      <c r="AJ1765" s="3">
        <f>+TablaProyecto[[#This Row],[PercentSalaryHike]]/100</f>
        <v>0.25</v>
      </c>
      <c r="AK1765" s="3" t="str">
        <f>+IF(TablaProyecto[[#This Row],[Age]]&gt;=61,"Baby boomers",IF(TablaProyecto[[#This Row],[Age]]&gt;=45,"Generacion X",IF(TablaProyecto[[#This Row],[Age]]&gt;=29,"Millennials","Generacion Z")))</f>
        <v>Millennials</v>
      </c>
      <c r="AL176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65" s="3" t="str">
        <f>+IF(TablaProyecto[[#This Row],[HourlyRate]]&lt;50,"Coste salarial bajo",IF(TablaProyecto[[#This Row],[HourlyRate]]&lt;75,"Coste salarial medio","Coste salarial alto"))</f>
        <v>Coste salarial medio</v>
      </c>
      <c r="AN1765" s="3" t="str">
        <f>+IF(TablaProyecto[[#This Row],[DistanceFromHome]]&lt;10,"0-10 kms",IF(TablaProyecto[[#This Row],[DistanceFromHome]]&lt;20,"10-20 kms","20-30 kms"))</f>
        <v>0-10 kms</v>
      </c>
      <c r="AO1765" s="3" t="str">
        <f>+IF(TablaProyecto[[#This Row],[Porcentaje de aumento salarial recibido (%)]]&lt;16%,"Bajo",IF(TablaProyecto[[#This Row],[Porcentaje de aumento salarial recibido (%)]]&lt;21%,"Medio","Alto"))</f>
        <v>Alto</v>
      </c>
      <c r="AP1765" s="3" t="str">
        <f>+IF(TablaProyecto[[#This Row],[TrainingTimesLastYear]]&lt;3,"Poca",IF(TablaProyecto[[#This Row],[TrainingTimesLastYear]]&lt;5,"Media","Mucha"))</f>
        <v>Poca</v>
      </c>
      <c r="AQ1765" s="3" t="str">
        <f>+IF(TablaProyecto[[#This Row],[TotalWorkingYears]]&lt;4,"Junior",IF(TablaProyecto[[#This Row],[TotalWorkingYears]]&lt;10,"Intermediate","Senior"))</f>
        <v>Senior</v>
      </c>
      <c r="AS1765" t="str">
        <f>+IF(TablaProyecto[[#This Row],[Education]]&gt;5,"ERRONEO","")</f>
        <v/>
      </c>
      <c r="AT1765" t="str">
        <f>IF(+COUNTIF(TablaProyecto[EmployeeNumber],TablaProyecto[[#This Row],[EmployeeNumber]])&gt;1,"ERRONEO"," ")</f>
        <v xml:space="preserve"> </v>
      </c>
      <c r="AU1765" t="str">
        <f>+IF(TablaProyecto[[#This Row],[JobSatisfaction]]&gt;4,"ERRONEO"," ")</f>
        <v xml:space="preserve"> </v>
      </c>
      <c r="AV1765" t="str">
        <f>+IF(TablaProyecto[[#This Row],[PerformanceRating]]&gt;4,"ERRONEO"," ")</f>
        <v xml:space="preserve"> </v>
      </c>
      <c r="AW1765" t="str">
        <f>+IF(TablaProyecto[[#This Row],[RelationshipSatisfaction]]&gt;4,"ERRONEO"," ")</f>
        <v xml:space="preserve"> </v>
      </c>
      <c r="AX1765" t="str">
        <f>+IF(TablaProyecto[[#This Row],[WorkLifeBalance]]&gt;4,"ERRONEO"," ")</f>
        <v xml:space="preserve"> </v>
      </c>
    </row>
    <row r="1766" spans="1:50" x14ac:dyDescent="0.35">
      <c r="A1766">
        <v>47</v>
      </c>
      <c r="B1766" t="s">
        <v>43</v>
      </c>
      <c r="C1766" t="s">
        <v>36</v>
      </c>
      <c r="D1766">
        <v>683</v>
      </c>
      <c r="E1766" t="s">
        <v>61</v>
      </c>
      <c r="F1766">
        <v>9</v>
      </c>
      <c r="G1766">
        <v>3</v>
      </c>
      <c r="H1766" t="s">
        <v>51</v>
      </c>
      <c r="I1766">
        <v>1</v>
      </c>
      <c r="J1766">
        <v>2363</v>
      </c>
      <c r="K1766">
        <v>4</v>
      </c>
      <c r="L1766" t="s">
        <v>46</v>
      </c>
      <c r="M1766">
        <v>77</v>
      </c>
      <c r="N1766">
        <v>3</v>
      </c>
      <c r="O1766">
        <v>1</v>
      </c>
      <c r="P1766" t="s">
        <v>47</v>
      </c>
      <c r="Q1766">
        <v>4</v>
      </c>
      <c r="R1766" t="s">
        <v>41</v>
      </c>
      <c r="S1766">
        <v>6397</v>
      </c>
      <c r="T1766">
        <v>11038</v>
      </c>
      <c r="U1766">
        <v>4</v>
      </c>
      <c r="V1766" t="s">
        <v>42</v>
      </c>
      <c r="W1766" t="s">
        <v>35</v>
      </c>
      <c r="X1766">
        <v>21</v>
      </c>
      <c r="Y1766">
        <v>4</v>
      </c>
      <c r="Z1766">
        <v>4</v>
      </c>
      <c r="AA1766">
        <v>80</v>
      </c>
      <c r="AB1766">
        <v>1</v>
      </c>
      <c r="AC1766">
        <v>12</v>
      </c>
      <c r="AD1766">
        <v>3</v>
      </c>
      <c r="AE1766">
        <v>3</v>
      </c>
      <c r="AF1766">
        <v>6</v>
      </c>
      <c r="AG1766">
        <v>2</v>
      </c>
      <c r="AH1766">
        <v>1</v>
      </c>
      <c r="AI1766">
        <v>0</v>
      </c>
      <c r="AJ1766" s="3">
        <f>+TablaProyecto[[#This Row],[PercentSalaryHike]]/100</f>
        <v>0.21</v>
      </c>
      <c r="AK1766" s="3" t="str">
        <f>+IF(TablaProyecto[[#This Row],[Age]]&gt;=61,"Baby boomers",IF(TablaProyecto[[#This Row],[Age]]&gt;=45,"Generacion X",IF(TablaProyecto[[#This Row],[Age]]&gt;=29,"Millennials","Generacion Z")))</f>
        <v>Generacion X</v>
      </c>
      <c r="AL176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66" s="3" t="str">
        <f>+IF(TablaProyecto[[#This Row],[HourlyRate]]&lt;50,"Coste salarial bajo",IF(TablaProyecto[[#This Row],[HourlyRate]]&lt;75,"Coste salarial medio","Coste salarial alto"))</f>
        <v>Coste salarial alto</v>
      </c>
      <c r="AN1766" s="3" t="str">
        <f>+IF(TablaProyecto[[#This Row],[DistanceFromHome]]&lt;10,"0-10 kms",IF(TablaProyecto[[#This Row],[DistanceFromHome]]&lt;20,"10-20 kms","20-30 kms"))</f>
        <v>0-10 kms</v>
      </c>
      <c r="AO1766" s="3" t="str">
        <f>+IF(TablaProyecto[[#This Row],[Porcentaje de aumento salarial recibido (%)]]&lt;16%,"Bajo",IF(TablaProyecto[[#This Row],[Porcentaje de aumento salarial recibido (%)]]&lt;21%,"Medio","Alto"))</f>
        <v>Alto</v>
      </c>
      <c r="AP1766" s="3" t="str">
        <f>+IF(TablaProyecto[[#This Row],[TrainingTimesLastYear]]&lt;3,"Poca",IF(TablaProyecto[[#This Row],[TrainingTimesLastYear]]&lt;5,"Media","Mucha"))</f>
        <v>Media</v>
      </c>
      <c r="AQ1766" s="3" t="str">
        <f>+IF(TablaProyecto[[#This Row],[TotalWorkingYears]]&lt;4,"Junior",IF(TablaProyecto[[#This Row],[TotalWorkingYears]]&lt;10,"Intermediate","Senior"))</f>
        <v>Senior</v>
      </c>
      <c r="AS1766" t="str">
        <f>+IF(TablaProyecto[[#This Row],[Education]]&gt;5,"ERRONEO","")</f>
        <v/>
      </c>
      <c r="AT1766" t="str">
        <f>IF(+COUNTIF(TablaProyecto[EmployeeNumber],TablaProyecto[[#This Row],[EmployeeNumber]])&gt;1,"ERRONEO"," ")</f>
        <v xml:space="preserve"> </v>
      </c>
      <c r="AU1766" t="str">
        <f>+IF(TablaProyecto[[#This Row],[JobSatisfaction]]&gt;4,"ERRONEO"," ")</f>
        <v xml:space="preserve"> </v>
      </c>
      <c r="AV1766" t="str">
        <f>+IF(TablaProyecto[[#This Row],[PerformanceRating]]&gt;4,"ERRONEO"," ")</f>
        <v xml:space="preserve"> </v>
      </c>
      <c r="AW1766" t="str">
        <f>+IF(TablaProyecto[[#This Row],[RelationshipSatisfaction]]&gt;4,"ERRONEO"," ")</f>
        <v xml:space="preserve"> </v>
      </c>
      <c r="AX1766" t="str">
        <f>+IF(TablaProyecto[[#This Row],[WorkLifeBalance]]&gt;4,"ERRONEO"," ")</f>
        <v xml:space="preserve"> </v>
      </c>
    </row>
    <row r="1767" spans="1:50" x14ac:dyDescent="0.35">
      <c r="A1767">
        <v>34</v>
      </c>
      <c r="B1767" t="s">
        <v>35</v>
      </c>
      <c r="C1767" t="s">
        <v>55</v>
      </c>
      <c r="D1767">
        <v>482</v>
      </c>
      <c r="E1767" t="s">
        <v>37</v>
      </c>
      <c r="F1767">
        <v>7</v>
      </c>
      <c r="G1767">
        <v>3</v>
      </c>
      <c r="H1767" t="s">
        <v>49</v>
      </c>
      <c r="I1767">
        <v>1</v>
      </c>
      <c r="J1767">
        <v>2364</v>
      </c>
      <c r="K1767">
        <v>4</v>
      </c>
      <c r="L1767" t="s">
        <v>46</v>
      </c>
      <c r="M1767">
        <v>61</v>
      </c>
      <c r="N1767">
        <v>2</v>
      </c>
      <c r="O1767">
        <v>1</v>
      </c>
      <c r="P1767" t="s">
        <v>40</v>
      </c>
      <c r="Q1767">
        <v>3</v>
      </c>
      <c r="R1767" t="s">
        <v>48</v>
      </c>
      <c r="S1767">
        <v>9602</v>
      </c>
      <c r="T1767">
        <v>6148</v>
      </c>
      <c r="U1767">
        <v>3</v>
      </c>
      <c r="V1767" t="s">
        <v>42</v>
      </c>
      <c r="W1767" t="s">
        <v>43</v>
      </c>
      <c r="X1767">
        <v>14</v>
      </c>
      <c r="Y1767">
        <v>3</v>
      </c>
      <c r="Z1767">
        <v>3</v>
      </c>
      <c r="AA1767">
        <v>80</v>
      </c>
      <c r="AB1767">
        <v>1</v>
      </c>
      <c r="AC1767">
        <v>11</v>
      </c>
      <c r="AD1767">
        <v>4</v>
      </c>
      <c r="AE1767">
        <v>3</v>
      </c>
      <c r="AF1767">
        <v>20</v>
      </c>
      <c r="AG1767">
        <v>0</v>
      </c>
      <c r="AH1767">
        <v>7</v>
      </c>
      <c r="AI1767">
        <v>11</v>
      </c>
      <c r="AJ1767" s="3">
        <f>+TablaProyecto[[#This Row],[PercentSalaryHike]]/100</f>
        <v>0.14000000000000001</v>
      </c>
      <c r="AK1767" s="3" t="str">
        <f>+IF(TablaProyecto[[#This Row],[Age]]&gt;=61,"Baby boomers",IF(TablaProyecto[[#This Row],[Age]]&gt;=45,"Generacion X",IF(TablaProyecto[[#This Row],[Age]]&gt;=29,"Millennials","Generacion Z")))</f>
        <v>Millennials</v>
      </c>
      <c r="AL176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767" s="3" t="str">
        <f>+IF(TablaProyecto[[#This Row],[HourlyRate]]&lt;50,"Coste salarial bajo",IF(TablaProyecto[[#This Row],[HourlyRate]]&lt;75,"Coste salarial medio","Coste salarial alto"))</f>
        <v>Coste salarial medio</v>
      </c>
      <c r="AN1767" s="3" t="str">
        <f>+IF(TablaProyecto[[#This Row],[DistanceFromHome]]&lt;10,"0-10 kms",IF(TablaProyecto[[#This Row],[DistanceFromHome]]&lt;20,"10-20 kms","20-30 kms"))</f>
        <v>0-10 kms</v>
      </c>
      <c r="AO1767" s="3" t="str">
        <f>+IF(TablaProyecto[[#This Row],[Porcentaje de aumento salarial recibido (%)]]&lt;16%,"Bajo",IF(TablaProyecto[[#This Row],[Porcentaje de aumento salarial recibido (%)]]&lt;21%,"Medio","Alto"))</f>
        <v>Bajo</v>
      </c>
      <c r="AP1767" s="3" t="str">
        <f>+IF(TablaProyecto[[#This Row],[TrainingTimesLastYear]]&lt;3,"Poca",IF(TablaProyecto[[#This Row],[TrainingTimesLastYear]]&lt;5,"Media","Mucha"))</f>
        <v>Media</v>
      </c>
      <c r="AQ1767" s="3" t="str">
        <f>+IF(TablaProyecto[[#This Row],[TotalWorkingYears]]&lt;4,"Junior",IF(TablaProyecto[[#This Row],[TotalWorkingYears]]&lt;10,"Intermediate","Senior"))</f>
        <v>Senior</v>
      </c>
      <c r="AS1767" t="str">
        <f>+IF(TablaProyecto[[#This Row],[Education]]&gt;5,"ERRONEO","")</f>
        <v/>
      </c>
      <c r="AT1767" t="str">
        <f>IF(+COUNTIF(TablaProyecto[EmployeeNumber],TablaProyecto[[#This Row],[EmployeeNumber]])&gt;1,"ERRONEO"," ")</f>
        <v xml:space="preserve"> </v>
      </c>
      <c r="AU1767" t="str">
        <f>+IF(TablaProyecto[[#This Row],[JobSatisfaction]]&gt;4,"ERRONEO"," ")</f>
        <v xml:space="preserve"> </v>
      </c>
      <c r="AV1767" t="str">
        <f>+IF(TablaProyecto[[#This Row],[PerformanceRating]]&gt;4,"ERRONEO"," ")</f>
        <v xml:space="preserve"> </v>
      </c>
      <c r="AW1767" t="str">
        <f>+IF(TablaProyecto[[#This Row],[RelationshipSatisfaction]]&gt;4,"ERRONEO"," ")</f>
        <v xml:space="preserve"> </v>
      </c>
      <c r="AX1767" t="str">
        <f>+IF(TablaProyecto[[#This Row],[WorkLifeBalance]]&gt;4,"ERRONEO"," ")</f>
        <v xml:space="preserve"> </v>
      </c>
    </row>
    <row r="1768" spans="1:50" x14ac:dyDescent="0.35">
      <c r="A1768">
        <v>35</v>
      </c>
      <c r="B1768" t="s">
        <v>43</v>
      </c>
      <c r="C1768" t="s">
        <v>44</v>
      </c>
      <c r="D1768">
        <v>1492</v>
      </c>
      <c r="E1768" t="s">
        <v>45</v>
      </c>
      <c r="F1768">
        <v>12</v>
      </c>
      <c r="G1768">
        <v>1</v>
      </c>
      <c r="H1768" t="s">
        <v>49</v>
      </c>
      <c r="I1768">
        <v>1</v>
      </c>
      <c r="J1768">
        <v>2365</v>
      </c>
      <c r="K1768">
        <v>4</v>
      </c>
      <c r="L1768" t="s">
        <v>39</v>
      </c>
      <c r="M1768">
        <v>48</v>
      </c>
      <c r="N1768">
        <v>1</v>
      </c>
      <c r="O1768">
        <v>1</v>
      </c>
      <c r="P1768" t="s">
        <v>57</v>
      </c>
      <c r="Q1768">
        <v>2</v>
      </c>
      <c r="R1768" t="s">
        <v>48</v>
      </c>
      <c r="S1768">
        <v>2305</v>
      </c>
      <c r="T1768">
        <v>12127</v>
      </c>
      <c r="U1768">
        <v>1</v>
      </c>
      <c r="V1768" t="s">
        <v>42</v>
      </c>
      <c r="W1768" t="s">
        <v>43</v>
      </c>
      <c r="X1768">
        <v>22</v>
      </c>
      <c r="Y1768">
        <v>3</v>
      </c>
      <c r="Z1768">
        <v>4</v>
      </c>
      <c r="AA1768">
        <v>80</v>
      </c>
      <c r="AB1768">
        <v>1</v>
      </c>
      <c r="AC1768">
        <v>21</v>
      </c>
      <c r="AD1768">
        <v>3</v>
      </c>
      <c r="AE1768">
        <v>2</v>
      </c>
      <c r="AF1768">
        <v>6</v>
      </c>
      <c r="AG1768">
        <v>2</v>
      </c>
      <c r="AH1768">
        <v>0</v>
      </c>
      <c r="AI1768">
        <v>2</v>
      </c>
      <c r="AJ1768" s="3">
        <f>+TablaProyecto[[#This Row],[PercentSalaryHike]]/100</f>
        <v>0.22</v>
      </c>
      <c r="AK1768" s="3" t="str">
        <f>+IF(TablaProyecto[[#This Row],[Age]]&gt;=61,"Baby boomers",IF(TablaProyecto[[#This Row],[Age]]&gt;=45,"Generacion X",IF(TablaProyecto[[#This Row],[Age]]&gt;=29,"Millennials","Generacion Z")))</f>
        <v>Millennials</v>
      </c>
      <c r="AL176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68" s="3" t="str">
        <f>+IF(TablaProyecto[[#This Row],[HourlyRate]]&lt;50,"Coste salarial bajo",IF(TablaProyecto[[#This Row],[HourlyRate]]&lt;75,"Coste salarial medio","Coste salarial alto"))</f>
        <v>Coste salarial bajo</v>
      </c>
      <c r="AN1768" s="3" t="str">
        <f>+IF(TablaProyecto[[#This Row],[DistanceFromHome]]&lt;10,"0-10 kms",IF(TablaProyecto[[#This Row],[DistanceFromHome]]&lt;20,"10-20 kms","20-30 kms"))</f>
        <v>10-20 kms</v>
      </c>
      <c r="AO1768" s="3" t="str">
        <f>+IF(TablaProyecto[[#This Row],[Porcentaje de aumento salarial recibido (%)]]&lt;16%,"Bajo",IF(TablaProyecto[[#This Row],[Porcentaje de aumento salarial recibido (%)]]&lt;21%,"Medio","Alto"))</f>
        <v>Alto</v>
      </c>
      <c r="AP1768" s="3" t="str">
        <f>+IF(TablaProyecto[[#This Row],[TrainingTimesLastYear]]&lt;3,"Poca",IF(TablaProyecto[[#This Row],[TrainingTimesLastYear]]&lt;5,"Media","Mucha"))</f>
        <v>Media</v>
      </c>
      <c r="AQ1768" s="3" t="str">
        <f>+IF(TablaProyecto[[#This Row],[TotalWorkingYears]]&lt;4,"Junior",IF(TablaProyecto[[#This Row],[TotalWorkingYears]]&lt;10,"Intermediate","Senior"))</f>
        <v>Senior</v>
      </c>
      <c r="AS1768" t="str">
        <f>+IF(TablaProyecto[[#This Row],[Education]]&gt;5,"ERRONEO","")</f>
        <v/>
      </c>
      <c r="AT1768" t="str">
        <f>IF(+COUNTIF(TablaProyecto[EmployeeNumber],TablaProyecto[[#This Row],[EmployeeNumber]])&gt;1,"ERRONEO"," ")</f>
        <v xml:space="preserve"> </v>
      </c>
      <c r="AU1768" t="str">
        <f>+IF(TablaProyecto[[#This Row],[JobSatisfaction]]&gt;4,"ERRONEO"," ")</f>
        <v xml:space="preserve"> </v>
      </c>
      <c r="AV1768" t="str">
        <f>+IF(TablaProyecto[[#This Row],[PerformanceRating]]&gt;4,"ERRONEO"," ")</f>
        <v xml:space="preserve"> </v>
      </c>
      <c r="AW1768" t="str">
        <f>+IF(TablaProyecto[[#This Row],[RelationshipSatisfaction]]&gt;4,"ERRONEO"," ")</f>
        <v xml:space="preserve"> </v>
      </c>
      <c r="AX1768" t="str">
        <f>+IF(TablaProyecto[[#This Row],[WorkLifeBalance]]&gt;4,"ERRONEO"," ")</f>
        <v xml:space="preserve"> </v>
      </c>
    </row>
    <row r="1769" spans="1:50" x14ac:dyDescent="0.35">
      <c r="A1769">
        <v>50</v>
      </c>
      <c r="B1769" t="s">
        <v>43</v>
      </c>
      <c r="C1769" t="s">
        <v>44</v>
      </c>
      <c r="D1769">
        <v>1076</v>
      </c>
      <c r="E1769" t="s">
        <v>61</v>
      </c>
      <c r="F1769">
        <v>13</v>
      </c>
      <c r="G1769">
        <v>2</v>
      </c>
      <c r="H1769" t="s">
        <v>61</v>
      </c>
      <c r="I1769">
        <v>1</v>
      </c>
      <c r="J1769">
        <v>2366</v>
      </c>
      <c r="K1769">
        <v>2</v>
      </c>
      <c r="L1769" t="s">
        <v>39</v>
      </c>
      <c r="M1769">
        <v>71</v>
      </c>
      <c r="N1769">
        <v>3</v>
      </c>
      <c r="O1769">
        <v>2</v>
      </c>
      <c r="P1769" t="s">
        <v>47</v>
      </c>
      <c r="Q1769">
        <v>3</v>
      </c>
      <c r="R1769" t="s">
        <v>52</v>
      </c>
      <c r="S1769">
        <v>6347</v>
      </c>
      <c r="T1769">
        <v>19715</v>
      </c>
      <c r="U1769">
        <v>1</v>
      </c>
      <c r="V1769" t="s">
        <v>42</v>
      </c>
      <c r="W1769" t="s">
        <v>35</v>
      </c>
      <c r="X1769">
        <v>12</v>
      </c>
      <c r="Y1769">
        <v>4</v>
      </c>
      <c r="Z1769">
        <v>1</v>
      </c>
      <c r="AA1769">
        <v>80</v>
      </c>
      <c r="AB1769">
        <v>3</v>
      </c>
      <c r="AC1769">
        <v>15</v>
      </c>
      <c r="AD1769">
        <v>2</v>
      </c>
      <c r="AE1769">
        <v>1</v>
      </c>
      <c r="AF1769">
        <v>10</v>
      </c>
      <c r="AG1769">
        <v>9</v>
      </c>
      <c r="AH1769">
        <v>1</v>
      </c>
      <c r="AI1769">
        <v>2</v>
      </c>
      <c r="AJ1769" s="3">
        <f>+TablaProyecto[[#This Row],[PercentSalaryHike]]/100</f>
        <v>0.12</v>
      </c>
      <c r="AK1769" s="3" t="str">
        <f>+IF(TablaProyecto[[#This Row],[Age]]&gt;=61,"Baby boomers",IF(TablaProyecto[[#This Row],[Age]]&gt;=45,"Generacion X",IF(TablaProyecto[[#This Row],[Age]]&gt;=29,"Millennials","Generacion Z")))</f>
        <v>Generacion X</v>
      </c>
      <c r="AL176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69" s="3" t="str">
        <f>+IF(TablaProyecto[[#This Row],[HourlyRate]]&lt;50,"Coste salarial bajo",IF(TablaProyecto[[#This Row],[HourlyRate]]&lt;75,"Coste salarial medio","Coste salarial alto"))</f>
        <v>Coste salarial medio</v>
      </c>
      <c r="AN1769" s="3" t="str">
        <f>+IF(TablaProyecto[[#This Row],[DistanceFromHome]]&lt;10,"0-10 kms",IF(TablaProyecto[[#This Row],[DistanceFromHome]]&lt;20,"10-20 kms","20-30 kms"))</f>
        <v>10-20 kms</v>
      </c>
      <c r="AO1769" s="3" t="str">
        <f>+IF(TablaProyecto[[#This Row],[Porcentaje de aumento salarial recibido (%)]]&lt;16%,"Bajo",IF(TablaProyecto[[#This Row],[Porcentaje de aumento salarial recibido (%)]]&lt;21%,"Medio","Alto"))</f>
        <v>Bajo</v>
      </c>
      <c r="AP1769" s="3" t="str">
        <f>+IF(TablaProyecto[[#This Row],[TrainingTimesLastYear]]&lt;3,"Poca",IF(TablaProyecto[[#This Row],[TrainingTimesLastYear]]&lt;5,"Media","Mucha"))</f>
        <v>Poca</v>
      </c>
      <c r="AQ1769" s="3" t="str">
        <f>+IF(TablaProyecto[[#This Row],[TotalWorkingYears]]&lt;4,"Junior",IF(TablaProyecto[[#This Row],[TotalWorkingYears]]&lt;10,"Intermediate","Senior"))</f>
        <v>Senior</v>
      </c>
      <c r="AS1769" t="str">
        <f>+IF(TablaProyecto[[#This Row],[Education]]&gt;5,"ERRONEO","")</f>
        <v/>
      </c>
      <c r="AT1769" t="str">
        <f>IF(+COUNTIF(TablaProyecto[EmployeeNumber],TablaProyecto[[#This Row],[EmployeeNumber]])&gt;1,"ERRONEO"," ")</f>
        <v xml:space="preserve"> </v>
      </c>
      <c r="AU1769" t="str">
        <f>+IF(TablaProyecto[[#This Row],[JobSatisfaction]]&gt;4,"ERRONEO"," ")</f>
        <v xml:space="preserve"> </v>
      </c>
      <c r="AV1769" t="str">
        <f>+IF(TablaProyecto[[#This Row],[PerformanceRating]]&gt;4,"ERRONEO"," ")</f>
        <v xml:space="preserve"> </v>
      </c>
      <c r="AW1769" t="str">
        <f>+IF(TablaProyecto[[#This Row],[RelationshipSatisfaction]]&gt;4,"ERRONEO"," ")</f>
        <v xml:space="preserve"> </v>
      </c>
      <c r="AX1769" t="str">
        <f>+IF(TablaProyecto[[#This Row],[WorkLifeBalance]]&gt;4,"ERRONEO"," ")</f>
        <v xml:space="preserve"> </v>
      </c>
    </row>
    <row r="1770" spans="1:50" x14ac:dyDescent="0.35">
      <c r="A1770">
        <v>42</v>
      </c>
      <c r="B1770" t="s">
        <v>43</v>
      </c>
      <c r="C1770" t="s">
        <v>55</v>
      </c>
      <c r="D1770">
        <v>759</v>
      </c>
      <c r="E1770" t="s">
        <v>45</v>
      </c>
      <c r="F1770">
        <v>28</v>
      </c>
      <c r="G1770">
        <v>3</v>
      </c>
      <c r="H1770" t="s">
        <v>59</v>
      </c>
      <c r="I1770">
        <v>1</v>
      </c>
      <c r="J1770">
        <v>2367</v>
      </c>
      <c r="K1770">
        <v>2</v>
      </c>
      <c r="L1770" t="s">
        <v>39</v>
      </c>
      <c r="M1770">
        <v>73</v>
      </c>
      <c r="N1770">
        <v>3</v>
      </c>
      <c r="O1770">
        <v>3</v>
      </c>
      <c r="P1770" t="s">
        <v>58</v>
      </c>
      <c r="Q1770">
        <v>4</v>
      </c>
      <c r="R1770" t="s">
        <v>41</v>
      </c>
      <c r="S1770">
        <v>13966</v>
      </c>
      <c r="T1770">
        <v>4223</v>
      </c>
      <c r="U1770">
        <v>4</v>
      </c>
      <c r="V1770" t="s">
        <v>42</v>
      </c>
      <c r="W1770" t="s">
        <v>35</v>
      </c>
      <c r="X1770">
        <v>13</v>
      </c>
      <c r="Y1770">
        <v>3</v>
      </c>
      <c r="Z1770">
        <v>1</v>
      </c>
      <c r="AA1770">
        <v>80</v>
      </c>
      <c r="AB1770">
        <v>1</v>
      </c>
      <c r="AC1770">
        <v>21</v>
      </c>
      <c r="AD1770">
        <v>2</v>
      </c>
      <c r="AE1770">
        <v>3</v>
      </c>
      <c r="AF1770">
        <v>0</v>
      </c>
      <c r="AG1770">
        <v>2</v>
      </c>
      <c r="AH1770">
        <v>0</v>
      </c>
      <c r="AI1770">
        <v>0</v>
      </c>
      <c r="AJ1770" s="3">
        <f>+TablaProyecto[[#This Row],[PercentSalaryHike]]/100</f>
        <v>0.13</v>
      </c>
      <c r="AK1770" s="3" t="str">
        <f>+IF(TablaProyecto[[#This Row],[Age]]&gt;=61,"Baby boomers",IF(TablaProyecto[[#This Row],[Age]]&gt;=45,"Generacion X",IF(TablaProyecto[[#This Row],[Age]]&gt;=29,"Millennials","Generacion Z")))</f>
        <v>Millennials</v>
      </c>
      <c r="AL177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770" s="3" t="str">
        <f>+IF(TablaProyecto[[#This Row],[HourlyRate]]&lt;50,"Coste salarial bajo",IF(TablaProyecto[[#This Row],[HourlyRate]]&lt;75,"Coste salarial medio","Coste salarial alto"))</f>
        <v>Coste salarial medio</v>
      </c>
      <c r="AN1770" s="3" t="str">
        <f>+IF(TablaProyecto[[#This Row],[DistanceFromHome]]&lt;10,"0-10 kms",IF(TablaProyecto[[#This Row],[DistanceFromHome]]&lt;20,"10-20 kms","20-30 kms"))</f>
        <v>20-30 kms</v>
      </c>
      <c r="AO1770" s="3" t="str">
        <f>+IF(TablaProyecto[[#This Row],[Porcentaje de aumento salarial recibido (%)]]&lt;16%,"Bajo",IF(TablaProyecto[[#This Row],[Porcentaje de aumento salarial recibido (%)]]&lt;21%,"Medio","Alto"))</f>
        <v>Bajo</v>
      </c>
      <c r="AP1770" s="3" t="str">
        <f>+IF(TablaProyecto[[#This Row],[TrainingTimesLastYear]]&lt;3,"Poca",IF(TablaProyecto[[#This Row],[TrainingTimesLastYear]]&lt;5,"Media","Mucha"))</f>
        <v>Poca</v>
      </c>
      <c r="AQ1770" s="3" t="str">
        <f>+IF(TablaProyecto[[#This Row],[TotalWorkingYears]]&lt;4,"Junior",IF(TablaProyecto[[#This Row],[TotalWorkingYears]]&lt;10,"Intermediate","Senior"))</f>
        <v>Senior</v>
      </c>
      <c r="AS1770" t="str">
        <f>+IF(TablaProyecto[[#This Row],[Education]]&gt;5,"ERRONEO","")</f>
        <v/>
      </c>
      <c r="AT1770" t="str">
        <f>IF(+COUNTIF(TablaProyecto[EmployeeNumber],TablaProyecto[[#This Row],[EmployeeNumber]])&gt;1,"ERRONEO"," ")</f>
        <v xml:space="preserve"> </v>
      </c>
      <c r="AU1770" t="str">
        <f>+IF(TablaProyecto[[#This Row],[JobSatisfaction]]&gt;4,"ERRONEO"," ")</f>
        <v xml:space="preserve"> </v>
      </c>
      <c r="AV1770" t="str">
        <f>+IF(TablaProyecto[[#This Row],[PerformanceRating]]&gt;4,"ERRONEO"," ")</f>
        <v xml:space="preserve"> </v>
      </c>
      <c r="AW1770" t="str">
        <f>+IF(TablaProyecto[[#This Row],[RelationshipSatisfaction]]&gt;4,"ERRONEO"," ")</f>
        <v xml:space="preserve"> </v>
      </c>
      <c r="AX1770" t="str">
        <f>+IF(TablaProyecto[[#This Row],[WorkLifeBalance]]&gt;4,"ERRONEO"," ")</f>
        <v xml:space="preserve"> </v>
      </c>
    </row>
    <row r="1771" spans="1:50" x14ac:dyDescent="0.35">
      <c r="A1771">
        <v>34</v>
      </c>
      <c r="B1771" t="s">
        <v>43</v>
      </c>
      <c r="C1771" t="s">
        <v>55</v>
      </c>
      <c r="D1771">
        <v>891</v>
      </c>
      <c r="E1771" t="s">
        <v>61</v>
      </c>
      <c r="F1771">
        <v>3</v>
      </c>
      <c r="G1771">
        <v>3</v>
      </c>
      <c r="H1771" t="s">
        <v>51</v>
      </c>
      <c r="I1771">
        <v>1</v>
      </c>
      <c r="J1771">
        <v>2368</v>
      </c>
      <c r="K1771">
        <v>4</v>
      </c>
      <c r="L1771" t="s">
        <v>39</v>
      </c>
      <c r="M1771">
        <v>87</v>
      </c>
      <c r="N1771">
        <v>3</v>
      </c>
      <c r="O1771">
        <v>5</v>
      </c>
      <c r="P1771" t="s">
        <v>40</v>
      </c>
      <c r="Q1771">
        <v>4</v>
      </c>
      <c r="R1771" t="s">
        <v>41</v>
      </c>
      <c r="S1771">
        <v>11557</v>
      </c>
      <c r="T1771">
        <v>3995</v>
      </c>
      <c r="U1771">
        <v>1</v>
      </c>
      <c r="V1771" t="s">
        <v>42</v>
      </c>
      <c r="W1771" t="s">
        <v>43</v>
      </c>
      <c r="X1771">
        <v>13</v>
      </c>
      <c r="Y1771">
        <v>4</v>
      </c>
      <c r="Z1771">
        <v>2</v>
      </c>
      <c r="AA1771">
        <v>80</v>
      </c>
      <c r="AB1771">
        <v>2</v>
      </c>
      <c r="AC1771">
        <v>8</v>
      </c>
      <c r="AD1771">
        <v>2</v>
      </c>
      <c r="AE1771">
        <v>2</v>
      </c>
      <c r="AF1771">
        <v>2</v>
      </c>
      <c r="AG1771">
        <v>2</v>
      </c>
      <c r="AH1771">
        <v>2</v>
      </c>
      <c r="AI1771">
        <v>3</v>
      </c>
      <c r="AJ1771" s="3">
        <f>+TablaProyecto[[#This Row],[PercentSalaryHike]]/100</f>
        <v>0.13</v>
      </c>
      <c r="AK1771" s="3" t="str">
        <f>+IF(TablaProyecto[[#This Row],[Age]]&gt;=61,"Baby boomers",IF(TablaProyecto[[#This Row],[Age]]&gt;=45,"Generacion X",IF(TablaProyecto[[#This Row],[Age]]&gt;=29,"Millennials","Generacion Z")))</f>
        <v>Millennials</v>
      </c>
      <c r="AL177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71" s="3" t="str">
        <f>+IF(TablaProyecto[[#This Row],[HourlyRate]]&lt;50,"Coste salarial bajo",IF(TablaProyecto[[#This Row],[HourlyRate]]&lt;75,"Coste salarial medio","Coste salarial alto"))</f>
        <v>Coste salarial alto</v>
      </c>
      <c r="AN1771" s="3" t="str">
        <f>+IF(TablaProyecto[[#This Row],[DistanceFromHome]]&lt;10,"0-10 kms",IF(TablaProyecto[[#This Row],[DistanceFromHome]]&lt;20,"10-20 kms","20-30 kms"))</f>
        <v>0-10 kms</v>
      </c>
      <c r="AO1771" s="3" t="str">
        <f>+IF(TablaProyecto[[#This Row],[Porcentaje de aumento salarial recibido (%)]]&lt;16%,"Bajo",IF(TablaProyecto[[#This Row],[Porcentaje de aumento salarial recibido (%)]]&lt;21%,"Medio","Alto"))</f>
        <v>Bajo</v>
      </c>
      <c r="AP1771" s="3" t="str">
        <f>+IF(TablaProyecto[[#This Row],[TrainingTimesLastYear]]&lt;3,"Poca",IF(TablaProyecto[[#This Row],[TrainingTimesLastYear]]&lt;5,"Media","Mucha"))</f>
        <v>Poca</v>
      </c>
      <c r="AQ1771" s="3" t="str">
        <f>+IF(TablaProyecto[[#This Row],[TotalWorkingYears]]&lt;4,"Junior",IF(TablaProyecto[[#This Row],[TotalWorkingYears]]&lt;10,"Intermediate","Senior"))</f>
        <v>Intermediate</v>
      </c>
      <c r="AS1771" t="str">
        <f>+IF(TablaProyecto[[#This Row],[Education]]&gt;5,"ERRONEO","")</f>
        <v/>
      </c>
      <c r="AT1771" t="str">
        <f>IF(+COUNTIF(TablaProyecto[EmployeeNumber],TablaProyecto[[#This Row],[EmployeeNumber]])&gt;1,"ERRONEO"," ")</f>
        <v xml:space="preserve"> </v>
      </c>
      <c r="AU1771" t="str">
        <f>+IF(TablaProyecto[[#This Row],[JobSatisfaction]]&gt;4,"ERRONEO"," ")</f>
        <v xml:space="preserve"> </v>
      </c>
      <c r="AV1771" t="str">
        <f>+IF(TablaProyecto[[#This Row],[PerformanceRating]]&gt;4,"ERRONEO"," ")</f>
        <v xml:space="preserve"> </v>
      </c>
      <c r="AW1771" t="str">
        <f>+IF(TablaProyecto[[#This Row],[RelationshipSatisfaction]]&gt;4,"ERRONEO"," ")</f>
        <v xml:space="preserve"> </v>
      </c>
      <c r="AX1771" t="str">
        <f>+IF(TablaProyecto[[#This Row],[WorkLifeBalance]]&gt;4,"ERRONEO"," ")</f>
        <v xml:space="preserve"> </v>
      </c>
    </row>
    <row r="1772" spans="1:50" x14ac:dyDescent="0.35">
      <c r="A1772">
        <v>33</v>
      </c>
      <c r="B1772" t="s">
        <v>35</v>
      </c>
      <c r="C1772" t="s">
        <v>55</v>
      </c>
      <c r="D1772">
        <v>419</v>
      </c>
      <c r="E1772" t="s">
        <v>61</v>
      </c>
      <c r="F1772">
        <v>7</v>
      </c>
      <c r="G1772">
        <v>1</v>
      </c>
      <c r="H1772" t="s">
        <v>51</v>
      </c>
      <c r="I1772">
        <v>1</v>
      </c>
      <c r="J1772">
        <v>2369</v>
      </c>
      <c r="K1772">
        <v>2</v>
      </c>
      <c r="L1772" t="s">
        <v>39</v>
      </c>
      <c r="M1772">
        <v>76</v>
      </c>
      <c r="N1772">
        <v>2</v>
      </c>
      <c r="O1772">
        <v>3</v>
      </c>
      <c r="P1772" t="s">
        <v>54</v>
      </c>
      <c r="Q1772">
        <v>2</v>
      </c>
      <c r="R1772" t="s">
        <v>48</v>
      </c>
      <c r="S1772">
        <v>3117</v>
      </c>
      <c r="T1772">
        <v>24301</v>
      </c>
      <c r="U1772">
        <v>2</v>
      </c>
      <c r="V1772" t="s">
        <v>42</v>
      </c>
      <c r="W1772" t="s">
        <v>43</v>
      </c>
      <c r="X1772">
        <v>12</v>
      </c>
      <c r="Y1772">
        <v>3</v>
      </c>
      <c r="Z1772">
        <v>3</v>
      </c>
      <c r="AA1772">
        <v>80</v>
      </c>
      <c r="AB1772">
        <v>1</v>
      </c>
      <c r="AC1772">
        <v>1</v>
      </c>
      <c r="AD1772">
        <v>3</v>
      </c>
      <c r="AE1772">
        <v>3</v>
      </c>
      <c r="AF1772">
        <v>1</v>
      </c>
      <c r="AG1772">
        <v>2</v>
      </c>
      <c r="AH1772">
        <v>5</v>
      </c>
      <c r="AI1772">
        <v>0</v>
      </c>
      <c r="AJ1772" s="3">
        <f>+TablaProyecto[[#This Row],[PercentSalaryHike]]/100</f>
        <v>0.12</v>
      </c>
      <c r="AK1772" s="3" t="str">
        <f>+IF(TablaProyecto[[#This Row],[Age]]&gt;=61,"Baby boomers",IF(TablaProyecto[[#This Row],[Age]]&gt;=45,"Generacion X",IF(TablaProyecto[[#This Row],[Age]]&gt;=29,"Millennials","Generacion Z")))</f>
        <v>Millennials</v>
      </c>
      <c r="AL177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772" s="3" t="str">
        <f>+IF(TablaProyecto[[#This Row],[HourlyRate]]&lt;50,"Coste salarial bajo",IF(TablaProyecto[[#This Row],[HourlyRate]]&lt;75,"Coste salarial medio","Coste salarial alto"))</f>
        <v>Coste salarial alto</v>
      </c>
      <c r="AN1772" s="3" t="str">
        <f>+IF(TablaProyecto[[#This Row],[DistanceFromHome]]&lt;10,"0-10 kms",IF(TablaProyecto[[#This Row],[DistanceFromHome]]&lt;20,"10-20 kms","20-30 kms"))</f>
        <v>0-10 kms</v>
      </c>
      <c r="AO1772" s="3" t="str">
        <f>+IF(TablaProyecto[[#This Row],[Porcentaje de aumento salarial recibido (%)]]&lt;16%,"Bajo",IF(TablaProyecto[[#This Row],[Porcentaje de aumento salarial recibido (%)]]&lt;21%,"Medio","Alto"))</f>
        <v>Bajo</v>
      </c>
      <c r="AP1772" s="3" t="str">
        <f>+IF(TablaProyecto[[#This Row],[TrainingTimesLastYear]]&lt;3,"Poca",IF(TablaProyecto[[#This Row],[TrainingTimesLastYear]]&lt;5,"Media","Mucha"))</f>
        <v>Media</v>
      </c>
      <c r="AQ1772" s="3" t="str">
        <f>+IF(TablaProyecto[[#This Row],[TotalWorkingYears]]&lt;4,"Junior",IF(TablaProyecto[[#This Row],[TotalWorkingYears]]&lt;10,"Intermediate","Senior"))</f>
        <v>Junior</v>
      </c>
      <c r="AS1772" t="str">
        <f>+IF(TablaProyecto[[#This Row],[Education]]&gt;5,"ERRONEO","")</f>
        <v/>
      </c>
      <c r="AT1772" t="str">
        <f>IF(+COUNTIF(TablaProyecto[EmployeeNumber],TablaProyecto[[#This Row],[EmployeeNumber]])&gt;1,"ERRONEO"," ")</f>
        <v xml:space="preserve"> </v>
      </c>
      <c r="AU1772" t="str">
        <f>+IF(TablaProyecto[[#This Row],[JobSatisfaction]]&gt;4,"ERRONEO"," ")</f>
        <v xml:space="preserve"> </v>
      </c>
      <c r="AV1772" t="str">
        <f>+IF(TablaProyecto[[#This Row],[PerformanceRating]]&gt;4,"ERRONEO"," ")</f>
        <v xml:space="preserve"> </v>
      </c>
      <c r="AW1772" t="str">
        <f>+IF(TablaProyecto[[#This Row],[RelationshipSatisfaction]]&gt;4,"ERRONEO"," ")</f>
        <v xml:space="preserve"> </v>
      </c>
      <c r="AX1772" t="str">
        <f>+IF(TablaProyecto[[#This Row],[WorkLifeBalance]]&gt;4,"ERRONEO"," ")</f>
        <v xml:space="preserve"> </v>
      </c>
    </row>
    <row r="1773" spans="1:50" x14ac:dyDescent="0.35">
      <c r="A1773">
        <v>40</v>
      </c>
      <c r="B1773" t="s">
        <v>35</v>
      </c>
      <c r="C1773" t="s">
        <v>55</v>
      </c>
      <c r="D1773">
        <v>1157</v>
      </c>
      <c r="E1773" t="s">
        <v>61</v>
      </c>
      <c r="F1773">
        <v>3</v>
      </c>
      <c r="G1773">
        <v>3</v>
      </c>
      <c r="H1773" t="s">
        <v>61</v>
      </c>
      <c r="I1773">
        <v>1</v>
      </c>
      <c r="J1773">
        <v>2370</v>
      </c>
      <c r="K1773">
        <v>4</v>
      </c>
      <c r="L1773" t="s">
        <v>39</v>
      </c>
      <c r="M1773">
        <v>85</v>
      </c>
      <c r="N1773">
        <v>2</v>
      </c>
      <c r="O1773">
        <v>2</v>
      </c>
      <c r="P1773" t="s">
        <v>54</v>
      </c>
      <c r="Q1773">
        <v>3</v>
      </c>
      <c r="R1773" t="s">
        <v>48</v>
      </c>
      <c r="S1773">
        <v>5916</v>
      </c>
      <c r="T1773">
        <v>2326</v>
      </c>
      <c r="U1773">
        <v>2</v>
      </c>
      <c r="V1773" t="s">
        <v>42</v>
      </c>
      <c r="W1773" t="s">
        <v>43</v>
      </c>
      <c r="X1773">
        <v>14</v>
      </c>
      <c r="Y1773">
        <v>3</v>
      </c>
      <c r="Z1773">
        <v>3</v>
      </c>
      <c r="AA1773">
        <v>80</v>
      </c>
      <c r="AB1773">
        <v>0</v>
      </c>
      <c r="AC1773">
        <v>18</v>
      </c>
      <c r="AD1773">
        <v>3</v>
      </c>
      <c r="AE1773">
        <v>3</v>
      </c>
      <c r="AF1773">
        <v>8</v>
      </c>
      <c r="AG1773">
        <v>8</v>
      </c>
      <c r="AH1773">
        <v>0</v>
      </c>
      <c r="AI1773">
        <v>3</v>
      </c>
      <c r="AJ1773" s="3">
        <f>+TablaProyecto[[#This Row],[PercentSalaryHike]]/100</f>
        <v>0.14000000000000001</v>
      </c>
      <c r="AK1773" s="3" t="str">
        <f>+IF(TablaProyecto[[#This Row],[Age]]&gt;=61,"Baby boomers",IF(TablaProyecto[[#This Row],[Age]]&gt;=45,"Generacion X",IF(TablaProyecto[[#This Row],[Age]]&gt;=29,"Millennials","Generacion Z")))</f>
        <v>Millennials</v>
      </c>
      <c r="AL177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73" s="3" t="str">
        <f>+IF(TablaProyecto[[#This Row],[HourlyRate]]&lt;50,"Coste salarial bajo",IF(TablaProyecto[[#This Row],[HourlyRate]]&lt;75,"Coste salarial medio","Coste salarial alto"))</f>
        <v>Coste salarial alto</v>
      </c>
      <c r="AN1773" s="3" t="str">
        <f>+IF(TablaProyecto[[#This Row],[DistanceFromHome]]&lt;10,"0-10 kms",IF(TablaProyecto[[#This Row],[DistanceFromHome]]&lt;20,"10-20 kms","20-30 kms"))</f>
        <v>0-10 kms</v>
      </c>
      <c r="AO1773" s="3" t="str">
        <f>+IF(TablaProyecto[[#This Row],[Porcentaje de aumento salarial recibido (%)]]&lt;16%,"Bajo",IF(TablaProyecto[[#This Row],[Porcentaje de aumento salarial recibido (%)]]&lt;21%,"Medio","Alto"))</f>
        <v>Bajo</v>
      </c>
      <c r="AP1773" s="3" t="str">
        <f>+IF(TablaProyecto[[#This Row],[TrainingTimesLastYear]]&lt;3,"Poca",IF(TablaProyecto[[#This Row],[TrainingTimesLastYear]]&lt;5,"Media","Mucha"))</f>
        <v>Media</v>
      </c>
      <c r="AQ1773" s="3" t="str">
        <f>+IF(TablaProyecto[[#This Row],[TotalWorkingYears]]&lt;4,"Junior",IF(TablaProyecto[[#This Row],[TotalWorkingYears]]&lt;10,"Intermediate","Senior"))</f>
        <v>Senior</v>
      </c>
      <c r="AS1773" t="str">
        <f>+IF(TablaProyecto[[#This Row],[Education]]&gt;5,"ERRONEO","")</f>
        <v/>
      </c>
      <c r="AT1773" t="str">
        <f>IF(+COUNTIF(TablaProyecto[EmployeeNumber],TablaProyecto[[#This Row],[EmployeeNumber]])&gt;1,"ERRONEO"," ")</f>
        <v xml:space="preserve"> </v>
      </c>
      <c r="AU1773" t="str">
        <f>+IF(TablaProyecto[[#This Row],[JobSatisfaction]]&gt;4,"ERRONEO"," ")</f>
        <v xml:space="preserve"> </v>
      </c>
      <c r="AV1773" t="str">
        <f>+IF(TablaProyecto[[#This Row],[PerformanceRating]]&gt;4,"ERRONEO"," ")</f>
        <v xml:space="preserve"> </v>
      </c>
      <c r="AW1773" t="str">
        <f>+IF(TablaProyecto[[#This Row],[RelationshipSatisfaction]]&gt;4,"ERRONEO"," ")</f>
        <v xml:space="preserve"> </v>
      </c>
      <c r="AX1773" t="str">
        <f>+IF(TablaProyecto[[#This Row],[WorkLifeBalance]]&gt;4,"ERRONEO"," ")</f>
        <v xml:space="preserve"> </v>
      </c>
    </row>
    <row r="1774" spans="1:50" x14ac:dyDescent="0.35">
      <c r="A1774">
        <v>34</v>
      </c>
      <c r="B1774" t="s">
        <v>43</v>
      </c>
      <c r="C1774" t="s">
        <v>36</v>
      </c>
      <c r="D1774">
        <v>408</v>
      </c>
      <c r="E1774" t="s">
        <v>61</v>
      </c>
      <c r="F1774">
        <v>2</v>
      </c>
      <c r="G1774">
        <v>3</v>
      </c>
      <c r="H1774" t="s">
        <v>49</v>
      </c>
      <c r="I1774">
        <v>1</v>
      </c>
      <c r="J1774">
        <v>2371</v>
      </c>
      <c r="K1774">
        <v>2</v>
      </c>
      <c r="L1774" t="s">
        <v>39</v>
      </c>
      <c r="M1774">
        <v>40</v>
      </c>
      <c r="N1774">
        <v>1</v>
      </c>
      <c r="O1774">
        <v>5</v>
      </c>
      <c r="P1774" t="s">
        <v>57</v>
      </c>
      <c r="Q1774">
        <v>2</v>
      </c>
      <c r="R1774" t="s">
        <v>48</v>
      </c>
      <c r="S1774">
        <v>6516</v>
      </c>
      <c r="T1774">
        <v>3032</v>
      </c>
      <c r="U1774">
        <v>1</v>
      </c>
      <c r="V1774" t="s">
        <v>42</v>
      </c>
      <c r="W1774" t="s">
        <v>35</v>
      </c>
      <c r="X1774">
        <v>12</v>
      </c>
      <c r="Y1774">
        <v>3</v>
      </c>
      <c r="Z1774">
        <v>4</v>
      </c>
      <c r="AA1774">
        <v>80</v>
      </c>
      <c r="AB1774">
        <v>0</v>
      </c>
      <c r="AC1774">
        <v>11</v>
      </c>
      <c r="AD1774">
        <v>1</v>
      </c>
      <c r="AE1774">
        <v>3</v>
      </c>
      <c r="AF1774">
        <v>10</v>
      </c>
      <c r="AG1774">
        <v>4</v>
      </c>
      <c r="AH1774">
        <v>1</v>
      </c>
      <c r="AI1774">
        <v>2</v>
      </c>
      <c r="AJ1774" s="3">
        <f>+TablaProyecto[[#This Row],[PercentSalaryHike]]/100</f>
        <v>0.12</v>
      </c>
      <c r="AK1774" s="3" t="str">
        <f>+IF(TablaProyecto[[#This Row],[Age]]&gt;=61,"Baby boomers",IF(TablaProyecto[[#This Row],[Age]]&gt;=45,"Generacion X",IF(TablaProyecto[[#This Row],[Age]]&gt;=29,"Millennials","Generacion Z")))</f>
        <v>Millennials</v>
      </c>
      <c r="AL177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74" s="3" t="str">
        <f>+IF(TablaProyecto[[#This Row],[HourlyRate]]&lt;50,"Coste salarial bajo",IF(TablaProyecto[[#This Row],[HourlyRate]]&lt;75,"Coste salarial medio","Coste salarial alto"))</f>
        <v>Coste salarial bajo</v>
      </c>
      <c r="AN1774" s="3" t="str">
        <f>+IF(TablaProyecto[[#This Row],[DistanceFromHome]]&lt;10,"0-10 kms",IF(TablaProyecto[[#This Row],[DistanceFromHome]]&lt;20,"10-20 kms","20-30 kms"))</f>
        <v>0-10 kms</v>
      </c>
      <c r="AO1774" s="3" t="str">
        <f>+IF(TablaProyecto[[#This Row],[Porcentaje de aumento salarial recibido (%)]]&lt;16%,"Bajo",IF(TablaProyecto[[#This Row],[Porcentaje de aumento salarial recibido (%)]]&lt;21%,"Medio","Alto"))</f>
        <v>Bajo</v>
      </c>
      <c r="AP1774" s="3" t="str">
        <f>+IF(TablaProyecto[[#This Row],[TrainingTimesLastYear]]&lt;3,"Poca",IF(TablaProyecto[[#This Row],[TrainingTimesLastYear]]&lt;5,"Media","Mucha"))</f>
        <v>Poca</v>
      </c>
      <c r="AQ1774" s="3" t="str">
        <f>+IF(TablaProyecto[[#This Row],[TotalWorkingYears]]&lt;4,"Junior",IF(TablaProyecto[[#This Row],[TotalWorkingYears]]&lt;10,"Intermediate","Senior"))</f>
        <v>Senior</v>
      </c>
      <c r="AS1774" t="str">
        <f>+IF(TablaProyecto[[#This Row],[Education]]&gt;5,"ERRONEO","")</f>
        <v/>
      </c>
      <c r="AT1774" t="str">
        <f>IF(+COUNTIF(TablaProyecto[EmployeeNumber],TablaProyecto[[#This Row],[EmployeeNumber]])&gt;1,"ERRONEO"," ")</f>
        <v xml:space="preserve"> </v>
      </c>
      <c r="AU1774" t="str">
        <f>+IF(TablaProyecto[[#This Row],[JobSatisfaction]]&gt;4,"ERRONEO"," ")</f>
        <v xml:space="preserve"> </v>
      </c>
      <c r="AV1774" t="str">
        <f>+IF(TablaProyecto[[#This Row],[PerformanceRating]]&gt;4,"ERRONEO"," ")</f>
        <v xml:space="preserve"> </v>
      </c>
      <c r="AW1774" t="str">
        <f>+IF(TablaProyecto[[#This Row],[RelationshipSatisfaction]]&gt;4,"ERRONEO"," ")</f>
        <v xml:space="preserve"> </v>
      </c>
      <c r="AX1774" t="str">
        <f>+IF(TablaProyecto[[#This Row],[WorkLifeBalance]]&gt;4,"ERRONEO"," ")</f>
        <v xml:space="preserve"> </v>
      </c>
    </row>
    <row r="1775" spans="1:50" x14ac:dyDescent="0.35">
      <c r="A1775">
        <v>45</v>
      </c>
      <c r="B1775" t="s">
        <v>35</v>
      </c>
      <c r="C1775" t="s">
        <v>44</v>
      </c>
      <c r="D1775">
        <v>185</v>
      </c>
      <c r="E1775" t="s">
        <v>61</v>
      </c>
      <c r="F1775">
        <v>4</v>
      </c>
      <c r="G1775">
        <v>3</v>
      </c>
      <c r="H1775" t="s">
        <v>38</v>
      </c>
      <c r="I1775">
        <v>1</v>
      </c>
      <c r="J1775">
        <v>2372</v>
      </c>
      <c r="K1775">
        <v>1</v>
      </c>
      <c r="L1775" t="s">
        <v>39</v>
      </c>
      <c r="M1775">
        <v>82</v>
      </c>
      <c r="N1775">
        <v>3</v>
      </c>
      <c r="O1775">
        <v>1</v>
      </c>
      <c r="P1775" t="s">
        <v>61</v>
      </c>
      <c r="Q1775">
        <v>2</v>
      </c>
      <c r="R1775" t="s">
        <v>48</v>
      </c>
      <c r="S1775">
        <v>5415</v>
      </c>
      <c r="T1775">
        <v>23737</v>
      </c>
      <c r="U1775">
        <v>2</v>
      </c>
      <c r="V1775" t="s">
        <v>42</v>
      </c>
      <c r="W1775" t="s">
        <v>35</v>
      </c>
      <c r="X1775">
        <v>15</v>
      </c>
      <c r="Y1775">
        <v>3</v>
      </c>
      <c r="Z1775">
        <v>4</v>
      </c>
      <c r="AA1775">
        <v>80</v>
      </c>
      <c r="AB1775">
        <v>1</v>
      </c>
      <c r="AC1775">
        <v>20</v>
      </c>
      <c r="AD1775">
        <v>2</v>
      </c>
      <c r="AE1775">
        <v>2</v>
      </c>
      <c r="AF1775">
        <v>10</v>
      </c>
      <c r="AG1775">
        <v>6</v>
      </c>
      <c r="AH1775">
        <v>2</v>
      </c>
      <c r="AI1775">
        <v>2</v>
      </c>
      <c r="AJ1775" s="3">
        <f>+TablaProyecto[[#This Row],[PercentSalaryHike]]/100</f>
        <v>0.15</v>
      </c>
      <c r="AK1775" s="3" t="str">
        <f>+IF(TablaProyecto[[#This Row],[Age]]&gt;=61,"Baby boomers",IF(TablaProyecto[[#This Row],[Age]]&gt;=45,"Generacion X",IF(TablaProyecto[[#This Row],[Age]]&gt;=29,"Millennials","Generacion Z")))</f>
        <v>Generacion X</v>
      </c>
      <c r="AL177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75" s="3" t="str">
        <f>+IF(TablaProyecto[[#This Row],[HourlyRate]]&lt;50,"Coste salarial bajo",IF(TablaProyecto[[#This Row],[HourlyRate]]&lt;75,"Coste salarial medio","Coste salarial alto"))</f>
        <v>Coste salarial alto</v>
      </c>
      <c r="AN1775" s="3" t="str">
        <f>+IF(TablaProyecto[[#This Row],[DistanceFromHome]]&lt;10,"0-10 kms",IF(TablaProyecto[[#This Row],[DistanceFromHome]]&lt;20,"10-20 kms","20-30 kms"))</f>
        <v>0-10 kms</v>
      </c>
      <c r="AO1775" s="3" t="str">
        <f>+IF(TablaProyecto[[#This Row],[Porcentaje de aumento salarial recibido (%)]]&lt;16%,"Bajo",IF(TablaProyecto[[#This Row],[Porcentaje de aumento salarial recibido (%)]]&lt;21%,"Medio","Alto"))</f>
        <v>Bajo</v>
      </c>
      <c r="AP1775" s="3" t="str">
        <f>+IF(TablaProyecto[[#This Row],[TrainingTimesLastYear]]&lt;3,"Poca",IF(TablaProyecto[[#This Row],[TrainingTimesLastYear]]&lt;5,"Media","Mucha"))</f>
        <v>Poca</v>
      </c>
      <c r="AQ1775" s="3" t="str">
        <f>+IF(TablaProyecto[[#This Row],[TotalWorkingYears]]&lt;4,"Junior",IF(TablaProyecto[[#This Row],[TotalWorkingYears]]&lt;10,"Intermediate","Senior"))</f>
        <v>Senior</v>
      </c>
      <c r="AS1775" t="str">
        <f>+IF(TablaProyecto[[#This Row],[Education]]&gt;5,"ERRONEO","")</f>
        <v/>
      </c>
      <c r="AT1775" t="str">
        <f>IF(+COUNTIF(TablaProyecto[EmployeeNumber],TablaProyecto[[#This Row],[EmployeeNumber]])&gt;1,"ERRONEO"," ")</f>
        <v xml:space="preserve"> </v>
      </c>
      <c r="AU1775" t="str">
        <f>+IF(TablaProyecto[[#This Row],[JobSatisfaction]]&gt;4,"ERRONEO"," ")</f>
        <v xml:space="preserve"> </v>
      </c>
      <c r="AV1775" t="str">
        <f>+IF(TablaProyecto[[#This Row],[PerformanceRating]]&gt;4,"ERRONEO"," ")</f>
        <v xml:space="preserve"> </v>
      </c>
      <c r="AW1775" t="str">
        <f>+IF(TablaProyecto[[#This Row],[RelationshipSatisfaction]]&gt;4,"ERRONEO"," ")</f>
        <v xml:space="preserve"> </v>
      </c>
      <c r="AX1775" t="str">
        <f>+IF(TablaProyecto[[#This Row],[WorkLifeBalance]]&gt;4,"ERRONEO"," ")</f>
        <v xml:space="preserve"> </v>
      </c>
    </row>
    <row r="1776" spans="1:50" x14ac:dyDescent="0.35">
      <c r="A1776">
        <v>43</v>
      </c>
      <c r="B1776" t="s">
        <v>35</v>
      </c>
      <c r="C1776" t="s">
        <v>44</v>
      </c>
      <c r="D1776">
        <v>309</v>
      </c>
      <c r="E1776" t="s">
        <v>45</v>
      </c>
      <c r="F1776">
        <v>2</v>
      </c>
      <c r="G1776">
        <v>3</v>
      </c>
      <c r="H1776" t="s">
        <v>38</v>
      </c>
      <c r="I1776">
        <v>1</v>
      </c>
      <c r="J1776">
        <v>2373</v>
      </c>
      <c r="K1776">
        <v>2</v>
      </c>
      <c r="L1776" t="s">
        <v>46</v>
      </c>
      <c r="M1776">
        <v>54</v>
      </c>
      <c r="N1776">
        <v>2</v>
      </c>
      <c r="O1776">
        <v>2</v>
      </c>
      <c r="P1776" t="s">
        <v>58</v>
      </c>
      <c r="Q1776">
        <v>4</v>
      </c>
      <c r="R1776" t="s">
        <v>48</v>
      </c>
      <c r="S1776">
        <v>4741</v>
      </c>
      <c r="T1776">
        <v>23737</v>
      </c>
      <c r="U1776">
        <v>2</v>
      </c>
      <c r="V1776" t="s">
        <v>42</v>
      </c>
      <c r="W1776" t="s">
        <v>35</v>
      </c>
      <c r="X1776">
        <v>17</v>
      </c>
      <c r="Y1776">
        <v>3</v>
      </c>
      <c r="Z1776">
        <v>3</v>
      </c>
      <c r="AA1776">
        <v>80</v>
      </c>
      <c r="AB1776">
        <v>0</v>
      </c>
      <c r="AC1776">
        <v>20</v>
      </c>
      <c r="AD1776">
        <v>2</v>
      </c>
      <c r="AE1776">
        <v>3</v>
      </c>
      <c r="AF1776">
        <v>14</v>
      </c>
      <c r="AG1776">
        <v>8</v>
      </c>
      <c r="AH1776">
        <v>0</v>
      </c>
      <c r="AI1776">
        <v>0</v>
      </c>
      <c r="AJ1776" s="3">
        <f>+TablaProyecto[[#This Row],[PercentSalaryHike]]/100</f>
        <v>0.17</v>
      </c>
      <c r="AK1776" s="3" t="str">
        <f>+IF(TablaProyecto[[#This Row],[Age]]&gt;=61,"Baby boomers",IF(TablaProyecto[[#This Row],[Age]]&gt;=45,"Generacion X",IF(TablaProyecto[[#This Row],[Age]]&gt;=29,"Millennials","Generacion Z")))</f>
        <v>Millennials</v>
      </c>
      <c r="AL177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776" s="3" t="str">
        <f>+IF(TablaProyecto[[#This Row],[HourlyRate]]&lt;50,"Coste salarial bajo",IF(TablaProyecto[[#This Row],[HourlyRate]]&lt;75,"Coste salarial medio","Coste salarial alto"))</f>
        <v>Coste salarial medio</v>
      </c>
      <c r="AN1776" s="3" t="str">
        <f>+IF(TablaProyecto[[#This Row],[DistanceFromHome]]&lt;10,"0-10 kms",IF(TablaProyecto[[#This Row],[DistanceFromHome]]&lt;20,"10-20 kms","20-30 kms"))</f>
        <v>0-10 kms</v>
      </c>
      <c r="AO1776" s="3" t="str">
        <f>+IF(TablaProyecto[[#This Row],[Porcentaje de aumento salarial recibido (%)]]&lt;16%,"Bajo",IF(TablaProyecto[[#This Row],[Porcentaje de aumento salarial recibido (%)]]&lt;21%,"Medio","Alto"))</f>
        <v>Medio</v>
      </c>
      <c r="AP1776" s="3" t="str">
        <f>+IF(TablaProyecto[[#This Row],[TrainingTimesLastYear]]&lt;3,"Poca",IF(TablaProyecto[[#This Row],[TrainingTimesLastYear]]&lt;5,"Media","Mucha"))</f>
        <v>Poca</v>
      </c>
      <c r="AQ1776" s="3" t="str">
        <f>+IF(TablaProyecto[[#This Row],[TotalWorkingYears]]&lt;4,"Junior",IF(TablaProyecto[[#This Row],[TotalWorkingYears]]&lt;10,"Intermediate","Senior"))</f>
        <v>Senior</v>
      </c>
      <c r="AS1776" t="str">
        <f>+IF(TablaProyecto[[#This Row],[Education]]&gt;5,"ERRONEO","")</f>
        <v/>
      </c>
      <c r="AT1776" t="str">
        <f>IF(+COUNTIF(TablaProyecto[EmployeeNumber],TablaProyecto[[#This Row],[EmployeeNumber]])&gt;1,"ERRONEO"," ")</f>
        <v xml:space="preserve"> </v>
      </c>
      <c r="AU1776" t="str">
        <f>+IF(TablaProyecto[[#This Row],[JobSatisfaction]]&gt;4,"ERRONEO"," ")</f>
        <v xml:space="preserve"> </v>
      </c>
      <c r="AV1776" t="str">
        <f>+IF(TablaProyecto[[#This Row],[PerformanceRating]]&gt;4,"ERRONEO"," ")</f>
        <v xml:space="preserve"> </v>
      </c>
      <c r="AW1776" t="str">
        <f>+IF(TablaProyecto[[#This Row],[RelationshipSatisfaction]]&gt;4,"ERRONEO"," ")</f>
        <v xml:space="preserve"> </v>
      </c>
      <c r="AX1776" t="str">
        <f>+IF(TablaProyecto[[#This Row],[WorkLifeBalance]]&gt;4,"ERRONEO"," ")</f>
        <v xml:space="preserve"> </v>
      </c>
    </row>
    <row r="1777" spans="1:50" x14ac:dyDescent="0.35">
      <c r="A1777">
        <v>27</v>
      </c>
      <c r="B1777" t="s">
        <v>43</v>
      </c>
      <c r="C1777" t="s">
        <v>44</v>
      </c>
      <c r="D1777">
        <v>976</v>
      </c>
      <c r="E1777" t="s">
        <v>37</v>
      </c>
      <c r="F1777">
        <v>9</v>
      </c>
      <c r="G1777">
        <v>3</v>
      </c>
      <c r="H1777" t="s">
        <v>59</v>
      </c>
      <c r="I1777">
        <v>1</v>
      </c>
      <c r="J1777">
        <v>2374</v>
      </c>
      <c r="K1777">
        <v>3</v>
      </c>
      <c r="L1777" t="s">
        <v>46</v>
      </c>
      <c r="M1777">
        <v>100</v>
      </c>
      <c r="N1777">
        <v>3</v>
      </c>
      <c r="O1777">
        <v>1</v>
      </c>
      <c r="P1777" t="s">
        <v>58</v>
      </c>
      <c r="Q1777">
        <v>1</v>
      </c>
      <c r="R1777" t="s">
        <v>48</v>
      </c>
      <c r="S1777">
        <v>5772</v>
      </c>
      <c r="T1777">
        <v>11373</v>
      </c>
      <c r="U1777">
        <v>1</v>
      </c>
      <c r="V1777" t="s">
        <v>42</v>
      </c>
      <c r="W1777" t="s">
        <v>35</v>
      </c>
      <c r="X1777">
        <v>12</v>
      </c>
      <c r="Y1777">
        <v>4</v>
      </c>
      <c r="Z1777">
        <v>3</v>
      </c>
      <c r="AA1777">
        <v>80</v>
      </c>
      <c r="AB1777">
        <v>0</v>
      </c>
      <c r="AC1777">
        <v>10</v>
      </c>
      <c r="AD1777">
        <v>2</v>
      </c>
      <c r="AE1777">
        <v>2</v>
      </c>
      <c r="AF1777">
        <v>7</v>
      </c>
      <c r="AG1777">
        <v>13</v>
      </c>
      <c r="AH1777">
        <v>15</v>
      </c>
      <c r="AI1777">
        <v>4</v>
      </c>
      <c r="AJ1777" s="3">
        <f>+TablaProyecto[[#This Row],[PercentSalaryHike]]/100</f>
        <v>0.12</v>
      </c>
      <c r="AK1777" s="3" t="str">
        <f>+IF(TablaProyecto[[#This Row],[Age]]&gt;=61,"Baby boomers",IF(TablaProyecto[[#This Row],[Age]]&gt;=45,"Generacion X",IF(TablaProyecto[[#This Row],[Age]]&gt;=29,"Millennials","Generacion Z")))</f>
        <v>Generacion Z</v>
      </c>
      <c r="AL177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77" s="3" t="str">
        <f>+IF(TablaProyecto[[#This Row],[HourlyRate]]&lt;50,"Coste salarial bajo",IF(TablaProyecto[[#This Row],[HourlyRate]]&lt;75,"Coste salarial medio","Coste salarial alto"))</f>
        <v>Coste salarial alto</v>
      </c>
      <c r="AN1777" s="3" t="str">
        <f>+IF(TablaProyecto[[#This Row],[DistanceFromHome]]&lt;10,"0-10 kms",IF(TablaProyecto[[#This Row],[DistanceFromHome]]&lt;20,"10-20 kms","20-30 kms"))</f>
        <v>0-10 kms</v>
      </c>
      <c r="AO1777" s="3" t="str">
        <f>+IF(TablaProyecto[[#This Row],[Porcentaje de aumento salarial recibido (%)]]&lt;16%,"Bajo",IF(TablaProyecto[[#This Row],[Porcentaje de aumento salarial recibido (%)]]&lt;21%,"Medio","Alto"))</f>
        <v>Bajo</v>
      </c>
      <c r="AP1777" s="3" t="str">
        <f>+IF(TablaProyecto[[#This Row],[TrainingTimesLastYear]]&lt;3,"Poca",IF(TablaProyecto[[#This Row],[TrainingTimesLastYear]]&lt;5,"Media","Mucha"))</f>
        <v>Poca</v>
      </c>
      <c r="AQ1777" s="3" t="str">
        <f>+IF(TablaProyecto[[#This Row],[TotalWorkingYears]]&lt;4,"Junior",IF(TablaProyecto[[#This Row],[TotalWorkingYears]]&lt;10,"Intermediate","Senior"))</f>
        <v>Senior</v>
      </c>
      <c r="AS1777" t="str">
        <f>+IF(TablaProyecto[[#This Row],[Education]]&gt;5,"ERRONEO","")</f>
        <v/>
      </c>
      <c r="AT1777" t="str">
        <f>IF(+COUNTIF(TablaProyecto[EmployeeNumber],TablaProyecto[[#This Row],[EmployeeNumber]])&gt;1,"ERRONEO"," ")</f>
        <v xml:space="preserve"> </v>
      </c>
      <c r="AU1777" t="str">
        <f>+IF(TablaProyecto[[#This Row],[JobSatisfaction]]&gt;4,"ERRONEO"," ")</f>
        <v xml:space="preserve"> </v>
      </c>
      <c r="AV1777" t="str">
        <f>+IF(TablaProyecto[[#This Row],[PerformanceRating]]&gt;4,"ERRONEO"," ")</f>
        <v xml:space="preserve"> </v>
      </c>
      <c r="AW1777" t="str">
        <f>+IF(TablaProyecto[[#This Row],[RelationshipSatisfaction]]&gt;4,"ERRONEO"," ")</f>
        <v xml:space="preserve"> </v>
      </c>
      <c r="AX1777" t="str">
        <f>+IF(TablaProyecto[[#This Row],[WorkLifeBalance]]&gt;4,"ERRONEO"," ")</f>
        <v xml:space="preserve"> </v>
      </c>
    </row>
    <row r="1778" spans="1:50" x14ac:dyDescent="0.35">
      <c r="A1778">
        <v>39</v>
      </c>
      <c r="B1778" t="s">
        <v>43</v>
      </c>
      <c r="C1778" t="s">
        <v>36</v>
      </c>
      <c r="D1778">
        <v>1142</v>
      </c>
      <c r="E1778" t="s">
        <v>37</v>
      </c>
      <c r="F1778">
        <v>2</v>
      </c>
      <c r="G1778">
        <v>2</v>
      </c>
      <c r="H1778" t="s">
        <v>49</v>
      </c>
      <c r="I1778">
        <v>1</v>
      </c>
      <c r="J1778">
        <v>2375</v>
      </c>
      <c r="K1778">
        <v>2</v>
      </c>
      <c r="L1778" t="s">
        <v>39</v>
      </c>
      <c r="M1778">
        <v>96</v>
      </c>
      <c r="N1778">
        <v>3</v>
      </c>
      <c r="O1778">
        <v>2</v>
      </c>
      <c r="P1778" t="s">
        <v>47</v>
      </c>
      <c r="Q1778">
        <v>3</v>
      </c>
      <c r="R1778" t="s">
        <v>52</v>
      </c>
      <c r="S1778">
        <v>3977</v>
      </c>
      <c r="T1778">
        <v>26914</v>
      </c>
      <c r="U1778">
        <v>7</v>
      </c>
      <c r="V1778" t="s">
        <v>42</v>
      </c>
      <c r="W1778" t="s">
        <v>35</v>
      </c>
      <c r="X1778">
        <v>15</v>
      </c>
      <c r="Y1778">
        <v>3</v>
      </c>
      <c r="Z1778">
        <v>3</v>
      </c>
      <c r="AA1778">
        <v>80</v>
      </c>
      <c r="AB1778">
        <v>0</v>
      </c>
      <c r="AC1778">
        <v>28</v>
      </c>
      <c r="AD1778">
        <v>2</v>
      </c>
      <c r="AE1778">
        <v>2</v>
      </c>
      <c r="AF1778">
        <v>1</v>
      </c>
      <c r="AG1778">
        <v>7</v>
      </c>
      <c r="AH1778">
        <v>1</v>
      </c>
      <c r="AI1778">
        <v>3</v>
      </c>
      <c r="AJ1778" s="3">
        <f>+TablaProyecto[[#This Row],[PercentSalaryHike]]/100</f>
        <v>0.15</v>
      </c>
      <c r="AK1778" s="3" t="str">
        <f>+IF(TablaProyecto[[#This Row],[Age]]&gt;=61,"Baby boomers",IF(TablaProyecto[[#This Row],[Age]]&gt;=45,"Generacion X",IF(TablaProyecto[[#This Row],[Age]]&gt;=29,"Millennials","Generacion Z")))</f>
        <v>Millennials</v>
      </c>
      <c r="AL177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778" s="3" t="str">
        <f>+IF(TablaProyecto[[#This Row],[HourlyRate]]&lt;50,"Coste salarial bajo",IF(TablaProyecto[[#This Row],[HourlyRate]]&lt;75,"Coste salarial medio","Coste salarial alto"))</f>
        <v>Coste salarial alto</v>
      </c>
      <c r="AN1778" s="3" t="str">
        <f>+IF(TablaProyecto[[#This Row],[DistanceFromHome]]&lt;10,"0-10 kms",IF(TablaProyecto[[#This Row],[DistanceFromHome]]&lt;20,"10-20 kms","20-30 kms"))</f>
        <v>0-10 kms</v>
      </c>
      <c r="AO1778" s="3" t="str">
        <f>+IF(TablaProyecto[[#This Row],[Porcentaje de aumento salarial recibido (%)]]&lt;16%,"Bajo",IF(TablaProyecto[[#This Row],[Porcentaje de aumento salarial recibido (%)]]&lt;21%,"Medio","Alto"))</f>
        <v>Bajo</v>
      </c>
      <c r="AP1778" s="3" t="str">
        <f>+IF(TablaProyecto[[#This Row],[TrainingTimesLastYear]]&lt;3,"Poca",IF(TablaProyecto[[#This Row],[TrainingTimesLastYear]]&lt;5,"Media","Mucha"))</f>
        <v>Poca</v>
      </c>
      <c r="AQ1778" s="3" t="str">
        <f>+IF(TablaProyecto[[#This Row],[TotalWorkingYears]]&lt;4,"Junior",IF(TablaProyecto[[#This Row],[TotalWorkingYears]]&lt;10,"Intermediate","Senior"))</f>
        <v>Senior</v>
      </c>
      <c r="AS1778" t="str">
        <f>+IF(TablaProyecto[[#This Row],[Education]]&gt;5,"ERRONEO","")</f>
        <v/>
      </c>
      <c r="AT1778" t="str">
        <f>IF(+COUNTIF(TablaProyecto[EmployeeNumber],TablaProyecto[[#This Row],[EmployeeNumber]])&gt;1,"ERRONEO"," ")</f>
        <v xml:space="preserve"> </v>
      </c>
      <c r="AU1778" t="str">
        <f>+IF(TablaProyecto[[#This Row],[JobSatisfaction]]&gt;4,"ERRONEO"," ")</f>
        <v xml:space="preserve"> </v>
      </c>
      <c r="AV1778" t="str">
        <f>+IF(TablaProyecto[[#This Row],[PerformanceRating]]&gt;4,"ERRONEO"," ")</f>
        <v xml:space="preserve"> </v>
      </c>
      <c r="AW1778" t="str">
        <f>+IF(TablaProyecto[[#This Row],[RelationshipSatisfaction]]&gt;4,"ERRONEO"," ")</f>
        <v xml:space="preserve"> </v>
      </c>
      <c r="AX1778" t="str">
        <f>+IF(TablaProyecto[[#This Row],[WorkLifeBalance]]&gt;4,"ERRONEO"," ")</f>
        <v xml:space="preserve"> </v>
      </c>
    </row>
    <row r="1779" spans="1:50" x14ac:dyDescent="0.35">
      <c r="A1779">
        <v>31</v>
      </c>
      <c r="B1779" t="s">
        <v>43</v>
      </c>
      <c r="C1779" t="s">
        <v>55</v>
      </c>
      <c r="D1779">
        <v>1162</v>
      </c>
      <c r="E1779" t="s">
        <v>37</v>
      </c>
      <c r="F1779">
        <v>1</v>
      </c>
      <c r="G1779">
        <v>3</v>
      </c>
      <c r="H1779" t="s">
        <v>60</v>
      </c>
      <c r="I1779">
        <v>1</v>
      </c>
      <c r="J1779">
        <v>2376</v>
      </c>
      <c r="K1779">
        <v>4</v>
      </c>
      <c r="L1779" t="s">
        <v>46</v>
      </c>
      <c r="M1779">
        <v>33</v>
      </c>
      <c r="N1779">
        <v>4</v>
      </c>
      <c r="O1779">
        <v>2</v>
      </c>
      <c r="P1779" t="s">
        <v>58</v>
      </c>
      <c r="Q1779">
        <v>4</v>
      </c>
      <c r="R1779" t="s">
        <v>52</v>
      </c>
      <c r="S1779">
        <v>19038</v>
      </c>
      <c r="T1779">
        <v>22477</v>
      </c>
      <c r="U1779">
        <v>0</v>
      </c>
      <c r="V1779" t="s">
        <v>42</v>
      </c>
      <c r="W1779" t="s">
        <v>43</v>
      </c>
      <c r="X1779">
        <v>20</v>
      </c>
      <c r="Y1779">
        <v>3</v>
      </c>
      <c r="Z1779">
        <v>1</v>
      </c>
      <c r="AA1779">
        <v>80</v>
      </c>
      <c r="AB1779">
        <v>0</v>
      </c>
      <c r="AC1779">
        <v>10</v>
      </c>
      <c r="AD1779">
        <v>0</v>
      </c>
      <c r="AE1779">
        <v>2</v>
      </c>
      <c r="AF1779">
        <v>1</v>
      </c>
      <c r="AG1779">
        <v>9</v>
      </c>
      <c r="AH1779">
        <v>2</v>
      </c>
      <c r="AI1779">
        <v>0</v>
      </c>
      <c r="AJ1779" s="3">
        <f>+TablaProyecto[[#This Row],[PercentSalaryHike]]/100</f>
        <v>0.2</v>
      </c>
      <c r="AK1779" s="3" t="str">
        <f>+IF(TablaProyecto[[#This Row],[Age]]&gt;=61,"Baby boomers",IF(TablaProyecto[[#This Row],[Age]]&gt;=45,"Generacion X",IF(TablaProyecto[[#This Row],[Age]]&gt;=29,"Millennials","Generacion Z")))</f>
        <v>Millennials</v>
      </c>
      <c r="AL177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779" s="3" t="str">
        <f>+IF(TablaProyecto[[#This Row],[HourlyRate]]&lt;50,"Coste salarial bajo",IF(TablaProyecto[[#This Row],[HourlyRate]]&lt;75,"Coste salarial medio","Coste salarial alto"))</f>
        <v>Coste salarial bajo</v>
      </c>
      <c r="AN1779" s="3" t="str">
        <f>+IF(TablaProyecto[[#This Row],[DistanceFromHome]]&lt;10,"0-10 kms",IF(TablaProyecto[[#This Row],[DistanceFromHome]]&lt;20,"10-20 kms","20-30 kms"))</f>
        <v>0-10 kms</v>
      </c>
      <c r="AO1779" s="3" t="str">
        <f>+IF(TablaProyecto[[#This Row],[Porcentaje de aumento salarial recibido (%)]]&lt;16%,"Bajo",IF(TablaProyecto[[#This Row],[Porcentaje de aumento salarial recibido (%)]]&lt;21%,"Medio","Alto"))</f>
        <v>Medio</v>
      </c>
      <c r="AP1779" s="3" t="str">
        <f>+IF(TablaProyecto[[#This Row],[TrainingTimesLastYear]]&lt;3,"Poca",IF(TablaProyecto[[#This Row],[TrainingTimesLastYear]]&lt;5,"Media","Mucha"))</f>
        <v>Poca</v>
      </c>
      <c r="AQ1779" s="3" t="str">
        <f>+IF(TablaProyecto[[#This Row],[TotalWorkingYears]]&lt;4,"Junior",IF(TablaProyecto[[#This Row],[TotalWorkingYears]]&lt;10,"Intermediate","Senior"))</f>
        <v>Senior</v>
      </c>
      <c r="AS1779" t="str">
        <f>+IF(TablaProyecto[[#This Row],[Education]]&gt;5,"ERRONEO","")</f>
        <v/>
      </c>
      <c r="AT1779" t="str">
        <f>IF(+COUNTIF(TablaProyecto[EmployeeNumber],TablaProyecto[[#This Row],[EmployeeNumber]])&gt;1,"ERRONEO"," ")</f>
        <v xml:space="preserve"> </v>
      </c>
      <c r="AU1779" t="str">
        <f>+IF(TablaProyecto[[#This Row],[JobSatisfaction]]&gt;4,"ERRONEO"," ")</f>
        <v xml:space="preserve"> </v>
      </c>
      <c r="AV1779" t="str">
        <f>+IF(TablaProyecto[[#This Row],[PerformanceRating]]&gt;4,"ERRONEO"," ")</f>
        <v xml:space="preserve"> </v>
      </c>
      <c r="AW1779" t="str">
        <f>+IF(TablaProyecto[[#This Row],[RelationshipSatisfaction]]&gt;4,"ERRONEO"," ")</f>
        <v xml:space="preserve"> </v>
      </c>
      <c r="AX1779" t="str">
        <f>+IF(TablaProyecto[[#This Row],[WorkLifeBalance]]&gt;4,"ERRONEO"," ")</f>
        <v xml:space="preserve"> </v>
      </c>
    </row>
    <row r="1780" spans="1:50" x14ac:dyDescent="0.35">
      <c r="A1780">
        <v>44</v>
      </c>
      <c r="B1780" t="s">
        <v>43</v>
      </c>
      <c r="C1780" t="s">
        <v>44</v>
      </c>
      <c r="D1780">
        <v>1153</v>
      </c>
      <c r="E1780" t="s">
        <v>61</v>
      </c>
      <c r="F1780">
        <v>1</v>
      </c>
      <c r="G1780">
        <v>2</v>
      </c>
      <c r="H1780" t="s">
        <v>60</v>
      </c>
      <c r="I1780">
        <v>1</v>
      </c>
      <c r="J1780">
        <v>2377</v>
      </c>
      <c r="K1780">
        <v>1</v>
      </c>
      <c r="L1780" t="s">
        <v>39</v>
      </c>
      <c r="M1780">
        <v>31</v>
      </c>
      <c r="N1780">
        <v>2</v>
      </c>
      <c r="O1780">
        <v>1</v>
      </c>
      <c r="P1780" t="s">
        <v>50</v>
      </c>
      <c r="Q1780">
        <v>1</v>
      </c>
      <c r="R1780" t="s">
        <v>41</v>
      </c>
      <c r="S1780">
        <v>4105</v>
      </c>
      <c r="T1780">
        <v>13192</v>
      </c>
      <c r="U1780">
        <v>1</v>
      </c>
      <c r="V1780" t="s">
        <v>42</v>
      </c>
      <c r="W1780" t="s">
        <v>35</v>
      </c>
      <c r="X1780">
        <v>14</v>
      </c>
      <c r="Y1780">
        <v>3</v>
      </c>
      <c r="Z1780">
        <v>4</v>
      </c>
      <c r="AA1780">
        <v>80</v>
      </c>
      <c r="AB1780">
        <v>3</v>
      </c>
      <c r="AC1780">
        <v>10</v>
      </c>
      <c r="AD1780">
        <v>4</v>
      </c>
      <c r="AE1780">
        <v>3</v>
      </c>
      <c r="AF1780">
        <v>4</v>
      </c>
      <c r="AG1780">
        <v>1</v>
      </c>
      <c r="AH1780">
        <v>1</v>
      </c>
      <c r="AI1780">
        <v>2</v>
      </c>
      <c r="AJ1780" s="3">
        <f>+TablaProyecto[[#This Row],[PercentSalaryHike]]/100</f>
        <v>0.14000000000000001</v>
      </c>
      <c r="AK1780" s="3" t="str">
        <f>+IF(TablaProyecto[[#This Row],[Age]]&gt;=61,"Baby boomers",IF(TablaProyecto[[#This Row],[Age]]&gt;=45,"Generacion X",IF(TablaProyecto[[#This Row],[Age]]&gt;=29,"Millennials","Generacion Z")))</f>
        <v>Millennials</v>
      </c>
      <c r="AL178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80" s="3" t="str">
        <f>+IF(TablaProyecto[[#This Row],[HourlyRate]]&lt;50,"Coste salarial bajo",IF(TablaProyecto[[#This Row],[HourlyRate]]&lt;75,"Coste salarial medio","Coste salarial alto"))</f>
        <v>Coste salarial bajo</v>
      </c>
      <c r="AN1780" s="3" t="str">
        <f>+IF(TablaProyecto[[#This Row],[DistanceFromHome]]&lt;10,"0-10 kms",IF(TablaProyecto[[#This Row],[DistanceFromHome]]&lt;20,"10-20 kms","20-30 kms"))</f>
        <v>0-10 kms</v>
      </c>
      <c r="AO1780" s="3" t="str">
        <f>+IF(TablaProyecto[[#This Row],[Porcentaje de aumento salarial recibido (%)]]&lt;16%,"Bajo",IF(TablaProyecto[[#This Row],[Porcentaje de aumento salarial recibido (%)]]&lt;21%,"Medio","Alto"))</f>
        <v>Bajo</v>
      </c>
      <c r="AP1780" s="3" t="str">
        <f>+IF(TablaProyecto[[#This Row],[TrainingTimesLastYear]]&lt;3,"Poca",IF(TablaProyecto[[#This Row],[TrainingTimesLastYear]]&lt;5,"Media","Mucha"))</f>
        <v>Media</v>
      </c>
      <c r="AQ1780" s="3" t="str">
        <f>+IF(TablaProyecto[[#This Row],[TotalWorkingYears]]&lt;4,"Junior",IF(TablaProyecto[[#This Row],[TotalWorkingYears]]&lt;10,"Intermediate","Senior"))</f>
        <v>Senior</v>
      </c>
      <c r="AS1780" t="str">
        <f>+IF(TablaProyecto[[#This Row],[Education]]&gt;5,"ERRONEO","")</f>
        <v/>
      </c>
      <c r="AT1780" t="str">
        <f>IF(+COUNTIF(TablaProyecto[EmployeeNumber],TablaProyecto[[#This Row],[EmployeeNumber]])&gt;1,"ERRONEO"," ")</f>
        <v xml:space="preserve"> </v>
      </c>
      <c r="AU1780" t="str">
        <f>+IF(TablaProyecto[[#This Row],[JobSatisfaction]]&gt;4,"ERRONEO"," ")</f>
        <v xml:space="preserve"> </v>
      </c>
      <c r="AV1780" t="str">
        <f>+IF(TablaProyecto[[#This Row],[PerformanceRating]]&gt;4,"ERRONEO"," ")</f>
        <v xml:space="preserve"> </v>
      </c>
      <c r="AW1780" t="str">
        <f>+IF(TablaProyecto[[#This Row],[RelationshipSatisfaction]]&gt;4,"ERRONEO"," ")</f>
        <v xml:space="preserve"> </v>
      </c>
      <c r="AX1780" t="str">
        <f>+IF(TablaProyecto[[#This Row],[WorkLifeBalance]]&gt;4,"ERRONEO"," ")</f>
        <v xml:space="preserve"> </v>
      </c>
    </row>
    <row r="1781" spans="1:50" x14ac:dyDescent="0.35">
      <c r="A1781">
        <v>54</v>
      </c>
      <c r="B1781" t="s">
        <v>35</v>
      </c>
      <c r="C1781" t="s">
        <v>55</v>
      </c>
      <c r="D1781">
        <v>1485</v>
      </c>
      <c r="E1781" t="s">
        <v>61</v>
      </c>
      <c r="F1781">
        <v>8</v>
      </c>
      <c r="G1781">
        <v>2</v>
      </c>
      <c r="H1781" t="s">
        <v>51</v>
      </c>
      <c r="I1781">
        <v>1</v>
      </c>
      <c r="J1781">
        <v>2378</v>
      </c>
      <c r="K1781">
        <v>4</v>
      </c>
      <c r="L1781" t="s">
        <v>39</v>
      </c>
      <c r="M1781">
        <v>82</v>
      </c>
      <c r="N1781">
        <v>3</v>
      </c>
      <c r="O1781">
        <v>1</v>
      </c>
      <c r="P1781" t="s">
        <v>50</v>
      </c>
      <c r="Q1781">
        <v>4</v>
      </c>
      <c r="R1781" t="s">
        <v>41</v>
      </c>
      <c r="S1781">
        <v>3310</v>
      </c>
      <c r="T1781">
        <v>20763</v>
      </c>
      <c r="U1781">
        <v>1</v>
      </c>
      <c r="V1781" t="s">
        <v>42</v>
      </c>
      <c r="W1781" t="s">
        <v>43</v>
      </c>
      <c r="X1781">
        <v>16</v>
      </c>
      <c r="Y1781">
        <v>3</v>
      </c>
      <c r="Z1781">
        <v>4</v>
      </c>
      <c r="AA1781">
        <v>80</v>
      </c>
      <c r="AB1781">
        <v>1</v>
      </c>
      <c r="AC1781">
        <v>3</v>
      </c>
      <c r="AD1781">
        <v>1</v>
      </c>
      <c r="AE1781">
        <v>3</v>
      </c>
      <c r="AF1781">
        <v>4</v>
      </c>
      <c r="AG1781">
        <v>3</v>
      </c>
      <c r="AH1781">
        <v>0</v>
      </c>
      <c r="AI1781">
        <v>2</v>
      </c>
      <c r="AJ1781" s="3">
        <f>+TablaProyecto[[#This Row],[PercentSalaryHike]]/100</f>
        <v>0.16</v>
      </c>
      <c r="AK1781" s="3" t="str">
        <f>+IF(TablaProyecto[[#This Row],[Age]]&gt;=61,"Baby boomers",IF(TablaProyecto[[#This Row],[Age]]&gt;=45,"Generacion X",IF(TablaProyecto[[#This Row],[Age]]&gt;=29,"Millennials","Generacion Z")))</f>
        <v>Generacion X</v>
      </c>
      <c r="AL178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81" s="3" t="str">
        <f>+IF(TablaProyecto[[#This Row],[HourlyRate]]&lt;50,"Coste salarial bajo",IF(TablaProyecto[[#This Row],[HourlyRate]]&lt;75,"Coste salarial medio","Coste salarial alto"))</f>
        <v>Coste salarial alto</v>
      </c>
      <c r="AN1781" s="3" t="str">
        <f>+IF(TablaProyecto[[#This Row],[DistanceFromHome]]&lt;10,"0-10 kms",IF(TablaProyecto[[#This Row],[DistanceFromHome]]&lt;20,"10-20 kms","20-30 kms"))</f>
        <v>0-10 kms</v>
      </c>
      <c r="AO1781" s="3" t="str">
        <f>+IF(TablaProyecto[[#This Row],[Porcentaje de aumento salarial recibido (%)]]&lt;16%,"Bajo",IF(TablaProyecto[[#This Row],[Porcentaje de aumento salarial recibido (%)]]&lt;21%,"Medio","Alto"))</f>
        <v>Medio</v>
      </c>
      <c r="AP1781" s="3" t="str">
        <f>+IF(TablaProyecto[[#This Row],[TrainingTimesLastYear]]&lt;3,"Poca",IF(TablaProyecto[[#This Row],[TrainingTimesLastYear]]&lt;5,"Media","Mucha"))</f>
        <v>Poca</v>
      </c>
      <c r="AQ1781" s="3" t="str">
        <f>+IF(TablaProyecto[[#This Row],[TotalWorkingYears]]&lt;4,"Junior",IF(TablaProyecto[[#This Row],[TotalWorkingYears]]&lt;10,"Intermediate","Senior"))</f>
        <v>Junior</v>
      </c>
      <c r="AS1781" t="str">
        <f>+IF(TablaProyecto[[#This Row],[Education]]&gt;5,"ERRONEO","")</f>
        <v/>
      </c>
      <c r="AT1781" t="str">
        <f>IF(+COUNTIF(TablaProyecto[EmployeeNumber],TablaProyecto[[#This Row],[EmployeeNumber]])&gt;1,"ERRONEO"," ")</f>
        <v xml:space="preserve"> </v>
      </c>
      <c r="AU1781" t="str">
        <f>+IF(TablaProyecto[[#This Row],[JobSatisfaction]]&gt;4,"ERRONEO"," ")</f>
        <v xml:space="preserve"> </v>
      </c>
      <c r="AV1781" t="str">
        <f>+IF(TablaProyecto[[#This Row],[PerformanceRating]]&gt;4,"ERRONEO"," ")</f>
        <v xml:space="preserve"> </v>
      </c>
      <c r="AW1781" t="str">
        <f>+IF(TablaProyecto[[#This Row],[RelationshipSatisfaction]]&gt;4,"ERRONEO"," ")</f>
        <v xml:space="preserve"> </v>
      </c>
      <c r="AX1781" t="str">
        <f>+IF(TablaProyecto[[#This Row],[WorkLifeBalance]]&gt;4,"ERRONEO"," ")</f>
        <v xml:space="preserve"> </v>
      </c>
    </row>
    <row r="1782" spans="1:50" x14ac:dyDescent="0.35">
      <c r="A1782">
        <v>48</v>
      </c>
      <c r="B1782" t="s">
        <v>35</v>
      </c>
      <c r="C1782" t="s">
        <v>55</v>
      </c>
      <c r="D1782">
        <v>391</v>
      </c>
      <c r="E1782" t="s">
        <v>45</v>
      </c>
      <c r="F1782">
        <v>1</v>
      </c>
      <c r="G1782">
        <v>4</v>
      </c>
      <c r="H1782" t="s">
        <v>49</v>
      </c>
      <c r="I1782">
        <v>1</v>
      </c>
      <c r="J1782">
        <v>2379</v>
      </c>
      <c r="K1782">
        <v>4</v>
      </c>
      <c r="L1782" t="s">
        <v>39</v>
      </c>
      <c r="M1782">
        <v>84</v>
      </c>
      <c r="N1782">
        <v>3</v>
      </c>
      <c r="O1782">
        <v>1</v>
      </c>
      <c r="P1782" t="s">
        <v>47</v>
      </c>
      <c r="Q1782">
        <v>3</v>
      </c>
      <c r="R1782" t="s">
        <v>41</v>
      </c>
      <c r="S1782">
        <v>12965</v>
      </c>
      <c r="T1782">
        <v>14180</v>
      </c>
      <c r="U1782">
        <v>1</v>
      </c>
      <c r="V1782" t="s">
        <v>42</v>
      </c>
      <c r="W1782" t="s">
        <v>35</v>
      </c>
      <c r="X1782">
        <v>13</v>
      </c>
      <c r="Y1782">
        <v>3</v>
      </c>
      <c r="Z1782">
        <v>2</v>
      </c>
      <c r="AA1782">
        <v>80</v>
      </c>
      <c r="AB1782">
        <v>0</v>
      </c>
      <c r="AC1782">
        <v>9</v>
      </c>
      <c r="AD1782">
        <v>2</v>
      </c>
      <c r="AE1782">
        <v>2</v>
      </c>
      <c r="AF1782">
        <v>7</v>
      </c>
      <c r="AG1782">
        <v>9</v>
      </c>
      <c r="AH1782">
        <v>2</v>
      </c>
      <c r="AI1782">
        <v>4</v>
      </c>
      <c r="AJ1782" s="3">
        <f>+TablaProyecto[[#This Row],[PercentSalaryHike]]/100</f>
        <v>0.13</v>
      </c>
      <c r="AK1782" s="3" t="str">
        <f>+IF(TablaProyecto[[#This Row],[Age]]&gt;=61,"Baby boomers",IF(TablaProyecto[[#This Row],[Age]]&gt;=45,"Generacion X",IF(TablaProyecto[[#This Row],[Age]]&gt;=29,"Millennials","Generacion Z")))</f>
        <v>Generacion X</v>
      </c>
      <c r="AL178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82" s="3" t="str">
        <f>+IF(TablaProyecto[[#This Row],[HourlyRate]]&lt;50,"Coste salarial bajo",IF(TablaProyecto[[#This Row],[HourlyRate]]&lt;75,"Coste salarial medio","Coste salarial alto"))</f>
        <v>Coste salarial alto</v>
      </c>
      <c r="AN1782" s="3" t="str">
        <f>+IF(TablaProyecto[[#This Row],[DistanceFromHome]]&lt;10,"0-10 kms",IF(TablaProyecto[[#This Row],[DistanceFromHome]]&lt;20,"10-20 kms","20-30 kms"))</f>
        <v>0-10 kms</v>
      </c>
      <c r="AO1782" s="3" t="str">
        <f>+IF(TablaProyecto[[#This Row],[Porcentaje de aumento salarial recibido (%)]]&lt;16%,"Bajo",IF(TablaProyecto[[#This Row],[Porcentaje de aumento salarial recibido (%)]]&lt;21%,"Medio","Alto"))</f>
        <v>Bajo</v>
      </c>
      <c r="AP1782" s="3" t="str">
        <f>+IF(TablaProyecto[[#This Row],[TrainingTimesLastYear]]&lt;3,"Poca",IF(TablaProyecto[[#This Row],[TrainingTimesLastYear]]&lt;5,"Media","Mucha"))</f>
        <v>Poca</v>
      </c>
      <c r="AQ1782" s="3" t="str">
        <f>+IF(TablaProyecto[[#This Row],[TotalWorkingYears]]&lt;4,"Junior",IF(TablaProyecto[[#This Row],[TotalWorkingYears]]&lt;10,"Intermediate","Senior"))</f>
        <v>Intermediate</v>
      </c>
      <c r="AS1782" t="str">
        <f>+IF(TablaProyecto[[#This Row],[Education]]&gt;5,"ERRONEO","")</f>
        <v/>
      </c>
      <c r="AT1782" t="str">
        <f>IF(+COUNTIF(TablaProyecto[EmployeeNumber],TablaProyecto[[#This Row],[EmployeeNumber]])&gt;1,"ERRONEO"," ")</f>
        <v xml:space="preserve"> </v>
      </c>
      <c r="AU1782" t="str">
        <f>+IF(TablaProyecto[[#This Row],[JobSatisfaction]]&gt;4,"ERRONEO"," ")</f>
        <v xml:space="preserve"> </v>
      </c>
      <c r="AV1782" t="str">
        <f>+IF(TablaProyecto[[#This Row],[PerformanceRating]]&gt;4,"ERRONEO"," ")</f>
        <v xml:space="preserve"> </v>
      </c>
      <c r="AW1782" t="str">
        <f>+IF(TablaProyecto[[#This Row],[RelationshipSatisfaction]]&gt;4,"ERRONEO"," ")</f>
        <v xml:space="preserve"> </v>
      </c>
      <c r="AX1782" t="str">
        <f>+IF(TablaProyecto[[#This Row],[WorkLifeBalance]]&gt;4,"ERRONEO"," ")</f>
        <v xml:space="preserve"> </v>
      </c>
    </row>
    <row r="1783" spans="1:50" x14ac:dyDescent="0.35">
      <c r="A1783">
        <v>44</v>
      </c>
      <c r="B1783" t="s">
        <v>35</v>
      </c>
      <c r="C1783" t="s">
        <v>44</v>
      </c>
      <c r="D1783">
        <v>1425</v>
      </c>
      <c r="E1783" t="s">
        <v>37</v>
      </c>
      <c r="F1783">
        <v>1</v>
      </c>
      <c r="G1783">
        <v>4</v>
      </c>
      <c r="H1783" t="s">
        <v>60</v>
      </c>
      <c r="I1783">
        <v>1</v>
      </c>
      <c r="J1783">
        <v>2380</v>
      </c>
      <c r="K1783">
        <v>1</v>
      </c>
      <c r="L1783" t="s">
        <v>39</v>
      </c>
      <c r="M1783">
        <v>62</v>
      </c>
      <c r="N1783">
        <v>3</v>
      </c>
      <c r="O1783">
        <v>2</v>
      </c>
      <c r="P1783" t="s">
        <v>61</v>
      </c>
      <c r="Q1783">
        <v>3</v>
      </c>
      <c r="R1783" t="s">
        <v>52</v>
      </c>
      <c r="S1783">
        <v>3131</v>
      </c>
      <c r="T1783">
        <v>12858</v>
      </c>
      <c r="U1783">
        <v>1</v>
      </c>
      <c r="V1783" t="s">
        <v>42</v>
      </c>
      <c r="W1783" t="s">
        <v>35</v>
      </c>
      <c r="X1783">
        <v>11</v>
      </c>
      <c r="Y1783">
        <v>3</v>
      </c>
      <c r="Z1783">
        <v>3</v>
      </c>
      <c r="AA1783">
        <v>80</v>
      </c>
      <c r="AB1783">
        <v>1</v>
      </c>
      <c r="AC1783">
        <v>9</v>
      </c>
      <c r="AD1783">
        <v>4</v>
      </c>
      <c r="AE1783">
        <v>2</v>
      </c>
      <c r="AF1783">
        <v>1</v>
      </c>
      <c r="AG1783">
        <v>4</v>
      </c>
      <c r="AH1783">
        <v>0</v>
      </c>
      <c r="AI1783">
        <v>3</v>
      </c>
      <c r="AJ1783" s="3">
        <f>+TablaProyecto[[#This Row],[PercentSalaryHike]]/100</f>
        <v>0.11</v>
      </c>
      <c r="AK1783" s="3" t="str">
        <f>+IF(TablaProyecto[[#This Row],[Age]]&gt;=61,"Baby boomers",IF(TablaProyecto[[#This Row],[Age]]&gt;=45,"Generacion X",IF(TablaProyecto[[#This Row],[Age]]&gt;=29,"Millennials","Generacion Z")))</f>
        <v>Millennials</v>
      </c>
      <c r="AL178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783" s="3" t="str">
        <f>+IF(TablaProyecto[[#This Row],[HourlyRate]]&lt;50,"Coste salarial bajo",IF(TablaProyecto[[#This Row],[HourlyRate]]&lt;75,"Coste salarial medio","Coste salarial alto"))</f>
        <v>Coste salarial medio</v>
      </c>
      <c r="AN1783" s="3" t="str">
        <f>+IF(TablaProyecto[[#This Row],[DistanceFromHome]]&lt;10,"0-10 kms",IF(TablaProyecto[[#This Row],[DistanceFromHome]]&lt;20,"10-20 kms","20-30 kms"))</f>
        <v>0-10 kms</v>
      </c>
      <c r="AO1783" s="3" t="str">
        <f>+IF(TablaProyecto[[#This Row],[Porcentaje de aumento salarial recibido (%)]]&lt;16%,"Bajo",IF(TablaProyecto[[#This Row],[Porcentaje de aumento salarial recibido (%)]]&lt;21%,"Medio","Alto"))</f>
        <v>Bajo</v>
      </c>
      <c r="AP1783" s="3" t="str">
        <f>+IF(TablaProyecto[[#This Row],[TrainingTimesLastYear]]&lt;3,"Poca",IF(TablaProyecto[[#This Row],[TrainingTimesLastYear]]&lt;5,"Media","Mucha"))</f>
        <v>Media</v>
      </c>
      <c r="AQ1783" s="3" t="str">
        <f>+IF(TablaProyecto[[#This Row],[TotalWorkingYears]]&lt;4,"Junior",IF(TablaProyecto[[#This Row],[TotalWorkingYears]]&lt;10,"Intermediate","Senior"))</f>
        <v>Intermediate</v>
      </c>
      <c r="AS1783" t="str">
        <f>+IF(TablaProyecto[[#This Row],[Education]]&gt;5,"ERRONEO","")</f>
        <v/>
      </c>
      <c r="AT1783" t="str">
        <f>IF(+COUNTIF(TablaProyecto[EmployeeNumber],TablaProyecto[[#This Row],[EmployeeNumber]])&gt;1,"ERRONEO"," ")</f>
        <v xml:space="preserve"> </v>
      </c>
      <c r="AU1783" t="str">
        <f>+IF(TablaProyecto[[#This Row],[JobSatisfaction]]&gt;4,"ERRONEO"," ")</f>
        <v xml:space="preserve"> </v>
      </c>
      <c r="AV1783" t="str">
        <f>+IF(TablaProyecto[[#This Row],[PerformanceRating]]&gt;4,"ERRONEO"," ")</f>
        <v xml:space="preserve"> </v>
      </c>
      <c r="AW1783" t="str">
        <f>+IF(TablaProyecto[[#This Row],[RelationshipSatisfaction]]&gt;4,"ERRONEO"," ")</f>
        <v xml:space="preserve"> </v>
      </c>
      <c r="AX1783" t="str">
        <f>+IF(TablaProyecto[[#This Row],[WorkLifeBalance]]&gt;4,"ERRONEO"," ")</f>
        <v xml:space="preserve"> </v>
      </c>
    </row>
    <row r="1784" spans="1:50" x14ac:dyDescent="0.35">
      <c r="A1784">
        <v>51</v>
      </c>
      <c r="B1784" t="s">
        <v>43</v>
      </c>
      <c r="C1784" t="s">
        <v>36</v>
      </c>
      <c r="D1784">
        <v>665</v>
      </c>
      <c r="E1784" t="s">
        <v>45</v>
      </c>
      <c r="F1784">
        <v>1</v>
      </c>
      <c r="G1784">
        <v>4</v>
      </c>
      <c r="H1784" t="s">
        <v>49</v>
      </c>
      <c r="I1784">
        <v>1</v>
      </c>
      <c r="J1784">
        <v>2381</v>
      </c>
      <c r="K1784">
        <v>4</v>
      </c>
      <c r="L1784" t="s">
        <v>39</v>
      </c>
      <c r="M1784">
        <v>62</v>
      </c>
      <c r="N1784">
        <v>4</v>
      </c>
      <c r="O1784">
        <v>3</v>
      </c>
      <c r="P1784" t="s">
        <v>58</v>
      </c>
      <c r="Q1784">
        <v>2</v>
      </c>
      <c r="R1784" t="s">
        <v>41</v>
      </c>
      <c r="S1784">
        <v>7918</v>
      </c>
      <c r="T1784">
        <v>15471</v>
      </c>
      <c r="U1784">
        <v>3</v>
      </c>
      <c r="V1784" t="s">
        <v>42</v>
      </c>
      <c r="W1784" t="s">
        <v>43</v>
      </c>
      <c r="X1784">
        <v>18</v>
      </c>
      <c r="Y1784">
        <v>3</v>
      </c>
      <c r="Z1784">
        <v>1</v>
      </c>
      <c r="AA1784">
        <v>80</v>
      </c>
      <c r="AB1784">
        <v>1</v>
      </c>
      <c r="AC1784">
        <v>9</v>
      </c>
      <c r="AD1784">
        <v>3</v>
      </c>
      <c r="AE1784">
        <v>2</v>
      </c>
      <c r="AF1784">
        <v>5</v>
      </c>
      <c r="AG1784">
        <v>2</v>
      </c>
      <c r="AH1784">
        <v>2</v>
      </c>
      <c r="AI1784">
        <v>0</v>
      </c>
      <c r="AJ1784" s="3">
        <f>+TablaProyecto[[#This Row],[PercentSalaryHike]]/100</f>
        <v>0.18</v>
      </c>
      <c r="AK1784" s="3" t="str">
        <f>+IF(TablaProyecto[[#This Row],[Age]]&gt;=61,"Baby boomers",IF(TablaProyecto[[#This Row],[Age]]&gt;=45,"Generacion X",IF(TablaProyecto[[#This Row],[Age]]&gt;=29,"Millennials","Generacion Z")))</f>
        <v>Generacion X</v>
      </c>
      <c r="AL178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84" s="3" t="str">
        <f>+IF(TablaProyecto[[#This Row],[HourlyRate]]&lt;50,"Coste salarial bajo",IF(TablaProyecto[[#This Row],[HourlyRate]]&lt;75,"Coste salarial medio","Coste salarial alto"))</f>
        <v>Coste salarial medio</v>
      </c>
      <c r="AN1784" s="3" t="str">
        <f>+IF(TablaProyecto[[#This Row],[DistanceFromHome]]&lt;10,"0-10 kms",IF(TablaProyecto[[#This Row],[DistanceFromHome]]&lt;20,"10-20 kms","20-30 kms"))</f>
        <v>0-10 kms</v>
      </c>
      <c r="AO1784" s="3" t="str">
        <f>+IF(TablaProyecto[[#This Row],[Porcentaje de aumento salarial recibido (%)]]&lt;16%,"Bajo",IF(TablaProyecto[[#This Row],[Porcentaje de aumento salarial recibido (%)]]&lt;21%,"Medio","Alto"))</f>
        <v>Medio</v>
      </c>
      <c r="AP1784" s="3" t="str">
        <f>+IF(TablaProyecto[[#This Row],[TrainingTimesLastYear]]&lt;3,"Poca",IF(TablaProyecto[[#This Row],[TrainingTimesLastYear]]&lt;5,"Media","Mucha"))</f>
        <v>Media</v>
      </c>
      <c r="AQ1784" s="3" t="str">
        <f>+IF(TablaProyecto[[#This Row],[TotalWorkingYears]]&lt;4,"Junior",IF(TablaProyecto[[#This Row],[TotalWorkingYears]]&lt;10,"Intermediate","Senior"))</f>
        <v>Intermediate</v>
      </c>
      <c r="AS1784" t="str">
        <f>+IF(TablaProyecto[[#This Row],[Education]]&gt;5,"ERRONEO","")</f>
        <v/>
      </c>
      <c r="AT1784" t="str">
        <f>IF(+COUNTIF(TablaProyecto[EmployeeNumber],TablaProyecto[[#This Row],[EmployeeNumber]])&gt;1,"ERRONEO"," ")</f>
        <v xml:space="preserve"> </v>
      </c>
      <c r="AU1784" t="str">
        <f>+IF(TablaProyecto[[#This Row],[JobSatisfaction]]&gt;4,"ERRONEO"," ")</f>
        <v xml:space="preserve"> </v>
      </c>
      <c r="AV1784" t="str">
        <f>+IF(TablaProyecto[[#This Row],[PerformanceRating]]&gt;4,"ERRONEO"," ")</f>
        <v xml:space="preserve"> </v>
      </c>
      <c r="AW1784" t="str">
        <f>+IF(TablaProyecto[[#This Row],[RelationshipSatisfaction]]&gt;4,"ERRONEO"," ")</f>
        <v xml:space="preserve"> </v>
      </c>
      <c r="AX1784" t="str">
        <f>+IF(TablaProyecto[[#This Row],[WorkLifeBalance]]&gt;4,"ERRONEO"," ")</f>
        <v xml:space="preserve"> </v>
      </c>
    </row>
    <row r="1785" spans="1:50" x14ac:dyDescent="0.35">
      <c r="A1785">
        <v>46</v>
      </c>
      <c r="B1785" t="s">
        <v>43</v>
      </c>
      <c r="C1785" t="s">
        <v>55</v>
      </c>
      <c r="D1785">
        <v>309</v>
      </c>
      <c r="E1785" t="s">
        <v>45</v>
      </c>
      <c r="F1785">
        <v>11</v>
      </c>
      <c r="G1785">
        <v>4</v>
      </c>
      <c r="H1785" t="s">
        <v>61</v>
      </c>
      <c r="I1785">
        <v>1</v>
      </c>
      <c r="J1785">
        <v>2382</v>
      </c>
      <c r="K1785">
        <v>4</v>
      </c>
      <c r="L1785" t="s">
        <v>39</v>
      </c>
      <c r="M1785">
        <v>30</v>
      </c>
      <c r="N1785">
        <v>3</v>
      </c>
      <c r="O1785">
        <v>1</v>
      </c>
      <c r="P1785" t="s">
        <v>53</v>
      </c>
      <c r="Q1785">
        <v>1</v>
      </c>
      <c r="R1785" t="s">
        <v>48</v>
      </c>
      <c r="S1785">
        <v>3673</v>
      </c>
      <c r="T1785">
        <v>24301</v>
      </c>
      <c r="U1785">
        <v>1</v>
      </c>
      <c r="V1785" t="s">
        <v>42</v>
      </c>
      <c r="W1785" t="s">
        <v>43</v>
      </c>
      <c r="X1785">
        <v>12</v>
      </c>
      <c r="Y1785">
        <v>3</v>
      </c>
      <c r="Z1785">
        <v>1</v>
      </c>
      <c r="AA1785">
        <v>80</v>
      </c>
      <c r="AB1785">
        <v>2</v>
      </c>
      <c r="AC1785">
        <v>16</v>
      </c>
      <c r="AD1785">
        <v>3</v>
      </c>
      <c r="AE1785">
        <v>3</v>
      </c>
      <c r="AF1785">
        <v>10</v>
      </c>
      <c r="AG1785">
        <v>2</v>
      </c>
      <c r="AH1785">
        <v>0</v>
      </c>
      <c r="AI1785">
        <v>0</v>
      </c>
      <c r="AJ1785" s="3">
        <f>+TablaProyecto[[#This Row],[PercentSalaryHike]]/100</f>
        <v>0.12</v>
      </c>
      <c r="AK1785" s="3" t="str">
        <f>+IF(TablaProyecto[[#This Row],[Age]]&gt;=61,"Baby boomers",IF(TablaProyecto[[#This Row],[Age]]&gt;=45,"Generacion X",IF(TablaProyecto[[#This Row],[Age]]&gt;=29,"Millennials","Generacion Z")))</f>
        <v>Generacion X</v>
      </c>
      <c r="AL178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85" s="3" t="str">
        <f>+IF(TablaProyecto[[#This Row],[HourlyRate]]&lt;50,"Coste salarial bajo",IF(TablaProyecto[[#This Row],[HourlyRate]]&lt;75,"Coste salarial medio","Coste salarial alto"))</f>
        <v>Coste salarial bajo</v>
      </c>
      <c r="AN1785" s="3" t="str">
        <f>+IF(TablaProyecto[[#This Row],[DistanceFromHome]]&lt;10,"0-10 kms",IF(TablaProyecto[[#This Row],[DistanceFromHome]]&lt;20,"10-20 kms","20-30 kms"))</f>
        <v>10-20 kms</v>
      </c>
      <c r="AO1785" s="3" t="str">
        <f>+IF(TablaProyecto[[#This Row],[Porcentaje de aumento salarial recibido (%)]]&lt;16%,"Bajo",IF(TablaProyecto[[#This Row],[Porcentaje de aumento salarial recibido (%)]]&lt;21%,"Medio","Alto"))</f>
        <v>Bajo</v>
      </c>
      <c r="AP1785" s="3" t="str">
        <f>+IF(TablaProyecto[[#This Row],[TrainingTimesLastYear]]&lt;3,"Poca",IF(TablaProyecto[[#This Row],[TrainingTimesLastYear]]&lt;5,"Media","Mucha"))</f>
        <v>Media</v>
      </c>
      <c r="AQ1785" s="3" t="str">
        <f>+IF(TablaProyecto[[#This Row],[TotalWorkingYears]]&lt;4,"Junior",IF(TablaProyecto[[#This Row],[TotalWorkingYears]]&lt;10,"Intermediate","Senior"))</f>
        <v>Senior</v>
      </c>
      <c r="AS1785" t="str">
        <f>+IF(TablaProyecto[[#This Row],[Education]]&gt;5,"ERRONEO","")</f>
        <v/>
      </c>
      <c r="AT1785" t="str">
        <f>IF(+COUNTIF(TablaProyecto[EmployeeNumber],TablaProyecto[[#This Row],[EmployeeNumber]])&gt;1,"ERRONEO"," ")</f>
        <v xml:space="preserve"> </v>
      </c>
      <c r="AU1785" t="str">
        <f>+IF(TablaProyecto[[#This Row],[JobSatisfaction]]&gt;4,"ERRONEO"," ")</f>
        <v xml:space="preserve"> </v>
      </c>
      <c r="AV1785" t="str">
        <f>+IF(TablaProyecto[[#This Row],[PerformanceRating]]&gt;4,"ERRONEO"," ")</f>
        <v xml:space="preserve"> </v>
      </c>
      <c r="AW1785" t="str">
        <f>+IF(TablaProyecto[[#This Row],[RelationshipSatisfaction]]&gt;4,"ERRONEO"," ")</f>
        <v xml:space="preserve"> </v>
      </c>
      <c r="AX1785" t="str">
        <f>+IF(TablaProyecto[[#This Row],[WorkLifeBalance]]&gt;4,"ERRONEO"," ")</f>
        <v xml:space="preserve"> </v>
      </c>
    </row>
    <row r="1786" spans="1:50" x14ac:dyDescent="0.35">
      <c r="A1786">
        <v>43</v>
      </c>
      <c r="B1786" t="s">
        <v>43</v>
      </c>
      <c r="C1786" t="s">
        <v>44</v>
      </c>
      <c r="D1786">
        <v>251</v>
      </c>
      <c r="E1786" t="s">
        <v>45</v>
      </c>
      <c r="F1786">
        <v>21</v>
      </c>
      <c r="G1786">
        <v>3</v>
      </c>
      <c r="H1786" t="s">
        <v>59</v>
      </c>
      <c r="I1786">
        <v>1</v>
      </c>
      <c r="J1786">
        <v>2383</v>
      </c>
      <c r="K1786">
        <v>1</v>
      </c>
      <c r="L1786" t="s">
        <v>46</v>
      </c>
      <c r="M1786">
        <v>76</v>
      </c>
      <c r="N1786">
        <v>3</v>
      </c>
      <c r="O1786">
        <v>1</v>
      </c>
      <c r="P1786" t="s">
        <v>58</v>
      </c>
      <c r="Q1786">
        <v>4</v>
      </c>
      <c r="R1786" t="s">
        <v>41</v>
      </c>
      <c r="S1786">
        <v>17856</v>
      </c>
      <c r="T1786">
        <v>17089</v>
      </c>
      <c r="U1786">
        <v>1</v>
      </c>
      <c r="V1786" t="s">
        <v>42</v>
      </c>
      <c r="W1786" t="s">
        <v>43</v>
      </c>
      <c r="X1786">
        <v>11</v>
      </c>
      <c r="Y1786">
        <v>3</v>
      </c>
      <c r="Z1786">
        <v>4</v>
      </c>
      <c r="AA1786">
        <v>80</v>
      </c>
      <c r="AB1786">
        <v>0</v>
      </c>
      <c r="AC1786">
        <v>20</v>
      </c>
      <c r="AD1786">
        <v>1</v>
      </c>
      <c r="AE1786">
        <v>4</v>
      </c>
      <c r="AF1786">
        <v>22</v>
      </c>
      <c r="AG1786">
        <v>2</v>
      </c>
      <c r="AH1786">
        <v>1</v>
      </c>
      <c r="AI1786">
        <v>0</v>
      </c>
      <c r="AJ1786" s="3">
        <f>+TablaProyecto[[#This Row],[PercentSalaryHike]]/100</f>
        <v>0.11</v>
      </c>
      <c r="AK1786" s="3" t="str">
        <f>+IF(TablaProyecto[[#This Row],[Age]]&gt;=61,"Baby boomers",IF(TablaProyecto[[#This Row],[Age]]&gt;=45,"Generacion X",IF(TablaProyecto[[#This Row],[Age]]&gt;=29,"Millennials","Generacion Z")))</f>
        <v>Millennials</v>
      </c>
      <c r="AL178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786" s="3" t="str">
        <f>+IF(TablaProyecto[[#This Row],[HourlyRate]]&lt;50,"Coste salarial bajo",IF(TablaProyecto[[#This Row],[HourlyRate]]&lt;75,"Coste salarial medio","Coste salarial alto"))</f>
        <v>Coste salarial alto</v>
      </c>
      <c r="AN1786" s="3" t="str">
        <f>+IF(TablaProyecto[[#This Row],[DistanceFromHome]]&lt;10,"0-10 kms",IF(TablaProyecto[[#This Row],[DistanceFromHome]]&lt;20,"10-20 kms","20-30 kms"))</f>
        <v>20-30 kms</v>
      </c>
      <c r="AO1786" s="3" t="str">
        <f>+IF(TablaProyecto[[#This Row],[Porcentaje de aumento salarial recibido (%)]]&lt;16%,"Bajo",IF(TablaProyecto[[#This Row],[Porcentaje de aumento salarial recibido (%)]]&lt;21%,"Medio","Alto"))</f>
        <v>Bajo</v>
      </c>
      <c r="AP1786" s="3" t="str">
        <f>+IF(TablaProyecto[[#This Row],[TrainingTimesLastYear]]&lt;3,"Poca",IF(TablaProyecto[[#This Row],[TrainingTimesLastYear]]&lt;5,"Media","Mucha"))</f>
        <v>Poca</v>
      </c>
      <c r="AQ1786" s="3" t="str">
        <f>+IF(TablaProyecto[[#This Row],[TotalWorkingYears]]&lt;4,"Junior",IF(TablaProyecto[[#This Row],[TotalWorkingYears]]&lt;10,"Intermediate","Senior"))</f>
        <v>Senior</v>
      </c>
      <c r="AS1786" t="str">
        <f>+IF(TablaProyecto[[#This Row],[Education]]&gt;5,"ERRONEO","")</f>
        <v/>
      </c>
      <c r="AT1786" t="str">
        <f>IF(+COUNTIF(TablaProyecto[EmployeeNumber],TablaProyecto[[#This Row],[EmployeeNumber]])&gt;1,"ERRONEO"," ")</f>
        <v xml:space="preserve"> </v>
      </c>
      <c r="AU1786" t="str">
        <f>+IF(TablaProyecto[[#This Row],[JobSatisfaction]]&gt;4,"ERRONEO"," ")</f>
        <v xml:space="preserve"> </v>
      </c>
      <c r="AV1786" t="str">
        <f>+IF(TablaProyecto[[#This Row],[PerformanceRating]]&gt;4,"ERRONEO"," ")</f>
        <v xml:space="preserve"> </v>
      </c>
      <c r="AW1786" t="str">
        <f>+IF(TablaProyecto[[#This Row],[RelationshipSatisfaction]]&gt;4,"ERRONEO"," ")</f>
        <v xml:space="preserve"> </v>
      </c>
      <c r="AX1786" t="str">
        <f>+IF(TablaProyecto[[#This Row],[WorkLifeBalance]]&gt;4,"ERRONEO"," ")</f>
        <v xml:space="preserve"> </v>
      </c>
    </row>
    <row r="1787" spans="1:50" x14ac:dyDescent="0.35">
      <c r="A1787">
        <v>40</v>
      </c>
      <c r="B1787" t="s">
        <v>35</v>
      </c>
      <c r="C1787" t="s">
        <v>44</v>
      </c>
      <c r="D1787">
        <v>1322</v>
      </c>
      <c r="E1787" t="s">
        <v>61</v>
      </c>
      <c r="F1787">
        <v>19</v>
      </c>
      <c r="G1787">
        <v>3</v>
      </c>
      <c r="H1787" t="s">
        <v>38</v>
      </c>
      <c r="I1787">
        <v>1</v>
      </c>
      <c r="J1787">
        <v>2384</v>
      </c>
      <c r="K1787">
        <v>3</v>
      </c>
      <c r="L1787" t="s">
        <v>46</v>
      </c>
      <c r="M1787">
        <v>92</v>
      </c>
      <c r="N1787">
        <v>3</v>
      </c>
      <c r="O1787">
        <v>1</v>
      </c>
      <c r="P1787" t="s">
        <v>56</v>
      </c>
      <c r="Q1787">
        <v>2</v>
      </c>
      <c r="R1787" t="s">
        <v>52</v>
      </c>
      <c r="S1787">
        <v>5562</v>
      </c>
      <c r="T1787">
        <v>16734</v>
      </c>
      <c r="U1787">
        <v>9</v>
      </c>
      <c r="V1787" t="s">
        <v>42</v>
      </c>
      <c r="W1787" t="s">
        <v>43</v>
      </c>
      <c r="X1787">
        <v>22</v>
      </c>
      <c r="Y1787">
        <v>3</v>
      </c>
      <c r="Z1787">
        <v>3</v>
      </c>
      <c r="AA1787">
        <v>80</v>
      </c>
      <c r="AB1787">
        <v>1</v>
      </c>
      <c r="AC1787">
        <v>19</v>
      </c>
      <c r="AD1787">
        <v>5</v>
      </c>
      <c r="AE1787">
        <v>3</v>
      </c>
      <c r="AF1787">
        <v>23</v>
      </c>
      <c r="AG1787">
        <v>3</v>
      </c>
      <c r="AH1787">
        <v>4</v>
      </c>
      <c r="AI1787">
        <v>1</v>
      </c>
      <c r="AJ1787" s="3">
        <f>+TablaProyecto[[#This Row],[PercentSalaryHike]]/100</f>
        <v>0.22</v>
      </c>
      <c r="AK1787" s="3" t="str">
        <f>+IF(TablaProyecto[[#This Row],[Age]]&gt;=61,"Baby boomers",IF(TablaProyecto[[#This Row],[Age]]&gt;=45,"Generacion X",IF(TablaProyecto[[#This Row],[Age]]&gt;=29,"Millennials","Generacion Z")))</f>
        <v>Millennials</v>
      </c>
      <c r="AL178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787" s="3" t="str">
        <f>+IF(TablaProyecto[[#This Row],[HourlyRate]]&lt;50,"Coste salarial bajo",IF(TablaProyecto[[#This Row],[HourlyRate]]&lt;75,"Coste salarial medio","Coste salarial alto"))</f>
        <v>Coste salarial alto</v>
      </c>
      <c r="AN1787" s="3" t="str">
        <f>+IF(TablaProyecto[[#This Row],[DistanceFromHome]]&lt;10,"0-10 kms",IF(TablaProyecto[[#This Row],[DistanceFromHome]]&lt;20,"10-20 kms","20-30 kms"))</f>
        <v>10-20 kms</v>
      </c>
      <c r="AO1787" s="3" t="str">
        <f>+IF(TablaProyecto[[#This Row],[Porcentaje de aumento salarial recibido (%)]]&lt;16%,"Bajo",IF(TablaProyecto[[#This Row],[Porcentaje de aumento salarial recibido (%)]]&lt;21%,"Medio","Alto"))</f>
        <v>Alto</v>
      </c>
      <c r="AP1787" s="3" t="str">
        <f>+IF(TablaProyecto[[#This Row],[TrainingTimesLastYear]]&lt;3,"Poca",IF(TablaProyecto[[#This Row],[TrainingTimesLastYear]]&lt;5,"Media","Mucha"))</f>
        <v>Mucha</v>
      </c>
      <c r="AQ1787" s="3" t="str">
        <f>+IF(TablaProyecto[[#This Row],[TotalWorkingYears]]&lt;4,"Junior",IF(TablaProyecto[[#This Row],[TotalWorkingYears]]&lt;10,"Intermediate","Senior"))</f>
        <v>Senior</v>
      </c>
      <c r="AS1787" t="str">
        <f>+IF(TablaProyecto[[#This Row],[Education]]&gt;5,"ERRONEO","")</f>
        <v/>
      </c>
      <c r="AT1787" t="str">
        <f>IF(+COUNTIF(TablaProyecto[EmployeeNumber],TablaProyecto[[#This Row],[EmployeeNumber]])&gt;1,"ERRONEO"," ")</f>
        <v xml:space="preserve"> </v>
      </c>
      <c r="AU1787" t="str">
        <f>+IF(TablaProyecto[[#This Row],[JobSatisfaction]]&gt;4,"ERRONEO"," ")</f>
        <v xml:space="preserve"> </v>
      </c>
      <c r="AV1787" t="str">
        <f>+IF(TablaProyecto[[#This Row],[PerformanceRating]]&gt;4,"ERRONEO"," ")</f>
        <v xml:space="preserve"> </v>
      </c>
      <c r="AW1787" t="str">
        <f>+IF(TablaProyecto[[#This Row],[RelationshipSatisfaction]]&gt;4,"ERRONEO"," ")</f>
        <v xml:space="preserve"> </v>
      </c>
      <c r="AX1787" t="str">
        <f>+IF(TablaProyecto[[#This Row],[WorkLifeBalance]]&gt;4,"ERRONEO"," ")</f>
        <v xml:space="preserve"> </v>
      </c>
    </row>
    <row r="1788" spans="1:50" x14ac:dyDescent="0.35">
      <c r="A1788">
        <v>40</v>
      </c>
      <c r="B1788" t="s">
        <v>35</v>
      </c>
      <c r="C1788" t="s">
        <v>55</v>
      </c>
      <c r="D1788">
        <v>1082</v>
      </c>
      <c r="E1788" t="s">
        <v>61</v>
      </c>
      <c r="F1788">
        <v>10</v>
      </c>
      <c r="G1788">
        <v>1</v>
      </c>
      <c r="H1788" t="s">
        <v>51</v>
      </c>
      <c r="I1788">
        <v>1</v>
      </c>
      <c r="J1788">
        <v>2385</v>
      </c>
      <c r="K1788">
        <v>4</v>
      </c>
      <c r="L1788" t="s">
        <v>46</v>
      </c>
      <c r="M1788">
        <v>52</v>
      </c>
      <c r="N1788">
        <v>3</v>
      </c>
      <c r="O1788">
        <v>2</v>
      </c>
      <c r="P1788" t="s">
        <v>47</v>
      </c>
      <c r="Q1788">
        <v>2</v>
      </c>
      <c r="R1788" t="s">
        <v>52</v>
      </c>
      <c r="S1788">
        <v>2107</v>
      </c>
      <c r="T1788">
        <v>5594</v>
      </c>
      <c r="U1788">
        <v>1</v>
      </c>
      <c r="V1788" t="s">
        <v>42</v>
      </c>
      <c r="W1788" t="s">
        <v>35</v>
      </c>
      <c r="X1788">
        <v>19</v>
      </c>
      <c r="Y1788">
        <v>3</v>
      </c>
      <c r="Z1788">
        <v>4</v>
      </c>
      <c r="AA1788">
        <v>80</v>
      </c>
      <c r="AB1788">
        <v>0</v>
      </c>
      <c r="AC1788">
        <v>4</v>
      </c>
      <c r="AD1788">
        <v>3</v>
      </c>
      <c r="AE1788">
        <v>2</v>
      </c>
      <c r="AF1788">
        <v>4</v>
      </c>
      <c r="AG1788">
        <v>5</v>
      </c>
      <c r="AH1788">
        <v>1</v>
      </c>
      <c r="AI1788">
        <v>7</v>
      </c>
      <c r="AJ1788" s="3">
        <f>+TablaProyecto[[#This Row],[PercentSalaryHike]]/100</f>
        <v>0.19</v>
      </c>
      <c r="AK1788" s="3" t="str">
        <f>+IF(TablaProyecto[[#This Row],[Age]]&gt;=61,"Baby boomers",IF(TablaProyecto[[#This Row],[Age]]&gt;=45,"Generacion X",IF(TablaProyecto[[#This Row],[Age]]&gt;=29,"Millennials","Generacion Z")))</f>
        <v>Millennials</v>
      </c>
      <c r="AL178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88" s="3" t="str">
        <f>+IF(TablaProyecto[[#This Row],[HourlyRate]]&lt;50,"Coste salarial bajo",IF(TablaProyecto[[#This Row],[HourlyRate]]&lt;75,"Coste salarial medio","Coste salarial alto"))</f>
        <v>Coste salarial medio</v>
      </c>
      <c r="AN1788" s="3" t="str">
        <f>+IF(TablaProyecto[[#This Row],[DistanceFromHome]]&lt;10,"0-10 kms",IF(TablaProyecto[[#This Row],[DistanceFromHome]]&lt;20,"10-20 kms","20-30 kms"))</f>
        <v>10-20 kms</v>
      </c>
      <c r="AO1788" s="3" t="str">
        <f>+IF(TablaProyecto[[#This Row],[Porcentaje de aumento salarial recibido (%)]]&lt;16%,"Bajo",IF(TablaProyecto[[#This Row],[Porcentaje de aumento salarial recibido (%)]]&lt;21%,"Medio","Alto"))</f>
        <v>Medio</v>
      </c>
      <c r="AP1788" s="3" t="str">
        <f>+IF(TablaProyecto[[#This Row],[TrainingTimesLastYear]]&lt;3,"Poca",IF(TablaProyecto[[#This Row],[TrainingTimesLastYear]]&lt;5,"Media","Mucha"))</f>
        <v>Media</v>
      </c>
      <c r="AQ1788" s="3" t="str">
        <f>+IF(TablaProyecto[[#This Row],[TotalWorkingYears]]&lt;4,"Junior",IF(TablaProyecto[[#This Row],[TotalWorkingYears]]&lt;10,"Intermediate","Senior"))</f>
        <v>Intermediate</v>
      </c>
      <c r="AS1788" t="str">
        <f>+IF(TablaProyecto[[#This Row],[Education]]&gt;5,"ERRONEO","")</f>
        <v/>
      </c>
      <c r="AT1788" t="str">
        <f>IF(+COUNTIF(TablaProyecto[EmployeeNumber],TablaProyecto[[#This Row],[EmployeeNumber]])&gt;1,"ERRONEO"," ")</f>
        <v xml:space="preserve"> </v>
      </c>
      <c r="AU1788" t="str">
        <f>+IF(TablaProyecto[[#This Row],[JobSatisfaction]]&gt;4,"ERRONEO"," ")</f>
        <v xml:space="preserve"> </v>
      </c>
      <c r="AV1788" t="str">
        <f>+IF(TablaProyecto[[#This Row],[PerformanceRating]]&gt;4,"ERRONEO"," ")</f>
        <v xml:space="preserve"> </v>
      </c>
      <c r="AW1788" t="str">
        <f>+IF(TablaProyecto[[#This Row],[RelationshipSatisfaction]]&gt;4,"ERRONEO"," ")</f>
        <v xml:space="preserve"> </v>
      </c>
      <c r="AX1788" t="str">
        <f>+IF(TablaProyecto[[#This Row],[WorkLifeBalance]]&gt;4,"ERRONEO"," ")</f>
        <v xml:space="preserve"> </v>
      </c>
    </row>
    <row r="1789" spans="1:50" x14ac:dyDescent="0.35">
      <c r="A1789">
        <v>29</v>
      </c>
      <c r="B1789" t="s">
        <v>35</v>
      </c>
      <c r="C1789" t="s">
        <v>36</v>
      </c>
      <c r="D1789">
        <v>443</v>
      </c>
      <c r="E1789" t="s">
        <v>45</v>
      </c>
      <c r="F1789">
        <v>2</v>
      </c>
      <c r="G1789">
        <v>2</v>
      </c>
      <c r="H1789" t="s">
        <v>49</v>
      </c>
      <c r="I1789">
        <v>1</v>
      </c>
      <c r="J1789">
        <v>2386</v>
      </c>
      <c r="K1789">
        <v>4</v>
      </c>
      <c r="L1789" t="s">
        <v>39</v>
      </c>
      <c r="M1789">
        <v>43</v>
      </c>
      <c r="N1789">
        <v>4</v>
      </c>
      <c r="O1789">
        <v>1</v>
      </c>
      <c r="P1789" t="s">
        <v>50</v>
      </c>
      <c r="Q1789">
        <v>4</v>
      </c>
      <c r="R1789" t="s">
        <v>52</v>
      </c>
      <c r="S1789">
        <v>2835</v>
      </c>
      <c r="T1789">
        <v>20794</v>
      </c>
      <c r="U1789">
        <v>9</v>
      </c>
      <c r="V1789" t="s">
        <v>42</v>
      </c>
      <c r="W1789" t="s">
        <v>43</v>
      </c>
      <c r="X1789">
        <v>15</v>
      </c>
      <c r="Y1789">
        <v>4</v>
      </c>
      <c r="Z1789">
        <v>1</v>
      </c>
      <c r="AA1789">
        <v>80</v>
      </c>
      <c r="AB1789">
        <v>1</v>
      </c>
      <c r="AC1789">
        <v>8</v>
      </c>
      <c r="AD1789">
        <v>5</v>
      </c>
      <c r="AE1789">
        <v>3</v>
      </c>
      <c r="AF1789">
        <v>5</v>
      </c>
      <c r="AG1789">
        <v>3</v>
      </c>
      <c r="AH1789">
        <v>7</v>
      </c>
      <c r="AI1789">
        <v>0</v>
      </c>
      <c r="AJ1789" s="3">
        <f>+TablaProyecto[[#This Row],[PercentSalaryHike]]/100</f>
        <v>0.15</v>
      </c>
      <c r="AK1789" s="3" t="str">
        <f>+IF(TablaProyecto[[#This Row],[Age]]&gt;=61,"Baby boomers",IF(TablaProyecto[[#This Row],[Age]]&gt;=45,"Generacion X",IF(TablaProyecto[[#This Row],[Age]]&gt;=29,"Millennials","Generacion Z")))</f>
        <v>Millennials</v>
      </c>
      <c r="AL178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89" s="3" t="str">
        <f>+IF(TablaProyecto[[#This Row],[HourlyRate]]&lt;50,"Coste salarial bajo",IF(TablaProyecto[[#This Row],[HourlyRate]]&lt;75,"Coste salarial medio","Coste salarial alto"))</f>
        <v>Coste salarial bajo</v>
      </c>
      <c r="AN1789" s="3" t="str">
        <f>+IF(TablaProyecto[[#This Row],[DistanceFromHome]]&lt;10,"0-10 kms",IF(TablaProyecto[[#This Row],[DistanceFromHome]]&lt;20,"10-20 kms","20-30 kms"))</f>
        <v>0-10 kms</v>
      </c>
      <c r="AO1789" s="3" t="str">
        <f>+IF(TablaProyecto[[#This Row],[Porcentaje de aumento salarial recibido (%)]]&lt;16%,"Bajo",IF(TablaProyecto[[#This Row],[Porcentaje de aumento salarial recibido (%)]]&lt;21%,"Medio","Alto"))</f>
        <v>Bajo</v>
      </c>
      <c r="AP1789" s="3" t="str">
        <f>+IF(TablaProyecto[[#This Row],[TrainingTimesLastYear]]&lt;3,"Poca",IF(TablaProyecto[[#This Row],[TrainingTimesLastYear]]&lt;5,"Media","Mucha"))</f>
        <v>Mucha</v>
      </c>
      <c r="AQ1789" s="3" t="str">
        <f>+IF(TablaProyecto[[#This Row],[TotalWorkingYears]]&lt;4,"Junior",IF(TablaProyecto[[#This Row],[TotalWorkingYears]]&lt;10,"Intermediate","Senior"))</f>
        <v>Intermediate</v>
      </c>
      <c r="AS1789" t="str">
        <f>+IF(TablaProyecto[[#This Row],[Education]]&gt;5,"ERRONEO","")</f>
        <v/>
      </c>
      <c r="AT1789" t="str">
        <f>IF(+COUNTIF(TablaProyecto[EmployeeNumber],TablaProyecto[[#This Row],[EmployeeNumber]])&gt;1,"ERRONEO"," ")</f>
        <v xml:space="preserve"> </v>
      </c>
      <c r="AU1789" t="str">
        <f>+IF(TablaProyecto[[#This Row],[JobSatisfaction]]&gt;4,"ERRONEO"," ")</f>
        <v xml:space="preserve"> </v>
      </c>
      <c r="AV1789" t="str">
        <f>+IF(TablaProyecto[[#This Row],[PerformanceRating]]&gt;4,"ERRONEO"," ")</f>
        <v xml:space="preserve"> </v>
      </c>
      <c r="AW1789" t="str">
        <f>+IF(TablaProyecto[[#This Row],[RelationshipSatisfaction]]&gt;4,"ERRONEO"," ")</f>
        <v xml:space="preserve"> </v>
      </c>
      <c r="AX1789" t="str">
        <f>+IF(TablaProyecto[[#This Row],[WorkLifeBalance]]&gt;4,"ERRONEO"," ")</f>
        <v xml:space="preserve"> </v>
      </c>
    </row>
    <row r="1790" spans="1:50" x14ac:dyDescent="0.35">
      <c r="A1790">
        <v>26</v>
      </c>
      <c r="B1790" t="s">
        <v>43</v>
      </c>
      <c r="C1790" t="s">
        <v>44</v>
      </c>
      <c r="D1790">
        <v>1219</v>
      </c>
      <c r="E1790" t="s">
        <v>45</v>
      </c>
      <c r="F1790">
        <v>2</v>
      </c>
      <c r="G1790">
        <v>2</v>
      </c>
      <c r="H1790" t="s">
        <v>38</v>
      </c>
      <c r="I1790">
        <v>1</v>
      </c>
      <c r="J1790">
        <v>2387</v>
      </c>
      <c r="K1790">
        <v>3</v>
      </c>
      <c r="L1790" t="s">
        <v>46</v>
      </c>
      <c r="M1790">
        <v>78</v>
      </c>
      <c r="N1790">
        <v>4</v>
      </c>
      <c r="O1790">
        <v>2</v>
      </c>
      <c r="P1790" t="s">
        <v>57</v>
      </c>
      <c r="Q1790">
        <v>1</v>
      </c>
      <c r="R1790" t="s">
        <v>41</v>
      </c>
      <c r="S1790">
        <v>1675</v>
      </c>
      <c r="T1790">
        <v>17363</v>
      </c>
      <c r="U1790">
        <v>1</v>
      </c>
      <c r="V1790" t="s">
        <v>42</v>
      </c>
      <c r="W1790" t="s">
        <v>35</v>
      </c>
      <c r="X1790">
        <v>11</v>
      </c>
      <c r="Y1790">
        <v>3</v>
      </c>
      <c r="Z1790">
        <v>4</v>
      </c>
      <c r="AA1790">
        <v>80</v>
      </c>
      <c r="AB1790">
        <v>3</v>
      </c>
      <c r="AC1790">
        <v>1</v>
      </c>
      <c r="AD1790">
        <v>3</v>
      </c>
      <c r="AE1790">
        <v>3</v>
      </c>
      <c r="AF1790">
        <v>8</v>
      </c>
      <c r="AG1790">
        <v>2</v>
      </c>
      <c r="AH1790">
        <v>0</v>
      </c>
      <c r="AI1790">
        <v>2</v>
      </c>
      <c r="AJ1790" s="3">
        <f>+TablaProyecto[[#This Row],[PercentSalaryHike]]/100</f>
        <v>0.11</v>
      </c>
      <c r="AK1790" s="3" t="str">
        <f>+IF(TablaProyecto[[#This Row],[Age]]&gt;=61,"Baby boomers",IF(TablaProyecto[[#This Row],[Age]]&gt;=45,"Generacion X",IF(TablaProyecto[[#This Row],[Age]]&gt;=29,"Millennials","Generacion Z")))</f>
        <v>Generacion Z</v>
      </c>
      <c r="AL179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90" s="3" t="str">
        <f>+IF(TablaProyecto[[#This Row],[HourlyRate]]&lt;50,"Coste salarial bajo",IF(TablaProyecto[[#This Row],[HourlyRate]]&lt;75,"Coste salarial medio","Coste salarial alto"))</f>
        <v>Coste salarial alto</v>
      </c>
      <c r="AN1790" s="3" t="str">
        <f>+IF(TablaProyecto[[#This Row],[DistanceFromHome]]&lt;10,"0-10 kms",IF(TablaProyecto[[#This Row],[DistanceFromHome]]&lt;20,"10-20 kms","20-30 kms"))</f>
        <v>0-10 kms</v>
      </c>
      <c r="AO1790" s="3" t="str">
        <f>+IF(TablaProyecto[[#This Row],[Porcentaje de aumento salarial recibido (%)]]&lt;16%,"Bajo",IF(TablaProyecto[[#This Row],[Porcentaje de aumento salarial recibido (%)]]&lt;21%,"Medio","Alto"))</f>
        <v>Bajo</v>
      </c>
      <c r="AP1790" s="3" t="str">
        <f>+IF(TablaProyecto[[#This Row],[TrainingTimesLastYear]]&lt;3,"Poca",IF(TablaProyecto[[#This Row],[TrainingTimesLastYear]]&lt;5,"Media","Mucha"))</f>
        <v>Media</v>
      </c>
      <c r="AQ1790" s="3" t="str">
        <f>+IF(TablaProyecto[[#This Row],[TotalWorkingYears]]&lt;4,"Junior",IF(TablaProyecto[[#This Row],[TotalWorkingYears]]&lt;10,"Intermediate","Senior"))</f>
        <v>Junior</v>
      </c>
      <c r="AS1790" t="str">
        <f>+IF(TablaProyecto[[#This Row],[Education]]&gt;5,"ERRONEO","")</f>
        <v/>
      </c>
      <c r="AT1790" t="str">
        <f>IF(+COUNTIF(TablaProyecto[EmployeeNumber],TablaProyecto[[#This Row],[EmployeeNumber]])&gt;1,"ERRONEO"," ")</f>
        <v xml:space="preserve"> </v>
      </c>
      <c r="AU1790" t="str">
        <f>+IF(TablaProyecto[[#This Row],[JobSatisfaction]]&gt;4,"ERRONEO"," ")</f>
        <v xml:space="preserve"> </v>
      </c>
      <c r="AV1790" t="str">
        <f>+IF(TablaProyecto[[#This Row],[PerformanceRating]]&gt;4,"ERRONEO"," ")</f>
        <v xml:space="preserve"> </v>
      </c>
      <c r="AW1790" t="str">
        <f>+IF(TablaProyecto[[#This Row],[RelationshipSatisfaction]]&gt;4,"ERRONEO"," ")</f>
        <v xml:space="preserve"> </v>
      </c>
      <c r="AX1790" t="str">
        <f>+IF(TablaProyecto[[#This Row],[WorkLifeBalance]]&gt;4,"ERRONEO"," ")</f>
        <v xml:space="preserve"> </v>
      </c>
    </row>
    <row r="1791" spans="1:50" x14ac:dyDescent="0.35">
      <c r="A1791">
        <v>33</v>
      </c>
      <c r="B1791" t="s">
        <v>35</v>
      </c>
      <c r="C1791" t="s">
        <v>36</v>
      </c>
      <c r="D1791">
        <v>628</v>
      </c>
      <c r="E1791" t="s">
        <v>61</v>
      </c>
      <c r="F1791">
        <v>1</v>
      </c>
      <c r="G1791">
        <v>2</v>
      </c>
      <c r="H1791" t="s">
        <v>59</v>
      </c>
      <c r="I1791">
        <v>1</v>
      </c>
      <c r="J1791">
        <v>2388</v>
      </c>
      <c r="K1791">
        <v>1</v>
      </c>
      <c r="L1791" t="s">
        <v>39</v>
      </c>
      <c r="M1791">
        <v>30</v>
      </c>
      <c r="N1791">
        <v>3</v>
      </c>
      <c r="O1791">
        <v>1</v>
      </c>
      <c r="P1791" t="s">
        <v>47</v>
      </c>
      <c r="Q1791">
        <v>3</v>
      </c>
      <c r="R1791" t="s">
        <v>52</v>
      </c>
      <c r="S1791">
        <v>2559</v>
      </c>
      <c r="T1791">
        <v>23537</v>
      </c>
      <c r="U1791">
        <v>4</v>
      </c>
      <c r="V1791" t="s">
        <v>42</v>
      </c>
      <c r="W1791" t="s">
        <v>43</v>
      </c>
      <c r="X1791">
        <v>13</v>
      </c>
      <c r="Y1791">
        <v>3</v>
      </c>
      <c r="Z1791">
        <v>1</v>
      </c>
      <c r="AA1791">
        <v>80</v>
      </c>
      <c r="AB1791">
        <v>1</v>
      </c>
      <c r="AC1791">
        <v>9</v>
      </c>
      <c r="AD1791">
        <v>0</v>
      </c>
      <c r="AE1791">
        <v>3</v>
      </c>
      <c r="AF1791">
        <v>7</v>
      </c>
      <c r="AG1791">
        <v>4</v>
      </c>
      <c r="AH1791">
        <v>15</v>
      </c>
      <c r="AI1791">
        <v>0</v>
      </c>
      <c r="AJ1791" s="3">
        <f>+TablaProyecto[[#This Row],[PercentSalaryHike]]/100</f>
        <v>0.13</v>
      </c>
      <c r="AK1791" s="3" t="str">
        <f>+IF(TablaProyecto[[#This Row],[Age]]&gt;=61,"Baby boomers",IF(TablaProyecto[[#This Row],[Age]]&gt;=45,"Generacion X",IF(TablaProyecto[[#This Row],[Age]]&gt;=29,"Millennials","Generacion Z")))</f>
        <v>Millennials</v>
      </c>
      <c r="AL179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91" s="3" t="str">
        <f>+IF(TablaProyecto[[#This Row],[HourlyRate]]&lt;50,"Coste salarial bajo",IF(TablaProyecto[[#This Row],[HourlyRate]]&lt;75,"Coste salarial medio","Coste salarial alto"))</f>
        <v>Coste salarial bajo</v>
      </c>
      <c r="AN1791" s="3" t="str">
        <f>+IF(TablaProyecto[[#This Row],[DistanceFromHome]]&lt;10,"0-10 kms",IF(TablaProyecto[[#This Row],[DistanceFromHome]]&lt;20,"10-20 kms","20-30 kms"))</f>
        <v>0-10 kms</v>
      </c>
      <c r="AO1791" s="3" t="str">
        <f>+IF(TablaProyecto[[#This Row],[Porcentaje de aumento salarial recibido (%)]]&lt;16%,"Bajo",IF(TablaProyecto[[#This Row],[Porcentaje de aumento salarial recibido (%)]]&lt;21%,"Medio","Alto"))</f>
        <v>Bajo</v>
      </c>
      <c r="AP1791" s="3" t="str">
        <f>+IF(TablaProyecto[[#This Row],[TrainingTimesLastYear]]&lt;3,"Poca",IF(TablaProyecto[[#This Row],[TrainingTimesLastYear]]&lt;5,"Media","Mucha"))</f>
        <v>Poca</v>
      </c>
      <c r="AQ1791" s="3" t="str">
        <f>+IF(TablaProyecto[[#This Row],[TotalWorkingYears]]&lt;4,"Junior",IF(TablaProyecto[[#This Row],[TotalWorkingYears]]&lt;10,"Intermediate","Senior"))</f>
        <v>Intermediate</v>
      </c>
      <c r="AS1791" t="str">
        <f>+IF(TablaProyecto[[#This Row],[Education]]&gt;5,"ERRONEO","")</f>
        <v/>
      </c>
      <c r="AT1791" t="str">
        <f>IF(+COUNTIF(TablaProyecto[EmployeeNumber],TablaProyecto[[#This Row],[EmployeeNumber]])&gt;1,"ERRONEO"," ")</f>
        <v xml:space="preserve"> </v>
      </c>
      <c r="AU1791" t="str">
        <f>+IF(TablaProyecto[[#This Row],[JobSatisfaction]]&gt;4,"ERRONEO"," ")</f>
        <v xml:space="preserve"> </v>
      </c>
      <c r="AV1791" t="str">
        <f>+IF(TablaProyecto[[#This Row],[PerformanceRating]]&gt;4,"ERRONEO"," ")</f>
        <v xml:space="preserve"> </v>
      </c>
      <c r="AW1791" t="str">
        <f>+IF(TablaProyecto[[#This Row],[RelationshipSatisfaction]]&gt;4,"ERRONEO"," ")</f>
        <v xml:space="preserve"> </v>
      </c>
      <c r="AX1791" t="str">
        <f>+IF(TablaProyecto[[#This Row],[WorkLifeBalance]]&gt;4,"ERRONEO"," ")</f>
        <v xml:space="preserve"> </v>
      </c>
    </row>
    <row r="1792" spans="1:50" x14ac:dyDescent="0.35">
      <c r="A1792">
        <v>52</v>
      </c>
      <c r="B1792" t="s">
        <v>35</v>
      </c>
      <c r="C1792" t="s">
        <v>44</v>
      </c>
      <c r="D1792">
        <v>364</v>
      </c>
      <c r="E1792" t="s">
        <v>37</v>
      </c>
      <c r="F1792">
        <v>19</v>
      </c>
      <c r="G1792">
        <v>4</v>
      </c>
      <c r="H1792" t="s">
        <v>59</v>
      </c>
      <c r="I1792">
        <v>1</v>
      </c>
      <c r="J1792">
        <v>2389</v>
      </c>
      <c r="K1792">
        <v>3</v>
      </c>
      <c r="L1792" t="s">
        <v>46</v>
      </c>
      <c r="M1792">
        <v>97</v>
      </c>
      <c r="N1792">
        <v>3</v>
      </c>
      <c r="O1792">
        <v>2</v>
      </c>
      <c r="P1792" t="s">
        <v>47</v>
      </c>
      <c r="Q1792">
        <v>3</v>
      </c>
      <c r="R1792" t="s">
        <v>48</v>
      </c>
      <c r="S1792">
        <v>7655</v>
      </c>
      <c r="T1792">
        <v>25308</v>
      </c>
      <c r="U1792">
        <v>1</v>
      </c>
      <c r="V1792" t="s">
        <v>42</v>
      </c>
      <c r="W1792" t="s">
        <v>43</v>
      </c>
      <c r="X1792">
        <v>19</v>
      </c>
      <c r="Y1792">
        <v>3</v>
      </c>
      <c r="Z1792">
        <v>4</v>
      </c>
      <c r="AA1792">
        <v>80</v>
      </c>
      <c r="AB1792">
        <v>1</v>
      </c>
      <c r="AC1792">
        <v>2</v>
      </c>
      <c r="AD1792">
        <v>2</v>
      </c>
      <c r="AE1792">
        <v>4</v>
      </c>
      <c r="AF1792">
        <v>7</v>
      </c>
      <c r="AG1792">
        <v>7</v>
      </c>
      <c r="AH1792">
        <v>0</v>
      </c>
      <c r="AI1792">
        <v>8</v>
      </c>
      <c r="AJ1792" s="3">
        <f>+TablaProyecto[[#This Row],[PercentSalaryHike]]/100</f>
        <v>0.19</v>
      </c>
      <c r="AK1792" s="3" t="str">
        <f>+IF(TablaProyecto[[#This Row],[Age]]&gt;=61,"Baby boomers",IF(TablaProyecto[[#This Row],[Age]]&gt;=45,"Generacion X",IF(TablaProyecto[[#This Row],[Age]]&gt;=29,"Millennials","Generacion Z")))</f>
        <v>Generacion X</v>
      </c>
      <c r="AL179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92" s="3" t="str">
        <f>+IF(TablaProyecto[[#This Row],[HourlyRate]]&lt;50,"Coste salarial bajo",IF(TablaProyecto[[#This Row],[HourlyRate]]&lt;75,"Coste salarial medio","Coste salarial alto"))</f>
        <v>Coste salarial alto</v>
      </c>
      <c r="AN1792" s="3" t="str">
        <f>+IF(TablaProyecto[[#This Row],[DistanceFromHome]]&lt;10,"0-10 kms",IF(TablaProyecto[[#This Row],[DistanceFromHome]]&lt;20,"10-20 kms","20-30 kms"))</f>
        <v>10-20 kms</v>
      </c>
      <c r="AO1792" s="3" t="str">
        <f>+IF(TablaProyecto[[#This Row],[Porcentaje de aumento salarial recibido (%)]]&lt;16%,"Bajo",IF(TablaProyecto[[#This Row],[Porcentaje de aumento salarial recibido (%)]]&lt;21%,"Medio","Alto"))</f>
        <v>Medio</v>
      </c>
      <c r="AP1792" s="3" t="str">
        <f>+IF(TablaProyecto[[#This Row],[TrainingTimesLastYear]]&lt;3,"Poca",IF(TablaProyecto[[#This Row],[TrainingTimesLastYear]]&lt;5,"Media","Mucha"))</f>
        <v>Poca</v>
      </c>
      <c r="AQ1792" s="3" t="str">
        <f>+IF(TablaProyecto[[#This Row],[TotalWorkingYears]]&lt;4,"Junior",IF(TablaProyecto[[#This Row],[TotalWorkingYears]]&lt;10,"Intermediate","Senior"))</f>
        <v>Junior</v>
      </c>
      <c r="AS1792" t="str">
        <f>+IF(TablaProyecto[[#This Row],[Education]]&gt;5,"ERRONEO","")</f>
        <v/>
      </c>
      <c r="AT1792" t="str">
        <f>IF(+COUNTIF(TablaProyecto[EmployeeNumber],TablaProyecto[[#This Row],[EmployeeNumber]])&gt;1,"ERRONEO"," ")</f>
        <v xml:space="preserve"> </v>
      </c>
      <c r="AU1792" t="str">
        <f>+IF(TablaProyecto[[#This Row],[JobSatisfaction]]&gt;4,"ERRONEO"," ")</f>
        <v xml:space="preserve"> </v>
      </c>
      <c r="AV1792" t="str">
        <f>+IF(TablaProyecto[[#This Row],[PerformanceRating]]&gt;4,"ERRONEO"," ")</f>
        <v xml:space="preserve"> </v>
      </c>
      <c r="AW1792" t="str">
        <f>+IF(TablaProyecto[[#This Row],[RelationshipSatisfaction]]&gt;4,"ERRONEO"," ")</f>
        <v xml:space="preserve"> </v>
      </c>
      <c r="AX1792" t="str">
        <f>+IF(TablaProyecto[[#This Row],[WorkLifeBalance]]&gt;4,"ERRONEO"," ")</f>
        <v xml:space="preserve"> </v>
      </c>
    </row>
    <row r="1793" spans="1:50" x14ac:dyDescent="0.35">
      <c r="A1793">
        <v>37</v>
      </c>
      <c r="B1793" t="s">
        <v>43</v>
      </c>
      <c r="C1793" t="s">
        <v>55</v>
      </c>
      <c r="D1793">
        <v>1274</v>
      </c>
      <c r="E1793" t="s">
        <v>45</v>
      </c>
      <c r="F1793">
        <v>2</v>
      </c>
      <c r="G1793">
        <v>4</v>
      </c>
      <c r="H1793" t="s">
        <v>61</v>
      </c>
      <c r="I1793">
        <v>1</v>
      </c>
      <c r="J1793">
        <v>2390</v>
      </c>
      <c r="K1793">
        <v>3</v>
      </c>
      <c r="L1793" t="s">
        <v>46</v>
      </c>
      <c r="M1793">
        <v>67</v>
      </c>
      <c r="N1793">
        <v>2</v>
      </c>
      <c r="O1793">
        <v>2</v>
      </c>
      <c r="P1793" t="s">
        <v>57</v>
      </c>
      <c r="Q1793">
        <v>2</v>
      </c>
      <c r="R1793" t="s">
        <v>52</v>
      </c>
      <c r="S1793">
        <v>3038</v>
      </c>
      <c r="T1793">
        <v>24558</v>
      </c>
      <c r="U1793">
        <v>6</v>
      </c>
      <c r="V1793" t="s">
        <v>42</v>
      </c>
      <c r="W1793" t="s">
        <v>35</v>
      </c>
      <c r="X1793">
        <v>17</v>
      </c>
      <c r="Y1793">
        <v>3</v>
      </c>
      <c r="Z1793">
        <v>1</v>
      </c>
      <c r="AA1793">
        <v>80</v>
      </c>
      <c r="AB1793">
        <v>0</v>
      </c>
      <c r="AC1793">
        <v>9</v>
      </c>
      <c r="AD1793">
        <v>0</v>
      </c>
      <c r="AE1793">
        <v>3</v>
      </c>
      <c r="AF1793">
        <v>6</v>
      </c>
      <c r="AG1793">
        <v>3</v>
      </c>
      <c r="AH1793">
        <v>1</v>
      </c>
      <c r="AI1793">
        <v>3</v>
      </c>
      <c r="AJ1793" s="3">
        <f>+TablaProyecto[[#This Row],[PercentSalaryHike]]/100</f>
        <v>0.17</v>
      </c>
      <c r="AK1793" s="3" t="str">
        <f>+IF(TablaProyecto[[#This Row],[Age]]&gt;=61,"Baby boomers",IF(TablaProyecto[[#This Row],[Age]]&gt;=45,"Generacion X",IF(TablaProyecto[[#This Row],[Age]]&gt;=29,"Millennials","Generacion Z")))</f>
        <v>Millennials</v>
      </c>
      <c r="AL179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93" s="3" t="str">
        <f>+IF(TablaProyecto[[#This Row],[HourlyRate]]&lt;50,"Coste salarial bajo",IF(TablaProyecto[[#This Row],[HourlyRate]]&lt;75,"Coste salarial medio","Coste salarial alto"))</f>
        <v>Coste salarial medio</v>
      </c>
      <c r="AN1793" s="3" t="str">
        <f>+IF(TablaProyecto[[#This Row],[DistanceFromHome]]&lt;10,"0-10 kms",IF(TablaProyecto[[#This Row],[DistanceFromHome]]&lt;20,"10-20 kms","20-30 kms"))</f>
        <v>0-10 kms</v>
      </c>
      <c r="AO1793" s="3" t="str">
        <f>+IF(TablaProyecto[[#This Row],[Porcentaje de aumento salarial recibido (%)]]&lt;16%,"Bajo",IF(TablaProyecto[[#This Row],[Porcentaje de aumento salarial recibido (%)]]&lt;21%,"Medio","Alto"))</f>
        <v>Medio</v>
      </c>
      <c r="AP1793" s="3" t="str">
        <f>+IF(TablaProyecto[[#This Row],[TrainingTimesLastYear]]&lt;3,"Poca",IF(TablaProyecto[[#This Row],[TrainingTimesLastYear]]&lt;5,"Media","Mucha"))</f>
        <v>Poca</v>
      </c>
      <c r="AQ1793" s="3" t="str">
        <f>+IF(TablaProyecto[[#This Row],[TotalWorkingYears]]&lt;4,"Junior",IF(TablaProyecto[[#This Row],[TotalWorkingYears]]&lt;10,"Intermediate","Senior"))</f>
        <v>Intermediate</v>
      </c>
      <c r="AS1793" t="str">
        <f>+IF(TablaProyecto[[#This Row],[Education]]&gt;5,"ERRONEO","")</f>
        <v/>
      </c>
      <c r="AT1793" t="str">
        <f>IF(+COUNTIF(TablaProyecto[EmployeeNumber],TablaProyecto[[#This Row],[EmployeeNumber]])&gt;1,"ERRONEO"," ")</f>
        <v xml:space="preserve"> </v>
      </c>
      <c r="AU1793" t="str">
        <f>+IF(TablaProyecto[[#This Row],[JobSatisfaction]]&gt;4,"ERRONEO"," ")</f>
        <v xml:space="preserve"> </v>
      </c>
      <c r="AV1793" t="str">
        <f>+IF(TablaProyecto[[#This Row],[PerformanceRating]]&gt;4,"ERRONEO"," ")</f>
        <v xml:space="preserve"> </v>
      </c>
      <c r="AW1793" t="str">
        <f>+IF(TablaProyecto[[#This Row],[RelationshipSatisfaction]]&gt;4,"ERRONEO"," ")</f>
        <v xml:space="preserve"> </v>
      </c>
      <c r="AX1793" t="str">
        <f>+IF(TablaProyecto[[#This Row],[WorkLifeBalance]]&gt;4,"ERRONEO"," ")</f>
        <v xml:space="preserve"> </v>
      </c>
    </row>
    <row r="1794" spans="1:50" x14ac:dyDescent="0.35">
      <c r="A1794">
        <v>18</v>
      </c>
      <c r="B1794" t="s">
        <v>43</v>
      </c>
      <c r="C1794" t="s">
        <v>55</v>
      </c>
      <c r="D1794">
        <v>1469</v>
      </c>
      <c r="E1794" t="s">
        <v>37</v>
      </c>
      <c r="F1794">
        <v>8</v>
      </c>
      <c r="G1794">
        <v>2</v>
      </c>
      <c r="H1794" t="s">
        <v>60</v>
      </c>
      <c r="I1794">
        <v>1</v>
      </c>
      <c r="J1794">
        <v>2391</v>
      </c>
      <c r="K1794">
        <v>2</v>
      </c>
      <c r="L1794" t="s">
        <v>39</v>
      </c>
      <c r="M1794">
        <v>79</v>
      </c>
      <c r="N1794">
        <v>3</v>
      </c>
      <c r="O1794">
        <v>1</v>
      </c>
      <c r="P1794" t="s">
        <v>50</v>
      </c>
      <c r="Q1794">
        <v>2</v>
      </c>
      <c r="R1794" t="s">
        <v>52</v>
      </c>
      <c r="S1794">
        <v>4069</v>
      </c>
      <c r="T1794">
        <v>17258</v>
      </c>
      <c r="U1794">
        <v>0</v>
      </c>
      <c r="V1794" t="s">
        <v>42</v>
      </c>
      <c r="W1794" t="s">
        <v>35</v>
      </c>
      <c r="X1794">
        <v>19</v>
      </c>
      <c r="Y1794">
        <v>4</v>
      </c>
      <c r="Z1794">
        <v>2</v>
      </c>
      <c r="AA1794">
        <v>80</v>
      </c>
      <c r="AB1794">
        <v>1</v>
      </c>
      <c r="AC1794">
        <v>23</v>
      </c>
      <c r="AD1794">
        <v>2</v>
      </c>
      <c r="AE1794">
        <v>2</v>
      </c>
      <c r="AF1794">
        <v>5</v>
      </c>
      <c r="AG1794">
        <v>0</v>
      </c>
      <c r="AH1794">
        <v>1</v>
      </c>
      <c r="AI1794">
        <v>2</v>
      </c>
      <c r="AJ1794" s="3">
        <f>+TablaProyecto[[#This Row],[PercentSalaryHike]]/100</f>
        <v>0.19</v>
      </c>
      <c r="AK1794" s="3" t="str">
        <f>+IF(TablaProyecto[[#This Row],[Age]]&gt;=61,"Baby boomers",IF(TablaProyecto[[#This Row],[Age]]&gt;=45,"Generacion X",IF(TablaProyecto[[#This Row],[Age]]&gt;=29,"Millennials","Generacion Z")))</f>
        <v>Generacion Z</v>
      </c>
      <c r="AL179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94" s="3" t="str">
        <f>+IF(TablaProyecto[[#This Row],[HourlyRate]]&lt;50,"Coste salarial bajo",IF(TablaProyecto[[#This Row],[HourlyRate]]&lt;75,"Coste salarial medio","Coste salarial alto"))</f>
        <v>Coste salarial alto</v>
      </c>
      <c r="AN1794" s="3" t="str">
        <f>+IF(TablaProyecto[[#This Row],[DistanceFromHome]]&lt;10,"0-10 kms",IF(TablaProyecto[[#This Row],[DistanceFromHome]]&lt;20,"10-20 kms","20-30 kms"))</f>
        <v>0-10 kms</v>
      </c>
      <c r="AO1794" s="3" t="str">
        <f>+IF(TablaProyecto[[#This Row],[Porcentaje de aumento salarial recibido (%)]]&lt;16%,"Bajo",IF(TablaProyecto[[#This Row],[Porcentaje de aumento salarial recibido (%)]]&lt;21%,"Medio","Alto"))</f>
        <v>Medio</v>
      </c>
      <c r="AP1794" s="3" t="str">
        <f>+IF(TablaProyecto[[#This Row],[TrainingTimesLastYear]]&lt;3,"Poca",IF(TablaProyecto[[#This Row],[TrainingTimesLastYear]]&lt;5,"Media","Mucha"))</f>
        <v>Poca</v>
      </c>
      <c r="AQ1794" s="3" t="str">
        <f>+IF(TablaProyecto[[#This Row],[TotalWorkingYears]]&lt;4,"Junior",IF(TablaProyecto[[#This Row],[TotalWorkingYears]]&lt;10,"Intermediate","Senior"))</f>
        <v>Senior</v>
      </c>
      <c r="AS1794" t="str">
        <f>+IF(TablaProyecto[[#This Row],[Education]]&gt;5,"ERRONEO","")</f>
        <v/>
      </c>
      <c r="AT1794" t="str">
        <f>IF(+COUNTIF(TablaProyecto[EmployeeNumber],TablaProyecto[[#This Row],[EmployeeNumber]])&gt;1,"ERRONEO"," ")</f>
        <v xml:space="preserve"> </v>
      </c>
      <c r="AU1794" t="str">
        <f>+IF(TablaProyecto[[#This Row],[JobSatisfaction]]&gt;4,"ERRONEO"," ")</f>
        <v xml:space="preserve"> </v>
      </c>
      <c r="AV1794" t="str">
        <f>+IF(TablaProyecto[[#This Row],[PerformanceRating]]&gt;4,"ERRONEO"," ")</f>
        <v xml:space="preserve"> </v>
      </c>
      <c r="AW1794" t="str">
        <f>+IF(TablaProyecto[[#This Row],[RelationshipSatisfaction]]&gt;4,"ERRONEO"," ")</f>
        <v xml:space="preserve"> </v>
      </c>
      <c r="AX1794" t="str">
        <f>+IF(TablaProyecto[[#This Row],[WorkLifeBalance]]&gt;4,"ERRONEO"," ")</f>
        <v xml:space="preserve"> </v>
      </c>
    </row>
    <row r="1795" spans="1:50" x14ac:dyDescent="0.35">
      <c r="A1795">
        <v>33</v>
      </c>
      <c r="B1795" t="s">
        <v>43</v>
      </c>
      <c r="C1795" t="s">
        <v>55</v>
      </c>
      <c r="D1795">
        <v>1329</v>
      </c>
      <c r="E1795" t="s">
        <v>37</v>
      </c>
      <c r="F1795">
        <v>13</v>
      </c>
      <c r="G1795">
        <v>3</v>
      </c>
      <c r="H1795" t="s">
        <v>61</v>
      </c>
      <c r="I1795">
        <v>1</v>
      </c>
      <c r="J1795">
        <v>2392</v>
      </c>
      <c r="K1795">
        <v>3</v>
      </c>
      <c r="L1795" t="s">
        <v>39</v>
      </c>
      <c r="M1795">
        <v>94</v>
      </c>
      <c r="N1795">
        <v>2</v>
      </c>
      <c r="O1795">
        <v>1</v>
      </c>
      <c r="P1795" t="s">
        <v>54</v>
      </c>
      <c r="Q1795">
        <v>4</v>
      </c>
      <c r="R1795" t="s">
        <v>41</v>
      </c>
      <c r="S1795">
        <v>2610</v>
      </c>
      <c r="T1795">
        <v>7660</v>
      </c>
      <c r="U1795">
        <v>1</v>
      </c>
      <c r="V1795" t="s">
        <v>42</v>
      </c>
      <c r="W1795" t="s">
        <v>43</v>
      </c>
      <c r="X1795">
        <v>23</v>
      </c>
      <c r="Y1795">
        <v>3</v>
      </c>
      <c r="Z1795">
        <v>4</v>
      </c>
      <c r="AA1795">
        <v>80</v>
      </c>
      <c r="AB1795">
        <v>1</v>
      </c>
      <c r="AC1795">
        <v>10</v>
      </c>
      <c r="AD1795">
        <v>2</v>
      </c>
      <c r="AE1795">
        <v>3</v>
      </c>
      <c r="AF1795">
        <v>13</v>
      </c>
      <c r="AG1795">
        <v>7</v>
      </c>
      <c r="AH1795">
        <v>1</v>
      </c>
      <c r="AI1795">
        <v>8</v>
      </c>
      <c r="AJ1795" s="3">
        <f>+TablaProyecto[[#This Row],[PercentSalaryHike]]/100</f>
        <v>0.23</v>
      </c>
      <c r="AK1795" s="3" t="str">
        <f>+IF(TablaProyecto[[#This Row],[Age]]&gt;=61,"Baby boomers",IF(TablaProyecto[[#This Row],[Age]]&gt;=45,"Generacion X",IF(TablaProyecto[[#This Row],[Age]]&gt;=29,"Millennials","Generacion Z")))</f>
        <v>Millennials</v>
      </c>
      <c r="AL179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795" s="3" t="str">
        <f>+IF(TablaProyecto[[#This Row],[HourlyRate]]&lt;50,"Coste salarial bajo",IF(TablaProyecto[[#This Row],[HourlyRate]]&lt;75,"Coste salarial medio","Coste salarial alto"))</f>
        <v>Coste salarial alto</v>
      </c>
      <c r="AN1795" s="3" t="str">
        <f>+IF(TablaProyecto[[#This Row],[DistanceFromHome]]&lt;10,"0-10 kms",IF(TablaProyecto[[#This Row],[DistanceFromHome]]&lt;20,"10-20 kms","20-30 kms"))</f>
        <v>10-20 kms</v>
      </c>
      <c r="AO1795" s="3" t="str">
        <f>+IF(TablaProyecto[[#This Row],[Porcentaje de aumento salarial recibido (%)]]&lt;16%,"Bajo",IF(TablaProyecto[[#This Row],[Porcentaje de aumento salarial recibido (%)]]&lt;21%,"Medio","Alto"))</f>
        <v>Alto</v>
      </c>
      <c r="AP1795" s="3" t="str">
        <f>+IF(TablaProyecto[[#This Row],[TrainingTimesLastYear]]&lt;3,"Poca",IF(TablaProyecto[[#This Row],[TrainingTimesLastYear]]&lt;5,"Media","Mucha"))</f>
        <v>Poca</v>
      </c>
      <c r="AQ1795" s="3" t="str">
        <f>+IF(TablaProyecto[[#This Row],[TotalWorkingYears]]&lt;4,"Junior",IF(TablaProyecto[[#This Row],[TotalWorkingYears]]&lt;10,"Intermediate","Senior"))</f>
        <v>Senior</v>
      </c>
      <c r="AS1795" t="str">
        <f>+IF(TablaProyecto[[#This Row],[Education]]&gt;5,"ERRONEO","")</f>
        <v/>
      </c>
      <c r="AT1795" t="str">
        <f>IF(+COUNTIF(TablaProyecto[EmployeeNumber],TablaProyecto[[#This Row],[EmployeeNumber]])&gt;1,"ERRONEO"," ")</f>
        <v xml:space="preserve"> </v>
      </c>
      <c r="AU1795" t="str">
        <f>+IF(TablaProyecto[[#This Row],[JobSatisfaction]]&gt;4,"ERRONEO"," ")</f>
        <v xml:space="preserve"> </v>
      </c>
      <c r="AV1795" t="str">
        <f>+IF(TablaProyecto[[#This Row],[PerformanceRating]]&gt;4,"ERRONEO"," ")</f>
        <v xml:space="preserve"> </v>
      </c>
      <c r="AW1795" t="str">
        <f>+IF(TablaProyecto[[#This Row],[RelationshipSatisfaction]]&gt;4,"ERRONEO"," ")</f>
        <v xml:space="preserve"> </v>
      </c>
      <c r="AX1795" t="str">
        <f>+IF(TablaProyecto[[#This Row],[WorkLifeBalance]]&gt;4,"ERRONEO"," ")</f>
        <v xml:space="preserve"> </v>
      </c>
    </row>
    <row r="1796" spans="1:50" x14ac:dyDescent="0.35">
      <c r="A1796">
        <v>47</v>
      </c>
      <c r="B1796" t="s">
        <v>35</v>
      </c>
      <c r="C1796" t="s">
        <v>55</v>
      </c>
      <c r="D1796">
        <v>718</v>
      </c>
      <c r="E1796" t="s">
        <v>37</v>
      </c>
      <c r="F1796">
        <v>10</v>
      </c>
      <c r="G1796">
        <v>3</v>
      </c>
      <c r="H1796" t="s">
        <v>61</v>
      </c>
      <c r="I1796">
        <v>1</v>
      </c>
      <c r="J1796">
        <v>2393</v>
      </c>
      <c r="K1796">
        <v>4</v>
      </c>
      <c r="L1796" t="s">
        <v>39</v>
      </c>
      <c r="M1796">
        <v>77</v>
      </c>
      <c r="N1796">
        <v>3</v>
      </c>
      <c r="O1796">
        <v>2</v>
      </c>
      <c r="P1796" t="s">
        <v>57</v>
      </c>
      <c r="Q1796">
        <v>3</v>
      </c>
      <c r="R1796" t="s">
        <v>48</v>
      </c>
      <c r="S1796">
        <v>9241</v>
      </c>
      <c r="T1796">
        <v>9655</v>
      </c>
      <c r="U1796">
        <v>1</v>
      </c>
      <c r="V1796" t="s">
        <v>42</v>
      </c>
      <c r="W1796" t="s">
        <v>43</v>
      </c>
      <c r="X1796">
        <v>14</v>
      </c>
      <c r="Y1796">
        <v>3</v>
      </c>
      <c r="Z1796">
        <v>2</v>
      </c>
      <c r="AA1796">
        <v>80</v>
      </c>
      <c r="AB1796">
        <v>1</v>
      </c>
      <c r="AC1796">
        <v>1</v>
      </c>
      <c r="AD1796">
        <v>3</v>
      </c>
      <c r="AE1796">
        <v>3</v>
      </c>
      <c r="AF1796">
        <v>8</v>
      </c>
      <c r="AG1796">
        <v>2</v>
      </c>
      <c r="AH1796">
        <v>2</v>
      </c>
      <c r="AI1796">
        <v>8</v>
      </c>
      <c r="AJ1796" s="3">
        <f>+TablaProyecto[[#This Row],[PercentSalaryHike]]/100</f>
        <v>0.14000000000000001</v>
      </c>
      <c r="AK1796" s="3" t="str">
        <f>+IF(TablaProyecto[[#This Row],[Age]]&gt;=61,"Baby boomers",IF(TablaProyecto[[#This Row],[Age]]&gt;=45,"Generacion X",IF(TablaProyecto[[#This Row],[Age]]&gt;=29,"Millennials","Generacion Z")))</f>
        <v>Generacion X</v>
      </c>
      <c r="AL179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96" s="3" t="str">
        <f>+IF(TablaProyecto[[#This Row],[HourlyRate]]&lt;50,"Coste salarial bajo",IF(TablaProyecto[[#This Row],[HourlyRate]]&lt;75,"Coste salarial medio","Coste salarial alto"))</f>
        <v>Coste salarial alto</v>
      </c>
      <c r="AN1796" s="3" t="str">
        <f>+IF(TablaProyecto[[#This Row],[DistanceFromHome]]&lt;10,"0-10 kms",IF(TablaProyecto[[#This Row],[DistanceFromHome]]&lt;20,"10-20 kms","20-30 kms"))</f>
        <v>10-20 kms</v>
      </c>
      <c r="AO1796" s="3" t="str">
        <f>+IF(TablaProyecto[[#This Row],[Porcentaje de aumento salarial recibido (%)]]&lt;16%,"Bajo",IF(TablaProyecto[[#This Row],[Porcentaje de aumento salarial recibido (%)]]&lt;21%,"Medio","Alto"))</f>
        <v>Bajo</v>
      </c>
      <c r="AP1796" s="3" t="str">
        <f>+IF(TablaProyecto[[#This Row],[TrainingTimesLastYear]]&lt;3,"Poca",IF(TablaProyecto[[#This Row],[TrainingTimesLastYear]]&lt;5,"Media","Mucha"))</f>
        <v>Media</v>
      </c>
      <c r="AQ1796" s="3" t="str">
        <f>+IF(TablaProyecto[[#This Row],[TotalWorkingYears]]&lt;4,"Junior",IF(TablaProyecto[[#This Row],[TotalWorkingYears]]&lt;10,"Intermediate","Senior"))</f>
        <v>Junior</v>
      </c>
      <c r="AS1796" t="str">
        <f>+IF(TablaProyecto[[#This Row],[Education]]&gt;5,"ERRONEO","")</f>
        <v/>
      </c>
      <c r="AT1796" t="str">
        <f>IF(+COUNTIF(TablaProyecto[EmployeeNumber],TablaProyecto[[#This Row],[EmployeeNumber]])&gt;1,"ERRONEO"," ")</f>
        <v xml:space="preserve"> </v>
      </c>
      <c r="AU1796" t="str">
        <f>+IF(TablaProyecto[[#This Row],[JobSatisfaction]]&gt;4,"ERRONEO"," ")</f>
        <v xml:space="preserve"> </v>
      </c>
      <c r="AV1796" t="str">
        <f>+IF(TablaProyecto[[#This Row],[PerformanceRating]]&gt;4,"ERRONEO"," ")</f>
        <v xml:space="preserve"> </v>
      </c>
      <c r="AW1796" t="str">
        <f>+IF(TablaProyecto[[#This Row],[RelationshipSatisfaction]]&gt;4,"ERRONEO"," ")</f>
        <v xml:space="preserve"> </v>
      </c>
      <c r="AX1796" t="str">
        <f>+IF(TablaProyecto[[#This Row],[WorkLifeBalance]]&gt;4,"ERRONEO"," ")</f>
        <v xml:space="preserve"> </v>
      </c>
    </row>
    <row r="1797" spans="1:50" x14ac:dyDescent="0.35">
      <c r="A1797">
        <v>45</v>
      </c>
      <c r="B1797" t="s">
        <v>43</v>
      </c>
      <c r="C1797" t="s">
        <v>36</v>
      </c>
      <c r="D1797">
        <v>653</v>
      </c>
      <c r="E1797" t="s">
        <v>61</v>
      </c>
      <c r="F1797">
        <v>1</v>
      </c>
      <c r="G1797">
        <v>3</v>
      </c>
      <c r="H1797" t="s">
        <v>49</v>
      </c>
      <c r="I1797">
        <v>1</v>
      </c>
      <c r="J1797">
        <v>2394</v>
      </c>
      <c r="K1797">
        <v>1</v>
      </c>
      <c r="L1797" t="s">
        <v>39</v>
      </c>
      <c r="M1797">
        <v>96</v>
      </c>
      <c r="N1797">
        <v>1</v>
      </c>
      <c r="O1797">
        <v>1</v>
      </c>
      <c r="P1797" t="s">
        <v>54</v>
      </c>
      <c r="Q1797">
        <v>3</v>
      </c>
      <c r="R1797" t="s">
        <v>48</v>
      </c>
      <c r="S1797">
        <v>10333</v>
      </c>
      <c r="T1797">
        <v>4759</v>
      </c>
      <c r="U1797">
        <v>4</v>
      </c>
      <c r="V1797" t="s">
        <v>42</v>
      </c>
      <c r="W1797" t="s">
        <v>35</v>
      </c>
      <c r="X1797">
        <v>19</v>
      </c>
      <c r="Y1797">
        <v>3</v>
      </c>
      <c r="Z1797">
        <v>2</v>
      </c>
      <c r="AA1797">
        <v>80</v>
      </c>
      <c r="AB1797">
        <v>1</v>
      </c>
      <c r="AC1797">
        <v>3</v>
      </c>
      <c r="AD1797">
        <v>3</v>
      </c>
      <c r="AE1797">
        <v>4</v>
      </c>
      <c r="AF1797">
        <v>2</v>
      </c>
      <c r="AG1797">
        <v>13</v>
      </c>
      <c r="AH1797">
        <v>3</v>
      </c>
      <c r="AI1797">
        <v>9</v>
      </c>
      <c r="AJ1797" s="3">
        <f>+TablaProyecto[[#This Row],[PercentSalaryHike]]/100</f>
        <v>0.19</v>
      </c>
      <c r="AK1797" s="3" t="str">
        <f>+IF(TablaProyecto[[#This Row],[Age]]&gt;=61,"Baby boomers",IF(TablaProyecto[[#This Row],[Age]]&gt;=45,"Generacion X",IF(TablaProyecto[[#This Row],[Age]]&gt;=29,"Millennials","Generacion Z")))</f>
        <v>Generacion X</v>
      </c>
      <c r="AL179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797" s="3" t="str">
        <f>+IF(TablaProyecto[[#This Row],[HourlyRate]]&lt;50,"Coste salarial bajo",IF(TablaProyecto[[#This Row],[HourlyRate]]&lt;75,"Coste salarial medio","Coste salarial alto"))</f>
        <v>Coste salarial alto</v>
      </c>
      <c r="AN1797" s="3" t="str">
        <f>+IF(TablaProyecto[[#This Row],[DistanceFromHome]]&lt;10,"0-10 kms",IF(TablaProyecto[[#This Row],[DistanceFromHome]]&lt;20,"10-20 kms","20-30 kms"))</f>
        <v>0-10 kms</v>
      </c>
      <c r="AO1797" s="3" t="str">
        <f>+IF(TablaProyecto[[#This Row],[Porcentaje de aumento salarial recibido (%)]]&lt;16%,"Bajo",IF(TablaProyecto[[#This Row],[Porcentaje de aumento salarial recibido (%)]]&lt;21%,"Medio","Alto"))</f>
        <v>Medio</v>
      </c>
      <c r="AP1797" s="3" t="str">
        <f>+IF(TablaProyecto[[#This Row],[TrainingTimesLastYear]]&lt;3,"Poca",IF(TablaProyecto[[#This Row],[TrainingTimesLastYear]]&lt;5,"Media","Mucha"))</f>
        <v>Media</v>
      </c>
      <c r="AQ1797" s="3" t="str">
        <f>+IF(TablaProyecto[[#This Row],[TotalWorkingYears]]&lt;4,"Junior",IF(TablaProyecto[[#This Row],[TotalWorkingYears]]&lt;10,"Intermediate","Senior"))</f>
        <v>Junior</v>
      </c>
      <c r="AS1797" t="str">
        <f>+IF(TablaProyecto[[#This Row],[Education]]&gt;5,"ERRONEO","")</f>
        <v/>
      </c>
      <c r="AT1797" t="str">
        <f>IF(+COUNTIF(TablaProyecto[EmployeeNumber],TablaProyecto[[#This Row],[EmployeeNumber]])&gt;1,"ERRONEO"," ")</f>
        <v xml:space="preserve"> </v>
      </c>
      <c r="AU1797" t="str">
        <f>+IF(TablaProyecto[[#This Row],[JobSatisfaction]]&gt;4,"ERRONEO"," ")</f>
        <v xml:space="preserve"> </v>
      </c>
      <c r="AV1797" t="str">
        <f>+IF(TablaProyecto[[#This Row],[PerformanceRating]]&gt;4,"ERRONEO"," ")</f>
        <v xml:space="preserve"> </v>
      </c>
      <c r="AW1797" t="str">
        <f>+IF(TablaProyecto[[#This Row],[RelationshipSatisfaction]]&gt;4,"ERRONEO"," ")</f>
        <v xml:space="preserve"> </v>
      </c>
      <c r="AX1797" t="str">
        <f>+IF(TablaProyecto[[#This Row],[WorkLifeBalance]]&gt;4,"ERRONEO"," ")</f>
        <v xml:space="preserve"> </v>
      </c>
    </row>
    <row r="1798" spans="1:50" x14ac:dyDescent="0.35">
      <c r="A1798">
        <v>54</v>
      </c>
      <c r="B1798" t="s">
        <v>43</v>
      </c>
      <c r="C1798" t="s">
        <v>55</v>
      </c>
      <c r="D1798">
        <v>622</v>
      </c>
      <c r="E1798" t="s">
        <v>61</v>
      </c>
      <c r="F1798">
        <v>1</v>
      </c>
      <c r="G1798">
        <v>4</v>
      </c>
      <c r="H1798" t="s">
        <v>60</v>
      </c>
      <c r="I1798">
        <v>1</v>
      </c>
      <c r="J1798">
        <v>2395</v>
      </c>
      <c r="K1798">
        <v>2</v>
      </c>
      <c r="L1798" t="s">
        <v>46</v>
      </c>
      <c r="M1798">
        <v>30</v>
      </c>
      <c r="N1798">
        <v>2</v>
      </c>
      <c r="O1798">
        <v>1</v>
      </c>
      <c r="P1798" t="s">
        <v>47</v>
      </c>
      <c r="Q1798">
        <v>3</v>
      </c>
      <c r="R1798" t="s">
        <v>41</v>
      </c>
      <c r="S1798">
        <v>4401</v>
      </c>
      <c r="T1798">
        <v>3536</v>
      </c>
      <c r="U1798">
        <v>0</v>
      </c>
      <c r="V1798" t="s">
        <v>42</v>
      </c>
      <c r="W1798" t="s">
        <v>35</v>
      </c>
      <c r="X1798">
        <v>12</v>
      </c>
      <c r="Y1798">
        <v>3</v>
      </c>
      <c r="Z1798">
        <v>3</v>
      </c>
      <c r="AA1798">
        <v>80</v>
      </c>
      <c r="AB1798">
        <v>1</v>
      </c>
      <c r="AC1798">
        <v>9</v>
      </c>
      <c r="AD1798">
        <v>2</v>
      </c>
      <c r="AE1798">
        <v>3</v>
      </c>
      <c r="AF1798">
        <v>8</v>
      </c>
      <c r="AG1798">
        <v>7</v>
      </c>
      <c r="AH1798">
        <v>1</v>
      </c>
      <c r="AI1798">
        <v>7</v>
      </c>
      <c r="AJ1798" s="3">
        <f>+TablaProyecto[[#This Row],[PercentSalaryHike]]/100</f>
        <v>0.12</v>
      </c>
      <c r="AK1798" s="3" t="str">
        <f>+IF(TablaProyecto[[#This Row],[Age]]&gt;=61,"Baby boomers",IF(TablaProyecto[[#This Row],[Age]]&gt;=45,"Generacion X",IF(TablaProyecto[[#This Row],[Age]]&gt;=29,"Millennials","Generacion Z")))</f>
        <v>Generacion X</v>
      </c>
      <c r="AL179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798" s="3" t="str">
        <f>+IF(TablaProyecto[[#This Row],[HourlyRate]]&lt;50,"Coste salarial bajo",IF(TablaProyecto[[#This Row],[HourlyRate]]&lt;75,"Coste salarial medio","Coste salarial alto"))</f>
        <v>Coste salarial bajo</v>
      </c>
      <c r="AN1798" s="3" t="str">
        <f>+IF(TablaProyecto[[#This Row],[DistanceFromHome]]&lt;10,"0-10 kms",IF(TablaProyecto[[#This Row],[DistanceFromHome]]&lt;20,"10-20 kms","20-30 kms"))</f>
        <v>0-10 kms</v>
      </c>
      <c r="AO1798" s="3" t="str">
        <f>+IF(TablaProyecto[[#This Row],[Porcentaje de aumento salarial recibido (%)]]&lt;16%,"Bajo",IF(TablaProyecto[[#This Row],[Porcentaje de aumento salarial recibido (%)]]&lt;21%,"Medio","Alto"))</f>
        <v>Bajo</v>
      </c>
      <c r="AP1798" s="3" t="str">
        <f>+IF(TablaProyecto[[#This Row],[TrainingTimesLastYear]]&lt;3,"Poca",IF(TablaProyecto[[#This Row],[TrainingTimesLastYear]]&lt;5,"Media","Mucha"))</f>
        <v>Poca</v>
      </c>
      <c r="AQ1798" s="3" t="str">
        <f>+IF(TablaProyecto[[#This Row],[TotalWorkingYears]]&lt;4,"Junior",IF(TablaProyecto[[#This Row],[TotalWorkingYears]]&lt;10,"Intermediate","Senior"))</f>
        <v>Intermediate</v>
      </c>
      <c r="AS1798" t="str">
        <f>+IF(TablaProyecto[[#This Row],[Education]]&gt;5,"ERRONEO","")</f>
        <v/>
      </c>
      <c r="AT1798" t="str">
        <f>IF(+COUNTIF(TablaProyecto[EmployeeNumber],TablaProyecto[[#This Row],[EmployeeNumber]])&gt;1,"ERRONEO"," ")</f>
        <v xml:space="preserve"> </v>
      </c>
      <c r="AU1798" t="str">
        <f>+IF(TablaProyecto[[#This Row],[JobSatisfaction]]&gt;4,"ERRONEO"," ")</f>
        <v xml:space="preserve"> </v>
      </c>
      <c r="AV1798" t="str">
        <f>+IF(TablaProyecto[[#This Row],[PerformanceRating]]&gt;4,"ERRONEO"," ")</f>
        <v xml:space="preserve"> </v>
      </c>
      <c r="AW1798" t="str">
        <f>+IF(TablaProyecto[[#This Row],[RelationshipSatisfaction]]&gt;4,"ERRONEO"," ")</f>
        <v xml:space="preserve"> </v>
      </c>
      <c r="AX1798" t="str">
        <f>+IF(TablaProyecto[[#This Row],[WorkLifeBalance]]&gt;4,"ERRONEO"," ")</f>
        <v xml:space="preserve"> </v>
      </c>
    </row>
    <row r="1799" spans="1:50" x14ac:dyDescent="0.35">
      <c r="A1799">
        <v>30</v>
      </c>
      <c r="B1799" t="s">
        <v>43</v>
      </c>
      <c r="C1799" t="s">
        <v>36</v>
      </c>
      <c r="D1799">
        <v>208</v>
      </c>
      <c r="E1799" t="s">
        <v>37</v>
      </c>
      <c r="F1799">
        <v>25</v>
      </c>
      <c r="G1799">
        <v>2</v>
      </c>
      <c r="H1799" t="s">
        <v>38</v>
      </c>
      <c r="I1799">
        <v>1</v>
      </c>
      <c r="J1799">
        <v>2396</v>
      </c>
      <c r="K1799">
        <v>4</v>
      </c>
      <c r="L1799" t="s">
        <v>46</v>
      </c>
      <c r="M1799">
        <v>96</v>
      </c>
      <c r="N1799">
        <v>2</v>
      </c>
      <c r="O1799">
        <v>2</v>
      </c>
      <c r="P1799" t="s">
        <v>57</v>
      </c>
      <c r="Q1799">
        <v>2</v>
      </c>
      <c r="R1799" t="s">
        <v>52</v>
      </c>
      <c r="S1799">
        <v>2942</v>
      </c>
      <c r="T1799">
        <v>5041</v>
      </c>
      <c r="U1799">
        <v>1</v>
      </c>
      <c r="V1799" t="s">
        <v>42</v>
      </c>
      <c r="W1799" t="s">
        <v>35</v>
      </c>
      <c r="X1799">
        <v>11</v>
      </c>
      <c r="Y1799">
        <v>3</v>
      </c>
      <c r="Z1799">
        <v>3</v>
      </c>
      <c r="AA1799">
        <v>80</v>
      </c>
      <c r="AB1799">
        <v>1</v>
      </c>
      <c r="AC1799">
        <v>14</v>
      </c>
      <c r="AD1799">
        <v>3</v>
      </c>
      <c r="AE1799">
        <v>3</v>
      </c>
      <c r="AF1799">
        <v>1</v>
      </c>
      <c r="AG1799">
        <v>3</v>
      </c>
      <c r="AH1799">
        <v>0</v>
      </c>
      <c r="AI1799">
        <v>3</v>
      </c>
      <c r="AJ1799" s="3">
        <f>+TablaProyecto[[#This Row],[PercentSalaryHike]]/100</f>
        <v>0.11</v>
      </c>
      <c r="AK1799" s="3" t="str">
        <f>+IF(TablaProyecto[[#This Row],[Age]]&gt;=61,"Baby boomers",IF(TablaProyecto[[#This Row],[Age]]&gt;=45,"Generacion X",IF(TablaProyecto[[#This Row],[Age]]&gt;=29,"Millennials","Generacion Z")))</f>
        <v>Millennials</v>
      </c>
      <c r="AL179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799" s="3" t="str">
        <f>+IF(TablaProyecto[[#This Row],[HourlyRate]]&lt;50,"Coste salarial bajo",IF(TablaProyecto[[#This Row],[HourlyRate]]&lt;75,"Coste salarial medio","Coste salarial alto"))</f>
        <v>Coste salarial alto</v>
      </c>
      <c r="AN1799" s="3" t="str">
        <f>+IF(TablaProyecto[[#This Row],[DistanceFromHome]]&lt;10,"0-10 kms",IF(TablaProyecto[[#This Row],[DistanceFromHome]]&lt;20,"10-20 kms","20-30 kms"))</f>
        <v>20-30 kms</v>
      </c>
      <c r="AO1799" s="3" t="str">
        <f>+IF(TablaProyecto[[#This Row],[Porcentaje de aumento salarial recibido (%)]]&lt;16%,"Bajo",IF(TablaProyecto[[#This Row],[Porcentaje de aumento salarial recibido (%)]]&lt;21%,"Medio","Alto"))</f>
        <v>Bajo</v>
      </c>
      <c r="AP1799" s="3" t="str">
        <f>+IF(TablaProyecto[[#This Row],[TrainingTimesLastYear]]&lt;3,"Poca",IF(TablaProyecto[[#This Row],[TrainingTimesLastYear]]&lt;5,"Media","Mucha"))</f>
        <v>Media</v>
      </c>
      <c r="AQ1799" s="3" t="str">
        <f>+IF(TablaProyecto[[#This Row],[TotalWorkingYears]]&lt;4,"Junior",IF(TablaProyecto[[#This Row],[TotalWorkingYears]]&lt;10,"Intermediate","Senior"))</f>
        <v>Senior</v>
      </c>
      <c r="AS1799" t="str">
        <f>+IF(TablaProyecto[[#This Row],[Education]]&gt;5,"ERRONEO","")</f>
        <v/>
      </c>
      <c r="AT1799" t="str">
        <f>IF(+COUNTIF(TablaProyecto[EmployeeNumber],TablaProyecto[[#This Row],[EmployeeNumber]])&gt;1,"ERRONEO"," ")</f>
        <v xml:space="preserve"> </v>
      </c>
      <c r="AU1799" t="str">
        <f>+IF(TablaProyecto[[#This Row],[JobSatisfaction]]&gt;4,"ERRONEO"," ")</f>
        <v xml:space="preserve"> </v>
      </c>
      <c r="AV1799" t="str">
        <f>+IF(TablaProyecto[[#This Row],[PerformanceRating]]&gt;4,"ERRONEO"," ")</f>
        <v xml:space="preserve"> </v>
      </c>
      <c r="AW1799" t="str">
        <f>+IF(TablaProyecto[[#This Row],[RelationshipSatisfaction]]&gt;4,"ERRONEO"," ")</f>
        <v xml:space="preserve"> </v>
      </c>
      <c r="AX1799" t="str">
        <f>+IF(TablaProyecto[[#This Row],[WorkLifeBalance]]&gt;4,"ERRONEO"," ")</f>
        <v xml:space="preserve"> </v>
      </c>
    </row>
    <row r="1800" spans="1:50" x14ac:dyDescent="0.35">
      <c r="A1800">
        <v>52</v>
      </c>
      <c r="B1800" t="s">
        <v>35</v>
      </c>
      <c r="C1800" t="s">
        <v>55</v>
      </c>
      <c r="D1800">
        <v>1300</v>
      </c>
      <c r="E1800" t="s">
        <v>37</v>
      </c>
      <c r="F1800">
        <v>19</v>
      </c>
      <c r="G1800">
        <v>4</v>
      </c>
      <c r="H1800" t="s">
        <v>38</v>
      </c>
      <c r="I1800">
        <v>1</v>
      </c>
      <c r="J1800">
        <v>2397</v>
      </c>
      <c r="K1800">
        <v>2</v>
      </c>
      <c r="L1800" t="s">
        <v>39</v>
      </c>
      <c r="M1800">
        <v>79</v>
      </c>
      <c r="N1800">
        <v>2</v>
      </c>
      <c r="O1800">
        <v>2</v>
      </c>
      <c r="P1800" t="s">
        <v>58</v>
      </c>
      <c r="Q1800">
        <v>1</v>
      </c>
      <c r="R1800" t="s">
        <v>52</v>
      </c>
      <c r="S1800">
        <v>6516</v>
      </c>
      <c r="T1800">
        <v>5915</v>
      </c>
      <c r="U1800">
        <v>6</v>
      </c>
      <c r="V1800" t="s">
        <v>42</v>
      </c>
      <c r="W1800" t="s">
        <v>43</v>
      </c>
      <c r="X1800">
        <v>12</v>
      </c>
      <c r="Y1800">
        <v>3</v>
      </c>
      <c r="Z1800">
        <v>4</v>
      </c>
      <c r="AA1800">
        <v>80</v>
      </c>
      <c r="AB1800">
        <v>1</v>
      </c>
      <c r="AC1800">
        <v>6</v>
      </c>
      <c r="AD1800">
        <v>2</v>
      </c>
      <c r="AE1800">
        <v>3</v>
      </c>
      <c r="AF1800">
        <v>17</v>
      </c>
      <c r="AG1800">
        <v>0</v>
      </c>
      <c r="AH1800">
        <v>7</v>
      </c>
      <c r="AI1800">
        <v>0</v>
      </c>
      <c r="AJ1800" s="3">
        <f>+TablaProyecto[[#This Row],[PercentSalaryHike]]/100</f>
        <v>0.12</v>
      </c>
      <c r="AK1800" s="3" t="str">
        <f>+IF(TablaProyecto[[#This Row],[Age]]&gt;=61,"Baby boomers",IF(TablaProyecto[[#This Row],[Age]]&gt;=45,"Generacion X",IF(TablaProyecto[[#This Row],[Age]]&gt;=29,"Millennials","Generacion Z")))</f>
        <v>Generacion X</v>
      </c>
      <c r="AL180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800" s="3" t="str">
        <f>+IF(TablaProyecto[[#This Row],[HourlyRate]]&lt;50,"Coste salarial bajo",IF(TablaProyecto[[#This Row],[HourlyRate]]&lt;75,"Coste salarial medio","Coste salarial alto"))</f>
        <v>Coste salarial alto</v>
      </c>
      <c r="AN1800" s="3" t="str">
        <f>+IF(TablaProyecto[[#This Row],[DistanceFromHome]]&lt;10,"0-10 kms",IF(TablaProyecto[[#This Row],[DistanceFromHome]]&lt;20,"10-20 kms","20-30 kms"))</f>
        <v>10-20 kms</v>
      </c>
      <c r="AO1800" s="3" t="str">
        <f>+IF(TablaProyecto[[#This Row],[Porcentaje de aumento salarial recibido (%)]]&lt;16%,"Bajo",IF(TablaProyecto[[#This Row],[Porcentaje de aumento salarial recibido (%)]]&lt;21%,"Medio","Alto"))</f>
        <v>Bajo</v>
      </c>
      <c r="AP1800" s="3" t="str">
        <f>+IF(TablaProyecto[[#This Row],[TrainingTimesLastYear]]&lt;3,"Poca",IF(TablaProyecto[[#This Row],[TrainingTimesLastYear]]&lt;5,"Media","Mucha"))</f>
        <v>Poca</v>
      </c>
      <c r="AQ1800" s="3" t="str">
        <f>+IF(TablaProyecto[[#This Row],[TotalWorkingYears]]&lt;4,"Junior",IF(TablaProyecto[[#This Row],[TotalWorkingYears]]&lt;10,"Intermediate","Senior"))</f>
        <v>Intermediate</v>
      </c>
      <c r="AS1800" t="str">
        <f>+IF(TablaProyecto[[#This Row],[Education]]&gt;5,"ERRONEO","")</f>
        <v/>
      </c>
      <c r="AT1800" t="str">
        <f>IF(+COUNTIF(TablaProyecto[EmployeeNumber],TablaProyecto[[#This Row],[EmployeeNumber]])&gt;1,"ERRONEO"," ")</f>
        <v xml:space="preserve"> </v>
      </c>
      <c r="AU1800" t="str">
        <f>+IF(TablaProyecto[[#This Row],[JobSatisfaction]]&gt;4,"ERRONEO"," ")</f>
        <v xml:space="preserve"> </v>
      </c>
      <c r="AV1800" t="str">
        <f>+IF(TablaProyecto[[#This Row],[PerformanceRating]]&gt;4,"ERRONEO"," ")</f>
        <v xml:space="preserve"> </v>
      </c>
      <c r="AW1800" t="str">
        <f>+IF(TablaProyecto[[#This Row],[RelationshipSatisfaction]]&gt;4,"ERRONEO"," ")</f>
        <v xml:space="preserve"> </v>
      </c>
      <c r="AX1800" t="str">
        <f>+IF(TablaProyecto[[#This Row],[WorkLifeBalance]]&gt;4,"ERRONEO"," ")</f>
        <v xml:space="preserve"> </v>
      </c>
    </row>
    <row r="1801" spans="1:50" x14ac:dyDescent="0.35">
      <c r="A1801">
        <v>54</v>
      </c>
      <c r="B1801" t="s">
        <v>43</v>
      </c>
      <c r="C1801" t="s">
        <v>55</v>
      </c>
      <c r="D1801">
        <v>138</v>
      </c>
      <c r="E1801" t="s">
        <v>45</v>
      </c>
      <c r="F1801">
        <v>8</v>
      </c>
      <c r="G1801">
        <v>2</v>
      </c>
      <c r="H1801" t="s">
        <v>49</v>
      </c>
      <c r="I1801">
        <v>1</v>
      </c>
      <c r="J1801">
        <v>2398</v>
      </c>
      <c r="K1801">
        <v>4</v>
      </c>
      <c r="L1801" t="s">
        <v>46</v>
      </c>
      <c r="M1801">
        <v>58</v>
      </c>
      <c r="N1801">
        <v>3</v>
      </c>
      <c r="O1801">
        <v>3</v>
      </c>
      <c r="P1801" t="s">
        <v>57</v>
      </c>
      <c r="Q1801">
        <v>4</v>
      </c>
      <c r="R1801" t="s">
        <v>48</v>
      </c>
      <c r="S1801">
        <v>9981</v>
      </c>
      <c r="T1801">
        <v>14618</v>
      </c>
      <c r="U1801">
        <v>1</v>
      </c>
      <c r="V1801" t="s">
        <v>42</v>
      </c>
      <c r="W1801" t="s">
        <v>43</v>
      </c>
      <c r="X1801">
        <v>24</v>
      </c>
      <c r="Y1801">
        <v>4</v>
      </c>
      <c r="Z1801">
        <v>3</v>
      </c>
      <c r="AA1801">
        <v>80</v>
      </c>
      <c r="AB1801">
        <v>0</v>
      </c>
      <c r="AC1801">
        <v>12</v>
      </c>
      <c r="AD1801">
        <v>4</v>
      </c>
      <c r="AE1801">
        <v>4</v>
      </c>
      <c r="AF1801">
        <v>7</v>
      </c>
      <c r="AG1801">
        <v>18</v>
      </c>
      <c r="AH1801">
        <v>2</v>
      </c>
      <c r="AI1801">
        <v>3</v>
      </c>
      <c r="AJ1801" s="3">
        <f>+TablaProyecto[[#This Row],[PercentSalaryHike]]/100</f>
        <v>0.24</v>
      </c>
      <c r="AK1801" s="3" t="str">
        <f>+IF(TablaProyecto[[#This Row],[Age]]&gt;=61,"Baby boomers",IF(TablaProyecto[[#This Row],[Age]]&gt;=45,"Generacion X",IF(TablaProyecto[[#This Row],[Age]]&gt;=29,"Millennials","Generacion Z")))</f>
        <v>Generacion X</v>
      </c>
      <c r="AL180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01" s="3" t="str">
        <f>+IF(TablaProyecto[[#This Row],[HourlyRate]]&lt;50,"Coste salarial bajo",IF(TablaProyecto[[#This Row],[HourlyRate]]&lt;75,"Coste salarial medio","Coste salarial alto"))</f>
        <v>Coste salarial medio</v>
      </c>
      <c r="AN1801" s="3" t="str">
        <f>+IF(TablaProyecto[[#This Row],[DistanceFromHome]]&lt;10,"0-10 kms",IF(TablaProyecto[[#This Row],[DistanceFromHome]]&lt;20,"10-20 kms","20-30 kms"))</f>
        <v>0-10 kms</v>
      </c>
      <c r="AO1801" s="3" t="str">
        <f>+IF(TablaProyecto[[#This Row],[Porcentaje de aumento salarial recibido (%)]]&lt;16%,"Bajo",IF(TablaProyecto[[#This Row],[Porcentaje de aumento salarial recibido (%)]]&lt;21%,"Medio","Alto"))</f>
        <v>Alto</v>
      </c>
      <c r="AP1801" s="3" t="str">
        <f>+IF(TablaProyecto[[#This Row],[TrainingTimesLastYear]]&lt;3,"Poca",IF(TablaProyecto[[#This Row],[TrainingTimesLastYear]]&lt;5,"Media","Mucha"))</f>
        <v>Media</v>
      </c>
      <c r="AQ1801" s="3" t="str">
        <f>+IF(TablaProyecto[[#This Row],[TotalWorkingYears]]&lt;4,"Junior",IF(TablaProyecto[[#This Row],[TotalWorkingYears]]&lt;10,"Intermediate","Senior"))</f>
        <v>Senior</v>
      </c>
      <c r="AS1801" t="str">
        <f>+IF(TablaProyecto[[#This Row],[Education]]&gt;5,"ERRONEO","")</f>
        <v/>
      </c>
      <c r="AT1801" t="str">
        <f>IF(+COUNTIF(TablaProyecto[EmployeeNumber],TablaProyecto[[#This Row],[EmployeeNumber]])&gt;1,"ERRONEO"," ")</f>
        <v xml:space="preserve"> </v>
      </c>
      <c r="AU1801" t="str">
        <f>+IF(TablaProyecto[[#This Row],[JobSatisfaction]]&gt;4,"ERRONEO"," ")</f>
        <v xml:space="preserve"> </v>
      </c>
      <c r="AV1801" t="str">
        <f>+IF(TablaProyecto[[#This Row],[PerformanceRating]]&gt;4,"ERRONEO"," ")</f>
        <v xml:space="preserve"> </v>
      </c>
      <c r="AW1801" t="str">
        <f>+IF(TablaProyecto[[#This Row],[RelationshipSatisfaction]]&gt;4,"ERRONEO"," ")</f>
        <v xml:space="preserve"> </v>
      </c>
      <c r="AX1801" t="str">
        <f>+IF(TablaProyecto[[#This Row],[WorkLifeBalance]]&gt;4,"ERRONEO"," ")</f>
        <v xml:space="preserve"> </v>
      </c>
    </row>
    <row r="1802" spans="1:50" x14ac:dyDescent="0.35">
      <c r="A1802">
        <v>56</v>
      </c>
      <c r="B1802" t="s">
        <v>43</v>
      </c>
      <c r="C1802" t="s">
        <v>36</v>
      </c>
      <c r="D1802">
        <v>1495</v>
      </c>
      <c r="E1802" t="s">
        <v>61</v>
      </c>
      <c r="F1802">
        <v>2</v>
      </c>
      <c r="G1802">
        <v>2</v>
      </c>
      <c r="H1802" t="s">
        <v>38</v>
      </c>
      <c r="I1802">
        <v>1</v>
      </c>
      <c r="J1802">
        <v>2399</v>
      </c>
      <c r="K1802">
        <v>4</v>
      </c>
      <c r="L1802" t="s">
        <v>46</v>
      </c>
      <c r="M1802">
        <v>96</v>
      </c>
      <c r="N1802">
        <v>2</v>
      </c>
      <c r="O1802">
        <v>4</v>
      </c>
      <c r="P1802" t="s">
        <v>50</v>
      </c>
      <c r="Q1802">
        <v>1</v>
      </c>
      <c r="R1802" t="s">
        <v>48</v>
      </c>
      <c r="S1802">
        <v>2342</v>
      </c>
      <c r="T1802">
        <v>20586</v>
      </c>
      <c r="U1802">
        <v>1</v>
      </c>
      <c r="V1802" t="s">
        <v>42</v>
      </c>
      <c r="W1802" t="s">
        <v>43</v>
      </c>
      <c r="X1802">
        <v>14</v>
      </c>
      <c r="Y1802">
        <v>3</v>
      </c>
      <c r="Z1802">
        <v>4</v>
      </c>
      <c r="AA1802">
        <v>80</v>
      </c>
      <c r="AB1802">
        <v>2</v>
      </c>
      <c r="AC1802">
        <v>5</v>
      </c>
      <c r="AD1802">
        <v>3</v>
      </c>
      <c r="AE1802">
        <v>3</v>
      </c>
      <c r="AF1802">
        <v>3</v>
      </c>
      <c r="AG1802">
        <v>2</v>
      </c>
      <c r="AH1802">
        <v>0</v>
      </c>
      <c r="AI1802">
        <v>0</v>
      </c>
      <c r="AJ1802" s="3">
        <f>+TablaProyecto[[#This Row],[PercentSalaryHike]]/100</f>
        <v>0.14000000000000001</v>
      </c>
      <c r="AK1802" s="3" t="str">
        <f>+IF(TablaProyecto[[#This Row],[Age]]&gt;=61,"Baby boomers",IF(TablaProyecto[[#This Row],[Age]]&gt;=45,"Generacion X",IF(TablaProyecto[[#This Row],[Age]]&gt;=29,"Millennials","Generacion Z")))</f>
        <v>Generacion X</v>
      </c>
      <c r="AL180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02" s="3" t="str">
        <f>+IF(TablaProyecto[[#This Row],[HourlyRate]]&lt;50,"Coste salarial bajo",IF(TablaProyecto[[#This Row],[HourlyRate]]&lt;75,"Coste salarial medio","Coste salarial alto"))</f>
        <v>Coste salarial alto</v>
      </c>
      <c r="AN1802" s="3" t="str">
        <f>+IF(TablaProyecto[[#This Row],[DistanceFromHome]]&lt;10,"0-10 kms",IF(TablaProyecto[[#This Row],[DistanceFromHome]]&lt;20,"10-20 kms","20-30 kms"))</f>
        <v>0-10 kms</v>
      </c>
      <c r="AO1802" s="3" t="str">
        <f>+IF(TablaProyecto[[#This Row],[Porcentaje de aumento salarial recibido (%)]]&lt;16%,"Bajo",IF(TablaProyecto[[#This Row],[Porcentaje de aumento salarial recibido (%)]]&lt;21%,"Medio","Alto"))</f>
        <v>Bajo</v>
      </c>
      <c r="AP1802" s="3" t="str">
        <f>+IF(TablaProyecto[[#This Row],[TrainingTimesLastYear]]&lt;3,"Poca",IF(TablaProyecto[[#This Row],[TrainingTimesLastYear]]&lt;5,"Media","Mucha"))</f>
        <v>Media</v>
      </c>
      <c r="AQ1802" s="3" t="str">
        <f>+IF(TablaProyecto[[#This Row],[TotalWorkingYears]]&lt;4,"Junior",IF(TablaProyecto[[#This Row],[TotalWorkingYears]]&lt;10,"Intermediate","Senior"))</f>
        <v>Intermediate</v>
      </c>
      <c r="AS1802" t="str">
        <f>+IF(TablaProyecto[[#This Row],[Education]]&gt;5,"ERRONEO","")</f>
        <v/>
      </c>
      <c r="AT1802" t="str">
        <f>IF(+COUNTIF(TablaProyecto[EmployeeNumber],TablaProyecto[[#This Row],[EmployeeNumber]])&gt;1,"ERRONEO"," ")</f>
        <v xml:space="preserve"> </v>
      </c>
      <c r="AU1802" t="str">
        <f>+IF(TablaProyecto[[#This Row],[JobSatisfaction]]&gt;4,"ERRONEO"," ")</f>
        <v xml:space="preserve"> </v>
      </c>
      <c r="AV1802" t="str">
        <f>+IF(TablaProyecto[[#This Row],[PerformanceRating]]&gt;4,"ERRONEO"," ")</f>
        <v xml:space="preserve"> </v>
      </c>
      <c r="AW1802" t="str">
        <f>+IF(TablaProyecto[[#This Row],[RelationshipSatisfaction]]&gt;4,"ERRONEO"," ")</f>
        <v xml:space="preserve"> </v>
      </c>
      <c r="AX1802" t="str">
        <f>+IF(TablaProyecto[[#This Row],[WorkLifeBalance]]&gt;4,"ERRONEO"," ")</f>
        <v xml:space="preserve"> </v>
      </c>
    </row>
    <row r="1803" spans="1:50" x14ac:dyDescent="0.35">
      <c r="A1803">
        <v>30</v>
      </c>
      <c r="B1803" t="s">
        <v>35</v>
      </c>
      <c r="C1803" t="s">
        <v>36</v>
      </c>
      <c r="D1803">
        <v>1169</v>
      </c>
      <c r="E1803" t="s">
        <v>37</v>
      </c>
      <c r="F1803">
        <v>5</v>
      </c>
      <c r="G1803">
        <v>4</v>
      </c>
      <c r="H1803" t="s">
        <v>38</v>
      </c>
      <c r="I1803">
        <v>1</v>
      </c>
      <c r="J1803">
        <v>2400</v>
      </c>
      <c r="K1803">
        <v>4</v>
      </c>
      <c r="L1803" t="s">
        <v>46</v>
      </c>
      <c r="M1803">
        <v>98</v>
      </c>
      <c r="N1803">
        <v>1</v>
      </c>
      <c r="O1803">
        <v>2</v>
      </c>
      <c r="P1803" t="s">
        <v>40</v>
      </c>
      <c r="Q1803">
        <v>1</v>
      </c>
      <c r="R1803" t="s">
        <v>52</v>
      </c>
      <c r="S1803">
        <v>4377</v>
      </c>
      <c r="T1803">
        <v>23914</v>
      </c>
      <c r="U1803">
        <v>1</v>
      </c>
      <c r="V1803" t="s">
        <v>42</v>
      </c>
      <c r="W1803" t="s">
        <v>43</v>
      </c>
      <c r="X1803">
        <v>17</v>
      </c>
      <c r="Y1803">
        <v>3</v>
      </c>
      <c r="Z1803">
        <v>4</v>
      </c>
      <c r="AA1803">
        <v>80</v>
      </c>
      <c r="AB1803">
        <v>0</v>
      </c>
      <c r="AC1803">
        <v>5</v>
      </c>
      <c r="AD1803">
        <v>3</v>
      </c>
      <c r="AE1803">
        <v>2</v>
      </c>
      <c r="AF1803">
        <v>0</v>
      </c>
      <c r="AG1803">
        <v>2</v>
      </c>
      <c r="AH1803">
        <v>0</v>
      </c>
      <c r="AI1803">
        <v>2</v>
      </c>
      <c r="AJ1803" s="3">
        <f>+TablaProyecto[[#This Row],[PercentSalaryHike]]/100</f>
        <v>0.17</v>
      </c>
      <c r="AK1803" s="3" t="str">
        <f>+IF(TablaProyecto[[#This Row],[Age]]&gt;=61,"Baby boomers",IF(TablaProyecto[[#This Row],[Age]]&gt;=45,"Generacion X",IF(TablaProyecto[[#This Row],[Age]]&gt;=29,"Millennials","Generacion Z")))</f>
        <v>Millennials</v>
      </c>
      <c r="AL180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803" s="3" t="str">
        <f>+IF(TablaProyecto[[#This Row],[HourlyRate]]&lt;50,"Coste salarial bajo",IF(TablaProyecto[[#This Row],[HourlyRate]]&lt;75,"Coste salarial medio","Coste salarial alto"))</f>
        <v>Coste salarial alto</v>
      </c>
      <c r="AN1803" s="3" t="str">
        <f>+IF(TablaProyecto[[#This Row],[DistanceFromHome]]&lt;10,"0-10 kms",IF(TablaProyecto[[#This Row],[DistanceFromHome]]&lt;20,"10-20 kms","20-30 kms"))</f>
        <v>0-10 kms</v>
      </c>
      <c r="AO1803" s="3" t="str">
        <f>+IF(TablaProyecto[[#This Row],[Porcentaje de aumento salarial recibido (%)]]&lt;16%,"Bajo",IF(TablaProyecto[[#This Row],[Porcentaje de aumento salarial recibido (%)]]&lt;21%,"Medio","Alto"))</f>
        <v>Medio</v>
      </c>
      <c r="AP1803" s="3" t="str">
        <f>+IF(TablaProyecto[[#This Row],[TrainingTimesLastYear]]&lt;3,"Poca",IF(TablaProyecto[[#This Row],[TrainingTimesLastYear]]&lt;5,"Media","Mucha"))</f>
        <v>Media</v>
      </c>
      <c r="AQ1803" s="3" t="str">
        <f>+IF(TablaProyecto[[#This Row],[TotalWorkingYears]]&lt;4,"Junior",IF(TablaProyecto[[#This Row],[TotalWorkingYears]]&lt;10,"Intermediate","Senior"))</f>
        <v>Intermediate</v>
      </c>
      <c r="AS1803" t="str">
        <f>+IF(TablaProyecto[[#This Row],[Education]]&gt;5,"ERRONEO","")</f>
        <v/>
      </c>
      <c r="AT1803" t="str">
        <f>IF(+COUNTIF(TablaProyecto[EmployeeNumber],TablaProyecto[[#This Row],[EmployeeNumber]])&gt;1,"ERRONEO"," ")</f>
        <v xml:space="preserve"> </v>
      </c>
      <c r="AU1803" t="str">
        <f>+IF(TablaProyecto[[#This Row],[JobSatisfaction]]&gt;4,"ERRONEO"," ")</f>
        <v xml:space="preserve"> </v>
      </c>
      <c r="AV1803" t="str">
        <f>+IF(TablaProyecto[[#This Row],[PerformanceRating]]&gt;4,"ERRONEO"," ")</f>
        <v xml:space="preserve"> </v>
      </c>
      <c r="AW1803" t="str">
        <f>+IF(TablaProyecto[[#This Row],[RelationshipSatisfaction]]&gt;4,"ERRONEO"," ")</f>
        <v xml:space="preserve"> </v>
      </c>
      <c r="AX1803" t="str">
        <f>+IF(TablaProyecto[[#This Row],[WorkLifeBalance]]&gt;4,"ERRONEO"," ")</f>
        <v xml:space="preserve"> </v>
      </c>
    </row>
    <row r="1804" spans="1:50" x14ac:dyDescent="0.35">
      <c r="A1804">
        <v>41</v>
      </c>
      <c r="B1804" t="s">
        <v>35</v>
      </c>
      <c r="C1804" t="s">
        <v>44</v>
      </c>
      <c r="D1804">
        <v>384</v>
      </c>
      <c r="E1804" t="s">
        <v>37</v>
      </c>
      <c r="F1804">
        <v>2</v>
      </c>
      <c r="G1804">
        <v>3</v>
      </c>
      <c r="H1804" t="s">
        <v>51</v>
      </c>
      <c r="I1804">
        <v>1</v>
      </c>
      <c r="J1804">
        <v>2401</v>
      </c>
      <c r="K1804">
        <v>4</v>
      </c>
      <c r="L1804" t="s">
        <v>39</v>
      </c>
      <c r="M1804">
        <v>100</v>
      </c>
      <c r="N1804">
        <v>2</v>
      </c>
      <c r="O1804">
        <v>1</v>
      </c>
      <c r="P1804" t="s">
        <v>58</v>
      </c>
      <c r="Q1804">
        <v>3</v>
      </c>
      <c r="R1804" t="s">
        <v>48</v>
      </c>
      <c r="S1804">
        <v>6893</v>
      </c>
      <c r="T1804">
        <v>7419</v>
      </c>
      <c r="U1804">
        <v>3</v>
      </c>
      <c r="V1804" t="s">
        <v>42</v>
      </c>
      <c r="W1804" t="s">
        <v>35</v>
      </c>
      <c r="X1804">
        <v>15</v>
      </c>
      <c r="Y1804">
        <v>3</v>
      </c>
      <c r="Z1804">
        <v>2</v>
      </c>
      <c r="AA1804">
        <v>80</v>
      </c>
      <c r="AB1804">
        <v>1</v>
      </c>
      <c r="AC1804">
        <v>7</v>
      </c>
      <c r="AD1804">
        <v>5</v>
      </c>
      <c r="AE1804">
        <v>2</v>
      </c>
      <c r="AF1804">
        <v>1</v>
      </c>
      <c r="AG1804">
        <v>2</v>
      </c>
      <c r="AH1804">
        <v>0</v>
      </c>
      <c r="AI1804">
        <v>7</v>
      </c>
      <c r="AJ1804" s="3">
        <f>+TablaProyecto[[#This Row],[PercentSalaryHike]]/100</f>
        <v>0.15</v>
      </c>
      <c r="AK1804" s="3" t="str">
        <f>+IF(TablaProyecto[[#This Row],[Age]]&gt;=61,"Baby boomers",IF(TablaProyecto[[#This Row],[Age]]&gt;=45,"Generacion X",IF(TablaProyecto[[#This Row],[Age]]&gt;=29,"Millennials","Generacion Z")))</f>
        <v>Millennials</v>
      </c>
      <c r="AL180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804" s="3" t="str">
        <f>+IF(TablaProyecto[[#This Row],[HourlyRate]]&lt;50,"Coste salarial bajo",IF(TablaProyecto[[#This Row],[HourlyRate]]&lt;75,"Coste salarial medio","Coste salarial alto"))</f>
        <v>Coste salarial alto</v>
      </c>
      <c r="AN1804" s="3" t="str">
        <f>+IF(TablaProyecto[[#This Row],[DistanceFromHome]]&lt;10,"0-10 kms",IF(TablaProyecto[[#This Row],[DistanceFromHome]]&lt;20,"10-20 kms","20-30 kms"))</f>
        <v>0-10 kms</v>
      </c>
      <c r="AO1804" s="3" t="str">
        <f>+IF(TablaProyecto[[#This Row],[Porcentaje de aumento salarial recibido (%)]]&lt;16%,"Bajo",IF(TablaProyecto[[#This Row],[Porcentaje de aumento salarial recibido (%)]]&lt;21%,"Medio","Alto"))</f>
        <v>Bajo</v>
      </c>
      <c r="AP1804" s="3" t="str">
        <f>+IF(TablaProyecto[[#This Row],[TrainingTimesLastYear]]&lt;3,"Poca",IF(TablaProyecto[[#This Row],[TrainingTimesLastYear]]&lt;5,"Media","Mucha"))</f>
        <v>Mucha</v>
      </c>
      <c r="AQ1804" s="3" t="str">
        <f>+IF(TablaProyecto[[#This Row],[TotalWorkingYears]]&lt;4,"Junior",IF(TablaProyecto[[#This Row],[TotalWorkingYears]]&lt;10,"Intermediate","Senior"))</f>
        <v>Intermediate</v>
      </c>
      <c r="AS1804" t="str">
        <f>+IF(TablaProyecto[[#This Row],[Education]]&gt;5,"ERRONEO","")</f>
        <v/>
      </c>
      <c r="AT1804" t="str">
        <f>IF(+COUNTIF(TablaProyecto[EmployeeNumber],TablaProyecto[[#This Row],[EmployeeNumber]])&gt;1,"ERRONEO"," ")</f>
        <v xml:space="preserve"> </v>
      </c>
      <c r="AU1804" t="str">
        <f>+IF(TablaProyecto[[#This Row],[JobSatisfaction]]&gt;4,"ERRONEO"," ")</f>
        <v xml:space="preserve"> </v>
      </c>
      <c r="AV1804" t="str">
        <f>+IF(TablaProyecto[[#This Row],[PerformanceRating]]&gt;4,"ERRONEO"," ")</f>
        <v xml:space="preserve"> </v>
      </c>
      <c r="AW1804" t="str">
        <f>+IF(TablaProyecto[[#This Row],[RelationshipSatisfaction]]&gt;4,"ERRONEO"," ")</f>
        <v xml:space="preserve"> </v>
      </c>
      <c r="AX1804" t="str">
        <f>+IF(TablaProyecto[[#This Row],[WorkLifeBalance]]&gt;4,"ERRONEO"," ")</f>
        <v xml:space="preserve"> </v>
      </c>
    </row>
    <row r="1805" spans="1:50" x14ac:dyDescent="0.35">
      <c r="A1805">
        <v>41</v>
      </c>
      <c r="B1805" t="s">
        <v>35</v>
      </c>
      <c r="C1805" t="s">
        <v>44</v>
      </c>
      <c r="D1805">
        <v>802</v>
      </c>
      <c r="E1805" t="s">
        <v>45</v>
      </c>
      <c r="F1805">
        <v>2</v>
      </c>
      <c r="G1805">
        <v>2</v>
      </c>
      <c r="H1805" t="s">
        <v>38</v>
      </c>
      <c r="I1805">
        <v>1</v>
      </c>
      <c r="J1805">
        <v>2402</v>
      </c>
      <c r="K1805">
        <v>3</v>
      </c>
      <c r="L1805" t="s">
        <v>39</v>
      </c>
      <c r="M1805">
        <v>97</v>
      </c>
      <c r="N1805">
        <v>2</v>
      </c>
      <c r="O1805">
        <v>4</v>
      </c>
      <c r="P1805" t="s">
        <v>57</v>
      </c>
      <c r="Q1805">
        <v>3</v>
      </c>
      <c r="R1805" t="s">
        <v>52</v>
      </c>
      <c r="S1805">
        <v>5433</v>
      </c>
      <c r="T1805">
        <v>8232</v>
      </c>
      <c r="U1805">
        <v>0</v>
      </c>
      <c r="V1805" t="s">
        <v>42</v>
      </c>
      <c r="W1805" t="s">
        <v>35</v>
      </c>
      <c r="X1805">
        <v>11</v>
      </c>
      <c r="Y1805">
        <v>3</v>
      </c>
      <c r="Z1805">
        <v>3</v>
      </c>
      <c r="AA1805">
        <v>80</v>
      </c>
      <c r="AB1805">
        <v>2</v>
      </c>
      <c r="AC1805">
        <v>16</v>
      </c>
      <c r="AD1805">
        <v>4</v>
      </c>
      <c r="AE1805">
        <v>3</v>
      </c>
      <c r="AF1805">
        <v>3</v>
      </c>
      <c r="AG1805">
        <v>2</v>
      </c>
      <c r="AH1805">
        <v>0</v>
      </c>
      <c r="AI1805">
        <v>7</v>
      </c>
      <c r="AJ1805" s="3">
        <f>+TablaProyecto[[#This Row],[PercentSalaryHike]]/100</f>
        <v>0.11</v>
      </c>
      <c r="AK1805" s="3" t="str">
        <f>+IF(TablaProyecto[[#This Row],[Age]]&gt;=61,"Baby boomers",IF(TablaProyecto[[#This Row],[Age]]&gt;=45,"Generacion X",IF(TablaProyecto[[#This Row],[Age]]&gt;=29,"Millennials","Generacion Z")))</f>
        <v>Millennials</v>
      </c>
      <c r="AL180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05" s="3" t="str">
        <f>+IF(TablaProyecto[[#This Row],[HourlyRate]]&lt;50,"Coste salarial bajo",IF(TablaProyecto[[#This Row],[HourlyRate]]&lt;75,"Coste salarial medio","Coste salarial alto"))</f>
        <v>Coste salarial alto</v>
      </c>
      <c r="AN1805" s="3" t="str">
        <f>+IF(TablaProyecto[[#This Row],[DistanceFromHome]]&lt;10,"0-10 kms",IF(TablaProyecto[[#This Row],[DistanceFromHome]]&lt;20,"10-20 kms","20-30 kms"))</f>
        <v>0-10 kms</v>
      </c>
      <c r="AO1805" s="3" t="str">
        <f>+IF(TablaProyecto[[#This Row],[Porcentaje de aumento salarial recibido (%)]]&lt;16%,"Bajo",IF(TablaProyecto[[#This Row],[Porcentaje de aumento salarial recibido (%)]]&lt;21%,"Medio","Alto"))</f>
        <v>Bajo</v>
      </c>
      <c r="AP1805" s="3" t="str">
        <f>+IF(TablaProyecto[[#This Row],[TrainingTimesLastYear]]&lt;3,"Poca",IF(TablaProyecto[[#This Row],[TrainingTimesLastYear]]&lt;5,"Media","Mucha"))</f>
        <v>Media</v>
      </c>
      <c r="AQ1805" s="3" t="str">
        <f>+IF(TablaProyecto[[#This Row],[TotalWorkingYears]]&lt;4,"Junior",IF(TablaProyecto[[#This Row],[TotalWorkingYears]]&lt;10,"Intermediate","Senior"))</f>
        <v>Senior</v>
      </c>
      <c r="AS1805" t="str">
        <f>+IF(TablaProyecto[[#This Row],[Education]]&gt;5,"ERRONEO","")</f>
        <v/>
      </c>
      <c r="AT1805" t="str">
        <f>IF(+COUNTIF(TablaProyecto[EmployeeNumber],TablaProyecto[[#This Row],[EmployeeNumber]])&gt;1,"ERRONEO"," ")</f>
        <v xml:space="preserve"> </v>
      </c>
      <c r="AU1805" t="str">
        <f>+IF(TablaProyecto[[#This Row],[JobSatisfaction]]&gt;4,"ERRONEO"," ")</f>
        <v xml:space="preserve"> </v>
      </c>
      <c r="AV1805" t="str">
        <f>+IF(TablaProyecto[[#This Row],[PerformanceRating]]&gt;4,"ERRONEO"," ")</f>
        <v xml:space="preserve"> </v>
      </c>
      <c r="AW1805" t="str">
        <f>+IF(TablaProyecto[[#This Row],[RelationshipSatisfaction]]&gt;4,"ERRONEO"," ")</f>
        <v xml:space="preserve"> </v>
      </c>
      <c r="AX1805" t="str">
        <f>+IF(TablaProyecto[[#This Row],[WorkLifeBalance]]&gt;4,"ERRONEO"," ")</f>
        <v xml:space="preserve"> </v>
      </c>
    </row>
    <row r="1806" spans="1:50" x14ac:dyDescent="0.35">
      <c r="A1806">
        <v>39</v>
      </c>
      <c r="B1806" t="s">
        <v>43</v>
      </c>
      <c r="C1806" t="s">
        <v>44</v>
      </c>
      <c r="D1806">
        <v>376</v>
      </c>
      <c r="E1806" t="s">
        <v>45</v>
      </c>
      <c r="F1806">
        <v>2</v>
      </c>
      <c r="G1806">
        <v>3</v>
      </c>
      <c r="H1806" t="s">
        <v>61</v>
      </c>
      <c r="I1806">
        <v>1</v>
      </c>
      <c r="J1806">
        <v>2403</v>
      </c>
      <c r="K1806">
        <v>1</v>
      </c>
      <c r="L1806" t="s">
        <v>39</v>
      </c>
      <c r="M1806">
        <v>37</v>
      </c>
      <c r="N1806">
        <v>3</v>
      </c>
      <c r="O1806">
        <v>1</v>
      </c>
      <c r="P1806" t="s">
        <v>50</v>
      </c>
      <c r="Q1806">
        <v>2</v>
      </c>
      <c r="R1806" t="s">
        <v>48</v>
      </c>
      <c r="S1806">
        <v>1904</v>
      </c>
      <c r="T1806">
        <v>21293</v>
      </c>
      <c r="U1806">
        <v>1</v>
      </c>
      <c r="V1806" t="s">
        <v>42</v>
      </c>
      <c r="W1806" t="s">
        <v>35</v>
      </c>
      <c r="X1806">
        <v>15</v>
      </c>
      <c r="Y1806">
        <v>3</v>
      </c>
      <c r="Z1806">
        <v>1</v>
      </c>
      <c r="AA1806">
        <v>80</v>
      </c>
      <c r="AB1806">
        <v>1</v>
      </c>
      <c r="AC1806">
        <v>10</v>
      </c>
      <c r="AD1806">
        <v>0</v>
      </c>
      <c r="AE1806">
        <v>3</v>
      </c>
      <c r="AF1806">
        <v>3</v>
      </c>
      <c r="AG1806">
        <v>3</v>
      </c>
      <c r="AH1806">
        <v>0</v>
      </c>
      <c r="AI1806">
        <v>0</v>
      </c>
      <c r="AJ1806" s="3">
        <f>+TablaProyecto[[#This Row],[PercentSalaryHike]]/100</f>
        <v>0.15</v>
      </c>
      <c r="AK1806" s="3" t="str">
        <f>+IF(TablaProyecto[[#This Row],[Age]]&gt;=61,"Baby boomers",IF(TablaProyecto[[#This Row],[Age]]&gt;=45,"Generacion X",IF(TablaProyecto[[#This Row],[Age]]&gt;=29,"Millennials","Generacion Z")))</f>
        <v>Millennials</v>
      </c>
      <c r="AL180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06" s="3" t="str">
        <f>+IF(TablaProyecto[[#This Row],[HourlyRate]]&lt;50,"Coste salarial bajo",IF(TablaProyecto[[#This Row],[HourlyRate]]&lt;75,"Coste salarial medio","Coste salarial alto"))</f>
        <v>Coste salarial bajo</v>
      </c>
      <c r="AN1806" s="3" t="str">
        <f>+IF(TablaProyecto[[#This Row],[DistanceFromHome]]&lt;10,"0-10 kms",IF(TablaProyecto[[#This Row],[DistanceFromHome]]&lt;20,"10-20 kms","20-30 kms"))</f>
        <v>0-10 kms</v>
      </c>
      <c r="AO1806" s="3" t="str">
        <f>+IF(TablaProyecto[[#This Row],[Porcentaje de aumento salarial recibido (%)]]&lt;16%,"Bajo",IF(TablaProyecto[[#This Row],[Porcentaje de aumento salarial recibido (%)]]&lt;21%,"Medio","Alto"))</f>
        <v>Bajo</v>
      </c>
      <c r="AP1806" s="3" t="str">
        <f>+IF(TablaProyecto[[#This Row],[TrainingTimesLastYear]]&lt;3,"Poca",IF(TablaProyecto[[#This Row],[TrainingTimesLastYear]]&lt;5,"Media","Mucha"))</f>
        <v>Poca</v>
      </c>
      <c r="AQ1806" s="3" t="str">
        <f>+IF(TablaProyecto[[#This Row],[TotalWorkingYears]]&lt;4,"Junior",IF(TablaProyecto[[#This Row],[TotalWorkingYears]]&lt;10,"Intermediate","Senior"))</f>
        <v>Senior</v>
      </c>
      <c r="AS1806" t="str">
        <f>+IF(TablaProyecto[[#This Row],[Education]]&gt;5,"ERRONEO","")</f>
        <v/>
      </c>
      <c r="AT1806" t="str">
        <f>IF(+COUNTIF(TablaProyecto[EmployeeNumber],TablaProyecto[[#This Row],[EmployeeNumber]])&gt;1,"ERRONEO"," ")</f>
        <v xml:space="preserve"> </v>
      </c>
      <c r="AU1806" t="str">
        <f>+IF(TablaProyecto[[#This Row],[JobSatisfaction]]&gt;4,"ERRONEO"," ")</f>
        <v xml:space="preserve"> </v>
      </c>
      <c r="AV1806" t="str">
        <f>+IF(TablaProyecto[[#This Row],[PerformanceRating]]&gt;4,"ERRONEO"," ")</f>
        <v xml:space="preserve"> </v>
      </c>
      <c r="AW1806" t="str">
        <f>+IF(TablaProyecto[[#This Row],[RelationshipSatisfaction]]&gt;4,"ERRONEO"," ")</f>
        <v xml:space="preserve"> </v>
      </c>
      <c r="AX1806" t="str">
        <f>+IF(TablaProyecto[[#This Row],[WorkLifeBalance]]&gt;4,"ERRONEO"," ")</f>
        <v xml:space="preserve"> </v>
      </c>
    </row>
    <row r="1807" spans="1:50" x14ac:dyDescent="0.35">
      <c r="A1807">
        <v>31</v>
      </c>
      <c r="B1807" t="s">
        <v>35</v>
      </c>
      <c r="C1807" t="s">
        <v>44</v>
      </c>
      <c r="D1807">
        <v>1053</v>
      </c>
      <c r="E1807" t="s">
        <v>37</v>
      </c>
      <c r="F1807">
        <v>20</v>
      </c>
      <c r="G1807">
        <v>3</v>
      </c>
      <c r="H1807" t="s">
        <v>51</v>
      </c>
      <c r="I1807">
        <v>1</v>
      </c>
      <c r="J1807">
        <v>2404</v>
      </c>
      <c r="K1807">
        <v>2</v>
      </c>
      <c r="L1807" t="s">
        <v>39</v>
      </c>
      <c r="M1807">
        <v>59</v>
      </c>
      <c r="N1807">
        <v>3</v>
      </c>
      <c r="O1807">
        <v>3</v>
      </c>
      <c r="P1807" t="s">
        <v>54</v>
      </c>
      <c r="Q1807">
        <v>4</v>
      </c>
      <c r="R1807" t="s">
        <v>41</v>
      </c>
      <c r="S1807">
        <v>6861</v>
      </c>
      <c r="T1807">
        <v>6163</v>
      </c>
      <c r="U1807">
        <v>2</v>
      </c>
      <c r="V1807" t="s">
        <v>42</v>
      </c>
      <c r="W1807" t="s">
        <v>43</v>
      </c>
      <c r="X1807">
        <v>11</v>
      </c>
      <c r="Y1807">
        <v>3</v>
      </c>
      <c r="Z1807">
        <v>1</v>
      </c>
      <c r="AA1807">
        <v>80</v>
      </c>
      <c r="AB1807">
        <v>2</v>
      </c>
      <c r="AC1807">
        <v>12</v>
      </c>
      <c r="AD1807">
        <v>1</v>
      </c>
      <c r="AE1807">
        <v>3</v>
      </c>
      <c r="AF1807">
        <v>5</v>
      </c>
      <c r="AG1807">
        <v>2</v>
      </c>
      <c r="AH1807">
        <v>0</v>
      </c>
      <c r="AI1807">
        <v>13</v>
      </c>
      <c r="AJ1807" s="3">
        <f>+TablaProyecto[[#This Row],[PercentSalaryHike]]/100</f>
        <v>0.11</v>
      </c>
      <c r="AK1807" s="3" t="str">
        <f>+IF(TablaProyecto[[#This Row],[Age]]&gt;=61,"Baby boomers",IF(TablaProyecto[[#This Row],[Age]]&gt;=45,"Generacion X",IF(TablaProyecto[[#This Row],[Age]]&gt;=29,"Millennials","Generacion Z")))</f>
        <v>Millennials</v>
      </c>
      <c r="AL180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07" s="3" t="str">
        <f>+IF(TablaProyecto[[#This Row],[HourlyRate]]&lt;50,"Coste salarial bajo",IF(TablaProyecto[[#This Row],[HourlyRate]]&lt;75,"Coste salarial medio","Coste salarial alto"))</f>
        <v>Coste salarial medio</v>
      </c>
      <c r="AN1807" s="3" t="str">
        <f>+IF(TablaProyecto[[#This Row],[DistanceFromHome]]&lt;10,"0-10 kms",IF(TablaProyecto[[#This Row],[DistanceFromHome]]&lt;20,"10-20 kms","20-30 kms"))</f>
        <v>20-30 kms</v>
      </c>
      <c r="AO1807" s="3" t="str">
        <f>+IF(TablaProyecto[[#This Row],[Porcentaje de aumento salarial recibido (%)]]&lt;16%,"Bajo",IF(TablaProyecto[[#This Row],[Porcentaje de aumento salarial recibido (%)]]&lt;21%,"Medio","Alto"))</f>
        <v>Bajo</v>
      </c>
      <c r="AP1807" s="3" t="str">
        <f>+IF(TablaProyecto[[#This Row],[TrainingTimesLastYear]]&lt;3,"Poca",IF(TablaProyecto[[#This Row],[TrainingTimesLastYear]]&lt;5,"Media","Mucha"))</f>
        <v>Poca</v>
      </c>
      <c r="AQ1807" s="3" t="str">
        <f>+IF(TablaProyecto[[#This Row],[TotalWorkingYears]]&lt;4,"Junior",IF(TablaProyecto[[#This Row],[TotalWorkingYears]]&lt;10,"Intermediate","Senior"))</f>
        <v>Senior</v>
      </c>
      <c r="AS1807" t="str">
        <f>+IF(TablaProyecto[[#This Row],[Education]]&gt;5,"ERRONEO","")</f>
        <v/>
      </c>
      <c r="AT1807" t="str">
        <f>IF(+COUNTIF(TablaProyecto[EmployeeNumber],TablaProyecto[[#This Row],[EmployeeNumber]])&gt;1,"ERRONEO"," ")</f>
        <v xml:space="preserve"> </v>
      </c>
      <c r="AU1807" t="str">
        <f>+IF(TablaProyecto[[#This Row],[JobSatisfaction]]&gt;4,"ERRONEO"," ")</f>
        <v xml:space="preserve"> </v>
      </c>
      <c r="AV1807" t="str">
        <f>+IF(TablaProyecto[[#This Row],[PerformanceRating]]&gt;4,"ERRONEO"," ")</f>
        <v xml:space="preserve"> </v>
      </c>
      <c r="AW1807" t="str">
        <f>+IF(TablaProyecto[[#This Row],[RelationshipSatisfaction]]&gt;4,"ERRONEO"," ")</f>
        <v xml:space="preserve"> </v>
      </c>
      <c r="AX1807" t="str">
        <f>+IF(TablaProyecto[[#This Row],[WorkLifeBalance]]&gt;4,"ERRONEO"," ")</f>
        <v xml:space="preserve"> </v>
      </c>
    </row>
    <row r="1808" spans="1:50" x14ac:dyDescent="0.35">
      <c r="A1808">
        <v>55</v>
      </c>
      <c r="B1808" t="s">
        <v>35</v>
      </c>
      <c r="C1808" t="s">
        <v>55</v>
      </c>
      <c r="D1808">
        <v>999</v>
      </c>
      <c r="E1808" t="s">
        <v>45</v>
      </c>
      <c r="F1808">
        <v>28</v>
      </c>
      <c r="G1808">
        <v>2</v>
      </c>
      <c r="H1808" t="s">
        <v>61</v>
      </c>
      <c r="I1808">
        <v>1</v>
      </c>
      <c r="J1808">
        <v>2405</v>
      </c>
      <c r="K1808">
        <v>3</v>
      </c>
      <c r="L1808" t="s">
        <v>46</v>
      </c>
      <c r="M1808">
        <v>40</v>
      </c>
      <c r="N1808">
        <v>4</v>
      </c>
      <c r="O1808">
        <v>3</v>
      </c>
      <c r="P1808" t="s">
        <v>58</v>
      </c>
      <c r="Q1808">
        <v>1</v>
      </c>
      <c r="R1808" t="s">
        <v>48</v>
      </c>
      <c r="S1808">
        <v>10496</v>
      </c>
      <c r="T1808">
        <v>7108</v>
      </c>
      <c r="U1808">
        <v>7</v>
      </c>
      <c r="V1808" t="s">
        <v>42</v>
      </c>
      <c r="W1808" t="s">
        <v>35</v>
      </c>
      <c r="X1808">
        <v>18</v>
      </c>
      <c r="Y1808">
        <v>3</v>
      </c>
      <c r="Z1808">
        <v>2</v>
      </c>
      <c r="AA1808">
        <v>80</v>
      </c>
      <c r="AB1808">
        <v>1</v>
      </c>
      <c r="AC1808">
        <v>14</v>
      </c>
      <c r="AD1808">
        <v>2</v>
      </c>
      <c r="AE1808">
        <v>2</v>
      </c>
      <c r="AF1808">
        <v>8</v>
      </c>
      <c r="AG1808">
        <v>3</v>
      </c>
      <c r="AH1808">
        <v>5</v>
      </c>
      <c r="AI1808">
        <v>8</v>
      </c>
      <c r="AJ1808" s="3">
        <f>+TablaProyecto[[#This Row],[PercentSalaryHike]]/100</f>
        <v>0.18</v>
      </c>
      <c r="AK1808" s="3" t="str">
        <f>+IF(TablaProyecto[[#This Row],[Age]]&gt;=61,"Baby boomers",IF(TablaProyecto[[#This Row],[Age]]&gt;=45,"Generacion X",IF(TablaProyecto[[#This Row],[Age]]&gt;=29,"Millennials","Generacion Z")))</f>
        <v>Generacion X</v>
      </c>
      <c r="AL180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08" s="3" t="str">
        <f>+IF(TablaProyecto[[#This Row],[HourlyRate]]&lt;50,"Coste salarial bajo",IF(TablaProyecto[[#This Row],[HourlyRate]]&lt;75,"Coste salarial medio","Coste salarial alto"))</f>
        <v>Coste salarial bajo</v>
      </c>
      <c r="AN1808" s="3" t="str">
        <f>+IF(TablaProyecto[[#This Row],[DistanceFromHome]]&lt;10,"0-10 kms",IF(TablaProyecto[[#This Row],[DistanceFromHome]]&lt;20,"10-20 kms","20-30 kms"))</f>
        <v>20-30 kms</v>
      </c>
      <c r="AO1808" s="3" t="str">
        <f>+IF(TablaProyecto[[#This Row],[Porcentaje de aumento salarial recibido (%)]]&lt;16%,"Bajo",IF(TablaProyecto[[#This Row],[Porcentaje de aumento salarial recibido (%)]]&lt;21%,"Medio","Alto"))</f>
        <v>Medio</v>
      </c>
      <c r="AP1808" s="3" t="str">
        <f>+IF(TablaProyecto[[#This Row],[TrainingTimesLastYear]]&lt;3,"Poca",IF(TablaProyecto[[#This Row],[TrainingTimesLastYear]]&lt;5,"Media","Mucha"))</f>
        <v>Poca</v>
      </c>
      <c r="AQ1808" s="3" t="str">
        <f>+IF(TablaProyecto[[#This Row],[TotalWorkingYears]]&lt;4,"Junior",IF(TablaProyecto[[#This Row],[TotalWorkingYears]]&lt;10,"Intermediate","Senior"))</f>
        <v>Senior</v>
      </c>
      <c r="AS1808" t="str">
        <f>+IF(TablaProyecto[[#This Row],[Education]]&gt;5,"ERRONEO","")</f>
        <v/>
      </c>
      <c r="AT1808" t="str">
        <f>IF(+COUNTIF(TablaProyecto[EmployeeNumber],TablaProyecto[[#This Row],[EmployeeNumber]])&gt;1,"ERRONEO"," ")</f>
        <v xml:space="preserve"> </v>
      </c>
      <c r="AU1808" t="str">
        <f>+IF(TablaProyecto[[#This Row],[JobSatisfaction]]&gt;4,"ERRONEO"," ")</f>
        <v xml:space="preserve"> </v>
      </c>
      <c r="AV1808" t="str">
        <f>+IF(TablaProyecto[[#This Row],[PerformanceRating]]&gt;4,"ERRONEO"," ")</f>
        <v xml:space="preserve"> </v>
      </c>
      <c r="AW1808" t="str">
        <f>+IF(TablaProyecto[[#This Row],[RelationshipSatisfaction]]&gt;4,"ERRONEO"," ")</f>
        <v xml:space="preserve"> </v>
      </c>
      <c r="AX1808" t="str">
        <f>+IF(TablaProyecto[[#This Row],[WorkLifeBalance]]&gt;4,"ERRONEO"," ")</f>
        <v xml:space="preserve"> </v>
      </c>
    </row>
    <row r="1809" spans="1:50" x14ac:dyDescent="0.35">
      <c r="A1809">
        <v>41</v>
      </c>
      <c r="B1809" t="s">
        <v>35</v>
      </c>
      <c r="C1809" t="s">
        <v>55</v>
      </c>
      <c r="D1809">
        <v>1009</v>
      </c>
      <c r="E1809" t="s">
        <v>37</v>
      </c>
      <c r="F1809">
        <v>25</v>
      </c>
      <c r="G1809">
        <v>3</v>
      </c>
      <c r="H1809" t="s">
        <v>61</v>
      </c>
      <c r="I1809">
        <v>1</v>
      </c>
      <c r="J1809">
        <v>2406</v>
      </c>
      <c r="K1809">
        <v>2</v>
      </c>
      <c r="L1809" t="s">
        <v>39</v>
      </c>
      <c r="M1809">
        <v>67</v>
      </c>
      <c r="N1809">
        <v>3</v>
      </c>
      <c r="O1809">
        <v>1</v>
      </c>
      <c r="P1809" t="s">
        <v>57</v>
      </c>
      <c r="Q1809">
        <v>2</v>
      </c>
      <c r="R1809" t="s">
        <v>52</v>
      </c>
      <c r="S1809">
        <v>3291</v>
      </c>
      <c r="T1809">
        <v>19899</v>
      </c>
      <c r="U1809">
        <v>1</v>
      </c>
      <c r="V1809" t="s">
        <v>42</v>
      </c>
      <c r="W1809" t="s">
        <v>35</v>
      </c>
      <c r="X1809">
        <v>11</v>
      </c>
      <c r="Y1809">
        <v>3</v>
      </c>
      <c r="Z1809">
        <v>4</v>
      </c>
      <c r="AA1809">
        <v>80</v>
      </c>
      <c r="AB1809">
        <v>3</v>
      </c>
      <c r="AC1809">
        <v>35</v>
      </c>
      <c r="AD1809">
        <v>3</v>
      </c>
      <c r="AE1809">
        <v>3</v>
      </c>
      <c r="AF1809">
        <v>10</v>
      </c>
      <c r="AG1809">
        <v>0</v>
      </c>
      <c r="AH1809">
        <v>2</v>
      </c>
      <c r="AI1809">
        <v>2</v>
      </c>
      <c r="AJ1809" s="3">
        <f>+TablaProyecto[[#This Row],[PercentSalaryHike]]/100</f>
        <v>0.11</v>
      </c>
      <c r="AK1809" s="3" t="str">
        <f>+IF(TablaProyecto[[#This Row],[Age]]&gt;=61,"Baby boomers",IF(TablaProyecto[[#This Row],[Age]]&gt;=45,"Generacion X",IF(TablaProyecto[[#This Row],[Age]]&gt;=29,"Millennials","Generacion Z")))</f>
        <v>Millennials</v>
      </c>
      <c r="AL180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09" s="3" t="str">
        <f>+IF(TablaProyecto[[#This Row],[HourlyRate]]&lt;50,"Coste salarial bajo",IF(TablaProyecto[[#This Row],[HourlyRate]]&lt;75,"Coste salarial medio","Coste salarial alto"))</f>
        <v>Coste salarial medio</v>
      </c>
      <c r="AN1809" s="3" t="str">
        <f>+IF(TablaProyecto[[#This Row],[DistanceFromHome]]&lt;10,"0-10 kms",IF(TablaProyecto[[#This Row],[DistanceFromHome]]&lt;20,"10-20 kms","20-30 kms"))</f>
        <v>20-30 kms</v>
      </c>
      <c r="AO1809" s="3" t="str">
        <f>+IF(TablaProyecto[[#This Row],[Porcentaje de aumento salarial recibido (%)]]&lt;16%,"Bajo",IF(TablaProyecto[[#This Row],[Porcentaje de aumento salarial recibido (%)]]&lt;21%,"Medio","Alto"))</f>
        <v>Bajo</v>
      </c>
      <c r="AP1809" s="3" t="str">
        <f>+IF(TablaProyecto[[#This Row],[TrainingTimesLastYear]]&lt;3,"Poca",IF(TablaProyecto[[#This Row],[TrainingTimesLastYear]]&lt;5,"Media","Mucha"))</f>
        <v>Media</v>
      </c>
      <c r="AQ1809" s="3" t="str">
        <f>+IF(TablaProyecto[[#This Row],[TotalWorkingYears]]&lt;4,"Junior",IF(TablaProyecto[[#This Row],[TotalWorkingYears]]&lt;10,"Intermediate","Senior"))</f>
        <v>Senior</v>
      </c>
      <c r="AS1809" t="str">
        <f>+IF(TablaProyecto[[#This Row],[Education]]&gt;5,"ERRONEO","")</f>
        <v/>
      </c>
      <c r="AT1809" t="str">
        <f>IF(+COUNTIF(TablaProyecto[EmployeeNumber],TablaProyecto[[#This Row],[EmployeeNumber]])&gt;1,"ERRONEO"," ")</f>
        <v xml:space="preserve"> </v>
      </c>
      <c r="AU1809" t="str">
        <f>+IF(TablaProyecto[[#This Row],[JobSatisfaction]]&gt;4,"ERRONEO"," ")</f>
        <v xml:space="preserve"> </v>
      </c>
      <c r="AV1809" t="str">
        <f>+IF(TablaProyecto[[#This Row],[PerformanceRating]]&gt;4,"ERRONEO"," ")</f>
        <v xml:space="preserve"> </v>
      </c>
      <c r="AW1809" t="str">
        <f>+IF(TablaProyecto[[#This Row],[RelationshipSatisfaction]]&gt;4,"ERRONEO"," ")</f>
        <v xml:space="preserve"> </v>
      </c>
      <c r="AX1809" t="str">
        <f>+IF(TablaProyecto[[#This Row],[WorkLifeBalance]]&gt;4,"ERRONEO"," ")</f>
        <v xml:space="preserve"> </v>
      </c>
    </row>
    <row r="1810" spans="1:50" x14ac:dyDescent="0.35">
      <c r="A1810">
        <v>27</v>
      </c>
      <c r="B1810" t="s">
        <v>35</v>
      </c>
      <c r="C1810" t="s">
        <v>36</v>
      </c>
      <c r="D1810">
        <v>1132</v>
      </c>
      <c r="E1810" t="s">
        <v>45</v>
      </c>
      <c r="F1810">
        <v>7</v>
      </c>
      <c r="G1810">
        <v>3</v>
      </c>
      <c r="H1810" t="s">
        <v>51</v>
      </c>
      <c r="I1810">
        <v>1</v>
      </c>
      <c r="J1810">
        <v>2407</v>
      </c>
      <c r="K1810">
        <v>1</v>
      </c>
      <c r="L1810" t="s">
        <v>39</v>
      </c>
      <c r="M1810">
        <v>76</v>
      </c>
      <c r="N1810">
        <v>3</v>
      </c>
      <c r="O1810">
        <v>2</v>
      </c>
      <c r="P1810" t="s">
        <v>47</v>
      </c>
      <c r="Q1810">
        <v>3</v>
      </c>
      <c r="R1810" t="s">
        <v>48</v>
      </c>
      <c r="S1810">
        <v>3058</v>
      </c>
      <c r="T1810">
        <v>12477</v>
      </c>
      <c r="U1810">
        <v>1</v>
      </c>
      <c r="V1810" t="s">
        <v>42</v>
      </c>
      <c r="W1810" t="s">
        <v>43</v>
      </c>
      <c r="X1810">
        <v>13</v>
      </c>
      <c r="Y1810">
        <v>3</v>
      </c>
      <c r="Z1810">
        <v>4</v>
      </c>
      <c r="AA1810">
        <v>80</v>
      </c>
      <c r="AB1810">
        <v>1</v>
      </c>
      <c r="AC1810">
        <v>8</v>
      </c>
      <c r="AD1810">
        <v>3</v>
      </c>
      <c r="AE1810">
        <v>2</v>
      </c>
      <c r="AF1810">
        <v>20</v>
      </c>
      <c r="AG1810">
        <v>0</v>
      </c>
      <c r="AH1810">
        <v>0</v>
      </c>
      <c r="AI1810">
        <v>1</v>
      </c>
      <c r="AJ1810" s="3">
        <f>+TablaProyecto[[#This Row],[PercentSalaryHike]]/100</f>
        <v>0.13</v>
      </c>
      <c r="AK1810" s="3" t="str">
        <f>+IF(TablaProyecto[[#This Row],[Age]]&gt;=61,"Baby boomers",IF(TablaProyecto[[#This Row],[Age]]&gt;=45,"Generacion X",IF(TablaProyecto[[#This Row],[Age]]&gt;=29,"Millennials","Generacion Z")))</f>
        <v>Generacion Z</v>
      </c>
      <c r="AL181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810" s="3" t="str">
        <f>+IF(TablaProyecto[[#This Row],[HourlyRate]]&lt;50,"Coste salarial bajo",IF(TablaProyecto[[#This Row],[HourlyRate]]&lt;75,"Coste salarial medio","Coste salarial alto"))</f>
        <v>Coste salarial alto</v>
      </c>
      <c r="AN1810" s="3" t="str">
        <f>+IF(TablaProyecto[[#This Row],[DistanceFromHome]]&lt;10,"0-10 kms",IF(TablaProyecto[[#This Row],[DistanceFromHome]]&lt;20,"10-20 kms","20-30 kms"))</f>
        <v>0-10 kms</v>
      </c>
      <c r="AO1810" s="3" t="str">
        <f>+IF(TablaProyecto[[#This Row],[Porcentaje de aumento salarial recibido (%)]]&lt;16%,"Bajo",IF(TablaProyecto[[#This Row],[Porcentaje de aumento salarial recibido (%)]]&lt;21%,"Medio","Alto"))</f>
        <v>Bajo</v>
      </c>
      <c r="AP1810" s="3" t="str">
        <f>+IF(TablaProyecto[[#This Row],[TrainingTimesLastYear]]&lt;3,"Poca",IF(TablaProyecto[[#This Row],[TrainingTimesLastYear]]&lt;5,"Media","Mucha"))</f>
        <v>Media</v>
      </c>
      <c r="AQ1810" s="3" t="str">
        <f>+IF(TablaProyecto[[#This Row],[TotalWorkingYears]]&lt;4,"Junior",IF(TablaProyecto[[#This Row],[TotalWorkingYears]]&lt;10,"Intermediate","Senior"))</f>
        <v>Intermediate</v>
      </c>
      <c r="AS1810" t="str">
        <f>+IF(TablaProyecto[[#This Row],[Education]]&gt;5,"ERRONEO","")</f>
        <v/>
      </c>
      <c r="AT1810" t="str">
        <f>IF(+COUNTIF(TablaProyecto[EmployeeNumber],TablaProyecto[[#This Row],[EmployeeNumber]])&gt;1,"ERRONEO"," ")</f>
        <v xml:space="preserve"> </v>
      </c>
      <c r="AU1810" t="str">
        <f>+IF(TablaProyecto[[#This Row],[JobSatisfaction]]&gt;4,"ERRONEO"," ")</f>
        <v xml:space="preserve"> </v>
      </c>
      <c r="AV1810" t="str">
        <f>+IF(TablaProyecto[[#This Row],[PerformanceRating]]&gt;4,"ERRONEO"," ")</f>
        <v xml:space="preserve"> </v>
      </c>
      <c r="AW1810" t="str">
        <f>+IF(TablaProyecto[[#This Row],[RelationshipSatisfaction]]&gt;4,"ERRONEO"," ")</f>
        <v xml:space="preserve"> </v>
      </c>
      <c r="AX1810" t="str">
        <f>+IF(TablaProyecto[[#This Row],[WorkLifeBalance]]&gt;4,"ERRONEO"," ")</f>
        <v xml:space="preserve"> </v>
      </c>
    </row>
    <row r="1811" spans="1:50" x14ac:dyDescent="0.35">
      <c r="A1811">
        <v>40</v>
      </c>
      <c r="B1811" t="s">
        <v>43</v>
      </c>
      <c r="C1811" t="s">
        <v>36</v>
      </c>
      <c r="D1811">
        <v>337</v>
      </c>
      <c r="E1811" t="s">
        <v>45</v>
      </c>
      <c r="F1811">
        <v>2</v>
      </c>
      <c r="G1811">
        <v>2</v>
      </c>
      <c r="H1811" t="s">
        <v>49</v>
      </c>
      <c r="I1811">
        <v>1</v>
      </c>
      <c r="J1811">
        <v>2408</v>
      </c>
      <c r="K1811">
        <v>2</v>
      </c>
      <c r="L1811" t="s">
        <v>46</v>
      </c>
      <c r="M1811">
        <v>54</v>
      </c>
      <c r="N1811">
        <v>3</v>
      </c>
      <c r="O1811">
        <v>1</v>
      </c>
      <c r="P1811" t="s">
        <v>40</v>
      </c>
      <c r="Q1811">
        <v>4</v>
      </c>
      <c r="R1811" t="s">
        <v>52</v>
      </c>
      <c r="S1811">
        <v>6540</v>
      </c>
      <c r="T1811">
        <v>10425</v>
      </c>
      <c r="U1811">
        <v>9</v>
      </c>
      <c r="V1811" t="s">
        <v>42</v>
      </c>
      <c r="W1811" t="s">
        <v>35</v>
      </c>
      <c r="X1811">
        <v>20</v>
      </c>
      <c r="Y1811">
        <v>3</v>
      </c>
      <c r="Z1811">
        <v>3</v>
      </c>
      <c r="AA1811">
        <v>80</v>
      </c>
      <c r="AB1811">
        <v>1</v>
      </c>
      <c r="AC1811">
        <v>10</v>
      </c>
      <c r="AD1811">
        <v>2</v>
      </c>
      <c r="AE1811">
        <v>3</v>
      </c>
      <c r="AF1811">
        <v>4</v>
      </c>
      <c r="AG1811">
        <v>2</v>
      </c>
      <c r="AH1811">
        <v>0</v>
      </c>
      <c r="AI1811">
        <v>4</v>
      </c>
      <c r="AJ1811" s="3">
        <f>+TablaProyecto[[#This Row],[PercentSalaryHike]]/100</f>
        <v>0.2</v>
      </c>
      <c r="AK1811" s="3" t="str">
        <f>+IF(TablaProyecto[[#This Row],[Age]]&gt;=61,"Baby boomers",IF(TablaProyecto[[#This Row],[Age]]&gt;=45,"Generacion X",IF(TablaProyecto[[#This Row],[Age]]&gt;=29,"Millennials","Generacion Z")))</f>
        <v>Millennials</v>
      </c>
      <c r="AL181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11" s="3" t="str">
        <f>+IF(TablaProyecto[[#This Row],[HourlyRate]]&lt;50,"Coste salarial bajo",IF(TablaProyecto[[#This Row],[HourlyRate]]&lt;75,"Coste salarial medio","Coste salarial alto"))</f>
        <v>Coste salarial medio</v>
      </c>
      <c r="AN1811" s="3" t="str">
        <f>+IF(TablaProyecto[[#This Row],[DistanceFromHome]]&lt;10,"0-10 kms",IF(TablaProyecto[[#This Row],[DistanceFromHome]]&lt;20,"10-20 kms","20-30 kms"))</f>
        <v>0-10 kms</v>
      </c>
      <c r="AO1811" s="3" t="str">
        <f>+IF(TablaProyecto[[#This Row],[Porcentaje de aumento salarial recibido (%)]]&lt;16%,"Bajo",IF(TablaProyecto[[#This Row],[Porcentaje de aumento salarial recibido (%)]]&lt;21%,"Medio","Alto"))</f>
        <v>Medio</v>
      </c>
      <c r="AP1811" s="3" t="str">
        <f>+IF(TablaProyecto[[#This Row],[TrainingTimesLastYear]]&lt;3,"Poca",IF(TablaProyecto[[#This Row],[TrainingTimesLastYear]]&lt;5,"Media","Mucha"))</f>
        <v>Poca</v>
      </c>
      <c r="AQ1811" s="3" t="str">
        <f>+IF(TablaProyecto[[#This Row],[TotalWorkingYears]]&lt;4,"Junior",IF(TablaProyecto[[#This Row],[TotalWorkingYears]]&lt;10,"Intermediate","Senior"))</f>
        <v>Senior</v>
      </c>
      <c r="AS1811" t="str">
        <f>+IF(TablaProyecto[[#This Row],[Education]]&gt;5,"ERRONEO","")</f>
        <v/>
      </c>
      <c r="AT1811" t="str">
        <f>IF(+COUNTIF(TablaProyecto[EmployeeNumber],TablaProyecto[[#This Row],[EmployeeNumber]])&gt;1,"ERRONEO"," ")</f>
        <v xml:space="preserve"> </v>
      </c>
      <c r="AU1811" t="str">
        <f>+IF(TablaProyecto[[#This Row],[JobSatisfaction]]&gt;4,"ERRONEO"," ")</f>
        <v xml:space="preserve"> </v>
      </c>
      <c r="AV1811" t="str">
        <f>+IF(TablaProyecto[[#This Row],[PerformanceRating]]&gt;4,"ERRONEO"," ")</f>
        <v xml:space="preserve"> </v>
      </c>
      <c r="AW1811" t="str">
        <f>+IF(TablaProyecto[[#This Row],[RelationshipSatisfaction]]&gt;4,"ERRONEO"," ")</f>
        <v xml:space="preserve"> </v>
      </c>
      <c r="AX1811" t="str">
        <f>+IF(TablaProyecto[[#This Row],[WorkLifeBalance]]&gt;4,"ERRONEO"," ")</f>
        <v xml:space="preserve"> </v>
      </c>
    </row>
    <row r="1812" spans="1:50" x14ac:dyDescent="0.35">
      <c r="A1812">
        <v>26</v>
      </c>
      <c r="B1812" t="s">
        <v>43</v>
      </c>
      <c r="C1812" t="s">
        <v>44</v>
      </c>
      <c r="D1812">
        <v>1229</v>
      </c>
      <c r="E1812" t="s">
        <v>37</v>
      </c>
      <c r="F1812">
        <v>10</v>
      </c>
      <c r="G1812">
        <v>3</v>
      </c>
      <c r="H1812" t="s">
        <v>59</v>
      </c>
      <c r="I1812">
        <v>1</v>
      </c>
      <c r="J1812">
        <v>2409</v>
      </c>
      <c r="K1812">
        <v>3</v>
      </c>
      <c r="L1812" t="s">
        <v>46</v>
      </c>
      <c r="M1812">
        <v>57</v>
      </c>
      <c r="N1812">
        <v>3</v>
      </c>
      <c r="O1812">
        <v>3</v>
      </c>
      <c r="P1812" t="s">
        <v>47</v>
      </c>
      <c r="Q1812">
        <v>2</v>
      </c>
      <c r="R1812" t="s">
        <v>52</v>
      </c>
      <c r="S1812">
        <v>3419</v>
      </c>
      <c r="T1812">
        <v>10697</v>
      </c>
      <c r="U1812">
        <v>2</v>
      </c>
      <c r="V1812" t="s">
        <v>42</v>
      </c>
      <c r="W1812" t="s">
        <v>43</v>
      </c>
      <c r="X1812">
        <v>19</v>
      </c>
      <c r="Y1812">
        <v>3</v>
      </c>
      <c r="Z1812">
        <v>4</v>
      </c>
      <c r="AA1812">
        <v>80</v>
      </c>
      <c r="AB1812">
        <v>0</v>
      </c>
      <c r="AC1812">
        <v>17</v>
      </c>
      <c r="AD1812">
        <v>2</v>
      </c>
      <c r="AE1812">
        <v>3</v>
      </c>
      <c r="AF1812">
        <v>4</v>
      </c>
      <c r="AG1812">
        <v>7</v>
      </c>
      <c r="AH1812">
        <v>2</v>
      </c>
      <c r="AI1812">
        <v>9</v>
      </c>
      <c r="AJ1812" s="3">
        <f>+TablaProyecto[[#This Row],[PercentSalaryHike]]/100</f>
        <v>0.19</v>
      </c>
      <c r="AK1812" s="3" t="str">
        <f>+IF(TablaProyecto[[#This Row],[Age]]&gt;=61,"Baby boomers",IF(TablaProyecto[[#This Row],[Age]]&gt;=45,"Generacion X",IF(TablaProyecto[[#This Row],[Age]]&gt;=29,"Millennials","Generacion Z")))</f>
        <v>Generacion Z</v>
      </c>
      <c r="AL181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12" s="3" t="str">
        <f>+IF(TablaProyecto[[#This Row],[HourlyRate]]&lt;50,"Coste salarial bajo",IF(TablaProyecto[[#This Row],[HourlyRate]]&lt;75,"Coste salarial medio","Coste salarial alto"))</f>
        <v>Coste salarial medio</v>
      </c>
      <c r="AN1812" s="3" t="str">
        <f>+IF(TablaProyecto[[#This Row],[DistanceFromHome]]&lt;10,"0-10 kms",IF(TablaProyecto[[#This Row],[DistanceFromHome]]&lt;20,"10-20 kms","20-30 kms"))</f>
        <v>10-20 kms</v>
      </c>
      <c r="AO1812" s="3" t="str">
        <f>+IF(TablaProyecto[[#This Row],[Porcentaje de aumento salarial recibido (%)]]&lt;16%,"Bajo",IF(TablaProyecto[[#This Row],[Porcentaje de aumento salarial recibido (%)]]&lt;21%,"Medio","Alto"))</f>
        <v>Medio</v>
      </c>
      <c r="AP1812" s="3" t="str">
        <f>+IF(TablaProyecto[[#This Row],[TrainingTimesLastYear]]&lt;3,"Poca",IF(TablaProyecto[[#This Row],[TrainingTimesLastYear]]&lt;5,"Media","Mucha"))</f>
        <v>Poca</v>
      </c>
      <c r="AQ1812" s="3" t="str">
        <f>+IF(TablaProyecto[[#This Row],[TotalWorkingYears]]&lt;4,"Junior",IF(TablaProyecto[[#This Row],[TotalWorkingYears]]&lt;10,"Intermediate","Senior"))</f>
        <v>Senior</v>
      </c>
      <c r="AS1812" t="str">
        <f>+IF(TablaProyecto[[#This Row],[Education]]&gt;5,"ERRONEO","")</f>
        <v/>
      </c>
      <c r="AT1812" t="str">
        <f>IF(+COUNTIF(TablaProyecto[EmployeeNumber],TablaProyecto[[#This Row],[EmployeeNumber]])&gt;1,"ERRONEO"," ")</f>
        <v xml:space="preserve"> </v>
      </c>
      <c r="AU1812" t="str">
        <f>+IF(TablaProyecto[[#This Row],[JobSatisfaction]]&gt;4,"ERRONEO"," ")</f>
        <v xml:space="preserve"> </v>
      </c>
      <c r="AV1812" t="str">
        <f>+IF(TablaProyecto[[#This Row],[PerformanceRating]]&gt;4,"ERRONEO"," ")</f>
        <v xml:space="preserve"> </v>
      </c>
      <c r="AW1812" t="str">
        <f>+IF(TablaProyecto[[#This Row],[RelationshipSatisfaction]]&gt;4,"ERRONEO"," ")</f>
        <v xml:space="preserve"> </v>
      </c>
      <c r="AX1812" t="str">
        <f>+IF(TablaProyecto[[#This Row],[WorkLifeBalance]]&gt;4,"ERRONEO"," ")</f>
        <v xml:space="preserve"> </v>
      </c>
    </row>
    <row r="1813" spans="1:50" x14ac:dyDescent="0.35">
      <c r="A1813">
        <v>47</v>
      </c>
      <c r="B1813" t="s">
        <v>43</v>
      </c>
      <c r="C1813" t="s">
        <v>36</v>
      </c>
      <c r="D1813">
        <v>443</v>
      </c>
      <c r="E1813" t="s">
        <v>37</v>
      </c>
      <c r="F1813">
        <v>19</v>
      </c>
      <c r="G1813">
        <v>3</v>
      </c>
      <c r="H1813" t="s">
        <v>60</v>
      </c>
      <c r="I1813">
        <v>1</v>
      </c>
      <c r="J1813">
        <v>2410</v>
      </c>
      <c r="K1813">
        <v>4</v>
      </c>
      <c r="L1813" t="s">
        <v>39</v>
      </c>
      <c r="M1813">
        <v>43</v>
      </c>
      <c r="N1813">
        <v>3</v>
      </c>
      <c r="O1813">
        <v>1</v>
      </c>
      <c r="P1813" t="s">
        <v>57</v>
      </c>
      <c r="Q1813">
        <v>1</v>
      </c>
      <c r="R1813" t="s">
        <v>52</v>
      </c>
      <c r="S1813">
        <v>10748</v>
      </c>
      <c r="T1813">
        <v>7679</v>
      </c>
      <c r="U1813">
        <v>3</v>
      </c>
      <c r="V1813" t="s">
        <v>42</v>
      </c>
      <c r="W1813" t="s">
        <v>43</v>
      </c>
      <c r="X1813">
        <v>14</v>
      </c>
      <c r="Y1813">
        <v>3</v>
      </c>
      <c r="Z1813">
        <v>4</v>
      </c>
      <c r="AA1813">
        <v>80</v>
      </c>
      <c r="AB1813">
        <v>1</v>
      </c>
      <c r="AC1813">
        <v>4</v>
      </c>
      <c r="AD1813">
        <v>3</v>
      </c>
      <c r="AE1813">
        <v>3</v>
      </c>
      <c r="AF1813">
        <v>9</v>
      </c>
      <c r="AG1813">
        <v>2</v>
      </c>
      <c r="AH1813">
        <v>1</v>
      </c>
      <c r="AI1813">
        <v>2</v>
      </c>
      <c r="AJ1813" s="3">
        <f>+TablaProyecto[[#This Row],[PercentSalaryHike]]/100</f>
        <v>0.14000000000000001</v>
      </c>
      <c r="AK1813" s="3" t="str">
        <f>+IF(TablaProyecto[[#This Row],[Age]]&gt;=61,"Baby boomers",IF(TablaProyecto[[#This Row],[Age]]&gt;=45,"Generacion X",IF(TablaProyecto[[#This Row],[Age]]&gt;=29,"Millennials","Generacion Z")))</f>
        <v>Generacion X</v>
      </c>
      <c r="AL181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13" s="3" t="str">
        <f>+IF(TablaProyecto[[#This Row],[HourlyRate]]&lt;50,"Coste salarial bajo",IF(TablaProyecto[[#This Row],[HourlyRate]]&lt;75,"Coste salarial medio","Coste salarial alto"))</f>
        <v>Coste salarial bajo</v>
      </c>
      <c r="AN1813" s="3" t="str">
        <f>+IF(TablaProyecto[[#This Row],[DistanceFromHome]]&lt;10,"0-10 kms",IF(TablaProyecto[[#This Row],[DistanceFromHome]]&lt;20,"10-20 kms","20-30 kms"))</f>
        <v>10-20 kms</v>
      </c>
      <c r="AO1813" s="3" t="str">
        <f>+IF(TablaProyecto[[#This Row],[Porcentaje de aumento salarial recibido (%)]]&lt;16%,"Bajo",IF(TablaProyecto[[#This Row],[Porcentaje de aumento salarial recibido (%)]]&lt;21%,"Medio","Alto"))</f>
        <v>Bajo</v>
      </c>
      <c r="AP1813" s="3" t="str">
        <f>+IF(TablaProyecto[[#This Row],[TrainingTimesLastYear]]&lt;3,"Poca",IF(TablaProyecto[[#This Row],[TrainingTimesLastYear]]&lt;5,"Media","Mucha"))</f>
        <v>Media</v>
      </c>
      <c r="AQ1813" s="3" t="str">
        <f>+IF(TablaProyecto[[#This Row],[TotalWorkingYears]]&lt;4,"Junior",IF(TablaProyecto[[#This Row],[TotalWorkingYears]]&lt;10,"Intermediate","Senior"))</f>
        <v>Intermediate</v>
      </c>
      <c r="AS1813" t="str">
        <f>+IF(TablaProyecto[[#This Row],[Education]]&gt;5,"ERRONEO","")</f>
        <v/>
      </c>
      <c r="AT1813" t="str">
        <f>IF(+COUNTIF(TablaProyecto[EmployeeNumber],TablaProyecto[[#This Row],[EmployeeNumber]])&gt;1,"ERRONEO"," ")</f>
        <v xml:space="preserve"> </v>
      </c>
      <c r="AU1813" t="str">
        <f>+IF(TablaProyecto[[#This Row],[JobSatisfaction]]&gt;4,"ERRONEO"," ")</f>
        <v xml:space="preserve"> </v>
      </c>
      <c r="AV1813" t="str">
        <f>+IF(TablaProyecto[[#This Row],[PerformanceRating]]&gt;4,"ERRONEO"," ")</f>
        <v xml:space="preserve"> </v>
      </c>
      <c r="AW1813" t="str">
        <f>+IF(TablaProyecto[[#This Row],[RelationshipSatisfaction]]&gt;4,"ERRONEO"," ")</f>
        <v xml:space="preserve"> </v>
      </c>
      <c r="AX1813" t="str">
        <f>+IF(TablaProyecto[[#This Row],[WorkLifeBalance]]&gt;4,"ERRONEO"," ")</f>
        <v xml:space="preserve"> </v>
      </c>
    </row>
    <row r="1814" spans="1:50" x14ac:dyDescent="0.35">
      <c r="A1814">
        <v>26</v>
      </c>
      <c r="B1814" t="s">
        <v>35</v>
      </c>
      <c r="C1814" t="s">
        <v>55</v>
      </c>
      <c r="D1814">
        <v>543</v>
      </c>
      <c r="E1814" t="s">
        <v>45</v>
      </c>
      <c r="F1814">
        <v>10</v>
      </c>
      <c r="G1814">
        <v>1</v>
      </c>
      <c r="H1814" t="s">
        <v>60</v>
      </c>
      <c r="I1814">
        <v>1</v>
      </c>
      <c r="J1814">
        <v>2411</v>
      </c>
      <c r="K1814">
        <v>3</v>
      </c>
      <c r="L1814" t="s">
        <v>39</v>
      </c>
      <c r="M1814">
        <v>66</v>
      </c>
      <c r="N1814">
        <v>3</v>
      </c>
      <c r="O1814">
        <v>1</v>
      </c>
      <c r="P1814" t="s">
        <v>50</v>
      </c>
      <c r="Q1814">
        <v>4</v>
      </c>
      <c r="R1814" t="s">
        <v>48</v>
      </c>
      <c r="S1814">
        <v>13348</v>
      </c>
      <c r="T1814">
        <v>12290</v>
      </c>
      <c r="U1814">
        <v>3</v>
      </c>
      <c r="V1814" t="s">
        <v>42</v>
      </c>
      <c r="W1814" t="s">
        <v>35</v>
      </c>
      <c r="X1814">
        <v>11</v>
      </c>
      <c r="Y1814">
        <v>3</v>
      </c>
      <c r="Z1814">
        <v>1</v>
      </c>
      <c r="AA1814">
        <v>80</v>
      </c>
      <c r="AB1814">
        <v>0</v>
      </c>
      <c r="AC1814">
        <v>10</v>
      </c>
      <c r="AD1814">
        <v>1</v>
      </c>
      <c r="AE1814">
        <v>4</v>
      </c>
      <c r="AF1814">
        <v>1</v>
      </c>
      <c r="AG1814">
        <v>6</v>
      </c>
      <c r="AH1814">
        <v>0</v>
      </c>
      <c r="AI1814">
        <v>7</v>
      </c>
      <c r="AJ1814" s="3">
        <f>+TablaProyecto[[#This Row],[PercentSalaryHike]]/100</f>
        <v>0.11</v>
      </c>
      <c r="AK1814" s="3" t="str">
        <f>+IF(TablaProyecto[[#This Row],[Age]]&gt;=61,"Baby boomers",IF(TablaProyecto[[#This Row],[Age]]&gt;=45,"Generacion X",IF(TablaProyecto[[#This Row],[Age]]&gt;=29,"Millennials","Generacion Z")))</f>
        <v>Generacion Z</v>
      </c>
      <c r="AL181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814" s="3" t="str">
        <f>+IF(TablaProyecto[[#This Row],[HourlyRate]]&lt;50,"Coste salarial bajo",IF(TablaProyecto[[#This Row],[HourlyRate]]&lt;75,"Coste salarial medio","Coste salarial alto"))</f>
        <v>Coste salarial medio</v>
      </c>
      <c r="AN1814" s="3" t="str">
        <f>+IF(TablaProyecto[[#This Row],[DistanceFromHome]]&lt;10,"0-10 kms",IF(TablaProyecto[[#This Row],[DistanceFromHome]]&lt;20,"10-20 kms","20-30 kms"))</f>
        <v>10-20 kms</v>
      </c>
      <c r="AO1814" s="3" t="str">
        <f>+IF(TablaProyecto[[#This Row],[Porcentaje de aumento salarial recibido (%)]]&lt;16%,"Bajo",IF(TablaProyecto[[#This Row],[Porcentaje de aumento salarial recibido (%)]]&lt;21%,"Medio","Alto"))</f>
        <v>Bajo</v>
      </c>
      <c r="AP1814" s="3" t="str">
        <f>+IF(TablaProyecto[[#This Row],[TrainingTimesLastYear]]&lt;3,"Poca",IF(TablaProyecto[[#This Row],[TrainingTimesLastYear]]&lt;5,"Media","Mucha"))</f>
        <v>Poca</v>
      </c>
      <c r="AQ1814" s="3" t="str">
        <f>+IF(TablaProyecto[[#This Row],[TotalWorkingYears]]&lt;4,"Junior",IF(TablaProyecto[[#This Row],[TotalWorkingYears]]&lt;10,"Intermediate","Senior"))</f>
        <v>Senior</v>
      </c>
      <c r="AS1814" t="str">
        <f>+IF(TablaProyecto[[#This Row],[Education]]&gt;5,"ERRONEO","")</f>
        <v/>
      </c>
      <c r="AT1814" t="str">
        <f>IF(+COUNTIF(TablaProyecto[EmployeeNumber],TablaProyecto[[#This Row],[EmployeeNumber]])&gt;1,"ERRONEO"," ")</f>
        <v xml:space="preserve"> </v>
      </c>
      <c r="AU1814" t="str">
        <f>+IF(TablaProyecto[[#This Row],[JobSatisfaction]]&gt;4,"ERRONEO"," ")</f>
        <v xml:space="preserve"> </v>
      </c>
      <c r="AV1814" t="str">
        <f>+IF(TablaProyecto[[#This Row],[PerformanceRating]]&gt;4,"ERRONEO"," ")</f>
        <v xml:space="preserve"> </v>
      </c>
      <c r="AW1814" t="str">
        <f>+IF(TablaProyecto[[#This Row],[RelationshipSatisfaction]]&gt;4,"ERRONEO"," ")</f>
        <v xml:space="preserve"> </v>
      </c>
      <c r="AX1814" t="str">
        <f>+IF(TablaProyecto[[#This Row],[WorkLifeBalance]]&gt;4,"ERRONEO"," ")</f>
        <v xml:space="preserve"> </v>
      </c>
    </row>
    <row r="1815" spans="1:50" x14ac:dyDescent="0.35">
      <c r="A1815">
        <v>36</v>
      </c>
      <c r="B1815" t="s">
        <v>35</v>
      </c>
      <c r="C1815" t="s">
        <v>55</v>
      </c>
      <c r="D1815">
        <v>342</v>
      </c>
      <c r="E1815" t="s">
        <v>45</v>
      </c>
      <c r="F1815">
        <v>1</v>
      </c>
      <c r="G1815">
        <v>3</v>
      </c>
      <c r="H1815" t="s">
        <v>60</v>
      </c>
      <c r="I1815">
        <v>1</v>
      </c>
      <c r="J1815">
        <v>2412</v>
      </c>
      <c r="K1815">
        <v>4</v>
      </c>
      <c r="L1815" t="s">
        <v>39</v>
      </c>
      <c r="M1815">
        <v>56</v>
      </c>
      <c r="N1815">
        <v>3</v>
      </c>
      <c r="O1815">
        <v>2</v>
      </c>
      <c r="P1815" t="s">
        <v>54</v>
      </c>
      <c r="Q1815">
        <v>1</v>
      </c>
      <c r="R1815" t="s">
        <v>48</v>
      </c>
      <c r="S1815">
        <v>9526</v>
      </c>
      <c r="T1815">
        <v>13494</v>
      </c>
      <c r="U1815">
        <v>1</v>
      </c>
      <c r="V1815" t="s">
        <v>42</v>
      </c>
      <c r="W1815" t="s">
        <v>35</v>
      </c>
      <c r="X1815">
        <v>14</v>
      </c>
      <c r="Y1815">
        <v>3</v>
      </c>
      <c r="Z1815">
        <v>1</v>
      </c>
      <c r="AA1815">
        <v>80</v>
      </c>
      <c r="AB1815">
        <v>1</v>
      </c>
      <c r="AC1815">
        <v>13</v>
      </c>
      <c r="AD1815">
        <v>3</v>
      </c>
      <c r="AE1815">
        <v>3</v>
      </c>
      <c r="AF1815">
        <v>10</v>
      </c>
      <c r="AG1815">
        <v>5</v>
      </c>
      <c r="AH1815">
        <v>0</v>
      </c>
      <c r="AI1815">
        <v>7</v>
      </c>
      <c r="AJ1815" s="3">
        <f>+TablaProyecto[[#This Row],[PercentSalaryHike]]/100</f>
        <v>0.14000000000000001</v>
      </c>
      <c r="AK1815" s="3" t="str">
        <f>+IF(TablaProyecto[[#This Row],[Age]]&gt;=61,"Baby boomers",IF(TablaProyecto[[#This Row],[Age]]&gt;=45,"Generacion X",IF(TablaProyecto[[#This Row],[Age]]&gt;=29,"Millennials","Generacion Z")))</f>
        <v>Millennials</v>
      </c>
      <c r="AL181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15" s="3" t="str">
        <f>+IF(TablaProyecto[[#This Row],[HourlyRate]]&lt;50,"Coste salarial bajo",IF(TablaProyecto[[#This Row],[HourlyRate]]&lt;75,"Coste salarial medio","Coste salarial alto"))</f>
        <v>Coste salarial medio</v>
      </c>
      <c r="AN1815" s="3" t="str">
        <f>+IF(TablaProyecto[[#This Row],[DistanceFromHome]]&lt;10,"0-10 kms",IF(TablaProyecto[[#This Row],[DistanceFromHome]]&lt;20,"10-20 kms","20-30 kms"))</f>
        <v>0-10 kms</v>
      </c>
      <c r="AO1815" s="3" t="str">
        <f>+IF(TablaProyecto[[#This Row],[Porcentaje de aumento salarial recibido (%)]]&lt;16%,"Bajo",IF(TablaProyecto[[#This Row],[Porcentaje de aumento salarial recibido (%)]]&lt;21%,"Medio","Alto"))</f>
        <v>Bajo</v>
      </c>
      <c r="AP1815" s="3" t="str">
        <f>+IF(TablaProyecto[[#This Row],[TrainingTimesLastYear]]&lt;3,"Poca",IF(TablaProyecto[[#This Row],[TrainingTimesLastYear]]&lt;5,"Media","Mucha"))</f>
        <v>Media</v>
      </c>
      <c r="AQ1815" s="3" t="str">
        <f>+IF(TablaProyecto[[#This Row],[TotalWorkingYears]]&lt;4,"Junior",IF(TablaProyecto[[#This Row],[TotalWorkingYears]]&lt;10,"Intermediate","Senior"))</f>
        <v>Senior</v>
      </c>
      <c r="AS1815" t="str">
        <f>+IF(TablaProyecto[[#This Row],[Education]]&gt;5,"ERRONEO","")</f>
        <v/>
      </c>
      <c r="AT1815" t="str">
        <f>IF(+COUNTIF(TablaProyecto[EmployeeNumber],TablaProyecto[[#This Row],[EmployeeNumber]])&gt;1,"ERRONEO"," ")</f>
        <v xml:space="preserve"> </v>
      </c>
      <c r="AU1815" t="str">
        <f>+IF(TablaProyecto[[#This Row],[JobSatisfaction]]&gt;4,"ERRONEO"," ")</f>
        <v xml:space="preserve"> </v>
      </c>
      <c r="AV1815" t="str">
        <f>+IF(TablaProyecto[[#This Row],[PerformanceRating]]&gt;4,"ERRONEO"," ")</f>
        <v xml:space="preserve"> </v>
      </c>
      <c r="AW1815" t="str">
        <f>+IF(TablaProyecto[[#This Row],[RelationshipSatisfaction]]&gt;4,"ERRONEO"," ")</f>
        <v xml:space="preserve"> </v>
      </c>
      <c r="AX1815" t="str">
        <f>+IF(TablaProyecto[[#This Row],[WorkLifeBalance]]&gt;4,"ERRONEO"," ")</f>
        <v xml:space="preserve"> </v>
      </c>
    </row>
    <row r="1816" spans="1:50" x14ac:dyDescent="0.35">
      <c r="A1816">
        <v>34</v>
      </c>
      <c r="B1816" t="s">
        <v>43</v>
      </c>
      <c r="C1816" t="s">
        <v>55</v>
      </c>
      <c r="D1816">
        <v>265</v>
      </c>
      <c r="E1816" t="s">
        <v>61</v>
      </c>
      <c r="F1816">
        <v>26</v>
      </c>
      <c r="G1816">
        <v>3</v>
      </c>
      <c r="H1816" t="s">
        <v>49</v>
      </c>
      <c r="I1816">
        <v>1</v>
      </c>
      <c r="J1816">
        <v>2413</v>
      </c>
      <c r="K1816">
        <v>1</v>
      </c>
      <c r="L1816" t="s">
        <v>39</v>
      </c>
      <c r="M1816">
        <v>80</v>
      </c>
      <c r="N1816">
        <v>3</v>
      </c>
      <c r="O1816">
        <v>2</v>
      </c>
      <c r="P1816" t="s">
        <v>50</v>
      </c>
      <c r="Q1816">
        <v>4</v>
      </c>
      <c r="R1816" t="s">
        <v>41</v>
      </c>
      <c r="S1816">
        <v>11159</v>
      </c>
      <c r="T1816">
        <v>5531</v>
      </c>
      <c r="U1816">
        <v>5</v>
      </c>
      <c r="V1816" t="s">
        <v>42</v>
      </c>
      <c r="W1816" t="s">
        <v>43</v>
      </c>
      <c r="X1816">
        <v>15</v>
      </c>
      <c r="Y1816">
        <v>3</v>
      </c>
      <c r="Z1816">
        <v>4</v>
      </c>
      <c r="AA1816">
        <v>80</v>
      </c>
      <c r="AB1816">
        <v>0</v>
      </c>
      <c r="AC1816">
        <v>19</v>
      </c>
      <c r="AD1816">
        <v>0</v>
      </c>
      <c r="AE1816">
        <v>2</v>
      </c>
      <c r="AF1816">
        <v>8</v>
      </c>
      <c r="AG1816">
        <v>10</v>
      </c>
      <c r="AH1816">
        <v>1</v>
      </c>
      <c r="AI1816">
        <v>2</v>
      </c>
      <c r="AJ1816" s="3">
        <f>+TablaProyecto[[#This Row],[PercentSalaryHike]]/100</f>
        <v>0.15</v>
      </c>
      <c r="AK1816" s="3" t="str">
        <f>+IF(TablaProyecto[[#This Row],[Age]]&gt;=61,"Baby boomers",IF(TablaProyecto[[#This Row],[Age]]&gt;=45,"Generacion X",IF(TablaProyecto[[#This Row],[Age]]&gt;=29,"Millennials","Generacion Z")))</f>
        <v>Millennials</v>
      </c>
      <c r="AL181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16" s="3" t="str">
        <f>+IF(TablaProyecto[[#This Row],[HourlyRate]]&lt;50,"Coste salarial bajo",IF(TablaProyecto[[#This Row],[HourlyRate]]&lt;75,"Coste salarial medio","Coste salarial alto"))</f>
        <v>Coste salarial alto</v>
      </c>
      <c r="AN1816" s="3" t="str">
        <f>+IF(TablaProyecto[[#This Row],[DistanceFromHome]]&lt;10,"0-10 kms",IF(TablaProyecto[[#This Row],[DistanceFromHome]]&lt;20,"10-20 kms","20-30 kms"))</f>
        <v>20-30 kms</v>
      </c>
      <c r="AO1816" s="3" t="str">
        <f>+IF(TablaProyecto[[#This Row],[Porcentaje de aumento salarial recibido (%)]]&lt;16%,"Bajo",IF(TablaProyecto[[#This Row],[Porcentaje de aumento salarial recibido (%)]]&lt;21%,"Medio","Alto"))</f>
        <v>Bajo</v>
      </c>
      <c r="AP1816" s="3" t="str">
        <f>+IF(TablaProyecto[[#This Row],[TrainingTimesLastYear]]&lt;3,"Poca",IF(TablaProyecto[[#This Row],[TrainingTimesLastYear]]&lt;5,"Media","Mucha"))</f>
        <v>Poca</v>
      </c>
      <c r="AQ1816" s="3" t="str">
        <f>+IF(TablaProyecto[[#This Row],[TotalWorkingYears]]&lt;4,"Junior",IF(TablaProyecto[[#This Row],[TotalWorkingYears]]&lt;10,"Intermediate","Senior"))</f>
        <v>Senior</v>
      </c>
      <c r="AS1816" t="str">
        <f>+IF(TablaProyecto[[#This Row],[Education]]&gt;5,"ERRONEO","")</f>
        <v/>
      </c>
      <c r="AT1816" t="str">
        <f>IF(+COUNTIF(TablaProyecto[EmployeeNumber],TablaProyecto[[#This Row],[EmployeeNumber]])&gt;1,"ERRONEO"," ")</f>
        <v xml:space="preserve"> </v>
      </c>
      <c r="AU1816" t="str">
        <f>+IF(TablaProyecto[[#This Row],[JobSatisfaction]]&gt;4,"ERRONEO"," ")</f>
        <v xml:space="preserve"> </v>
      </c>
      <c r="AV1816" t="str">
        <f>+IF(TablaProyecto[[#This Row],[PerformanceRating]]&gt;4,"ERRONEO"," ")</f>
        <v xml:space="preserve"> </v>
      </c>
      <c r="AW1816" t="str">
        <f>+IF(TablaProyecto[[#This Row],[RelationshipSatisfaction]]&gt;4,"ERRONEO"," ")</f>
        <v xml:space="preserve"> </v>
      </c>
      <c r="AX1816" t="str">
        <f>+IF(TablaProyecto[[#This Row],[WorkLifeBalance]]&gt;4,"ERRONEO"," ")</f>
        <v xml:space="preserve"> </v>
      </c>
    </row>
    <row r="1817" spans="1:50" x14ac:dyDescent="0.35">
      <c r="A1817">
        <v>34</v>
      </c>
      <c r="B1817" t="s">
        <v>43</v>
      </c>
      <c r="C1817" t="s">
        <v>44</v>
      </c>
      <c r="D1817">
        <v>970</v>
      </c>
      <c r="E1817" t="s">
        <v>45</v>
      </c>
      <c r="F1817">
        <v>2</v>
      </c>
      <c r="G1817">
        <v>4</v>
      </c>
      <c r="H1817" t="s">
        <v>59</v>
      </c>
      <c r="I1817">
        <v>1</v>
      </c>
      <c r="J1817">
        <v>2414</v>
      </c>
      <c r="K1817">
        <v>3</v>
      </c>
      <c r="L1817" t="s">
        <v>46</v>
      </c>
      <c r="M1817">
        <v>87</v>
      </c>
      <c r="N1817">
        <v>2</v>
      </c>
      <c r="O1817">
        <v>4</v>
      </c>
      <c r="P1817" t="s">
        <v>54</v>
      </c>
      <c r="Q1817">
        <v>1</v>
      </c>
      <c r="R1817" t="s">
        <v>48</v>
      </c>
      <c r="S1817">
        <v>2269</v>
      </c>
      <c r="T1817">
        <v>11038</v>
      </c>
      <c r="U1817">
        <v>1</v>
      </c>
      <c r="V1817" t="s">
        <v>42</v>
      </c>
      <c r="W1817" t="s">
        <v>35</v>
      </c>
      <c r="X1817">
        <v>17</v>
      </c>
      <c r="Y1817">
        <v>3</v>
      </c>
      <c r="Z1817">
        <v>3</v>
      </c>
      <c r="AA1817">
        <v>80</v>
      </c>
      <c r="AB1817">
        <v>0</v>
      </c>
      <c r="AC1817">
        <v>23</v>
      </c>
      <c r="AD1817">
        <v>2</v>
      </c>
      <c r="AE1817">
        <v>3</v>
      </c>
      <c r="AF1817">
        <v>4</v>
      </c>
      <c r="AG1817">
        <v>2</v>
      </c>
      <c r="AH1817">
        <v>0</v>
      </c>
      <c r="AI1817">
        <v>4</v>
      </c>
      <c r="AJ1817" s="3">
        <f>+TablaProyecto[[#This Row],[PercentSalaryHike]]/100</f>
        <v>0.17</v>
      </c>
      <c r="AK1817" s="3" t="str">
        <f>+IF(TablaProyecto[[#This Row],[Age]]&gt;=61,"Baby boomers",IF(TablaProyecto[[#This Row],[Age]]&gt;=45,"Generacion X",IF(TablaProyecto[[#This Row],[Age]]&gt;=29,"Millennials","Generacion Z")))</f>
        <v>Millennials</v>
      </c>
      <c r="AL181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17" s="3" t="str">
        <f>+IF(TablaProyecto[[#This Row],[HourlyRate]]&lt;50,"Coste salarial bajo",IF(TablaProyecto[[#This Row],[HourlyRate]]&lt;75,"Coste salarial medio","Coste salarial alto"))</f>
        <v>Coste salarial alto</v>
      </c>
      <c r="AN1817" s="3" t="str">
        <f>+IF(TablaProyecto[[#This Row],[DistanceFromHome]]&lt;10,"0-10 kms",IF(TablaProyecto[[#This Row],[DistanceFromHome]]&lt;20,"10-20 kms","20-30 kms"))</f>
        <v>0-10 kms</v>
      </c>
      <c r="AO1817" s="3" t="str">
        <f>+IF(TablaProyecto[[#This Row],[Porcentaje de aumento salarial recibido (%)]]&lt;16%,"Bajo",IF(TablaProyecto[[#This Row],[Porcentaje de aumento salarial recibido (%)]]&lt;21%,"Medio","Alto"))</f>
        <v>Medio</v>
      </c>
      <c r="AP1817" s="3" t="str">
        <f>+IF(TablaProyecto[[#This Row],[TrainingTimesLastYear]]&lt;3,"Poca",IF(TablaProyecto[[#This Row],[TrainingTimesLastYear]]&lt;5,"Media","Mucha"))</f>
        <v>Poca</v>
      </c>
      <c r="AQ1817" s="3" t="str">
        <f>+IF(TablaProyecto[[#This Row],[TotalWorkingYears]]&lt;4,"Junior",IF(TablaProyecto[[#This Row],[TotalWorkingYears]]&lt;10,"Intermediate","Senior"))</f>
        <v>Senior</v>
      </c>
      <c r="AS1817" t="str">
        <f>+IF(TablaProyecto[[#This Row],[Education]]&gt;5,"ERRONEO","")</f>
        <v/>
      </c>
      <c r="AT1817" t="str">
        <f>IF(+COUNTIF(TablaProyecto[EmployeeNumber],TablaProyecto[[#This Row],[EmployeeNumber]])&gt;1,"ERRONEO"," ")</f>
        <v xml:space="preserve"> </v>
      </c>
      <c r="AU1817" t="str">
        <f>+IF(TablaProyecto[[#This Row],[JobSatisfaction]]&gt;4,"ERRONEO"," ")</f>
        <v xml:space="preserve"> </v>
      </c>
      <c r="AV1817" t="str">
        <f>+IF(TablaProyecto[[#This Row],[PerformanceRating]]&gt;4,"ERRONEO"," ")</f>
        <v xml:space="preserve"> </v>
      </c>
      <c r="AW1817" t="str">
        <f>+IF(TablaProyecto[[#This Row],[RelationshipSatisfaction]]&gt;4,"ERRONEO"," ")</f>
        <v xml:space="preserve"> </v>
      </c>
      <c r="AX1817" t="str">
        <f>+IF(TablaProyecto[[#This Row],[WorkLifeBalance]]&gt;4,"ERRONEO"," ")</f>
        <v xml:space="preserve"> </v>
      </c>
    </row>
    <row r="1818" spans="1:50" x14ac:dyDescent="0.35">
      <c r="A1818">
        <v>34</v>
      </c>
      <c r="B1818" t="s">
        <v>43</v>
      </c>
      <c r="C1818" t="s">
        <v>55</v>
      </c>
      <c r="D1818">
        <v>1216</v>
      </c>
      <c r="E1818" t="s">
        <v>37</v>
      </c>
      <c r="F1818">
        <v>2</v>
      </c>
      <c r="G1818">
        <v>1</v>
      </c>
      <c r="H1818" t="s">
        <v>60</v>
      </c>
      <c r="I1818">
        <v>1</v>
      </c>
      <c r="J1818">
        <v>2415</v>
      </c>
      <c r="K1818">
        <v>2</v>
      </c>
      <c r="L1818" t="s">
        <v>39</v>
      </c>
      <c r="M1818">
        <v>40</v>
      </c>
      <c r="N1818">
        <v>3</v>
      </c>
      <c r="O1818">
        <v>3</v>
      </c>
      <c r="P1818" t="s">
        <v>57</v>
      </c>
      <c r="Q1818">
        <v>4</v>
      </c>
      <c r="R1818" t="s">
        <v>48</v>
      </c>
      <c r="S1818">
        <v>10422</v>
      </c>
      <c r="T1818">
        <v>7389</v>
      </c>
      <c r="U1818">
        <v>1</v>
      </c>
      <c r="V1818" t="s">
        <v>42</v>
      </c>
      <c r="W1818" t="s">
        <v>43</v>
      </c>
      <c r="X1818">
        <v>16</v>
      </c>
      <c r="Y1818">
        <v>3</v>
      </c>
      <c r="Z1818">
        <v>1</v>
      </c>
      <c r="AA1818">
        <v>80</v>
      </c>
      <c r="AB1818">
        <v>0</v>
      </c>
      <c r="AC1818">
        <v>0</v>
      </c>
      <c r="AD1818">
        <v>3</v>
      </c>
      <c r="AE1818">
        <v>4</v>
      </c>
      <c r="AF1818">
        <v>2</v>
      </c>
      <c r="AG1818">
        <v>1</v>
      </c>
      <c r="AH1818">
        <v>4</v>
      </c>
      <c r="AI1818">
        <v>5</v>
      </c>
      <c r="AJ1818" s="3">
        <f>+TablaProyecto[[#This Row],[PercentSalaryHike]]/100</f>
        <v>0.16</v>
      </c>
      <c r="AK1818" s="3" t="str">
        <f>+IF(TablaProyecto[[#This Row],[Age]]&gt;=61,"Baby boomers",IF(TablaProyecto[[#This Row],[Age]]&gt;=45,"Generacion X",IF(TablaProyecto[[#This Row],[Age]]&gt;=29,"Millennials","Generacion Z")))</f>
        <v>Millennials</v>
      </c>
      <c r="AL181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18" s="3" t="str">
        <f>+IF(TablaProyecto[[#This Row],[HourlyRate]]&lt;50,"Coste salarial bajo",IF(TablaProyecto[[#This Row],[HourlyRate]]&lt;75,"Coste salarial medio","Coste salarial alto"))</f>
        <v>Coste salarial bajo</v>
      </c>
      <c r="AN1818" s="3" t="str">
        <f>+IF(TablaProyecto[[#This Row],[DistanceFromHome]]&lt;10,"0-10 kms",IF(TablaProyecto[[#This Row],[DistanceFromHome]]&lt;20,"10-20 kms","20-30 kms"))</f>
        <v>0-10 kms</v>
      </c>
      <c r="AO1818" s="3" t="str">
        <f>+IF(TablaProyecto[[#This Row],[Porcentaje de aumento salarial recibido (%)]]&lt;16%,"Bajo",IF(TablaProyecto[[#This Row],[Porcentaje de aumento salarial recibido (%)]]&lt;21%,"Medio","Alto"))</f>
        <v>Medio</v>
      </c>
      <c r="AP1818" s="3" t="str">
        <f>+IF(TablaProyecto[[#This Row],[TrainingTimesLastYear]]&lt;3,"Poca",IF(TablaProyecto[[#This Row],[TrainingTimesLastYear]]&lt;5,"Media","Mucha"))</f>
        <v>Media</v>
      </c>
      <c r="AQ1818" s="3" t="str">
        <f>+IF(TablaProyecto[[#This Row],[TotalWorkingYears]]&lt;4,"Junior",IF(TablaProyecto[[#This Row],[TotalWorkingYears]]&lt;10,"Intermediate","Senior"))</f>
        <v>Junior</v>
      </c>
      <c r="AS1818" t="str">
        <f>+IF(TablaProyecto[[#This Row],[Education]]&gt;5,"ERRONEO","")</f>
        <v/>
      </c>
      <c r="AT1818" t="str">
        <f>IF(+COUNTIF(TablaProyecto[EmployeeNumber],TablaProyecto[[#This Row],[EmployeeNumber]])&gt;1,"ERRONEO"," ")</f>
        <v xml:space="preserve"> </v>
      </c>
      <c r="AU1818" t="str">
        <f>+IF(TablaProyecto[[#This Row],[JobSatisfaction]]&gt;4,"ERRONEO"," ")</f>
        <v xml:space="preserve"> </v>
      </c>
      <c r="AV1818" t="str">
        <f>+IF(TablaProyecto[[#This Row],[PerformanceRating]]&gt;4,"ERRONEO"," ")</f>
        <v xml:space="preserve"> </v>
      </c>
      <c r="AW1818" t="str">
        <f>+IF(TablaProyecto[[#This Row],[RelationshipSatisfaction]]&gt;4,"ERRONEO"," ")</f>
        <v xml:space="preserve"> </v>
      </c>
      <c r="AX1818" t="str">
        <f>+IF(TablaProyecto[[#This Row],[WorkLifeBalance]]&gt;4,"ERRONEO"," ")</f>
        <v xml:space="preserve"> </v>
      </c>
    </row>
    <row r="1819" spans="1:50" x14ac:dyDescent="0.35">
      <c r="A1819">
        <v>46</v>
      </c>
      <c r="B1819" t="s">
        <v>35</v>
      </c>
      <c r="C1819" t="s">
        <v>44</v>
      </c>
      <c r="D1819">
        <v>307</v>
      </c>
      <c r="E1819" t="s">
        <v>45</v>
      </c>
      <c r="F1819">
        <v>27</v>
      </c>
      <c r="G1819">
        <v>4</v>
      </c>
      <c r="H1819" t="s">
        <v>61</v>
      </c>
      <c r="I1819">
        <v>1</v>
      </c>
      <c r="J1819">
        <v>2416</v>
      </c>
      <c r="K1819">
        <v>4</v>
      </c>
      <c r="L1819" t="s">
        <v>39</v>
      </c>
      <c r="M1819">
        <v>86</v>
      </c>
      <c r="N1819">
        <v>3</v>
      </c>
      <c r="O1819">
        <v>1</v>
      </c>
      <c r="P1819" t="s">
        <v>57</v>
      </c>
      <c r="Q1819">
        <v>3</v>
      </c>
      <c r="R1819" t="s">
        <v>48</v>
      </c>
      <c r="S1819">
        <v>6852</v>
      </c>
      <c r="T1819">
        <v>6729</v>
      </c>
      <c r="U1819">
        <v>1</v>
      </c>
      <c r="V1819" t="s">
        <v>42</v>
      </c>
      <c r="W1819" t="s">
        <v>35</v>
      </c>
      <c r="X1819">
        <v>11</v>
      </c>
      <c r="Y1819">
        <v>3</v>
      </c>
      <c r="Z1819">
        <v>4</v>
      </c>
      <c r="AA1819">
        <v>80</v>
      </c>
      <c r="AB1819">
        <v>1</v>
      </c>
      <c r="AC1819">
        <v>12</v>
      </c>
      <c r="AD1819">
        <v>3</v>
      </c>
      <c r="AE1819">
        <v>3</v>
      </c>
      <c r="AF1819">
        <v>5</v>
      </c>
      <c r="AG1819">
        <v>10</v>
      </c>
      <c r="AH1819">
        <v>0</v>
      </c>
      <c r="AI1819">
        <v>2</v>
      </c>
      <c r="AJ1819" s="3">
        <f>+TablaProyecto[[#This Row],[PercentSalaryHike]]/100</f>
        <v>0.11</v>
      </c>
      <c r="AK1819" s="3" t="str">
        <f>+IF(TablaProyecto[[#This Row],[Age]]&gt;=61,"Baby boomers",IF(TablaProyecto[[#This Row],[Age]]&gt;=45,"Generacion X",IF(TablaProyecto[[#This Row],[Age]]&gt;=29,"Millennials","Generacion Z")))</f>
        <v>Generacion X</v>
      </c>
      <c r="AL181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19" s="3" t="str">
        <f>+IF(TablaProyecto[[#This Row],[HourlyRate]]&lt;50,"Coste salarial bajo",IF(TablaProyecto[[#This Row],[HourlyRate]]&lt;75,"Coste salarial medio","Coste salarial alto"))</f>
        <v>Coste salarial alto</v>
      </c>
      <c r="AN1819" s="3" t="str">
        <f>+IF(TablaProyecto[[#This Row],[DistanceFromHome]]&lt;10,"0-10 kms",IF(TablaProyecto[[#This Row],[DistanceFromHome]]&lt;20,"10-20 kms","20-30 kms"))</f>
        <v>20-30 kms</v>
      </c>
      <c r="AO1819" s="3" t="str">
        <f>+IF(TablaProyecto[[#This Row],[Porcentaje de aumento salarial recibido (%)]]&lt;16%,"Bajo",IF(TablaProyecto[[#This Row],[Porcentaje de aumento salarial recibido (%)]]&lt;21%,"Medio","Alto"))</f>
        <v>Bajo</v>
      </c>
      <c r="AP1819" s="3" t="str">
        <f>+IF(TablaProyecto[[#This Row],[TrainingTimesLastYear]]&lt;3,"Poca",IF(TablaProyecto[[#This Row],[TrainingTimesLastYear]]&lt;5,"Media","Mucha"))</f>
        <v>Media</v>
      </c>
      <c r="AQ1819" s="3" t="str">
        <f>+IF(TablaProyecto[[#This Row],[TotalWorkingYears]]&lt;4,"Junior",IF(TablaProyecto[[#This Row],[TotalWorkingYears]]&lt;10,"Intermediate","Senior"))</f>
        <v>Senior</v>
      </c>
      <c r="AS1819" t="str">
        <f>+IF(TablaProyecto[[#This Row],[Education]]&gt;5,"ERRONEO","")</f>
        <v/>
      </c>
      <c r="AT1819" t="str">
        <f>IF(+COUNTIF(TablaProyecto[EmployeeNumber],TablaProyecto[[#This Row],[EmployeeNumber]])&gt;1,"ERRONEO"," ")</f>
        <v xml:space="preserve"> </v>
      </c>
      <c r="AU1819" t="str">
        <f>+IF(TablaProyecto[[#This Row],[JobSatisfaction]]&gt;4,"ERRONEO"," ")</f>
        <v xml:space="preserve"> </v>
      </c>
      <c r="AV1819" t="str">
        <f>+IF(TablaProyecto[[#This Row],[PerformanceRating]]&gt;4,"ERRONEO"," ")</f>
        <v xml:space="preserve"> </v>
      </c>
      <c r="AW1819" t="str">
        <f>+IF(TablaProyecto[[#This Row],[RelationshipSatisfaction]]&gt;4,"ERRONEO"," ")</f>
        <v xml:space="preserve"> </v>
      </c>
      <c r="AX1819" t="str">
        <f>+IF(TablaProyecto[[#This Row],[WorkLifeBalance]]&gt;4,"ERRONEO"," ")</f>
        <v xml:space="preserve"> </v>
      </c>
    </row>
    <row r="1820" spans="1:50" x14ac:dyDescent="0.35">
      <c r="A1820">
        <v>46</v>
      </c>
      <c r="B1820" t="s">
        <v>43</v>
      </c>
      <c r="C1820" t="s">
        <v>44</v>
      </c>
      <c r="D1820">
        <v>334</v>
      </c>
      <c r="E1820" t="s">
        <v>61</v>
      </c>
      <c r="F1820">
        <v>10</v>
      </c>
      <c r="G1820">
        <v>3</v>
      </c>
      <c r="H1820" t="s">
        <v>61</v>
      </c>
      <c r="I1820">
        <v>1</v>
      </c>
      <c r="J1820">
        <v>2417</v>
      </c>
      <c r="K1820">
        <v>4</v>
      </c>
      <c r="L1820" t="s">
        <v>46</v>
      </c>
      <c r="M1820">
        <v>76</v>
      </c>
      <c r="N1820">
        <v>3</v>
      </c>
      <c r="O1820">
        <v>1</v>
      </c>
      <c r="P1820" t="s">
        <v>40</v>
      </c>
      <c r="Q1820">
        <v>3</v>
      </c>
      <c r="R1820" t="s">
        <v>48</v>
      </c>
      <c r="S1820">
        <v>13245</v>
      </c>
      <c r="T1820">
        <v>21030</v>
      </c>
      <c r="U1820">
        <v>7</v>
      </c>
      <c r="V1820" t="s">
        <v>42</v>
      </c>
      <c r="W1820" t="s">
        <v>35</v>
      </c>
      <c r="X1820">
        <v>12</v>
      </c>
      <c r="Y1820">
        <v>3</v>
      </c>
      <c r="Z1820">
        <v>1</v>
      </c>
      <c r="AA1820">
        <v>80</v>
      </c>
      <c r="AB1820">
        <v>1</v>
      </c>
      <c r="AC1820">
        <v>9</v>
      </c>
      <c r="AD1820">
        <v>2</v>
      </c>
      <c r="AE1820">
        <v>3</v>
      </c>
      <c r="AF1820">
        <v>6</v>
      </c>
      <c r="AG1820">
        <v>5</v>
      </c>
      <c r="AH1820">
        <v>0</v>
      </c>
      <c r="AI1820">
        <v>4</v>
      </c>
      <c r="AJ1820" s="3">
        <f>+TablaProyecto[[#This Row],[PercentSalaryHike]]/100</f>
        <v>0.12</v>
      </c>
      <c r="AK1820" s="3" t="str">
        <f>+IF(TablaProyecto[[#This Row],[Age]]&gt;=61,"Baby boomers",IF(TablaProyecto[[#This Row],[Age]]&gt;=45,"Generacion X",IF(TablaProyecto[[#This Row],[Age]]&gt;=29,"Millennials","Generacion Z")))</f>
        <v>Generacion X</v>
      </c>
      <c r="AL182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20" s="3" t="str">
        <f>+IF(TablaProyecto[[#This Row],[HourlyRate]]&lt;50,"Coste salarial bajo",IF(TablaProyecto[[#This Row],[HourlyRate]]&lt;75,"Coste salarial medio","Coste salarial alto"))</f>
        <v>Coste salarial alto</v>
      </c>
      <c r="AN1820" s="3" t="str">
        <f>+IF(TablaProyecto[[#This Row],[DistanceFromHome]]&lt;10,"0-10 kms",IF(TablaProyecto[[#This Row],[DistanceFromHome]]&lt;20,"10-20 kms","20-30 kms"))</f>
        <v>10-20 kms</v>
      </c>
      <c r="AO1820" s="3" t="str">
        <f>+IF(TablaProyecto[[#This Row],[Porcentaje de aumento salarial recibido (%)]]&lt;16%,"Bajo",IF(TablaProyecto[[#This Row],[Porcentaje de aumento salarial recibido (%)]]&lt;21%,"Medio","Alto"))</f>
        <v>Bajo</v>
      </c>
      <c r="AP1820" s="3" t="str">
        <f>+IF(TablaProyecto[[#This Row],[TrainingTimesLastYear]]&lt;3,"Poca",IF(TablaProyecto[[#This Row],[TrainingTimesLastYear]]&lt;5,"Media","Mucha"))</f>
        <v>Poca</v>
      </c>
      <c r="AQ1820" s="3" t="str">
        <f>+IF(TablaProyecto[[#This Row],[TotalWorkingYears]]&lt;4,"Junior",IF(TablaProyecto[[#This Row],[TotalWorkingYears]]&lt;10,"Intermediate","Senior"))</f>
        <v>Intermediate</v>
      </c>
      <c r="AS1820" t="str">
        <f>+IF(TablaProyecto[[#This Row],[Education]]&gt;5,"ERRONEO","")</f>
        <v/>
      </c>
      <c r="AT1820" t="str">
        <f>IF(+COUNTIF(TablaProyecto[EmployeeNumber],TablaProyecto[[#This Row],[EmployeeNumber]])&gt;1,"ERRONEO"," ")</f>
        <v xml:space="preserve"> </v>
      </c>
      <c r="AU1820" t="str">
        <f>+IF(TablaProyecto[[#This Row],[JobSatisfaction]]&gt;4,"ERRONEO"," ")</f>
        <v xml:space="preserve"> </v>
      </c>
      <c r="AV1820" t="str">
        <f>+IF(TablaProyecto[[#This Row],[PerformanceRating]]&gt;4,"ERRONEO"," ")</f>
        <v xml:space="preserve"> </v>
      </c>
      <c r="AW1820" t="str">
        <f>+IF(TablaProyecto[[#This Row],[RelationshipSatisfaction]]&gt;4,"ERRONEO"," ")</f>
        <v xml:space="preserve"> </v>
      </c>
      <c r="AX1820" t="str">
        <f>+IF(TablaProyecto[[#This Row],[WorkLifeBalance]]&gt;4,"ERRONEO"," ")</f>
        <v xml:space="preserve"> </v>
      </c>
    </row>
    <row r="1821" spans="1:50" x14ac:dyDescent="0.35">
      <c r="A1821">
        <v>30</v>
      </c>
      <c r="B1821" t="s">
        <v>35</v>
      </c>
      <c r="C1821" t="s">
        <v>36</v>
      </c>
      <c r="D1821">
        <v>1017</v>
      </c>
      <c r="E1821" t="s">
        <v>61</v>
      </c>
      <c r="F1821">
        <v>16</v>
      </c>
      <c r="G1821">
        <v>2</v>
      </c>
      <c r="H1821" t="s">
        <v>51</v>
      </c>
      <c r="I1821">
        <v>1</v>
      </c>
      <c r="J1821">
        <v>2418</v>
      </c>
      <c r="K1821">
        <v>4</v>
      </c>
      <c r="L1821" t="s">
        <v>46</v>
      </c>
      <c r="M1821">
        <v>76</v>
      </c>
      <c r="N1821">
        <v>3</v>
      </c>
      <c r="O1821">
        <v>3</v>
      </c>
      <c r="P1821" t="s">
        <v>58</v>
      </c>
      <c r="Q1821">
        <v>4</v>
      </c>
      <c r="R1821" t="s">
        <v>41</v>
      </c>
      <c r="S1821">
        <v>2297</v>
      </c>
      <c r="T1821">
        <v>3334</v>
      </c>
      <c r="U1821">
        <v>1</v>
      </c>
      <c r="V1821" t="s">
        <v>42</v>
      </c>
      <c r="W1821" t="s">
        <v>35</v>
      </c>
      <c r="X1821">
        <v>19</v>
      </c>
      <c r="Y1821">
        <v>3</v>
      </c>
      <c r="Z1821">
        <v>4</v>
      </c>
      <c r="AA1821">
        <v>80</v>
      </c>
      <c r="AB1821">
        <v>1</v>
      </c>
      <c r="AC1821">
        <v>1</v>
      </c>
      <c r="AD1821">
        <v>2</v>
      </c>
      <c r="AE1821">
        <v>3</v>
      </c>
      <c r="AF1821">
        <v>4</v>
      </c>
      <c r="AG1821">
        <v>2</v>
      </c>
      <c r="AH1821">
        <v>0</v>
      </c>
      <c r="AI1821">
        <v>5</v>
      </c>
      <c r="AJ1821" s="3">
        <f>+TablaProyecto[[#This Row],[PercentSalaryHike]]/100</f>
        <v>0.19</v>
      </c>
      <c r="AK1821" s="3" t="str">
        <f>+IF(TablaProyecto[[#This Row],[Age]]&gt;=61,"Baby boomers",IF(TablaProyecto[[#This Row],[Age]]&gt;=45,"Generacion X",IF(TablaProyecto[[#This Row],[Age]]&gt;=29,"Millennials","Generacion Z")))</f>
        <v>Millennials</v>
      </c>
      <c r="AL182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21" s="3" t="str">
        <f>+IF(TablaProyecto[[#This Row],[HourlyRate]]&lt;50,"Coste salarial bajo",IF(TablaProyecto[[#This Row],[HourlyRate]]&lt;75,"Coste salarial medio","Coste salarial alto"))</f>
        <v>Coste salarial alto</v>
      </c>
      <c r="AN1821" s="3" t="str">
        <f>+IF(TablaProyecto[[#This Row],[DistanceFromHome]]&lt;10,"0-10 kms",IF(TablaProyecto[[#This Row],[DistanceFromHome]]&lt;20,"10-20 kms","20-30 kms"))</f>
        <v>10-20 kms</v>
      </c>
      <c r="AO1821" s="3" t="str">
        <f>+IF(TablaProyecto[[#This Row],[Porcentaje de aumento salarial recibido (%)]]&lt;16%,"Bajo",IF(TablaProyecto[[#This Row],[Porcentaje de aumento salarial recibido (%)]]&lt;21%,"Medio","Alto"))</f>
        <v>Medio</v>
      </c>
      <c r="AP1821" s="3" t="str">
        <f>+IF(TablaProyecto[[#This Row],[TrainingTimesLastYear]]&lt;3,"Poca",IF(TablaProyecto[[#This Row],[TrainingTimesLastYear]]&lt;5,"Media","Mucha"))</f>
        <v>Poca</v>
      </c>
      <c r="AQ1821" s="3" t="str">
        <f>+IF(TablaProyecto[[#This Row],[TotalWorkingYears]]&lt;4,"Junior",IF(TablaProyecto[[#This Row],[TotalWorkingYears]]&lt;10,"Intermediate","Senior"))</f>
        <v>Junior</v>
      </c>
      <c r="AS1821" t="str">
        <f>+IF(TablaProyecto[[#This Row],[Education]]&gt;5,"ERRONEO","")</f>
        <v/>
      </c>
      <c r="AT1821" t="str">
        <f>IF(+COUNTIF(TablaProyecto[EmployeeNumber],TablaProyecto[[#This Row],[EmployeeNumber]])&gt;1,"ERRONEO"," ")</f>
        <v xml:space="preserve"> </v>
      </c>
      <c r="AU1821" t="str">
        <f>+IF(TablaProyecto[[#This Row],[JobSatisfaction]]&gt;4,"ERRONEO"," ")</f>
        <v xml:space="preserve"> </v>
      </c>
      <c r="AV1821" t="str">
        <f>+IF(TablaProyecto[[#This Row],[PerformanceRating]]&gt;4,"ERRONEO"," ")</f>
        <v xml:space="preserve"> </v>
      </c>
      <c r="AW1821" t="str">
        <f>+IF(TablaProyecto[[#This Row],[RelationshipSatisfaction]]&gt;4,"ERRONEO"," ")</f>
        <v xml:space="preserve"> </v>
      </c>
      <c r="AX1821" t="str">
        <f>+IF(TablaProyecto[[#This Row],[WorkLifeBalance]]&gt;4,"ERRONEO"," ")</f>
        <v xml:space="preserve"> </v>
      </c>
    </row>
    <row r="1822" spans="1:50" x14ac:dyDescent="0.35">
      <c r="A1822">
        <v>24</v>
      </c>
      <c r="B1822" t="s">
        <v>35</v>
      </c>
      <c r="C1822" t="s">
        <v>44</v>
      </c>
      <c r="D1822">
        <v>887</v>
      </c>
      <c r="E1822" t="s">
        <v>37</v>
      </c>
      <c r="F1822">
        <v>1</v>
      </c>
      <c r="G1822">
        <v>2</v>
      </c>
      <c r="H1822" t="s">
        <v>60</v>
      </c>
      <c r="I1822">
        <v>1</v>
      </c>
      <c r="J1822">
        <v>2419</v>
      </c>
      <c r="K1822">
        <v>3</v>
      </c>
      <c r="L1822" t="s">
        <v>46</v>
      </c>
      <c r="M1822">
        <v>99</v>
      </c>
      <c r="N1822">
        <v>2</v>
      </c>
      <c r="O1822">
        <v>1</v>
      </c>
      <c r="P1822" t="s">
        <v>57</v>
      </c>
      <c r="Q1822">
        <v>2</v>
      </c>
      <c r="R1822" t="s">
        <v>48</v>
      </c>
      <c r="S1822">
        <v>4477</v>
      </c>
      <c r="T1822">
        <v>23914</v>
      </c>
      <c r="U1822">
        <v>1</v>
      </c>
      <c r="V1822" t="s">
        <v>42</v>
      </c>
      <c r="W1822" t="s">
        <v>35</v>
      </c>
      <c r="X1822">
        <v>22</v>
      </c>
      <c r="Y1822">
        <v>3</v>
      </c>
      <c r="Z1822">
        <v>2</v>
      </c>
      <c r="AA1822">
        <v>80</v>
      </c>
      <c r="AB1822">
        <v>2</v>
      </c>
      <c r="AC1822">
        <v>3</v>
      </c>
      <c r="AD1822">
        <v>3</v>
      </c>
      <c r="AE1822">
        <v>4</v>
      </c>
      <c r="AF1822">
        <v>1</v>
      </c>
      <c r="AG1822">
        <v>7</v>
      </c>
      <c r="AH1822">
        <v>0</v>
      </c>
      <c r="AI1822">
        <v>0</v>
      </c>
      <c r="AJ1822" s="3">
        <f>+TablaProyecto[[#This Row],[PercentSalaryHike]]/100</f>
        <v>0.22</v>
      </c>
      <c r="AK1822" s="3" t="str">
        <f>+IF(TablaProyecto[[#This Row],[Age]]&gt;=61,"Baby boomers",IF(TablaProyecto[[#This Row],[Age]]&gt;=45,"Generacion X",IF(TablaProyecto[[#This Row],[Age]]&gt;=29,"Millennials","Generacion Z")))</f>
        <v>Generacion Z</v>
      </c>
      <c r="AL182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822" s="3" t="str">
        <f>+IF(TablaProyecto[[#This Row],[HourlyRate]]&lt;50,"Coste salarial bajo",IF(TablaProyecto[[#This Row],[HourlyRate]]&lt;75,"Coste salarial medio","Coste salarial alto"))</f>
        <v>Coste salarial alto</v>
      </c>
      <c r="AN1822" s="3" t="str">
        <f>+IF(TablaProyecto[[#This Row],[DistanceFromHome]]&lt;10,"0-10 kms",IF(TablaProyecto[[#This Row],[DistanceFromHome]]&lt;20,"10-20 kms","20-30 kms"))</f>
        <v>0-10 kms</v>
      </c>
      <c r="AO1822" s="3" t="str">
        <f>+IF(TablaProyecto[[#This Row],[Porcentaje de aumento salarial recibido (%)]]&lt;16%,"Bajo",IF(TablaProyecto[[#This Row],[Porcentaje de aumento salarial recibido (%)]]&lt;21%,"Medio","Alto"))</f>
        <v>Alto</v>
      </c>
      <c r="AP1822" s="3" t="str">
        <f>+IF(TablaProyecto[[#This Row],[TrainingTimesLastYear]]&lt;3,"Poca",IF(TablaProyecto[[#This Row],[TrainingTimesLastYear]]&lt;5,"Media","Mucha"))</f>
        <v>Media</v>
      </c>
      <c r="AQ1822" s="3" t="str">
        <f>+IF(TablaProyecto[[#This Row],[TotalWorkingYears]]&lt;4,"Junior",IF(TablaProyecto[[#This Row],[TotalWorkingYears]]&lt;10,"Intermediate","Senior"))</f>
        <v>Junior</v>
      </c>
      <c r="AS1822" t="str">
        <f>+IF(TablaProyecto[[#This Row],[Education]]&gt;5,"ERRONEO","")</f>
        <v/>
      </c>
      <c r="AT1822" t="str">
        <f>IF(+COUNTIF(TablaProyecto[EmployeeNumber],TablaProyecto[[#This Row],[EmployeeNumber]])&gt;1,"ERRONEO"," ")</f>
        <v xml:space="preserve"> </v>
      </c>
      <c r="AU1822" t="str">
        <f>+IF(TablaProyecto[[#This Row],[JobSatisfaction]]&gt;4,"ERRONEO"," ")</f>
        <v xml:space="preserve"> </v>
      </c>
      <c r="AV1822" t="str">
        <f>+IF(TablaProyecto[[#This Row],[PerformanceRating]]&gt;4,"ERRONEO"," ")</f>
        <v xml:space="preserve"> </v>
      </c>
      <c r="AW1822" t="str">
        <f>+IF(TablaProyecto[[#This Row],[RelationshipSatisfaction]]&gt;4,"ERRONEO"," ")</f>
        <v xml:space="preserve"> </v>
      </c>
      <c r="AX1822" t="str">
        <f>+IF(TablaProyecto[[#This Row],[WorkLifeBalance]]&gt;4,"ERRONEO"," ")</f>
        <v xml:space="preserve"> </v>
      </c>
    </row>
    <row r="1823" spans="1:50" x14ac:dyDescent="0.35">
      <c r="A1823">
        <v>50</v>
      </c>
      <c r="B1823" t="s">
        <v>35</v>
      </c>
      <c r="C1823" t="s">
        <v>55</v>
      </c>
      <c r="D1823">
        <v>300</v>
      </c>
      <c r="E1823" t="s">
        <v>61</v>
      </c>
      <c r="F1823">
        <v>4</v>
      </c>
      <c r="G1823">
        <v>3</v>
      </c>
      <c r="H1823" t="s">
        <v>61</v>
      </c>
      <c r="I1823">
        <v>1</v>
      </c>
      <c r="J1823">
        <v>2420</v>
      </c>
      <c r="K1823">
        <v>4</v>
      </c>
      <c r="L1823" t="s">
        <v>46</v>
      </c>
      <c r="M1823">
        <v>94</v>
      </c>
      <c r="N1823">
        <v>2</v>
      </c>
      <c r="O1823">
        <v>3</v>
      </c>
      <c r="P1823" t="s">
        <v>40</v>
      </c>
      <c r="Q1823">
        <v>4</v>
      </c>
      <c r="R1823" t="s">
        <v>48</v>
      </c>
      <c r="S1823">
        <v>4286</v>
      </c>
      <c r="T1823">
        <v>4910</v>
      </c>
      <c r="U1823">
        <v>2</v>
      </c>
      <c r="V1823" t="s">
        <v>42</v>
      </c>
      <c r="W1823" t="s">
        <v>43</v>
      </c>
      <c r="X1823">
        <v>18</v>
      </c>
      <c r="Y1823">
        <v>4</v>
      </c>
      <c r="Z1823">
        <v>1</v>
      </c>
      <c r="AA1823">
        <v>80</v>
      </c>
      <c r="AB1823">
        <v>1</v>
      </c>
      <c r="AC1823">
        <v>21</v>
      </c>
      <c r="AD1823">
        <v>2</v>
      </c>
      <c r="AE1823">
        <v>2</v>
      </c>
      <c r="AF1823">
        <v>10</v>
      </c>
      <c r="AG1823">
        <v>2</v>
      </c>
      <c r="AH1823">
        <v>0</v>
      </c>
      <c r="AI1823">
        <v>9</v>
      </c>
      <c r="AJ1823" s="3">
        <f>+TablaProyecto[[#This Row],[PercentSalaryHike]]/100</f>
        <v>0.18</v>
      </c>
      <c r="AK1823" s="3" t="str">
        <f>+IF(TablaProyecto[[#This Row],[Age]]&gt;=61,"Baby boomers",IF(TablaProyecto[[#This Row],[Age]]&gt;=45,"Generacion X",IF(TablaProyecto[[#This Row],[Age]]&gt;=29,"Millennials","Generacion Z")))</f>
        <v>Generacion X</v>
      </c>
      <c r="AL182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23" s="3" t="str">
        <f>+IF(TablaProyecto[[#This Row],[HourlyRate]]&lt;50,"Coste salarial bajo",IF(TablaProyecto[[#This Row],[HourlyRate]]&lt;75,"Coste salarial medio","Coste salarial alto"))</f>
        <v>Coste salarial alto</v>
      </c>
      <c r="AN1823" s="3" t="str">
        <f>+IF(TablaProyecto[[#This Row],[DistanceFromHome]]&lt;10,"0-10 kms",IF(TablaProyecto[[#This Row],[DistanceFromHome]]&lt;20,"10-20 kms","20-30 kms"))</f>
        <v>0-10 kms</v>
      </c>
      <c r="AO1823" s="3" t="str">
        <f>+IF(TablaProyecto[[#This Row],[Porcentaje de aumento salarial recibido (%)]]&lt;16%,"Bajo",IF(TablaProyecto[[#This Row],[Porcentaje de aumento salarial recibido (%)]]&lt;21%,"Medio","Alto"))</f>
        <v>Medio</v>
      </c>
      <c r="AP1823" s="3" t="str">
        <f>+IF(TablaProyecto[[#This Row],[TrainingTimesLastYear]]&lt;3,"Poca",IF(TablaProyecto[[#This Row],[TrainingTimesLastYear]]&lt;5,"Media","Mucha"))</f>
        <v>Poca</v>
      </c>
      <c r="AQ1823" s="3" t="str">
        <f>+IF(TablaProyecto[[#This Row],[TotalWorkingYears]]&lt;4,"Junior",IF(TablaProyecto[[#This Row],[TotalWorkingYears]]&lt;10,"Intermediate","Senior"))</f>
        <v>Senior</v>
      </c>
      <c r="AS1823" t="str">
        <f>+IF(TablaProyecto[[#This Row],[Education]]&gt;5,"ERRONEO","")</f>
        <v/>
      </c>
      <c r="AT1823" t="str">
        <f>IF(+COUNTIF(TablaProyecto[EmployeeNumber],TablaProyecto[[#This Row],[EmployeeNumber]])&gt;1,"ERRONEO"," ")</f>
        <v xml:space="preserve"> </v>
      </c>
      <c r="AU1823" t="str">
        <f>+IF(TablaProyecto[[#This Row],[JobSatisfaction]]&gt;4,"ERRONEO"," ")</f>
        <v xml:space="preserve"> </v>
      </c>
      <c r="AV1823" t="str">
        <f>+IF(TablaProyecto[[#This Row],[PerformanceRating]]&gt;4,"ERRONEO"," ")</f>
        <v xml:space="preserve"> </v>
      </c>
      <c r="AW1823" t="str">
        <f>+IF(TablaProyecto[[#This Row],[RelationshipSatisfaction]]&gt;4,"ERRONEO"," ")</f>
        <v xml:space="preserve"> </v>
      </c>
      <c r="AX1823" t="str">
        <f>+IF(TablaProyecto[[#This Row],[WorkLifeBalance]]&gt;4,"ERRONEO"," ")</f>
        <v xml:space="preserve"> </v>
      </c>
    </row>
    <row r="1824" spans="1:50" x14ac:dyDescent="0.35">
      <c r="A1824">
        <v>34</v>
      </c>
      <c r="B1824" t="s">
        <v>35</v>
      </c>
      <c r="C1824" t="s">
        <v>36</v>
      </c>
      <c r="D1824">
        <v>959</v>
      </c>
      <c r="E1824" t="s">
        <v>45</v>
      </c>
      <c r="F1824">
        <v>1</v>
      </c>
      <c r="G1824">
        <v>4</v>
      </c>
      <c r="H1824" t="s">
        <v>51</v>
      </c>
      <c r="I1824">
        <v>1</v>
      </c>
      <c r="J1824">
        <v>2421</v>
      </c>
      <c r="K1824">
        <v>4</v>
      </c>
      <c r="L1824" t="s">
        <v>39</v>
      </c>
      <c r="M1824">
        <v>49</v>
      </c>
      <c r="N1824">
        <v>3</v>
      </c>
      <c r="O1824">
        <v>2</v>
      </c>
      <c r="P1824" t="s">
        <v>47</v>
      </c>
      <c r="Q1824">
        <v>3</v>
      </c>
      <c r="R1824" t="s">
        <v>48</v>
      </c>
      <c r="S1824">
        <v>2684</v>
      </c>
      <c r="T1824">
        <v>16586</v>
      </c>
      <c r="U1824">
        <v>9</v>
      </c>
      <c r="V1824" t="s">
        <v>42</v>
      </c>
      <c r="W1824" t="s">
        <v>35</v>
      </c>
      <c r="X1824">
        <v>14</v>
      </c>
      <c r="Y1824">
        <v>3</v>
      </c>
      <c r="Z1824">
        <v>2</v>
      </c>
      <c r="AA1824">
        <v>80</v>
      </c>
      <c r="AB1824">
        <v>0</v>
      </c>
      <c r="AC1824">
        <v>7</v>
      </c>
      <c r="AD1824">
        <v>3</v>
      </c>
      <c r="AE1824">
        <v>3</v>
      </c>
      <c r="AF1824">
        <v>1</v>
      </c>
      <c r="AG1824">
        <v>4</v>
      </c>
      <c r="AH1824">
        <v>0</v>
      </c>
      <c r="AI1824">
        <v>2</v>
      </c>
      <c r="AJ1824" s="3">
        <f>+TablaProyecto[[#This Row],[PercentSalaryHike]]/100</f>
        <v>0.14000000000000001</v>
      </c>
      <c r="AK1824" s="3" t="str">
        <f>+IF(TablaProyecto[[#This Row],[Age]]&gt;=61,"Baby boomers",IF(TablaProyecto[[#This Row],[Age]]&gt;=45,"Generacion X",IF(TablaProyecto[[#This Row],[Age]]&gt;=29,"Millennials","Generacion Z")))</f>
        <v>Millennials</v>
      </c>
      <c r="AL182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824" s="3" t="str">
        <f>+IF(TablaProyecto[[#This Row],[HourlyRate]]&lt;50,"Coste salarial bajo",IF(TablaProyecto[[#This Row],[HourlyRate]]&lt;75,"Coste salarial medio","Coste salarial alto"))</f>
        <v>Coste salarial bajo</v>
      </c>
      <c r="AN1824" s="3" t="str">
        <f>+IF(TablaProyecto[[#This Row],[DistanceFromHome]]&lt;10,"0-10 kms",IF(TablaProyecto[[#This Row],[DistanceFromHome]]&lt;20,"10-20 kms","20-30 kms"))</f>
        <v>0-10 kms</v>
      </c>
      <c r="AO1824" s="3" t="str">
        <f>+IF(TablaProyecto[[#This Row],[Porcentaje de aumento salarial recibido (%)]]&lt;16%,"Bajo",IF(TablaProyecto[[#This Row],[Porcentaje de aumento salarial recibido (%)]]&lt;21%,"Medio","Alto"))</f>
        <v>Bajo</v>
      </c>
      <c r="AP1824" s="3" t="str">
        <f>+IF(TablaProyecto[[#This Row],[TrainingTimesLastYear]]&lt;3,"Poca",IF(TablaProyecto[[#This Row],[TrainingTimesLastYear]]&lt;5,"Media","Mucha"))</f>
        <v>Media</v>
      </c>
      <c r="AQ1824" s="3" t="str">
        <f>+IF(TablaProyecto[[#This Row],[TotalWorkingYears]]&lt;4,"Junior",IF(TablaProyecto[[#This Row],[TotalWorkingYears]]&lt;10,"Intermediate","Senior"))</f>
        <v>Intermediate</v>
      </c>
      <c r="AS1824" t="str">
        <f>+IF(TablaProyecto[[#This Row],[Education]]&gt;5,"ERRONEO","")</f>
        <v/>
      </c>
      <c r="AT1824" t="str">
        <f>IF(+COUNTIF(TablaProyecto[EmployeeNumber],TablaProyecto[[#This Row],[EmployeeNumber]])&gt;1,"ERRONEO"," ")</f>
        <v xml:space="preserve"> </v>
      </c>
      <c r="AU1824" t="str">
        <f>+IF(TablaProyecto[[#This Row],[JobSatisfaction]]&gt;4,"ERRONEO"," ")</f>
        <v xml:space="preserve"> </v>
      </c>
      <c r="AV1824" t="str">
        <f>+IF(TablaProyecto[[#This Row],[PerformanceRating]]&gt;4,"ERRONEO"," ")</f>
        <v xml:space="preserve"> </v>
      </c>
      <c r="AW1824" t="str">
        <f>+IF(TablaProyecto[[#This Row],[RelationshipSatisfaction]]&gt;4,"ERRONEO"," ")</f>
        <v xml:space="preserve"> </v>
      </c>
      <c r="AX1824" t="str">
        <f>+IF(TablaProyecto[[#This Row],[WorkLifeBalance]]&gt;4,"ERRONEO"," ")</f>
        <v xml:space="preserve"> </v>
      </c>
    </row>
    <row r="1825" spans="1:50" x14ac:dyDescent="0.35">
      <c r="A1825">
        <v>31</v>
      </c>
      <c r="B1825" t="s">
        <v>35</v>
      </c>
      <c r="C1825" t="s">
        <v>36</v>
      </c>
      <c r="D1825">
        <v>658</v>
      </c>
      <c r="E1825" t="s">
        <v>61</v>
      </c>
      <c r="F1825">
        <v>10</v>
      </c>
      <c r="G1825">
        <v>4</v>
      </c>
      <c r="H1825" t="s">
        <v>49</v>
      </c>
      <c r="I1825">
        <v>1</v>
      </c>
      <c r="J1825">
        <v>2422</v>
      </c>
      <c r="K1825">
        <v>1</v>
      </c>
      <c r="L1825" t="s">
        <v>39</v>
      </c>
      <c r="M1825">
        <v>95</v>
      </c>
      <c r="N1825">
        <v>2</v>
      </c>
      <c r="O1825">
        <v>1</v>
      </c>
      <c r="P1825" t="s">
        <v>50</v>
      </c>
      <c r="Q1825">
        <v>2</v>
      </c>
      <c r="R1825" t="s">
        <v>41</v>
      </c>
      <c r="S1825">
        <v>9094</v>
      </c>
      <c r="T1825">
        <v>24164</v>
      </c>
      <c r="U1825">
        <v>8</v>
      </c>
      <c r="V1825" t="s">
        <v>42</v>
      </c>
      <c r="W1825" t="s">
        <v>35</v>
      </c>
      <c r="X1825">
        <v>11</v>
      </c>
      <c r="Y1825">
        <v>3</v>
      </c>
      <c r="Z1825">
        <v>4</v>
      </c>
      <c r="AA1825">
        <v>80</v>
      </c>
      <c r="AB1825">
        <v>0</v>
      </c>
      <c r="AC1825">
        <v>6</v>
      </c>
      <c r="AD1825">
        <v>5</v>
      </c>
      <c r="AE1825">
        <v>4</v>
      </c>
      <c r="AF1825">
        <v>1</v>
      </c>
      <c r="AG1825">
        <v>2</v>
      </c>
      <c r="AH1825">
        <v>9</v>
      </c>
      <c r="AI1825">
        <v>0</v>
      </c>
      <c r="AJ1825" s="3">
        <f>+TablaProyecto[[#This Row],[PercentSalaryHike]]/100</f>
        <v>0.11</v>
      </c>
      <c r="AK1825" s="3" t="str">
        <f>+IF(TablaProyecto[[#This Row],[Age]]&gt;=61,"Baby boomers",IF(TablaProyecto[[#This Row],[Age]]&gt;=45,"Generacion X",IF(TablaProyecto[[#This Row],[Age]]&gt;=29,"Millennials","Generacion Z")))</f>
        <v>Millennials</v>
      </c>
      <c r="AL182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825" s="3" t="str">
        <f>+IF(TablaProyecto[[#This Row],[HourlyRate]]&lt;50,"Coste salarial bajo",IF(TablaProyecto[[#This Row],[HourlyRate]]&lt;75,"Coste salarial medio","Coste salarial alto"))</f>
        <v>Coste salarial alto</v>
      </c>
      <c r="AN1825" s="3" t="str">
        <f>+IF(TablaProyecto[[#This Row],[DistanceFromHome]]&lt;10,"0-10 kms",IF(TablaProyecto[[#This Row],[DistanceFromHome]]&lt;20,"10-20 kms","20-30 kms"))</f>
        <v>10-20 kms</v>
      </c>
      <c r="AO1825" s="3" t="str">
        <f>+IF(TablaProyecto[[#This Row],[Porcentaje de aumento salarial recibido (%)]]&lt;16%,"Bajo",IF(TablaProyecto[[#This Row],[Porcentaje de aumento salarial recibido (%)]]&lt;21%,"Medio","Alto"))</f>
        <v>Bajo</v>
      </c>
      <c r="AP1825" s="3" t="str">
        <f>+IF(TablaProyecto[[#This Row],[TrainingTimesLastYear]]&lt;3,"Poca",IF(TablaProyecto[[#This Row],[TrainingTimesLastYear]]&lt;5,"Media","Mucha"))</f>
        <v>Mucha</v>
      </c>
      <c r="AQ1825" s="3" t="str">
        <f>+IF(TablaProyecto[[#This Row],[TotalWorkingYears]]&lt;4,"Junior",IF(TablaProyecto[[#This Row],[TotalWorkingYears]]&lt;10,"Intermediate","Senior"))</f>
        <v>Intermediate</v>
      </c>
      <c r="AS1825" t="str">
        <f>+IF(TablaProyecto[[#This Row],[Education]]&gt;5,"ERRONEO","")</f>
        <v/>
      </c>
      <c r="AT1825" t="str">
        <f>IF(+COUNTIF(TablaProyecto[EmployeeNumber],TablaProyecto[[#This Row],[EmployeeNumber]])&gt;1,"ERRONEO"," ")</f>
        <v xml:space="preserve"> </v>
      </c>
      <c r="AU1825" t="str">
        <f>+IF(TablaProyecto[[#This Row],[JobSatisfaction]]&gt;4,"ERRONEO"," ")</f>
        <v xml:space="preserve"> </v>
      </c>
      <c r="AV1825" t="str">
        <f>+IF(TablaProyecto[[#This Row],[PerformanceRating]]&gt;4,"ERRONEO"," ")</f>
        <v xml:space="preserve"> </v>
      </c>
      <c r="AW1825" t="str">
        <f>+IF(TablaProyecto[[#This Row],[RelationshipSatisfaction]]&gt;4,"ERRONEO"," ")</f>
        <v xml:space="preserve"> </v>
      </c>
      <c r="AX1825" t="str">
        <f>+IF(TablaProyecto[[#This Row],[WorkLifeBalance]]&gt;4,"ERRONEO"," ")</f>
        <v xml:space="preserve"> </v>
      </c>
    </row>
    <row r="1826" spans="1:50" x14ac:dyDescent="0.35">
      <c r="A1826">
        <v>30</v>
      </c>
      <c r="B1826" t="s">
        <v>35</v>
      </c>
      <c r="C1826" t="s">
        <v>36</v>
      </c>
      <c r="D1826">
        <v>835</v>
      </c>
      <c r="E1826" t="s">
        <v>37</v>
      </c>
      <c r="F1826">
        <v>16</v>
      </c>
      <c r="G1826">
        <v>3</v>
      </c>
      <c r="H1826" t="s">
        <v>38</v>
      </c>
      <c r="I1826">
        <v>1</v>
      </c>
      <c r="J1826">
        <v>2423</v>
      </c>
      <c r="K1826">
        <v>2</v>
      </c>
      <c r="L1826" t="s">
        <v>39</v>
      </c>
      <c r="M1826">
        <v>48</v>
      </c>
      <c r="N1826">
        <v>3</v>
      </c>
      <c r="O1826">
        <v>3</v>
      </c>
      <c r="P1826" t="s">
        <v>53</v>
      </c>
      <c r="Q1826">
        <v>3</v>
      </c>
      <c r="R1826" t="s">
        <v>52</v>
      </c>
      <c r="S1826">
        <v>6842</v>
      </c>
      <c r="T1826">
        <v>21624</v>
      </c>
      <c r="U1826">
        <v>8</v>
      </c>
      <c r="V1826" t="s">
        <v>42</v>
      </c>
      <c r="W1826" t="s">
        <v>35</v>
      </c>
      <c r="X1826">
        <v>13</v>
      </c>
      <c r="Y1826">
        <v>3</v>
      </c>
      <c r="Z1826">
        <v>3</v>
      </c>
      <c r="AA1826">
        <v>80</v>
      </c>
      <c r="AB1826">
        <v>1</v>
      </c>
      <c r="AC1826">
        <v>11</v>
      </c>
      <c r="AD1826">
        <v>0</v>
      </c>
      <c r="AE1826">
        <v>2</v>
      </c>
      <c r="AF1826">
        <v>5</v>
      </c>
      <c r="AG1826">
        <v>0</v>
      </c>
      <c r="AH1826">
        <v>0</v>
      </c>
      <c r="AI1826">
        <v>7</v>
      </c>
      <c r="AJ1826" s="3">
        <f>+TablaProyecto[[#This Row],[PercentSalaryHike]]/100</f>
        <v>0.13</v>
      </c>
      <c r="AK1826" s="3" t="str">
        <f>+IF(TablaProyecto[[#This Row],[Age]]&gt;=61,"Baby boomers",IF(TablaProyecto[[#This Row],[Age]]&gt;=45,"Generacion X",IF(TablaProyecto[[#This Row],[Age]]&gt;=29,"Millennials","Generacion Z")))</f>
        <v>Millennials</v>
      </c>
      <c r="AL182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26" s="3" t="str">
        <f>+IF(TablaProyecto[[#This Row],[HourlyRate]]&lt;50,"Coste salarial bajo",IF(TablaProyecto[[#This Row],[HourlyRate]]&lt;75,"Coste salarial medio","Coste salarial alto"))</f>
        <v>Coste salarial bajo</v>
      </c>
      <c r="AN1826" s="3" t="str">
        <f>+IF(TablaProyecto[[#This Row],[DistanceFromHome]]&lt;10,"0-10 kms",IF(TablaProyecto[[#This Row],[DistanceFromHome]]&lt;20,"10-20 kms","20-30 kms"))</f>
        <v>10-20 kms</v>
      </c>
      <c r="AO1826" s="3" t="str">
        <f>+IF(TablaProyecto[[#This Row],[Porcentaje de aumento salarial recibido (%)]]&lt;16%,"Bajo",IF(TablaProyecto[[#This Row],[Porcentaje de aumento salarial recibido (%)]]&lt;21%,"Medio","Alto"))</f>
        <v>Bajo</v>
      </c>
      <c r="AP1826" s="3" t="str">
        <f>+IF(TablaProyecto[[#This Row],[TrainingTimesLastYear]]&lt;3,"Poca",IF(TablaProyecto[[#This Row],[TrainingTimesLastYear]]&lt;5,"Media","Mucha"))</f>
        <v>Poca</v>
      </c>
      <c r="AQ1826" s="3" t="str">
        <f>+IF(TablaProyecto[[#This Row],[TotalWorkingYears]]&lt;4,"Junior",IF(TablaProyecto[[#This Row],[TotalWorkingYears]]&lt;10,"Intermediate","Senior"))</f>
        <v>Senior</v>
      </c>
      <c r="AS1826" t="str">
        <f>+IF(TablaProyecto[[#This Row],[Education]]&gt;5,"ERRONEO","")</f>
        <v/>
      </c>
      <c r="AT1826" t="str">
        <f>IF(+COUNTIF(TablaProyecto[EmployeeNumber],TablaProyecto[[#This Row],[EmployeeNumber]])&gt;1,"ERRONEO"," ")</f>
        <v xml:space="preserve"> </v>
      </c>
      <c r="AU1826" t="str">
        <f>+IF(TablaProyecto[[#This Row],[JobSatisfaction]]&gt;4,"ERRONEO"," ")</f>
        <v xml:space="preserve"> </v>
      </c>
      <c r="AV1826" t="str">
        <f>+IF(TablaProyecto[[#This Row],[PerformanceRating]]&gt;4,"ERRONEO"," ")</f>
        <v xml:space="preserve"> </v>
      </c>
      <c r="AW1826" t="str">
        <f>+IF(TablaProyecto[[#This Row],[RelationshipSatisfaction]]&gt;4,"ERRONEO"," ")</f>
        <v xml:space="preserve"> </v>
      </c>
      <c r="AX1826" t="str">
        <f>+IF(TablaProyecto[[#This Row],[WorkLifeBalance]]&gt;4,"ERRONEO"," ")</f>
        <v xml:space="preserve"> </v>
      </c>
    </row>
    <row r="1827" spans="1:50" x14ac:dyDescent="0.35">
      <c r="A1827">
        <v>40</v>
      </c>
      <c r="B1827" t="s">
        <v>35</v>
      </c>
      <c r="C1827" t="s">
        <v>55</v>
      </c>
      <c r="D1827">
        <v>1303</v>
      </c>
      <c r="E1827" t="s">
        <v>37</v>
      </c>
      <c r="F1827">
        <v>10</v>
      </c>
      <c r="G1827">
        <v>2</v>
      </c>
      <c r="H1827" t="s">
        <v>59</v>
      </c>
      <c r="I1827">
        <v>1</v>
      </c>
      <c r="J1827">
        <v>2424</v>
      </c>
      <c r="K1827">
        <v>4</v>
      </c>
      <c r="L1827" t="s">
        <v>39</v>
      </c>
      <c r="M1827">
        <v>58</v>
      </c>
      <c r="N1827">
        <v>3</v>
      </c>
      <c r="O1827">
        <v>3</v>
      </c>
      <c r="P1827" t="s">
        <v>61</v>
      </c>
      <c r="Q1827">
        <v>3</v>
      </c>
      <c r="R1827" t="s">
        <v>48</v>
      </c>
      <c r="S1827">
        <v>5762</v>
      </c>
      <c r="T1827">
        <v>26582</v>
      </c>
      <c r="U1827">
        <v>1</v>
      </c>
      <c r="V1827" t="s">
        <v>42</v>
      </c>
      <c r="W1827" t="s">
        <v>35</v>
      </c>
      <c r="X1827">
        <v>13</v>
      </c>
      <c r="Y1827">
        <v>3</v>
      </c>
      <c r="Z1827">
        <v>4</v>
      </c>
      <c r="AA1827">
        <v>80</v>
      </c>
      <c r="AB1827">
        <v>0</v>
      </c>
      <c r="AC1827">
        <v>3</v>
      </c>
      <c r="AD1827">
        <v>2</v>
      </c>
      <c r="AE1827">
        <v>1</v>
      </c>
      <c r="AF1827">
        <v>5</v>
      </c>
      <c r="AG1827">
        <v>7</v>
      </c>
      <c r="AH1827">
        <v>4</v>
      </c>
      <c r="AI1827">
        <v>1</v>
      </c>
      <c r="AJ1827" s="3">
        <f>+TablaProyecto[[#This Row],[PercentSalaryHike]]/100</f>
        <v>0.13</v>
      </c>
      <c r="AK1827" s="3" t="str">
        <f>+IF(TablaProyecto[[#This Row],[Age]]&gt;=61,"Baby boomers",IF(TablaProyecto[[#This Row],[Age]]&gt;=45,"Generacion X",IF(TablaProyecto[[#This Row],[Age]]&gt;=29,"Millennials","Generacion Z")))</f>
        <v>Millennials</v>
      </c>
      <c r="AL182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27" s="3" t="str">
        <f>+IF(TablaProyecto[[#This Row],[HourlyRate]]&lt;50,"Coste salarial bajo",IF(TablaProyecto[[#This Row],[HourlyRate]]&lt;75,"Coste salarial medio","Coste salarial alto"))</f>
        <v>Coste salarial medio</v>
      </c>
      <c r="AN1827" s="3" t="str">
        <f>+IF(TablaProyecto[[#This Row],[DistanceFromHome]]&lt;10,"0-10 kms",IF(TablaProyecto[[#This Row],[DistanceFromHome]]&lt;20,"10-20 kms","20-30 kms"))</f>
        <v>10-20 kms</v>
      </c>
      <c r="AO1827" s="3" t="str">
        <f>+IF(TablaProyecto[[#This Row],[Porcentaje de aumento salarial recibido (%)]]&lt;16%,"Bajo",IF(TablaProyecto[[#This Row],[Porcentaje de aumento salarial recibido (%)]]&lt;21%,"Medio","Alto"))</f>
        <v>Bajo</v>
      </c>
      <c r="AP1827" s="3" t="str">
        <f>+IF(TablaProyecto[[#This Row],[TrainingTimesLastYear]]&lt;3,"Poca",IF(TablaProyecto[[#This Row],[TrainingTimesLastYear]]&lt;5,"Media","Mucha"))</f>
        <v>Poca</v>
      </c>
      <c r="AQ1827" s="3" t="str">
        <f>+IF(TablaProyecto[[#This Row],[TotalWorkingYears]]&lt;4,"Junior",IF(TablaProyecto[[#This Row],[TotalWorkingYears]]&lt;10,"Intermediate","Senior"))</f>
        <v>Junior</v>
      </c>
      <c r="AS1827" t="str">
        <f>+IF(TablaProyecto[[#This Row],[Education]]&gt;5,"ERRONEO","")</f>
        <v/>
      </c>
      <c r="AT1827" t="str">
        <f>IF(+COUNTIF(TablaProyecto[EmployeeNumber],TablaProyecto[[#This Row],[EmployeeNumber]])&gt;1,"ERRONEO"," ")</f>
        <v xml:space="preserve"> </v>
      </c>
      <c r="AU1827" t="str">
        <f>+IF(TablaProyecto[[#This Row],[JobSatisfaction]]&gt;4,"ERRONEO"," ")</f>
        <v xml:space="preserve"> </v>
      </c>
      <c r="AV1827" t="str">
        <f>+IF(TablaProyecto[[#This Row],[PerformanceRating]]&gt;4,"ERRONEO"," ")</f>
        <v xml:space="preserve"> </v>
      </c>
      <c r="AW1827" t="str">
        <f>+IF(TablaProyecto[[#This Row],[RelationshipSatisfaction]]&gt;4,"ERRONEO"," ")</f>
        <v xml:space="preserve"> </v>
      </c>
      <c r="AX1827" t="str">
        <f>+IF(TablaProyecto[[#This Row],[WorkLifeBalance]]&gt;4,"ERRONEO"," ")</f>
        <v xml:space="preserve"> </v>
      </c>
    </row>
    <row r="1828" spans="1:50" x14ac:dyDescent="0.35">
      <c r="A1828">
        <v>40</v>
      </c>
      <c r="B1828" t="s">
        <v>35</v>
      </c>
      <c r="C1828" t="s">
        <v>55</v>
      </c>
      <c r="D1828">
        <v>117</v>
      </c>
      <c r="E1828" t="s">
        <v>61</v>
      </c>
      <c r="F1828">
        <v>12</v>
      </c>
      <c r="G1828">
        <v>3</v>
      </c>
      <c r="H1828" t="s">
        <v>61</v>
      </c>
      <c r="I1828">
        <v>1</v>
      </c>
      <c r="J1828">
        <v>2425</v>
      </c>
      <c r="K1828">
        <v>2</v>
      </c>
      <c r="L1828" t="s">
        <v>39</v>
      </c>
      <c r="M1828">
        <v>87</v>
      </c>
      <c r="N1828">
        <v>3</v>
      </c>
      <c r="O1828">
        <v>1</v>
      </c>
      <c r="P1828" t="s">
        <v>47</v>
      </c>
      <c r="Q1828">
        <v>3</v>
      </c>
      <c r="R1828" t="s">
        <v>48</v>
      </c>
      <c r="S1828">
        <v>3346</v>
      </c>
      <c r="T1828">
        <v>21026</v>
      </c>
      <c r="U1828">
        <v>0</v>
      </c>
      <c r="V1828" t="s">
        <v>42</v>
      </c>
      <c r="W1828" t="s">
        <v>43</v>
      </c>
      <c r="X1828">
        <v>13</v>
      </c>
      <c r="Y1828">
        <v>3</v>
      </c>
      <c r="Z1828">
        <v>4</v>
      </c>
      <c r="AA1828">
        <v>80</v>
      </c>
      <c r="AB1828">
        <v>1</v>
      </c>
      <c r="AC1828">
        <v>7</v>
      </c>
      <c r="AD1828">
        <v>3</v>
      </c>
      <c r="AE1828">
        <v>3</v>
      </c>
      <c r="AF1828">
        <v>0</v>
      </c>
      <c r="AG1828">
        <v>1</v>
      </c>
      <c r="AH1828">
        <v>2</v>
      </c>
      <c r="AI1828">
        <v>9</v>
      </c>
      <c r="AJ1828" s="3">
        <f>+TablaProyecto[[#This Row],[PercentSalaryHike]]/100</f>
        <v>0.13</v>
      </c>
      <c r="AK1828" s="3" t="str">
        <f>+IF(TablaProyecto[[#This Row],[Age]]&gt;=61,"Baby boomers",IF(TablaProyecto[[#This Row],[Age]]&gt;=45,"Generacion X",IF(TablaProyecto[[#This Row],[Age]]&gt;=29,"Millennials","Generacion Z")))</f>
        <v>Millennials</v>
      </c>
      <c r="AL182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828" s="3" t="str">
        <f>+IF(TablaProyecto[[#This Row],[HourlyRate]]&lt;50,"Coste salarial bajo",IF(TablaProyecto[[#This Row],[HourlyRate]]&lt;75,"Coste salarial medio","Coste salarial alto"))</f>
        <v>Coste salarial alto</v>
      </c>
      <c r="AN1828" s="3" t="str">
        <f>+IF(TablaProyecto[[#This Row],[DistanceFromHome]]&lt;10,"0-10 kms",IF(TablaProyecto[[#This Row],[DistanceFromHome]]&lt;20,"10-20 kms","20-30 kms"))</f>
        <v>10-20 kms</v>
      </c>
      <c r="AO1828" s="3" t="str">
        <f>+IF(TablaProyecto[[#This Row],[Porcentaje de aumento salarial recibido (%)]]&lt;16%,"Bajo",IF(TablaProyecto[[#This Row],[Porcentaje de aumento salarial recibido (%)]]&lt;21%,"Medio","Alto"))</f>
        <v>Bajo</v>
      </c>
      <c r="AP1828" s="3" t="str">
        <f>+IF(TablaProyecto[[#This Row],[TrainingTimesLastYear]]&lt;3,"Poca",IF(TablaProyecto[[#This Row],[TrainingTimesLastYear]]&lt;5,"Media","Mucha"))</f>
        <v>Media</v>
      </c>
      <c r="AQ1828" s="3" t="str">
        <f>+IF(TablaProyecto[[#This Row],[TotalWorkingYears]]&lt;4,"Junior",IF(TablaProyecto[[#This Row],[TotalWorkingYears]]&lt;10,"Intermediate","Senior"))</f>
        <v>Intermediate</v>
      </c>
      <c r="AS1828" t="str">
        <f>+IF(TablaProyecto[[#This Row],[Education]]&gt;5,"ERRONEO","")</f>
        <v/>
      </c>
      <c r="AT1828" t="str">
        <f>IF(+COUNTIF(TablaProyecto[EmployeeNumber],TablaProyecto[[#This Row],[EmployeeNumber]])&gt;1,"ERRONEO"," ")</f>
        <v xml:space="preserve"> </v>
      </c>
      <c r="AU1828" t="str">
        <f>+IF(TablaProyecto[[#This Row],[JobSatisfaction]]&gt;4,"ERRONEO"," ")</f>
        <v xml:space="preserve"> </v>
      </c>
      <c r="AV1828" t="str">
        <f>+IF(TablaProyecto[[#This Row],[PerformanceRating]]&gt;4,"ERRONEO"," ")</f>
        <v xml:space="preserve"> </v>
      </c>
      <c r="AW1828" t="str">
        <f>+IF(TablaProyecto[[#This Row],[RelationshipSatisfaction]]&gt;4,"ERRONEO"," ")</f>
        <v xml:space="preserve"> </v>
      </c>
      <c r="AX1828" t="str">
        <f>+IF(TablaProyecto[[#This Row],[WorkLifeBalance]]&gt;4,"ERRONEO"," ")</f>
        <v xml:space="preserve"> </v>
      </c>
    </row>
    <row r="1829" spans="1:50" x14ac:dyDescent="0.35">
      <c r="A1829">
        <v>21</v>
      </c>
      <c r="B1829" t="s">
        <v>43</v>
      </c>
      <c r="C1829" t="s">
        <v>44</v>
      </c>
      <c r="D1829">
        <v>571</v>
      </c>
      <c r="E1829" t="s">
        <v>61</v>
      </c>
      <c r="F1829">
        <v>8</v>
      </c>
      <c r="G1829">
        <v>5</v>
      </c>
      <c r="H1829" t="s">
        <v>49</v>
      </c>
      <c r="I1829">
        <v>1</v>
      </c>
      <c r="J1829">
        <v>2426</v>
      </c>
      <c r="K1829">
        <v>4</v>
      </c>
      <c r="L1829" t="s">
        <v>39</v>
      </c>
      <c r="M1829">
        <v>80</v>
      </c>
      <c r="N1829">
        <v>2</v>
      </c>
      <c r="O1829">
        <v>3</v>
      </c>
      <c r="P1829" t="s">
        <v>53</v>
      </c>
      <c r="Q1829">
        <v>2</v>
      </c>
      <c r="R1829" t="s">
        <v>52</v>
      </c>
      <c r="S1829">
        <v>4523</v>
      </c>
      <c r="T1829">
        <v>26176</v>
      </c>
      <c r="U1829">
        <v>3</v>
      </c>
      <c r="V1829" t="s">
        <v>42</v>
      </c>
      <c r="W1829" t="s">
        <v>35</v>
      </c>
      <c r="X1829">
        <v>11</v>
      </c>
      <c r="Y1829">
        <v>3</v>
      </c>
      <c r="Z1829">
        <v>2</v>
      </c>
      <c r="AA1829">
        <v>80</v>
      </c>
      <c r="AB1829">
        <v>0</v>
      </c>
      <c r="AC1829">
        <v>5</v>
      </c>
      <c r="AD1829">
        <v>3</v>
      </c>
      <c r="AE1829">
        <v>1</v>
      </c>
      <c r="AF1829">
        <v>4</v>
      </c>
      <c r="AG1829">
        <v>0</v>
      </c>
      <c r="AH1829">
        <v>4</v>
      </c>
      <c r="AI1829">
        <v>10</v>
      </c>
      <c r="AJ1829" s="3">
        <f>+TablaProyecto[[#This Row],[PercentSalaryHike]]/100</f>
        <v>0.11</v>
      </c>
      <c r="AK1829" s="3" t="str">
        <f>+IF(TablaProyecto[[#This Row],[Age]]&gt;=61,"Baby boomers",IF(TablaProyecto[[#This Row],[Age]]&gt;=45,"Generacion X",IF(TablaProyecto[[#This Row],[Age]]&gt;=29,"Millennials","Generacion Z")))</f>
        <v>Generacion Z</v>
      </c>
      <c r="AL182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29" s="3" t="str">
        <f>+IF(TablaProyecto[[#This Row],[HourlyRate]]&lt;50,"Coste salarial bajo",IF(TablaProyecto[[#This Row],[HourlyRate]]&lt;75,"Coste salarial medio","Coste salarial alto"))</f>
        <v>Coste salarial alto</v>
      </c>
      <c r="AN1829" s="3" t="str">
        <f>+IF(TablaProyecto[[#This Row],[DistanceFromHome]]&lt;10,"0-10 kms",IF(TablaProyecto[[#This Row],[DistanceFromHome]]&lt;20,"10-20 kms","20-30 kms"))</f>
        <v>0-10 kms</v>
      </c>
      <c r="AO1829" s="3" t="str">
        <f>+IF(TablaProyecto[[#This Row],[Porcentaje de aumento salarial recibido (%)]]&lt;16%,"Bajo",IF(TablaProyecto[[#This Row],[Porcentaje de aumento salarial recibido (%)]]&lt;21%,"Medio","Alto"))</f>
        <v>Bajo</v>
      </c>
      <c r="AP1829" s="3" t="str">
        <f>+IF(TablaProyecto[[#This Row],[TrainingTimesLastYear]]&lt;3,"Poca",IF(TablaProyecto[[#This Row],[TrainingTimesLastYear]]&lt;5,"Media","Mucha"))</f>
        <v>Media</v>
      </c>
      <c r="AQ1829" s="3" t="str">
        <f>+IF(TablaProyecto[[#This Row],[TotalWorkingYears]]&lt;4,"Junior",IF(TablaProyecto[[#This Row],[TotalWorkingYears]]&lt;10,"Intermediate","Senior"))</f>
        <v>Intermediate</v>
      </c>
      <c r="AS1829" t="str">
        <f>+IF(TablaProyecto[[#This Row],[Education]]&gt;5,"ERRONEO","")</f>
        <v/>
      </c>
      <c r="AT1829" t="str">
        <f>IF(+COUNTIF(TablaProyecto[EmployeeNumber],TablaProyecto[[#This Row],[EmployeeNumber]])&gt;1,"ERRONEO"," ")</f>
        <v xml:space="preserve"> </v>
      </c>
      <c r="AU1829" t="str">
        <f>+IF(TablaProyecto[[#This Row],[JobSatisfaction]]&gt;4,"ERRONEO"," ")</f>
        <v xml:space="preserve"> </v>
      </c>
      <c r="AV1829" t="str">
        <f>+IF(TablaProyecto[[#This Row],[PerformanceRating]]&gt;4,"ERRONEO"," ")</f>
        <v xml:space="preserve"> </v>
      </c>
      <c r="AW1829" t="str">
        <f>+IF(TablaProyecto[[#This Row],[RelationshipSatisfaction]]&gt;4,"ERRONEO"," ")</f>
        <v xml:space="preserve"> </v>
      </c>
      <c r="AX1829" t="str">
        <f>+IF(TablaProyecto[[#This Row],[WorkLifeBalance]]&gt;4,"ERRONEO"," ")</f>
        <v xml:space="preserve"> </v>
      </c>
    </row>
    <row r="1830" spans="1:50" x14ac:dyDescent="0.35">
      <c r="A1830">
        <v>37</v>
      </c>
      <c r="B1830" t="s">
        <v>43</v>
      </c>
      <c r="C1830" t="s">
        <v>44</v>
      </c>
      <c r="D1830">
        <v>845</v>
      </c>
      <c r="E1830" t="s">
        <v>45</v>
      </c>
      <c r="F1830">
        <v>27</v>
      </c>
      <c r="G1830">
        <v>2</v>
      </c>
      <c r="H1830" t="s">
        <v>61</v>
      </c>
      <c r="I1830">
        <v>1</v>
      </c>
      <c r="J1830">
        <v>2427</v>
      </c>
      <c r="K1830">
        <v>3</v>
      </c>
      <c r="L1830" t="s">
        <v>39</v>
      </c>
      <c r="M1830">
        <v>74</v>
      </c>
      <c r="N1830">
        <v>3</v>
      </c>
      <c r="O1830">
        <v>2</v>
      </c>
      <c r="P1830" t="s">
        <v>53</v>
      </c>
      <c r="Q1830">
        <v>3</v>
      </c>
      <c r="R1830" t="s">
        <v>52</v>
      </c>
      <c r="S1830">
        <v>2564</v>
      </c>
      <c r="T1830">
        <v>22002</v>
      </c>
      <c r="U1830">
        <v>4</v>
      </c>
      <c r="V1830" t="s">
        <v>42</v>
      </c>
      <c r="W1830" t="s">
        <v>35</v>
      </c>
      <c r="X1830">
        <v>15</v>
      </c>
      <c r="Y1830">
        <v>3</v>
      </c>
      <c r="Z1830">
        <v>3</v>
      </c>
      <c r="AA1830">
        <v>80</v>
      </c>
      <c r="AB1830">
        <v>0</v>
      </c>
      <c r="AC1830">
        <v>8</v>
      </c>
      <c r="AD1830">
        <v>6</v>
      </c>
      <c r="AE1830">
        <v>3</v>
      </c>
      <c r="AF1830">
        <v>10</v>
      </c>
      <c r="AG1830">
        <v>4</v>
      </c>
      <c r="AH1830">
        <v>7</v>
      </c>
      <c r="AI1830">
        <v>1</v>
      </c>
      <c r="AJ1830" s="3">
        <f>+TablaProyecto[[#This Row],[PercentSalaryHike]]/100</f>
        <v>0.15</v>
      </c>
      <c r="AK1830" s="3" t="str">
        <f>+IF(TablaProyecto[[#This Row],[Age]]&gt;=61,"Baby boomers",IF(TablaProyecto[[#This Row],[Age]]&gt;=45,"Generacion X",IF(TablaProyecto[[#This Row],[Age]]&gt;=29,"Millennials","Generacion Z")))</f>
        <v>Millennials</v>
      </c>
      <c r="AL183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30" s="3" t="str">
        <f>+IF(TablaProyecto[[#This Row],[HourlyRate]]&lt;50,"Coste salarial bajo",IF(TablaProyecto[[#This Row],[HourlyRate]]&lt;75,"Coste salarial medio","Coste salarial alto"))</f>
        <v>Coste salarial medio</v>
      </c>
      <c r="AN1830" s="3" t="str">
        <f>+IF(TablaProyecto[[#This Row],[DistanceFromHome]]&lt;10,"0-10 kms",IF(TablaProyecto[[#This Row],[DistanceFromHome]]&lt;20,"10-20 kms","20-30 kms"))</f>
        <v>20-30 kms</v>
      </c>
      <c r="AO1830" s="3" t="str">
        <f>+IF(TablaProyecto[[#This Row],[Porcentaje de aumento salarial recibido (%)]]&lt;16%,"Bajo",IF(TablaProyecto[[#This Row],[Porcentaje de aumento salarial recibido (%)]]&lt;21%,"Medio","Alto"))</f>
        <v>Bajo</v>
      </c>
      <c r="AP1830" s="3" t="str">
        <f>+IF(TablaProyecto[[#This Row],[TrainingTimesLastYear]]&lt;3,"Poca",IF(TablaProyecto[[#This Row],[TrainingTimesLastYear]]&lt;5,"Media","Mucha"))</f>
        <v>Mucha</v>
      </c>
      <c r="AQ1830" s="3" t="str">
        <f>+IF(TablaProyecto[[#This Row],[TotalWorkingYears]]&lt;4,"Junior",IF(TablaProyecto[[#This Row],[TotalWorkingYears]]&lt;10,"Intermediate","Senior"))</f>
        <v>Intermediate</v>
      </c>
      <c r="AS1830" t="str">
        <f>+IF(TablaProyecto[[#This Row],[Education]]&gt;5,"ERRONEO","")</f>
        <v/>
      </c>
      <c r="AT1830" t="str">
        <f>IF(+COUNTIF(TablaProyecto[EmployeeNumber],TablaProyecto[[#This Row],[EmployeeNumber]])&gt;1,"ERRONEO"," ")</f>
        <v xml:space="preserve"> </v>
      </c>
      <c r="AU1830" t="str">
        <f>+IF(TablaProyecto[[#This Row],[JobSatisfaction]]&gt;4,"ERRONEO"," ")</f>
        <v xml:space="preserve"> </v>
      </c>
      <c r="AV1830" t="str">
        <f>+IF(TablaProyecto[[#This Row],[PerformanceRating]]&gt;4,"ERRONEO"," ")</f>
        <v xml:space="preserve"> </v>
      </c>
      <c r="AW1830" t="str">
        <f>+IF(TablaProyecto[[#This Row],[RelationshipSatisfaction]]&gt;4,"ERRONEO"," ")</f>
        <v xml:space="preserve"> </v>
      </c>
      <c r="AX1830" t="str">
        <f>+IF(TablaProyecto[[#This Row],[WorkLifeBalance]]&gt;4,"ERRONEO"," ")</f>
        <v xml:space="preserve"> </v>
      </c>
    </row>
    <row r="1831" spans="1:50" x14ac:dyDescent="0.35">
      <c r="A1831">
        <v>46</v>
      </c>
      <c r="B1831" t="s">
        <v>35</v>
      </c>
      <c r="C1831" t="s">
        <v>36</v>
      </c>
      <c r="D1831">
        <v>921</v>
      </c>
      <c r="E1831" t="s">
        <v>37</v>
      </c>
      <c r="F1831">
        <v>23</v>
      </c>
      <c r="G1831">
        <v>4</v>
      </c>
      <c r="H1831" t="s">
        <v>51</v>
      </c>
      <c r="I1831">
        <v>1</v>
      </c>
      <c r="J1831">
        <v>2428</v>
      </c>
      <c r="K1831">
        <v>4</v>
      </c>
      <c r="L1831" t="s">
        <v>46</v>
      </c>
      <c r="M1831">
        <v>74</v>
      </c>
      <c r="N1831">
        <v>2</v>
      </c>
      <c r="O1831">
        <v>4</v>
      </c>
      <c r="P1831" t="s">
        <v>53</v>
      </c>
      <c r="Q1831">
        <v>3</v>
      </c>
      <c r="R1831" t="s">
        <v>48</v>
      </c>
      <c r="S1831">
        <v>4424</v>
      </c>
      <c r="T1831">
        <v>12066</v>
      </c>
      <c r="U1831">
        <v>3</v>
      </c>
      <c r="V1831" t="s">
        <v>42</v>
      </c>
      <c r="W1831" t="s">
        <v>35</v>
      </c>
      <c r="X1831">
        <v>14</v>
      </c>
      <c r="Y1831">
        <v>3</v>
      </c>
      <c r="Z1831">
        <v>4</v>
      </c>
      <c r="AA1831">
        <v>80</v>
      </c>
      <c r="AB1831">
        <v>0</v>
      </c>
      <c r="AC1831">
        <v>4</v>
      </c>
      <c r="AD1831">
        <v>2</v>
      </c>
      <c r="AE1831">
        <v>1</v>
      </c>
      <c r="AF1831">
        <v>0</v>
      </c>
      <c r="AG1831">
        <v>2</v>
      </c>
      <c r="AH1831">
        <v>0</v>
      </c>
      <c r="AI1831">
        <v>2</v>
      </c>
      <c r="AJ1831" s="3">
        <f>+TablaProyecto[[#This Row],[PercentSalaryHike]]/100</f>
        <v>0.14000000000000001</v>
      </c>
      <c r="AK1831" s="3" t="str">
        <f>+IF(TablaProyecto[[#This Row],[Age]]&gt;=61,"Baby boomers",IF(TablaProyecto[[#This Row],[Age]]&gt;=45,"Generacion X",IF(TablaProyecto[[#This Row],[Age]]&gt;=29,"Millennials","Generacion Z")))</f>
        <v>Generacion X</v>
      </c>
      <c r="AL183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831" s="3" t="str">
        <f>+IF(TablaProyecto[[#This Row],[HourlyRate]]&lt;50,"Coste salarial bajo",IF(TablaProyecto[[#This Row],[HourlyRate]]&lt;75,"Coste salarial medio","Coste salarial alto"))</f>
        <v>Coste salarial medio</v>
      </c>
      <c r="AN1831" s="3" t="str">
        <f>+IF(TablaProyecto[[#This Row],[DistanceFromHome]]&lt;10,"0-10 kms",IF(TablaProyecto[[#This Row],[DistanceFromHome]]&lt;20,"10-20 kms","20-30 kms"))</f>
        <v>20-30 kms</v>
      </c>
      <c r="AO1831" s="3" t="str">
        <f>+IF(TablaProyecto[[#This Row],[Porcentaje de aumento salarial recibido (%)]]&lt;16%,"Bajo",IF(TablaProyecto[[#This Row],[Porcentaje de aumento salarial recibido (%)]]&lt;21%,"Medio","Alto"))</f>
        <v>Bajo</v>
      </c>
      <c r="AP1831" s="3" t="str">
        <f>+IF(TablaProyecto[[#This Row],[TrainingTimesLastYear]]&lt;3,"Poca",IF(TablaProyecto[[#This Row],[TrainingTimesLastYear]]&lt;5,"Media","Mucha"))</f>
        <v>Poca</v>
      </c>
      <c r="AQ1831" s="3" t="str">
        <f>+IF(TablaProyecto[[#This Row],[TotalWorkingYears]]&lt;4,"Junior",IF(TablaProyecto[[#This Row],[TotalWorkingYears]]&lt;10,"Intermediate","Senior"))</f>
        <v>Intermediate</v>
      </c>
      <c r="AS1831" t="str">
        <f>+IF(TablaProyecto[[#This Row],[Education]]&gt;5,"ERRONEO","")</f>
        <v/>
      </c>
      <c r="AT1831" t="str">
        <f>IF(+COUNTIF(TablaProyecto[EmployeeNumber],TablaProyecto[[#This Row],[EmployeeNumber]])&gt;1,"ERRONEO"," ")</f>
        <v xml:space="preserve"> </v>
      </c>
      <c r="AU1831" t="str">
        <f>+IF(TablaProyecto[[#This Row],[JobSatisfaction]]&gt;4,"ERRONEO"," ")</f>
        <v xml:space="preserve"> </v>
      </c>
      <c r="AV1831" t="str">
        <f>+IF(TablaProyecto[[#This Row],[PerformanceRating]]&gt;4,"ERRONEO"," ")</f>
        <v xml:space="preserve"> </v>
      </c>
      <c r="AW1831" t="str">
        <f>+IF(TablaProyecto[[#This Row],[RelationshipSatisfaction]]&gt;4,"ERRONEO"," ")</f>
        <v xml:space="preserve"> </v>
      </c>
      <c r="AX1831" t="str">
        <f>+IF(TablaProyecto[[#This Row],[WorkLifeBalance]]&gt;4,"ERRONEO"," ")</f>
        <v xml:space="preserve"> </v>
      </c>
    </row>
    <row r="1832" spans="1:50" x14ac:dyDescent="0.35">
      <c r="A1832">
        <v>28</v>
      </c>
      <c r="B1832" t="s">
        <v>35</v>
      </c>
      <c r="C1832" t="s">
        <v>36</v>
      </c>
      <c r="D1832">
        <v>1092</v>
      </c>
      <c r="E1832" t="s">
        <v>61</v>
      </c>
      <c r="F1832">
        <v>7</v>
      </c>
      <c r="G1832">
        <v>1</v>
      </c>
      <c r="H1832" t="s">
        <v>38</v>
      </c>
      <c r="I1832">
        <v>1</v>
      </c>
      <c r="J1832">
        <v>2429</v>
      </c>
      <c r="K1832">
        <v>1</v>
      </c>
      <c r="L1832" t="s">
        <v>46</v>
      </c>
      <c r="M1832">
        <v>86</v>
      </c>
      <c r="N1832">
        <v>3</v>
      </c>
      <c r="O1832">
        <v>1</v>
      </c>
      <c r="P1832" t="s">
        <v>56</v>
      </c>
      <c r="Q1832">
        <v>4</v>
      </c>
      <c r="R1832" t="s">
        <v>48</v>
      </c>
      <c r="S1832">
        <v>2258</v>
      </c>
      <c r="T1832">
        <v>7259</v>
      </c>
      <c r="U1832">
        <v>2</v>
      </c>
      <c r="V1832" t="s">
        <v>42</v>
      </c>
      <c r="W1832" t="s">
        <v>35</v>
      </c>
      <c r="X1832">
        <v>13</v>
      </c>
      <c r="Y1832">
        <v>3</v>
      </c>
      <c r="Z1832">
        <v>2</v>
      </c>
      <c r="AA1832">
        <v>80</v>
      </c>
      <c r="AB1832">
        <v>2</v>
      </c>
      <c r="AC1832">
        <v>13</v>
      </c>
      <c r="AD1832">
        <v>5</v>
      </c>
      <c r="AE1832">
        <v>2</v>
      </c>
      <c r="AF1832">
        <v>5</v>
      </c>
      <c r="AG1832">
        <v>7</v>
      </c>
      <c r="AH1832">
        <v>0</v>
      </c>
      <c r="AI1832">
        <v>7</v>
      </c>
      <c r="AJ1832" s="3">
        <f>+TablaProyecto[[#This Row],[PercentSalaryHike]]/100</f>
        <v>0.13</v>
      </c>
      <c r="AK1832" s="3" t="str">
        <f>+IF(TablaProyecto[[#This Row],[Age]]&gt;=61,"Baby boomers",IF(TablaProyecto[[#This Row],[Age]]&gt;=45,"Generacion X",IF(TablaProyecto[[#This Row],[Age]]&gt;=29,"Millennials","Generacion Z")))</f>
        <v>Generacion Z</v>
      </c>
      <c r="AL183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32" s="3" t="str">
        <f>+IF(TablaProyecto[[#This Row],[HourlyRate]]&lt;50,"Coste salarial bajo",IF(TablaProyecto[[#This Row],[HourlyRate]]&lt;75,"Coste salarial medio","Coste salarial alto"))</f>
        <v>Coste salarial alto</v>
      </c>
      <c r="AN1832" s="3" t="str">
        <f>+IF(TablaProyecto[[#This Row],[DistanceFromHome]]&lt;10,"0-10 kms",IF(TablaProyecto[[#This Row],[DistanceFromHome]]&lt;20,"10-20 kms","20-30 kms"))</f>
        <v>0-10 kms</v>
      </c>
      <c r="AO1832" s="3" t="str">
        <f>+IF(TablaProyecto[[#This Row],[Porcentaje de aumento salarial recibido (%)]]&lt;16%,"Bajo",IF(TablaProyecto[[#This Row],[Porcentaje de aumento salarial recibido (%)]]&lt;21%,"Medio","Alto"))</f>
        <v>Bajo</v>
      </c>
      <c r="AP1832" s="3" t="str">
        <f>+IF(TablaProyecto[[#This Row],[TrainingTimesLastYear]]&lt;3,"Poca",IF(TablaProyecto[[#This Row],[TrainingTimesLastYear]]&lt;5,"Media","Mucha"))</f>
        <v>Mucha</v>
      </c>
      <c r="AQ1832" s="3" t="str">
        <f>+IF(TablaProyecto[[#This Row],[TotalWorkingYears]]&lt;4,"Junior",IF(TablaProyecto[[#This Row],[TotalWorkingYears]]&lt;10,"Intermediate","Senior"))</f>
        <v>Senior</v>
      </c>
      <c r="AS1832" t="str">
        <f>+IF(TablaProyecto[[#This Row],[Education]]&gt;5,"ERRONEO","")</f>
        <v/>
      </c>
      <c r="AT1832" t="str">
        <f>IF(+COUNTIF(TablaProyecto[EmployeeNumber],TablaProyecto[[#This Row],[EmployeeNumber]])&gt;1,"ERRONEO"," ")</f>
        <v xml:space="preserve"> </v>
      </c>
      <c r="AU1832" t="str">
        <f>+IF(TablaProyecto[[#This Row],[JobSatisfaction]]&gt;4,"ERRONEO"," ")</f>
        <v xml:space="preserve"> </v>
      </c>
      <c r="AV1832" t="str">
        <f>+IF(TablaProyecto[[#This Row],[PerformanceRating]]&gt;4,"ERRONEO"," ")</f>
        <v xml:space="preserve"> </v>
      </c>
      <c r="AW1832" t="str">
        <f>+IF(TablaProyecto[[#This Row],[RelationshipSatisfaction]]&gt;4,"ERRONEO"," ")</f>
        <v xml:space="preserve"> </v>
      </c>
      <c r="AX1832" t="str">
        <f>+IF(TablaProyecto[[#This Row],[WorkLifeBalance]]&gt;4,"ERRONEO"," ")</f>
        <v xml:space="preserve"> </v>
      </c>
    </row>
    <row r="1833" spans="1:50" x14ac:dyDescent="0.35">
      <c r="A1833">
        <v>38</v>
      </c>
      <c r="B1833" t="s">
        <v>43</v>
      </c>
      <c r="C1833" t="s">
        <v>36</v>
      </c>
      <c r="D1833">
        <v>334</v>
      </c>
      <c r="E1833" t="s">
        <v>61</v>
      </c>
      <c r="F1833">
        <v>3</v>
      </c>
      <c r="G1833">
        <v>3</v>
      </c>
      <c r="H1833" t="s">
        <v>60</v>
      </c>
      <c r="I1833">
        <v>1</v>
      </c>
      <c r="J1833">
        <v>2430</v>
      </c>
      <c r="K1833">
        <v>4</v>
      </c>
      <c r="L1833" t="s">
        <v>46</v>
      </c>
      <c r="M1833">
        <v>43</v>
      </c>
      <c r="N1833">
        <v>1</v>
      </c>
      <c r="O1833">
        <v>2</v>
      </c>
      <c r="P1833" t="s">
        <v>40</v>
      </c>
      <c r="Q1833">
        <v>3</v>
      </c>
      <c r="R1833" t="s">
        <v>48</v>
      </c>
      <c r="S1833">
        <v>6674</v>
      </c>
      <c r="T1833">
        <v>26062</v>
      </c>
      <c r="U1833">
        <v>8</v>
      </c>
      <c r="V1833" t="s">
        <v>42</v>
      </c>
      <c r="W1833" t="s">
        <v>35</v>
      </c>
      <c r="X1833">
        <v>11</v>
      </c>
      <c r="Y1833">
        <v>3</v>
      </c>
      <c r="Z1833">
        <v>3</v>
      </c>
      <c r="AA1833">
        <v>80</v>
      </c>
      <c r="AB1833">
        <v>0</v>
      </c>
      <c r="AC1833">
        <v>1</v>
      </c>
      <c r="AD1833">
        <v>3</v>
      </c>
      <c r="AE1833">
        <v>3</v>
      </c>
      <c r="AF1833">
        <v>3</v>
      </c>
      <c r="AG1833">
        <v>7</v>
      </c>
      <c r="AH1833">
        <v>12</v>
      </c>
      <c r="AI1833">
        <v>0</v>
      </c>
      <c r="AJ1833" s="3">
        <f>+TablaProyecto[[#This Row],[PercentSalaryHike]]/100</f>
        <v>0.11</v>
      </c>
      <c r="AK1833" s="3" t="str">
        <f>+IF(TablaProyecto[[#This Row],[Age]]&gt;=61,"Baby boomers",IF(TablaProyecto[[#This Row],[Age]]&gt;=45,"Generacion X",IF(TablaProyecto[[#This Row],[Age]]&gt;=29,"Millennials","Generacion Z")))</f>
        <v>Millennials</v>
      </c>
      <c r="AL183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33" s="3" t="str">
        <f>+IF(TablaProyecto[[#This Row],[HourlyRate]]&lt;50,"Coste salarial bajo",IF(TablaProyecto[[#This Row],[HourlyRate]]&lt;75,"Coste salarial medio","Coste salarial alto"))</f>
        <v>Coste salarial bajo</v>
      </c>
      <c r="AN1833" s="3" t="str">
        <f>+IF(TablaProyecto[[#This Row],[DistanceFromHome]]&lt;10,"0-10 kms",IF(TablaProyecto[[#This Row],[DistanceFromHome]]&lt;20,"10-20 kms","20-30 kms"))</f>
        <v>0-10 kms</v>
      </c>
      <c r="AO1833" s="3" t="str">
        <f>+IF(TablaProyecto[[#This Row],[Porcentaje de aumento salarial recibido (%)]]&lt;16%,"Bajo",IF(TablaProyecto[[#This Row],[Porcentaje de aumento salarial recibido (%)]]&lt;21%,"Medio","Alto"))</f>
        <v>Bajo</v>
      </c>
      <c r="AP1833" s="3" t="str">
        <f>+IF(TablaProyecto[[#This Row],[TrainingTimesLastYear]]&lt;3,"Poca",IF(TablaProyecto[[#This Row],[TrainingTimesLastYear]]&lt;5,"Media","Mucha"))</f>
        <v>Media</v>
      </c>
      <c r="AQ1833" s="3" t="str">
        <f>+IF(TablaProyecto[[#This Row],[TotalWorkingYears]]&lt;4,"Junior",IF(TablaProyecto[[#This Row],[TotalWorkingYears]]&lt;10,"Intermediate","Senior"))</f>
        <v>Junior</v>
      </c>
      <c r="AS1833" t="str">
        <f>+IF(TablaProyecto[[#This Row],[Education]]&gt;5,"ERRONEO","")</f>
        <v/>
      </c>
      <c r="AT1833" t="str">
        <f>IF(+COUNTIF(TablaProyecto[EmployeeNumber],TablaProyecto[[#This Row],[EmployeeNumber]])&gt;1,"ERRONEO"," ")</f>
        <v xml:space="preserve"> </v>
      </c>
      <c r="AU1833" t="str">
        <f>+IF(TablaProyecto[[#This Row],[JobSatisfaction]]&gt;4,"ERRONEO"," ")</f>
        <v xml:space="preserve"> </v>
      </c>
      <c r="AV1833" t="str">
        <f>+IF(TablaProyecto[[#This Row],[PerformanceRating]]&gt;4,"ERRONEO"," ")</f>
        <v xml:space="preserve"> </v>
      </c>
      <c r="AW1833" t="str">
        <f>+IF(TablaProyecto[[#This Row],[RelationshipSatisfaction]]&gt;4,"ERRONEO"," ")</f>
        <v xml:space="preserve"> </v>
      </c>
      <c r="AX1833" t="str">
        <f>+IF(TablaProyecto[[#This Row],[WorkLifeBalance]]&gt;4,"ERRONEO"," ")</f>
        <v xml:space="preserve"> </v>
      </c>
    </row>
    <row r="1834" spans="1:50" x14ac:dyDescent="0.35">
      <c r="A1834">
        <v>23</v>
      </c>
      <c r="B1834" t="s">
        <v>35</v>
      </c>
      <c r="C1834" t="s">
        <v>44</v>
      </c>
      <c r="D1834">
        <v>486</v>
      </c>
      <c r="E1834" t="s">
        <v>37</v>
      </c>
      <c r="F1834">
        <v>5</v>
      </c>
      <c r="G1834">
        <v>3</v>
      </c>
      <c r="H1834" t="s">
        <v>49</v>
      </c>
      <c r="I1834">
        <v>1</v>
      </c>
      <c r="J1834">
        <v>2431</v>
      </c>
      <c r="K1834">
        <v>2</v>
      </c>
      <c r="L1834" t="s">
        <v>46</v>
      </c>
      <c r="M1834">
        <v>99</v>
      </c>
      <c r="N1834">
        <v>4</v>
      </c>
      <c r="O1834">
        <v>2</v>
      </c>
      <c r="P1834" t="s">
        <v>61</v>
      </c>
      <c r="Q1834">
        <v>3</v>
      </c>
      <c r="R1834" t="s">
        <v>41</v>
      </c>
      <c r="S1834">
        <v>5441</v>
      </c>
      <c r="T1834">
        <v>24907</v>
      </c>
      <c r="U1834">
        <v>3</v>
      </c>
      <c r="V1834" t="s">
        <v>42</v>
      </c>
      <c r="W1834" t="s">
        <v>43</v>
      </c>
      <c r="X1834">
        <v>14</v>
      </c>
      <c r="Y1834">
        <v>3</v>
      </c>
      <c r="Z1834">
        <v>4</v>
      </c>
      <c r="AA1834">
        <v>80</v>
      </c>
      <c r="AB1834">
        <v>1</v>
      </c>
      <c r="AC1834">
        <v>6</v>
      </c>
      <c r="AD1834">
        <v>3</v>
      </c>
      <c r="AE1834">
        <v>3</v>
      </c>
      <c r="AF1834">
        <v>1</v>
      </c>
      <c r="AG1834">
        <v>1</v>
      </c>
      <c r="AH1834">
        <v>1</v>
      </c>
      <c r="AI1834">
        <v>3</v>
      </c>
      <c r="AJ1834" s="3">
        <f>+TablaProyecto[[#This Row],[PercentSalaryHike]]/100</f>
        <v>0.14000000000000001</v>
      </c>
      <c r="AK1834" s="3" t="str">
        <f>+IF(TablaProyecto[[#This Row],[Age]]&gt;=61,"Baby boomers",IF(TablaProyecto[[#This Row],[Age]]&gt;=45,"Generacion X",IF(TablaProyecto[[#This Row],[Age]]&gt;=29,"Millennials","Generacion Z")))</f>
        <v>Generacion Z</v>
      </c>
      <c r="AL183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834" s="3" t="str">
        <f>+IF(TablaProyecto[[#This Row],[HourlyRate]]&lt;50,"Coste salarial bajo",IF(TablaProyecto[[#This Row],[HourlyRate]]&lt;75,"Coste salarial medio","Coste salarial alto"))</f>
        <v>Coste salarial alto</v>
      </c>
      <c r="AN1834" s="3" t="str">
        <f>+IF(TablaProyecto[[#This Row],[DistanceFromHome]]&lt;10,"0-10 kms",IF(TablaProyecto[[#This Row],[DistanceFromHome]]&lt;20,"10-20 kms","20-30 kms"))</f>
        <v>0-10 kms</v>
      </c>
      <c r="AO1834" s="3" t="str">
        <f>+IF(TablaProyecto[[#This Row],[Porcentaje de aumento salarial recibido (%)]]&lt;16%,"Bajo",IF(TablaProyecto[[#This Row],[Porcentaje de aumento salarial recibido (%)]]&lt;21%,"Medio","Alto"))</f>
        <v>Bajo</v>
      </c>
      <c r="AP1834" s="3" t="str">
        <f>+IF(TablaProyecto[[#This Row],[TrainingTimesLastYear]]&lt;3,"Poca",IF(TablaProyecto[[#This Row],[TrainingTimesLastYear]]&lt;5,"Media","Mucha"))</f>
        <v>Media</v>
      </c>
      <c r="AQ1834" s="3" t="str">
        <f>+IF(TablaProyecto[[#This Row],[TotalWorkingYears]]&lt;4,"Junior",IF(TablaProyecto[[#This Row],[TotalWorkingYears]]&lt;10,"Intermediate","Senior"))</f>
        <v>Intermediate</v>
      </c>
      <c r="AS1834" t="str">
        <f>+IF(TablaProyecto[[#This Row],[Education]]&gt;5,"ERRONEO","")</f>
        <v/>
      </c>
      <c r="AT1834" t="str">
        <f>IF(+COUNTIF(TablaProyecto[EmployeeNumber],TablaProyecto[[#This Row],[EmployeeNumber]])&gt;1,"ERRONEO"," ")</f>
        <v xml:space="preserve"> </v>
      </c>
      <c r="AU1834" t="str">
        <f>+IF(TablaProyecto[[#This Row],[JobSatisfaction]]&gt;4,"ERRONEO"," ")</f>
        <v xml:space="preserve"> </v>
      </c>
      <c r="AV1834" t="str">
        <f>+IF(TablaProyecto[[#This Row],[PerformanceRating]]&gt;4,"ERRONEO"," ")</f>
        <v xml:space="preserve"> </v>
      </c>
      <c r="AW1834" t="str">
        <f>+IF(TablaProyecto[[#This Row],[RelationshipSatisfaction]]&gt;4,"ERRONEO"," ")</f>
        <v xml:space="preserve"> </v>
      </c>
      <c r="AX1834" t="str">
        <f>+IF(TablaProyecto[[#This Row],[WorkLifeBalance]]&gt;4,"ERRONEO"," ")</f>
        <v xml:space="preserve"> </v>
      </c>
    </row>
    <row r="1835" spans="1:50" x14ac:dyDescent="0.35">
      <c r="A1835">
        <v>40</v>
      </c>
      <c r="B1835" t="s">
        <v>43</v>
      </c>
      <c r="C1835" t="s">
        <v>36</v>
      </c>
      <c r="D1835">
        <v>591</v>
      </c>
      <c r="E1835" t="s">
        <v>45</v>
      </c>
      <c r="F1835">
        <v>11</v>
      </c>
      <c r="G1835">
        <v>2</v>
      </c>
      <c r="H1835" t="s">
        <v>49</v>
      </c>
      <c r="I1835">
        <v>1</v>
      </c>
      <c r="J1835">
        <v>2432</v>
      </c>
      <c r="K1835">
        <v>4</v>
      </c>
      <c r="L1835" t="s">
        <v>39</v>
      </c>
      <c r="M1835">
        <v>62</v>
      </c>
      <c r="N1835">
        <v>2</v>
      </c>
      <c r="O1835">
        <v>2</v>
      </c>
      <c r="P1835" t="s">
        <v>40</v>
      </c>
      <c r="Q1835">
        <v>3</v>
      </c>
      <c r="R1835" t="s">
        <v>48</v>
      </c>
      <c r="S1835">
        <v>1232</v>
      </c>
      <c r="T1835">
        <v>14935</v>
      </c>
      <c r="U1835">
        <v>0</v>
      </c>
      <c r="V1835" t="s">
        <v>42</v>
      </c>
      <c r="W1835" t="s">
        <v>43</v>
      </c>
      <c r="X1835">
        <v>22</v>
      </c>
      <c r="Y1835">
        <v>3</v>
      </c>
      <c r="Z1835">
        <v>2</v>
      </c>
      <c r="AA1835">
        <v>80</v>
      </c>
      <c r="AB1835">
        <v>1</v>
      </c>
      <c r="AC1835">
        <v>15</v>
      </c>
      <c r="AD1835">
        <v>0</v>
      </c>
      <c r="AE1835">
        <v>3</v>
      </c>
      <c r="AF1835">
        <v>5</v>
      </c>
      <c r="AG1835">
        <v>8</v>
      </c>
      <c r="AH1835">
        <v>0</v>
      </c>
      <c r="AI1835">
        <v>9</v>
      </c>
      <c r="AJ1835" s="3">
        <f>+TablaProyecto[[#This Row],[PercentSalaryHike]]/100</f>
        <v>0.22</v>
      </c>
      <c r="AK1835" s="3" t="str">
        <f>+IF(TablaProyecto[[#This Row],[Age]]&gt;=61,"Baby boomers",IF(TablaProyecto[[#This Row],[Age]]&gt;=45,"Generacion X",IF(TablaProyecto[[#This Row],[Age]]&gt;=29,"Millennials","Generacion Z")))</f>
        <v>Millennials</v>
      </c>
      <c r="AL183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35" s="3" t="str">
        <f>+IF(TablaProyecto[[#This Row],[HourlyRate]]&lt;50,"Coste salarial bajo",IF(TablaProyecto[[#This Row],[HourlyRate]]&lt;75,"Coste salarial medio","Coste salarial alto"))</f>
        <v>Coste salarial medio</v>
      </c>
      <c r="AN1835" s="3" t="str">
        <f>+IF(TablaProyecto[[#This Row],[DistanceFromHome]]&lt;10,"0-10 kms",IF(TablaProyecto[[#This Row],[DistanceFromHome]]&lt;20,"10-20 kms","20-30 kms"))</f>
        <v>10-20 kms</v>
      </c>
      <c r="AO1835" s="3" t="str">
        <f>+IF(TablaProyecto[[#This Row],[Porcentaje de aumento salarial recibido (%)]]&lt;16%,"Bajo",IF(TablaProyecto[[#This Row],[Porcentaje de aumento salarial recibido (%)]]&lt;21%,"Medio","Alto"))</f>
        <v>Alto</v>
      </c>
      <c r="AP1835" s="3" t="str">
        <f>+IF(TablaProyecto[[#This Row],[TrainingTimesLastYear]]&lt;3,"Poca",IF(TablaProyecto[[#This Row],[TrainingTimesLastYear]]&lt;5,"Media","Mucha"))</f>
        <v>Poca</v>
      </c>
      <c r="AQ1835" s="3" t="str">
        <f>+IF(TablaProyecto[[#This Row],[TotalWorkingYears]]&lt;4,"Junior",IF(TablaProyecto[[#This Row],[TotalWorkingYears]]&lt;10,"Intermediate","Senior"))</f>
        <v>Senior</v>
      </c>
      <c r="AS1835" t="str">
        <f>+IF(TablaProyecto[[#This Row],[Education]]&gt;5,"ERRONEO","")</f>
        <v/>
      </c>
      <c r="AT1835" t="str">
        <f>IF(+COUNTIF(TablaProyecto[EmployeeNumber],TablaProyecto[[#This Row],[EmployeeNumber]])&gt;1,"ERRONEO"," ")</f>
        <v xml:space="preserve"> </v>
      </c>
      <c r="AU1835" t="str">
        <f>+IF(TablaProyecto[[#This Row],[JobSatisfaction]]&gt;4,"ERRONEO"," ")</f>
        <v xml:space="preserve"> </v>
      </c>
      <c r="AV1835" t="str">
        <f>+IF(TablaProyecto[[#This Row],[PerformanceRating]]&gt;4,"ERRONEO"," ")</f>
        <v xml:space="preserve"> </v>
      </c>
      <c r="AW1835" t="str">
        <f>+IF(TablaProyecto[[#This Row],[RelationshipSatisfaction]]&gt;4,"ERRONEO"," ")</f>
        <v xml:space="preserve"> </v>
      </c>
      <c r="AX1835" t="str">
        <f>+IF(TablaProyecto[[#This Row],[WorkLifeBalance]]&gt;4,"ERRONEO"," ")</f>
        <v xml:space="preserve"> </v>
      </c>
    </row>
    <row r="1836" spans="1:50" x14ac:dyDescent="0.35">
      <c r="A1836">
        <v>33</v>
      </c>
      <c r="B1836" t="s">
        <v>35</v>
      </c>
      <c r="C1836" t="s">
        <v>44</v>
      </c>
      <c r="D1836">
        <v>1324</v>
      </c>
      <c r="E1836" t="s">
        <v>37</v>
      </c>
      <c r="F1836">
        <v>19</v>
      </c>
      <c r="G1836">
        <v>4</v>
      </c>
      <c r="H1836" t="s">
        <v>60</v>
      </c>
      <c r="I1836">
        <v>1</v>
      </c>
      <c r="J1836">
        <v>2433</v>
      </c>
      <c r="K1836">
        <v>4</v>
      </c>
      <c r="L1836" t="s">
        <v>46</v>
      </c>
      <c r="M1836">
        <v>41</v>
      </c>
      <c r="N1836">
        <v>4</v>
      </c>
      <c r="O1836">
        <v>2</v>
      </c>
      <c r="P1836" t="s">
        <v>53</v>
      </c>
      <c r="Q1836">
        <v>4</v>
      </c>
      <c r="R1836" t="s">
        <v>52</v>
      </c>
      <c r="S1836">
        <v>3346</v>
      </c>
      <c r="T1836">
        <v>26204</v>
      </c>
      <c r="U1836">
        <v>1</v>
      </c>
      <c r="V1836" t="s">
        <v>42</v>
      </c>
      <c r="W1836" t="s">
        <v>43</v>
      </c>
      <c r="X1836">
        <v>12</v>
      </c>
      <c r="Y1836">
        <v>3</v>
      </c>
      <c r="Z1836">
        <v>4</v>
      </c>
      <c r="AA1836">
        <v>80</v>
      </c>
      <c r="AB1836">
        <v>3</v>
      </c>
      <c r="AC1836">
        <v>20</v>
      </c>
      <c r="AD1836">
        <v>4</v>
      </c>
      <c r="AE1836">
        <v>3</v>
      </c>
      <c r="AF1836">
        <v>7</v>
      </c>
      <c r="AG1836">
        <v>2</v>
      </c>
      <c r="AH1836">
        <v>1</v>
      </c>
      <c r="AI1836">
        <v>8</v>
      </c>
      <c r="AJ1836" s="3">
        <f>+TablaProyecto[[#This Row],[PercentSalaryHike]]/100</f>
        <v>0.12</v>
      </c>
      <c r="AK1836" s="3" t="str">
        <f>+IF(TablaProyecto[[#This Row],[Age]]&gt;=61,"Baby boomers",IF(TablaProyecto[[#This Row],[Age]]&gt;=45,"Generacion X",IF(TablaProyecto[[#This Row],[Age]]&gt;=29,"Millennials","Generacion Z")))</f>
        <v>Millennials</v>
      </c>
      <c r="AL183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36" s="3" t="str">
        <f>+IF(TablaProyecto[[#This Row],[HourlyRate]]&lt;50,"Coste salarial bajo",IF(TablaProyecto[[#This Row],[HourlyRate]]&lt;75,"Coste salarial medio","Coste salarial alto"))</f>
        <v>Coste salarial bajo</v>
      </c>
      <c r="AN1836" s="3" t="str">
        <f>+IF(TablaProyecto[[#This Row],[DistanceFromHome]]&lt;10,"0-10 kms",IF(TablaProyecto[[#This Row],[DistanceFromHome]]&lt;20,"10-20 kms","20-30 kms"))</f>
        <v>10-20 kms</v>
      </c>
      <c r="AO1836" s="3" t="str">
        <f>+IF(TablaProyecto[[#This Row],[Porcentaje de aumento salarial recibido (%)]]&lt;16%,"Bajo",IF(TablaProyecto[[#This Row],[Porcentaje de aumento salarial recibido (%)]]&lt;21%,"Medio","Alto"))</f>
        <v>Bajo</v>
      </c>
      <c r="AP1836" s="3" t="str">
        <f>+IF(TablaProyecto[[#This Row],[TrainingTimesLastYear]]&lt;3,"Poca",IF(TablaProyecto[[#This Row],[TrainingTimesLastYear]]&lt;5,"Media","Mucha"))</f>
        <v>Media</v>
      </c>
      <c r="AQ1836" s="3" t="str">
        <f>+IF(TablaProyecto[[#This Row],[TotalWorkingYears]]&lt;4,"Junior",IF(TablaProyecto[[#This Row],[TotalWorkingYears]]&lt;10,"Intermediate","Senior"))</f>
        <v>Senior</v>
      </c>
      <c r="AS1836" t="str">
        <f>+IF(TablaProyecto[[#This Row],[Education]]&gt;5,"ERRONEO","")</f>
        <v/>
      </c>
      <c r="AT1836" t="str">
        <f>IF(+COUNTIF(TablaProyecto[EmployeeNumber],TablaProyecto[[#This Row],[EmployeeNumber]])&gt;1,"ERRONEO"," ")</f>
        <v xml:space="preserve"> </v>
      </c>
      <c r="AU1836" t="str">
        <f>+IF(TablaProyecto[[#This Row],[JobSatisfaction]]&gt;4,"ERRONEO"," ")</f>
        <v xml:space="preserve"> </v>
      </c>
      <c r="AV1836" t="str">
        <f>+IF(TablaProyecto[[#This Row],[PerformanceRating]]&gt;4,"ERRONEO"," ")</f>
        <v xml:space="preserve"> </v>
      </c>
      <c r="AW1836" t="str">
        <f>+IF(TablaProyecto[[#This Row],[RelationshipSatisfaction]]&gt;4,"ERRONEO"," ")</f>
        <v xml:space="preserve"> </v>
      </c>
      <c r="AX1836" t="str">
        <f>+IF(TablaProyecto[[#This Row],[WorkLifeBalance]]&gt;4,"ERRONEO"," ")</f>
        <v xml:space="preserve"> </v>
      </c>
    </row>
    <row r="1837" spans="1:50" x14ac:dyDescent="0.35">
      <c r="A1837">
        <v>35</v>
      </c>
      <c r="B1837" t="s">
        <v>43</v>
      </c>
      <c r="C1837" t="s">
        <v>36</v>
      </c>
      <c r="D1837">
        <v>852</v>
      </c>
      <c r="E1837" t="s">
        <v>61</v>
      </c>
      <c r="F1837">
        <v>2</v>
      </c>
      <c r="G1837">
        <v>4</v>
      </c>
      <c r="H1837" t="s">
        <v>51</v>
      </c>
      <c r="I1837">
        <v>1</v>
      </c>
      <c r="J1837">
        <v>2434</v>
      </c>
      <c r="K1837">
        <v>4</v>
      </c>
      <c r="L1837" t="s">
        <v>39</v>
      </c>
      <c r="M1837">
        <v>74</v>
      </c>
      <c r="N1837">
        <v>3</v>
      </c>
      <c r="O1837">
        <v>1</v>
      </c>
      <c r="P1837" t="s">
        <v>40</v>
      </c>
      <c r="Q1837">
        <v>4</v>
      </c>
      <c r="R1837" t="s">
        <v>48</v>
      </c>
      <c r="S1837">
        <v>19658</v>
      </c>
      <c r="T1837">
        <v>17433</v>
      </c>
      <c r="U1837">
        <v>1</v>
      </c>
      <c r="V1837" t="s">
        <v>42</v>
      </c>
      <c r="W1837" t="s">
        <v>43</v>
      </c>
      <c r="X1837">
        <v>17</v>
      </c>
      <c r="Y1837">
        <v>3</v>
      </c>
      <c r="Z1837">
        <v>1</v>
      </c>
      <c r="AA1837">
        <v>80</v>
      </c>
      <c r="AB1837">
        <v>0</v>
      </c>
      <c r="AC1837">
        <v>18</v>
      </c>
      <c r="AD1837">
        <v>4</v>
      </c>
      <c r="AE1837">
        <v>2</v>
      </c>
      <c r="AF1837">
        <v>6</v>
      </c>
      <c r="AG1837">
        <v>7</v>
      </c>
      <c r="AH1837">
        <v>0</v>
      </c>
      <c r="AI1837">
        <v>4</v>
      </c>
      <c r="AJ1837" s="3">
        <f>+TablaProyecto[[#This Row],[PercentSalaryHike]]/100</f>
        <v>0.17</v>
      </c>
      <c r="AK1837" s="3" t="str">
        <f>+IF(TablaProyecto[[#This Row],[Age]]&gt;=61,"Baby boomers",IF(TablaProyecto[[#This Row],[Age]]&gt;=45,"Generacion X",IF(TablaProyecto[[#This Row],[Age]]&gt;=29,"Millennials","Generacion Z")))</f>
        <v>Millennials</v>
      </c>
      <c r="AL183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37" s="3" t="str">
        <f>+IF(TablaProyecto[[#This Row],[HourlyRate]]&lt;50,"Coste salarial bajo",IF(TablaProyecto[[#This Row],[HourlyRate]]&lt;75,"Coste salarial medio","Coste salarial alto"))</f>
        <v>Coste salarial medio</v>
      </c>
      <c r="AN1837" s="3" t="str">
        <f>+IF(TablaProyecto[[#This Row],[DistanceFromHome]]&lt;10,"0-10 kms",IF(TablaProyecto[[#This Row],[DistanceFromHome]]&lt;20,"10-20 kms","20-30 kms"))</f>
        <v>0-10 kms</v>
      </c>
      <c r="AO1837" s="3" t="str">
        <f>+IF(TablaProyecto[[#This Row],[Porcentaje de aumento salarial recibido (%)]]&lt;16%,"Bajo",IF(TablaProyecto[[#This Row],[Porcentaje de aumento salarial recibido (%)]]&lt;21%,"Medio","Alto"))</f>
        <v>Medio</v>
      </c>
      <c r="AP1837" s="3" t="str">
        <f>+IF(TablaProyecto[[#This Row],[TrainingTimesLastYear]]&lt;3,"Poca",IF(TablaProyecto[[#This Row],[TrainingTimesLastYear]]&lt;5,"Media","Mucha"))</f>
        <v>Media</v>
      </c>
      <c r="AQ1837" s="3" t="str">
        <f>+IF(TablaProyecto[[#This Row],[TotalWorkingYears]]&lt;4,"Junior",IF(TablaProyecto[[#This Row],[TotalWorkingYears]]&lt;10,"Intermediate","Senior"))</f>
        <v>Senior</v>
      </c>
      <c r="AS1837" t="str">
        <f>+IF(TablaProyecto[[#This Row],[Education]]&gt;5,"ERRONEO","")</f>
        <v/>
      </c>
      <c r="AT1837" t="str">
        <f>IF(+COUNTIF(TablaProyecto[EmployeeNumber],TablaProyecto[[#This Row],[EmployeeNumber]])&gt;1,"ERRONEO"," ")</f>
        <v xml:space="preserve"> </v>
      </c>
      <c r="AU1837" t="str">
        <f>+IF(TablaProyecto[[#This Row],[JobSatisfaction]]&gt;4,"ERRONEO"," ")</f>
        <v xml:space="preserve"> </v>
      </c>
      <c r="AV1837" t="str">
        <f>+IF(TablaProyecto[[#This Row],[PerformanceRating]]&gt;4,"ERRONEO"," ")</f>
        <v xml:space="preserve"> </v>
      </c>
      <c r="AW1837" t="str">
        <f>+IF(TablaProyecto[[#This Row],[RelationshipSatisfaction]]&gt;4,"ERRONEO"," ")</f>
        <v xml:space="preserve"> </v>
      </c>
      <c r="AX1837" t="str">
        <f>+IF(TablaProyecto[[#This Row],[WorkLifeBalance]]&gt;4,"ERRONEO"," ")</f>
        <v xml:space="preserve"> </v>
      </c>
    </row>
    <row r="1838" spans="1:50" x14ac:dyDescent="0.35">
      <c r="A1838">
        <v>36</v>
      </c>
      <c r="B1838" t="s">
        <v>35</v>
      </c>
      <c r="C1838" t="s">
        <v>44</v>
      </c>
      <c r="D1838">
        <v>585</v>
      </c>
      <c r="E1838" t="s">
        <v>37</v>
      </c>
      <c r="F1838">
        <v>1</v>
      </c>
      <c r="G1838">
        <v>3</v>
      </c>
      <c r="H1838" t="s">
        <v>59</v>
      </c>
      <c r="I1838">
        <v>1</v>
      </c>
      <c r="J1838">
        <v>2435</v>
      </c>
      <c r="K1838">
        <v>3</v>
      </c>
      <c r="L1838" t="s">
        <v>46</v>
      </c>
      <c r="M1838">
        <v>57</v>
      </c>
      <c r="N1838">
        <v>3</v>
      </c>
      <c r="O1838">
        <v>2</v>
      </c>
      <c r="P1838" t="s">
        <v>53</v>
      </c>
      <c r="Q1838">
        <v>1</v>
      </c>
      <c r="R1838" t="s">
        <v>48</v>
      </c>
      <c r="S1838">
        <v>3448</v>
      </c>
      <c r="T1838">
        <v>19682</v>
      </c>
      <c r="U1838">
        <v>3</v>
      </c>
      <c r="V1838" t="s">
        <v>42</v>
      </c>
      <c r="W1838" t="s">
        <v>43</v>
      </c>
      <c r="X1838">
        <v>12</v>
      </c>
      <c r="Y1838">
        <v>4</v>
      </c>
      <c r="Z1838">
        <v>3</v>
      </c>
      <c r="AA1838">
        <v>80</v>
      </c>
      <c r="AB1838">
        <v>0</v>
      </c>
      <c r="AC1838">
        <v>22</v>
      </c>
      <c r="AD1838">
        <v>2</v>
      </c>
      <c r="AE1838">
        <v>4</v>
      </c>
      <c r="AF1838">
        <v>4</v>
      </c>
      <c r="AG1838">
        <v>0</v>
      </c>
      <c r="AH1838">
        <v>0</v>
      </c>
      <c r="AI1838">
        <v>0</v>
      </c>
      <c r="AJ1838" s="3">
        <f>+TablaProyecto[[#This Row],[PercentSalaryHike]]/100</f>
        <v>0.12</v>
      </c>
      <c r="AK1838" s="3" t="str">
        <f>+IF(TablaProyecto[[#This Row],[Age]]&gt;=61,"Baby boomers",IF(TablaProyecto[[#This Row],[Age]]&gt;=45,"Generacion X",IF(TablaProyecto[[#This Row],[Age]]&gt;=29,"Millennials","Generacion Z")))</f>
        <v>Millennials</v>
      </c>
      <c r="AL183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38" s="3" t="str">
        <f>+IF(TablaProyecto[[#This Row],[HourlyRate]]&lt;50,"Coste salarial bajo",IF(TablaProyecto[[#This Row],[HourlyRate]]&lt;75,"Coste salarial medio","Coste salarial alto"))</f>
        <v>Coste salarial medio</v>
      </c>
      <c r="AN1838" s="3" t="str">
        <f>+IF(TablaProyecto[[#This Row],[DistanceFromHome]]&lt;10,"0-10 kms",IF(TablaProyecto[[#This Row],[DistanceFromHome]]&lt;20,"10-20 kms","20-30 kms"))</f>
        <v>0-10 kms</v>
      </c>
      <c r="AO1838" s="3" t="str">
        <f>+IF(TablaProyecto[[#This Row],[Porcentaje de aumento salarial recibido (%)]]&lt;16%,"Bajo",IF(TablaProyecto[[#This Row],[Porcentaje de aumento salarial recibido (%)]]&lt;21%,"Medio","Alto"))</f>
        <v>Bajo</v>
      </c>
      <c r="AP1838" s="3" t="str">
        <f>+IF(TablaProyecto[[#This Row],[TrainingTimesLastYear]]&lt;3,"Poca",IF(TablaProyecto[[#This Row],[TrainingTimesLastYear]]&lt;5,"Media","Mucha"))</f>
        <v>Poca</v>
      </c>
      <c r="AQ1838" s="3" t="str">
        <f>+IF(TablaProyecto[[#This Row],[TotalWorkingYears]]&lt;4,"Junior",IF(TablaProyecto[[#This Row],[TotalWorkingYears]]&lt;10,"Intermediate","Senior"))</f>
        <v>Senior</v>
      </c>
      <c r="AS1838" t="str">
        <f>+IF(TablaProyecto[[#This Row],[Education]]&gt;5,"ERRONEO","")</f>
        <v/>
      </c>
      <c r="AT1838" t="str">
        <f>IF(+COUNTIF(TablaProyecto[EmployeeNumber],TablaProyecto[[#This Row],[EmployeeNumber]])&gt;1,"ERRONEO"," ")</f>
        <v xml:space="preserve"> </v>
      </c>
      <c r="AU1838" t="str">
        <f>+IF(TablaProyecto[[#This Row],[JobSatisfaction]]&gt;4,"ERRONEO"," ")</f>
        <v xml:space="preserve"> </v>
      </c>
      <c r="AV1838" t="str">
        <f>+IF(TablaProyecto[[#This Row],[PerformanceRating]]&gt;4,"ERRONEO"," ")</f>
        <v xml:space="preserve"> </v>
      </c>
      <c r="AW1838" t="str">
        <f>+IF(TablaProyecto[[#This Row],[RelationshipSatisfaction]]&gt;4,"ERRONEO"," ")</f>
        <v xml:space="preserve"> </v>
      </c>
      <c r="AX1838" t="str">
        <f>+IF(TablaProyecto[[#This Row],[WorkLifeBalance]]&gt;4,"ERRONEO"," ")</f>
        <v xml:space="preserve"> </v>
      </c>
    </row>
    <row r="1839" spans="1:50" x14ac:dyDescent="0.35">
      <c r="A1839">
        <v>49</v>
      </c>
      <c r="B1839" t="s">
        <v>35</v>
      </c>
      <c r="C1839" t="s">
        <v>44</v>
      </c>
      <c r="D1839">
        <v>1066</v>
      </c>
      <c r="E1839" t="s">
        <v>45</v>
      </c>
      <c r="F1839">
        <v>7</v>
      </c>
      <c r="G1839">
        <v>3</v>
      </c>
      <c r="H1839" t="s">
        <v>49</v>
      </c>
      <c r="I1839">
        <v>1</v>
      </c>
      <c r="J1839">
        <v>2436</v>
      </c>
      <c r="K1839">
        <v>4</v>
      </c>
      <c r="L1839" t="s">
        <v>46</v>
      </c>
      <c r="M1839">
        <v>78</v>
      </c>
      <c r="N1839">
        <v>3</v>
      </c>
      <c r="O1839">
        <v>3</v>
      </c>
      <c r="P1839" t="s">
        <v>58</v>
      </c>
      <c r="Q1839">
        <v>2</v>
      </c>
      <c r="R1839" t="s">
        <v>48</v>
      </c>
      <c r="S1839">
        <v>19740</v>
      </c>
      <c r="T1839">
        <v>20489</v>
      </c>
      <c r="U1839">
        <v>3</v>
      </c>
      <c r="V1839" t="s">
        <v>42</v>
      </c>
      <c r="W1839" t="s">
        <v>43</v>
      </c>
      <c r="X1839">
        <v>11</v>
      </c>
      <c r="Y1839">
        <v>3</v>
      </c>
      <c r="Z1839">
        <v>2</v>
      </c>
      <c r="AA1839">
        <v>80</v>
      </c>
      <c r="AB1839">
        <v>2</v>
      </c>
      <c r="AC1839">
        <v>16</v>
      </c>
      <c r="AD1839">
        <v>2</v>
      </c>
      <c r="AE1839">
        <v>3</v>
      </c>
      <c r="AF1839">
        <v>8</v>
      </c>
      <c r="AG1839">
        <v>0</v>
      </c>
      <c r="AH1839">
        <v>0</v>
      </c>
      <c r="AI1839">
        <v>7</v>
      </c>
      <c r="AJ1839" s="3">
        <f>+TablaProyecto[[#This Row],[PercentSalaryHike]]/100</f>
        <v>0.11</v>
      </c>
      <c r="AK1839" s="3" t="str">
        <f>+IF(TablaProyecto[[#This Row],[Age]]&gt;=61,"Baby boomers",IF(TablaProyecto[[#This Row],[Age]]&gt;=45,"Generacion X",IF(TablaProyecto[[#This Row],[Age]]&gt;=29,"Millennials","Generacion Z")))</f>
        <v>Generacion X</v>
      </c>
      <c r="AL183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39" s="3" t="str">
        <f>+IF(TablaProyecto[[#This Row],[HourlyRate]]&lt;50,"Coste salarial bajo",IF(TablaProyecto[[#This Row],[HourlyRate]]&lt;75,"Coste salarial medio","Coste salarial alto"))</f>
        <v>Coste salarial alto</v>
      </c>
      <c r="AN1839" s="3" t="str">
        <f>+IF(TablaProyecto[[#This Row],[DistanceFromHome]]&lt;10,"0-10 kms",IF(TablaProyecto[[#This Row],[DistanceFromHome]]&lt;20,"10-20 kms","20-30 kms"))</f>
        <v>0-10 kms</v>
      </c>
      <c r="AO1839" s="3" t="str">
        <f>+IF(TablaProyecto[[#This Row],[Porcentaje de aumento salarial recibido (%)]]&lt;16%,"Bajo",IF(TablaProyecto[[#This Row],[Porcentaje de aumento salarial recibido (%)]]&lt;21%,"Medio","Alto"))</f>
        <v>Bajo</v>
      </c>
      <c r="AP1839" s="3" t="str">
        <f>+IF(TablaProyecto[[#This Row],[TrainingTimesLastYear]]&lt;3,"Poca",IF(TablaProyecto[[#This Row],[TrainingTimesLastYear]]&lt;5,"Media","Mucha"))</f>
        <v>Poca</v>
      </c>
      <c r="AQ1839" s="3" t="str">
        <f>+IF(TablaProyecto[[#This Row],[TotalWorkingYears]]&lt;4,"Junior",IF(TablaProyecto[[#This Row],[TotalWorkingYears]]&lt;10,"Intermediate","Senior"))</f>
        <v>Senior</v>
      </c>
      <c r="AS1839" t="str">
        <f>+IF(TablaProyecto[[#This Row],[Education]]&gt;5,"ERRONEO","")</f>
        <v/>
      </c>
      <c r="AT1839" t="str">
        <f>IF(+COUNTIF(TablaProyecto[EmployeeNumber],TablaProyecto[[#This Row],[EmployeeNumber]])&gt;1,"ERRONEO"," ")</f>
        <v xml:space="preserve"> </v>
      </c>
      <c r="AU1839" t="str">
        <f>+IF(TablaProyecto[[#This Row],[JobSatisfaction]]&gt;4,"ERRONEO"," ")</f>
        <v xml:space="preserve"> </v>
      </c>
      <c r="AV1839" t="str">
        <f>+IF(TablaProyecto[[#This Row],[PerformanceRating]]&gt;4,"ERRONEO"," ")</f>
        <v xml:space="preserve"> </v>
      </c>
      <c r="AW1839" t="str">
        <f>+IF(TablaProyecto[[#This Row],[RelationshipSatisfaction]]&gt;4,"ERRONEO"," ")</f>
        <v xml:space="preserve"> </v>
      </c>
      <c r="AX1839" t="str">
        <f>+IF(TablaProyecto[[#This Row],[WorkLifeBalance]]&gt;4,"ERRONEO"," ")</f>
        <v xml:space="preserve"> </v>
      </c>
    </row>
    <row r="1840" spans="1:50" x14ac:dyDescent="0.35">
      <c r="A1840">
        <v>28</v>
      </c>
      <c r="B1840" t="s">
        <v>43</v>
      </c>
      <c r="C1840" t="s">
        <v>55</v>
      </c>
      <c r="D1840">
        <v>426</v>
      </c>
      <c r="E1840" t="s">
        <v>45</v>
      </c>
      <c r="F1840">
        <v>11</v>
      </c>
      <c r="G1840">
        <v>3</v>
      </c>
      <c r="H1840" t="s">
        <v>38</v>
      </c>
      <c r="I1840">
        <v>1</v>
      </c>
      <c r="J1840">
        <v>2437</v>
      </c>
      <c r="K1840">
        <v>4</v>
      </c>
      <c r="L1840" t="s">
        <v>39</v>
      </c>
      <c r="M1840">
        <v>54</v>
      </c>
      <c r="N1840">
        <v>3</v>
      </c>
      <c r="O1840">
        <v>1</v>
      </c>
      <c r="P1840" t="s">
        <v>57</v>
      </c>
      <c r="Q1840">
        <v>3</v>
      </c>
      <c r="R1840" t="s">
        <v>41</v>
      </c>
      <c r="S1840">
        <v>3517</v>
      </c>
      <c r="T1840">
        <v>26362</v>
      </c>
      <c r="U1840">
        <v>3</v>
      </c>
      <c r="V1840" t="s">
        <v>42</v>
      </c>
      <c r="W1840" t="s">
        <v>43</v>
      </c>
      <c r="X1840">
        <v>16</v>
      </c>
      <c r="Y1840">
        <v>3</v>
      </c>
      <c r="Z1840">
        <v>1</v>
      </c>
      <c r="AA1840">
        <v>80</v>
      </c>
      <c r="AB1840">
        <v>0</v>
      </c>
      <c r="AC1840">
        <v>29</v>
      </c>
      <c r="AD1840">
        <v>3</v>
      </c>
      <c r="AE1840">
        <v>3</v>
      </c>
      <c r="AF1840">
        <v>7</v>
      </c>
      <c r="AG1840">
        <v>9</v>
      </c>
      <c r="AH1840">
        <v>7</v>
      </c>
      <c r="AI1840">
        <v>7</v>
      </c>
      <c r="AJ1840" s="3">
        <f>+TablaProyecto[[#This Row],[PercentSalaryHike]]/100</f>
        <v>0.16</v>
      </c>
      <c r="AK1840" s="3" t="str">
        <f>+IF(TablaProyecto[[#This Row],[Age]]&gt;=61,"Baby boomers",IF(TablaProyecto[[#This Row],[Age]]&gt;=45,"Generacion X",IF(TablaProyecto[[#This Row],[Age]]&gt;=29,"Millennials","Generacion Z")))</f>
        <v>Generacion Z</v>
      </c>
      <c r="AL184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40" s="3" t="str">
        <f>+IF(TablaProyecto[[#This Row],[HourlyRate]]&lt;50,"Coste salarial bajo",IF(TablaProyecto[[#This Row],[HourlyRate]]&lt;75,"Coste salarial medio","Coste salarial alto"))</f>
        <v>Coste salarial medio</v>
      </c>
      <c r="AN1840" s="3" t="str">
        <f>+IF(TablaProyecto[[#This Row],[DistanceFromHome]]&lt;10,"0-10 kms",IF(TablaProyecto[[#This Row],[DistanceFromHome]]&lt;20,"10-20 kms","20-30 kms"))</f>
        <v>10-20 kms</v>
      </c>
      <c r="AO1840" s="3" t="str">
        <f>+IF(TablaProyecto[[#This Row],[Porcentaje de aumento salarial recibido (%)]]&lt;16%,"Bajo",IF(TablaProyecto[[#This Row],[Porcentaje de aumento salarial recibido (%)]]&lt;21%,"Medio","Alto"))</f>
        <v>Medio</v>
      </c>
      <c r="AP1840" s="3" t="str">
        <f>+IF(TablaProyecto[[#This Row],[TrainingTimesLastYear]]&lt;3,"Poca",IF(TablaProyecto[[#This Row],[TrainingTimesLastYear]]&lt;5,"Media","Mucha"))</f>
        <v>Media</v>
      </c>
      <c r="AQ1840" s="3" t="str">
        <f>+IF(TablaProyecto[[#This Row],[TotalWorkingYears]]&lt;4,"Junior",IF(TablaProyecto[[#This Row],[TotalWorkingYears]]&lt;10,"Intermediate","Senior"))</f>
        <v>Senior</v>
      </c>
      <c r="AS1840" t="str">
        <f>+IF(TablaProyecto[[#This Row],[Education]]&gt;5,"ERRONEO","")</f>
        <v/>
      </c>
      <c r="AT1840" t="str">
        <f>IF(+COUNTIF(TablaProyecto[EmployeeNumber],TablaProyecto[[#This Row],[EmployeeNumber]])&gt;1,"ERRONEO"," ")</f>
        <v xml:space="preserve"> </v>
      </c>
      <c r="AU1840" t="str">
        <f>+IF(TablaProyecto[[#This Row],[JobSatisfaction]]&gt;4,"ERRONEO"," ")</f>
        <v xml:space="preserve"> </v>
      </c>
      <c r="AV1840" t="str">
        <f>+IF(TablaProyecto[[#This Row],[PerformanceRating]]&gt;4,"ERRONEO"," ")</f>
        <v xml:space="preserve"> </v>
      </c>
      <c r="AW1840" t="str">
        <f>+IF(TablaProyecto[[#This Row],[RelationshipSatisfaction]]&gt;4,"ERRONEO"," ")</f>
        <v xml:space="preserve"> </v>
      </c>
      <c r="AX1840" t="str">
        <f>+IF(TablaProyecto[[#This Row],[WorkLifeBalance]]&gt;4,"ERRONEO"," ")</f>
        <v xml:space="preserve"> </v>
      </c>
    </row>
    <row r="1841" spans="1:50" x14ac:dyDescent="0.35">
      <c r="A1841">
        <v>26</v>
      </c>
      <c r="B1841" t="s">
        <v>35</v>
      </c>
      <c r="C1841" t="s">
        <v>44</v>
      </c>
      <c r="D1841">
        <v>530</v>
      </c>
      <c r="E1841" t="s">
        <v>61</v>
      </c>
      <c r="F1841">
        <v>2</v>
      </c>
      <c r="G1841">
        <v>4</v>
      </c>
      <c r="H1841" t="s">
        <v>59</v>
      </c>
      <c r="I1841">
        <v>1</v>
      </c>
      <c r="J1841">
        <v>2438</v>
      </c>
      <c r="K1841">
        <v>1</v>
      </c>
      <c r="L1841" t="s">
        <v>39</v>
      </c>
      <c r="M1841">
        <v>93</v>
      </c>
      <c r="N1841">
        <v>3</v>
      </c>
      <c r="O1841">
        <v>2</v>
      </c>
      <c r="P1841" t="s">
        <v>61</v>
      </c>
      <c r="Q1841">
        <v>3</v>
      </c>
      <c r="R1841" t="s">
        <v>41</v>
      </c>
      <c r="S1841">
        <v>3633</v>
      </c>
      <c r="T1841">
        <v>22308</v>
      </c>
      <c r="U1841">
        <v>1</v>
      </c>
      <c r="V1841" t="s">
        <v>42</v>
      </c>
      <c r="W1841" t="s">
        <v>43</v>
      </c>
      <c r="X1841">
        <v>24</v>
      </c>
      <c r="Y1841">
        <v>3</v>
      </c>
      <c r="Z1841">
        <v>4</v>
      </c>
      <c r="AA1841">
        <v>80</v>
      </c>
      <c r="AB1841">
        <v>3</v>
      </c>
      <c r="AC1841">
        <v>16</v>
      </c>
      <c r="AD1841">
        <v>2</v>
      </c>
      <c r="AE1841">
        <v>3</v>
      </c>
      <c r="AF1841">
        <v>1</v>
      </c>
      <c r="AG1841">
        <v>0</v>
      </c>
      <c r="AH1841">
        <v>2</v>
      </c>
      <c r="AI1841">
        <v>2</v>
      </c>
      <c r="AJ1841" s="3">
        <f>+TablaProyecto[[#This Row],[PercentSalaryHike]]/100</f>
        <v>0.24</v>
      </c>
      <c r="AK1841" s="3" t="str">
        <f>+IF(TablaProyecto[[#This Row],[Age]]&gt;=61,"Baby boomers",IF(TablaProyecto[[#This Row],[Age]]&gt;=45,"Generacion X",IF(TablaProyecto[[#This Row],[Age]]&gt;=29,"Millennials","Generacion Z")))</f>
        <v>Generacion Z</v>
      </c>
      <c r="AL184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841" s="3" t="str">
        <f>+IF(TablaProyecto[[#This Row],[HourlyRate]]&lt;50,"Coste salarial bajo",IF(TablaProyecto[[#This Row],[HourlyRate]]&lt;75,"Coste salarial medio","Coste salarial alto"))</f>
        <v>Coste salarial alto</v>
      </c>
      <c r="AN1841" s="3" t="str">
        <f>+IF(TablaProyecto[[#This Row],[DistanceFromHome]]&lt;10,"0-10 kms",IF(TablaProyecto[[#This Row],[DistanceFromHome]]&lt;20,"10-20 kms","20-30 kms"))</f>
        <v>0-10 kms</v>
      </c>
      <c r="AO1841" s="3" t="str">
        <f>+IF(TablaProyecto[[#This Row],[Porcentaje de aumento salarial recibido (%)]]&lt;16%,"Bajo",IF(TablaProyecto[[#This Row],[Porcentaje de aumento salarial recibido (%)]]&lt;21%,"Medio","Alto"))</f>
        <v>Alto</v>
      </c>
      <c r="AP1841" s="3" t="str">
        <f>+IF(TablaProyecto[[#This Row],[TrainingTimesLastYear]]&lt;3,"Poca",IF(TablaProyecto[[#This Row],[TrainingTimesLastYear]]&lt;5,"Media","Mucha"))</f>
        <v>Poca</v>
      </c>
      <c r="AQ1841" s="3" t="str">
        <f>+IF(TablaProyecto[[#This Row],[TotalWorkingYears]]&lt;4,"Junior",IF(TablaProyecto[[#This Row],[TotalWorkingYears]]&lt;10,"Intermediate","Senior"))</f>
        <v>Senior</v>
      </c>
      <c r="AS1841" t="str">
        <f>+IF(TablaProyecto[[#This Row],[Education]]&gt;5,"ERRONEO","")</f>
        <v/>
      </c>
      <c r="AT1841" t="str">
        <f>IF(+COUNTIF(TablaProyecto[EmployeeNumber],TablaProyecto[[#This Row],[EmployeeNumber]])&gt;1,"ERRONEO"," ")</f>
        <v xml:space="preserve"> </v>
      </c>
      <c r="AU1841" t="str">
        <f>+IF(TablaProyecto[[#This Row],[JobSatisfaction]]&gt;4,"ERRONEO"," ")</f>
        <v xml:space="preserve"> </v>
      </c>
      <c r="AV1841" t="str">
        <f>+IF(TablaProyecto[[#This Row],[PerformanceRating]]&gt;4,"ERRONEO"," ")</f>
        <v xml:space="preserve"> </v>
      </c>
      <c r="AW1841" t="str">
        <f>+IF(TablaProyecto[[#This Row],[RelationshipSatisfaction]]&gt;4,"ERRONEO"," ")</f>
        <v xml:space="preserve"> </v>
      </c>
      <c r="AX1841" t="str">
        <f>+IF(TablaProyecto[[#This Row],[WorkLifeBalance]]&gt;4,"ERRONEO"," ")</f>
        <v xml:space="preserve"> </v>
      </c>
    </row>
    <row r="1842" spans="1:50" x14ac:dyDescent="0.35">
      <c r="A1842">
        <v>32</v>
      </c>
      <c r="B1842" t="s">
        <v>35</v>
      </c>
      <c r="C1842" t="s">
        <v>44</v>
      </c>
      <c r="D1842">
        <v>1252</v>
      </c>
      <c r="E1842" t="s">
        <v>37</v>
      </c>
      <c r="F1842">
        <v>2</v>
      </c>
      <c r="G1842">
        <v>1</v>
      </c>
      <c r="H1842" t="s">
        <v>38</v>
      </c>
      <c r="I1842">
        <v>1</v>
      </c>
      <c r="J1842">
        <v>2439</v>
      </c>
      <c r="K1842">
        <v>4</v>
      </c>
      <c r="L1842" t="s">
        <v>46</v>
      </c>
      <c r="M1842">
        <v>70</v>
      </c>
      <c r="N1842">
        <v>2</v>
      </c>
      <c r="O1842">
        <v>1</v>
      </c>
      <c r="P1842" t="s">
        <v>61</v>
      </c>
      <c r="Q1842">
        <v>2</v>
      </c>
      <c r="R1842" t="s">
        <v>52</v>
      </c>
      <c r="S1842">
        <v>4502</v>
      </c>
      <c r="T1842">
        <v>21624</v>
      </c>
      <c r="U1842">
        <v>1</v>
      </c>
      <c r="V1842" t="s">
        <v>42</v>
      </c>
      <c r="W1842" t="s">
        <v>43</v>
      </c>
      <c r="X1842">
        <v>15</v>
      </c>
      <c r="Y1842">
        <v>3</v>
      </c>
      <c r="Z1842">
        <v>4</v>
      </c>
      <c r="AA1842">
        <v>80</v>
      </c>
      <c r="AB1842">
        <v>1</v>
      </c>
      <c r="AC1842">
        <v>9</v>
      </c>
      <c r="AD1842">
        <v>3</v>
      </c>
      <c r="AE1842">
        <v>4</v>
      </c>
      <c r="AF1842">
        <v>9</v>
      </c>
      <c r="AG1842">
        <v>14</v>
      </c>
      <c r="AH1842">
        <v>0</v>
      </c>
      <c r="AI1842">
        <v>8</v>
      </c>
      <c r="AJ1842" s="3">
        <f>+TablaProyecto[[#This Row],[PercentSalaryHike]]/100</f>
        <v>0.15</v>
      </c>
      <c r="AK1842" s="3" t="str">
        <f>+IF(TablaProyecto[[#This Row],[Age]]&gt;=61,"Baby boomers",IF(TablaProyecto[[#This Row],[Age]]&gt;=45,"Generacion X",IF(TablaProyecto[[#This Row],[Age]]&gt;=29,"Millennials","Generacion Z")))</f>
        <v>Millennials</v>
      </c>
      <c r="AL184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42" s="3" t="str">
        <f>+IF(TablaProyecto[[#This Row],[HourlyRate]]&lt;50,"Coste salarial bajo",IF(TablaProyecto[[#This Row],[HourlyRate]]&lt;75,"Coste salarial medio","Coste salarial alto"))</f>
        <v>Coste salarial medio</v>
      </c>
      <c r="AN1842" s="3" t="str">
        <f>+IF(TablaProyecto[[#This Row],[DistanceFromHome]]&lt;10,"0-10 kms",IF(TablaProyecto[[#This Row],[DistanceFromHome]]&lt;20,"10-20 kms","20-30 kms"))</f>
        <v>0-10 kms</v>
      </c>
      <c r="AO1842" s="3" t="str">
        <f>+IF(TablaProyecto[[#This Row],[Porcentaje de aumento salarial recibido (%)]]&lt;16%,"Bajo",IF(TablaProyecto[[#This Row],[Porcentaje de aumento salarial recibido (%)]]&lt;21%,"Medio","Alto"))</f>
        <v>Bajo</v>
      </c>
      <c r="AP1842" s="3" t="str">
        <f>+IF(TablaProyecto[[#This Row],[TrainingTimesLastYear]]&lt;3,"Poca",IF(TablaProyecto[[#This Row],[TrainingTimesLastYear]]&lt;5,"Media","Mucha"))</f>
        <v>Media</v>
      </c>
      <c r="AQ1842" s="3" t="str">
        <f>+IF(TablaProyecto[[#This Row],[TotalWorkingYears]]&lt;4,"Junior",IF(TablaProyecto[[#This Row],[TotalWorkingYears]]&lt;10,"Intermediate","Senior"))</f>
        <v>Intermediate</v>
      </c>
      <c r="AS1842" t="str">
        <f>+IF(TablaProyecto[[#This Row],[Education]]&gt;5,"ERRONEO","")</f>
        <v/>
      </c>
      <c r="AT1842" t="str">
        <f>IF(+COUNTIF(TablaProyecto[EmployeeNumber],TablaProyecto[[#This Row],[EmployeeNumber]])&gt;1,"ERRONEO"," ")</f>
        <v xml:space="preserve"> </v>
      </c>
      <c r="AU1842" t="str">
        <f>+IF(TablaProyecto[[#This Row],[JobSatisfaction]]&gt;4,"ERRONEO"," ")</f>
        <v xml:space="preserve"> </v>
      </c>
      <c r="AV1842" t="str">
        <f>+IF(TablaProyecto[[#This Row],[PerformanceRating]]&gt;4,"ERRONEO"," ")</f>
        <v xml:space="preserve"> </v>
      </c>
      <c r="AW1842" t="str">
        <f>+IF(TablaProyecto[[#This Row],[RelationshipSatisfaction]]&gt;4,"ERRONEO"," ")</f>
        <v xml:space="preserve"> </v>
      </c>
      <c r="AX1842" t="str">
        <f>+IF(TablaProyecto[[#This Row],[WorkLifeBalance]]&gt;4,"ERRONEO"," ")</f>
        <v xml:space="preserve"> </v>
      </c>
    </row>
    <row r="1843" spans="1:50" x14ac:dyDescent="0.35">
      <c r="A1843">
        <v>40</v>
      </c>
      <c r="B1843" t="s">
        <v>43</v>
      </c>
      <c r="C1843" t="s">
        <v>36</v>
      </c>
      <c r="D1843">
        <v>188</v>
      </c>
      <c r="E1843" t="s">
        <v>61</v>
      </c>
      <c r="F1843">
        <v>8</v>
      </c>
      <c r="G1843">
        <v>3</v>
      </c>
      <c r="H1843" t="s">
        <v>38</v>
      </c>
      <c r="I1843">
        <v>1</v>
      </c>
      <c r="J1843">
        <v>2440</v>
      </c>
      <c r="K1843">
        <v>1</v>
      </c>
      <c r="L1843" t="s">
        <v>39</v>
      </c>
      <c r="M1843">
        <v>46</v>
      </c>
      <c r="N1843">
        <v>1</v>
      </c>
      <c r="O1843">
        <v>1</v>
      </c>
      <c r="P1843" t="s">
        <v>50</v>
      </c>
      <c r="Q1843">
        <v>2</v>
      </c>
      <c r="R1843" t="s">
        <v>41</v>
      </c>
      <c r="S1843">
        <v>2269</v>
      </c>
      <c r="T1843">
        <v>12127</v>
      </c>
      <c r="U1843">
        <v>1</v>
      </c>
      <c r="V1843" t="s">
        <v>42</v>
      </c>
      <c r="W1843" t="s">
        <v>43</v>
      </c>
      <c r="X1843">
        <v>13</v>
      </c>
      <c r="Y1843">
        <v>3</v>
      </c>
      <c r="Z1843">
        <v>1</v>
      </c>
      <c r="AA1843">
        <v>80</v>
      </c>
      <c r="AB1843">
        <v>2</v>
      </c>
      <c r="AC1843">
        <v>1</v>
      </c>
      <c r="AD1843">
        <v>5</v>
      </c>
      <c r="AE1843">
        <v>3</v>
      </c>
      <c r="AF1843">
        <v>1</v>
      </c>
      <c r="AG1843">
        <v>8</v>
      </c>
      <c r="AH1843">
        <v>0</v>
      </c>
      <c r="AI1843">
        <v>4</v>
      </c>
      <c r="AJ1843" s="3">
        <f>+TablaProyecto[[#This Row],[PercentSalaryHike]]/100</f>
        <v>0.13</v>
      </c>
      <c r="AK1843" s="3" t="str">
        <f>+IF(TablaProyecto[[#This Row],[Age]]&gt;=61,"Baby boomers",IF(TablaProyecto[[#This Row],[Age]]&gt;=45,"Generacion X",IF(TablaProyecto[[#This Row],[Age]]&gt;=29,"Millennials","Generacion Z")))</f>
        <v>Millennials</v>
      </c>
      <c r="AL184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843" s="3" t="str">
        <f>+IF(TablaProyecto[[#This Row],[HourlyRate]]&lt;50,"Coste salarial bajo",IF(TablaProyecto[[#This Row],[HourlyRate]]&lt;75,"Coste salarial medio","Coste salarial alto"))</f>
        <v>Coste salarial bajo</v>
      </c>
      <c r="AN1843" s="3" t="str">
        <f>+IF(TablaProyecto[[#This Row],[DistanceFromHome]]&lt;10,"0-10 kms",IF(TablaProyecto[[#This Row],[DistanceFromHome]]&lt;20,"10-20 kms","20-30 kms"))</f>
        <v>0-10 kms</v>
      </c>
      <c r="AO1843" s="3" t="str">
        <f>+IF(TablaProyecto[[#This Row],[Porcentaje de aumento salarial recibido (%)]]&lt;16%,"Bajo",IF(TablaProyecto[[#This Row],[Porcentaje de aumento salarial recibido (%)]]&lt;21%,"Medio","Alto"))</f>
        <v>Bajo</v>
      </c>
      <c r="AP1843" s="3" t="str">
        <f>+IF(TablaProyecto[[#This Row],[TrainingTimesLastYear]]&lt;3,"Poca",IF(TablaProyecto[[#This Row],[TrainingTimesLastYear]]&lt;5,"Media","Mucha"))</f>
        <v>Mucha</v>
      </c>
      <c r="AQ1843" s="3" t="str">
        <f>+IF(TablaProyecto[[#This Row],[TotalWorkingYears]]&lt;4,"Junior",IF(TablaProyecto[[#This Row],[TotalWorkingYears]]&lt;10,"Intermediate","Senior"))</f>
        <v>Junior</v>
      </c>
      <c r="AS1843" t="str">
        <f>+IF(TablaProyecto[[#This Row],[Education]]&gt;5,"ERRONEO","")</f>
        <v/>
      </c>
      <c r="AT1843" t="str">
        <f>IF(+COUNTIF(TablaProyecto[EmployeeNumber],TablaProyecto[[#This Row],[EmployeeNumber]])&gt;1,"ERRONEO"," ")</f>
        <v xml:space="preserve"> </v>
      </c>
      <c r="AU1843" t="str">
        <f>+IF(TablaProyecto[[#This Row],[JobSatisfaction]]&gt;4,"ERRONEO"," ")</f>
        <v xml:space="preserve"> </v>
      </c>
      <c r="AV1843" t="str">
        <f>+IF(TablaProyecto[[#This Row],[PerformanceRating]]&gt;4,"ERRONEO"," ")</f>
        <v xml:space="preserve"> </v>
      </c>
      <c r="AW1843" t="str">
        <f>+IF(TablaProyecto[[#This Row],[RelationshipSatisfaction]]&gt;4,"ERRONEO"," ")</f>
        <v xml:space="preserve"> </v>
      </c>
      <c r="AX1843" t="str">
        <f>+IF(TablaProyecto[[#This Row],[WorkLifeBalance]]&gt;4,"ERRONEO"," ")</f>
        <v xml:space="preserve"> </v>
      </c>
    </row>
    <row r="1844" spans="1:50" x14ac:dyDescent="0.35">
      <c r="A1844">
        <v>28</v>
      </c>
      <c r="B1844" t="s">
        <v>35</v>
      </c>
      <c r="C1844" t="s">
        <v>44</v>
      </c>
      <c r="D1844">
        <v>264</v>
      </c>
      <c r="E1844" t="s">
        <v>61</v>
      </c>
      <c r="F1844">
        <v>1</v>
      </c>
      <c r="G1844">
        <v>4</v>
      </c>
      <c r="H1844" t="s">
        <v>49</v>
      </c>
      <c r="I1844">
        <v>1</v>
      </c>
      <c r="J1844">
        <v>2441</v>
      </c>
      <c r="K1844">
        <v>3</v>
      </c>
      <c r="L1844" t="s">
        <v>46</v>
      </c>
      <c r="M1844">
        <v>84</v>
      </c>
      <c r="N1844">
        <v>3</v>
      </c>
      <c r="O1844">
        <v>2</v>
      </c>
      <c r="P1844" t="s">
        <v>50</v>
      </c>
      <c r="Q1844">
        <v>4</v>
      </c>
      <c r="R1844" t="s">
        <v>52</v>
      </c>
      <c r="S1844">
        <v>4345</v>
      </c>
      <c r="T1844">
        <v>6076</v>
      </c>
      <c r="U1844">
        <v>0</v>
      </c>
      <c r="V1844" t="s">
        <v>42</v>
      </c>
      <c r="W1844" t="s">
        <v>35</v>
      </c>
      <c r="X1844">
        <v>19</v>
      </c>
      <c r="Y1844">
        <v>3</v>
      </c>
      <c r="Z1844">
        <v>3</v>
      </c>
      <c r="AA1844">
        <v>80</v>
      </c>
      <c r="AB1844">
        <v>0</v>
      </c>
      <c r="AC1844">
        <v>17</v>
      </c>
      <c r="AD1844">
        <v>4</v>
      </c>
      <c r="AE1844">
        <v>3</v>
      </c>
      <c r="AF1844">
        <v>8</v>
      </c>
      <c r="AG1844">
        <v>0</v>
      </c>
      <c r="AH1844">
        <v>3</v>
      </c>
      <c r="AI1844">
        <v>2</v>
      </c>
      <c r="AJ1844" s="3">
        <f>+TablaProyecto[[#This Row],[PercentSalaryHike]]/100</f>
        <v>0.19</v>
      </c>
      <c r="AK1844" s="3" t="str">
        <f>+IF(TablaProyecto[[#This Row],[Age]]&gt;=61,"Baby boomers",IF(TablaProyecto[[#This Row],[Age]]&gt;=45,"Generacion X",IF(TablaProyecto[[#This Row],[Age]]&gt;=29,"Millennials","Generacion Z")))</f>
        <v>Generacion Z</v>
      </c>
      <c r="AL184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44" s="3" t="str">
        <f>+IF(TablaProyecto[[#This Row],[HourlyRate]]&lt;50,"Coste salarial bajo",IF(TablaProyecto[[#This Row],[HourlyRate]]&lt;75,"Coste salarial medio","Coste salarial alto"))</f>
        <v>Coste salarial alto</v>
      </c>
      <c r="AN1844" s="3" t="str">
        <f>+IF(TablaProyecto[[#This Row],[DistanceFromHome]]&lt;10,"0-10 kms",IF(TablaProyecto[[#This Row],[DistanceFromHome]]&lt;20,"10-20 kms","20-30 kms"))</f>
        <v>0-10 kms</v>
      </c>
      <c r="AO1844" s="3" t="str">
        <f>+IF(TablaProyecto[[#This Row],[Porcentaje de aumento salarial recibido (%)]]&lt;16%,"Bajo",IF(TablaProyecto[[#This Row],[Porcentaje de aumento salarial recibido (%)]]&lt;21%,"Medio","Alto"))</f>
        <v>Medio</v>
      </c>
      <c r="AP1844" s="3" t="str">
        <f>+IF(TablaProyecto[[#This Row],[TrainingTimesLastYear]]&lt;3,"Poca",IF(TablaProyecto[[#This Row],[TrainingTimesLastYear]]&lt;5,"Media","Mucha"))</f>
        <v>Media</v>
      </c>
      <c r="AQ1844" s="3" t="str">
        <f>+IF(TablaProyecto[[#This Row],[TotalWorkingYears]]&lt;4,"Junior",IF(TablaProyecto[[#This Row],[TotalWorkingYears]]&lt;10,"Intermediate","Senior"))</f>
        <v>Senior</v>
      </c>
      <c r="AS1844" t="str">
        <f>+IF(TablaProyecto[[#This Row],[Education]]&gt;5,"ERRONEO","")</f>
        <v/>
      </c>
      <c r="AT1844" t="str">
        <f>IF(+COUNTIF(TablaProyecto[EmployeeNumber],TablaProyecto[[#This Row],[EmployeeNumber]])&gt;1,"ERRONEO"," ")</f>
        <v xml:space="preserve"> </v>
      </c>
      <c r="AU1844" t="str">
        <f>+IF(TablaProyecto[[#This Row],[JobSatisfaction]]&gt;4,"ERRONEO"," ")</f>
        <v xml:space="preserve"> </v>
      </c>
      <c r="AV1844" t="str">
        <f>+IF(TablaProyecto[[#This Row],[PerformanceRating]]&gt;4,"ERRONEO"," ")</f>
        <v xml:space="preserve"> </v>
      </c>
      <c r="AW1844" t="str">
        <f>+IF(TablaProyecto[[#This Row],[RelationshipSatisfaction]]&gt;4,"ERRONEO"," ")</f>
        <v xml:space="preserve"> </v>
      </c>
      <c r="AX1844" t="str">
        <f>+IF(TablaProyecto[[#This Row],[WorkLifeBalance]]&gt;4,"ERRONEO"," ")</f>
        <v xml:space="preserve"> </v>
      </c>
    </row>
    <row r="1845" spans="1:50" x14ac:dyDescent="0.35">
      <c r="A1845">
        <v>38</v>
      </c>
      <c r="B1845" t="s">
        <v>35</v>
      </c>
      <c r="C1845" t="s">
        <v>36</v>
      </c>
      <c r="D1845">
        <v>1225</v>
      </c>
      <c r="E1845" t="s">
        <v>61</v>
      </c>
      <c r="F1845">
        <v>5</v>
      </c>
      <c r="G1845">
        <v>2</v>
      </c>
      <c r="H1845" t="s">
        <v>49</v>
      </c>
      <c r="I1845">
        <v>1</v>
      </c>
      <c r="J1845">
        <v>2442</v>
      </c>
      <c r="K1845">
        <v>1</v>
      </c>
      <c r="L1845" t="s">
        <v>46</v>
      </c>
      <c r="M1845">
        <v>38</v>
      </c>
      <c r="N1845">
        <v>3</v>
      </c>
      <c r="O1845">
        <v>1</v>
      </c>
      <c r="P1845" t="s">
        <v>57</v>
      </c>
      <c r="Q1845">
        <v>3</v>
      </c>
      <c r="R1845" t="s">
        <v>48</v>
      </c>
      <c r="S1845">
        <v>2376</v>
      </c>
      <c r="T1845">
        <v>9518</v>
      </c>
      <c r="U1845">
        <v>5</v>
      </c>
      <c r="V1845" t="s">
        <v>42</v>
      </c>
      <c r="W1845" t="s">
        <v>35</v>
      </c>
      <c r="X1845">
        <v>12</v>
      </c>
      <c r="Y1845">
        <v>3</v>
      </c>
      <c r="Z1845">
        <v>2</v>
      </c>
      <c r="AA1845">
        <v>80</v>
      </c>
      <c r="AB1845">
        <v>1</v>
      </c>
      <c r="AC1845">
        <v>3</v>
      </c>
      <c r="AD1845">
        <v>2</v>
      </c>
      <c r="AE1845">
        <v>3</v>
      </c>
      <c r="AF1845">
        <v>5</v>
      </c>
      <c r="AG1845">
        <v>8</v>
      </c>
      <c r="AH1845">
        <v>3</v>
      </c>
      <c r="AI1845">
        <v>1</v>
      </c>
      <c r="AJ1845" s="3">
        <f>+TablaProyecto[[#This Row],[PercentSalaryHike]]/100</f>
        <v>0.12</v>
      </c>
      <c r="AK1845" s="3" t="str">
        <f>+IF(TablaProyecto[[#This Row],[Age]]&gt;=61,"Baby boomers",IF(TablaProyecto[[#This Row],[Age]]&gt;=45,"Generacion X",IF(TablaProyecto[[#This Row],[Age]]&gt;=29,"Millennials","Generacion Z")))</f>
        <v>Millennials</v>
      </c>
      <c r="AL184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45" s="3" t="str">
        <f>+IF(TablaProyecto[[#This Row],[HourlyRate]]&lt;50,"Coste salarial bajo",IF(TablaProyecto[[#This Row],[HourlyRate]]&lt;75,"Coste salarial medio","Coste salarial alto"))</f>
        <v>Coste salarial bajo</v>
      </c>
      <c r="AN1845" s="3" t="str">
        <f>+IF(TablaProyecto[[#This Row],[DistanceFromHome]]&lt;10,"0-10 kms",IF(TablaProyecto[[#This Row],[DistanceFromHome]]&lt;20,"10-20 kms","20-30 kms"))</f>
        <v>0-10 kms</v>
      </c>
      <c r="AO1845" s="3" t="str">
        <f>+IF(TablaProyecto[[#This Row],[Porcentaje de aumento salarial recibido (%)]]&lt;16%,"Bajo",IF(TablaProyecto[[#This Row],[Porcentaje de aumento salarial recibido (%)]]&lt;21%,"Medio","Alto"))</f>
        <v>Bajo</v>
      </c>
      <c r="AP1845" s="3" t="str">
        <f>+IF(TablaProyecto[[#This Row],[TrainingTimesLastYear]]&lt;3,"Poca",IF(TablaProyecto[[#This Row],[TrainingTimesLastYear]]&lt;5,"Media","Mucha"))</f>
        <v>Poca</v>
      </c>
      <c r="AQ1845" s="3" t="str">
        <f>+IF(TablaProyecto[[#This Row],[TotalWorkingYears]]&lt;4,"Junior",IF(TablaProyecto[[#This Row],[TotalWorkingYears]]&lt;10,"Intermediate","Senior"))</f>
        <v>Junior</v>
      </c>
      <c r="AS1845" t="str">
        <f>+IF(TablaProyecto[[#This Row],[Education]]&gt;5,"ERRONEO","")</f>
        <v/>
      </c>
      <c r="AT1845" t="str">
        <f>IF(+COUNTIF(TablaProyecto[EmployeeNumber],TablaProyecto[[#This Row],[EmployeeNumber]])&gt;1,"ERRONEO"," ")</f>
        <v xml:space="preserve"> </v>
      </c>
      <c r="AU1845" t="str">
        <f>+IF(TablaProyecto[[#This Row],[JobSatisfaction]]&gt;4,"ERRONEO"," ")</f>
        <v xml:space="preserve"> </v>
      </c>
      <c r="AV1845" t="str">
        <f>+IF(TablaProyecto[[#This Row],[PerformanceRating]]&gt;4,"ERRONEO"," ")</f>
        <v xml:space="preserve"> </v>
      </c>
      <c r="AW1845" t="str">
        <f>+IF(TablaProyecto[[#This Row],[RelationshipSatisfaction]]&gt;4,"ERRONEO"," ")</f>
        <v xml:space="preserve"> </v>
      </c>
      <c r="AX1845" t="str">
        <f>+IF(TablaProyecto[[#This Row],[WorkLifeBalance]]&gt;4,"ERRONEO"," ")</f>
        <v xml:space="preserve"> </v>
      </c>
    </row>
    <row r="1846" spans="1:50" x14ac:dyDescent="0.35">
      <c r="A1846">
        <v>32</v>
      </c>
      <c r="B1846" t="s">
        <v>35</v>
      </c>
      <c r="C1846" t="s">
        <v>36</v>
      </c>
      <c r="D1846">
        <v>1001</v>
      </c>
      <c r="E1846" t="s">
        <v>45</v>
      </c>
      <c r="F1846">
        <v>1</v>
      </c>
      <c r="G1846">
        <v>3</v>
      </c>
      <c r="H1846" t="s">
        <v>49</v>
      </c>
      <c r="I1846">
        <v>1</v>
      </c>
      <c r="J1846">
        <v>2443</v>
      </c>
      <c r="K1846">
        <v>1</v>
      </c>
      <c r="L1846" t="s">
        <v>46</v>
      </c>
      <c r="M1846">
        <v>76</v>
      </c>
      <c r="N1846">
        <v>3</v>
      </c>
      <c r="O1846">
        <v>1</v>
      </c>
      <c r="P1846" t="s">
        <v>47</v>
      </c>
      <c r="Q1846">
        <v>4</v>
      </c>
      <c r="R1846" t="s">
        <v>48</v>
      </c>
      <c r="S1846">
        <v>5745</v>
      </c>
      <c r="T1846">
        <v>12888</v>
      </c>
      <c r="U1846">
        <v>6</v>
      </c>
      <c r="V1846" t="s">
        <v>42</v>
      </c>
      <c r="W1846" t="s">
        <v>43</v>
      </c>
      <c r="X1846">
        <v>11</v>
      </c>
      <c r="Y1846">
        <v>3</v>
      </c>
      <c r="Z1846">
        <v>1</v>
      </c>
      <c r="AA1846">
        <v>80</v>
      </c>
      <c r="AB1846">
        <v>1</v>
      </c>
      <c r="AC1846">
        <v>10</v>
      </c>
      <c r="AD1846">
        <v>1</v>
      </c>
      <c r="AE1846">
        <v>2</v>
      </c>
      <c r="AF1846">
        <v>6</v>
      </c>
      <c r="AG1846">
        <v>3</v>
      </c>
      <c r="AH1846">
        <v>4</v>
      </c>
      <c r="AI1846">
        <v>4</v>
      </c>
      <c r="AJ1846" s="3">
        <f>+TablaProyecto[[#This Row],[PercentSalaryHike]]/100</f>
        <v>0.11</v>
      </c>
      <c r="AK1846" s="3" t="str">
        <f>+IF(TablaProyecto[[#This Row],[Age]]&gt;=61,"Baby boomers",IF(TablaProyecto[[#This Row],[Age]]&gt;=45,"Generacion X",IF(TablaProyecto[[#This Row],[Age]]&gt;=29,"Millennials","Generacion Z")))</f>
        <v>Millennials</v>
      </c>
      <c r="AL184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46" s="3" t="str">
        <f>+IF(TablaProyecto[[#This Row],[HourlyRate]]&lt;50,"Coste salarial bajo",IF(TablaProyecto[[#This Row],[HourlyRate]]&lt;75,"Coste salarial medio","Coste salarial alto"))</f>
        <v>Coste salarial alto</v>
      </c>
      <c r="AN1846" s="3" t="str">
        <f>+IF(TablaProyecto[[#This Row],[DistanceFromHome]]&lt;10,"0-10 kms",IF(TablaProyecto[[#This Row],[DistanceFromHome]]&lt;20,"10-20 kms","20-30 kms"))</f>
        <v>0-10 kms</v>
      </c>
      <c r="AO1846" s="3" t="str">
        <f>+IF(TablaProyecto[[#This Row],[Porcentaje de aumento salarial recibido (%)]]&lt;16%,"Bajo",IF(TablaProyecto[[#This Row],[Porcentaje de aumento salarial recibido (%)]]&lt;21%,"Medio","Alto"))</f>
        <v>Bajo</v>
      </c>
      <c r="AP1846" s="3" t="str">
        <f>+IF(TablaProyecto[[#This Row],[TrainingTimesLastYear]]&lt;3,"Poca",IF(TablaProyecto[[#This Row],[TrainingTimesLastYear]]&lt;5,"Media","Mucha"))</f>
        <v>Poca</v>
      </c>
      <c r="AQ1846" s="3" t="str">
        <f>+IF(TablaProyecto[[#This Row],[TotalWorkingYears]]&lt;4,"Junior",IF(TablaProyecto[[#This Row],[TotalWorkingYears]]&lt;10,"Intermediate","Senior"))</f>
        <v>Senior</v>
      </c>
      <c r="AS1846" t="str">
        <f>+IF(TablaProyecto[[#This Row],[Education]]&gt;5,"ERRONEO","")</f>
        <v/>
      </c>
      <c r="AT1846" t="str">
        <f>IF(+COUNTIF(TablaProyecto[EmployeeNumber],TablaProyecto[[#This Row],[EmployeeNumber]])&gt;1,"ERRONEO"," ")</f>
        <v xml:space="preserve"> </v>
      </c>
      <c r="AU1846" t="str">
        <f>+IF(TablaProyecto[[#This Row],[JobSatisfaction]]&gt;4,"ERRONEO"," ")</f>
        <v xml:space="preserve"> </v>
      </c>
      <c r="AV1846" t="str">
        <f>+IF(TablaProyecto[[#This Row],[PerformanceRating]]&gt;4,"ERRONEO"," ")</f>
        <v xml:space="preserve"> </v>
      </c>
      <c r="AW1846" t="str">
        <f>+IF(TablaProyecto[[#This Row],[RelationshipSatisfaction]]&gt;4,"ERRONEO"," ")</f>
        <v xml:space="preserve"> </v>
      </c>
      <c r="AX1846" t="str">
        <f>+IF(TablaProyecto[[#This Row],[WorkLifeBalance]]&gt;4,"ERRONEO"," ")</f>
        <v xml:space="preserve"> </v>
      </c>
    </row>
    <row r="1847" spans="1:50" x14ac:dyDescent="0.35">
      <c r="A1847">
        <v>52</v>
      </c>
      <c r="B1847" t="s">
        <v>35</v>
      </c>
      <c r="C1847" t="s">
        <v>55</v>
      </c>
      <c r="D1847">
        <v>833</v>
      </c>
      <c r="E1847" t="s">
        <v>37</v>
      </c>
      <c r="F1847">
        <v>24</v>
      </c>
      <c r="G1847">
        <v>3</v>
      </c>
      <c r="H1847" t="s">
        <v>51</v>
      </c>
      <c r="I1847">
        <v>1</v>
      </c>
      <c r="J1847">
        <v>2444</v>
      </c>
      <c r="K1847">
        <v>1</v>
      </c>
      <c r="L1847" t="s">
        <v>39</v>
      </c>
      <c r="M1847">
        <v>43</v>
      </c>
      <c r="N1847">
        <v>3</v>
      </c>
      <c r="O1847">
        <v>2</v>
      </c>
      <c r="P1847" t="s">
        <v>56</v>
      </c>
      <c r="Q1847">
        <v>4</v>
      </c>
      <c r="R1847" t="s">
        <v>48</v>
      </c>
      <c r="S1847">
        <v>6214</v>
      </c>
      <c r="T1847">
        <v>3787</v>
      </c>
      <c r="U1847">
        <v>2</v>
      </c>
      <c r="V1847" t="s">
        <v>42</v>
      </c>
      <c r="W1847" t="s">
        <v>35</v>
      </c>
      <c r="X1847">
        <v>18</v>
      </c>
      <c r="Y1847">
        <v>3</v>
      </c>
      <c r="Z1847">
        <v>2</v>
      </c>
      <c r="AA1847">
        <v>80</v>
      </c>
      <c r="AB1847">
        <v>1</v>
      </c>
      <c r="AC1847">
        <v>6</v>
      </c>
      <c r="AD1847">
        <v>2</v>
      </c>
      <c r="AE1847">
        <v>3</v>
      </c>
      <c r="AF1847">
        <v>16</v>
      </c>
      <c r="AG1847">
        <v>6</v>
      </c>
      <c r="AH1847">
        <v>15</v>
      </c>
      <c r="AI1847">
        <v>8</v>
      </c>
      <c r="AJ1847" s="3">
        <f>+TablaProyecto[[#This Row],[PercentSalaryHike]]/100</f>
        <v>0.18</v>
      </c>
      <c r="AK1847" s="3" t="str">
        <f>+IF(TablaProyecto[[#This Row],[Age]]&gt;=61,"Baby boomers",IF(TablaProyecto[[#This Row],[Age]]&gt;=45,"Generacion X",IF(TablaProyecto[[#This Row],[Age]]&gt;=29,"Millennials","Generacion Z")))</f>
        <v>Generacion X</v>
      </c>
      <c r="AL184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847" s="3" t="str">
        <f>+IF(TablaProyecto[[#This Row],[HourlyRate]]&lt;50,"Coste salarial bajo",IF(TablaProyecto[[#This Row],[HourlyRate]]&lt;75,"Coste salarial medio","Coste salarial alto"))</f>
        <v>Coste salarial bajo</v>
      </c>
      <c r="AN1847" s="3" t="str">
        <f>+IF(TablaProyecto[[#This Row],[DistanceFromHome]]&lt;10,"0-10 kms",IF(TablaProyecto[[#This Row],[DistanceFromHome]]&lt;20,"10-20 kms","20-30 kms"))</f>
        <v>20-30 kms</v>
      </c>
      <c r="AO1847" s="3" t="str">
        <f>+IF(TablaProyecto[[#This Row],[Porcentaje de aumento salarial recibido (%)]]&lt;16%,"Bajo",IF(TablaProyecto[[#This Row],[Porcentaje de aumento salarial recibido (%)]]&lt;21%,"Medio","Alto"))</f>
        <v>Medio</v>
      </c>
      <c r="AP1847" s="3" t="str">
        <f>+IF(TablaProyecto[[#This Row],[TrainingTimesLastYear]]&lt;3,"Poca",IF(TablaProyecto[[#This Row],[TrainingTimesLastYear]]&lt;5,"Media","Mucha"))</f>
        <v>Poca</v>
      </c>
      <c r="AQ1847" s="3" t="str">
        <f>+IF(TablaProyecto[[#This Row],[TotalWorkingYears]]&lt;4,"Junior",IF(TablaProyecto[[#This Row],[TotalWorkingYears]]&lt;10,"Intermediate","Senior"))</f>
        <v>Intermediate</v>
      </c>
      <c r="AS1847" t="str">
        <f>+IF(TablaProyecto[[#This Row],[Education]]&gt;5,"ERRONEO","")</f>
        <v/>
      </c>
      <c r="AT1847" t="str">
        <f>IF(+COUNTIF(TablaProyecto[EmployeeNumber],TablaProyecto[[#This Row],[EmployeeNumber]])&gt;1,"ERRONEO"," ")</f>
        <v xml:space="preserve"> </v>
      </c>
      <c r="AU1847" t="str">
        <f>+IF(TablaProyecto[[#This Row],[JobSatisfaction]]&gt;4,"ERRONEO"," ")</f>
        <v xml:space="preserve"> </v>
      </c>
      <c r="AV1847" t="str">
        <f>+IF(TablaProyecto[[#This Row],[PerformanceRating]]&gt;4,"ERRONEO"," ")</f>
        <v xml:space="preserve"> </v>
      </c>
      <c r="AW1847" t="str">
        <f>+IF(TablaProyecto[[#This Row],[RelationshipSatisfaction]]&gt;4,"ERRONEO"," ")</f>
        <v xml:space="preserve"> </v>
      </c>
      <c r="AX1847" t="str">
        <f>+IF(TablaProyecto[[#This Row],[WorkLifeBalance]]&gt;4,"ERRONEO"," ")</f>
        <v xml:space="preserve"> </v>
      </c>
    </row>
    <row r="1848" spans="1:50" x14ac:dyDescent="0.35">
      <c r="A1848">
        <v>30</v>
      </c>
      <c r="B1848" t="s">
        <v>35</v>
      </c>
      <c r="C1848" t="s">
        <v>36</v>
      </c>
      <c r="D1848">
        <v>833</v>
      </c>
      <c r="E1848" t="s">
        <v>45</v>
      </c>
      <c r="F1848">
        <v>2</v>
      </c>
      <c r="G1848">
        <v>3</v>
      </c>
      <c r="H1848" t="s">
        <v>59</v>
      </c>
      <c r="I1848">
        <v>1</v>
      </c>
      <c r="J1848">
        <v>2445</v>
      </c>
      <c r="K1848">
        <v>2</v>
      </c>
      <c r="L1848" t="s">
        <v>46</v>
      </c>
      <c r="M1848">
        <v>94</v>
      </c>
      <c r="N1848">
        <v>3</v>
      </c>
      <c r="O1848">
        <v>1</v>
      </c>
      <c r="P1848" t="s">
        <v>40</v>
      </c>
      <c r="Q1848">
        <v>4</v>
      </c>
      <c r="R1848" t="s">
        <v>48</v>
      </c>
      <c r="S1848">
        <v>6825</v>
      </c>
      <c r="T1848">
        <v>20990</v>
      </c>
      <c r="U1848">
        <v>1</v>
      </c>
      <c r="V1848" t="s">
        <v>42</v>
      </c>
      <c r="W1848" t="s">
        <v>43</v>
      </c>
      <c r="X1848">
        <v>14</v>
      </c>
      <c r="Y1848">
        <v>3</v>
      </c>
      <c r="Z1848">
        <v>2</v>
      </c>
      <c r="AA1848">
        <v>80</v>
      </c>
      <c r="AB1848">
        <v>1</v>
      </c>
      <c r="AC1848">
        <v>17</v>
      </c>
      <c r="AD1848">
        <v>3</v>
      </c>
      <c r="AE1848">
        <v>4</v>
      </c>
      <c r="AF1848">
        <v>2</v>
      </c>
      <c r="AG1848">
        <v>10</v>
      </c>
      <c r="AH1848">
        <v>0</v>
      </c>
      <c r="AI1848">
        <v>3</v>
      </c>
      <c r="AJ1848" s="3">
        <f>+TablaProyecto[[#This Row],[PercentSalaryHike]]/100</f>
        <v>0.14000000000000001</v>
      </c>
      <c r="AK1848" s="3" t="str">
        <f>+IF(TablaProyecto[[#This Row],[Age]]&gt;=61,"Baby boomers",IF(TablaProyecto[[#This Row],[Age]]&gt;=45,"Generacion X",IF(TablaProyecto[[#This Row],[Age]]&gt;=29,"Millennials","Generacion Z")))</f>
        <v>Millennials</v>
      </c>
      <c r="AL184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48" s="3" t="str">
        <f>+IF(TablaProyecto[[#This Row],[HourlyRate]]&lt;50,"Coste salarial bajo",IF(TablaProyecto[[#This Row],[HourlyRate]]&lt;75,"Coste salarial medio","Coste salarial alto"))</f>
        <v>Coste salarial alto</v>
      </c>
      <c r="AN1848" s="3" t="str">
        <f>+IF(TablaProyecto[[#This Row],[DistanceFromHome]]&lt;10,"0-10 kms",IF(TablaProyecto[[#This Row],[DistanceFromHome]]&lt;20,"10-20 kms","20-30 kms"))</f>
        <v>0-10 kms</v>
      </c>
      <c r="AO1848" s="3" t="str">
        <f>+IF(TablaProyecto[[#This Row],[Porcentaje de aumento salarial recibido (%)]]&lt;16%,"Bajo",IF(TablaProyecto[[#This Row],[Porcentaje de aumento salarial recibido (%)]]&lt;21%,"Medio","Alto"))</f>
        <v>Bajo</v>
      </c>
      <c r="AP1848" s="3" t="str">
        <f>+IF(TablaProyecto[[#This Row],[TrainingTimesLastYear]]&lt;3,"Poca",IF(TablaProyecto[[#This Row],[TrainingTimesLastYear]]&lt;5,"Media","Mucha"))</f>
        <v>Media</v>
      </c>
      <c r="AQ1848" s="3" t="str">
        <f>+IF(TablaProyecto[[#This Row],[TotalWorkingYears]]&lt;4,"Junior",IF(TablaProyecto[[#This Row],[TotalWorkingYears]]&lt;10,"Intermediate","Senior"))</f>
        <v>Senior</v>
      </c>
      <c r="AS1848" t="str">
        <f>+IF(TablaProyecto[[#This Row],[Education]]&gt;5,"ERRONEO","")</f>
        <v/>
      </c>
      <c r="AT1848" t="str">
        <f>IF(+COUNTIF(TablaProyecto[EmployeeNumber],TablaProyecto[[#This Row],[EmployeeNumber]])&gt;1,"ERRONEO"," ")</f>
        <v xml:space="preserve"> </v>
      </c>
      <c r="AU1848" t="str">
        <f>+IF(TablaProyecto[[#This Row],[JobSatisfaction]]&gt;4,"ERRONEO"," ")</f>
        <v xml:space="preserve"> </v>
      </c>
      <c r="AV1848" t="str">
        <f>+IF(TablaProyecto[[#This Row],[PerformanceRating]]&gt;4,"ERRONEO"," ")</f>
        <v xml:space="preserve"> </v>
      </c>
      <c r="AW1848" t="str">
        <f>+IF(TablaProyecto[[#This Row],[RelationshipSatisfaction]]&gt;4,"ERRONEO"," ")</f>
        <v xml:space="preserve"> </v>
      </c>
      <c r="AX1848" t="str">
        <f>+IF(TablaProyecto[[#This Row],[WorkLifeBalance]]&gt;4,"ERRONEO"," ")</f>
        <v xml:space="preserve"> </v>
      </c>
    </row>
    <row r="1849" spans="1:50" x14ac:dyDescent="0.35">
      <c r="A1849">
        <v>25</v>
      </c>
      <c r="B1849" t="s">
        <v>35</v>
      </c>
      <c r="C1849" t="s">
        <v>44</v>
      </c>
      <c r="D1849">
        <v>1018</v>
      </c>
      <c r="E1849" t="s">
        <v>61</v>
      </c>
      <c r="F1849">
        <v>2</v>
      </c>
      <c r="G1849">
        <v>3</v>
      </c>
      <c r="H1849" t="s">
        <v>59</v>
      </c>
      <c r="I1849">
        <v>1</v>
      </c>
      <c r="J1849">
        <v>2446</v>
      </c>
      <c r="K1849">
        <v>3</v>
      </c>
      <c r="L1849" t="s">
        <v>39</v>
      </c>
      <c r="M1849">
        <v>85</v>
      </c>
      <c r="N1849">
        <v>3</v>
      </c>
      <c r="O1849">
        <v>5</v>
      </c>
      <c r="P1849" t="s">
        <v>53</v>
      </c>
      <c r="Q1849">
        <v>1</v>
      </c>
      <c r="R1849" t="s">
        <v>52</v>
      </c>
      <c r="S1849">
        <v>9705</v>
      </c>
      <c r="T1849">
        <v>3840</v>
      </c>
      <c r="U1849">
        <v>1</v>
      </c>
      <c r="V1849" t="s">
        <v>42</v>
      </c>
      <c r="W1849" t="s">
        <v>35</v>
      </c>
      <c r="X1849">
        <v>18</v>
      </c>
      <c r="Y1849">
        <v>3</v>
      </c>
      <c r="Z1849">
        <v>3</v>
      </c>
      <c r="AA1849">
        <v>80</v>
      </c>
      <c r="AB1849">
        <v>2</v>
      </c>
      <c r="AC1849">
        <v>4</v>
      </c>
      <c r="AD1849">
        <v>2</v>
      </c>
      <c r="AE1849">
        <v>3</v>
      </c>
      <c r="AF1849">
        <v>26</v>
      </c>
      <c r="AG1849">
        <v>0</v>
      </c>
      <c r="AH1849">
        <v>6</v>
      </c>
      <c r="AI1849">
        <v>1</v>
      </c>
      <c r="AJ1849" s="3">
        <f>+TablaProyecto[[#This Row],[PercentSalaryHike]]/100</f>
        <v>0.18</v>
      </c>
      <c r="AK1849" s="3" t="str">
        <f>+IF(TablaProyecto[[#This Row],[Age]]&gt;=61,"Baby boomers",IF(TablaProyecto[[#This Row],[Age]]&gt;=45,"Generacion X",IF(TablaProyecto[[#This Row],[Age]]&gt;=29,"Millennials","Generacion Z")))</f>
        <v>Generacion Z</v>
      </c>
      <c r="AL184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849" s="3" t="str">
        <f>+IF(TablaProyecto[[#This Row],[HourlyRate]]&lt;50,"Coste salarial bajo",IF(TablaProyecto[[#This Row],[HourlyRate]]&lt;75,"Coste salarial medio","Coste salarial alto"))</f>
        <v>Coste salarial alto</v>
      </c>
      <c r="AN1849" s="3" t="str">
        <f>+IF(TablaProyecto[[#This Row],[DistanceFromHome]]&lt;10,"0-10 kms",IF(TablaProyecto[[#This Row],[DistanceFromHome]]&lt;20,"10-20 kms","20-30 kms"))</f>
        <v>0-10 kms</v>
      </c>
      <c r="AO1849" s="3" t="str">
        <f>+IF(TablaProyecto[[#This Row],[Porcentaje de aumento salarial recibido (%)]]&lt;16%,"Bajo",IF(TablaProyecto[[#This Row],[Porcentaje de aumento salarial recibido (%)]]&lt;21%,"Medio","Alto"))</f>
        <v>Medio</v>
      </c>
      <c r="AP1849" s="3" t="str">
        <f>+IF(TablaProyecto[[#This Row],[TrainingTimesLastYear]]&lt;3,"Poca",IF(TablaProyecto[[#This Row],[TrainingTimesLastYear]]&lt;5,"Media","Mucha"))</f>
        <v>Poca</v>
      </c>
      <c r="AQ1849" s="3" t="str">
        <f>+IF(TablaProyecto[[#This Row],[TotalWorkingYears]]&lt;4,"Junior",IF(TablaProyecto[[#This Row],[TotalWorkingYears]]&lt;10,"Intermediate","Senior"))</f>
        <v>Intermediate</v>
      </c>
      <c r="AS1849" t="str">
        <f>+IF(TablaProyecto[[#This Row],[Education]]&gt;5,"ERRONEO","")</f>
        <v/>
      </c>
      <c r="AT1849" t="str">
        <f>IF(+COUNTIF(TablaProyecto[EmployeeNumber],TablaProyecto[[#This Row],[EmployeeNumber]])&gt;1,"ERRONEO"," ")</f>
        <v xml:space="preserve"> </v>
      </c>
      <c r="AU1849" t="str">
        <f>+IF(TablaProyecto[[#This Row],[JobSatisfaction]]&gt;4,"ERRONEO"," ")</f>
        <v xml:space="preserve"> </v>
      </c>
      <c r="AV1849" t="str">
        <f>+IF(TablaProyecto[[#This Row],[PerformanceRating]]&gt;4,"ERRONEO"," ")</f>
        <v xml:space="preserve"> </v>
      </c>
      <c r="AW1849" t="str">
        <f>+IF(TablaProyecto[[#This Row],[RelationshipSatisfaction]]&gt;4,"ERRONEO"," ")</f>
        <v xml:space="preserve"> </v>
      </c>
      <c r="AX1849" t="str">
        <f>+IF(TablaProyecto[[#This Row],[WorkLifeBalance]]&gt;4,"ERRONEO"," ")</f>
        <v xml:space="preserve"> </v>
      </c>
    </row>
    <row r="1850" spans="1:50" x14ac:dyDescent="0.35">
      <c r="A1850">
        <v>51</v>
      </c>
      <c r="B1850" t="s">
        <v>43</v>
      </c>
      <c r="C1850" t="s">
        <v>44</v>
      </c>
      <c r="D1850">
        <v>1312</v>
      </c>
      <c r="E1850" t="s">
        <v>37</v>
      </c>
      <c r="F1850">
        <v>4</v>
      </c>
      <c r="G1850">
        <v>4</v>
      </c>
      <c r="H1850" t="s">
        <v>60</v>
      </c>
      <c r="I1850">
        <v>1</v>
      </c>
      <c r="J1850">
        <v>2447</v>
      </c>
      <c r="K1850">
        <v>4</v>
      </c>
      <c r="L1850" t="s">
        <v>46</v>
      </c>
      <c r="M1850">
        <v>46</v>
      </c>
      <c r="N1850">
        <v>3</v>
      </c>
      <c r="O1850">
        <v>1</v>
      </c>
      <c r="P1850" t="s">
        <v>61</v>
      </c>
      <c r="Q1850">
        <v>2</v>
      </c>
      <c r="R1850" t="s">
        <v>52</v>
      </c>
      <c r="S1850">
        <v>3310</v>
      </c>
      <c r="T1850">
        <v>7530</v>
      </c>
      <c r="U1850">
        <v>2</v>
      </c>
      <c r="V1850" t="s">
        <v>42</v>
      </c>
      <c r="W1850" t="s">
        <v>35</v>
      </c>
      <c r="X1850">
        <v>11</v>
      </c>
      <c r="Y1850">
        <v>3</v>
      </c>
      <c r="Z1850">
        <v>4</v>
      </c>
      <c r="AA1850">
        <v>80</v>
      </c>
      <c r="AB1850">
        <v>0</v>
      </c>
      <c r="AC1850">
        <v>6</v>
      </c>
      <c r="AD1850">
        <v>2</v>
      </c>
      <c r="AE1850">
        <v>3</v>
      </c>
      <c r="AF1850">
        <v>3</v>
      </c>
      <c r="AG1850">
        <v>4</v>
      </c>
      <c r="AH1850">
        <v>0</v>
      </c>
      <c r="AI1850">
        <v>9</v>
      </c>
      <c r="AJ1850" s="3">
        <f>+TablaProyecto[[#This Row],[PercentSalaryHike]]/100</f>
        <v>0.11</v>
      </c>
      <c r="AK1850" s="3" t="str">
        <f>+IF(TablaProyecto[[#This Row],[Age]]&gt;=61,"Baby boomers",IF(TablaProyecto[[#This Row],[Age]]&gt;=45,"Generacion X",IF(TablaProyecto[[#This Row],[Age]]&gt;=29,"Millennials","Generacion Z")))</f>
        <v>Generacion X</v>
      </c>
      <c r="AL185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50" s="3" t="str">
        <f>+IF(TablaProyecto[[#This Row],[HourlyRate]]&lt;50,"Coste salarial bajo",IF(TablaProyecto[[#This Row],[HourlyRate]]&lt;75,"Coste salarial medio","Coste salarial alto"))</f>
        <v>Coste salarial bajo</v>
      </c>
      <c r="AN1850" s="3" t="str">
        <f>+IF(TablaProyecto[[#This Row],[DistanceFromHome]]&lt;10,"0-10 kms",IF(TablaProyecto[[#This Row],[DistanceFromHome]]&lt;20,"10-20 kms","20-30 kms"))</f>
        <v>0-10 kms</v>
      </c>
      <c r="AO1850" s="3" t="str">
        <f>+IF(TablaProyecto[[#This Row],[Porcentaje de aumento salarial recibido (%)]]&lt;16%,"Bajo",IF(TablaProyecto[[#This Row],[Porcentaje de aumento salarial recibido (%)]]&lt;21%,"Medio","Alto"))</f>
        <v>Bajo</v>
      </c>
      <c r="AP1850" s="3" t="str">
        <f>+IF(TablaProyecto[[#This Row],[TrainingTimesLastYear]]&lt;3,"Poca",IF(TablaProyecto[[#This Row],[TrainingTimesLastYear]]&lt;5,"Media","Mucha"))</f>
        <v>Poca</v>
      </c>
      <c r="AQ1850" s="3" t="str">
        <f>+IF(TablaProyecto[[#This Row],[TotalWorkingYears]]&lt;4,"Junior",IF(TablaProyecto[[#This Row],[TotalWorkingYears]]&lt;10,"Intermediate","Senior"))</f>
        <v>Intermediate</v>
      </c>
      <c r="AS1850" t="str">
        <f>+IF(TablaProyecto[[#This Row],[Education]]&gt;5,"ERRONEO","")</f>
        <v/>
      </c>
      <c r="AT1850" t="str">
        <f>IF(+COUNTIF(TablaProyecto[EmployeeNumber],TablaProyecto[[#This Row],[EmployeeNumber]])&gt;1,"ERRONEO"," ")</f>
        <v xml:space="preserve"> </v>
      </c>
      <c r="AU1850" t="str">
        <f>+IF(TablaProyecto[[#This Row],[JobSatisfaction]]&gt;4,"ERRONEO"," ")</f>
        <v xml:space="preserve"> </v>
      </c>
      <c r="AV1850" t="str">
        <f>+IF(TablaProyecto[[#This Row],[PerformanceRating]]&gt;4,"ERRONEO"," ")</f>
        <v xml:space="preserve"> </v>
      </c>
      <c r="AW1850" t="str">
        <f>+IF(TablaProyecto[[#This Row],[RelationshipSatisfaction]]&gt;4,"ERRONEO"," ")</f>
        <v xml:space="preserve"> </v>
      </c>
      <c r="AX1850" t="str">
        <f>+IF(TablaProyecto[[#This Row],[WorkLifeBalance]]&gt;4,"ERRONEO"," ")</f>
        <v xml:space="preserve"> </v>
      </c>
    </row>
    <row r="1851" spans="1:50" x14ac:dyDescent="0.35">
      <c r="A1851">
        <v>29</v>
      </c>
      <c r="B1851" t="s">
        <v>43</v>
      </c>
      <c r="C1851" t="s">
        <v>36</v>
      </c>
      <c r="D1851">
        <v>1475</v>
      </c>
      <c r="E1851" t="s">
        <v>37</v>
      </c>
      <c r="F1851">
        <v>8</v>
      </c>
      <c r="G1851">
        <v>4</v>
      </c>
      <c r="H1851" t="s">
        <v>51</v>
      </c>
      <c r="I1851">
        <v>1</v>
      </c>
      <c r="J1851">
        <v>2448</v>
      </c>
      <c r="K1851">
        <v>3</v>
      </c>
      <c r="L1851" t="s">
        <v>46</v>
      </c>
      <c r="M1851">
        <v>69</v>
      </c>
      <c r="N1851">
        <v>3</v>
      </c>
      <c r="O1851">
        <v>2</v>
      </c>
      <c r="P1851" t="s">
        <v>56</v>
      </c>
      <c r="Q1851">
        <v>4</v>
      </c>
      <c r="R1851" t="s">
        <v>48</v>
      </c>
      <c r="S1851">
        <v>2703</v>
      </c>
      <c r="T1851">
        <v>24208</v>
      </c>
      <c r="U1851">
        <v>0</v>
      </c>
      <c r="V1851" t="s">
        <v>42</v>
      </c>
      <c r="W1851" t="s">
        <v>43</v>
      </c>
      <c r="X1851">
        <v>13</v>
      </c>
      <c r="Y1851">
        <v>3</v>
      </c>
      <c r="Z1851">
        <v>4</v>
      </c>
      <c r="AA1851">
        <v>80</v>
      </c>
      <c r="AB1851">
        <v>0</v>
      </c>
      <c r="AC1851">
        <v>26</v>
      </c>
      <c r="AD1851">
        <v>0</v>
      </c>
      <c r="AE1851">
        <v>3</v>
      </c>
      <c r="AF1851">
        <v>5</v>
      </c>
      <c r="AG1851">
        <v>2</v>
      </c>
      <c r="AH1851">
        <v>6</v>
      </c>
      <c r="AI1851">
        <v>3</v>
      </c>
      <c r="AJ1851" s="3">
        <f>+TablaProyecto[[#This Row],[PercentSalaryHike]]/100</f>
        <v>0.13</v>
      </c>
      <c r="AK1851" s="3" t="str">
        <f>+IF(TablaProyecto[[#This Row],[Age]]&gt;=61,"Baby boomers",IF(TablaProyecto[[#This Row],[Age]]&gt;=45,"Generacion X",IF(TablaProyecto[[#This Row],[Age]]&gt;=29,"Millennials","Generacion Z")))</f>
        <v>Millennials</v>
      </c>
      <c r="AL185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51" s="3" t="str">
        <f>+IF(TablaProyecto[[#This Row],[HourlyRate]]&lt;50,"Coste salarial bajo",IF(TablaProyecto[[#This Row],[HourlyRate]]&lt;75,"Coste salarial medio","Coste salarial alto"))</f>
        <v>Coste salarial medio</v>
      </c>
      <c r="AN1851" s="3" t="str">
        <f>+IF(TablaProyecto[[#This Row],[DistanceFromHome]]&lt;10,"0-10 kms",IF(TablaProyecto[[#This Row],[DistanceFromHome]]&lt;20,"10-20 kms","20-30 kms"))</f>
        <v>0-10 kms</v>
      </c>
      <c r="AO1851" s="3" t="str">
        <f>+IF(TablaProyecto[[#This Row],[Porcentaje de aumento salarial recibido (%)]]&lt;16%,"Bajo",IF(TablaProyecto[[#This Row],[Porcentaje de aumento salarial recibido (%)]]&lt;21%,"Medio","Alto"))</f>
        <v>Bajo</v>
      </c>
      <c r="AP1851" s="3" t="str">
        <f>+IF(TablaProyecto[[#This Row],[TrainingTimesLastYear]]&lt;3,"Poca",IF(TablaProyecto[[#This Row],[TrainingTimesLastYear]]&lt;5,"Media","Mucha"))</f>
        <v>Poca</v>
      </c>
      <c r="AQ1851" s="3" t="str">
        <f>+IF(TablaProyecto[[#This Row],[TotalWorkingYears]]&lt;4,"Junior",IF(TablaProyecto[[#This Row],[TotalWorkingYears]]&lt;10,"Intermediate","Senior"))</f>
        <v>Senior</v>
      </c>
      <c r="AS1851" t="str">
        <f>+IF(TablaProyecto[[#This Row],[Education]]&gt;5,"ERRONEO","")</f>
        <v/>
      </c>
      <c r="AT1851" t="str">
        <f>IF(+COUNTIF(TablaProyecto[EmployeeNumber],TablaProyecto[[#This Row],[EmployeeNumber]])&gt;1,"ERRONEO"," ")</f>
        <v xml:space="preserve"> </v>
      </c>
      <c r="AU1851" t="str">
        <f>+IF(TablaProyecto[[#This Row],[JobSatisfaction]]&gt;4,"ERRONEO"," ")</f>
        <v xml:space="preserve"> </v>
      </c>
      <c r="AV1851" t="str">
        <f>+IF(TablaProyecto[[#This Row],[PerformanceRating]]&gt;4,"ERRONEO"," ")</f>
        <v xml:space="preserve"> </v>
      </c>
      <c r="AW1851" t="str">
        <f>+IF(TablaProyecto[[#This Row],[RelationshipSatisfaction]]&gt;4,"ERRONEO"," ")</f>
        <v xml:space="preserve"> </v>
      </c>
      <c r="AX1851" t="str">
        <f>+IF(TablaProyecto[[#This Row],[WorkLifeBalance]]&gt;4,"ERRONEO"," ")</f>
        <v xml:space="preserve"> </v>
      </c>
    </row>
    <row r="1852" spans="1:50" x14ac:dyDescent="0.35">
      <c r="A1852">
        <v>27</v>
      </c>
      <c r="B1852" t="s">
        <v>43</v>
      </c>
      <c r="C1852" t="s">
        <v>55</v>
      </c>
      <c r="D1852">
        <v>766</v>
      </c>
      <c r="E1852" t="s">
        <v>37</v>
      </c>
      <c r="F1852">
        <v>7</v>
      </c>
      <c r="G1852">
        <v>3</v>
      </c>
      <c r="H1852" t="s">
        <v>38</v>
      </c>
      <c r="I1852">
        <v>1</v>
      </c>
      <c r="J1852">
        <v>2449</v>
      </c>
      <c r="K1852">
        <v>4</v>
      </c>
      <c r="L1852" t="s">
        <v>46</v>
      </c>
      <c r="M1852">
        <v>57</v>
      </c>
      <c r="N1852">
        <v>4</v>
      </c>
      <c r="O1852">
        <v>5</v>
      </c>
      <c r="P1852" t="s">
        <v>47</v>
      </c>
      <c r="Q1852">
        <v>4</v>
      </c>
      <c r="R1852" t="s">
        <v>52</v>
      </c>
      <c r="S1852">
        <v>2716</v>
      </c>
      <c r="T1852">
        <v>19760</v>
      </c>
      <c r="U1852">
        <v>1</v>
      </c>
      <c r="V1852" t="s">
        <v>42</v>
      </c>
      <c r="W1852" t="s">
        <v>43</v>
      </c>
      <c r="X1852">
        <v>21</v>
      </c>
      <c r="Y1852">
        <v>3</v>
      </c>
      <c r="Z1852">
        <v>1</v>
      </c>
      <c r="AA1852">
        <v>80</v>
      </c>
      <c r="AB1852">
        <v>0</v>
      </c>
      <c r="AC1852">
        <v>10</v>
      </c>
      <c r="AD1852">
        <v>4</v>
      </c>
      <c r="AE1852">
        <v>3</v>
      </c>
      <c r="AF1852">
        <v>15</v>
      </c>
      <c r="AG1852">
        <v>2</v>
      </c>
      <c r="AH1852">
        <v>5</v>
      </c>
      <c r="AI1852">
        <v>2</v>
      </c>
      <c r="AJ1852" s="3">
        <f>+TablaProyecto[[#This Row],[PercentSalaryHike]]/100</f>
        <v>0.21</v>
      </c>
      <c r="AK1852" s="3" t="str">
        <f>+IF(TablaProyecto[[#This Row],[Age]]&gt;=61,"Baby boomers",IF(TablaProyecto[[#This Row],[Age]]&gt;=45,"Generacion X",IF(TablaProyecto[[#This Row],[Age]]&gt;=29,"Millennials","Generacion Z")))</f>
        <v>Generacion Z</v>
      </c>
      <c r="AL185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852" s="3" t="str">
        <f>+IF(TablaProyecto[[#This Row],[HourlyRate]]&lt;50,"Coste salarial bajo",IF(TablaProyecto[[#This Row],[HourlyRate]]&lt;75,"Coste salarial medio","Coste salarial alto"))</f>
        <v>Coste salarial medio</v>
      </c>
      <c r="AN1852" s="3" t="str">
        <f>+IF(TablaProyecto[[#This Row],[DistanceFromHome]]&lt;10,"0-10 kms",IF(TablaProyecto[[#This Row],[DistanceFromHome]]&lt;20,"10-20 kms","20-30 kms"))</f>
        <v>0-10 kms</v>
      </c>
      <c r="AO1852" s="3" t="str">
        <f>+IF(TablaProyecto[[#This Row],[Porcentaje de aumento salarial recibido (%)]]&lt;16%,"Bajo",IF(TablaProyecto[[#This Row],[Porcentaje de aumento salarial recibido (%)]]&lt;21%,"Medio","Alto"))</f>
        <v>Alto</v>
      </c>
      <c r="AP1852" s="3" t="str">
        <f>+IF(TablaProyecto[[#This Row],[TrainingTimesLastYear]]&lt;3,"Poca",IF(TablaProyecto[[#This Row],[TrainingTimesLastYear]]&lt;5,"Media","Mucha"))</f>
        <v>Media</v>
      </c>
      <c r="AQ1852" s="3" t="str">
        <f>+IF(TablaProyecto[[#This Row],[TotalWorkingYears]]&lt;4,"Junior",IF(TablaProyecto[[#This Row],[TotalWorkingYears]]&lt;10,"Intermediate","Senior"))</f>
        <v>Senior</v>
      </c>
      <c r="AS1852" t="str">
        <f>+IF(TablaProyecto[[#This Row],[Education]]&gt;5,"ERRONEO","")</f>
        <v/>
      </c>
      <c r="AT1852" t="str">
        <f>IF(+COUNTIF(TablaProyecto[EmployeeNumber],TablaProyecto[[#This Row],[EmployeeNumber]])&gt;1,"ERRONEO"," ")</f>
        <v xml:space="preserve"> </v>
      </c>
      <c r="AU1852" t="str">
        <f>+IF(TablaProyecto[[#This Row],[JobSatisfaction]]&gt;4,"ERRONEO"," ")</f>
        <v xml:space="preserve"> </v>
      </c>
      <c r="AV1852" t="str">
        <f>+IF(TablaProyecto[[#This Row],[PerformanceRating]]&gt;4,"ERRONEO"," ")</f>
        <v xml:space="preserve"> </v>
      </c>
      <c r="AW1852" t="str">
        <f>+IF(TablaProyecto[[#This Row],[RelationshipSatisfaction]]&gt;4,"ERRONEO"," ")</f>
        <v xml:space="preserve"> </v>
      </c>
      <c r="AX1852" t="str">
        <f>+IF(TablaProyecto[[#This Row],[WorkLifeBalance]]&gt;4,"ERRONEO"," ")</f>
        <v xml:space="preserve"> </v>
      </c>
    </row>
    <row r="1853" spans="1:50" x14ac:dyDescent="0.35">
      <c r="A1853">
        <v>29</v>
      </c>
      <c r="B1853" t="s">
        <v>43</v>
      </c>
      <c r="C1853" t="s">
        <v>44</v>
      </c>
      <c r="D1853">
        <v>1216</v>
      </c>
      <c r="E1853" t="s">
        <v>61</v>
      </c>
      <c r="F1853">
        <v>10</v>
      </c>
      <c r="G1853">
        <v>3</v>
      </c>
      <c r="H1853" t="s">
        <v>59</v>
      </c>
      <c r="I1853">
        <v>1</v>
      </c>
      <c r="J1853">
        <v>2450</v>
      </c>
      <c r="K1853">
        <v>3</v>
      </c>
      <c r="L1853" t="s">
        <v>39</v>
      </c>
      <c r="M1853">
        <v>31</v>
      </c>
      <c r="N1853">
        <v>3</v>
      </c>
      <c r="O1853">
        <v>2</v>
      </c>
      <c r="P1853" t="s">
        <v>40</v>
      </c>
      <c r="Q1853">
        <v>3</v>
      </c>
      <c r="R1853" t="s">
        <v>41</v>
      </c>
      <c r="S1853">
        <v>9094</v>
      </c>
      <c r="T1853">
        <v>14862</v>
      </c>
      <c r="U1853">
        <v>1</v>
      </c>
      <c r="V1853" t="s">
        <v>42</v>
      </c>
      <c r="W1853" t="s">
        <v>35</v>
      </c>
      <c r="X1853">
        <v>13</v>
      </c>
      <c r="Y1853">
        <v>3</v>
      </c>
      <c r="Z1853">
        <v>4</v>
      </c>
      <c r="AA1853">
        <v>80</v>
      </c>
      <c r="AB1853">
        <v>1</v>
      </c>
      <c r="AC1853">
        <v>10</v>
      </c>
      <c r="AD1853">
        <v>2</v>
      </c>
      <c r="AE1853">
        <v>3</v>
      </c>
      <c r="AF1853">
        <v>1</v>
      </c>
      <c r="AG1853">
        <v>2</v>
      </c>
      <c r="AH1853">
        <v>10</v>
      </c>
      <c r="AI1853">
        <v>3</v>
      </c>
      <c r="AJ1853" s="3">
        <f>+TablaProyecto[[#This Row],[PercentSalaryHike]]/100</f>
        <v>0.13</v>
      </c>
      <c r="AK1853" s="3" t="str">
        <f>+IF(TablaProyecto[[#This Row],[Age]]&gt;=61,"Baby boomers",IF(TablaProyecto[[#This Row],[Age]]&gt;=45,"Generacion X",IF(TablaProyecto[[#This Row],[Age]]&gt;=29,"Millennials","Generacion Z")))</f>
        <v>Millennials</v>
      </c>
      <c r="AL185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853" s="3" t="str">
        <f>+IF(TablaProyecto[[#This Row],[HourlyRate]]&lt;50,"Coste salarial bajo",IF(TablaProyecto[[#This Row],[HourlyRate]]&lt;75,"Coste salarial medio","Coste salarial alto"))</f>
        <v>Coste salarial bajo</v>
      </c>
      <c r="AN1853" s="3" t="str">
        <f>+IF(TablaProyecto[[#This Row],[DistanceFromHome]]&lt;10,"0-10 kms",IF(TablaProyecto[[#This Row],[DistanceFromHome]]&lt;20,"10-20 kms","20-30 kms"))</f>
        <v>10-20 kms</v>
      </c>
      <c r="AO1853" s="3" t="str">
        <f>+IF(TablaProyecto[[#This Row],[Porcentaje de aumento salarial recibido (%)]]&lt;16%,"Bajo",IF(TablaProyecto[[#This Row],[Porcentaje de aumento salarial recibido (%)]]&lt;21%,"Medio","Alto"))</f>
        <v>Bajo</v>
      </c>
      <c r="AP1853" s="3" t="str">
        <f>+IF(TablaProyecto[[#This Row],[TrainingTimesLastYear]]&lt;3,"Poca",IF(TablaProyecto[[#This Row],[TrainingTimesLastYear]]&lt;5,"Media","Mucha"))</f>
        <v>Poca</v>
      </c>
      <c r="AQ1853" s="3" t="str">
        <f>+IF(TablaProyecto[[#This Row],[TotalWorkingYears]]&lt;4,"Junior",IF(TablaProyecto[[#This Row],[TotalWorkingYears]]&lt;10,"Intermediate","Senior"))</f>
        <v>Senior</v>
      </c>
      <c r="AS1853" t="str">
        <f>+IF(TablaProyecto[[#This Row],[Education]]&gt;5,"ERRONEO","")</f>
        <v/>
      </c>
      <c r="AT1853" t="str">
        <f>IF(+COUNTIF(TablaProyecto[EmployeeNumber],TablaProyecto[[#This Row],[EmployeeNumber]])&gt;1,"ERRONEO"," ")</f>
        <v xml:space="preserve"> </v>
      </c>
      <c r="AU1853" t="str">
        <f>+IF(TablaProyecto[[#This Row],[JobSatisfaction]]&gt;4,"ERRONEO"," ")</f>
        <v xml:space="preserve"> </v>
      </c>
      <c r="AV1853" t="str">
        <f>+IF(TablaProyecto[[#This Row],[PerformanceRating]]&gt;4,"ERRONEO"," ")</f>
        <v xml:space="preserve"> </v>
      </c>
      <c r="AW1853" t="str">
        <f>+IF(TablaProyecto[[#This Row],[RelationshipSatisfaction]]&gt;4,"ERRONEO"," ")</f>
        <v xml:space="preserve"> </v>
      </c>
      <c r="AX1853" t="str">
        <f>+IF(TablaProyecto[[#This Row],[WorkLifeBalance]]&gt;4,"ERRONEO"," ")</f>
        <v xml:space="preserve"> </v>
      </c>
    </row>
    <row r="1854" spans="1:50" x14ac:dyDescent="0.35">
      <c r="A1854">
        <v>34</v>
      </c>
      <c r="B1854" t="s">
        <v>43</v>
      </c>
      <c r="C1854" t="s">
        <v>44</v>
      </c>
      <c r="D1854">
        <v>326</v>
      </c>
      <c r="E1854" t="s">
        <v>61</v>
      </c>
      <c r="F1854">
        <v>2</v>
      </c>
      <c r="G1854">
        <v>2</v>
      </c>
      <c r="H1854" t="s">
        <v>51</v>
      </c>
      <c r="I1854">
        <v>1</v>
      </c>
      <c r="J1854">
        <v>2451</v>
      </c>
      <c r="K1854">
        <v>4</v>
      </c>
      <c r="L1854" t="s">
        <v>39</v>
      </c>
      <c r="M1854">
        <v>42</v>
      </c>
      <c r="N1854">
        <v>3</v>
      </c>
      <c r="O1854">
        <v>2</v>
      </c>
      <c r="P1854" t="s">
        <v>40</v>
      </c>
      <c r="Q1854">
        <v>4</v>
      </c>
      <c r="R1854" t="s">
        <v>41</v>
      </c>
      <c r="S1854">
        <v>3617</v>
      </c>
      <c r="T1854">
        <v>3010</v>
      </c>
      <c r="U1854">
        <v>1</v>
      </c>
      <c r="V1854" t="s">
        <v>42</v>
      </c>
      <c r="W1854" t="s">
        <v>35</v>
      </c>
      <c r="X1854">
        <v>18</v>
      </c>
      <c r="Y1854">
        <v>3</v>
      </c>
      <c r="Z1854">
        <v>4</v>
      </c>
      <c r="AA1854">
        <v>80</v>
      </c>
      <c r="AB1854">
        <v>2</v>
      </c>
      <c r="AC1854">
        <v>27</v>
      </c>
      <c r="AD1854">
        <v>3</v>
      </c>
      <c r="AE1854">
        <v>3</v>
      </c>
      <c r="AF1854">
        <v>8</v>
      </c>
      <c r="AG1854">
        <v>0</v>
      </c>
      <c r="AH1854">
        <v>2</v>
      </c>
      <c r="AI1854">
        <v>7</v>
      </c>
      <c r="AJ1854" s="3">
        <f>+TablaProyecto[[#This Row],[PercentSalaryHike]]/100</f>
        <v>0.18</v>
      </c>
      <c r="AK1854" s="3" t="str">
        <f>+IF(TablaProyecto[[#This Row],[Age]]&gt;=61,"Baby boomers",IF(TablaProyecto[[#This Row],[Age]]&gt;=45,"Generacion X",IF(TablaProyecto[[#This Row],[Age]]&gt;=29,"Millennials","Generacion Z")))</f>
        <v>Millennials</v>
      </c>
      <c r="AL185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54" s="3" t="str">
        <f>+IF(TablaProyecto[[#This Row],[HourlyRate]]&lt;50,"Coste salarial bajo",IF(TablaProyecto[[#This Row],[HourlyRate]]&lt;75,"Coste salarial medio","Coste salarial alto"))</f>
        <v>Coste salarial bajo</v>
      </c>
      <c r="AN1854" s="3" t="str">
        <f>+IF(TablaProyecto[[#This Row],[DistanceFromHome]]&lt;10,"0-10 kms",IF(TablaProyecto[[#This Row],[DistanceFromHome]]&lt;20,"10-20 kms","20-30 kms"))</f>
        <v>0-10 kms</v>
      </c>
      <c r="AO1854" s="3" t="str">
        <f>+IF(TablaProyecto[[#This Row],[Porcentaje de aumento salarial recibido (%)]]&lt;16%,"Bajo",IF(TablaProyecto[[#This Row],[Porcentaje de aumento salarial recibido (%)]]&lt;21%,"Medio","Alto"))</f>
        <v>Medio</v>
      </c>
      <c r="AP1854" s="3" t="str">
        <f>+IF(TablaProyecto[[#This Row],[TrainingTimesLastYear]]&lt;3,"Poca",IF(TablaProyecto[[#This Row],[TrainingTimesLastYear]]&lt;5,"Media","Mucha"))</f>
        <v>Media</v>
      </c>
      <c r="AQ1854" s="3" t="str">
        <f>+IF(TablaProyecto[[#This Row],[TotalWorkingYears]]&lt;4,"Junior",IF(TablaProyecto[[#This Row],[TotalWorkingYears]]&lt;10,"Intermediate","Senior"))</f>
        <v>Senior</v>
      </c>
      <c r="AS1854" t="str">
        <f>+IF(TablaProyecto[[#This Row],[Education]]&gt;5,"ERRONEO","")</f>
        <v/>
      </c>
      <c r="AT1854" t="str">
        <f>IF(+COUNTIF(TablaProyecto[EmployeeNumber],TablaProyecto[[#This Row],[EmployeeNumber]])&gt;1,"ERRONEO"," ")</f>
        <v xml:space="preserve"> </v>
      </c>
      <c r="AU1854" t="str">
        <f>+IF(TablaProyecto[[#This Row],[JobSatisfaction]]&gt;4,"ERRONEO"," ")</f>
        <v xml:space="preserve"> </v>
      </c>
      <c r="AV1854" t="str">
        <f>+IF(TablaProyecto[[#This Row],[PerformanceRating]]&gt;4,"ERRONEO"," ")</f>
        <v xml:space="preserve"> </v>
      </c>
      <c r="AW1854" t="str">
        <f>+IF(TablaProyecto[[#This Row],[RelationshipSatisfaction]]&gt;4,"ERRONEO"," ")</f>
        <v xml:space="preserve"> </v>
      </c>
      <c r="AX1854" t="str">
        <f>+IF(TablaProyecto[[#This Row],[WorkLifeBalance]]&gt;4,"ERRONEO"," ")</f>
        <v xml:space="preserve"> </v>
      </c>
    </row>
    <row r="1855" spans="1:50" x14ac:dyDescent="0.35">
      <c r="A1855">
        <v>38</v>
      </c>
      <c r="B1855" t="s">
        <v>35</v>
      </c>
      <c r="C1855" t="s">
        <v>36</v>
      </c>
      <c r="D1855">
        <v>713</v>
      </c>
      <c r="E1855" t="s">
        <v>37</v>
      </c>
      <c r="F1855">
        <v>5</v>
      </c>
      <c r="G1855">
        <v>3</v>
      </c>
      <c r="H1855" t="s">
        <v>51</v>
      </c>
      <c r="I1855">
        <v>1</v>
      </c>
      <c r="J1855">
        <v>2452</v>
      </c>
      <c r="K1855">
        <v>2</v>
      </c>
      <c r="L1855" t="s">
        <v>46</v>
      </c>
      <c r="M1855">
        <v>59</v>
      </c>
      <c r="N1855">
        <v>3</v>
      </c>
      <c r="O1855">
        <v>1</v>
      </c>
      <c r="P1855" t="s">
        <v>58</v>
      </c>
      <c r="Q1855">
        <v>4</v>
      </c>
      <c r="R1855" t="s">
        <v>48</v>
      </c>
      <c r="S1855">
        <v>4187</v>
      </c>
      <c r="T1855">
        <v>14369</v>
      </c>
      <c r="U1855">
        <v>3</v>
      </c>
      <c r="V1855" t="s">
        <v>42</v>
      </c>
      <c r="W1855" t="s">
        <v>43</v>
      </c>
      <c r="X1855">
        <v>11</v>
      </c>
      <c r="Y1855">
        <v>3</v>
      </c>
      <c r="Z1855">
        <v>4</v>
      </c>
      <c r="AA1855">
        <v>80</v>
      </c>
      <c r="AB1855">
        <v>0</v>
      </c>
      <c r="AC1855">
        <v>8</v>
      </c>
      <c r="AD1855">
        <v>2</v>
      </c>
      <c r="AE1855">
        <v>3</v>
      </c>
      <c r="AF1855">
        <v>5</v>
      </c>
      <c r="AG1855">
        <v>3</v>
      </c>
      <c r="AH1855">
        <v>2</v>
      </c>
      <c r="AI1855">
        <v>7</v>
      </c>
      <c r="AJ1855" s="3">
        <f>+TablaProyecto[[#This Row],[PercentSalaryHike]]/100</f>
        <v>0.11</v>
      </c>
      <c r="AK1855" s="3" t="str">
        <f>+IF(TablaProyecto[[#This Row],[Age]]&gt;=61,"Baby boomers",IF(TablaProyecto[[#This Row],[Age]]&gt;=45,"Generacion X",IF(TablaProyecto[[#This Row],[Age]]&gt;=29,"Millennials","Generacion Z")))</f>
        <v>Millennials</v>
      </c>
      <c r="AL185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55" s="3" t="str">
        <f>+IF(TablaProyecto[[#This Row],[HourlyRate]]&lt;50,"Coste salarial bajo",IF(TablaProyecto[[#This Row],[HourlyRate]]&lt;75,"Coste salarial medio","Coste salarial alto"))</f>
        <v>Coste salarial medio</v>
      </c>
      <c r="AN1855" s="3" t="str">
        <f>+IF(TablaProyecto[[#This Row],[DistanceFromHome]]&lt;10,"0-10 kms",IF(TablaProyecto[[#This Row],[DistanceFromHome]]&lt;20,"10-20 kms","20-30 kms"))</f>
        <v>0-10 kms</v>
      </c>
      <c r="AO1855" s="3" t="str">
        <f>+IF(TablaProyecto[[#This Row],[Porcentaje de aumento salarial recibido (%)]]&lt;16%,"Bajo",IF(TablaProyecto[[#This Row],[Porcentaje de aumento salarial recibido (%)]]&lt;21%,"Medio","Alto"))</f>
        <v>Bajo</v>
      </c>
      <c r="AP1855" s="3" t="str">
        <f>+IF(TablaProyecto[[#This Row],[TrainingTimesLastYear]]&lt;3,"Poca",IF(TablaProyecto[[#This Row],[TrainingTimesLastYear]]&lt;5,"Media","Mucha"))</f>
        <v>Poca</v>
      </c>
      <c r="AQ1855" s="3" t="str">
        <f>+IF(TablaProyecto[[#This Row],[TotalWorkingYears]]&lt;4,"Junior",IF(TablaProyecto[[#This Row],[TotalWorkingYears]]&lt;10,"Intermediate","Senior"))</f>
        <v>Intermediate</v>
      </c>
      <c r="AS1855" t="str">
        <f>+IF(TablaProyecto[[#This Row],[Education]]&gt;5,"ERRONEO","")</f>
        <v/>
      </c>
      <c r="AT1855" t="str">
        <f>IF(+COUNTIF(TablaProyecto[EmployeeNumber],TablaProyecto[[#This Row],[EmployeeNumber]])&gt;1,"ERRONEO"," ")</f>
        <v xml:space="preserve"> </v>
      </c>
      <c r="AU1855" t="str">
        <f>+IF(TablaProyecto[[#This Row],[JobSatisfaction]]&gt;4,"ERRONEO"," ")</f>
        <v xml:space="preserve"> </v>
      </c>
      <c r="AV1855" t="str">
        <f>+IF(TablaProyecto[[#This Row],[PerformanceRating]]&gt;4,"ERRONEO"," ")</f>
        <v xml:space="preserve"> </v>
      </c>
      <c r="AW1855" t="str">
        <f>+IF(TablaProyecto[[#This Row],[RelationshipSatisfaction]]&gt;4,"ERRONEO"," ")</f>
        <v xml:space="preserve"> </v>
      </c>
      <c r="AX1855" t="str">
        <f>+IF(TablaProyecto[[#This Row],[WorkLifeBalance]]&gt;4,"ERRONEO"," ")</f>
        <v xml:space="preserve"> </v>
      </c>
    </row>
    <row r="1856" spans="1:50" x14ac:dyDescent="0.35">
      <c r="A1856">
        <v>56</v>
      </c>
      <c r="B1856" t="s">
        <v>35</v>
      </c>
      <c r="C1856" t="s">
        <v>36</v>
      </c>
      <c r="D1856">
        <v>1247</v>
      </c>
      <c r="E1856" t="s">
        <v>45</v>
      </c>
      <c r="F1856">
        <v>1</v>
      </c>
      <c r="G1856">
        <v>1</v>
      </c>
      <c r="H1856" t="s">
        <v>51</v>
      </c>
      <c r="I1856">
        <v>1</v>
      </c>
      <c r="J1856">
        <v>2453</v>
      </c>
      <c r="K1856">
        <v>1</v>
      </c>
      <c r="L1856" t="s">
        <v>39</v>
      </c>
      <c r="M1856">
        <v>31</v>
      </c>
      <c r="N1856">
        <v>2</v>
      </c>
      <c r="O1856">
        <v>3</v>
      </c>
      <c r="P1856" t="s">
        <v>61</v>
      </c>
      <c r="Q1856">
        <v>3</v>
      </c>
      <c r="R1856" t="s">
        <v>41</v>
      </c>
      <c r="S1856">
        <v>2413</v>
      </c>
      <c r="T1856">
        <v>3300</v>
      </c>
      <c r="U1856">
        <v>6</v>
      </c>
      <c r="V1856" t="s">
        <v>42</v>
      </c>
      <c r="W1856" t="s">
        <v>43</v>
      </c>
      <c r="X1856">
        <v>11</v>
      </c>
      <c r="Y1856">
        <v>3</v>
      </c>
      <c r="Z1856">
        <v>1</v>
      </c>
      <c r="AA1856">
        <v>80</v>
      </c>
      <c r="AB1856">
        <v>0</v>
      </c>
      <c r="AC1856">
        <v>7</v>
      </c>
      <c r="AD1856">
        <v>3</v>
      </c>
      <c r="AE1856">
        <v>3</v>
      </c>
      <c r="AF1856">
        <v>10</v>
      </c>
      <c r="AG1856">
        <v>8</v>
      </c>
      <c r="AH1856">
        <v>0</v>
      </c>
      <c r="AI1856">
        <v>7</v>
      </c>
      <c r="AJ1856" s="3">
        <f>+TablaProyecto[[#This Row],[PercentSalaryHike]]/100</f>
        <v>0.11</v>
      </c>
      <c r="AK1856" s="3" t="str">
        <f>+IF(TablaProyecto[[#This Row],[Age]]&gt;=61,"Baby boomers",IF(TablaProyecto[[#This Row],[Age]]&gt;=45,"Generacion X",IF(TablaProyecto[[#This Row],[Age]]&gt;=29,"Millennials","Generacion Z")))</f>
        <v>Generacion X</v>
      </c>
      <c r="AL185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56" s="3" t="str">
        <f>+IF(TablaProyecto[[#This Row],[HourlyRate]]&lt;50,"Coste salarial bajo",IF(TablaProyecto[[#This Row],[HourlyRate]]&lt;75,"Coste salarial medio","Coste salarial alto"))</f>
        <v>Coste salarial bajo</v>
      </c>
      <c r="AN1856" s="3" t="str">
        <f>+IF(TablaProyecto[[#This Row],[DistanceFromHome]]&lt;10,"0-10 kms",IF(TablaProyecto[[#This Row],[DistanceFromHome]]&lt;20,"10-20 kms","20-30 kms"))</f>
        <v>0-10 kms</v>
      </c>
      <c r="AO1856" s="3" t="str">
        <f>+IF(TablaProyecto[[#This Row],[Porcentaje de aumento salarial recibido (%)]]&lt;16%,"Bajo",IF(TablaProyecto[[#This Row],[Porcentaje de aumento salarial recibido (%)]]&lt;21%,"Medio","Alto"))</f>
        <v>Bajo</v>
      </c>
      <c r="AP1856" s="3" t="str">
        <f>+IF(TablaProyecto[[#This Row],[TrainingTimesLastYear]]&lt;3,"Poca",IF(TablaProyecto[[#This Row],[TrainingTimesLastYear]]&lt;5,"Media","Mucha"))</f>
        <v>Media</v>
      </c>
      <c r="AQ1856" s="3" t="str">
        <f>+IF(TablaProyecto[[#This Row],[TotalWorkingYears]]&lt;4,"Junior",IF(TablaProyecto[[#This Row],[TotalWorkingYears]]&lt;10,"Intermediate","Senior"))</f>
        <v>Intermediate</v>
      </c>
      <c r="AS1856" t="str">
        <f>+IF(TablaProyecto[[#This Row],[Education]]&gt;5,"ERRONEO","")</f>
        <v/>
      </c>
      <c r="AT1856" t="str">
        <f>IF(+COUNTIF(TablaProyecto[EmployeeNumber],TablaProyecto[[#This Row],[EmployeeNumber]])&gt;1,"ERRONEO"," ")</f>
        <v xml:space="preserve"> </v>
      </c>
      <c r="AU1856" t="str">
        <f>+IF(TablaProyecto[[#This Row],[JobSatisfaction]]&gt;4,"ERRONEO"," ")</f>
        <v xml:space="preserve"> </v>
      </c>
      <c r="AV1856" t="str">
        <f>+IF(TablaProyecto[[#This Row],[PerformanceRating]]&gt;4,"ERRONEO"," ")</f>
        <v xml:space="preserve"> </v>
      </c>
      <c r="AW1856" t="str">
        <f>+IF(TablaProyecto[[#This Row],[RelationshipSatisfaction]]&gt;4,"ERRONEO"," ")</f>
        <v xml:space="preserve"> </v>
      </c>
      <c r="AX1856" t="str">
        <f>+IF(TablaProyecto[[#This Row],[WorkLifeBalance]]&gt;4,"ERRONEO"," ")</f>
        <v xml:space="preserve"> </v>
      </c>
    </row>
    <row r="1857" spans="1:50" x14ac:dyDescent="0.35">
      <c r="A1857">
        <v>49</v>
      </c>
      <c r="B1857" t="s">
        <v>43</v>
      </c>
      <c r="C1857" t="s">
        <v>44</v>
      </c>
      <c r="D1857">
        <v>1167</v>
      </c>
      <c r="E1857" t="s">
        <v>45</v>
      </c>
      <c r="F1857">
        <v>20</v>
      </c>
      <c r="G1857">
        <v>3</v>
      </c>
      <c r="H1857" t="s">
        <v>60</v>
      </c>
      <c r="I1857">
        <v>1</v>
      </c>
      <c r="J1857">
        <v>2454</v>
      </c>
      <c r="K1857">
        <v>1</v>
      </c>
      <c r="L1857" t="s">
        <v>46</v>
      </c>
      <c r="M1857">
        <v>56</v>
      </c>
      <c r="N1857">
        <v>2</v>
      </c>
      <c r="O1857">
        <v>2</v>
      </c>
      <c r="P1857" t="s">
        <v>50</v>
      </c>
      <c r="Q1857">
        <v>2</v>
      </c>
      <c r="R1857" t="s">
        <v>41</v>
      </c>
      <c r="S1857">
        <v>6499</v>
      </c>
      <c r="T1857">
        <v>19655</v>
      </c>
      <c r="U1857">
        <v>0</v>
      </c>
      <c r="V1857" t="s">
        <v>42</v>
      </c>
      <c r="W1857" t="s">
        <v>35</v>
      </c>
      <c r="X1857">
        <v>16</v>
      </c>
      <c r="Y1857">
        <v>3</v>
      </c>
      <c r="Z1857">
        <v>2</v>
      </c>
      <c r="AA1857">
        <v>80</v>
      </c>
      <c r="AB1857">
        <v>2</v>
      </c>
      <c r="AC1857">
        <v>30</v>
      </c>
      <c r="AD1857">
        <v>2</v>
      </c>
      <c r="AE1857">
        <v>4</v>
      </c>
      <c r="AF1857">
        <v>11</v>
      </c>
      <c r="AG1857">
        <v>6</v>
      </c>
      <c r="AH1857">
        <v>0</v>
      </c>
      <c r="AI1857">
        <v>0</v>
      </c>
      <c r="AJ1857" s="3">
        <f>+TablaProyecto[[#This Row],[PercentSalaryHike]]/100</f>
        <v>0.16</v>
      </c>
      <c r="AK1857" s="3" t="str">
        <f>+IF(TablaProyecto[[#This Row],[Age]]&gt;=61,"Baby boomers",IF(TablaProyecto[[#This Row],[Age]]&gt;=45,"Generacion X",IF(TablaProyecto[[#This Row],[Age]]&gt;=29,"Millennials","Generacion Z")))</f>
        <v>Generacion X</v>
      </c>
      <c r="AL185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857" s="3" t="str">
        <f>+IF(TablaProyecto[[#This Row],[HourlyRate]]&lt;50,"Coste salarial bajo",IF(TablaProyecto[[#This Row],[HourlyRate]]&lt;75,"Coste salarial medio","Coste salarial alto"))</f>
        <v>Coste salarial medio</v>
      </c>
      <c r="AN1857" s="3" t="str">
        <f>+IF(TablaProyecto[[#This Row],[DistanceFromHome]]&lt;10,"0-10 kms",IF(TablaProyecto[[#This Row],[DistanceFromHome]]&lt;20,"10-20 kms","20-30 kms"))</f>
        <v>20-30 kms</v>
      </c>
      <c r="AO1857" s="3" t="str">
        <f>+IF(TablaProyecto[[#This Row],[Porcentaje de aumento salarial recibido (%)]]&lt;16%,"Bajo",IF(TablaProyecto[[#This Row],[Porcentaje de aumento salarial recibido (%)]]&lt;21%,"Medio","Alto"))</f>
        <v>Medio</v>
      </c>
      <c r="AP1857" s="3" t="str">
        <f>+IF(TablaProyecto[[#This Row],[TrainingTimesLastYear]]&lt;3,"Poca",IF(TablaProyecto[[#This Row],[TrainingTimesLastYear]]&lt;5,"Media","Mucha"))</f>
        <v>Poca</v>
      </c>
      <c r="AQ1857" s="3" t="str">
        <f>+IF(TablaProyecto[[#This Row],[TotalWorkingYears]]&lt;4,"Junior",IF(TablaProyecto[[#This Row],[TotalWorkingYears]]&lt;10,"Intermediate","Senior"))</f>
        <v>Senior</v>
      </c>
      <c r="AS1857" t="str">
        <f>+IF(TablaProyecto[[#This Row],[Education]]&gt;5,"ERRONEO","")</f>
        <v/>
      </c>
      <c r="AT1857" t="str">
        <f>IF(+COUNTIF(TablaProyecto[EmployeeNumber],TablaProyecto[[#This Row],[EmployeeNumber]])&gt;1,"ERRONEO"," ")</f>
        <v xml:space="preserve"> </v>
      </c>
      <c r="AU1857" t="str">
        <f>+IF(TablaProyecto[[#This Row],[JobSatisfaction]]&gt;4,"ERRONEO"," ")</f>
        <v xml:space="preserve"> </v>
      </c>
      <c r="AV1857" t="str">
        <f>+IF(TablaProyecto[[#This Row],[PerformanceRating]]&gt;4,"ERRONEO"," ")</f>
        <v xml:space="preserve"> </v>
      </c>
      <c r="AW1857" t="str">
        <f>+IF(TablaProyecto[[#This Row],[RelationshipSatisfaction]]&gt;4,"ERRONEO"," ")</f>
        <v xml:space="preserve"> </v>
      </c>
      <c r="AX1857" t="str">
        <f>+IF(TablaProyecto[[#This Row],[WorkLifeBalance]]&gt;4,"ERRONEO"," ")</f>
        <v xml:space="preserve"> </v>
      </c>
    </row>
    <row r="1858" spans="1:50" x14ac:dyDescent="0.35">
      <c r="A1858">
        <v>36</v>
      </c>
      <c r="B1858" t="s">
        <v>43</v>
      </c>
      <c r="C1858" t="s">
        <v>55</v>
      </c>
      <c r="D1858">
        <v>408</v>
      </c>
      <c r="E1858" t="s">
        <v>61</v>
      </c>
      <c r="F1858">
        <v>11</v>
      </c>
      <c r="G1858">
        <v>3</v>
      </c>
      <c r="H1858" t="s">
        <v>61</v>
      </c>
      <c r="I1858">
        <v>1</v>
      </c>
      <c r="J1858">
        <v>2455</v>
      </c>
      <c r="K1858">
        <v>2</v>
      </c>
      <c r="L1858" t="s">
        <v>46</v>
      </c>
      <c r="M1858">
        <v>68</v>
      </c>
      <c r="N1858">
        <v>2</v>
      </c>
      <c r="O1858">
        <v>3</v>
      </c>
      <c r="P1858" t="s">
        <v>57</v>
      </c>
      <c r="Q1858">
        <v>3</v>
      </c>
      <c r="R1858" t="s">
        <v>41</v>
      </c>
      <c r="S1858">
        <v>2720</v>
      </c>
      <c r="T1858">
        <v>7331</v>
      </c>
      <c r="U1858">
        <v>5</v>
      </c>
      <c r="V1858" t="s">
        <v>42</v>
      </c>
      <c r="W1858" t="s">
        <v>35</v>
      </c>
      <c r="X1858">
        <v>14</v>
      </c>
      <c r="Y1858">
        <v>3</v>
      </c>
      <c r="Z1858">
        <v>3</v>
      </c>
      <c r="AA1858">
        <v>80</v>
      </c>
      <c r="AB1858">
        <v>0</v>
      </c>
      <c r="AC1858">
        <v>10</v>
      </c>
      <c r="AD1858">
        <v>4</v>
      </c>
      <c r="AE1858">
        <v>3</v>
      </c>
      <c r="AF1858">
        <v>9</v>
      </c>
      <c r="AG1858">
        <v>1</v>
      </c>
      <c r="AH1858">
        <v>4</v>
      </c>
      <c r="AI1858">
        <v>1</v>
      </c>
      <c r="AJ1858" s="3">
        <f>+TablaProyecto[[#This Row],[PercentSalaryHike]]/100</f>
        <v>0.14000000000000001</v>
      </c>
      <c r="AK1858" s="3" t="str">
        <f>+IF(TablaProyecto[[#This Row],[Age]]&gt;=61,"Baby boomers",IF(TablaProyecto[[#This Row],[Age]]&gt;=45,"Generacion X",IF(TablaProyecto[[#This Row],[Age]]&gt;=29,"Millennials","Generacion Z")))</f>
        <v>Millennials</v>
      </c>
      <c r="AL185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58" s="3" t="str">
        <f>+IF(TablaProyecto[[#This Row],[HourlyRate]]&lt;50,"Coste salarial bajo",IF(TablaProyecto[[#This Row],[HourlyRate]]&lt;75,"Coste salarial medio","Coste salarial alto"))</f>
        <v>Coste salarial medio</v>
      </c>
      <c r="AN1858" s="3" t="str">
        <f>+IF(TablaProyecto[[#This Row],[DistanceFromHome]]&lt;10,"0-10 kms",IF(TablaProyecto[[#This Row],[DistanceFromHome]]&lt;20,"10-20 kms","20-30 kms"))</f>
        <v>10-20 kms</v>
      </c>
      <c r="AO1858" s="3" t="str">
        <f>+IF(TablaProyecto[[#This Row],[Porcentaje de aumento salarial recibido (%)]]&lt;16%,"Bajo",IF(TablaProyecto[[#This Row],[Porcentaje de aumento salarial recibido (%)]]&lt;21%,"Medio","Alto"))</f>
        <v>Bajo</v>
      </c>
      <c r="AP1858" s="3" t="str">
        <f>+IF(TablaProyecto[[#This Row],[TrainingTimesLastYear]]&lt;3,"Poca",IF(TablaProyecto[[#This Row],[TrainingTimesLastYear]]&lt;5,"Media","Mucha"))</f>
        <v>Media</v>
      </c>
      <c r="AQ1858" s="3" t="str">
        <f>+IF(TablaProyecto[[#This Row],[TotalWorkingYears]]&lt;4,"Junior",IF(TablaProyecto[[#This Row],[TotalWorkingYears]]&lt;10,"Intermediate","Senior"))</f>
        <v>Senior</v>
      </c>
      <c r="AS1858" t="str">
        <f>+IF(TablaProyecto[[#This Row],[Education]]&gt;5,"ERRONEO","")</f>
        <v/>
      </c>
      <c r="AT1858" t="str">
        <f>IF(+COUNTIF(TablaProyecto[EmployeeNumber],TablaProyecto[[#This Row],[EmployeeNumber]])&gt;1,"ERRONEO"," ")</f>
        <v xml:space="preserve"> </v>
      </c>
      <c r="AU1858" t="str">
        <f>+IF(TablaProyecto[[#This Row],[JobSatisfaction]]&gt;4,"ERRONEO"," ")</f>
        <v xml:space="preserve"> </v>
      </c>
      <c r="AV1858" t="str">
        <f>+IF(TablaProyecto[[#This Row],[PerformanceRating]]&gt;4,"ERRONEO"," ")</f>
        <v xml:space="preserve"> </v>
      </c>
      <c r="AW1858" t="str">
        <f>+IF(TablaProyecto[[#This Row],[RelationshipSatisfaction]]&gt;4,"ERRONEO"," ")</f>
        <v xml:space="preserve"> </v>
      </c>
      <c r="AX1858" t="str">
        <f>+IF(TablaProyecto[[#This Row],[WorkLifeBalance]]&gt;4,"ERRONEO"," ")</f>
        <v xml:space="preserve"> </v>
      </c>
    </row>
    <row r="1859" spans="1:50" x14ac:dyDescent="0.35">
      <c r="A1859">
        <v>38</v>
      </c>
      <c r="B1859" t="s">
        <v>43</v>
      </c>
      <c r="C1859" t="s">
        <v>55</v>
      </c>
      <c r="D1859">
        <v>805</v>
      </c>
      <c r="E1859" t="s">
        <v>45</v>
      </c>
      <c r="F1859">
        <v>2</v>
      </c>
      <c r="G1859">
        <v>1</v>
      </c>
      <c r="H1859" t="s">
        <v>59</v>
      </c>
      <c r="I1859">
        <v>1</v>
      </c>
      <c r="J1859">
        <v>2456</v>
      </c>
      <c r="K1859">
        <v>3</v>
      </c>
      <c r="L1859" t="s">
        <v>39</v>
      </c>
      <c r="M1859">
        <v>60</v>
      </c>
      <c r="N1859">
        <v>3</v>
      </c>
      <c r="O1859">
        <v>2</v>
      </c>
      <c r="P1859" t="s">
        <v>56</v>
      </c>
      <c r="Q1859">
        <v>4</v>
      </c>
      <c r="R1859" t="s">
        <v>52</v>
      </c>
      <c r="S1859">
        <v>4788</v>
      </c>
      <c r="T1859">
        <v>13119</v>
      </c>
      <c r="U1859">
        <v>1</v>
      </c>
      <c r="V1859" t="s">
        <v>42</v>
      </c>
      <c r="W1859" t="s">
        <v>35</v>
      </c>
      <c r="X1859">
        <v>19</v>
      </c>
      <c r="Y1859">
        <v>3</v>
      </c>
      <c r="Z1859">
        <v>3</v>
      </c>
      <c r="AA1859">
        <v>80</v>
      </c>
      <c r="AB1859">
        <v>0</v>
      </c>
      <c r="AC1859">
        <v>26</v>
      </c>
      <c r="AD1859">
        <v>3</v>
      </c>
      <c r="AE1859">
        <v>3</v>
      </c>
      <c r="AF1859">
        <v>0</v>
      </c>
      <c r="AG1859">
        <v>1</v>
      </c>
      <c r="AH1859">
        <v>12</v>
      </c>
      <c r="AI1859">
        <v>2</v>
      </c>
      <c r="AJ1859" s="3">
        <f>+TablaProyecto[[#This Row],[PercentSalaryHike]]/100</f>
        <v>0.19</v>
      </c>
      <c r="AK1859" s="3" t="str">
        <f>+IF(TablaProyecto[[#This Row],[Age]]&gt;=61,"Baby boomers",IF(TablaProyecto[[#This Row],[Age]]&gt;=45,"Generacion X",IF(TablaProyecto[[#This Row],[Age]]&gt;=29,"Millennials","Generacion Z")))</f>
        <v>Millennials</v>
      </c>
      <c r="AL185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859" s="3" t="str">
        <f>+IF(TablaProyecto[[#This Row],[HourlyRate]]&lt;50,"Coste salarial bajo",IF(TablaProyecto[[#This Row],[HourlyRate]]&lt;75,"Coste salarial medio","Coste salarial alto"))</f>
        <v>Coste salarial medio</v>
      </c>
      <c r="AN1859" s="3" t="str">
        <f>+IF(TablaProyecto[[#This Row],[DistanceFromHome]]&lt;10,"0-10 kms",IF(TablaProyecto[[#This Row],[DistanceFromHome]]&lt;20,"10-20 kms","20-30 kms"))</f>
        <v>0-10 kms</v>
      </c>
      <c r="AO1859" s="3" t="str">
        <f>+IF(TablaProyecto[[#This Row],[Porcentaje de aumento salarial recibido (%)]]&lt;16%,"Bajo",IF(TablaProyecto[[#This Row],[Porcentaje de aumento salarial recibido (%)]]&lt;21%,"Medio","Alto"))</f>
        <v>Medio</v>
      </c>
      <c r="AP1859" s="3" t="str">
        <f>+IF(TablaProyecto[[#This Row],[TrainingTimesLastYear]]&lt;3,"Poca",IF(TablaProyecto[[#This Row],[TrainingTimesLastYear]]&lt;5,"Media","Mucha"))</f>
        <v>Media</v>
      </c>
      <c r="AQ1859" s="3" t="str">
        <f>+IF(TablaProyecto[[#This Row],[TotalWorkingYears]]&lt;4,"Junior",IF(TablaProyecto[[#This Row],[TotalWorkingYears]]&lt;10,"Intermediate","Senior"))</f>
        <v>Senior</v>
      </c>
      <c r="AS1859" t="str">
        <f>+IF(TablaProyecto[[#This Row],[Education]]&gt;5,"ERRONEO","")</f>
        <v/>
      </c>
      <c r="AT1859" t="str">
        <f>IF(+COUNTIF(TablaProyecto[EmployeeNumber],TablaProyecto[[#This Row],[EmployeeNumber]])&gt;1,"ERRONEO"," ")</f>
        <v xml:space="preserve"> </v>
      </c>
      <c r="AU1859" t="str">
        <f>+IF(TablaProyecto[[#This Row],[JobSatisfaction]]&gt;4,"ERRONEO"," ")</f>
        <v xml:space="preserve"> </v>
      </c>
      <c r="AV1859" t="str">
        <f>+IF(TablaProyecto[[#This Row],[PerformanceRating]]&gt;4,"ERRONEO"," ")</f>
        <v xml:space="preserve"> </v>
      </c>
      <c r="AW1859" t="str">
        <f>+IF(TablaProyecto[[#This Row],[RelationshipSatisfaction]]&gt;4,"ERRONEO"," ")</f>
        <v xml:space="preserve"> </v>
      </c>
      <c r="AX1859" t="str">
        <f>+IF(TablaProyecto[[#This Row],[WorkLifeBalance]]&gt;4,"ERRONEO"," ")</f>
        <v xml:space="preserve"> </v>
      </c>
    </row>
    <row r="1860" spans="1:50" x14ac:dyDescent="0.35">
      <c r="A1860">
        <v>40</v>
      </c>
      <c r="B1860" t="s">
        <v>35</v>
      </c>
      <c r="C1860" t="s">
        <v>36</v>
      </c>
      <c r="D1860">
        <v>1131</v>
      </c>
      <c r="E1860" t="s">
        <v>61</v>
      </c>
      <c r="F1860">
        <v>24</v>
      </c>
      <c r="G1860">
        <v>3</v>
      </c>
      <c r="H1860" t="s">
        <v>60</v>
      </c>
      <c r="I1860">
        <v>1</v>
      </c>
      <c r="J1860">
        <v>2457</v>
      </c>
      <c r="K1860">
        <v>3</v>
      </c>
      <c r="L1860" t="s">
        <v>39</v>
      </c>
      <c r="M1860">
        <v>92</v>
      </c>
      <c r="N1860">
        <v>2</v>
      </c>
      <c r="O1860">
        <v>3</v>
      </c>
      <c r="P1860" t="s">
        <v>56</v>
      </c>
      <c r="Q1860">
        <v>4</v>
      </c>
      <c r="R1860" t="s">
        <v>41</v>
      </c>
      <c r="S1860">
        <v>2342</v>
      </c>
      <c r="T1860">
        <v>21086</v>
      </c>
      <c r="U1860">
        <v>1</v>
      </c>
      <c r="V1860" t="s">
        <v>42</v>
      </c>
      <c r="W1860" t="s">
        <v>35</v>
      </c>
      <c r="X1860">
        <v>14</v>
      </c>
      <c r="Y1860">
        <v>3</v>
      </c>
      <c r="Z1860">
        <v>1</v>
      </c>
      <c r="AA1860">
        <v>80</v>
      </c>
      <c r="AB1860">
        <v>0</v>
      </c>
      <c r="AC1860">
        <v>4</v>
      </c>
      <c r="AD1860">
        <v>2</v>
      </c>
      <c r="AE1860">
        <v>3</v>
      </c>
      <c r="AF1860">
        <v>8</v>
      </c>
      <c r="AG1860">
        <v>9</v>
      </c>
      <c r="AH1860">
        <v>1</v>
      </c>
      <c r="AI1860">
        <v>0</v>
      </c>
      <c r="AJ1860" s="3">
        <f>+TablaProyecto[[#This Row],[PercentSalaryHike]]/100</f>
        <v>0.14000000000000001</v>
      </c>
      <c r="AK1860" s="3" t="str">
        <f>+IF(TablaProyecto[[#This Row],[Age]]&gt;=61,"Baby boomers",IF(TablaProyecto[[#This Row],[Age]]&gt;=45,"Generacion X",IF(TablaProyecto[[#This Row],[Age]]&gt;=29,"Millennials","Generacion Z")))</f>
        <v>Millennials</v>
      </c>
      <c r="AL186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60" s="3" t="str">
        <f>+IF(TablaProyecto[[#This Row],[HourlyRate]]&lt;50,"Coste salarial bajo",IF(TablaProyecto[[#This Row],[HourlyRate]]&lt;75,"Coste salarial medio","Coste salarial alto"))</f>
        <v>Coste salarial alto</v>
      </c>
      <c r="AN1860" s="3" t="str">
        <f>+IF(TablaProyecto[[#This Row],[DistanceFromHome]]&lt;10,"0-10 kms",IF(TablaProyecto[[#This Row],[DistanceFromHome]]&lt;20,"10-20 kms","20-30 kms"))</f>
        <v>20-30 kms</v>
      </c>
      <c r="AO1860" s="3" t="str">
        <f>+IF(TablaProyecto[[#This Row],[Porcentaje de aumento salarial recibido (%)]]&lt;16%,"Bajo",IF(TablaProyecto[[#This Row],[Porcentaje de aumento salarial recibido (%)]]&lt;21%,"Medio","Alto"))</f>
        <v>Bajo</v>
      </c>
      <c r="AP1860" s="3" t="str">
        <f>+IF(TablaProyecto[[#This Row],[TrainingTimesLastYear]]&lt;3,"Poca",IF(TablaProyecto[[#This Row],[TrainingTimesLastYear]]&lt;5,"Media","Mucha"))</f>
        <v>Poca</v>
      </c>
      <c r="AQ1860" s="3" t="str">
        <f>+IF(TablaProyecto[[#This Row],[TotalWorkingYears]]&lt;4,"Junior",IF(TablaProyecto[[#This Row],[TotalWorkingYears]]&lt;10,"Intermediate","Senior"))</f>
        <v>Intermediate</v>
      </c>
      <c r="AS1860" t="str">
        <f>+IF(TablaProyecto[[#This Row],[Education]]&gt;5,"ERRONEO","")</f>
        <v/>
      </c>
      <c r="AT1860" t="str">
        <f>IF(+COUNTIF(TablaProyecto[EmployeeNumber],TablaProyecto[[#This Row],[EmployeeNumber]])&gt;1,"ERRONEO"," ")</f>
        <v xml:space="preserve"> </v>
      </c>
      <c r="AU1860" t="str">
        <f>+IF(TablaProyecto[[#This Row],[JobSatisfaction]]&gt;4,"ERRONEO"," ")</f>
        <v xml:space="preserve"> </v>
      </c>
      <c r="AV1860" t="str">
        <f>+IF(TablaProyecto[[#This Row],[PerformanceRating]]&gt;4,"ERRONEO"," ")</f>
        <v xml:space="preserve"> </v>
      </c>
      <c r="AW1860" t="str">
        <f>+IF(TablaProyecto[[#This Row],[RelationshipSatisfaction]]&gt;4,"ERRONEO"," ")</f>
        <v xml:space="preserve"> </v>
      </c>
      <c r="AX1860" t="str">
        <f>+IF(TablaProyecto[[#This Row],[WorkLifeBalance]]&gt;4,"ERRONEO"," ")</f>
        <v xml:space="preserve"> </v>
      </c>
    </row>
    <row r="1861" spans="1:50" x14ac:dyDescent="0.35">
      <c r="A1861">
        <v>47</v>
      </c>
      <c r="B1861" t="s">
        <v>35</v>
      </c>
      <c r="C1861" t="s">
        <v>44</v>
      </c>
      <c r="D1861">
        <v>697</v>
      </c>
      <c r="E1861" t="s">
        <v>61</v>
      </c>
      <c r="F1861">
        <v>2</v>
      </c>
      <c r="G1861">
        <v>1</v>
      </c>
      <c r="H1861" t="s">
        <v>59</v>
      </c>
      <c r="I1861">
        <v>1</v>
      </c>
      <c r="J1861">
        <v>2458</v>
      </c>
      <c r="K1861">
        <v>4</v>
      </c>
      <c r="L1861" t="s">
        <v>46</v>
      </c>
      <c r="M1861">
        <v>96</v>
      </c>
      <c r="N1861">
        <v>4</v>
      </c>
      <c r="O1861">
        <v>2</v>
      </c>
      <c r="P1861" t="s">
        <v>47</v>
      </c>
      <c r="Q1861">
        <v>2</v>
      </c>
      <c r="R1861" t="s">
        <v>48</v>
      </c>
      <c r="S1861">
        <v>5249</v>
      </c>
      <c r="T1861">
        <v>12947</v>
      </c>
      <c r="U1861">
        <v>1</v>
      </c>
      <c r="V1861" t="s">
        <v>42</v>
      </c>
      <c r="W1861" t="s">
        <v>35</v>
      </c>
      <c r="X1861">
        <v>12</v>
      </c>
      <c r="Y1861">
        <v>3</v>
      </c>
      <c r="Z1861">
        <v>3</v>
      </c>
      <c r="AA1861">
        <v>80</v>
      </c>
      <c r="AB1861">
        <v>1</v>
      </c>
      <c r="AC1861">
        <v>21</v>
      </c>
      <c r="AD1861">
        <v>0</v>
      </c>
      <c r="AE1861">
        <v>4</v>
      </c>
      <c r="AF1861">
        <v>1</v>
      </c>
      <c r="AG1861">
        <v>4</v>
      </c>
      <c r="AH1861">
        <v>2</v>
      </c>
      <c r="AI1861">
        <v>2</v>
      </c>
      <c r="AJ1861" s="3">
        <f>+TablaProyecto[[#This Row],[PercentSalaryHike]]/100</f>
        <v>0.12</v>
      </c>
      <c r="AK1861" s="3" t="str">
        <f>+IF(TablaProyecto[[#This Row],[Age]]&gt;=61,"Baby boomers",IF(TablaProyecto[[#This Row],[Age]]&gt;=45,"Generacion X",IF(TablaProyecto[[#This Row],[Age]]&gt;=29,"Millennials","Generacion Z")))</f>
        <v>Generacion X</v>
      </c>
      <c r="AL186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861" s="3" t="str">
        <f>+IF(TablaProyecto[[#This Row],[HourlyRate]]&lt;50,"Coste salarial bajo",IF(TablaProyecto[[#This Row],[HourlyRate]]&lt;75,"Coste salarial medio","Coste salarial alto"))</f>
        <v>Coste salarial alto</v>
      </c>
      <c r="AN1861" s="3" t="str">
        <f>+IF(TablaProyecto[[#This Row],[DistanceFromHome]]&lt;10,"0-10 kms",IF(TablaProyecto[[#This Row],[DistanceFromHome]]&lt;20,"10-20 kms","20-30 kms"))</f>
        <v>0-10 kms</v>
      </c>
      <c r="AO1861" s="3" t="str">
        <f>+IF(TablaProyecto[[#This Row],[Porcentaje de aumento salarial recibido (%)]]&lt;16%,"Bajo",IF(TablaProyecto[[#This Row],[Porcentaje de aumento salarial recibido (%)]]&lt;21%,"Medio","Alto"))</f>
        <v>Bajo</v>
      </c>
      <c r="AP1861" s="3" t="str">
        <f>+IF(TablaProyecto[[#This Row],[TrainingTimesLastYear]]&lt;3,"Poca",IF(TablaProyecto[[#This Row],[TrainingTimesLastYear]]&lt;5,"Media","Mucha"))</f>
        <v>Poca</v>
      </c>
      <c r="AQ1861" s="3" t="str">
        <f>+IF(TablaProyecto[[#This Row],[TotalWorkingYears]]&lt;4,"Junior",IF(TablaProyecto[[#This Row],[TotalWorkingYears]]&lt;10,"Intermediate","Senior"))</f>
        <v>Senior</v>
      </c>
      <c r="AS1861" t="str">
        <f>+IF(TablaProyecto[[#This Row],[Education]]&gt;5,"ERRONEO","")</f>
        <v/>
      </c>
      <c r="AT1861" t="str">
        <f>IF(+COUNTIF(TablaProyecto[EmployeeNumber],TablaProyecto[[#This Row],[EmployeeNumber]])&gt;1,"ERRONEO"," ")</f>
        <v xml:space="preserve"> </v>
      </c>
      <c r="AU1861" t="str">
        <f>+IF(TablaProyecto[[#This Row],[JobSatisfaction]]&gt;4,"ERRONEO"," ")</f>
        <v xml:space="preserve"> </v>
      </c>
      <c r="AV1861" t="str">
        <f>+IF(TablaProyecto[[#This Row],[PerformanceRating]]&gt;4,"ERRONEO"," ")</f>
        <v xml:space="preserve"> </v>
      </c>
      <c r="AW1861" t="str">
        <f>+IF(TablaProyecto[[#This Row],[RelationshipSatisfaction]]&gt;4,"ERRONEO"," ")</f>
        <v xml:space="preserve"> </v>
      </c>
      <c r="AX1861" t="str">
        <f>+IF(TablaProyecto[[#This Row],[WorkLifeBalance]]&gt;4,"ERRONEO"," ")</f>
        <v xml:space="preserve"> </v>
      </c>
    </row>
    <row r="1862" spans="1:50" x14ac:dyDescent="0.35">
      <c r="A1862">
        <v>45</v>
      </c>
      <c r="B1862" t="s">
        <v>35</v>
      </c>
      <c r="C1862" t="s">
        <v>55</v>
      </c>
      <c r="D1862">
        <v>1079</v>
      </c>
      <c r="E1862" t="s">
        <v>37</v>
      </c>
      <c r="F1862">
        <v>6</v>
      </c>
      <c r="G1862">
        <v>3</v>
      </c>
      <c r="H1862" t="s">
        <v>59</v>
      </c>
      <c r="I1862">
        <v>1</v>
      </c>
      <c r="J1862">
        <v>2459</v>
      </c>
      <c r="K1862">
        <v>4</v>
      </c>
      <c r="L1862" t="s">
        <v>39</v>
      </c>
      <c r="M1862">
        <v>31</v>
      </c>
      <c r="N1862">
        <v>2</v>
      </c>
      <c r="O1862">
        <v>4</v>
      </c>
      <c r="P1862" t="s">
        <v>58</v>
      </c>
      <c r="Q1862">
        <v>4</v>
      </c>
      <c r="R1862" t="s">
        <v>52</v>
      </c>
      <c r="S1862">
        <v>17048</v>
      </c>
      <c r="T1862">
        <v>19271</v>
      </c>
      <c r="U1862">
        <v>1</v>
      </c>
      <c r="V1862" t="s">
        <v>42</v>
      </c>
      <c r="W1862" t="s">
        <v>35</v>
      </c>
      <c r="X1862">
        <v>14</v>
      </c>
      <c r="Y1862">
        <v>3</v>
      </c>
      <c r="Z1862">
        <v>4</v>
      </c>
      <c r="AA1862">
        <v>80</v>
      </c>
      <c r="AB1862">
        <v>0</v>
      </c>
      <c r="AC1862">
        <v>13</v>
      </c>
      <c r="AD1862">
        <v>3</v>
      </c>
      <c r="AE1862">
        <v>3</v>
      </c>
      <c r="AF1862">
        <v>10</v>
      </c>
      <c r="AG1862">
        <v>9</v>
      </c>
      <c r="AH1862">
        <v>0</v>
      </c>
      <c r="AI1862">
        <v>4</v>
      </c>
      <c r="AJ1862" s="3">
        <f>+TablaProyecto[[#This Row],[PercentSalaryHike]]/100</f>
        <v>0.14000000000000001</v>
      </c>
      <c r="AK1862" s="3" t="str">
        <f>+IF(TablaProyecto[[#This Row],[Age]]&gt;=61,"Baby boomers",IF(TablaProyecto[[#This Row],[Age]]&gt;=45,"Generacion X",IF(TablaProyecto[[#This Row],[Age]]&gt;=29,"Millennials","Generacion Z")))</f>
        <v>Generacion X</v>
      </c>
      <c r="AL186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62" s="3" t="str">
        <f>+IF(TablaProyecto[[#This Row],[HourlyRate]]&lt;50,"Coste salarial bajo",IF(TablaProyecto[[#This Row],[HourlyRate]]&lt;75,"Coste salarial medio","Coste salarial alto"))</f>
        <v>Coste salarial bajo</v>
      </c>
      <c r="AN1862" s="3" t="str">
        <f>+IF(TablaProyecto[[#This Row],[DistanceFromHome]]&lt;10,"0-10 kms",IF(TablaProyecto[[#This Row],[DistanceFromHome]]&lt;20,"10-20 kms","20-30 kms"))</f>
        <v>0-10 kms</v>
      </c>
      <c r="AO1862" s="3" t="str">
        <f>+IF(TablaProyecto[[#This Row],[Porcentaje de aumento salarial recibido (%)]]&lt;16%,"Bajo",IF(TablaProyecto[[#This Row],[Porcentaje de aumento salarial recibido (%)]]&lt;21%,"Medio","Alto"))</f>
        <v>Bajo</v>
      </c>
      <c r="AP1862" s="3" t="str">
        <f>+IF(TablaProyecto[[#This Row],[TrainingTimesLastYear]]&lt;3,"Poca",IF(TablaProyecto[[#This Row],[TrainingTimesLastYear]]&lt;5,"Media","Mucha"))</f>
        <v>Media</v>
      </c>
      <c r="AQ1862" s="3" t="str">
        <f>+IF(TablaProyecto[[#This Row],[TotalWorkingYears]]&lt;4,"Junior",IF(TablaProyecto[[#This Row],[TotalWorkingYears]]&lt;10,"Intermediate","Senior"))</f>
        <v>Senior</v>
      </c>
      <c r="AS1862" t="str">
        <f>+IF(TablaProyecto[[#This Row],[Education]]&gt;5,"ERRONEO","")</f>
        <v/>
      </c>
      <c r="AT1862" t="str">
        <f>IF(+COUNTIF(TablaProyecto[EmployeeNumber],TablaProyecto[[#This Row],[EmployeeNumber]])&gt;1,"ERRONEO"," ")</f>
        <v xml:space="preserve"> </v>
      </c>
      <c r="AU1862" t="str">
        <f>+IF(TablaProyecto[[#This Row],[JobSatisfaction]]&gt;4,"ERRONEO"," ")</f>
        <v xml:space="preserve"> </v>
      </c>
      <c r="AV1862" t="str">
        <f>+IF(TablaProyecto[[#This Row],[PerformanceRating]]&gt;4,"ERRONEO"," ")</f>
        <v xml:space="preserve"> </v>
      </c>
      <c r="AW1862" t="str">
        <f>+IF(TablaProyecto[[#This Row],[RelationshipSatisfaction]]&gt;4,"ERRONEO"," ")</f>
        <v xml:space="preserve"> </v>
      </c>
      <c r="AX1862" t="str">
        <f>+IF(TablaProyecto[[#This Row],[WorkLifeBalance]]&gt;4,"ERRONEO"," ")</f>
        <v xml:space="preserve"> </v>
      </c>
    </row>
    <row r="1863" spans="1:50" x14ac:dyDescent="0.35">
      <c r="A1863">
        <v>34</v>
      </c>
      <c r="B1863" t="s">
        <v>43</v>
      </c>
      <c r="C1863" t="s">
        <v>55</v>
      </c>
      <c r="D1863">
        <v>1040</v>
      </c>
      <c r="E1863" t="s">
        <v>45</v>
      </c>
      <c r="F1863">
        <v>3</v>
      </c>
      <c r="G1863">
        <v>2</v>
      </c>
      <c r="H1863" t="s">
        <v>59</v>
      </c>
      <c r="I1863">
        <v>1</v>
      </c>
      <c r="J1863">
        <v>2460</v>
      </c>
      <c r="K1863">
        <v>2</v>
      </c>
      <c r="L1863" t="s">
        <v>39</v>
      </c>
      <c r="M1863">
        <v>45</v>
      </c>
      <c r="N1863">
        <v>2</v>
      </c>
      <c r="O1863">
        <v>1</v>
      </c>
      <c r="P1863" t="s">
        <v>53</v>
      </c>
      <c r="Q1863">
        <v>4</v>
      </c>
      <c r="R1863" t="s">
        <v>52</v>
      </c>
      <c r="S1863">
        <v>6032</v>
      </c>
      <c r="T1863">
        <v>6148</v>
      </c>
      <c r="U1863">
        <v>2</v>
      </c>
      <c r="V1863" t="s">
        <v>42</v>
      </c>
      <c r="W1863" t="s">
        <v>35</v>
      </c>
      <c r="X1863">
        <v>13</v>
      </c>
      <c r="Y1863">
        <v>3</v>
      </c>
      <c r="Z1863">
        <v>4</v>
      </c>
      <c r="AA1863">
        <v>80</v>
      </c>
      <c r="AB1863">
        <v>0</v>
      </c>
      <c r="AC1863">
        <v>6</v>
      </c>
      <c r="AD1863">
        <v>5</v>
      </c>
      <c r="AE1863">
        <v>3</v>
      </c>
      <c r="AF1863">
        <v>10</v>
      </c>
      <c r="AG1863">
        <v>2</v>
      </c>
      <c r="AH1863">
        <v>0</v>
      </c>
      <c r="AI1863">
        <v>3</v>
      </c>
      <c r="AJ1863" s="3">
        <f>+TablaProyecto[[#This Row],[PercentSalaryHike]]/100</f>
        <v>0.13</v>
      </c>
      <c r="AK1863" s="3" t="str">
        <f>+IF(TablaProyecto[[#This Row],[Age]]&gt;=61,"Baby boomers",IF(TablaProyecto[[#This Row],[Age]]&gt;=45,"Generacion X",IF(TablaProyecto[[#This Row],[Age]]&gt;=29,"Millennials","Generacion Z")))</f>
        <v>Millennials</v>
      </c>
      <c r="AL186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63" s="3" t="str">
        <f>+IF(TablaProyecto[[#This Row],[HourlyRate]]&lt;50,"Coste salarial bajo",IF(TablaProyecto[[#This Row],[HourlyRate]]&lt;75,"Coste salarial medio","Coste salarial alto"))</f>
        <v>Coste salarial bajo</v>
      </c>
      <c r="AN1863" s="3" t="str">
        <f>+IF(TablaProyecto[[#This Row],[DistanceFromHome]]&lt;10,"0-10 kms",IF(TablaProyecto[[#This Row],[DistanceFromHome]]&lt;20,"10-20 kms","20-30 kms"))</f>
        <v>0-10 kms</v>
      </c>
      <c r="AO1863" s="3" t="str">
        <f>+IF(TablaProyecto[[#This Row],[Porcentaje de aumento salarial recibido (%)]]&lt;16%,"Bajo",IF(TablaProyecto[[#This Row],[Porcentaje de aumento salarial recibido (%)]]&lt;21%,"Medio","Alto"))</f>
        <v>Bajo</v>
      </c>
      <c r="AP1863" s="3" t="str">
        <f>+IF(TablaProyecto[[#This Row],[TrainingTimesLastYear]]&lt;3,"Poca",IF(TablaProyecto[[#This Row],[TrainingTimesLastYear]]&lt;5,"Media","Mucha"))</f>
        <v>Mucha</v>
      </c>
      <c r="AQ1863" s="3" t="str">
        <f>+IF(TablaProyecto[[#This Row],[TotalWorkingYears]]&lt;4,"Junior",IF(TablaProyecto[[#This Row],[TotalWorkingYears]]&lt;10,"Intermediate","Senior"))</f>
        <v>Intermediate</v>
      </c>
      <c r="AS1863" t="str">
        <f>+IF(TablaProyecto[[#This Row],[Education]]&gt;5,"ERRONEO","")</f>
        <v/>
      </c>
      <c r="AT1863" t="str">
        <f>IF(+COUNTIF(TablaProyecto[EmployeeNumber],TablaProyecto[[#This Row],[EmployeeNumber]])&gt;1,"ERRONEO"," ")</f>
        <v xml:space="preserve"> </v>
      </c>
      <c r="AU1863" t="str">
        <f>+IF(TablaProyecto[[#This Row],[JobSatisfaction]]&gt;4,"ERRONEO"," ")</f>
        <v xml:space="preserve"> </v>
      </c>
      <c r="AV1863" t="str">
        <f>+IF(TablaProyecto[[#This Row],[PerformanceRating]]&gt;4,"ERRONEO"," ")</f>
        <v xml:space="preserve"> </v>
      </c>
      <c r="AW1863" t="str">
        <f>+IF(TablaProyecto[[#This Row],[RelationshipSatisfaction]]&gt;4,"ERRONEO"," ")</f>
        <v xml:space="preserve"> </v>
      </c>
      <c r="AX1863" t="str">
        <f>+IF(TablaProyecto[[#This Row],[WorkLifeBalance]]&gt;4,"ERRONEO"," ")</f>
        <v xml:space="preserve"> </v>
      </c>
    </row>
    <row r="1864" spans="1:50" x14ac:dyDescent="0.35">
      <c r="A1864">
        <v>36</v>
      </c>
      <c r="B1864" t="s">
        <v>43</v>
      </c>
      <c r="C1864" t="s">
        <v>55</v>
      </c>
      <c r="D1864">
        <v>1442</v>
      </c>
      <c r="E1864" t="s">
        <v>37</v>
      </c>
      <c r="F1864">
        <v>20</v>
      </c>
      <c r="G1864">
        <v>1</v>
      </c>
      <c r="H1864" t="s">
        <v>61</v>
      </c>
      <c r="I1864">
        <v>1</v>
      </c>
      <c r="J1864">
        <v>2461</v>
      </c>
      <c r="K1864">
        <v>4</v>
      </c>
      <c r="L1864" t="s">
        <v>39</v>
      </c>
      <c r="M1864">
        <v>96</v>
      </c>
      <c r="N1864">
        <v>2</v>
      </c>
      <c r="O1864">
        <v>2</v>
      </c>
      <c r="P1864" t="s">
        <v>47</v>
      </c>
      <c r="Q1864">
        <v>4</v>
      </c>
      <c r="R1864" t="s">
        <v>52</v>
      </c>
      <c r="S1864">
        <v>6852</v>
      </c>
      <c r="T1864">
        <v>17491</v>
      </c>
      <c r="U1864">
        <v>5</v>
      </c>
      <c r="V1864" t="s">
        <v>42</v>
      </c>
      <c r="W1864" t="s">
        <v>35</v>
      </c>
      <c r="X1864">
        <v>11</v>
      </c>
      <c r="Y1864">
        <v>3</v>
      </c>
      <c r="Z1864">
        <v>4</v>
      </c>
      <c r="AA1864">
        <v>80</v>
      </c>
      <c r="AB1864">
        <v>1</v>
      </c>
      <c r="AC1864">
        <v>1</v>
      </c>
      <c r="AD1864">
        <v>2</v>
      </c>
      <c r="AE1864">
        <v>2</v>
      </c>
      <c r="AF1864">
        <v>11</v>
      </c>
      <c r="AG1864">
        <v>4</v>
      </c>
      <c r="AH1864">
        <v>0</v>
      </c>
      <c r="AI1864">
        <v>1</v>
      </c>
      <c r="AJ1864" s="3">
        <f>+TablaProyecto[[#This Row],[PercentSalaryHike]]/100</f>
        <v>0.11</v>
      </c>
      <c r="AK1864" s="3" t="str">
        <f>+IF(TablaProyecto[[#This Row],[Age]]&gt;=61,"Baby boomers",IF(TablaProyecto[[#This Row],[Age]]&gt;=45,"Generacion X",IF(TablaProyecto[[#This Row],[Age]]&gt;=29,"Millennials","Generacion Z")))</f>
        <v>Millennials</v>
      </c>
      <c r="AL186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864" s="3" t="str">
        <f>+IF(TablaProyecto[[#This Row],[HourlyRate]]&lt;50,"Coste salarial bajo",IF(TablaProyecto[[#This Row],[HourlyRate]]&lt;75,"Coste salarial medio","Coste salarial alto"))</f>
        <v>Coste salarial alto</v>
      </c>
      <c r="AN1864" s="3" t="str">
        <f>+IF(TablaProyecto[[#This Row],[DistanceFromHome]]&lt;10,"0-10 kms",IF(TablaProyecto[[#This Row],[DistanceFromHome]]&lt;20,"10-20 kms","20-30 kms"))</f>
        <v>20-30 kms</v>
      </c>
      <c r="AO1864" s="3" t="str">
        <f>+IF(TablaProyecto[[#This Row],[Porcentaje de aumento salarial recibido (%)]]&lt;16%,"Bajo",IF(TablaProyecto[[#This Row],[Porcentaje de aumento salarial recibido (%)]]&lt;21%,"Medio","Alto"))</f>
        <v>Bajo</v>
      </c>
      <c r="AP1864" s="3" t="str">
        <f>+IF(TablaProyecto[[#This Row],[TrainingTimesLastYear]]&lt;3,"Poca",IF(TablaProyecto[[#This Row],[TrainingTimesLastYear]]&lt;5,"Media","Mucha"))</f>
        <v>Poca</v>
      </c>
      <c r="AQ1864" s="3" t="str">
        <f>+IF(TablaProyecto[[#This Row],[TotalWorkingYears]]&lt;4,"Junior",IF(TablaProyecto[[#This Row],[TotalWorkingYears]]&lt;10,"Intermediate","Senior"))</f>
        <v>Junior</v>
      </c>
      <c r="AS1864" t="str">
        <f>+IF(TablaProyecto[[#This Row],[Education]]&gt;5,"ERRONEO","")</f>
        <v/>
      </c>
      <c r="AT1864" t="str">
        <f>IF(+COUNTIF(TablaProyecto[EmployeeNumber],TablaProyecto[[#This Row],[EmployeeNumber]])&gt;1,"ERRONEO"," ")</f>
        <v xml:space="preserve"> </v>
      </c>
      <c r="AU1864" t="str">
        <f>+IF(TablaProyecto[[#This Row],[JobSatisfaction]]&gt;4,"ERRONEO"," ")</f>
        <v xml:space="preserve"> </v>
      </c>
      <c r="AV1864" t="str">
        <f>+IF(TablaProyecto[[#This Row],[PerformanceRating]]&gt;4,"ERRONEO"," ")</f>
        <v xml:space="preserve"> </v>
      </c>
      <c r="AW1864" t="str">
        <f>+IF(TablaProyecto[[#This Row],[RelationshipSatisfaction]]&gt;4,"ERRONEO"," ")</f>
        <v xml:space="preserve"> </v>
      </c>
      <c r="AX1864" t="str">
        <f>+IF(TablaProyecto[[#This Row],[WorkLifeBalance]]&gt;4,"ERRONEO"," ")</f>
        <v xml:space="preserve"> </v>
      </c>
    </row>
    <row r="1865" spans="1:50" x14ac:dyDescent="0.35">
      <c r="A1865">
        <v>38</v>
      </c>
      <c r="B1865" t="s">
        <v>35</v>
      </c>
      <c r="C1865" t="s">
        <v>36</v>
      </c>
      <c r="D1865">
        <v>1261</v>
      </c>
      <c r="E1865" t="s">
        <v>45</v>
      </c>
      <c r="F1865">
        <v>7</v>
      </c>
      <c r="G1865">
        <v>3</v>
      </c>
      <c r="H1865" t="s">
        <v>60</v>
      </c>
      <c r="I1865">
        <v>1</v>
      </c>
      <c r="J1865">
        <v>2462</v>
      </c>
      <c r="K1865">
        <v>3</v>
      </c>
      <c r="L1865" t="s">
        <v>46</v>
      </c>
      <c r="M1865">
        <v>36</v>
      </c>
      <c r="N1865">
        <v>3</v>
      </c>
      <c r="O1865">
        <v>2</v>
      </c>
      <c r="P1865" t="s">
        <v>57</v>
      </c>
      <c r="Q1865">
        <v>4</v>
      </c>
      <c r="R1865" t="s">
        <v>52</v>
      </c>
      <c r="S1865">
        <v>7918</v>
      </c>
      <c r="T1865">
        <v>24200</v>
      </c>
      <c r="U1865">
        <v>9</v>
      </c>
      <c r="V1865" t="s">
        <v>42</v>
      </c>
      <c r="W1865" t="s">
        <v>35</v>
      </c>
      <c r="X1865">
        <v>14</v>
      </c>
      <c r="Y1865">
        <v>3</v>
      </c>
      <c r="Z1865">
        <v>4</v>
      </c>
      <c r="AA1865">
        <v>80</v>
      </c>
      <c r="AB1865">
        <v>1</v>
      </c>
      <c r="AC1865">
        <v>8</v>
      </c>
      <c r="AD1865">
        <v>2</v>
      </c>
      <c r="AE1865">
        <v>3</v>
      </c>
      <c r="AF1865">
        <v>15</v>
      </c>
      <c r="AG1865">
        <v>2</v>
      </c>
      <c r="AH1865">
        <v>4</v>
      </c>
      <c r="AI1865">
        <v>2</v>
      </c>
      <c r="AJ1865" s="3">
        <f>+TablaProyecto[[#This Row],[PercentSalaryHike]]/100</f>
        <v>0.14000000000000001</v>
      </c>
      <c r="AK1865" s="3" t="str">
        <f>+IF(TablaProyecto[[#This Row],[Age]]&gt;=61,"Baby boomers",IF(TablaProyecto[[#This Row],[Age]]&gt;=45,"Generacion X",IF(TablaProyecto[[#This Row],[Age]]&gt;=29,"Millennials","Generacion Z")))</f>
        <v>Millennials</v>
      </c>
      <c r="AL186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865" s="3" t="str">
        <f>+IF(TablaProyecto[[#This Row],[HourlyRate]]&lt;50,"Coste salarial bajo",IF(TablaProyecto[[#This Row],[HourlyRate]]&lt;75,"Coste salarial medio","Coste salarial alto"))</f>
        <v>Coste salarial bajo</v>
      </c>
      <c r="AN1865" s="3" t="str">
        <f>+IF(TablaProyecto[[#This Row],[DistanceFromHome]]&lt;10,"0-10 kms",IF(TablaProyecto[[#This Row],[DistanceFromHome]]&lt;20,"10-20 kms","20-30 kms"))</f>
        <v>0-10 kms</v>
      </c>
      <c r="AO1865" s="3" t="str">
        <f>+IF(TablaProyecto[[#This Row],[Porcentaje de aumento salarial recibido (%)]]&lt;16%,"Bajo",IF(TablaProyecto[[#This Row],[Porcentaje de aumento salarial recibido (%)]]&lt;21%,"Medio","Alto"))</f>
        <v>Bajo</v>
      </c>
      <c r="AP1865" s="3" t="str">
        <f>+IF(TablaProyecto[[#This Row],[TrainingTimesLastYear]]&lt;3,"Poca",IF(TablaProyecto[[#This Row],[TrainingTimesLastYear]]&lt;5,"Media","Mucha"))</f>
        <v>Poca</v>
      </c>
      <c r="AQ1865" s="3" t="str">
        <f>+IF(TablaProyecto[[#This Row],[TotalWorkingYears]]&lt;4,"Junior",IF(TablaProyecto[[#This Row],[TotalWorkingYears]]&lt;10,"Intermediate","Senior"))</f>
        <v>Intermediate</v>
      </c>
      <c r="AS1865" t="str">
        <f>+IF(TablaProyecto[[#This Row],[Education]]&gt;5,"ERRONEO","")</f>
        <v/>
      </c>
      <c r="AT1865" t="str">
        <f>IF(+COUNTIF(TablaProyecto[EmployeeNumber],TablaProyecto[[#This Row],[EmployeeNumber]])&gt;1,"ERRONEO"," ")</f>
        <v xml:space="preserve"> </v>
      </c>
      <c r="AU1865" t="str">
        <f>+IF(TablaProyecto[[#This Row],[JobSatisfaction]]&gt;4,"ERRONEO"," ")</f>
        <v xml:space="preserve"> </v>
      </c>
      <c r="AV1865" t="str">
        <f>+IF(TablaProyecto[[#This Row],[PerformanceRating]]&gt;4,"ERRONEO"," ")</f>
        <v xml:space="preserve"> </v>
      </c>
      <c r="AW1865" t="str">
        <f>+IF(TablaProyecto[[#This Row],[RelationshipSatisfaction]]&gt;4,"ERRONEO"," ")</f>
        <v xml:space="preserve"> </v>
      </c>
      <c r="AX1865" t="str">
        <f>+IF(TablaProyecto[[#This Row],[WorkLifeBalance]]&gt;4,"ERRONEO"," ")</f>
        <v xml:space="preserve"> </v>
      </c>
    </row>
    <row r="1866" spans="1:50" x14ac:dyDescent="0.35">
      <c r="A1866">
        <v>36</v>
      </c>
      <c r="B1866" t="s">
        <v>35</v>
      </c>
      <c r="C1866" t="s">
        <v>55</v>
      </c>
      <c r="D1866">
        <v>622</v>
      </c>
      <c r="E1866" t="s">
        <v>37</v>
      </c>
      <c r="F1866">
        <v>1</v>
      </c>
      <c r="G1866">
        <v>1</v>
      </c>
      <c r="H1866" t="s">
        <v>60</v>
      </c>
      <c r="I1866">
        <v>1</v>
      </c>
      <c r="J1866">
        <v>2463</v>
      </c>
      <c r="K1866">
        <v>1</v>
      </c>
      <c r="L1866" t="s">
        <v>46</v>
      </c>
      <c r="M1866">
        <v>48</v>
      </c>
      <c r="N1866">
        <v>4</v>
      </c>
      <c r="O1866">
        <v>2</v>
      </c>
      <c r="P1866" t="s">
        <v>53</v>
      </c>
      <c r="Q1866">
        <v>3</v>
      </c>
      <c r="R1866" t="s">
        <v>52</v>
      </c>
      <c r="S1866">
        <v>6232</v>
      </c>
      <c r="T1866">
        <v>21833</v>
      </c>
      <c r="U1866">
        <v>2</v>
      </c>
      <c r="V1866" t="s">
        <v>42</v>
      </c>
      <c r="W1866" t="s">
        <v>43</v>
      </c>
      <c r="X1866">
        <v>16</v>
      </c>
      <c r="Y1866">
        <v>3</v>
      </c>
      <c r="Z1866">
        <v>4</v>
      </c>
      <c r="AA1866">
        <v>80</v>
      </c>
      <c r="AB1866">
        <v>2</v>
      </c>
      <c r="AC1866">
        <v>18</v>
      </c>
      <c r="AD1866">
        <v>2</v>
      </c>
      <c r="AE1866">
        <v>3</v>
      </c>
      <c r="AF1866">
        <v>14</v>
      </c>
      <c r="AG1866">
        <v>3</v>
      </c>
      <c r="AH1866">
        <v>1</v>
      </c>
      <c r="AI1866">
        <v>0</v>
      </c>
      <c r="AJ1866" s="3">
        <f>+TablaProyecto[[#This Row],[PercentSalaryHike]]/100</f>
        <v>0.16</v>
      </c>
      <c r="AK1866" s="3" t="str">
        <f>+IF(TablaProyecto[[#This Row],[Age]]&gt;=61,"Baby boomers",IF(TablaProyecto[[#This Row],[Age]]&gt;=45,"Generacion X",IF(TablaProyecto[[#This Row],[Age]]&gt;=29,"Millennials","Generacion Z")))</f>
        <v>Millennials</v>
      </c>
      <c r="AL186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866" s="3" t="str">
        <f>+IF(TablaProyecto[[#This Row],[HourlyRate]]&lt;50,"Coste salarial bajo",IF(TablaProyecto[[#This Row],[HourlyRate]]&lt;75,"Coste salarial medio","Coste salarial alto"))</f>
        <v>Coste salarial bajo</v>
      </c>
      <c r="AN1866" s="3" t="str">
        <f>+IF(TablaProyecto[[#This Row],[DistanceFromHome]]&lt;10,"0-10 kms",IF(TablaProyecto[[#This Row],[DistanceFromHome]]&lt;20,"10-20 kms","20-30 kms"))</f>
        <v>0-10 kms</v>
      </c>
      <c r="AO1866" s="3" t="str">
        <f>+IF(TablaProyecto[[#This Row],[Porcentaje de aumento salarial recibido (%)]]&lt;16%,"Bajo",IF(TablaProyecto[[#This Row],[Porcentaje de aumento salarial recibido (%)]]&lt;21%,"Medio","Alto"))</f>
        <v>Medio</v>
      </c>
      <c r="AP1866" s="3" t="str">
        <f>+IF(TablaProyecto[[#This Row],[TrainingTimesLastYear]]&lt;3,"Poca",IF(TablaProyecto[[#This Row],[TrainingTimesLastYear]]&lt;5,"Media","Mucha"))</f>
        <v>Poca</v>
      </c>
      <c r="AQ1866" s="3" t="str">
        <f>+IF(TablaProyecto[[#This Row],[TotalWorkingYears]]&lt;4,"Junior",IF(TablaProyecto[[#This Row],[TotalWorkingYears]]&lt;10,"Intermediate","Senior"))</f>
        <v>Senior</v>
      </c>
      <c r="AS1866" t="str">
        <f>+IF(TablaProyecto[[#This Row],[Education]]&gt;5,"ERRONEO","")</f>
        <v/>
      </c>
      <c r="AT1866" t="str">
        <f>IF(+COUNTIF(TablaProyecto[EmployeeNumber],TablaProyecto[[#This Row],[EmployeeNumber]])&gt;1,"ERRONEO"," ")</f>
        <v xml:space="preserve"> </v>
      </c>
      <c r="AU1866" t="str">
        <f>+IF(TablaProyecto[[#This Row],[JobSatisfaction]]&gt;4,"ERRONEO"," ")</f>
        <v xml:space="preserve"> </v>
      </c>
      <c r="AV1866" t="str">
        <f>+IF(TablaProyecto[[#This Row],[PerformanceRating]]&gt;4,"ERRONEO"," ")</f>
        <v xml:space="preserve"> </v>
      </c>
      <c r="AW1866" t="str">
        <f>+IF(TablaProyecto[[#This Row],[RelationshipSatisfaction]]&gt;4,"ERRONEO"," ")</f>
        <v xml:space="preserve"> </v>
      </c>
      <c r="AX1866" t="str">
        <f>+IF(TablaProyecto[[#This Row],[WorkLifeBalance]]&gt;4,"ERRONEO"," ")</f>
        <v xml:space="preserve"> </v>
      </c>
    </row>
    <row r="1867" spans="1:50" x14ac:dyDescent="0.35">
      <c r="A1867">
        <v>30</v>
      </c>
      <c r="B1867" t="s">
        <v>35</v>
      </c>
      <c r="C1867" t="s">
        <v>36</v>
      </c>
      <c r="D1867">
        <v>279</v>
      </c>
      <c r="E1867" t="s">
        <v>45</v>
      </c>
      <c r="F1867">
        <v>2</v>
      </c>
      <c r="G1867">
        <v>4</v>
      </c>
      <c r="H1867" t="s">
        <v>59</v>
      </c>
      <c r="I1867">
        <v>1</v>
      </c>
      <c r="J1867">
        <v>2464</v>
      </c>
      <c r="K1867">
        <v>2</v>
      </c>
      <c r="L1867" t="s">
        <v>39</v>
      </c>
      <c r="M1867">
        <v>33</v>
      </c>
      <c r="N1867">
        <v>3</v>
      </c>
      <c r="O1867">
        <v>2</v>
      </c>
      <c r="P1867" t="s">
        <v>47</v>
      </c>
      <c r="Q1867">
        <v>1</v>
      </c>
      <c r="R1867" t="s">
        <v>41</v>
      </c>
      <c r="S1867">
        <v>4227</v>
      </c>
      <c r="T1867">
        <v>19588</v>
      </c>
      <c r="U1867">
        <v>1</v>
      </c>
      <c r="V1867" t="s">
        <v>42</v>
      </c>
      <c r="W1867" t="s">
        <v>35</v>
      </c>
      <c r="X1867">
        <v>18</v>
      </c>
      <c r="Y1867">
        <v>3</v>
      </c>
      <c r="Z1867">
        <v>4</v>
      </c>
      <c r="AA1867">
        <v>80</v>
      </c>
      <c r="AB1867">
        <v>2</v>
      </c>
      <c r="AC1867">
        <v>14</v>
      </c>
      <c r="AD1867">
        <v>5</v>
      </c>
      <c r="AE1867">
        <v>2</v>
      </c>
      <c r="AF1867">
        <v>7</v>
      </c>
      <c r="AG1867">
        <v>2</v>
      </c>
      <c r="AH1867">
        <v>0</v>
      </c>
      <c r="AI1867">
        <v>0</v>
      </c>
      <c r="AJ1867" s="3">
        <f>+TablaProyecto[[#This Row],[PercentSalaryHike]]/100</f>
        <v>0.18</v>
      </c>
      <c r="AK1867" s="3" t="str">
        <f>+IF(TablaProyecto[[#This Row],[Age]]&gt;=61,"Baby boomers",IF(TablaProyecto[[#This Row],[Age]]&gt;=45,"Generacion X",IF(TablaProyecto[[#This Row],[Age]]&gt;=29,"Millennials","Generacion Z")))</f>
        <v>Millennials</v>
      </c>
      <c r="AL186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67" s="3" t="str">
        <f>+IF(TablaProyecto[[#This Row],[HourlyRate]]&lt;50,"Coste salarial bajo",IF(TablaProyecto[[#This Row],[HourlyRate]]&lt;75,"Coste salarial medio","Coste salarial alto"))</f>
        <v>Coste salarial bajo</v>
      </c>
      <c r="AN1867" s="3" t="str">
        <f>+IF(TablaProyecto[[#This Row],[DistanceFromHome]]&lt;10,"0-10 kms",IF(TablaProyecto[[#This Row],[DistanceFromHome]]&lt;20,"10-20 kms","20-30 kms"))</f>
        <v>0-10 kms</v>
      </c>
      <c r="AO1867" s="3" t="str">
        <f>+IF(TablaProyecto[[#This Row],[Porcentaje de aumento salarial recibido (%)]]&lt;16%,"Bajo",IF(TablaProyecto[[#This Row],[Porcentaje de aumento salarial recibido (%)]]&lt;21%,"Medio","Alto"))</f>
        <v>Medio</v>
      </c>
      <c r="AP1867" s="3" t="str">
        <f>+IF(TablaProyecto[[#This Row],[TrainingTimesLastYear]]&lt;3,"Poca",IF(TablaProyecto[[#This Row],[TrainingTimesLastYear]]&lt;5,"Media","Mucha"))</f>
        <v>Mucha</v>
      </c>
      <c r="AQ1867" s="3" t="str">
        <f>+IF(TablaProyecto[[#This Row],[TotalWorkingYears]]&lt;4,"Junior",IF(TablaProyecto[[#This Row],[TotalWorkingYears]]&lt;10,"Intermediate","Senior"))</f>
        <v>Senior</v>
      </c>
      <c r="AS1867" t="str">
        <f>+IF(TablaProyecto[[#This Row],[Education]]&gt;5,"ERRONEO","")</f>
        <v/>
      </c>
      <c r="AT1867" t="str">
        <f>IF(+COUNTIF(TablaProyecto[EmployeeNumber],TablaProyecto[[#This Row],[EmployeeNumber]])&gt;1,"ERRONEO"," ")</f>
        <v xml:space="preserve"> </v>
      </c>
      <c r="AU1867" t="str">
        <f>+IF(TablaProyecto[[#This Row],[JobSatisfaction]]&gt;4,"ERRONEO"," ")</f>
        <v xml:space="preserve"> </v>
      </c>
      <c r="AV1867" t="str">
        <f>+IF(TablaProyecto[[#This Row],[PerformanceRating]]&gt;4,"ERRONEO"," ")</f>
        <v xml:space="preserve"> </v>
      </c>
      <c r="AW1867" t="str">
        <f>+IF(TablaProyecto[[#This Row],[RelationshipSatisfaction]]&gt;4,"ERRONEO"," ")</f>
        <v xml:space="preserve"> </v>
      </c>
      <c r="AX1867" t="str">
        <f>+IF(TablaProyecto[[#This Row],[WorkLifeBalance]]&gt;4,"ERRONEO"," ")</f>
        <v xml:space="preserve"> </v>
      </c>
    </row>
    <row r="1868" spans="1:50" x14ac:dyDescent="0.35">
      <c r="A1868">
        <v>33</v>
      </c>
      <c r="B1868" t="s">
        <v>43</v>
      </c>
      <c r="C1868" t="s">
        <v>36</v>
      </c>
      <c r="D1868">
        <v>1252</v>
      </c>
      <c r="E1868" t="s">
        <v>45</v>
      </c>
      <c r="F1868">
        <v>18</v>
      </c>
      <c r="G1868">
        <v>3</v>
      </c>
      <c r="H1868" t="s">
        <v>61</v>
      </c>
      <c r="I1868">
        <v>1</v>
      </c>
      <c r="J1868">
        <v>2465</v>
      </c>
      <c r="K1868">
        <v>1</v>
      </c>
      <c r="L1868" t="s">
        <v>46</v>
      </c>
      <c r="M1868">
        <v>57</v>
      </c>
      <c r="N1868">
        <v>2</v>
      </c>
      <c r="O1868">
        <v>5</v>
      </c>
      <c r="P1868" t="s">
        <v>61</v>
      </c>
      <c r="Q1868">
        <v>1</v>
      </c>
      <c r="R1868" t="s">
        <v>48</v>
      </c>
      <c r="S1868">
        <v>2366</v>
      </c>
      <c r="T1868">
        <v>15276</v>
      </c>
      <c r="U1868">
        <v>2</v>
      </c>
      <c r="V1868" t="s">
        <v>42</v>
      </c>
      <c r="W1868" t="s">
        <v>43</v>
      </c>
      <c r="X1868">
        <v>13</v>
      </c>
      <c r="Y1868">
        <v>3</v>
      </c>
      <c r="Z1868">
        <v>3</v>
      </c>
      <c r="AA1868">
        <v>80</v>
      </c>
      <c r="AB1868">
        <v>1</v>
      </c>
      <c r="AC1868">
        <v>6</v>
      </c>
      <c r="AD1868">
        <v>5</v>
      </c>
      <c r="AE1868">
        <v>1</v>
      </c>
      <c r="AF1868">
        <v>7</v>
      </c>
      <c r="AG1868">
        <v>2</v>
      </c>
      <c r="AH1868">
        <v>0</v>
      </c>
      <c r="AI1868">
        <v>5</v>
      </c>
      <c r="AJ1868" s="3">
        <f>+TablaProyecto[[#This Row],[PercentSalaryHike]]/100</f>
        <v>0.13</v>
      </c>
      <c r="AK1868" s="3" t="str">
        <f>+IF(TablaProyecto[[#This Row],[Age]]&gt;=61,"Baby boomers",IF(TablaProyecto[[#This Row],[Age]]&gt;=45,"Generacion X",IF(TablaProyecto[[#This Row],[Age]]&gt;=29,"Millennials","Generacion Z")))</f>
        <v>Millennials</v>
      </c>
      <c r="AL186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68" s="3" t="str">
        <f>+IF(TablaProyecto[[#This Row],[HourlyRate]]&lt;50,"Coste salarial bajo",IF(TablaProyecto[[#This Row],[HourlyRate]]&lt;75,"Coste salarial medio","Coste salarial alto"))</f>
        <v>Coste salarial medio</v>
      </c>
      <c r="AN1868" s="3" t="str">
        <f>+IF(TablaProyecto[[#This Row],[DistanceFromHome]]&lt;10,"0-10 kms",IF(TablaProyecto[[#This Row],[DistanceFromHome]]&lt;20,"10-20 kms","20-30 kms"))</f>
        <v>10-20 kms</v>
      </c>
      <c r="AO1868" s="3" t="str">
        <f>+IF(TablaProyecto[[#This Row],[Porcentaje de aumento salarial recibido (%)]]&lt;16%,"Bajo",IF(TablaProyecto[[#This Row],[Porcentaje de aumento salarial recibido (%)]]&lt;21%,"Medio","Alto"))</f>
        <v>Bajo</v>
      </c>
      <c r="AP1868" s="3" t="str">
        <f>+IF(TablaProyecto[[#This Row],[TrainingTimesLastYear]]&lt;3,"Poca",IF(TablaProyecto[[#This Row],[TrainingTimesLastYear]]&lt;5,"Media","Mucha"))</f>
        <v>Mucha</v>
      </c>
      <c r="AQ1868" s="3" t="str">
        <f>+IF(TablaProyecto[[#This Row],[TotalWorkingYears]]&lt;4,"Junior",IF(TablaProyecto[[#This Row],[TotalWorkingYears]]&lt;10,"Intermediate","Senior"))</f>
        <v>Intermediate</v>
      </c>
      <c r="AS1868" t="str">
        <f>+IF(TablaProyecto[[#This Row],[Education]]&gt;5,"ERRONEO","")</f>
        <v/>
      </c>
      <c r="AT1868" t="str">
        <f>IF(+COUNTIF(TablaProyecto[EmployeeNumber],TablaProyecto[[#This Row],[EmployeeNumber]])&gt;1,"ERRONEO"," ")</f>
        <v xml:space="preserve"> </v>
      </c>
      <c r="AU1868" t="str">
        <f>+IF(TablaProyecto[[#This Row],[JobSatisfaction]]&gt;4,"ERRONEO"," ")</f>
        <v xml:space="preserve"> </v>
      </c>
      <c r="AV1868" t="str">
        <f>+IF(TablaProyecto[[#This Row],[PerformanceRating]]&gt;4,"ERRONEO"," ")</f>
        <v xml:space="preserve"> </v>
      </c>
      <c r="AW1868" t="str">
        <f>+IF(TablaProyecto[[#This Row],[RelationshipSatisfaction]]&gt;4,"ERRONEO"," ")</f>
        <v xml:space="preserve"> </v>
      </c>
      <c r="AX1868" t="str">
        <f>+IF(TablaProyecto[[#This Row],[WorkLifeBalance]]&gt;4,"ERRONEO"," ")</f>
        <v xml:space="preserve"> </v>
      </c>
    </row>
    <row r="1869" spans="1:50" x14ac:dyDescent="0.35">
      <c r="A1869">
        <v>37</v>
      </c>
      <c r="B1869" t="s">
        <v>43</v>
      </c>
      <c r="C1869" t="s">
        <v>36</v>
      </c>
      <c r="D1869">
        <v>397</v>
      </c>
      <c r="E1869" t="s">
        <v>45</v>
      </c>
      <c r="F1869">
        <v>13</v>
      </c>
      <c r="G1869">
        <v>4</v>
      </c>
      <c r="H1869" t="s">
        <v>59</v>
      </c>
      <c r="I1869">
        <v>1</v>
      </c>
      <c r="J1869">
        <v>2466</v>
      </c>
      <c r="K1869">
        <v>2</v>
      </c>
      <c r="L1869" t="s">
        <v>46</v>
      </c>
      <c r="M1869">
        <v>51</v>
      </c>
      <c r="N1869">
        <v>3</v>
      </c>
      <c r="O1869">
        <v>1</v>
      </c>
      <c r="P1869" t="s">
        <v>40</v>
      </c>
      <c r="Q1869">
        <v>4</v>
      </c>
      <c r="R1869" t="s">
        <v>52</v>
      </c>
      <c r="S1869">
        <v>4788</v>
      </c>
      <c r="T1869">
        <v>8450</v>
      </c>
      <c r="U1869">
        <v>1</v>
      </c>
      <c r="V1869" t="s">
        <v>42</v>
      </c>
      <c r="W1869" t="s">
        <v>35</v>
      </c>
      <c r="X1869">
        <v>14</v>
      </c>
      <c r="Y1869">
        <v>3</v>
      </c>
      <c r="Z1869">
        <v>2</v>
      </c>
      <c r="AA1869">
        <v>80</v>
      </c>
      <c r="AB1869">
        <v>1</v>
      </c>
      <c r="AC1869">
        <v>15</v>
      </c>
      <c r="AD1869">
        <v>2</v>
      </c>
      <c r="AE1869">
        <v>3</v>
      </c>
      <c r="AF1869">
        <v>1</v>
      </c>
      <c r="AG1869">
        <v>8</v>
      </c>
      <c r="AH1869">
        <v>2</v>
      </c>
      <c r="AI1869">
        <v>9</v>
      </c>
      <c r="AJ1869" s="3">
        <f>+TablaProyecto[[#This Row],[PercentSalaryHike]]/100</f>
        <v>0.14000000000000001</v>
      </c>
      <c r="AK1869" s="3" t="str">
        <f>+IF(TablaProyecto[[#This Row],[Age]]&gt;=61,"Baby boomers",IF(TablaProyecto[[#This Row],[Age]]&gt;=45,"Generacion X",IF(TablaProyecto[[#This Row],[Age]]&gt;=29,"Millennials","Generacion Z")))</f>
        <v>Millennials</v>
      </c>
      <c r="AL186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869" s="3" t="str">
        <f>+IF(TablaProyecto[[#This Row],[HourlyRate]]&lt;50,"Coste salarial bajo",IF(TablaProyecto[[#This Row],[HourlyRate]]&lt;75,"Coste salarial medio","Coste salarial alto"))</f>
        <v>Coste salarial medio</v>
      </c>
      <c r="AN1869" s="3" t="str">
        <f>+IF(TablaProyecto[[#This Row],[DistanceFromHome]]&lt;10,"0-10 kms",IF(TablaProyecto[[#This Row],[DistanceFromHome]]&lt;20,"10-20 kms","20-30 kms"))</f>
        <v>10-20 kms</v>
      </c>
      <c r="AO1869" s="3" t="str">
        <f>+IF(TablaProyecto[[#This Row],[Porcentaje de aumento salarial recibido (%)]]&lt;16%,"Bajo",IF(TablaProyecto[[#This Row],[Porcentaje de aumento salarial recibido (%)]]&lt;21%,"Medio","Alto"))</f>
        <v>Bajo</v>
      </c>
      <c r="AP1869" s="3" t="str">
        <f>+IF(TablaProyecto[[#This Row],[TrainingTimesLastYear]]&lt;3,"Poca",IF(TablaProyecto[[#This Row],[TrainingTimesLastYear]]&lt;5,"Media","Mucha"))</f>
        <v>Poca</v>
      </c>
      <c r="AQ1869" s="3" t="str">
        <f>+IF(TablaProyecto[[#This Row],[TotalWorkingYears]]&lt;4,"Junior",IF(TablaProyecto[[#This Row],[TotalWorkingYears]]&lt;10,"Intermediate","Senior"))</f>
        <v>Senior</v>
      </c>
      <c r="AS1869" t="str">
        <f>+IF(TablaProyecto[[#This Row],[Education]]&gt;5,"ERRONEO","")</f>
        <v/>
      </c>
      <c r="AT1869" t="str">
        <f>IF(+COUNTIF(TablaProyecto[EmployeeNumber],TablaProyecto[[#This Row],[EmployeeNumber]])&gt;1,"ERRONEO"," ")</f>
        <v xml:space="preserve"> </v>
      </c>
      <c r="AU1869" t="str">
        <f>+IF(TablaProyecto[[#This Row],[JobSatisfaction]]&gt;4,"ERRONEO"," ")</f>
        <v xml:space="preserve"> </v>
      </c>
      <c r="AV1869" t="str">
        <f>+IF(TablaProyecto[[#This Row],[PerformanceRating]]&gt;4,"ERRONEO"," ")</f>
        <v xml:space="preserve"> </v>
      </c>
      <c r="AW1869" t="str">
        <f>+IF(TablaProyecto[[#This Row],[RelationshipSatisfaction]]&gt;4,"ERRONEO"," ")</f>
        <v xml:space="preserve"> </v>
      </c>
      <c r="AX1869" t="str">
        <f>+IF(TablaProyecto[[#This Row],[WorkLifeBalance]]&gt;4,"ERRONEO"," ")</f>
        <v xml:space="preserve"> </v>
      </c>
    </row>
    <row r="1870" spans="1:50" x14ac:dyDescent="0.35">
      <c r="A1870">
        <v>32</v>
      </c>
      <c r="B1870" t="s">
        <v>35</v>
      </c>
      <c r="C1870" t="s">
        <v>55</v>
      </c>
      <c r="D1870">
        <v>562</v>
      </c>
      <c r="E1870" t="s">
        <v>37</v>
      </c>
      <c r="F1870">
        <v>23</v>
      </c>
      <c r="G1870">
        <v>4</v>
      </c>
      <c r="H1870" t="s">
        <v>60</v>
      </c>
      <c r="I1870">
        <v>1</v>
      </c>
      <c r="J1870">
        <v>2467</v>
      </c>
      <c r="K1870">
        <v>2</v>
      </c>
      <c r="L1870" t="s">
        <v>46</v>
      </c>
      <c r="M1870">
        <v>70</v>
      </c>
      <c r="N1870">
        <v>4</v>
      </c>
      <c r="O1870">
        <v>3</v>
      </c>
      <c r="P1870" t="s">
        <v>57</v>
      </c>
      <c r="Q1870">
        <v>3</v>
      </c>
      <c r="R1870" t="s">
        <v>52</v>
      </c>
      <c r="S1870">
        <v>5363</v>
      </c>
      <c r="T1870">
        <v>3498</v>
      </c>
      <c r="U1870">
        <v>6</v>
      </c>
      <c r="V1870" t="s">
        <v>42</v>
      </c>
      <c r="W1870" t="s">
        <v>35</v>
      </c>
      <c r="X1870">
        <v>17</v>
      </c>
      <c r="Y1870">
        <v>4</v>
      </c>
      <c r="Z1870">
        <v>1</v>
      </c>
      <c r="AA1870">
        <v>80</v>
      </c>
      <c r="AB1870">
        <v>1</v>
      </c>
      <c r="AC1870">
        <v>4</v>
      </c>
      <c r="AD1870">
        <v>2</v>
      </c>
      <c r="AE1870">
        <v>3</v>
      </c>
      <c r="AF1870">
        <v>5</v>
      </c>
      <c r="AG1870">
        <v>7</v>
      </c>
      <c r="AH1870">
        <v>1</v>
      </c>
      <c r="AI1870">
        <v>2</v>
      </c>
      <c r="AJ1870" s="3">
        <f>+TablaProyecto[[#This Row],[PercentSalaryHike]]/100</f>
        <v>0.17</v>
      </c>
      <c r="AK1870" s="3" t="str">
        <f>+IF(TablaProyecto[[#This Row],[Age]]&gt;=61,"Baby boomers",IF(TablaProyecto[[#This Row],[Age]]&gt;=45,"Generacion X",IF(TablaProyecto[[#This Row],[Age]]&gt;=29,"Millennials","Generacion Z")))</f>
        <v>Millennials</v>
      </c>
      <c r="AL187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70" s="3" t="str">
        <f>+IF(TablaProyecto[[#This Row],[HourlyRate]]&lt;50,"Coste salarial bajo",IF(TablaProyecto[[#This Row],[HourlyRate]]&lt;75,"Coste salarial medio","Coste salarial alto"))</f>
        <v>Coste salarial medio</v>
      </c>
      <c r="AN1870" s="3" t="str">
        <f>+IF(TablaProyecto[[#This Row],[DistanceFromHome]]&lt;10,"0-10 kms",IF(TablaProyecto[[#This Row],[DistanceFromHome]]&lt;20,"10-20 kms","20-30 kms"))</f>
        <v>20-30 kms</v>
      </c>
      <c r="AO1870" s="3" t="str">
        <f>+IF(TablaProyecto[[#This Row],[Porcentaje de aumento salarial recibido (%)]]&lt;16%,"Bajo",IF(TablaProyecto[[#This Row],[Porcentaje de aumento salarial recibido (%)]]&lt;21%,"Medio","Alto"))</f>
        <v>Medio</v>
      </c>
      <c r="AP1870" s="3" t="str">
        <f>+IF(TablaProyecto[[#This Row],[TrainingTimesLastYear]]&lt;3,"Poca",IF(TablaProyecto[[#This Row],[TrainingTimesLastYear]]&lt;5,"Media","Mucha"))</f>
        <v>Poca</v>
      </c>
      <c r="AQ1870" s="3" t="str">
        <f>+IF(TablaProyecto[[#This Row],[TotalWorkingYears]]&lt;4,"Junior",IF(TablaProyecto[[#This Row],[TotalWorkingYears]]&lt;10,"Intermediate","Senior"))</f>
        <v>Intermediate</v>
      </c>
      <c r="AS1870" t="str">
        <f>+IF(TablaProyecto[[#This Row],[Education]]&gt;5,"ERRONEO","")</f>
        <v/>
      </c>
      <c r="AT1870" t="str">
        <f>IF(+COUNTIF(TablaProyecto[EmployeeNumber],TablaProyecto[[#This Row],[EmployeeNumber]])&gt;1,"ERRONEO"," ")</f>
        <v xml:space="preserve"> </v>
      </c>
      <c r="AU1870" t="str">
        <f>+IF(TablaProyecto[[#This Row],[JobSatisfaction]]&gt;4,"ERRONEO"," ")</f>
        <v xml:space="preserve"> </v>
      </c>
      <c r="AV1870" t="str">
        <f>+IF(TablaProyecto[[#This Row],[PerformanceRating]]&gt;4,"ERRONEO"," ")</f>
        <v xml:space="preserve"> </v>
      </c>
      <c r="AW1870" t="str">
        <f>+IF(TablaProyecto[[#This Row],[RelationshipSatisfaction]]&gt;4,"ERRONEO"," ")</f>
        <v xml:space="preserve"> </v>
      </c>
      <c r="AX1870" t="str">
        <f>+IF(TablaProyecto[[#This Row],[WorkLifeBalance]]&gt;4,"ERRONEO"," ")</f>
        <v xml:space="preserve"> </v>
      </c>
    </row>
    <row r="1871" spans="1:50" x14ac:dyDescent="0.35">
      <c r="A1871">
        <v>45</v>
      </c>
      <c r="B1871" t="s">
        <v>43</v>
      </c>
      <c r="C1871" t="s">
        <v>44</v>
      </c>
      <c r="D1871">
        <v>954</v>
      </c>
      <c r="E1871" t="s">
        <v>61</v>
      </c>
      <c r="F1871">
        <v>9</v>
      </c>
      <c r="G1871">
        <v>3</v>
      </c>
      <c r="H1871" t="s">
        <v>60</v>
      </c>
      <c r="I1871">
        <v>1</v>
      </c>
      <c r="J1871">
        <v>2468</v>
      </c>
      <c r="K1871">
        <v>4</v>
      </c>
      <c r="L1871" t="s">
        <v>39</v>
      </c>
      <c r="M1871">
        <v>65</v>
      </c>
      <c r="N1871">
        <v>2</v>
      </c>
      <c r="O1871">
        <v>4</v>
      </c>
      <c r="P1871" t="s">
        <v>53</v>
      </c>
      <c r="Q1871">
        <v>1</v>
      </c>
      <c r="R1871" t="s">
        <v>41</v>
      </c>
      <c r="S1871">
        <v>19190</v>
      </c>
      <c r="T1871">
        <v>17001</v>
      </c>
      <c r="U1871">
        <v>0</v>
      </c>
      <c r="V1871" t="s">
        <v>42</v>
      </c>
      <c r="W1871" t="s">
        <v>43</v>
      </c>
      <c r="X1871">
        <v>13</v>
      </c>
      <c r="Y1871">
        <v>3</v>
      </c>
      <c r="Z1871">
        <v>4</v>
      </c>
      <c r="AA1871">
        <v>80</v>
      </c>
      <c r="AB1871">
        <v>2</v>
      </c>
      <c r="AC1871">
        <v>32</v>
      </c>
      <c r="AD1871">
        <v>2</v>
      </c>
      <c r="AE1871">
        <v>2</v>
      </c>
      <c r="AF1871">
        <v>3</v>
      </c>
      <c r="AG1871">
        <v>3</v>
      </c>
      <c r="AH1871">
        <v>0</v>
      </c>
      <c r="AI1871">
        <v>2</v>
      </c>
      <c r="AJ1871" s="3">
        <f>+TablaProyecto[[#This Row],[PercentSalaryHike]]/100</f>
        <v>0.13</v>
      </c>
      <c r="AK1871" s="3" t="str">
        <f>+IF(TablaProyecto[[#This Row],[Age]]&gt;=61,"Baby boomers",IF(TablaProyecto[[#This Row],[Age]]&gt;=45,"Generacion X",IF(TablaProyecto[[#This Row],[Age]]&gt;=29,"Millennials","Generacion Z")))</f>
        <v>Generacion X</v>
      </c>
      <c r="AL187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71" s="3" t="str">
        <f>+IF(TablaProyecto[[#This Row],[HourlyRate]]&lt;50,"Coste salarial bajo",IF(TablaProyecto[[#This Row],[HourlyRate]]&lt;75,"Coste salarial medio","Coste salarial alto"))</f>
        <v>Coste salarial medio</v>
      </c>
      <c r="AN1871" s="3" t="str">
        <f>+IF(TablaProyecto[[#This Row],[DistanceFromHome]]&lt;10,"0-10 kms",IF(TablaProyecto[[#This Row],[DistanceFromHome]]&lt;20,"10-20 kms","20-30 kms"))</f>
        <v>0-10 kms</v>
      </c>
      <c r="AO1871" s="3" t="str">
        <f>+IF(TablaProyecto[[#This Row],[Porcentaje de aumento salarial recibido (%)]]&lt;16%,"Bajo",IF(TablaProyecto[[#This Row],[Porcentaje de aumento salarial recibido (%)]]&lt;21%,"Medio","Alto"))</f>
        <v>Bajo</v>
      </c>
      <c r="AP1871" s="3" t="str">
        <f>+IF(TablaProyecto[[#This Row],[TrainingTimesLastYear]]&lt;3,"Poca",IF(TablaProyecto[[#This Row],[TrainingTimesLastYear]]&lt;5,"Media","Mucha"))</f>
        <v>Poca</v>
      </c>
      <c r="AQ1871" s="3" t="str">
        <f>+IF(TablaProyecto[[#This Row],[TotalWorkingYears]]&lt;4,"Junior",IF(TablaProyecto[[#This Row],[TotalWorkingYears]]&lt;10,"Intermediate","Senior"))</f>
        <v>Senior</v>
      </c>
      <c r="AS1871" t="str">
        <f>+IF(TablaProyecto[[#This Row],[Education]]&gt;5,"ERRONEO","")</f>
        <v/>
      </c>
      <c r="AT1871" t="str">
        <f>IF(+COUNTIF(TablaProyecto[EmployeeNumber],TablaProyecto[[#This Row],[EmployeeNumber]])&gt;1,"ERRONEO"," ")</f>
        <v xml:space="preserve"> </v>
      </c>
      <c r="AU1871" t="str">
        <f>+IF(TablaProyecto[[#This Row],[JobSatisfaction]]&gt;4,"ERRONEO"," ")</f>
        <v xml:space="preserve"> </v>
      </c>
      <c r="AV1871" t="str">
        <f>+IF(TablaProyecto[[#This Row],[PerformanceRating]]&gt;4,"ERRONEO"," ")</f>
        <v xml:space="preserve"> </v>
      </c>
      <c r="AW1871" t="str">
        <f>+IF(TablaProyecto[[#This Row],[RelationshipSatisfaction]]&gt;4,"ERRONEO"," ")</f>
        <v xml:space="preserve"> </v>
      </c>
      <c r="AX1871" t="str">
        <f>+IF(TablaProyecto[[#This Row],[WorkLifeBalance]]&gt;4,"ERRONEO"," ")</f>
        <v xml:space="preserve"> </v>
      </c>
    </row>
    <row r="1872" spans="1:50" x14ac:dyDescent="0.35">
      <c r="A1872">
        <v>45</v>
      </c>
      <c r="B1872" t="s">
        <v>35</v>
      </c>
      <c r="C1872" t="s">
        <v>36</v>
      </c>
      <c r="D1872">
        <v>575</v>
      </c>
      <c r="E1872" t="s">
        <v>45</v>
      </c>
      <c r="F1872">
        <v>6</v>
      </c>
      <c r="G1872">
        <v>2</v>
      </c>
      <c r="H1872" t="s">
        <v>49</v>
      </c>
      <c r="I1872">
        <v>1</v>
      </c>
      <c r="J1872">
        <v>2469</v>
      </c>
      <c r="K1872">
        <v>3</v>
      </c>
      <c r="L1872" t="s">
        <v>39</v>
      </c>
      <c r="M1872">
        <v>88</v>
      </c>
      <c r="N1872">
        <v>3</v>
      </c>
      <c r="O1872">
        <v>2</v>
      </c>
      <c r="P1872" t="s">
        <v>56</v>
      </c>
      <c r="Q1872">
        <v>1</v>
      </c>
      <c r="R1872" t="s">
        <v>52</v>
      </c>
      <c r="S1872">
        <v>10325</v>
      </c>
      <c r="T1872">
        <v>9148</v>
      </c>
      <c r="U1872">
        <v>1</v>
      </c>
      <c r="V1872" t="s">
        <v>42</v>
      </c>
      <c r="W1872" t="s">
        <v>43</v>
      </c>
      <c r="X1872">
        <v>19</v>
      </c>
      <c r="Y1872">
        <v>3</v>
      </c>
      <c r="Z1872">
        <v>4</v>
      </c>
      <c r="AA1872">
        <v>80</v>
      </c>
      <c r="AB1872">
        <v>0</v>
      </c>
      <c r="AC1872">
        <v>7</v>
      </c>
      <c r="AD1872">
        <v>3</v>
      </c>
      <c r="AE1872">
        <v>2</v>
      </c>
      <c r="AF1872">
        <v>4</v>
      </c>
      <c r="AG1872">
        <v>10</v>
      </c>
      <c r="AH1872">
        <v>0</v>
      </c>
      <c r="AI1872">
        <v>4</v>
      </c>
      <c r="AJ1872" s="3">
        <f>+TablaProyecto[[#This Row],[PercentSalaryHike]]/100</f>
        <v>0.19</v>
      </c>
      <c r="AK1872" s="3" t="str">
        <f>+IF(TablaProyecto[[#This Row],[Age]]&gt;=61,"Baby boomers",IF(TablaProyecto[[#This Row],[Age]]&gt;=45,"Generacion X",IF(TablaProyecto[[#This Row],[Age]]&gt;=29,"Millennials","Generacion Z")))</f>
        <v>Generacion X</v>
      </c>
      <c r="AL187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72" s="3" t="str">
        <f>+IF(TablaProyecto[[#This Row],[HourlyRate]]&lt;50,"Coste salarial bajo",IF(TablaProyecto[[#This Row],[HourlyRate]]&lt;75,"Coste salarial medio","Coste salarial alto"))</f>
        <v>Coste salarial alto</v>
      </c>
      <c r="AN1872" s="3" t="str">
        <f>+IF(TablaProyecto[[#This Row],[DistanceFromHome]]&lt;10,"0-10 kms",IF(TablaProyecto[[#This Row],[DistanceFromHome]]&lt;20,"10-20 kms","20-30 kms"))</f>
        <v>0-10 kms</v>
      </c>
      <c r="AO1872" s="3" t="str">
        <f>+IF(TablaProyecto[[#This Row],[Porcentaje de aumento salarial recibido (%)]]&lt;16%,"Bajo",IF(TablaProyecto[[#This Row],[Porcentaje de aumento salarial recibido (%)]]&lt;21%,"Medio","Alto"))</f>
        <v>Medio</v>
      </c>
      <c r="AP1872" s="3" t="str">
        <f>+IF(TablaProyecto[[#This Row],[TrainingTimesLastYear]]&lt;3,"Poca",IF(TablaProyecto[[#This Row],[TrainingTimesLastYear]]&lt;5,"Media","Mucha"))</f>
        <v>Media</v>
      </c>
      <c r="AQ1872" s="3" t="str">
        <f>+IF(TablaProyecto[[#This Row],[TotalWorkingYears]]&lt;4,"Junior",IF(TablaProyecto[[#This Row],[TotalWorkingYears]]&lt;10,"Intermediate","Senior"))</f>
        <v>Intermediate</v>
      </c>
      <c r="AS1872" t="str">
        <f>+IF(TablaProyecto[[#This Row],[Education]]&gt;5,"ERRONEO","")</f>
        <v/>
      </c>
      <c r="AT1872" t="str">
        <f>IF(+COUNTIF(TablaProyecto[EmployeeNumber],TablaProyecto[[#This Row],[EmployeeNumber]])&gt;1,"ERRONEO"," ")</f>
        <v xml:space="preserve"> </v>
      </c>
      <c r="AU1872" t="str">
        <f>+IF(TablaProyecto[[#This Row],[JobSatisfaction]]&gt;4,"ERRONEO"," ")</f>
        <v xml:space="preserve"> </v>
      </c>
      <c r="AV1872" t="str">
        <f>+IF(TablaProyecto[[#This Row],[PerformanceRating]]&gt;4,"ERRONEO"," ")</f>
        <v xml:space="preserve"> </v>
      </c>
      <c r="AW1872" t="str">
        <f>+IF(TablaProyecto[[#This Row],[RelationshipSatisfaction]]&gt;4,"ERRONEO"," ")</f>
        <v xml:space="preserve"> </v>
      </c>
      <c r="AX1872" t="str">
        <f>+IF(TablaProyecto[[#This Row],[WorkLifeBalance]]&gt;4,"ERRONEO"," ")</f>
        <v xml:space="preserve"> </v>
      </c>
    </row>
    <row r="1873" spans="1:50" x14ac:dyDescent="0.35">
      <c r="A1873">
        <v>38</v>
      </c>
      <c r="B1873" t="s">
        <v>43</v>
      </c>
      <c r="C1873" t="s">
        <v>44</v>
      </c>
      <c r="D1873">
        <v>836</v>
      </c>
      <c r="E1873" t="s">
        <v>45</v>
      </c>
      <c r="F1873">
        <v>4</v>
      </c>
      <c r="G1873">
        <v>3</v>
      </c>
      <c r="H1873" t="s">
        <v>60</v>
      </c>
      <c r="I1873">
        <v>1</v>
      </c>
      <c r="J1873">
        <v>2470</v>
      </c>
      <c r="K1873">
        <v>2</v>
      </c>
      <c r="L1873" t="s">
        <v>46</v>
      </c>
      <c r="M1873">
        <v>39</v>
      </c>
      <c r="N1873">
        <v>3</v>
      </c>
      <c r="O1873">
        <v>2</v>
      </c>
      <c r="P1873" t="s">
        <v>50</v>
      </c>
      <c r="Q1873">
        <v>2</v>
      </c>
      <c r="R1873" t="s">
        <v>52</v>
      </c>
      <c r="S1873">
        <v>3500</v>
      </c>
      <c r="T1873">
        <v>23866</v>
      </c>
      <c r="U1873">
        <v>1</v>
      </c>
      <c r="V1873" t="s">
        <v>42</v>
      </c>
      <c r="W1873" t="s">
        <v>43</v>
      </c>
      <c r="X1873">
        <v>12</v>
      </c>
      <c r="Y1873">
        <v>3</v>
      </c>
      <c r="Z1873">
        <v>2</v>
      </c>
      <c r="AA1873">
        <v>80</v>
      </c>
      <c r="AB1873">
        <v>0</v>
      </c>
      <c r="AC1873">
        <v>7</v>
      </c>
      <c r="AD1873">
        <v>3</v>
      </c>
      <c r="AE1873">
        <v>2</v>
      </c>
      <c r="AF1873">
        <v>10</v>
      </c>
      <c r="AG1873">
        <v>3</v>
      </c>
      <c r="AH1873">
        <v>0</v>
      </c>
      <c r="AI1873">
        <v>6</v>
      </c>
      <c r="AJ1873" s="3">
        <f>+TablaProyecto[[#This Row],[PercentSalaryHike]]/100</f>
        <v>0.12</v>
      </c>
      <c r="AK1873" s="3" t="str">
        <f>+IF(TablaProyecto[[#This Row],[Age]]&gt;=61,"Baby boomers",IF(TablaProyecto[[#This Row],[Age]]&gt;=45,"Generacion X",IF(TablaProyecto[[#This Row],[Age]]&gt;=29,"Millennials","Generacion Z")))</f>
        <v>Millennials</v>
      </c>
      <c r="AL187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73" s="3" t="str">
        <f>+IF(TablaProyecto[[#This Row],[HourlyRate]]&lt;50,"Coste salarial bajo",IF(TablaProyecto[[#This Row],[HourlyRate]]&lt;75,"Coste salarial medio","Coste salarial alto"))</f>
        <v>Coste salarial bajo</v>
      </c>
      <c r="AN1873" s="3" t="str">
        <f>+IF(TablaProyecto[[#This Row],[DistanceFromHome]]&lt;10,"0-10 kms",IF(TablaProyecto[[#This Row],[DistanceFromHome]]&lt;20,"10-20 kms","20-30 kms"))</f>
        <v>0-10 kms</v>
      </c>
      <c r="AO1873" s="3" t="str">
        <f>+IF(TablaProyecto[[#This Row],[Porcentaje de aumento salarial recibido (%)]]&lt;16%,"Bajo",IF(TablaProyecto[[#This Row],[Porcentaje de aumento salarial recibido (%)]]&lt;21%,"Medio","Alto"))</f>
        <v>Bajo</v>
      </c>
      <c r="AP1873" s="3" t="str">
        <f>+IF(TablaProyecto[[#This Row],[TrainingTimesLastYear]]&lt;3,"Poca",IF(TablaProyecto[[#This Row],[TrainingTimesLastYear]]&lt;5,"Media","Mucha"))</f>
        <v>Media</v>
      </c>
      <c r="AQ1873" s="3" t="str">
        <f>+IF(TablaProyecto[[#This Row],[TotalWorkingYears]]&lt;4,"Junior",IF(TablaProyecto[[#This Row],[TotalWorkingYears]]&lt;10,"Intermediate","Senior"))</f>
        <v>Intermediate</v>
      </c>
      <c r="AS1873" t="str">
        <f>+IF(TablaProyecto[[#This Row],[Education]]&gt;5,"ERRONEO","")</f>
        <v/>
      </c>
      <c r="AT1873" t="str">
        <f>IF(+COUNTIF(TablaProyecto[EmployeeNumber],TablaProyecto[[#This Row],[EmployeeNumber]])&gt;1,"ERRONEO"," ")</f>
        <v xml:space="preserve"> </v>
      </c>
      <c r="AU1873" t="str">
        <f>+IF(TablaProyecto[[#This Row],[JobSatisfaction]]&gt;4,"ERRONEO"," ")</f>
        <v xml:space="preserve"> </v>
      </c>
      <c r="AV1873" t="str">
        <f>+IF(TablaProyecto[[#This Row],[PerformanceRating]]&gt;4,"ERRONEO"," ")</f>
        <v xml:space="preserve"> </v>
      </c>
      <c r="AW1873" t="str">
        <f>+IF(TablaProyecto[[#This Row],[RelationshipSatisfaction]]&gt;4,"ERRONEO"," ")</f>
        <v xml:space="preserve"> </v>
      </c>
      <c r="AX1873" t="str">
        <f>+IF(TablaProyecto[[#This Row],[WorkLifeBalance]]&gt;4,"ERRONEO"," ")</f>
        <v xml:space="preserve"> </v>
      </c>
    </row>
    <row r="1874" spans="1:50" x14ac:dyDescent="0.35">
      <c r="A1874">
        <v>56</v>
      </c>
      <c r="B1874" t="s">
        <v>35</v>
      </c>
      <c r="C1874" t="s">
        <v>44</v>
      </c>
      <c r="D1874">
        <v>575</v>
      </c>
      <c r="E1874" t="s">
        <v>45</v>
      </c>
      <c r="F1874">
        <v>20</v>
      </c>
      <c r="G1874">
        <v>2</v>
      </c>
      <c r="H1874" t="s">
        <v>49</v>
      </c>
      <c r="I1874">
        <v>1</v>
      </c>
      <c r="J1874">
        <v>2471</v>
      </c>
      <c r="K1874">
        <v>4</v>
      </c>
      <c r="L1874" t="s">
        <v>46</v>
      </c>
      <c r="M1874">
        <v>48</v>
      </c>
      <c r="N1874">
        <v>3</v>
      </c>
      <c r="O1874">
        <v>1</v>
      </c>
      <c r="P1874" t="s">
        <v>57</v>
      </c>
      <c r="Q1874">
        <v>4</v>
      </c>
      <c r="R1874" t="s">
        <v>48</v>
      </c>
      <c r="S1874">
        <v>3904</v>
      </c>
      <c r="T1874">
        <v>12069</v>
      </c>
      <c r="U1874">
        <v>3</v>
      </c>
      <c r="V1874" t="s">
        <v>42</v>
      </c>
      <c r="W1874" t="s">
        <v>35</v>
      </c>
      <c r="X1874">
        <v>22</v>
      </c>
      <c r="Y1874">
        <v>3</v>
      </c>
      <c r="Z1874">
        <v>3</v>
      </c>
      <c r="AA1874">
        <v>80</v>
      </c>
      <c r="AB1874">
        <v>1</v>
      </c>
      <c r="AC1874">
        <v>14</v>
      </c>
      <c r="AD1874">
        <v>2</v>
      </c>
      <c r="AE1874">
        <v>3</v>
      </c>
      <c r="AF1874">
        <v>2</v>
      </c>
      <c r="AG1874">
        <v>15</v>
      </c>
      <c r="AH1874">
        <v>0</v>
      </c>
      <c r="AI1874">
        <v>10</v>
      </c>
      <c r="AJ1874" s="3">
        <f>+TablaProyecto[[#This Row],[PercentSalaryHike]]/100</f>
        <v>0.22</v>
      </c>
      <c r="AK1874" s="3" t="str">
        <f>+IF(TablaProyecto[[#This Row],[Age]]&gt;=61,"Baby boomers",IF(TablaProyecto[[#This Row],[Age]]&gt;=45,"Generacion X",IF(TablaProyecto[[#This Row],[Age]]&gt;=29,"Millennials","Generacion Z")))</f>
        <v>Generacion X</v>
      </c>
      <c r="AL187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74" s="3" t="str">
        <f>+IF(TablaProyecto[[#This Row],[HourlyRate]]&lt;50,"Coste salarial bajo",IF(TablaProyecto[[#This Row],[HourlyRate]]&lt;75,"Coste salarial medio","Coste salarial alto"))</f>
        <v>Coste salarial bajo</v>
      </c>
      <c r="AN1874" s="3" t="str">
        <f>+IF(TablaProyecto[[#This Row],[DistanceFromHome]]&lt;10,"0-10 kms",IF(TablaProyecto[[#This Row],[DistanceFromHome]]&lt;20,"10-20 kms","20-30 kms"))</f>
        <v>20-30 kms</v>
      </c>
      <c r="AO1874" s="3" t="str">
        <f>+IF(TablaProyecto[[#This Row],[Porcentaje de aumento salarial recibido (%)]]&lt;16%,"Bajo",IF(TablaProyecto[[#This Row],[Porcentaje de aumento salarial recibido (%)]]&lt;21%,"Medio","Alto"))</f>
        <v>Alto</v>
      </c>
      <c r="AP1874" s="3" t="str">
        <f>+IF(TablaProyecto[[#This Row],[TrainingTimesLastYear]]&lt;3,"Poca",IF(TablaProyecto[[#This Row],[TrainingTimesLastYear]]&lt;5,"Media","Mucha"))</f>
        <v>Poca</v>
      </c>
      <c r="AQ1874" s="3" t="str">
        <f>+IF(TablaProyecto[[#This Row],[TotalWorkingYears]]&lt;4,"Junior",IF(TablaProyecto[[#This Row],[TotalWorkingYears]]&lt;10,"Intermediate","Senior"))</f>
        <v>Senior</v>
      </c>
      <c r="AS1874" t="str">
        <f>+IF(TablaProyecto[[#This Row],[Education]]&gt;5,"ERRONEO","")</f>
        <v/>
      </c>
      <c r="AT1874" t="str">
        <f>IF(+COUNTIF(TablaProyecto[EmployeeNumber],TablaProyecto[[#This Row],[EmployeeNumber]])&gt;1,"ERRONEO"," ")</f>
        <v xml:space="preserve"> </v>
      </c>
      <c r="AU1874" t="str">
        <f>+IF(TablaProyecto[[#This Row],[JobSatisfaction]]&gt;4,"ERRONEO"," ")</f>
        <v xml:space="preserve"> </v>
      </c>
      <c r="AV1874" t="str">
        <f>+IF(TablaProyecto[[#This Row],[PerformanceRating]]&gt;4,"ERRONEO"," ")</f>
        <v xml:space="preserve"> </v>
      </c>
      <c r="AW1874" t="str">
        <f>+IF(TablaProyecto[[#This Row],[RelationshipSatisfaction]]&gt;4,"ERRONEO"," ")</f>
        <v xml:space="preserve"> </v>
      </c>
      <c r="AX1874" t="str">
        <f>+IF(TablaProyecto[[#This Row],[WorkLifeBalance]]&gt;4,"ERRONEO"," ")</f>
        <v xml:space="preserve"> </v>
      </c>
    </row>
    <row r="1875" spans="1:50" x14ac:dyDescent="0.35">
      <c r="A1875">
        <v>47</v>
      </c>
      <c r="B1875" t="s">
        <v>43</v>
      </c>
      <c r="C1875" t="s">
        <v>36</v>
      </c>
      <c r="D1875">
        <v>532</v>
      </c>
      <c r="E1875" t="s">
        <v>45</v>
      </c>
      <c r="F1875">
        <v>24</v>
      </c>
      <c r="G1875">
        <v>4</v>
      </c>
      <c r="H1875" t="s">
        <v>38</v>
      </c>
      <c r="I1875">
        <v>1</v>
      </c>
      <c r="J1875">
        <v>2472</v>
      </c>
      <c r="K1875">
        <v>2</v>
      </c>
      <c r="L1875" t="s">
        <v>39</v>
      </c>
      <c r="M1875">
        <v>99</v>
      </c>
      <c r="N1875">
        <v>2</v>
      </c>
      <c r="O1875">
        <v>1</v>
      </c>
      <c r="P1875" t="s">
        <v>47</v>
      </c>
      <c r="Q1875">
        <v>3</v>
      </c>
      <c r="R1875" t="s">
        <v>41</v>
      </c>
      <c r="S1875">
        <v>4298</v>
      </c>
      <c r="T1875">
        <v>25178</v>
      </c>
      <c r="U1875">
        <v>4</v>
      </c>
      <c r="V1875" t="s">
        <v>42</v>
      </c>
      <c r="W1875" t="s">
        <v>35</v>
      </c>
      <c r="X1875">
        <v>15</v>
      </c>
      <c r="Y1875">
        <v>3</v>
      </c>
      <c r="Z1875">
        <v>4</v>
      </c>
      <c r="AA1875">
        <v>80</v>
      </c>
      <c r="AB1875">
        <v>0</v>
      </c>
      <c r="AC1875">
        <v>27</v>
      </c>
      <c r="AD1875">
        <v>3</v>
      </c>
      <c r="AE1875">
        <v>3</v>
      </c>
      <c r="AF1875">
        <v>9</v>
      </c>
      <c r="AG1875">
        <v>2</v>
      </c>
      <c r="AH1875">
        <v>1</v>
      </c>
      <c r="AI1875">
        <v>2</v>
      </c>
      <c r="AJ1875" s="3">
        <f>+TablaProyecto[[#This Row],[PercentSalaryHike]]/100</f>
        <v>0.15</v>
      </c>
      <c r="AK1875" s="3" t="str">
        <f>+IF(TablaProyecto[[#This Row],[Age]]&gt;=61,"Baby boomers",IF(TablaProyecto[[#This Row],[Age]]&gt;=45,"Generacion X",IF(TablaProyecto[[#This Row],[Age]]&gt;=29,"Millennials","Generacion Z")))</f>
        <v>Generacion X</v>
      </c>
      <c r="AL187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75" s="3" t="str">
        <f>+IF(TablaProyecto[[#This Row],[HourlyRate]]&lt;50,"Coste salarial bajo",IF(TablaProyecto[[#This Row],[HourlyRate]]&lt;75,"Coste salarial medio","Coste salarial alto"))</f>
        <v>Coste salarial alto</v>
      </c>
      <c r="AN1875" s="3" t="str">
        <f>+IF(TablaProyecto[[#This Row],[DistanceFromHome]]&lt;10,"0-10 kms",IF(TablaProyecto[[#This Row],[DistanceFromHome]]&lt;20,"10-20 kms","20-30 kms"))</f>
        <v>20-30 kms</v>
      </c>
      <c r="AO1875" s="3" t="str">
        <f>+IF(TablaProyecto[[#This Row],[Porcentaje de aumento salarial recibido (%)]]&lt;16%,"Bajo",IF(TablaProyecto[[#This Row],[Porcentaje de aumento salarial recibido (%)]]&lt;21%,"Medio","Alto"))</f>
        <v>Bajo</v>
      </c>
      <c r="AP1875" s="3" t="str">
        <f>+IF(TablaProyecto[[#This Row],[TrainingTimesLastYear]]&lt;3,"Poca",IF(TablaProyecto[[#This Row],[TrainingTimesLastYear]]&lt;5,"Media","Mucha"))</f>
        <v>Media</v>
      </c>
      <c r="AQ1875" s="3" t="str">
        <f>+IF(TablaProyecto[[#This Row],[TotalWorkingYears]]&lt;4,"Junior",IF(TablaProyecto[[#This Row],[TotalWorkingYears]]&lt;10,"Intermediate","Senior"))</f>
        <v>Senior</v>
      </c>
      <c r="AS1875" t="str">
        <f>+IF(TablaProyecto[[#This Row],[Education]]&gt;5,"ERRONEO","")</f>
        <v/>
      </c>
      <c r="AT1875" t="str">
        <f>IF(+COUNTIF(TablaProyecto[EmployeeNumber],TablaProyecto[[#This Row],[EmployeeNumber]])&gt;1,"ERRONEO"," ")</f>
        <v xml:space="preserve"> </v>
      </c>
      <c r="AU1875" t="str">
        <f>+IF(TablaProyecto[[#This Row],[JobSatisfaction]]&gt;4,"ERRONEO"," ")</f>
        <v xml:space="preserve"> </v>
      </c>
      <c r="AV1875" t="str">
        <f>+IF(TablaProyecto[[#This Row],[PerformanceRating]]&gt;4,"ERRONEO"," ")</f>
        <v xml:space="preserve"> </v>
      </c>
      <c r="AW1875" t="str">
        <f>+IF(TablaProyecto[[#This Row],[RelationshipSatisfaction]]&gt;4,"ERRONEO"," ")</f>
        <v xml:space="preserve"> </v>
      </c>
      <c r="AX1875" t="str">
        <f>+IF(TablaProyecto[[#This Row],[WorkLifeBalance]]&gt;4,"ERRONEO"," ")</f>
        <v xml:space="preserve"> </v>
      </c>
    </row>
    <row r="1876" spans="1:50" x14ac:dyDescent="0.35">
      <c r="A1876">
        <v>31</v>
      </c>
      <c r="B1876" t="s">
        <v>35</v>
      </c>
      <c r="C1876" t="s">
        <v>36</v>
      </c>
      <c r="D1876">
        <v>691</v>
      </c>
      <c r="E1876" t="s">
        <v>61</v>
      </c>
      <c r="F1876">
        <v>3</v>
      </c>
      <c r="G1876">
        <v>4</v>
      </c>
      <c r="H1876" t="s">
        <v>38</v>
      </c>
      <c r="I1876">
        <v>1</v>
      </c>
      <c r="J1876">
        <v>2473</v>
      </c>
      <c r="K1876">
        <v>1</v>
      </c>
      <c r="L1876" t="s">
        <v>39</v>
      </c>
      <c r="M1876">
        <v>86</v>
      </c>
      <c r="N1876">
        <v>4</v>
      </c>
      <c r="O1876">
        <v>2</v>
      </c>
      <c r="P1876" t="s">
        <v>54</v>
      </c>
      <c r="Q1876">
        <v>3</v>
      </c>
      <c r="R1876" t="s">
        <v>41</v>
      </c>
      <c r="S1876">
        <v>2863</v>
      </c>
      <c r="T1876">
        <v>5970</v>
      </c>
      <c r="U1876">
        <v>1</v>
      </c>
      <c r="V1876" t="s">
        <v>42</v>
      </c>
      <c r="W1876" t="s">
        <v>43</v>
      </c>
      <c r="X1876">
        <v>12</v>
      </c>
      <c r="Y1876">
        <v>3</v>
      </c>
      <c r="Z1876">
        <v>1</v>
      </c>
      <c r="AA1876">
        <v>80</v>
      </c>
      <c r="AB1876">
        <v>0</v>
      </c>
      <c r="AC1876">
        <v>7</v>
      </c>
      <c r="AD1876">
        <v>3</v>
      </c>
      <c r="AE1876">
        <v>3</v>
      </c>
      <c r="AF1876">
        <v>1</v>
      </c>
      <c r="AG1876">
        <v>8</v>
      </c>
      <c r="AH1876">
        <v>0</v>
      </c>
      <c r="AI1876">
        <v>0</v>
      </c>
      <c r="AJ1876" s="3">
        <f>+TablaProyecto[[#This Row],[PercentSalaryHike]]/100</f>
        <v>0.12</v>
      </c>
      <c r="AK1876" s="3" t="str">
        <f>+IF(TablaProyecto[[#This Row],[Age]]&gt;=61,"Baby boomers",IF(TablaProyecto[[#This Row],[Age]]&gt;=45,"Generacion X",IF(TablaProyecto[[#This Row],[Age]]&gt;=29,"Millennials","Generacion Z")))</f>
        <v>Millennials</v>
      </c>
      <c r="AL187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876" s="3" t="str">
        <f>+IF(TablaProyecto[[#This Row],[HourlyRate]]&lt;50,"Coste salarial bajo",IF(TablaProyecto[[#This Row],[HourlyRate]]&lt;75,"Coste salarial medio","Coste salarial alto"))</f>
        <v>Coste salarial alto</v>
      </c>
      <c r="AN1876" s="3" t="str">
        <f>+IF(TablaProyecto[[#This Row],[DistanceFromHome]]&lt;10,"0-10 kms",IF(TablaProyecto[[#This Row],[DistanceFromHome]]&lt;20,"10-20 kms","20-30 kms"))</f>
        <v>0-10 kms</v>
      </c>
      <c r="AO1876" s="3" t="str">
        <f>+IF(TablaProyecto[[#This Row],[Porcentaje de aumento salarial recibido (%)]]&lt;16%,"Bajo",IF(TablaProyecto[[#This Row],[Porcentaje de aumento salarial recibido (%)]]&lt;21%,"Medio","Alto"))</f>
        <v>Bajo</v>
      </c>
      <c r="AP1876" s="3" t="str">
        <f>+IF(TablaProyecto[[#This Row],[TrainingTimesLastYear]]&lt;3,"Poca",IF(TablaProyecto[[#This Row],[TrainingTimesLastYear]]&lt;5,"Media","Mucha"))</f>
        <v>Media</v>
      </c>
      <c r="AQ1876" s="3" t="str">
        <f>+IF(TablaProyecto[[#This Row],[TotalWorkingYears]]&lt;4,"Junior",IF(TablaProyecto[[#This Row],[TotalWorkingYears]]&lt;10,"Intermediate","Senior"))</f>
        <v>Intermediate</v>
      </c>
      <c r="AS1876" t="str">
        <f>+IF(TablaProyecto[[#This Row],[Education]]&gt;5,"ERRONEO","")</f>
        <v/>
      </c>
      <c r="AT1876" t="str">
        <f>IF(+COUNTIF(TablaProyecto[EmployeeNumber],TablaProyecto[[#This Row],[EmployeeNumber]])&gt;1,"ERRONEO"," ")</f>
        <v xml:space="preserve"> </v>
      </c>
      <c r="AU1876" t="str">
        <f>+IF(TablaProyecto[[#This Row],[JobSatisfaction]]&gt;4,"ERRONEO"," ")</f>
        <v xml:space="preserve"> </v>
      </c>
      <c r="AV1876" t="str">
        <f>+IF(TablaProyecto[[#This Row],[PerformanceRating]]&gt;4,"ERRONEO"," ")</f>
        <v xml:space="preserve"> </v>
      </c>
      <c r="AW1876" t="str">
        <f>+IF(TablaProyecto[[#This Row],[RelationshipSatisfaction]]&gt;4,"ERRONEO"," ")</f>
        <v xml:space="preserve"> </v>
      </c>
      <c r="AX1876" t="str">
        <f>+IF(TablaProyecto[[#This Row],[WorkLifeBalance]]&gt;4,"ERRONEO"," ")</f>
        <v xml:space="preserve"> </v>
      </c>
    </row>
    <row r="1877" spans="1:50" x14ac:dyDescent="0.35">
      <c r="A1877">
        <v>50</v>
      </c>
      <c r="B1877" t="s">
        <v>43</v>
      </c>
      <c r="C1877" t="s">
        <v>55</v>
      </c>
      <c r="D1877">
        <v>433</v>
      </c>
      <c r="E1877" t="s">
        <v>61</v>
      </c>
      <c r="F1877">
        <v>16</v>
      </c>
      <c r="G1877">
        <v>3</v>
      </c>
      <c r="H1877" t="s">
        <v>59</v>
      </c>
      <c r="I1877">
        <v>1</v>
      </c>
      <c r="J1877">
        <v>2474</v>
      </c>
      <c r="K1877">
        <v>1</v>
      </c>
      <c r="L1877" t="s">
        <v>46</v>
      </c>
      <c r="M1877">
        <v>68</v>
      </c>
      <c r="N1877">
        <v>3</v>
      </c>
      <c r="O1877">
        <v>3</v>
      </c>
      <c r="P1877" t="s">
        <v>56</v>
      </c>
      <c r="Q1877">
        <v>3</v>
      </c>
      <c r="R1877" t="s">
        <v>48</v>
      </c>
      <c r="S1877">
        <v>2897</v>
      </c>
      <c r="T1877">
        <v>8059</v>
      </c>
      <c r="U1877">
        <v>6</v>
      </c>
      <c r="V1877" t="s">
        <v>42</v>
      </c>
      <c r="W1877" t="s">
        <v>43</v>
      </c>
      <c r="X1877">
        <v>18</v>
      </c>
      <c r="Y1877">
        <v>3</v>
      </c>
      <c r="Z1877">
        <v>2</v>
      </c>
      <c r="AA1877">
        <v>80</v>
      </c>
      <c r="AB1877">
        <v>0</v>
      </c>
      <c r="AC1877">
        <v>6</v>
      </c>
      <c r="AD1877">
        <v>6</v>
      </c>
      <c r="AE1877">
        <v>3</v>
      </c>
      <c r="AF1877">
        <v>11</v>
      </c>
      <c r="AG1877">
        <v>5</v>
      </c>
      <c r="AH1877">
        <v>0</v>
      </c>
      <c r="AI1877">
        <v>2</v>
      </c>
      <c r="AJ1877" s="3">
        <f>+TablaProyecto[[#This Row],[PercentSalaryHike]]/100</f>
        <v>0.18</v>
      </c>
      <c r="AK1877" s="3" t="str">
        <f>+IF(TablaProyecto[[#This Row],[Age]]&gt;=61,"Baby boomers",IF(TablaProyecto[[#This Row],[Age]]&gt;=45,"Generacion X",IF(TablaProyecto[[#This Row],[Age]]&gt;=29,"Millennials","Generacion Z")))</f>
        <v>Generacion X</v>
      </c>
      <c r="AL187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877" s="3" t="str">
        <f>+IF(TablaProyecto[[#This Row],[HourlyRate]]&lt;50,"Coste salarial bajo",IF(TablaProyecto[[#This Row],[HourlyRate]]&lt;75,"Coste salarial medio","Coste salarial alto"))</f>
        <v>Coste salarial medio</v>
      </c>
      <c r="AN1877" s="3" t="str">
        <f>+IF(TablaProyecto[[#This Row],[DistanceFromHome]]&lt;10,"0-10 kms",IF(TablaProyecto[[#This Row],[DistanceFromHome]]&lt;20,"10-20 kms","20-30 kms"))</f>
        <v>10-20 kms</v>
      </c>
      <c r="AO1877" s="3" t="str">
        <f>+IF(TablaProyecto[[#This Row],[Porcentaje de aumento salarial recibido (%)]]&lt;16%,"Bajo",IF(TablaProyecto[[#This Row],[Porcentaje de aumento salarial recibido (%)]]&lt;21%,"Medio","Alto"))</f>
        <v>Medio</v>
      </c>
      <c r="AP1877" s="3" t="str">
        <f>+IF(TablaProyecto[[#This Row],[TrainingTimesLastYear]]&lt;3,"Poca",IF(TablaProyecto[[#This Row],[TrainingTimesLastYear]]&lt;5,"Media","Mucha"))</f>
        <v>Mucha</v>
      </c>
      <c r="AQ1877" s="3" t="str">
        <f>+IF(TablaProyecto[[#This Row],[TotalWorkingYears]]&lt;4,"Junior",IF(TablaProyecto[[#This Row],[TotalWorkingYears]]&lt;10,"Intermediate","Senior"))</f>
        <v>Intermediate</v>
      </c>
      <c r="AS1877" t="str">
        <f>+IF(TablaProyecto[[#This Row],[Education]]&gt;5,"ERRONEO","")</f>
        <v/>
      </c>
      <c r="AT1877" t="str">
        <f>IF(+COUNTIF(TablaProyecto[EmployeeNumber],TablaProyecto[[#This Row],[EmployeeNumber]])&gt;1,"ERRONEO"," ")</f>
        <v xml:space="preserve"> </v>
      </c>
      <c r="AU1877" t="str">
        <f>+IF(TablaProyecto[[#This Row],[JobSatisfaction]]&gt;4,"ERRONEO"," ")</f>
        <v xml:space="preserve"> </v>
      </c>
      <c r="AV1877" t="str">
        <f>+IF(TablaProyecto[[#This Row],[PerformanceRating]]&gt;4,"ERRONEO"," ")</f>
        <v xml:space="preserve"> </v>
      </c>
      <c r="AW1877" t="str">
        <f>+IF(TablaProyecto[[#This Row],[RelationshipSatisfaction]]&gt;4,"ERRONEO"," ")</f>
        <v xml:space="preserve"> </v>
      </c>
      <c r="AX1877" t="str">
        <f>+IF(TablaProyecto[[#This Row],[WorkLifeBalance]]&gt;4,"ERRONEO"," ")</f>
        <v xml:space="preserve"> </v>
      </c>
    </row>
    <row r="1878" spans="1:50" x14ac:dyDescent="0.35">
      <c r="A1878">
        <v>33</v>
      </c>
      <c r="B1878" t="s">
        <v>35</v>
      </c>
      <c r="C1878" t="s">
        <v>55</v>
      </c>
      <c r="D1878">
        <v>1381</v>
      </c>
      <c r="E1878" t="s">
        <v>45</v>
      </c>
      <c r="F1878">
        <v>6</v>
      </c>
      <c r="G1878">
        <v>4</v>
      </c>
      <c r="H1878" t="s">
        <v>60</v>
      </c>
      <c r="I1878">
        <v>1</v>
      </c>
      <c r="J1878">
        <v>2475</v>
      </c>
      <c r="K1878">
        <v>3</v>
      </c>
      <c r="L1878" t="s">
        <v>39</v>
      </c>
      <c r="M1878">
        <v>32</v>
      </c>
      <c r="N1878">
        <v>2</v>
      </c>
      <c r="O1878">
        <v>1</v>
      </c>
      <c r="P1878" t="s">
        <v>58</v>
      </c>
      <c r="Q1878">
        <v>1</v>
      </c>
      <c r="R1878" t="s">
        <v>41</v>
      </c>
      <c r="S1878">
        <v>2367</v>
      </c>
      <c r="T1878">
        <v>2288</v>
      </c>
      <c r="U1878">
        <v>0</v>
      </c>
      <c r="V1878" t="s">
        <v>42</v>
      </c>
      <c r="W1878" t="s">
        <v>43</v>
      </c>
      <c r="X1878">
        <v>13</v>
      </c>
      <c r="Y1878">
        <v>3</v>
      </c>
      <c r="Z1878">
        <v>1</v>
      </c>
      <c r="AA1878">
        <v>80</v>
      </c>
      <c r="AB1878">
        <v>2</v>
      </c>
      <c r="AC1878">
        <v>4</v>
      </c>
      <c r="AD1878">
        <v>0</v>
      </c>
      <c r="AE1878">
        <v>3</v>
      </c>
      <c r="AF1878">
        <v>5</v>
      </c>
      <c r="AG1878">
        <v>4</v>
      </c>
      <c r="AH1878">
        <v>0</v>
      </c>
      <c r="AI1878">
        <v>8</v>
      </c>
      <c r="AJ1878" s="3">
        <f>+TablaProyecto[[#This Row],[PercentSalaryHike]]/100</f>
        <v>0.13</v>
      </c>
      <c r="AK1878" s="3" t="str">
        <f>+IF(TablaProyecto[[#This Row],[Age]]&gt;=61,"Baby boomers",IF(TablaProyecto[[#This Row],[Age]]&gt;=45,"Generacion X",IF(TablaProyecto[[#This Row],[Age]]&gt;=29,"Millennials","Generacion Z")))</f>
        <v>Millennials</v>
      </c>
      <c r="AL187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78" s="3" t="str">
        <f>+IF(TablaProyecto[[#This Row],[HourlyRate]]&lt;50,"Coste salarial bajo",IF(TablaProyecto[[#This Row],[HourlyRate]]&lt;75,"Coste salarial medio","Coste salarial alto"))</f>
        <v>Coste salarial bajo</v>
      </c>
      <c r="AN1878" s="3" t="str">
        <f>+IF(TablaProyecto[[#This Row],[DistanceFromHome]]&lt;10,"0-10 kms",IF(TablaProyecto[[#This Row],[DistanceFromHome]]&lt;20,"10-20 kms","20-30 kms"))</f>
        <v>0-10 kms</v>
      </c>
      <c r="AO1878" s="3" t="str">
        <f>+IF(TablaProyecto[[#This Row],[Porcentaje de aumento salarial recibido (%)]]&lt;16%,"Bajo",IF(TablaProyecto[[#This Row],[Porcentaje de aumento salarial recibido (%)]]&lt;21%,"Medio","Alto"))</f>
        <v>Bajo</v>
      </c>
      <c r="AP1878" s="3" t="str">
        <f>+IF(TablaProyecto[[#This Row],[TrainingTimesLastYear]]&lt;3,"Poca",IF(TablaProyecto[[#This Row],[TrainingTimesLastYear]]&lt;5,"Media","Mucha"))</f>
        <v>Poca</v>
      </c>
      <c r="AQ1878" s="3" t="str">
        <f>+IF(TablaProyecto[[#This Row],[TotalWorkingYears]]&lt;4,"Junior",IF(TablaProyecto[[#This Row],[TotalWorkingYears]]&lt;10,"Intermediate","Senior"))</f>
        <v>Intermediate</v>
      </c>
      <c r="AS1878" t="str">
        <f>+IF(TablaProyecto[[#This Row],[Education]]&gt;5,"ERRONEO","")</f>
        <v/>
      </c>
      <c r="AT1878" t="str">
        <f>IF(+COUNTIF(TablaProyecto[EmployeeNumber],TablaProyecto[[#This Row],[EmployeeNumber]])&gt;1,"ERRONEO"," ")</f>
        <v xml:space="preserve"> </v>
      </c>
      <c r="AU1878" t="str">
        <f>+IF(TablaProyecto[[#This Row],[JobSatisfaction]]&gt;4,"ERRONEO"," ")</f>
        <v xml:space="preserve"> </v>
      </c>
      <c r="AV1878" t="str">
        <f>+IF(TablaProyecto[[#This Row],[PerformanceRating]]&gt;4,"ERRONEO"," ")</f>
        <v xml:space="preserve"> </v>
      </c>
      <c r="AW1878" t="str">
        <f>+IF(TablaProyecto[[#This Row],[RelationshipSatisfaction]]&gt;4,"ERRONEO"," ")</f>
        <v xml:space="preserve"> </v>
      </c>
      <c r="AX1878" t="str">
        <f>+IF(TablaProyecto[[#This Row],[WorkLifeBalance]]&gt;4,"ERRONEO"," ")</f>
        <v xml:space="preserve"> </v>
      </c>
    </row>
    <row r="1879" spans="1:50" x14ac:dyDescent="0.35">
      <c r="A1879">
        <v>31</v>
      </c>
      <c r="B1879" t="s">
        <v>35</v>
      </c>
      <c r="C1879" t="s">
        <v>44</v>
      </c>
      <c r="D1879">
        <v>559</v>
      </c>
      <c r="E1879" t="s">
        <v>45</v>
      </c>
      <c r="F1879">
        <v>1</v>
      </c>
      <c r="G1879">
        <v>4</v>
      </c>
      <c r="H1879" t="s">
        <v>49</v>
      </c>
      <c r="I1879">
        <v>1</v>
      </c>
      <c r="J1879">
        <v>2476</v>
      </c>
      <c r="K1879">
        <v>2</v>
      </c>
      <c r="L1879" t="s">
        <v>46</v>
      </c>
      <c r="M1879">
        <v>92</v>
      </c>
      <c r="N1879">
        <v>2</v>
      </c>
      <c r="O1879">
        <v>3</v>
      </c>
      <c r="P1879" t="s">
        <v>58</v>
      </c>
      <c r="Q1879">
        <v>1</v>
      </c>
      <c r="R1879" t="s">
        <v>41</v>
      </c>
      <c r="S1879">
        <v>3506</v>
      </c>
      <c r="T1879">
        <v>2338</v>
      </c>
      <c r="U1879">
        <v>2</v>
      </c>
      <c r="V1879" t="s">
        <v>42</v>
      </c>
      <c r="W1879" t="s">
        <v>43</v>
      </c>
      <c r="X1879">
        <v>12</v>
      </c>
      <c r="Y1879">
        <v>3</v>
      </c>
      <c r="Z1879">
        <v>3</v>
      </c>
      <c r="AA1879">
        <v>80</v>
      </c>
      <c r="AB1879">
        <v>0</v>
      </c>
      <c r="AC1879">
        <v>9</v>
      </c>
      <c r="AD1879">
        <v>2</v>
      </c>
      <c r="AE1879">
        <v>3</v>
      </c>
      <c r="AF1879">
        <v>8</v>
      </c>
      <c r="AG1879">
        <v>0</v>
      </c>
      <c r="AH1879">
        <v>0</v>
      </c>
      <c r="AI1879">
        <v>3</v>
      </c>
      <c r="AJ1879" s="3">
        <f>+TablaProyecto[[#This Row],[PercentSalaryHike]]/100</f>
        <v>0.12</v>
      </c>
      <c r="AK1879" s="3" t="str">
        <f>+IF(TablaProyecto[[#This Row],[Age]]&gt;=61,"Baby boomers",IF(TablaProyecto[[#This Row],[Age]]&gt;=45,"Generacion X",IF(TablaProyecto[[#This Row],[Age]]&gt;=29,"Millennials","Generacion Z")))</f>
        <v>Millennials</v>
      </c>
      <c r="AL187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79" s="3" t="str">
        <f>+IF(TablaProyecto[[#This Row],[HourlyRate]]&lt;50,"Coste salarial bajo",IF(TablaProyecto[[#This Row],[HourlyRate]]&lt;75,"Coste salarial medio","Coste salarial alto"))</f>
        <v>Coste salarial alto</v>
      </c>
      <c r="AN1879" s="3" t="str">
        <f>+IF(TablaProyecto[[#This Row],[DistanceFromHome]]&lt;10,"0-10 kms",IF(TablaProyecto[[#This Row],[DistanceFromHome]]&lt;20,"10-20 kms","20-30 kms"))</f>
        <v>0-10 kms</v>
      </c>
      <c r="AO1879" s="3" t="str">
        <f>+IF(TablaProyecto[[#This Row],[Porcentaje de aumento salarial recibido (%)]]&lt;16%,"Bajo",IF(TablaProyecto[[#This Row],[Porcentaje de aumento salarial recibido (%)]]&lt;21%,"Medio","Alto"))</f>
        <v>Bajo</v>
      </c>
      <c r="AP1879" s="3" t="str">
        <f>+IF(TablaProyecto[[#This Row],[TrainingTimesLastYear]]&lt;3,"Poca",IF(TablaProyecto[[#This Row],[TrainingTimesLastYear]]&lt;5,"Media","Mucha"))</f>
        <v>Poca</v>
      </c>
      <c r="AQ1879" s="3" t="str">
        <f>+IF(TablaProyecto[[#This Row],[TotalWorkingYears]]&lt;4,"Junior",IF(TablaProyecto[[#This Row],[TotalWorkingYears]]&lt;10,"Intermediate","Senior"))</f>
        <v>Intermediate</v>
      </c>
      <c r="AS1879" t="str">
        <f>+IF(TablaProyecto[[#This Row],[Education]]&gt;5,"ERRONEO","")</f>
        <v/>
      </c>
      <c r="AT1879" t="str">
        <f>IF(+COUNTIF(TablaProyecto[EmployeeNumber],TablaProyecto[[#This Row],[EmployeeNumber]])&gt;1,"ERRONEO"," ")</f>
        <v xml:space="preserve"> </v>
      </c>
      <c r="AU1879" t="str">
        <f>+IF(TablaProyecto[[#This Row],[JobSatisfaction]]&gt;4,"ERRONEO"," ")</f>
        <v xml:space="preserve"> </v>
      </c>
      <c r="AV1879" t="str">
        <f>+IF(TablaProyecto[[#This Row],[PerformanceRating]]&gt;4,"ERRONEO"," ")</f>
        <v xml:space="preserve"> </v>
      </c>
      <c r="AW1879" t="str">
        <f>+IF(TablaProyecto[[#This Row],[RelationshipSatisfaction]]&gt;4,"ERRONEO"," ")</f>
        <v xml:space="preserve"> </v>
      </c>
      <c r="AX1879" t="str">
        <f>+IF(TablaProyecto[[#This Row],[WorkLifeBalance]]&gt;4,"ERRONEO"," ")</f>
        <v xml:space="preserve"> </v>
      </c>
    </row>
    <row r="1880" spans="1:50" x14ac:dyDescent="0.35">
      <c r="A1880">
        <v>50</v>
      </c>
      <c r="B1880" t="s">
        <v>43</v>
      </c>
      <c r="C1880" t="s">
        <v>55</v>
      </c>
      <c r="D1880">
        <v>119</v>
      </c>
      <c r="E1880" t="s">
        <v>61</v>
      </c>
      <c r="F1880">
        <v>1</v>
      </c>
      <c r="G1880">
        <v>2</v>
      </c>
      <c r="H1880" t="s">
        <v>59</v>
      </c>
      <c r="I1880">
        <v>1</v>
      </c>
      <c r="J1880">
        <v>2477</v>
      </c>
      <c r="K1880">
        <v>4</v>
      </c>
      <c r="L1880" t="s">
        <v>46</v>
      </c>
      <c r="M1880">
        <v>74</v>
      </c>
      <c r="N1880">
        <v>2</v>
      </c>
      <c r="O1880">
        <v>1</v>
      </c>
      <c r="P1880" t="s">
        <v>40</v>
      </c>
      <c r="Q1880">
        <v>4</v>
      </c>
      <c r="R1880" t="s">
        <v>52</v>
      </c>
      <c r="S1880">
        <v>2024</v>
      </c>
      <c r="T1880">
        <v>7100</v>
      </c>
      <c r="U1880">
        <v>0</v>
      </c>
      <c r="V1880" t="s">
        <v>42</v>
      </c>
      <c r="W1880" t="s">
        <v>35</v>
      </c>
      <c r="X1880">
        <v>16</v>
      </c>
      <c r="Y1880">
        <v>4</v>
      </c>
      <c r="Z1880">
        <v>3</v>
      </c>
      <c r="AA1880">
        <v>80</v>
      </c>
      <c r="AB1880">
        <v>0</v>
      </c>
      <c r="AC1880">
        <v>17</v>
      </c>
      <c r="AD1880">
        <v>5</v>
      </c>
      <c r="AE1880">
        <v>4</v>
      </c>
      <c r="AF1880">
        <v>11</v>
      </c>
      <c r="AG1880">
        <v>7</v>
      </c>
      <c r="AH1880">
        <v>0</v>
      </c>
      <c r="AI1880">
        <v>7</v>
      </c>
      <c r="AJ1880" s="3">
        <f>+TablaProyecto[[#This Row],[PercentSalaryHike]]/100</f>
        <v>0.16</v>
      </c>
      <c r="AK1880" s="3" t="str">
        <f>+IF(TablaProyecto[[#This Row],[Age]]&gt;=61,"Baby boomers",IF(TablaProyecto[[#This Row],[Age]]&gt;=45,"Generacion X",IF(TablaProyecto[[#This Row],[Age]]&gt;=29,"Millennials","Generacion Z")))</f>
        <v>Generacion X</v>
      </c>
      <c r="AL188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880" s="3" t="str">
        <f>+IF(TablaProyecto[[#This Row],[HourlyRate]]&lt;50,"Coste salarial bajo",IF(TablaProyecto[[#This Row],[HourlyRate]]&lt;75,"Coste salarial medio","Coste salarial alto"))</f>
        <v>Coste salarial medio</v>
      </c>
      <c r="AN1880" s="3" t="str">
        <f>+IF(TablaProyecto[[#This Row],[DistanceFromHome]]&lt;10,"0-10 kms",IF(TablaProyecto[[#This Row],[DistanceFromHome]]&lt;20,"10-20 kms","20-30 kms"))</f>
        <v>0-10 kms</v>
      </c>
      <c r="AO1880" s="3" t="str">
        <f>+IF(TablaProyecto[[#This Row],[Porcentaje de aumento salarial recibido (%)]]&lt;16%,"Bajo",IF(TablaProyecto[[#This Row],[Porcentaje de aumento salarial recibido (%)]]&lt;21%,"Medio","Alto"))</f>
        <v>Medio</v>
      </c>
      <c r="AP1880" s="3" t="str">
        <f>+IF(TablaProyecto[[#This Row],[TrainingTimesLastYear]]&lt;3,"Poca",IF(TablaProyecto[[#This Row],[TrainingTimesLastYear]]&lt;5,"Media","Mucha"))</f>
        <v>Mucha</v>
      </c>
      <c r="AQ1880" s="3" t="str">
        <f>+IF(TablaProyecto[[#This Row],[TotalWorkingYears]]&lt;4,"Junior",IF(TablaProyecto[[#This Row],[TotalWorkingYears]]&lt;10,"Intermediate","Senior"))</f>
        <v>Senior</v>
      </c>
      <c r="AS1880" t="str">
        <f>+IF(TablaProyecto[[#This Row],[Education]]&gt;5,"ERRONEO","")</f>
        <v/>
      </c>
      <c r="AT1880" t="str">
        <f>IF(+COUNTIF(TablaProyecto[EmployeeNumber],TablaProyecto[[#This Row],[EmployeeNumber]])&gt;1,"ERRONEO"," ")</f>
        <v xml:space="preserve"> </v>
      </c>
      <c r="AU1880" t="str">
        <f>+IF(TablaProyecto[[#This Row],[JobSatisfaction]]&gt;4,"ERRONEO"," ")</f>
        <v xml:space="preserve"> </v>
      </c>
      <c r="AV1880" t="str">
        <f>+IF(TablaProyecto[[#This Row],[PerformanceRating]]&gt;4,"ERRONEO"," ")</f>
        <v xml:space="preserve"> </v>
      </c>
      <c r="AW1880" t="str">
        <f>+IF(TablaProyecto[[#This Row],[RelationshipSatisfaction]]&gt;4,"ERRONEO"," ")</f>
        <v xml:space="preserve"> </v>
      </c>
      <c r="AX1880" t="str">
        <f>+IF(TablaProyecto[[#This Row],[WorkLifeBalance]]&gt;4,"ERRONEO"," ")</f>
        <v xml:space="preserve"> </v>
      </c>
    </row>
    <row r="1881" spans="1:50" x14ac:dyDescent="0.35">
      <c r="A1881">
        <v>35</v>
      </c>
      <c r="B1881" t="s">
        <v>35</v>
      </c>
      <c r="C1881" t="s">
        <v>55</v>
      </c>
      <c r="D1881">
        <v>1015</v>
      </c>
      <c r="E1881" t="s">
        <v>61</v>
      </c>
      <c r="F1881">
        <v>14</v>
      </c>
      <c r="G1881">
        <v>1</v>
      </c>
      <c r="H1881" t="s">
        <v>59</v>
      </c>
      <c r="I1881">
        <v>1</v>
      </c>
      <c r="J1881">
        <v>2478</v>
      </c>
      <c r="K1881">
        <v>2</v>
      </c>
      <c r="L1881" t="s">
        <v>46</v>
      </c>
      <c r="M1881">
        <v>80</v>
      </c>
      <c r="N1881">
        <v>3</v>
      </c>
      <c r="O1881">
        <v>2</v>
      </c>
      <c r="P1881" t="s">
        <v>57</v>
      </c>
      <c r="Q1881">
        <v>4</v>
      </c>
      <c r="R1881" t="s">
        <v>41</v>
      </c>
      <c r="S1881">
        <v>19740</v>
      </c>
      <c r="T1881">
        <v>9396</v>
      </c>
      <c r="U1881">
        <v>3</v>
      </c>
      <c r="V1881" t="s">
        <v>42</v>
      </c>
      <c r="W1881" t="s">
        <v>43</v>
      </c>
      <c r="X1881">
        <v>19</v>
      </c>
      <c r="Y1881">
        <v>3</v>
      </c>
      <c r="Z1881">
        <v>3</v>
      </c>
      <c r="AA1881">
        <v>80</v>
      </c>
      <c r="AB1881">
        <v>1</v>
      </c>
      <c r="AC1881">
        <v>30</v>
      </c>
      <c r="AD1881">
        <v>3</v>
      </c>
      <c r="AE1881">
        <v>3</v>
      </c>
      <c r="AF1881">
        <v>22</v>
      </c>
      <c r="AG1881">
        <v>7</v>
      </c>
      <c r="AH1881">
        <v>1</v>
      </c>
      <c r="AI1881">
        <v>0</v>
      </c>
      <c r="AJ1881" s="3">
        <f>+TablaProyecto[[#This Row],[PercentSalaryHike]]/100</f>
        <v>0.19</v>
      </c>
      <c r="AK1881" s="3" t="str">
        <f>+IF(TablaProyecto[[#This Row],[Age]]&gt;=61,"Baby boomers",IF(TablaProyecto[[#This Row],[Age]]&gt;=45,"Generacion X",IF(TablaProyecto[[#This Row],[Age]]&gt;=29,"Millennials","Generacion Z")))</f>
        <v>Millennials</v>
      </c>
      <c r="AL188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881" s="3" t="str">
        <f>+IF(TablaProyecto[[#This Row],[HourlyRate]]&lt;50,"Coste salarial bajo",IF(TablaProyecto[[#This Row],[HourlyRate]]&lt;75,"Coste salarial medio","Coste salarial alto"))</f>
        <v>Coste salarial alto</v>
      </c>
      <c r="AN1881" s="3" t="str">
        <f>+IF(TablaProyecto[[#This Row],[DistanceFromHome]]&lt;10,"0-10 kms",IF(TablaProyecto[[#This Row],[DistanceFromHome]]&lt;20,"10-20 kms","20-30 kms"))</f>
        <v>10-20 kms</v>
      </c>
      <c r="AO1881" s="3" t="str">
        <f>+IF(TablaProyecto[[#This Row],[Porcentaje de aumento salarial recibido (%)]]&lt;16%,"Bajo",IF(TablaProyecto[[#This Row],[Porcentaje de aumento salarial recibido (%)]]&lt;21%,"Medio","Alto"))</f>
        <v>Medio</v>
      </c>
      <c r="AP1881" s="3" t="str">
        <f>+IF(TablaProyecto[[#This Row],[TrainingTimesLastYear]]&lt;3,"Poca",IF(TablaProyecto[[#This Row],[TrainingTimesLastYear]]&lt;5,"Media","Mucha"))</f>
        <v>Media</v>
      </c>
      <c r="AQ1881" s="3" t="str">
        <f>+IF(TablaProyecto[[#This Row],[TotalWorkingYears]]&lt;4,"Junior",IF(TablaProyecto[[#This Row],[TotalWorkingYears]]&lt;10,"Intermediate","Senior"))</f>
        <v>Senior</v>
      </c>
      <c r="AS1881" t="str">
        <f>+IF(TablaProyecto[[#This Row],[Education]]&gt;5,"ERRONEO","")</f>
        <v/>
      </c>
      <c r="AT1881" t="str">
        <f>IF(+COUNTIF(TablaProyecto[EmployeeNumber],TablaProyecto[[#This Row],[EmployeeNumber]])&gt;1,"ERRONEO"," ")</f>
        <v xml:space="preserve"> </v>
      </c>
      <c r="AU1881" t="str">
        <f>+IF(TablaProyecto[[#This Row],[JobSatisfaction]]&gt;4,"ERRONEO"," ")</f>
        <v xml:space="preserve"> </v>
      </c>
      <c r="AV1881" t="str">
        <f>+IF(TablaProyecto[[#This Row],[PerformanceRating]]&gt;4,"ERRONEO"," ")</f>
        <v xml:space="preserve"> </v>
      </c>
      <c r="AW1881" t="str">
        <f>+IF(TablaProyecto[[#This Row],[RelationshipSatisfaction]]&gt;4,"ERRONEO"," ")</f>
        <v xml:space="preserve"> </v>
      </c>
      <c r="AX1881" t="str">
        <f>+IF(TablaProyecto[[#This Row],[WorkLifeBalance]]&gt;4,"ERRONEO"," ")</f>
        <v xml:space="preserve"> </v>
      </c>
    </row>
    <row r="1882" spans="1:50" x14ac:dyDescent="0.35">
      <c r="A1882">
        <v>30</v>
      </c>
      <c r="B1882" t="s">
        <v>43</v>
      </c>
      <c r="C1882" t="s">
        <v>55</v>
      </c>
      <c r="D1882">
        <v>1238</v>
      </c>
      <c r="E1882" t="s">
        <v>45</v>
      </c>
      <c r="F1882">
        <v>8</v>
      </c>
      <c r="G1882">
        <v>3</v>
      </c>
      <c r="H1882" t="s">
        <v>61</v>
      </c>
      <c r="I1882">
        <v>1</v>
      </c>
      <c r="J1882">
        <v>2479</v>
      </c>
      <c r="K1882">
        <v>4</v>
      </c>
      <c r="L1882" t="s">
        <v>46</v>
      </c>
      <c r="M1882">
        <v>48</v>
      </c>
      <c r="N1882">
        <v>3</v>
      </c>
      <c r="O1882">
        <v>2</v>
      </c>
      <c r="P1882" t="s">
        <v>40</v>
      </c>
      <c r="Q1882">
        <v>4</v>
      </c>
      <c r="R1882" t="s">
        <v>52</v>
      </c>
      <c r="S1882">
        <v>2559</v>
      </c>
      <c r="T1882">
        <v>3835</v>
      </c>
      <c r="U1882">
        <v>1</v>
      </c>
      <c r="V1882" t="s">
        <v>42</v>
      </c>
      <c r="W1882" t="s">
        <v>43</v>
      </c>
      <c r="X1882">
        <v>11</v>
      </c>
      <c r="Y1882">
        <v>3</v>
      </c>
      <c r="Z1882">
        <v>3</v>
      </c>
      <c r="AA1882">
        <v>80</v>
      </c>
      <c r="AB1882">
        <v>1</v>
      </c>
      <c r="AC1882">
        <v>1</v>
      </c>
      <c r="AD1882">
        <v>3</v>
      </c>
      <c r="AE1882">
        <v>3</v>
      </c>
      <c r="AF1882">
        <v>5</v>
      </c>
      <c r="AG1882">
        <v>1</v>
      </c>
      <c r="AH1882">
        <v>0</v>
      </c>
      <c r="AI1882">
        <v>5</v>
      </c>
      <c r="AJ1882" s="3">
        <f>+TablaProyecto[[#This Row],[PercentSalaryHike]]/100</f>
        <v>0.11</v>
      </c>
      <c r="AK1882" s="3" t="str">
        <f>+IF(TablaProyecto[[#This Row],[Age]]&gt;=61,"Baby boomers",IF(TablaProyecto[[#This Row],[Age]]&gt;=45,"Generacion X",IF(TablaProyecto[[#This Row],[Age]]&gt;=29,"Millennials","Generacion Z")))</f>
        <v>Millennials</v>
      </c>
      <c r="AL188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82" s="3" t="str">
        <f>+IF(TablaProyecto[[#This Row],[HourlyRate]]&lt;50,"Coste salarial bajo",IF(TablaProyecto[[#This Row],[HourlyRate]]&lt;75,"Coste salarial medio","Coste salarial alto"))</f>
        <v>Coste salarial bajo</v>
      </c>
      <c r="AN1882" s="3" t="str">
        <f>+IF(TablaProyecto[[#This Row],[DistanceFromHome]]&lt;10,"0-10 kms",IF(TablaProyecto[[#This Row],[DistanceFromHome]]&lt;20,"10-20 kms","20-30 kms"))</f>
        <v>0-10 kms</v>
      </c>
      <c r="AO1882" s="3" t="str">
        <f>+IF(TablaProyecto[[#This Row],[Porcentaje de aumento salarial recibido (%)]]&lt;16%,"Bajo",IF(TablaProyecto[[#This Row],[Porcentaje de aumento salarial recibido (%)]]&lt;21%,"Medio","Alto"))</f>
        <v>Bajo</v>
      </c>
      <c r="AP1882" s="3" t="str">
        <f>+IF(TablaProyecto[[#This Row],[TrainingTimesLastYear]]&lt;3,"Poca",IF(TablaProyecto[[#This Row],[TrainingTimesLastYear]]&lt;5,"Media","Mucha"))</f>
        <v>Media</v>
      </c>
      <c r="AQ1882" s="3" t="str">
        <f>+IF(TablaProyecto[[#This Row],[TotalWorkingYears]]&lt;4,"Junior",IF(TablaProyecto[[#This Row],[TotalWorkingYears]]&lt;10,"Intermediate","Senior"))</f>
        <v>Junior</v>
      </c>
      <c r="AS1882" t="str">
        <f>+IF(TablaProyecto[[#This Row],[Education]]&gt;5,"ERRONEO","")</f>
        <v/>
      </c>
      <c r="AT1882" t="str">
        <f>IF(+COUNTIF(TablaProyecto[EmployeeNumber],TablaProyecto[[#This Row],[EmployeeNumber]])&gt;1,"ERRONEO"," ")</f>
        <v xml:space="preserve"> </v>
      </c>
      <c r="AU1882" t="str">
        <f>+IF(TablaProyecto[[#This Row],[JobSatisfaction]]&gt;4,"ERRONEO"," ")</f>
        <v xml:space="preserve"> </v>
      </c>
      <c r="AV1882" t="str">
        <f>+IF(TablaProyecto[[#This Row],[PerformanceRating]]&gt;4,"ERRONEO"," ")</f>
        <v xml:space="preserve"> </v>
      </c>
      <c r="AW1882" t="str">
        <f>+IF(TablaProyecto[[#This Row],[RelationshipSatisfaction]]&gt;4,"ERRONEO"," ")</f>
        <v xml:space="preserve"> </v>
      </c>
      <c r="AX1882" t="str">
        <f>+IF(TablaProyecto[[#This Row],[WorkLifeBalance]]&gt;4,"ERRONEO"," ")</f>
        <v xml:space="preserve"> </v>
      </c>
    </row>
    <row r="1883" spans="1:50" x14ac:dyDescent="0.35">
      <c r="A1883">
        <v>39</v>
      </c>
      <c r="B1883" t="s">
        <v>43</v>
      </c>
      <c r="C1883" t="s">
        <v>36</v>
      </c>
      <c r="D1883">
        <v>279</v>
      </c>
      <c r="E1883" t="s">
        <v>37</v>
      </c>
      <c r="F1883">
        <v>11</v>
      </c>
      <c r="G1883">
        <v>4</v>
      </c>
      <c r="H1883" t="s">
        <v>51</v>
      </c>
      <c r="I1883">
        <v>1</v>
      </c>
      <c r="J1883">
        <v>2480</v>
      </c>
      <c r="K1883">
        <v>4</v>
      </c>
      <c r="L1883" t="s">
        <v>39</v>
      </c>
      <c r="M1883">
        <v>72</v>
      </c>
      <c r="N1883">
        <v>2</v>
      </c>
      <c r="O1883">
        <v>2</v>
      </c>
      <c r="P1883" t="s">
        <v>40</v>
      </c>
      <c r="Q1883">
        <v>3</v>
      </c>
      <c r="R1883" t="s">
        <v>52</v>
      </c>
      <c r="S1883">
        <v>2066</v>
      </c>
      <c r="T1883">
        <v>17736</v>
      </c>
      <c r="U1883">
        <v>3</v>
      </c>
      <c r="V1883" t="s">
        <v>42</v>
      </c>
      <c r="W1883" t="s">
        <v>43</v>
      </c>
      <c r="X1883">
        <v>13</v>
      </c>
      <c r="Y1883">
        <v>3</v>
      </c>
      <c r="Z1883">
        <v>3</v>
      </c>
      <c r="AA1883">
        <v>80</v>
      </c>
      <c r="AB1883">
        <v>0</v>
      </c>
      <c r="AC1883">
        <v>1</v>
      </c>
      <c r="AD1883">
        <v>2</v>
      </c>
      <c r="AE1883">
        <v>3</v>
      </c>
      <c r="AF1883">
        <v>3</v>
      </c>
      <c r="AG1883">
        <v>15</v>
      </c>
      <c r="AH1883">
        <v>6</v>
      </c>
      <c r="AI1883">
        <v>1</v>
      </c>
      <c r="AJ1883" s="3">
        <f>+TablaProyecto[[#This Row],[PercentSalaryHike]]/100</f>
        <v>0.13</v>
      </c>
      <c r="AK1883" s="3" t="str">
        <f>+IF(TablaProyecto[[#This Row],[Age]]&gt;=61,"Baby boomers",IF(TablaProyecto[[#This Row],[Age]]&gt;=45,"Generacion X",IF(TablaProyecto[[#This Row],[Age]]&gt;=29,"Millennials","Generacion Z")))</f>
        <v>Millennials</v>
      </c>
      <c r="AL188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83" s="3" t="str">
        <f>+IF(TablaProyecto[[#This Row],[HourlyRate]]&lt;50,"Coste salarial bajo",IF(TablaProyecto[[#This Row],[HourlyRate]]&lt;75,"Coste salarial medio","Coste salarial alto"))</f>
        <v>Coste salarial medio</v>
      </c>
      <c r="AN1883" s="3" t="str">
        <f>+IF(TablaProyecto[[#This Row],[DistanceFromHome]]&lt;10,"0-10 kms",IF(TablaProyecto[[#This Row],[DistanceFromHome]]&lt;20,"10-20 kms","20-30 kms"))</f>
        <v>10-20 kms</v>
      </c>
      <c r="AO1883" s="3" t="str">
        <f>+IF(TablaProyecto[[#This Row],[Porcentaje de aumento salarial recibido (%)]]&lt;16%,"Bajo",IF(TablaProyecto[[#This Row],[Porcentaje de aumento salarial recibido (%)]]&lt;21%,"Medio","Alto"))</f>
        <v>Bajo</v>
      </c>
      <c r="AP1883" s="3" t="str">
        <f>+IF(TablaProyecto[[#This Row],[TrainingTimesLastYear]]&lt;3,"Poca",IF(TablaProyecto[[#This Row],[TrainingTimesLastYear]]&lt;5,"Media","Mucha"))</f>
        <v>Poca</v>
      </c>
      <c r="AQ1883" s="3" t="str">
        <f>+IF(TablaProyecto[[#This Row],[TotalWorkingYears]]&lt;4,"Junior",IF(TablaProyecto[[#This Row],[TotalWorkingYears]]&lt;10,"Intermediate","Senior"))</f>
        <v>Junior</v>
      </c>
      <c r="AS1883" t="str">
        <f>+IF(TablaProyecto[[#This Row],[Education]]&gt;5,"ERRONEO","")</f>
        <v/>
      </c>
      <c r="AT1883" t="str">
        <f>IF(+COUNTIF(TablaProyecto[EmployeeNumber],TablaProyecto[[#This Row],[EmployeeNumber]])&gt;1,"ERRONEO"," ")</f>
        <v xml:space="preserve"> </v>
      </c>
      <c r="AU1883" t="str">
        <f>+IF(TablaProyecto[[#This Row],[JobSatisfaction]]&gt;4,"ERRONEO"," ")</f>
        <v xml:space="preserve"> </v>
      </c>
      <c r="AV1883" t="str">
        <f>+IF(TablaProyecto[[#This Row],[PerformanceRating]]&gt;4,"ERRONEO"," ")</f>
        <v xml:space="preserve"> </v>
      </c>
      <c r="AW1883" t="str">
        <f>+IF(TablaProyecto[[#This Row],[RelationshipSatisfaction]]&gt;4,"ERRONEO"," ")</f>
        <v xml:space="preserve"> </v>
      </c>
      <c r="AX1883" t="str">
        <f>+IF(TablaProyecto[[#This Row],[WorkLifeBalance]]&gt;4,"ERRONEO"," ")</f>
        <v xml:space="preserve"> </v>
      </c>
    </row>
    <row r="1884" spans="1:50" x14ac:dyDescent="0.35">
      <c r="A1884">
        <v>25</v>
      </c>
      <c r="B1884" t="s">
        <v>43</v>
      </c>
      <c r="C1884" t="s">
        <v>44</v>
      </c>
      <c r="D1884">
        <v>790</v>
      </c>
      <c r="E1884" t="s">
        <v>61</v>
      </c>
      <c r="F1884">
        <v>1</v>
      </c>
      <c r="G1884">
        <v>2</v>
      </c>
      <c r="H1884" t="s">
        <v>59</v>
      </c>
      <c r="I1884">
        <v>1</v>
      </c>
      <c r="J1884">
        <v>2481</v>
      </c>
      <c r="K1884">
        <v>1</v>
      </c>
      <c r="L1884" t="s">
        <v>39</v>
      </c>
      <c r="M1884">
        <v>89</v>
      </c>
      <c r="N1884">
        <v>3</v>
      </c>
      <c r="O1884">
        <v>2</v>
      </c>
      <c r="P1884" t="s">
        <v>50</v>
      </c>
      <c r="Q1884">
        <v>3</v>
      </c>
      <c r="R1884" t="s">
        <v>52</v>
      </c>
      <c r="S1884">
        <v>2180</v>
      </c>
      <c r="T1884">
        <v>12023</v>
      </c>
      <c r="U1884">
        <v>0</v>
      </c>
      <c r="V1884" t="s">
        <v>42</v>
      </c>
      <c r="W1884" t="s">
        <v>35</v>
      </c>
      <c r="X1884">
        <v>14</v>
      </c>
      <c r="Y1884">
        <v>3</v>
      </c>
      <c r="Z1884">
        <v>1</v>
      </c>
      <c r="AA1884">
        <v>80</v>
      </c>
      <c r="AB1884">
        <v>0</v>
      </c>
      <c r="AC1884">
        <v>9</v>
      </c>
      <c r="AD1884">
        <v>2</v>
      </c>
      <c r="AE1884">
        <v>4</v>
      </c>
      <c r="AF1884">
        <v>7</v>
      </c>
      <c r="AG1884">
        <v>0</v>
      </c>
      <c r="AH1884">
        <v>4</v>
      </c>
      <c r="AI1884">
        <v>3</v>
      </c>
      <c r="AJ1884" s="3">
        <f>+TablaProyecto[[#This Row],[PercentSalaryHike]]/100</f>
        <v>0.14000000000000001</v>
      </c>
      <c r="AK1884" s="3" t="str">
        <f>+IF(TablaProyecto[[#This Row],[Age]]&gt;=61,"Baby boomers",IF(TablaProyecto[[#This Row],[Age]]&gt;=45,"Generacion X",IF(TablaProyecto[[#This Row],[Age]]&gt;=29,"Millennials","Generacion Z")))</f>
        <v>Generacion Z</v>
      </c>
      <c r="AL188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84" s="3" t="str">
        <f>+IF(TablaProyecto[[#This Row],[HourlyRate]]&lt;50,"Coste salarial bajo",IF(TablaProyecto[[#This Row],[HourlyRate]]&lt;75,"Coste salarial medio","Coste salarial alto"))</f>
        <v>Coste salarial alto</v>
      </c>
      <c r="AN1884" s="3" t="str">
        <f>+IF(TablaProyecto[[#This Row],[DistanceFromHome]]&lt;10,"0-10 kms",IF(TablaProyecto[[#This Row],[DistanceFromHome]]&lt;20,"10-20 kms","20-30 kms"))</f>
        <v>0-10 kms</v>
      </c>
      <c r="AO1884" s="3" t="str">
        <f>+IF(TablaProyecto[[#This Row],[Porcentaje de aumento salarial recibido (%)]]&lt;16%,"Bajo",IF(TablaProyecto[[#This Row],[Porcentaje de aumento salarial recibido (%)]]&lt;21%,"Medio","Alto"))</f>
        <v>Bajo</v>
      </c>
      <c r="AP1884" s="3" t="str">
        <f>+IF(TablaProyecto[[#This Row],[TrainingTimesLastYear]]&lt;3,"Poca",IF(TablaProyecto[[#This Row],[TrainingTimesLastYear]]&lt;5,"Media","Mucha"))</f>
        <v>Poca</v>
      </c>
      <c r="AQ1884" s="3" t="str">
        <f>+IF(TablaProyecto[[#This Row],[TotalWorkingYears]]&lt;4,"Junior",IF(TablaProyecto[[#This Row],[TotalWorkingYears]]&lt;10,"Intermediate","Senior"))</f>
        <v>Intermediate</v>
      </c>
      <c r="AS1884" t="str">
        <f>+IF(TablaProyecto[[#This Row],[Education]]&gt;5,"ERRONEO","")</f>
        <v/>
      </c>
      <c r="AT1884" t="str">
        <f>IF(+COUNTIF(TablaProyecto[EmployeeNumber],TablaProyecto[[#This Row],[EmployeeNumber]])&gt;1,"ERRONEO"," ")</f>
        <v xml:space="preserve"> </v>
      </c>
      <c r="AU1884" t="str">
        <f>+IF(TablaProyecto[[#This Row],[JobSatisfaction]]&gt;4,"ERRONEO"," ")</f>
        <v xml:space="preserve"> </v>
      </c>
      <c r="AV1884" t="str">
        <f>+IF(TablaProyecto[[#This Row],[PerformanceRating]]&gt;4,"ERRONEO"," ")</f>
        <v xml:space="preserve"> </v>
      </c>
      <c r="AW1884" t="str">
        <f>+IF(TablaProyecto[[#This Row],[RelationshipSatisfaction]]&gt;4,"ERRONEO"," ")</f>
        <v xml:space="preserve"> </v>
      </c>
      <c r="AX1884" t="str">
        <f>+IF(TablaProyecto[[#This Row],[WorkLifeBalance]]&gt;4,"ERRONEO"," ")</f>
        <v xml:space="preserve"> </v>
      </c>
    </row>
    <row r="1885" spans="1:50" x14ac:dyDescent="0.35">
      <c r="A1885">
        <v>30</v>
      </c>
      <c r="B1885" t="s">
        <v>35</v>
      </c>
      <c r="C1885" t="s">
        <v>36</v>
      </c>
      <c r="D1885">
        <v>365</v>
      </c>
      <c r="E1885" t="s">
        <v>45</v>
      </c>
      <c r="F1885">
        <v>23</v>
      </c>
      <c r="G1885">
        <v>2</v>
      </c>
      <c r="H1885" t="s">
        <v>51</v>
      </c>
      <c r="I1885">
        <v>1</v>
      </c>
      <c r="J1885">
        <v>2482</v>
      </c>
      <c r="K1885">
        <v>3</v>
      </c>
      <c r="L1885" t="s">
        <v>46</v>
      </c>
      <c r="M1885">
        <v>72</v>
      </c>
      <c r="N1885">
        <v>3</v>
      </c>
      <c r="O1885">
        <v>2</v>
      </c>
      <c r="P1885" t="s">
        <v>50</v>
      </c>
      <c r="Q1885">
        <v>3</v>
      </c>
      <c r="R1885" t="s">
        <v>41</v>
      </c>
      <c r="S1885">
        <v>3929</v>
      </c>
      <c r="T1885">
        <v>11262</v>
      </c>
      <c r="U1885">
        <v>2</v>
      </c>
      <c r="V1885" t="s">
        <v>42</v>
      </c>
      <c r="W1885" t="s">
        <v>43</v>
      </c>
      <c r="X1885">
        <v>21</v>
      </c>
      <c r="Y1885">
        <v>3</v>
      </c>
      <c r="Z1885">
        <v>4</v>
      </c>
      <c r="AA1885">
        <v>80</v>
      </c>
      <c r="AB1885">
        <v>1</v>
      </c>
      <c r="AC1885">
        <v>12</v>
      </c>
      <c r="AD1885">
        <v>0</v>
      </c>
      <c r="AE1885">
        <v>2</v>
      </c>
      <c r="AF1885">
        <v>22</v>
      </c>
      <c r="AG1885">
        <v>2</v>
      </c>
      <c r="AH1885">
        <v>0</v>
      </c>
      <c r="AI1885">
        <v>7</v>
      </c>
      <c r="AJ1885" s="3">
        <f>+TablaProyecto[[#This Row],[PercentSalaryHike]]/100</f>
        <v>0.21</v>
      </c>
      <c r="AK1885" s="3" t="str">
        <f>+IF(TablaProyecto[[#This Row],[Age]]&gt;=61,"Baby boomers",IF(TablaProyecto[[#This Row],[Age]]&gt;=45,"Generacion X",IF(TablaProyecto[[#This Row],[Age]]&gt;=29,"Millennials","Generacion Z")))</f>
        <v>Millennials</v>
      </c>
      <c r="AL188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885" s="3" t="str">
        <f>+IF(TablaProyecto[[#This Row],[HourlyRate]]&lt;50,"Coste salarial bajo",IF(TablaProyecto[[#This Row],[HourlyRate]]&lt;75,"Coste salarial medio","Coste salarial alto"))</f>
        <v>Coste salarial medio</v>
      </c>
      <c r="AN1885" s="3" t="str">
        <f>+IF(TablaProyecto[[#This Row],[DistanceFromHome]]&lt;10,"0-10 kms",IF(TablaProyecto[[#This Row],[DistanceFromHome]]&lt;20,"10-20 kms","20-30 kms"))</f>
        <v>20-30 kms</v>
      </c>
      <c r="AO1885" s="3" t="str">
        <f>+IF(TablaProyecto[[#This Row],[Porcentaje de aumento salarial recibido (%)]]&lt;16%,"Bajo",IF(TablaProyecto[[#This Row],[Porcentaje de aumento salarial recibido (%)]]&lt;21%,"Medio","Alto"))</f>
        <v>Alto</v>
      </c>
      <c r="AP1885" s="3" t="str">
        <f>+IF(TablaProyecto[[#This Row],[TrainingTimesLastYear]]&lt;3,"Poca",IF(TablaProyecto[[#This Row],[TrainingTimesLastYear]]&lt;5,"Media","Mucha"))</f>
        <v>Poca</v>
      </c>
      <c r="AQ1885" s="3" t="str">
        <f>+IF(TablaProyecto[[#This Row],[TotalWorkingYears]]&lt;4,"Junior",IF(TablaProyecto[[#This Row],[TotalWorkingYears]]&lt;10,"Intermediate","Senior"))</f>
        <v>Senior</v>
      </c>
      <c r="AS1885" t="str">
        <f>+IF(TablaProyecto[[#This Row],[Education]]&gt;5,"ERRONEO","")</f>
        <v/>
      </c>
      <c r="AT1885" t="str">
        <f>IF(+COUNTIF(TablaProyecto[EmployeeNumber],TablaProyecto[[#This Row],[EmployeeNumber]])&gt;1,"ERRONEO"," ")</f>
        <v xml:space="preserve"> </v>
      </c>
      <c r="AU1885" t="str">
        <f>+IF(TablaProyecto[[#This Row],[JobSatisfaction]]&gt;4,"ERRONEO"," ")</f>
        <v xml:space="preserve"> </v>
      </c>
      <c r="AV1885" t="str">
        <f>+IF(TablaProyecto[[#This Row],[PerformanceRating]]&gt;4,"ERRONEO"," ")</f>
        <v xml:space="preserve"> </v>
      </c>
      <c r="AW1885" t="str">
        <f>+IF(TablaProyecto[[#This Row],[RelationshipSatisfaction]]&gt;4,"ERRONEO"," ")</f>
        <v xml:space="preserve"> </v>
      </c>
      <c r="AX1885" t="str">
        <f>+IF(TablaProyecto[[#This Row],[WorkLifeBalance]]&gt;4,"ERRONEO"," ")</f>
        <v xml:space="preserve"> </v>
      </c>
    </row>
    <row r="1886" spans="1:50" x14ac:dyDescent="0.35">
      <c r="A1886">
        <v>46</v>
      </c>
      <c r="B1886" t="s">
        <v>43</v>
      </c>
      <c r="C1886" t="s">
        <v>36</v>
      </c>
      <c r="D1886">
        <v>310</v>
      </c>
      <c r="E1886" t="s">
        <v>61</v>
      </c>
      <c r="F1886">
        <v>23</v>
      </c>
      <c r="G1886">
        <v>1</v>
      </c>
      <c r="H1886" t="s">
        <v>60</v>
      </c>
      <c r="I1886">
        <v>1</v>
      </c>
      <c r="J1886">
        <v>2483</v>
      </c>
      <c r="K1886">
        <v>1</v>
      </c>
      <c r="L1886" t="s">
        <v>46</v>
      </c>
      <c r="M1886">
        <v>33</v>
      </c>
      <c r="N1886">
        <v>3</v>
      </c>
      <c r="O1886">
        <v>4</v>
      </c>
      <c r="P1886" t="s">
        <v>50</v>
      </c>
      <c r="Q1886">
        <v>3</v>
      </c>
      <c r="R1886" t="s">
        <v>52</v>
      </c>
      <c r="S1886">
        <v>5151</v>
      </c>
      <c r="T1886">
        <v>10503</v>
      </c>
      <c r="U1886">
        <v>0</v>
      </c>
      <c r="V1886" t="s">
        <v>42</v>
      </c>
      <c r="W1886" t="s">
        <v>43</v>
      </c>
      <c r="X1886">
        <v>17</v>
      </c>
      <c r="Y1886">
        <v>3</v>
      </c>
      <c r="Z1886">
        <v>4</v>
      </c>
      <c r="AA1886">
        <v>80</v>
      </c>
      <c r="AB1886">
        <v>1</v>
      </c>
      <c r="AC1886">
        <v>3</v>
      </c>
      <c r="AD1886">
        <v>3</v>
      </c>
      <c r="AE1886">
        <v>3</v>
      </c>
      <c r="AF1886">
        <v>19</v>
      </c>
      <c r="AG1886">
        <v>2</v>
      </c>
      <c r="AH1886">
        <v>0</v>
      </c>
      <c r="AI1886">
        <v>8</v>
      </c>
      <c r="AJ1886" s="3">
        <f>+TablaProyecto[[#This Row],[PercentSalaryHike]]/100</f>
        <v>0.17</v>
      </c>
      <c r="AK1886" s="3" t="str">
        <f>+IF(TablaProyecto[[#This Row],[Age]]&gt;=61,"Baby boomers",IF(TablaProyecto[[#This Row],[Age]]&gt;=45,"Generacion X",IF(TablaProyecto[[#This Row],[Age]]&gt;=29,"Millennials","Generacion Z")))</f>
        <v>Generacion X</v>
      </c>
      <c r="AL188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886" s="3" t="str">
        <f>+IF(TablaProyecto[[#This Row],[HourlyRate]]&lt;50,"Coste salarial bajo",IF(TablaProyecto[[#This Row],[HourlyRate]]&lt;75,"Coste salarial medio","Coste salarial alto"))</f>
        <v>Coste salarial bajo</v>
      </c>
      <c r="AN1886" s="3" t="str">
        <f>+IF(TablaProyecto[[#This Row],[DistanceFromHome]]&lt;10,"0-10 kms",IF(TablaProyecto[[#This Row],[DistanceFromHome]]&lt;20,"10-20 kms","20-30 kms"))</f>
        <v>20-30 kms</v>
      </c>
      <c r="AO1886" s="3" t="str">
        <f>+IF(TablaProyecto[[#This Row],[Porcentaje de aumento salarial recibido (%)]]&lt;16%,"Bajo",IF(TablaProyecto[[#This Row],[Porcentaje de aumento salarial recibido (%)]]&lt;21%,"Medio","Alto"))</f>
        <v>Medio</v>
      </c>
      <c r="AP1886" s="3" t="str">
        <f>+IF(TablaProyecto[[#This Row],[TrainingTimesLastYear]]&lt;3,"Poca",IF(TablaProyecto[[#This Row],[TrainingTimesLastYear]]&lt;5,"Media","Mucha"))</f>
        <v>Media</v>
      </c>
      <c r="AQ1886" s="3" t="str">
        <f>+IF(TablaProyecto[[#This Row],[TotalWorkingYears]]&lt;4,"Junior",IF(TablaProyecto[[#This Row],[TotalWorkingYears]]&lt;10,"Intermediate","Senior"))</f>
        <v>Junior</v>
      </c>
      <c r="AS1886" t="str">
        <f>+IF(TablaProyecto[[#This Row],[Education]]&gt;5,"ERRONEO","")</f>
        <v/>
      </c>
      <c r="AT1886" t="str">
        <f>IF(+COUNTIF(TablaProyecto[EmployeeNumber],TablaProyecto[[#This Row],[EmployeeNumber]])&gt;1,"ERRONEO"," ")</f>
        <v xml:space="preserve"> </v>
      </c>
      <c r="AU1886" t="str">
        <f>+IF(TablaProyecto[[#This Row],[JobSatisfaction]]&gt;4,"ERRONEO"," ")</f>
        <v xml:space="preserve"> </v>
      </c>
      <c r="AV1886" t="str">
        <f>+IF(TablaProyecto[[#This Row],[PerformanceRating]]&gt;4,"ERRONEO"," ")</f>
        <v xml:space="preserve"> </v>
      </c>
      <c r="AW1886" t="str">
        <f>+IF(TablaProyecto[[#This Row],[RelationshipSatisfaction]]&gt;4,"ERRONEO"," ")</f>
        <v xml:space="preserve"> </v>
      </c>
      <c r="AX1886" t="str">
        <f>+IF(TablaProyecto[[#This Row],[WorkLifeBalance]]&gt;4,"ERRONEO"," ")</f>
        <v xml:space="preserve"> </v>
      </c>
    </row>
    <row r="1887" spans="1:50" x14ac:dyDescent="0.35">
      <c r="A1887">
        <v>43</v>
      </c>
      <c r="B1887" t="s">
        <v>43</v>
      </c>
      <c r="C1887" t="s">
        <v>36</v>
      </c>
      <c r="D1887">
        <v>906</v>
      </c>
      <c r="E1887" t="s">
        <v>61</v>
      </c>
      <c r="F1887">
        <v>2</v>
      </c>
      <c r="G1887">
        <v>5</v>
      </c>
      <c r="H1887" t="s">
        <v>60</v>
      </c>
      <c r="I1887">
        <v>1</v>
      </c>
      <c r="J1887">
        <v>2484</v>
      </c>
      <c r="K1887">
        <v>1</v>
      </c>
      <c r="L1887" t="s">
        <v>46</v>
      </c>
      <c r="M1887">
        <v>88</v>
      </c>
      <c r="N1887">
        <v>3</v>
      </c>
      <c r="O1887">
        <v>1</v>
      </c>
      <c r="P1887" t="s">
        <v>53</v>
      </c>
      <c r="Q1887">
        <v>2</v>
      </c>
      <c r="R1887" t="s">
        <v>41</v>
      </c>
      <c r="S1887">
        <v>1129</v>
      </c>
      <c r="T1887">
        <v>3465</v>
      </c>
      <c r="U1887">
        <v>2</v>
      </c>
      <c r="V1887" t="s">
        <v>42</v>
      </c>
      <c r="W1887" t="s">
        <v>43</v>
      </c>
      <c r="X1887">
        <v>15</v>
      </c>
      <c r="Y1887">
        <v>3</v>
      </c>
      <c r="Z1887">
        <v>1</v>
      </c>
      <c r="AA1887">
        <v>80</v>
      </c>
      <c r="AB1887">
        <v>1</v>
      </c>
      <c r="AC1887">
        <v>29</v>
      </c>
      <c r="AD1887">
        <v>5</v>
      </c>
      <c r="AE1887">
        <v>2</v>
      </c>
      <c r="AF1887">
        <v>11</v>
      </c>
      <c r="AG1887">
        <v>7</v>
      </c>
      <c r="AH1887">
        <v>0</v>
      </c>
      <c r="AI1887">
        <v>2</v>
      </c>
      <c r="AJ1887" s="3">
        <f>+TablaProyecto[[#This Row],[PercentSalaryHike]]/100</f>
        <v>0.15</v>
      </c>
      <c r="AK1887" s="3" t="str">
        <f>+IF(TablaProyecto[[#This Row],[Age]]&gt;=61,"Baby boomers",IF(TablaProyecto[[#This Row],[Age]]&gt;=45,"Generacion X",IF(TablaProyecto[[#This Row],[Age]]&gt;=29,"Millennials","Generacion Z")))</f>
        <v>Millennials</v>
      </c>
      <c r="AL188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887" s="3" t="str">
        <f>+IF(TablaProyecto[[#This Row],[HourlyRate]]&lt;50,"Coste salarial bajo",IF(TablaProyecto[[#This Row],[HourlyRate]]&lt;75,"Coste salarial medio","Coste salarial alto"))</f>
        <v>Coste salarial alto</v>
      </c>
      <c r="AN1887" s="3" t="str">
        <f>+IF(TablaProyecto[[#This Row],[DistanceFromHome]]&lt;10,"0-10 kms",IF(TablaProyecto[[#This Row],[DistanceFromHome]]&lt;20,"10-20 kms","20-30 kms"))</f>
        <v>0-10 kms</v>
      </c>
      <c r="AO1887" s="3" t="str">
        <f>+IF(TablaProyecto[[#This Row],[Porcentaje de aumento salarial recibido (%)]]&lt;16%,"Bajo",IF(TablaProyecto[[#This Row],[Porcentaje de aumento salarial recibido (%)]]&lt;21%,"Medio","Alto"))</f>
        <v>Bajo</v>
      </c>
      <c r="AP1887" s="3" t="str">
        <f>+IF(TablaProyecto[[#This Row],[TrainingTimesLastYear]]&lt;3,"Poca",IF(TablaProyecto[[#This Row],[TrainingTimesLastYear]]&lt;5,"Media","Mucha"))</f>
        <v>Mucha</v>
      </c>
      <c r="AQ1887" s="3" t="str">
        <f>+IF(TablaProyecto[[#This Row],[TotalWorkingYears]]&lt;4,"Junior",IF(TablaProyecto[[#This Row],[TotalWorkingYears]]&lt;10,"Intermediate","Senior"))</f>
        <v>Senior</v>
      </c>
      <c r="AS1887" t="str">
        <f>+IF(TablaProyecto[[#This Row],[Education]]&gt;5,"ERRONEO","")</f>
        <v/>
      </c>
      <c r="AT1887" t="str">
        <f>IF(+COUNTIF(TablaProyecto[EmployeeNumber],TablaProyecto[[#This Row],[EmployeeNumber]])&gt;1,"ERRONEO"," ")</f>
        <v xml:space="preserve"> </v>
      </c>
      <c r="AU1887" t="str">
        <f>+IF(TablaProyecto[[#This Row],[JobSatisfaction]]&gt;4,"ERRONEO"," ")</f>
        <v xml:space="preserve"> </v>
      </c>
      <c r="AV1887" t="str">
        <f>+IF(TablaProyecto[[#This Row],[PerformanceRating]]&gt;4,"ERRONEO"," ")</f>
        <v xml:space="preserve"> </v>
      </c>
      <c r="AW1887" t="str">
        <f>+IF(TablaProyecto[[#This Row],[RelationshipSatisfaction]]&gt;4,"ERRONEO"," ")</f>
        <v xml:space="preserve"> </v>
      </c>
      <c r="AX1887" t="str">
        <f>+IF(TablaProyecto[[#This Row],[WorkLifeBalance]]&gt;4,"ERRONEO"," ")</f>
        <v xml:space="preserve"> </v>
      </c>
    </row>
    <row r="1888" spans="1:50" x14ac:dyDescent="0.35">
      <c r="A1888">
        <v>28</v>
      </c>
      <c r="B1888" t="s">
        <v>43</v>
      </c>
      <c r="C1888" t="s">
        <v>44</v>
      </c>
      <c r="D1888">
        <v>167</v>
      </c>
      <c r="E1888" t="s">
        <v>61</v>
      </c>
      <c r="F1888">
        <v>23</v>
      </c>
      <c r="G1888">
        <v>4</v>
      </c>
      <c r="H1888" t="s">
        <v>61</v>
      </c>
      <c r="I1888">
        <v>1</v>
      </c>
      <c r="J1888">
        <v>2485</v>
      </c>
      <c r="K1888">
        <v>2</v>
      </c>
      <c r="L1888" t="s">
        <v>46</v>
      </c>
      <c r="M1888">
        <v>99</v>
      </c>
      <c r="N1888">
        <v>3</v>
      </c>
      <c r="O1888">
        <v>2</v>
      </c>
      <c r="P1888" t="s">
        <v>47</v>
      </c>
      <c r="Q1888">
        <v>3</v>
      </c>
      <c r="R1888" t="s">
        <v>52</v>
      </c>
      <c r="S1888">
        <v>2339</v>
      </c>
      <c r="T1888">
        <v>19196</v>
      </c>
      <c r="U1888">
        <v>4</v>
      </c>
      <c r="V1888" t="s">
        <v>42</v>
      </c>
      <c r="W1888" t="s">
        <v>43</v>
      </c>
      <c r="X1888">
        <v>23</v>
      </c>
      <c r="Y1888">
        <v>4</v>
      </c>
      <c r="Z1888">
        <v>3</v>
      </c>
      <c r="AA1888">
        <v>80</v>
      </c>
      <c r="AB1888">
        <v>2</v>
      </c>
      <c r="AC1888">
        <v>33</v>
      </c>
      <c r="AD1888">
        <v>2</v>
      </c>
      <c r="AE1888">
        <v>2</v>
      </c>
      <c r="AF1888">
        <v>1</v>
      </c>
      <c r="AG1888">
        <v>6</v>
      </c>
      <c r="AH1888">
        <v>1</v>
      </c>
      <c r="AI1888">
        <v>2</v>
      </c>
      <c r="AJ1888" s="3">
        <f>+TablaProyecto[[#This Row],[PercentSalaryHike]]/100</f>
        <v>0.23</v>
      </c>
      <c r="AK1888" s="3" t="str">
        <f>+IF(TablaProyecto[[#This Row],[Age]]&gt;=61,"Baby boomers",IF(TablaProyecto[[#This Row],[Age]]&gt;=45,"Generacion X",IF(TablaProyecto[[#This Row],[Age]]&gt;=29,"Millennials","Generacion Z")))</f>
        <v>Generacion Z</v>
      </c>
      <c r="AL188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888" s="3" t="str">
        <f>+IF(TablaProyecto[[#This Row],[HourlyRate]]&lt;50,"Coste salarial bajo",IF(TablaProyecto[[#This Row],[HourlyRate]]&lt;75,"Coste salarial medio","Coste salarial alto"))</f>
        <v>Coste salarial alto</v>
      </c>
      <c r="AN1888" s="3" t="str">
        <f>+IF(TablaProyecto[[#This Row],[DistanceFromHome]]&lt;10,"0-10 kms",IF(TablaProyecto[[#This Row],[DistanceFromHome]]&lt;20,"10-20 kms","20-30 kms"))</f>
        <v>20-30 kms</v>
      </c>
      <c r="AO1888" s="3" t="str">
        <f>+IF(TablaProyecto[[#This Row],[Porcentaje de aumento salarial recibido (%)]]&lt;16%,"Bajo",IF(TablaProyecto[[#This Row],[Porcentaje de aumento salarial recibido (%)]]&lt;21%,"Medio","Alto"))</f>
        <v>Alto</v>
      </c>
      <c r="AP1888" s="3" t="str">
        <f>+IF(TablaProyecto[[#This Row],[TrainingTimesLastYear]]&lt;3,"Poca",IF(TablaProyecto[[#This Row],[TrainingTimesLastYear]]&lt;5,"Media","Mucha"))</f>
        <v>Poca</v>
      </c>
      <c r="AQ1888" s="3" t="str">
        <f>+IF(TablaProyecto[[#This Row],[TotalWorkingYears]]&lt;4,"Junior",IF(TablaProyecto[[#This Row],[TotalWorkingYears]]&lt;10,"Intermediate","Senior"))</f>
        <v>Senior</v>
      </c>
      <c r="AS1888" t="str">
        <f>+IF(TablaProyecto[[#This Row],[Education]]&gt;5,"ERRONEO","")</f>
        <v/>
      </c>
      <c r="AT1888" t="str">
        <f>IF(+COUNTIF(TablaProyecto[EmployeeNumber],TablaProyecto[[#This Row],[EmployeeNumber]])&gt;1,"ERRONEO"," ")</f>
        <v xml:space="preserve"> </v>
      </c>
      <c r="AU1888" t="str">
        <f>+IF(TablaProyecto[[#This Row],[JobSatisfaction]]&gt;4,"ERRONEO"," ")</f>
        <v xml:space="preserve"> </v>
      </c>
      <c r="AV1888" t="str">
        <f>+IF(TablaProyecto[[#This Row],[PerformanceRating]]&gt;4,"ERRONEO"," ")</f>
        <v xml:space="preserve"> </v>
      </c>
      <c r="AW1888" t="str">
        <f>+IF(TablaProyecto[[#This Row],[RelationshipSatisfaction]]&gt;4,"ERRONEO"," ")</f>
        <v xml:space="preserve"> </v>
      </c>
      <c r="AX1888" t="str">
        <f>+IF(TablaProyecto[[#This Row],[WorkLifeBalance]]&gt;4,"ERRONEO"," ")</f>
        <v xml:space="preserve"> </v>
      </c>
    </row>
    <row r="1889" spans="1:50" x14ac:dyDescent="0.35">
      <c r="A1889">
        <v>30</v>
      </c>
      <c r="B1889" t="s">
        <v>35</v>
      </c>
      <c r="C1889" t="s">
        <v>44</v>
      </c>
      <c r="D1889">
        <v>791</v>
      </c>
      <c r="E1889" t="s">
        <v>45</v>
      </c>
      <c r="F1889">
        <v>18</v>
      </c>
      <c r="G1889">
        <v>4</v>
      </c>
      <c r="H1889" t="s">
        <v>59</v>
      </c>
      <c r="I1889">
        <v>1</v>
      </c>
      <c r="J1889">
        <v>2486</v>
      </c>
      <c r="K1889">
        <v>3</v>
      </c>
      <c r="L1889" t="s">
        <v>39</v>
      </c>
      <c r="M1889">
        <v>32</v>
      </c>
      <c r="N1889">
        <v>3</v>
      </c>
      <c r="O1889">
        <v>1</v>
      </c>
      <c r="P1889" t="s">
        <v>57</v>
      </c>
      <c r="Q1889">
        <v>3</v>
      </c>
      <c r="R1889" t="s">
        <v>52</v>
      </c>
      <c r="S1889">
        <v>2728</v>
      </c>
      <c r="T1889">
        <v>7419</v>
      </c>
      <c r="U1889">
        <v>1</v>
      </c>
      <c r="V1889" t="s">
        <v>42</v>
      </c>
      <c r="W1889" t="s">
        <v>35</v>
      </c>
      <c r="X1889">
        <v>11</v>
      </c>
      <c r="Y1889">
        <v>3</v>
      </c>
      <c r="Z1889">
        <v>2</v>
      </c>
      <c r="AA1889">
        <v>80</v>
      </c>
      <c r="AB1889">
        <v>0</v>
      </c>
      <c r="AC1889">
        <v>8</v>
      </c>
      <c r="AD1889">
        <v>2</v>
      </c>
      <c r="AE1889">
        <v>2</v>
      </c>
      <c r="AF1889">
        <v>7</v>
      </c>
      <c r="AG1889">
        <v>3</v>
      </c>
      <c r="AH1889">
        <v>2</v>
      </c>
      <c r="AI1889">
        <v>1</v>
      </c>
      <c r="AJ1889" s="3">
        <f>+TablaProyecto[[#This Row],[PercentSalaryHike]]/100</f>
        <v>0.11</v>
      </c>
      <c r="AK1889" s="3" t="str">
        <f>+IF(TablaProyecto[[#This Row],[Age]]&gt;=61,"Baby boomers",IF(TablaProyecto[[#This Row],[Age]]&gt;=45,"Generacion X",IF(TablaProyecto[[#This Row],[Age]]&gt;=29,"Millennials","Generacion Z")))</f>
        <v>Millennials</v>
      </c>
      <c r="AL188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89" s="3" t="str">
        <f>+IF(TablaProyecto[[#This Row],[HourlyRate]]&lt;50,"Coste salarial bajo",IF(TablaProyecto[[#This Row],[HourlyRate]]&lt;75,"Coste salarial medio","Coste salarial alto"))</f>
        <v>Coste salarial bajo</v>
      </c>
      <c r="AN1889" s="3" t="str">
        <f>+IF(TablaProyecto[[#This Row],[DistanceFromHome]]&lt;10,"0-10 kms",IF(TablaProyecto[[#This Row],[DistanceFromHome]]&lt;20,"10-20 kms","20-30 kms"))</f>
        <v>10-20 kms</v>
      </c>
      <c r="AO1889" s="3" t="str">
        <f>+IF(TablaProyecto[[#This Row],[Porcentaje de aumento salarial recibido (%)]]&lt;16%,"Bajo",IF(TablaProyecto[[#This Row],[Porcentaje de aumento salarial recibido (%)]]&lt;21%,"Medio","Alto"))</f>
        <v>Bajo</v>
      </c>
      <c r="AP1889" s="3" t="str">
        <f>+IF(TablaProyecto[[#This Row],[TrainingTimesLastYear]]&lt;3,"Poca",IF(TablaProyecto[[#This Row],[TrainingTimesLastYear]]&lt;5,"Media","Mucha"))</f>
        <v>Poca</v>
      </c>
      <c r="AQ1889" s="3" t="str">
        <f>+IF(TablaProyecto[[#This Row],[TotalWorkingYears]]&lt;4,"Junior",IF(TablaProyecto[[#This Row],[TotalWorkingYears]]&lt;10,"Intermediate","Senior"))</f>
        <v>Intermediate</v>
      </c>
      <c r="AS1889" t="str">
        <f>+IF(TablaProyecto[[#This Row],[Education]]&gt;5,"ERRONEO","")</f>
        <v/>
      </c>
      <c r="AT1889" t="str">
        <f>IF(+COUNTIF(TablaProyecto[EmployeeNumber],TablaProyecto[[#This Row],[EmployeeNumber]])&gt;1,"ERRONEO"," ")</f>
        <v xml:space="preserve"> </v>
      </c>
      <c r="AU1889" t="str">
        <f>+IF(TablaProyecto[[#This Row],[JobSatisfaction]]&gt;4,"ERRONEO"," ")</f>
        <v xml:space="preserve"> </v>
      </c>
      <c r="AV1889" t="str">
        <f>+IF(TablaProyecto[[#This Row],[PerformanceRating]]&gt;4,"ERRONEO"," ")</f>
        <v xml:space="preserve"> </v>
      </c>
      <c r="AW1889" t="str">
        <f>+IF(TablaProyecto[[#This Row],[RelationshipSatisfaction]]&gt;4,"ERRONEO"," ")</f>
        <v xml:space="preserve"> </v>
      </c>
      <c r="AX1889" t="str">
        <f>+IF(TablaProyecto[[#This Row],[WorkLifeBalance]]&gt;4,"ERRONEO"," ")</f>
        <v xml:space="preserve"> </v>
      </c>
    </row>
    <row r="1890" spans="1:50" x14ac:dyDescent="0.35">
      <c r="A1890">
        <v>34</v>
      </c>
      <c r="B1890" t="s">
        <v>35</v>
      </c>
      <c r="C1890" t="s">
        <v>55</v>
      </c>
      <c r="D1890">
        <v>636</v>
      </c>
      <c r="E1890" t="s">
        <v>45</v>
      </c>
      <c r="F1890">
        <v>10</v>
      </c>
      <c r="G1890">
        <v>5</v>
      </c>
      <c r="H1890" t="s">
        <v>59</v>
      </c>
      <c r="I1890">
        <v>1</v>
      </c>
      <c r="J1890">
        <v>2487</v>
      </c>
      <c r="K1890">
        <v>1</v>
      </c>
      <c r="L1890" t="s">
        <v>46</v>
      </c>
      <c r="M1890">
        <v>87</v>
      </c>
      <c r="N1890">
        <v>3</v>
      </c>
      <c r="O1890">
        <v>1</v>
      </c>
      <c r="P1890" t="s">
        <v>56</v>
      </c>
      <c r="Q1890">
        <v>4</v>
      </c>
      <c r="R1890" t="s">
        <v>52</v>
      </c>
      <c r="S1890">
        <v>10883</v>
      </c>
      <c r="T1890">
        <v>25412</v>
      </c>
      <c r="U1890">
        <v>1</v>
      </c>
      <c r="V1890" t="s">
        <v>42</v>
      </c>
      <c r="W1890" t="s">
        <v>43</v>
      </c>
      <c r="X1890">
        <v>15</v>
      </c>
      <c r="Y1890">
        <v>3</v>
      </c>
      <c r="Z1890">
        <v>3</v>
      </c>
      <c r="AA1890">
        <v>80</v>
      </c>
      <c r="AB1890">
        <v>1</v>
      </c>
      <c r="AC1890">
        <v>1</v>
      </c>
      <c r="AD1890">
        <v>4</v>
      </c>
      <c r="AE1890">
        <v>4</v>
      </c>
      <c r="AF1890">
        <v>14</v>
      </c>
      <c r="AG1890">
        <v>15</v>
      </c>
      <c r="AH1890">
        <v>5</v>
      </c>
      <c r="AI1890">
        <v>9</v>
      </c>
      <c r="AJ1890" s="3">
        <f>+TablaProyecto[[#This Row],[PercentSalaryHike]]/100</f>
        <v>0.15</v>
      </c>
      <c r="AK1890" s="3" t="str">
        <f>+IF(TablaProyecto[[#This Row],[Age]]&gt;=61,"Baby boomers",IF(TablaProyecto[[#This Row],[Age]]&gt;=45,"Generacion X",IF(TablaProyecto[[#This Row],[Age]]&gt;=29,"Millennials","Generacion Z")))</f>
        <v>Millennials</v>
      </c>
      <c r="AL189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890" s="3" t="str">
        <f>+IF(TablaProyecto[[#This Row],[HourlyRate]]&lt;50,"Coste salarial bajo",IF(TablaProyecto[[#This Row],[HourlyRate]]&lt;75,"Coste salarial medio","Coste salarial alto"))</f>
        <v>Coste salarial alto</v>
      </c>
      <c r="AN1890" s="3" t="str">
        <f>+IF(TablaProyecto[[#This Row],[DistanceFromHome]]&lt;10,"0-10 kms",IF(TablaProyecto[[#This Row],[DistanceFromHome]]&lt;20,"10-20 kms","20-30 kms"))</f>
        <v>10-20 kms</v>
      </c>
      <c r="AO1890" s="3" t="str">
        <f>+IF(TablaProyecto[[#This Row],[Porcentaje de aumento salarial recibido (%)]]&lt;16%,"Bajo",IF(TablaProyecto[[#This Row],[Porcentaje de aumento salarial recibido (%)]]&lt;21%,"Medio","Alto"))</f>
        <v>Bajo</v>
      </c>
      <c r="AP1890" s="3" t="str">
        <f>+IF(TablaProyecto[[#This Row],[TrainingTimesLastYear]]&lt;3,"Poca",IF(TablaProyecto[[#This Row],[TrainingTimesLastYear]]&lt;5,"Media","Mucha"))</f>
        <v>Media</v>
      </c>
      <c r="AQ1890" s="3" t="str">
        <f>+IF(TablaProyecto[[#This Row],[TotalWorkingYears]]&lt;4,"Junior",IF(TablaProyecto[[#This Row],[TotalWorkingYears]]&lt;10,"Intermediate","Senior"))</f>
        <v>Junior</v>
      </c>
      <c r="AS1890" t="str">
        <f>+IF(TablaProyecto[[#This Row],[Education]]&gt;5,"ERRONEO","")</f>
        <v/>
      </c>
      <c r="AT1890" t="str">
        <f>IF(+COUNTIF(TablaProyecto[EmployeeNumber],TablaProyecto[[#This Row],[EmployeeNumber]])&gt;1,"ERRONEO"," ")</f>
        <v xml:space="preserve"> </v>
      </c>
      <c r="AU1890" t="str">
        <f>+IF(TablaProyecto[[#This Row],[JobSatisfaction]]&gt;4,"ERRONEO"," ")</f>
        <v xml:space="preserve"> </v>
      </c>
      <c r="AV1890" t="str">
        <f>+IF(TablaProyecto[[#This Row],[PerformanceRating]]&gt;4,"ERRONEO"," ")</f>
        <v xml:space="preserve"> </v>
      </c>
      <c r="AW1890" t="str">
        <f>+IF(TablaProyecto[[#This Row],[RelationshipSatisfaction]]&gt;4,"ERRONEO"," ")</f>
        <v xml:space="preserve"> </v>
      </c>
      <c r="AX1890" t="str">
        <f>+IF(TablaProyecto[[#This Row],[WorkLifeBalance]]&gt;4,"ERRONEO"," ")</f>
        <v xml:space="preserve"> </v>
      </c>
    </row>
    <row r="1891" spans="1:50" x14ac:dyDescent="0.35">
      <c r="A1891">
        <v>35</v>
      </c>
      <c r="B1891" t="s">
        <v>43</v>
      </c>
      <c r="C1891" t="s">
        <v>55</v>
      </c>
      <c r="D1891">
        <v>289</v>
      </c>
      <c r="E1891" t="s">
        <v>45</v>
      </c>
      <c r="F1891">
        <v>6</v>
      </c>
      <c r="G1891">
        <v>3</v>
      </c>
      <c r="H1891" t="s">
        <v>60</v>
      </c>
      <c r="I1891">
        <v>1</v>
      </c>
      <c r="J1891">
        <v>2488</v>
      </c>
      <c r="K1891">
        <v>3</v>
      </c>
      <c r="L1891" t="s">
        <v>46</v>
      </c>
      <c r="M1891">
        <v>94</v>
      </c>
      <c r="N1891">
        <v>2</v>
      </c>
      <c r="O1891">
        <v>2</v>
      </c>
      <c r="P1891" t="s">
        <v>53</v>
      </c>
      <c r="Q1891">
        <v>3</v>
      </c>
      <c r="R1891" t="s">
        <v>48</v>
      </c>
      <c r="S1891">
        <v>4617</v>
      </c>
      <c r="T1891">
        <v>11148</v>
      </c>
      <c r="U1891">
        <v>1</v>
      </c>
      <c r="V1891" t="s">
        <v>42</v>
      </c>
      <c r="W1891" t="s">
        <v>35</v>
      </c>
      <c r="X1891">
        <v>16</v>
      </c>
      <c r="Y1891">
        <v>4</v>
      </c>
      <c r="Z1891">
        <v>2</v>
      </c>
      <c r="AA1891">
        <v>80</v>
      </c>
      <c r="AB1891">
        <v>1</v>
      </c>
      <c r="AC1891">
        <v>10</v>
      </c>
      <c r="AD1891">
        <v>3</v>
      </c>
      <c r="AE1891">
        <v>2</v>
      </c>
      <c r="AF1891">
        <v>6</v>
      </c>
      <c r="AG1891">
        <v>0</v>
      </c>
      <c r="AH1891">
        <v>0</v>
      </c>
      <c r="AI1891">
        <v>7</v>
      </c>
      <c r="AJ1891" s="3">
        <f>+TablaProyecto[[#This Row],[PercentSalaryHike]]/100</f>
        <v>0.16</v>
      </c>
      <c r="AK1891" s="3" t="str">
        <f>+IF(TablaProyecto[[#This Row],[Age]]&gt;=61,"Baby boomers",IF(TablaProyecto[[#This Row],[Age]]&gt;=45,"Generacion X",IF(TablaProyecto[[#This Row],[Age]]&gt;=29,"Millennials","Generacion Z")))</f>
        <v>Millennials</v>
      </c>
      <c r="AL189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91" s="3" t="str">
        <f>+IF(TablaProyecto[[#This Row],[HourlyRate]]&lt;50,"Coste salarial bajo",IF(TablaProyecto[[#This Row],[HourlyRate]]&lt;75,"Coste salarial medio","Coste salarial alto"))</f>
        <v>Coste salarial alto</v>
      </c>
      <c r="AN1891" s="3" t="str">
        <f>+IF(TablaProyecto[[#This Row],[DistanceFromHome]]&lt;10,"0-10 kms",IF(TablaProyecto[[#This Row],[DistanceFromHome]]&lt;20,"10-20 kms","20-30 kms"))</f>
        <v>0-10 kms</v>
      </c>
      <c r="AO1891" s="3" t="str">
        <f>+IF(TablaProyecto[[#This Row],[Porcentaje de aumento salarial recibido (%)]]&lt;16%,"Bajo",IF(TablaProyecto[[#This Row],[Porcentaje de aumento salarial recibido (%)]]&lt;21%,"Medio","Alto"))</f>
        <v>Medio</v>
      </c>
      <c r="AP1891" s="3" t="str">
        <f>+IF(TablaProyecto[[#This Row],[TrainingTimesLastYear]]&lt;3,"Poca",IF(TablaProyecto[[#This Row],[TrainingTimesLastYear]]&lt;5,"Media","Mucha"))</f>
        <v>Media</v>
      </c>
      <c r="AQ1891" s="3" t="str">
        <f>+IF(TablaProyecto[[#This Row],[TotalWorkingYears]]&lt;4,"Junior",IF(TablaProyecto[[#This Row],[TotalWorkingYears]]&lt;10,"Intermediate","Senior"))</f>
        <v>Senior</v>
      </c>
      <c r="AS1891" t="str">
        <f>+IF(TablaProyecto[[#This Row],[Education]]&gt;5,"ERRONEO","")</f>
        <v/>
      </c>
      <c r="AT1891" t="str">
        <f>IF(+COUNTIF(TablaProyecto[EmployeeNumber],TablaProyecto[[#This Row],[EmployeeNumber]])&gt;1,"ERRONEO"," ")</f>
        <v xml:space="preserve"> </v>
      </c>
      <c r="AU1891" t="str">
        <f>+IF(TablaProyecto[[#This Row],[JobSatisfaction]]&gt;4,"ERRONEO"," ")</f>
        <v xml:space="preserve"> </v>
      </c>
      <c r="AV1891" t="str">
        <f>+IF(TablaProyecto[[#This Row],[PerformanceRating]]&gt;4,"ERRONEO"," ")</f>
        <v xml:space="preserve"> </v>
      </c>
      <c r="AW1891" t="str">
        <f>+IF(TablaProyecto[[#This Row],[RelationshipSatisfaction]]&gt;4,"ERRONEO"," ")</f>
        <v xml:space="preserve"> </v>
      </c>
      <c r="AX1891" t="str">
        <f>+IF(TablaProyecto[[#This Row],[WorkLifeBalance]]&gt;4,"ERRONEO"," ")</f>
        <v xml:space="preserve"> </v>
      </c>
    </row>
    <row r="1892" spans="1:50" x14ac:dyDescent="0.35">
      <c r="A1892">
        <v>39</v>
      </c>
      <c r="B1892" t="s">
        <v>43</v>
      </c>
      <c r="C1892" t="s">
        <v>36</v>
      </c>
      <c r="D1892">
        <v>508</v>
      </c>
      <c r="E1892" t="s">
        <v>37</v>
      </c>
      <c r="F1892">
        <v>20</v>
      </c>
      <c r="G1892">
        <v>2</v>
      </c>
      <c r="H1892" t="s">
        <v>60</v>
      </c>
      <c r="I1892">
        <v>1</v>
      </c>
      <c r="J1892">
        <v>2489</v>
      </c>
      <c r="K1892">
        <v>3</v>
      </c>
      <c r="L1892" t="s">
        <v>39</v>
      </c>
      <c r="M1892">
        <v>41</v>
      </c>
      <c r="N1892">
        <v>3</v>
      </c>
      <c r="O1892">
        <v>1</v>
      </c>
      <c r="P1892" t="s">
        <v>58</v>
      </c>
      <c r="Q1892">
        <v>1</v>
      </c>
      <c r="R1892" t="s">
        <v>41</v>
      </c>
      <c r="S1892">
        <v>16307</v>
      </c>
      <c r="T1892">
        <v>8978</v>
      </c>
      <c r="U1892">
        <v>1</v>
      </c>
      <c r="V1892" t="s">
        <v>42</v>
      </c>
      <c r="W1892" t="s">
        <v>43</v>
      </c>
      <c r="X1892">
        <v>12</v>
      </c>
      <c r="Y1892">
        <v>3</v>
      </c>
      <c r="Z1892">
        <v>3</v>
      </c>
      <c r="AA1892">
        <v>80</v>
      </c>
      <c r="AB1892">
        <v>1</v>
      </c>
      <c r="AC1892">
        <v>6</v>
      </c>
      <c r="AD1892">
        <v>3</v>
      </c>
      <c r="AE1892">
        <v>3</v>
      </c>
      <c r="AF1892">
        <v>6</v>
      </c>
      <c r="AG1892">
        <v>9</v>
      </c>
      <c r="AH1892">
        <v>0</v>
      </c>
      <c r="AI1892">
        <v>2</v>
      </c>
      <c r="AJ1892" s="3">
        <f>+TablaProyecto[[#This Row],[PercentSalaryHike]]/100</f>
        <v>0.12</v>
      </c>
      <c r="AK1892" s="3" t="str">
        <f>+IF(TablaProyecto[[#This Row],[Age]]&gt;=61,"Baby boomers",IF(TablaProyecto[[#This Row],[Age]]&gt;=45,"Generacion X",IF(TablaProyecto[[#This Row],[Age]]&gt;=29,"Millennials","Generacion Z")))</f>
        <v>Millennials</v>
      </c>
      <c r="AL189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92" s="3" t="str">
        <f>+IF(TablaProyecto[[#This Row],[HourlyRate]]&lt;50,"Coste salarial bajo",IF(TablaProyecto[[#This Row],[HourlyRate]]&lt;75,"Coste salarial medio","Coste salarial alto"))</f>
        <v>Coste salarial bajo</v>
      </c>
      <c r="AN1892" s="3" t="str">
        <f>+IF(TablaProyecto[[#This Row],[DistanceFromHome]]&lt;10,"0-10 kms",IF(TablaProyecto[[#This Row],[DistanceFromHome]]&lt;20,"10-20 kms","20-30 kms"))</f>
        <v>20-30 kms</v>
      </c>
      <c r="AO1892" s="3" t="str">
        <f>+IF(TablaProyecto[[#This Row],[Porcentaje de aumento salarial recibido (%)]]&lt;16%,"Bajo",IF(TablaProyecto[[#This Row],[Porcentaje de aumento salarial recibido (%)]]&lt;21%,"Medio","Alto"))</f>
        <v>Bajo</v>
      </c>
      <c r="AP1892" s="3" t="str">
        <f>+IF(TablaProyecto[[#This Row],[TrainingTimesLastYear]]&lt;3,"Poca",IF(TablaProyecto[[#This Row],[TrainingTimesLastYear]]&lt;5,"Media","Mucha"))</f>
        <v>Media</v>
      </c>
      <c r="AQ1892" s="3" t="str">
        <f>+IF(TablaProyecto[[#This Row],[TotalWorkingYears]]&lt;4,"Junior",IF(TablaProyecto[[#This Row],[TotalWorkingYears]]&lt;10,"Intermediate","Senior"))</f>
        <v>Intermediate</v>
      </c>
      <c r="AS1892" t="str">
        <f>+IF(TablaProyecto[[#This Row],[Education]]&gt;5,"ERRONEO","")</f>
        <v/>
      </c>
      <c r="AT1892" t="str">
        <f>IF(+COUNTIF(TablaProyecto[EmployeeNumber],TablaProyecto[[#This Row],[EmployeeNumber]])&gt;1,"ERRONEO"," ")</f>
        <v xml:space="preserve"> </v>
      </c>
      <c r="AU1892" t="str">
        <f>+IF(TablaProyecto[[#This Row],[JobSatisfaction]]&gt;4,"ERRONEO"," ")</f>
        <v xml:space="preserve"> </v>
      </c>
      <c r="AV1892" t="str">
        <f>+IF(TablaProyecto[[#This Row],[PerformanceRating]]&gt;4,"ERRONEO"," ")</f>
        <v xml:space="preserve"> </v>
      </c>
      <c r="AW1892" t="str">
        <f>+IF(TablaProyecto[[#This Row],[RelationshipSatisfaction]]&gt;4,"ERRONEO"," ")</f>
        <v xml:space="preserve"> </v>
      </c>
      <c r="AX1892" t="str">
        <f>+IF(TablaProyecto[[#This Row],[WorkLifeBalance]]&gt;4,"ERRONEO"," ")</f>
        <v xml:space="preserve"> </v>
      </c>
    </row>
    <row r="1893" spans="1:50" x14ac:dyDescent="0.35">
      <c r="A1893">
        <v>45</v>
      </c>
      <c r="B1893" t="s">
        <v>43</v>
      </c>
      <c r="C1893" t="s">
        <v>36</v>
      </c>
      <c r="D1893">
        <v>1082</v>
      </c>
      <c r="E1893" t="s">
        <v>61</v>
      </c>
      <c r="F1893">
        <v>9</v>
      </c>
      <c r="G1893">
        <v>3</v>
      </c>
      <c r="H1893" t="s">
        <v>59</v>
      </c>
      <c r="I1893">
        <v>1</v>
      </c>
      <c r="J1893">
        <v>2490</v>
      </c>
      <c r="K1893">
        <v>1</v>
      </c>
      <c r="L1893" t="s">
        <v>39</v>
      </c>
      <c r="M1893">
        <v>46</v>
      </c>
      <c r="N1893">
        <v>3</v>
      </c>
      <c r="O1893">
        <v>2</v>
      </c>
      <c r="P1893" t="s">
        <v>54</v>
      </c>
      <c r="Q1893">
        <v>2</v>
      </c>
      <c r="R1893" t="s">
        <v>52</v>
      </c>
      <c r="S1893">
        <v>5957</v>
      </c>
      <c r="T1893">
        <v>2613</v>
      </c>
      <c r="U1893">
        <v>1</v>
      </c>
      <c r="V1893" t="s">
        <v>42</v>
      </c>
      <c r="W1893" t="s">
        <v>43</v>
      </c>
      <c r="X1893">
        <v>13</v>
      </c>
      <c r="Y1893">
        <v>3</v>
      </c>
      <c r="Z1893">
        <v>1</v>
      </c>
      <c r="AA1893">
        <v>80</v>
      </c>
      <c r="AB1893">
        <v>1</v>
      </c>
      <c r="AC1893">
        <v>24</v>
      </c>
      <c r="AD1893">
        <v>3</v>
      </c>
      <c r="AE1893">
        <v>1</v>
      </c>
      <c r="AF1893">
        <v>5</v>
      </c>
      <c r="AG1893">
        <v>2</v>
      </c>
      <c r="AH1893">
        <v>4</v>
      </c>
      <c r="AI1893">
        <v>6</v>
      </c>
      <c r="AJ1893" s="3">
        <f>+TablaProyecto[[#This Row],[PercentSalaryHike]]/100</f>
        <v>0.13</v>
      </c>
      <c r="AK1893" s="3" t="str">
        <f>+IF(TablaProyecto[[#This Row],[Age]]&gt;=61,"Baby boomers",IF(TablaProyecto[[#This Row],[Age]]&gt;=45,"Generacion X",IF(TablaProyecto[[#This Row],[Age]]&gt;=29,"Millennials","Generacion Z")))</f>
        <v>Generacion X</v>
      </c>
      <c r="AL189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93" s="3" t="str">
        <f>+IF(TablaProyecto[[#This Row],[HourlyRate]]&lt;50,"Coste salarial bajo",IF(TablaProyecto[[#This Row],[HourlyRate]]&lt;75,"Coste salarial medio","Coste salarial alto"))</f>
        <v>Coste salarial bajo</v>
      </c>
      <c r="AN1893" s="3" t="str">
        <f>+IF(TablaProyecto[[#This Row],[DistanceFromHome]]&lt;10,"0-10 kms",IF(TablaProyecto[[#This Row],[DistanceFromHome]]&lt;20,"10-20 kms","20-30 kms"))</f>
        <v>0-10 kms</v>
      </c>
      <c r="AO1893" s="3" t="str">
        <f>+IF(TablaProyecto[[#This Row],[Porcentaje de aumento salarial recibido (%)]]&lt;16%,"Bajo",IF(TablaProyecto[[#This Row],[Porcentaje de aumento salarial recibido (%)]]&lt;21%,"Medio","Alto"))</f>
        <v>Bajo</v>
      </c>
      <c r="AP1893" s="3" t="str">
        <f>+IF(TablaProyecto[[#This Row],[TrainingTimesLastYear]]&lt;3,"Poca",IF(TablaProyecto[[#This Row],[TrainingTimesLastYear]]&lt;5,"Media","Mucha"))</f>
        <v>Media</v>
      </c>
      <c r="AQ1893" s="3" t="str">
        <f>+IF(TablaProyecto[[#This Row],[TotalWorkingYears]]&lt;4,"Junior",IF(TablaProyecto[[#This Row],[TotalWorkingYears]]&lt;10,"Intermediate","Senior"))</f>
        <v>Senior</v>
      </c>
      <c r="AS1893" t="str">
        <f>+IF(TablaProyecto[[#This Row],[Education]]&gt;5,"ERRONEO","")</f>
        <v/>
      </c>
      <c r="AT1893" t="str">
        <f>IF(+COUNTIF(TablaProyecto[EmployeeNumber],TablaProyecto[[#This Row],[EmployeeNumber]])&gt;1,"ERRONEO"," ")</f>
        <v xml:space="preserve"> </v>
      </c>
      <c r="AU1893" t="str">
        <f>+IF(TablaProyecto[[#This Row],[JobSatisfaction]]&gt;4,"ERRONEO"," ")</f>
        <v xml:space="preserve"> </v>
      </c>
      <c r="AV1893" t="str">
        <f>+IF(TablaProyecto[[#This Row],[PerformanceRating]]&gt;4,"ERRONEO"," ")</f>
        <v xml:space="preserve"> </v>
      </c>
      <c r="AW1893" t="str">
        <f>+IF(TablaProyecto[[#This Row],[RelationshipSatisfaction]]&gt;4,"ERRONEO"," ")</f>
        <v xml:space="preserve"> </v>
      </c>
      <c r="AX1893" t="str">
        <f>+IF(TablaProyecto[[#This Row],[WorkLifeBalance]]&gt;4,"ERRONEO"," ")</f>
        <v xml:space="preserve"> </v>
      </c>
    </row>
    <row r="1894" spans="1:50" x14ac:dyDescent="0.35">
      <c r="A1894">
        <v>42</v>
      </c>
      <c r="B1894" t="s">
        <v>35</v>
      </c>
      <c r="C1894" t="s">
        <v>44</v>
      </c>
      <c r="D1894">
        <v>346</v>
      </c>
      <c r="E1894" t="s">
        <v>45</v>
      </c>
      <c r="F1894">
        <v>1</v>
      </c>
      <c r="G1894">
        <v>2</v>
      </c>
      <c r="H1894" t="s">
        <v>38</v>
      </c>
      <c r="I1894">
        <v>1</v>
      </c>
      <c r="J1894">
        <v>2491</v>
      </c>
      <c r="K1894">
        <v>4</v>
      </c>
      <c r="L1894" t="s">
        <v>39</v>
      </c>
      <c r="M1894">
        <v>77</v>
      </c>
      <c r="N1894">
        <v>2</v>
      </c>
      <c r="O1894">
        <v>2</v>
      </c>
      <c r="P1894" t="s">
        <v>56</v>
      </c>
      <c r="Q1894">
        <v>3</v>
      </c>
      <c r="R1894" t="s">
        <v>48</v>
      </c>
      <c r="S1894">
        <v>7632</v>
      </c>
      <c r="T1894">
        <v>6689</v>
      </c>
      <c r="U1894">
        <v>1</v>
      </c>
      <c r="V1894" t="s">
        <v>42</v>
      </c>
      <c r="W1894" t="s">
        <v>35</v>
      </c>
      <c r="X1894">
        <v>20</v>
      </c>
      <c r="Y1894">
        <v>3</v>
      </c>
      <c r="Z1894">
        <v>3</v>
      </c>
      <c r="AA1894">
        <v>80</v>
      </c>
      <c r="AB1894">
        <v>0</v>
      </c>
      <c r="AC1894">
        <v>17</v>
      </c>
      <c r="AD1894">
        <v>2</v>
      </c>
      <c r="AE1894">
        <v>3</v>
      </c>
      <c r="AF1894">
        <v>0</v>
      </c>
      <c r="AG1894">
        <v>7</v>
      </c>
      <c r="AH1894">
        <v>0</v>
      </c>
      <c r="AI1894">
        <v>8</v>
      </c>
      <c r="AJ1894" s="3">
        <f>+TablaProyecto[[#This Row],[PercentSalaryHike]]/100</f>
        <v>0.2</v>
      </c>
      <c r="AK1894" s="3" t="str">
        <f>+IF(TablaProyecto[[#This Row],[Age]]&gt;=61,"Baby boomers",IF(TablaProyecto[[#This Row],[Age]]&gt;=45,"Generacion X",IF(TablaProyecto[[#This Row],[Age]]&gt;=29,"Millennials","Generacion Z")))</f>
        <v>Millennials</v>
      </c>
      <c r="AL189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894" s="3" t="str">
        <f>+IF(TablaProyecto[[#This Row],[HourlyRate]]&lt;50,"Coste salarial bajo",IF(TablaProyecto[[#This Row],[HourlyRate]]&lt;75,"Coste salarial medio","Coste salarial alto"))</f>
        <v>Coste salarial alto</v>
      </c>
      <c r="AN1894" s="3" t="str">
        <f>+IF(TablaProyecto[[#This Row],[DistanceFromHome]]&lt;10,"0-10 kms",IF(TablaProyecto[[#This Row],[DistanceFromHome]]&lt;20,"10-20 kms","20-30 kms"))</f>
        <v>0-10 kms</v>
      </c>
      <c r="AO1894" s="3" t="str">
        <f>+IF(TablaProyecto[[#This Row],[Porcentaje de aumento salarial recibido (%)]]&lt;16%,"Bajo",IF(TablaProyecto[[#This Row],[Porcentaje de aumento salarial recibido (%)]]&lt;21%,"Medio","Alto"))</f>
        <v>Medio</v>
      </c>
      <c r="AP1894" s="3" t="str">
        <f>+IF(TablaProyecto[[#This Row],[TrainingTimesLastYear]]&lt;3,"Poca",IF(TablaProyecto[[#This Row],[TrainingTimesLastYear]]&lt;5,"Media","Mucha"))</f>
        <v>Poca</v>
      </c>
      <c r="AQ1894" s="3" t="str">
        <f>+IF(TablaProyecto[[#This Row],[TotalWorkingYears]]&lt;4,"Junior",IF(TablaProyecto[[#This Row],[TotalWorkingYears]]&lt;10,"Intermediate","Senior"))</f>
        <v>Senior</v>
      </c>
      <c r="AS1894" t="str">
        <f>+IF(TablaProyecto[[#This Row],[Education]]&gt;5,"ERRONEO","")</f>
        <v/>
      </c>
      <c r="AT1894" t="str">
        <f>IF(+COUNTIF(TablaProyecto[EmployeeNumber],TablaProyecto[[#This Row],[EmployeeNumber]])&gt;1,"ERRONEO"," ")</f>
        <v xml:space="preserve"> </v>
      </c>
      <c r="AU1894" t="str">
        <f>+IF(TablaProyecto[[#This Row],[JobSatisfaction]]&gt;4,"ERRONEO"," ")</f>
        <v xml:space="preserve"> </v>
      </c>
      <c r="AV1894" t="str">
        <f>+IF(TablaProyecto[[#This Row],[PerformanceRating]]&gt;4,"ERRONEO"," ")</f>
        <v xml:space="preserve"> </v>
      </c>
      <c r="AW1894" t="str">
        <f>+IF(TablaProyecto[[#This Row],[RelationshipSatisfaction]]&gt;4,"ERRONEO"," ")</f>
        <v xml:space="preserve"> </v>
      </c>
      <c r="AX1894" t="str">
        <f>+IF(TablaProyecto[[#This Row],[WorkLifeBalance]]&gt;4,"ERRONEO"," ")</f>
        <v xml:space="preserve"> </v>
      </c>
    </row>
    <row r="1895" spans="1:50" x14ac:dyDescent="0.35">
      <c r="A1895">
        <v>52</v>
      </c>
      <c r="B1895" t="s">
        <v>35</v>
      </c>
      <c r="C1895" t="s">
        <v>36</v>
      </c>
      <c r="D1895">
        <v>735</v>
      </c>
      <c r="E1895" t="s">
        <v>37</v>
      </c>
      <c r="F1895">
        <v>16</v>
      </c>
      <c r="G1895">
        <v>2</v>
      </c>
      <c r="H1895" t="s">
        <v>59</v>
      </c>
      <c r="I1895">
        <v>1</v>
      </c>
      <c r="J1895">
        <v>2492</v>
      </c>
      <c r="K1895">
        <v>4</v>
      </c>
      <c r="L1895" t="s">
        <v>39</v>
      </c>
      <c r="M1895">
        <v>97</v>
      </c>
      <c r="N1895">
        <v>4</v>
      </c>
      <c r="O1895">
        <v>2</v>
      </c>
      <c r="P1895" t="s">
        <v>53</v>
      </c>
      <c r="Q1895">
        <v>1</v>
      </c>
      <c r="R1895" t="s">
        <v>52</v>
      </c>
      <c r="S1895">
        <v>4249</v>
      </c>
      <c r="T1895">
        <v>9051</v>
      </c>
      <c r="U1895">
        <v>3</v>
      </c>
      <c r="V1895" t="s">
        <v>42</v>
      </c>
      <c r="W1895" t="s">
        <v>43</v>
      </c>
      <c r="X1895">
        <v>14</v>
      </c>
      <c r="Y1895">
        <v>3</v>
      </c>
      <c r="Z1895">
        <v>4</v>
      </c>
      <c r="AA1895">
        <v>80</v>
      </c>
      <c r="AB1895">
        <v>0</v>
      </c>
      <c r="AC1895">
        <v>13</v>
      </c>
      <c r="AD1895">
        <v>3</v>
      </c>
      <c r="AE1895">
        <v>3</v>
      </c>
      <c r="AF1895">
        <v>6</v>
      </c>
      <c r="AG1895">
        <v>7</v>
      </c>
      <c r="AH1895">
        <v>0</v>
      </c>
      <c r="AI1895">
        <v>3</v>
      </c>
      <c r="AJ1895" s="3">
        <f>+TablaProyecto[[#This Row],[PercentSalaryHike]]/100</f>
        <v>0.14000000000000001</v>
      </c>
      <c r="AK1895" s="3" t="str">
        <f>+IF(TablaProyecto[[#This Row],[Age]]&gt;=61,"Baby boomers",IF(TablaProyecto[[#This Row],[Age]]&gt;=45,"Generacion X",IF(TablaProyecto[[#This Row],[Age]]&gt;=29,"Millennials","Generacion Z")))</f>
        <v>Generacion X</v>
      </c>
      <c r="AL189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95" s="3" t="str">
        <f>+IF(TablaProyecto[[#This Row],[HourlyRate]]&lt;50,"Coste salarial bajo",IF(TablaProyecto[[#This Row],[HourlyRate]]&lt;75,"Coste salarial medio","Coste salarial alto"))</f>
        <v>Coste salarial alto</v>
      </c>
      <c r="AN1895" s="3" t="str">
        <f>+IF(TablaProyecto[[#This Row],[DistanceFromHome]]&lt;10,"0-10 kms",IF(TablaProyecto[[#This Row],[DistanceFromHome]]&lt;20,"10-20 kms","20-30 kms"))</f>
        <v>10-20 kms</v>
      </c>
      <c r="AO1895" s="3" t="str">
        <f>+IF(TablaProyecto[[#This Row],[Porcentaje de aumento salarial recibido (%)]]&lt;16%,"Bajo",IF(TablaProyecto[[#This Row],[Porcentaje de aumento salarial recibido (%)]]&lt;21%,"Medio","Alto"))</f>
        <v>Bajo</v>
      </c>
      <c r="AP1895" s="3" t="str">
        <f>+IF(TablaProyecto[[#This Row],[TrainingTimesLastYear]]&lt;3,"Poca",IF(TablaProyecto[[#This Row],[TrainingTimesLastYear]]&lt;5,"Media","Mucha"))</f>
        <v>Media</v>
      </c>
      <c r="AQ1895" s="3" t="str">
        <f>+IF(TablaProyecto[[#This Row],[TotalWorkingYears]]&lt;4,"Junior",IF(TablaProyecto[[#This Row],[TotalWorkingYears]]&lt;10,"Intermediate","Senior"))</f>
        <v>Senior</v>
      </c>
      <c r="AS1895" t="str">
        <f>+IF(TablaProyecto[[#This Row],[Education]]&gt;5,"ERRONEO","")</f>
        <v/>
      </c>
      <c r="AT1895" t="str">
        <f>IF(+COUNTIF(TablaProyecto[EmployeeNumber],TablaProyecto[[#This Row],[EmployeeNumber]])&gt;1,"ERRONEO"," ")</f>
        <v xml:space="preserve"> </v>
      </c>
      <c r="AU1895" t="str">
        <f>+IF(TablaProyecto[[#This Row],[JobSatisfaction]]&gt;4,"ERRONEO"," ")</f>
        <v xml:space="preserve"> </v>
      </c>
      <c r="AV1895" t="str">
        <f>+IF(TablaProyecto[[#This Row],[PerformanceRating]]&gt;4,"ERRONEO"," ")</f>
        <v xml:space="preserve"> </v>
      </c>
      <c r="AW1895" t="str">
        <f>+IF(TablaProyecto[[#This Row],[RelationshipSatisfaction]]&gt;4,"ERRONEO"," ")</f>
        <v xml:space="preserve"> </v>
      </c>
      <c r="AX1895" t="str">
        <f>+IF(TablaProyecto[[#This Row],[WorkLifeBalance]]&gt;4,"ERRONEO"," ")</f>
        <v xml:space="preserve"> </v>
      </c>
    </row>
    <row r="1896" spans="1:50" x14ac:dyDescent="0.35">
      <c r="A1896">
        <v>33</v>
      </c>
      <c r="B1896" t="s">
        <v>43</v>
      </c>
      <c r="C1896" t="s">
        <v>55</v>
      </c>
      <c r="D1896">
        <v>770</v>
      </c>
      <c r="E1896" t="s">
        <v>45</v>
      </c>
      <c r="F1896">
        <v>17</v>
      </c>
      <c r="G1896">
        <v>2</v>
      </c>
      <c r="H1896" t="s">
        <v>49</v>
      </c>
      <c r="I1896">
        <v>1</v>
      </c>
      <c r="J1896">
        <v>2493</v>
      </c>
      <c r="K1896">
        <v>4</v>
      </c>
      <c r="L1896" t="s">
        <v>39</v>
      </c>
      <c r="M1896">
        <v>41</v>
      </c>
      <c r="N1896">
        <v>3</v>
      </c>
      <c r="O1896">
        <v>2</v>
      </c>
      <c r="P1896" t="s">
        <v>58</v>
      </c>
      <c r="Q1896">
        <v>3</v>
      </c>
      <c r="R1896" t="s">
        <v>52</v>
      </c>
      <c r="S1896">
        <v>13664</v>
      </c>
      <c r="T1896">
        <v>12278</v>
      </c>
      <c r="U1896">
        <v>1</v>
      </c>
      <c r="V1896" t="s">
        <v>42</v>
      </c>
      <c r="W1896" t="s">
        <v>43</v>
      </c>
      <c r="X1896">
        <v>14</v>
      </c>
      <c r="Y1896">
        <v>3</v>
      </c>
      <c r="Z1896">
        <v>1</v>
      </c>
      <c r="AA1896">
        <v>80</v>
      </c>
      <c r="AB1896">
        <v>2</v>
      </c>
      <c r="AC1896">
        <v>14</v>
      </c>
      <c r="AD1896">
        <v>3</v>
      </c>
      <c r="AE1896">
        <v>2</v>
      </c>
      <c r="AF1896">
        <v>1</v>
      </c>
      <c r="AG1896">
        <v>4</v>
      </c>
      <c r="AH1896">
        <v>7</v>
      </c>
      <c r="AI1896">
        <v>0</v>
      </c>
      <c r="AJ1896" s="3">
        <f>+TablaProyecto[[#This Row],[PercentSalaryHike]]/100</f>
        <v>0.14000000000000001</v>
      </c>
      <c r="AK1896" s="3" t="str">
        <f>+IF(TablaProyecto[[#This Row],[Age]]&gt;=61,"Baby boomers",IF(TablaProyecto[[#This Row],[Age]]&gt;=45,"Generacion X",IF(TablaProyecto[[#This Row],[Age]]&gt;=29,"Millennials","Generacion Z")))</f>
        <v>Millennials</v>
      </c>
      <c r="AL189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896" s="3" t="str">
        <f>+IF(TablaProyecto[[#This Row],[HourlyRate]]&lt;50,"Coste salarial bajo",IF(TablaProyecto[[#This Row],[HourlyRate]]&lt;75,"Coste salarial medio","Coste salarial alto"))</f>
        <v>Coste salarial bajo</v>
      </c>
      <c r="AN1896" s="3" t="str">
        <f>+IF(TablaProyecto[[#This Row],[DistanceFromHome]]&lt;10,"0-10 kms",IF(TablaProyecto[[#This Row],[DistanceFromHome]]&lt;20,"10-20 kms","20-30 kms"))</f>
        <v>10-20 kms</v>
      </c>
      <c r="AO1896" s="3" t="str">
        <f>+IF(TablaProyecto[[#This Row],[Porcentaje de aumento salarial recibido (%)]]&lt;16%,"Bajo",IF(TablaProyecto[[#This Row],[Porcentaje de aumento salarial recibido (%)]]&lt;21%,"Medio","Alto"))</f>
        <v>Bajo</v>
      </c>
      <c r="AP1896" s="3" t="str">
        <f>+IF(TablaProyecto[[#This Row],[TrainingTimesLastYear]]&lt;3,"Poca",IF(TablaProyecto[[#This Row],[TrainingTimesLastYear]]&lt;5,"Media","Mucha"))</f>
        <v>Media</v>
      </c>
      <c r="AQ1896" s="3" t="str">
        <f>+IF(TablaProyecto[[#This Row],[TotalWorkingYears]]&lt;4,"Junior",IF(TablaProyecto[[#This Row],[TotalWorkingYears]]&lt;10,"Intermediate","Senior"))</f>
        <v>Senior</v>
      </c>
      <c r="AS1896" t="str">
        <f>+IF(TablaProyecto[[#This Row],[Education]]&gt;5,"ERRONEO","")</f>
        <v/>
      </c>
      <c r="AT1896" t="str">
        <f>IF(+COUNTIF(TablaProyecto[EmployeeNumber],TablaProyecto[[#This Row],[EmployeeNumber]])&gt;1,"ERRONEO"," ")</f>
        <v xml:space="preserve"> </v>
      </c>
      <c r="AU1896" t="str">
        <f>+IF(TablaProyecto[[#This Row],[JobSatisfaction]]&gt;4,"ERRONEO"," ")</f>
        <v xml:space="preserve"> </v>
      </c>
      <c r="AV1896" t="str">
        <f>+IF(TablaProyecto[[#This Row],[PerformanceRating]]&gt;4,"ERRONEO"," ")</f>
        <v xml:space="preserve"> </v>
      </c>
      <c r="AW1896" t="str">
        <f>+IF(TablaProyecto[[#This Row],[RelationshipSatisfaction]]&gt;4,"ERRONEO"," ")</f>
        <v xml:space="preserve"> </v>
      </c>
      <c r="AX1896" t="str">
        <f>+IF(TablaProyecto[[#This Row],[WorkLifeBalance]]&gt;4,"ERRONEO"," ")</f>
        <v xml:space="preserve"> </v>
      </c>
    </row>
    <row r="1897" spans="1:50" x14ac:dyDescent="0.35">
      <c r="A1897">
        <v>36</v>
      </c>
      <c r="B1897" t="s">
        <v>43</v>
      </c>
      <c r="C1897" t="s">
        <v>36</v>
      </c>
      <c r="D1897">
        <v>1467</v>
      </c>
      <c r="E1897" t="s">
        <v>45</v>
      </c>
      <c r="F1897">
        <v>1</v>
      </c>
      <c r="G1897">
        <v>3</v>
      </c>
      <c r="H1897" t="s">
        <v>61</v>
      </c>
      <c r="I1897">
        <v>1</v>
      </c>
      <c r="J1897">
        <v>2494</v>
      </c>
      <c r="K1897">
        <v>4</v>
      </c>
      <c r="L1897" t="s">
        <v>39</v>
      </c>
      <c r="M1897">
        <v>30</v>
      </c>
      <c r="N1897">
        <v>3</v>
      </c>
      <c r="O1897">
        <v>2</v>
      </c>
      <c r="P1897" t="s">
        <v>47</v>
      </c>
      <c r="Q1897">
        <v>3</v>
      </c>
      <c r="R1897" t="s">
        <v>48</v>
      </c>
      <c r="S1897">
        <v>2088</v>
      </c>
      <c r="T1897">
        <v>11038</v>
      </c>
      <c r="U1897">
        <v>1</v>
      </c>
      <c r="V1897" t="s">
        <v>42</v>
      </c>
      <c r="W1897" t="s">
        <v>35</v>
      </c>
      <c r="X1897">
        <v>14</v>
      </c>
      <c r="Y1897">
        <v>3</v>
      </c>
      <c r="Z1897">
        <v>1</v>
      </c>
      <c r="AA1897">
        <v>80</v>
      </c>
      <c r="AB1897">
        <v>2</v>
      </c>
      <c r="AC1897">
        <v>7</v>
      </c>
      <c r="AD1897">
        <v>2</v>
      </c>
      <c r="AE1897">
        <v>4</v>
      </c>
      <c r="AF1897">
        <v>0</v>
      </c>
      <c r="AG1897">
        <v>2</v>
      </c>
      <c r="AH1897">
        <v>0</v>
      </c>
      <c r="AI1897">
        <v>0</v>
      </c>
      <c r="AJ1897" s="3">
        <f>+TablaProyecto[[#This Row],[PercentSalaryHike]]/100</f>
        <v>0.14000000000000001</v>
      </c>
      <c r="AK1897" s="3" t="str">
        <f>+IF(TablaProyecto[[#This Row],[Age]]&gt;=61,"Baby boomers",IF(TablaProyecto[[#This Row],[Age]]&gt;=45,"Generacion X",IF(TablaProyecto[[#This Row],[Age]]&gt;=29,"Millennials","Generacion Z")))</f>
        <v>Millennials</v>
      </c>
      <c r="AL189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897" s="3" t="str">
        <f>+IF(TablaProyecto[[#This Row],[HourlyRate]]&lt;50,"Coste salarial bajo",IF(TablaProyecto[[#This Row],[HourlyRate]]&lt;75,"Coste salarial medio","Coste salarial alto"))</f>
        <v>Coste salarial bajo</v>
      </c>
      <c r="AN1897" s="3" t="str">
        <f>+IF(TablaProyecto[[#This Row],[DistanceFromHome]]&lt;10,"0-10 kms",IF(TablaProyecto[[#This Row],[DistanceFromHome]]&lt;20,"10-20 kms","20-30 kms"))</f>
        <v>0-10 kms</v>
      </c>
      <c r="AO1897" s="3" t="str">
        <f>+IF(TablaProyecto[[#This Row],[Porcentaje de aumento salarial recibido (%)]]&lt;16%,"Bajo",IF(TablaProyecto[[#This Row],[Porcentaje de aumento salarial recibido (%)]]&lt;21%,"Medio","Alto"))</f>
        <v>Bajo</v>
      </c>
      <c r="AP1897" s="3" t="str">
        <f>+IF(TablaProyecto[[#This Row],[TrainingTimesLastYear]]&lt;3,"Poca",IF(TablaProyecto[[#This Row],[TrainingTimesLastYear]]&lt;5,"Media","Mucha"))</f>
        <v>Poca</v>
      </c>
      <c r="AQ1897" s="3" t="str">
        <f>+IF(TablaProyecto[[#This Row],[TotalWorkingYears]]&lt;4,"Junior",IF(TablaProyecto[[#This Row],[TotalWorkingYears]]&lt;10,"Intermediate","Senior"))</f>
        <v>Intermediate</v>
      </c>
      <c r="AS1897" t="str">
        <f>+IF(TablaProyecto[[#This Row],[Education]]&gt;5,"ERRONEO","")</f>
        <v/>
      </c>
      <c r="AT1897" t="str">
        <f>IF(+COUNTIF(TablaProyecto[EmployeeNumber],TablaProyecto[[#This Row],[EmployeeNumber]])&gt;1,"ERRONEO"," ")</f>
        <v xml:space="preserve"> </v>
      </c>
      <c r="AU1897" t="str">
        <f>+IF(TablaProyecto[[#This Row],[JobSatisfaction]]&gt;4,"ERRONEO"," ")</f>
        <v xml:space="preserve"> </v>
      </c>
      <c r="AV1897" t="str">
        <f>+IF(TablaProyecto[[#This Row],[PerformanceRating]]&gt;4,"ERRONEO"," ")</f>
        <v xml:space="preserve"> </v>
      </c>
      <c r="AW1897" t="str">
        <f>+IF(TablaProyecto[[#This Row],[RelationshipSatisfaction]]&gt;4,"ERRONEO"," ")</f>
        <v xml:space="preserve"> </v>
      </c>
      <c r="AX1897" t="str">
        <f>+IF(TablaProyecto[[#This Row],[WorkLifeBalance]]&gt;4,"ERRONEO"," ")</f>
        <v xml:space="preserve"> </v>
      </c>
    </row>
    <row r="1898" spans="1:50" x14ac:dyDescent="0.35">
      <c r="A1898">
        <v>29</v>
      </c>
      <c r="B1898" t="s">
        <v>35</v>
      </c>
      <c r="C1898" t="s">
        <v>36</v>
      </c>
      <c r="D1898">
        <v>604</v>
      </c>
      <c r="E1898" t="s">
        <v>45</v>
      </c>
      <c r="F1898">
        <v>9</v>
      </c>
      <c r="G1898">
        <v>3</v>
      </c>
      <c r="H1898" t="s">
        <v>61</v>
      </c>
      <c r="I1898">
        <v>1</v>
      </c>
      <c r="J1898">
        <v>2495</v>
      </c>
      <c r="K1898">
        <v>4</v>
      </c>
      <c r="L1898" t="s">
        <v>46</v>
      </c>
      <c r="M1898">
        <v>72</v>
      </c>
      <c r="N1898">
        <v>3</v>
      </c>
      <c r="O1898">
        <v>1</v>
      </c>
      <c r="P1898" t="s">
        <v>40</v>
      </c>
      <c r="Q1898">
        <v>2</v>
      </c>
      <c r="R1898" t="s">
        <v>52</v>
      </c>
      <c r="S1898">
        <v>4465</v>
      </c>
      <c r="T1898">
        <v>10224</v>
      </c>
      <c r="U1898">
        <v>6</v>
      </c>
      <c r="V1898" t="s">
        <v>42</v>
      </c>
      <c r="W1898" t="s">
        <v>35</v>
      </c>
      <c r="X1898">
        <v>11</v>
      </c>
      <c r="Y1898">
        <v>3</v>
      </c>
      <c r="Z1898">
        <v>1</v>
      </c>
      <c r="AA1898">
        <v>80</v>
      </c>
      <c r="AB1898">
        <v>1</v>
      </c>
      <c r="AC1898">
        <v>10</v>
      </c>
      <c r="AD1898">
        <v>2</v>
      </c>
      <c r="AE1898">
        <v>3</v>
      </c>
      <c r="AF1898">
        <v>5</v>
      </c>
      <c r="AG1898">
        <v>3</v>
      </c>
      <c r="AH1898">
        <v>1</v>
      </c>
      <c r="AI1898">
        <v>7</v>
      </c>
      <c r="AJ1898" s="3">
        <f>+TablaProyecto[[#This Row],[PercentSalaryHike]]/100</f>
        <v>0.11</v>
      </c>
      <c r="AK1898" s="3" t="str">
        <f>+IF(TablaProyecto[[#This Row],[Age]]&gt;=61,"Baby boomers",IF(TablaProyecto[[#This Row],[Age]]&gt;=45,"Generacion X",IF(TablaProyecto[[#This Row],[Age]]&gt;=29,"Millennials","Generacion Z")))</f>
        <v>Millennials</v>
      </c>
      <c r="AL189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898" s="3" t="str">
        <f>+IF(TablaProyecto[[#This Row],[HourlyRate]]&lt;50,"Coste salarial bajo",IF(TablaProyecto[[#This Row],[HourlyRate]]&lt;75,"Coste salarial medio","Coste salarial alto"))</f>
        <v>Coste salarial medio</v>
      </c>
      <c r="AN1898" s="3" t="str">
        <f>+IF(TablaProyecto[[#This Row],[DistanceFromHome]]&lt;10,"0-10 kms",IF(TablaProyecto[[#This Row],[DistanceFromHome]]&lt;20,"10-20 kms","20-30 kms"))</f>
        <v>0-10 kms</v>
      </c>
      <c r="AO1898" s="3" t="str">
        <f>+IF(TablaProyecto[[#This Row],[Porcentaje de aumento salarial recibido (%)]]&lt;16%,"Bajo",IF(TablaProyecto[[#This Row],[Porcentaje de aumento salarial recibido (%)]]&lt;21%,"Medio","Alto"))</f>
        <v>Bajo</v>
      </c>
      <c r="AP1898" s="3" t="str">
        <f>+IF(TablaProyecto[[#This Row],[TrainingTimesLastYear]]&lt;3,"Poca",IF(TablaProyecto[[#This Row],[TrainingTimesLastYear]]&lt;5,"Media","Mucha"))</f>
        <v>Poca</v>
      </c>
      <c r="AQ1898" s="3" t="str">
        <f>+IF(TablaProyecto[[#This Row],[TotalWorkingYears]]&lt;4,"Junior",IF(TablaProyecto[[#This Row],[TotalWorkingYears]]&lt;10,"Intermediate","Senior"))</f>
        <v>Senior</v>
      </c>
      <c r="AS1898" t="str">
        <f>+IF(TablaProyecto[[#This Row],[Education]]&gt;5,"ERRONEO","")</f>
        <v/>
      </c>
      <c r="AT1898" t="str">
        <f>IF(+COUNTIF(TablaProyecto[EmployeeNumber],TablaProyecto[[#This Row],[EmployeeNumber]])&gt;1,"ERRONEO"," ")</f>
        <v xml:space="preserve"> </v>
      </c>
      <c r="AU1898" t="str">
        <f>+IF(TablaProyecto[[#This Row],[JobSatisfaction]]&gt;4,"ERRONEO"," ")</f>
        <v xml:space="preserve"> </v>
      </c>
      <c r="AV1898" t="str">
        <f>+IF(TablaProyecto[[#This Row],[PerformanceRating]]&gt;4,"ERRONEO"," ")</f>
        <v xml:space="preserve"> </v>
      </c>
      <c r="AW1898" t="str">
        <f>+IF(TablaProyecto[[#This Row],[RelationshipSatisfaction]]&gt;4,"ERRONEO"," ")</f>
        <v xml:space="preserve"> </v>
      </c>
      <c r="AX1898" t="str">
        <f>+IF(TablaProyecto[[#This Row],[WorkLifeBalance]]&gt;4,"ERRONEO"," ")</f>
        <v xml:space="preserve"> </v>
      </c>
    </row>
    <row r="1899" spans="1:50" x14ac:dyDescent="0.35">
      <c r="A1899">
        <v>40</v>
      </c>
      <c r="B1899" t="s">
        <v>43</v>
      </c>
      <c r="C1899" t="s">
        <v>55</v>
      </c>
      <c r="D1899">
        <v>1192</v>
      </c>
      <c r="E1899" t="s">
        <v>45</v>
      </c>
      <c r="F1899">
        <v>9</v>
      </c>
      <c r="G1899">
        <v>3</v>
      </c>
      <c r="H1899" t="s">
        <v>51</v>
      </c>
      <c r="I1899">
        <v>1</v>
      </c>
      <c r="J1899">
        <v>2496</v>
      </c>
      <c r="K1899">
        <v>3</v>
      </c>
      <c r="L1899" t="s">
        <v>39</v>
      </c>
      <c r="M1899">
        <v>73</v>
      </c>
      <c r="N1899">
        <v>3</v>
      </c>
      <c r="O1899">
        <v>3</v>
      </c>
      <c r="P1899" t="s">
        <v>57</v>
      </c>
      <c r="Q1899">
        <v>3</v>
      </c>
      <c r="R1899" t="s">
        <v>41</v>
      </c>
      <c r="S1899">
        <v>19545</v>
      </c>
      <c r="T1899">
        <v>15232</v>
      </c>
      <c r="U1899">
        <v>3</v>
      </c>
      <c r="V1899" t="s">
        <v>42</v>
      </c>
      <c r="W1899" t="s">
        <v>43</v>
      </c>
      <c r="X1899">
        <v>11</v>
      </c>
      <c r="Y1899">
        <v>3</v>
      </c>
      <c r="Z1899">
        <v>3</v>
      </c>
      <c r="AA1899">
        <v>80</v>
      </c>
      <c r="AB1899">
        <v>0</v>
      </c>
      <c r="AC1899">
        <v>29</v>
      </c>
      <c r="AD1899">
        <v>1</v>
      </c>
      <c r="AE1899">
        <v>2</v>
      </c>
      <c r="AF1899">
        <v>8</v>
      </c>
      <c r="AG1899">
        <v>0</v>
      </c>
      <c r="AH1899">
        <v>6</v>
      </c>
      <c r="AI1899">
        <v>2</v>
      </c>
      <c r="AJ1899" s="3">
        <f>+TablaProyecto[[#This Row],[PercentSalaryHike]]/100</f>
        <v>0.11</v>
      </c>
      <c r="AK1899" s="3" t="str">
        <f>+IF(TablaProyecto[[#This Row],[Age]]&gt;=61,"Baby boomers",IF(TablaProyecto[[#This Row],[Age]]&gt;=45,"Generacion X",IF(TablaProyecto[[#This Row],[Age]]&gt;=29,"Millennials","Generacion Z")))</f>
        <v>Millennials</v>
      </c>
      <c r="AL189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899" s="3" t="str">
        <f>+IF(TablaProyecto[[#This Row],[HourlyRate]]&lt;50,"Coste salarial bajo",IF(TablaProyecto[[#This Row],[HourlyRate]]&lt;75,"Coste salarial medio","Coste salarial alto"))</f>
        <v>Coste salarial medio</v>
      </c>
      <c r="AN1899" s="3" t="str">
        <f>+IF(TablaProyecto[[#This Row],[DistanceFromHome]]&lt;10,"0-10 kms",IF(TablaProyecto[[#This Row],[DistanceFromHome]]&lt;20,"10-20 kms","20-30 kms"))</f>
        <v>0-10 kms</v>
      </c>
      <c r="AO1899" s="3" t="str">
        <f>+IF(TablaProyecto[[#This Row],[Porcentaje de aumento salarial recibido (%)]]&lt;16%,"Bajo",IF(TablaProyecto[[#This Row],[Porcentaje de aumento salarial recibido (%)]]&lt;21%,"Medio","Alto"))</f>
        <v>Bajo</v>
      </c>
      <c r="AP1899" s="3" t="str">
        <f>+IF(TablaProyecto[[#This Row],[TrainingTimesLastYear]]&lt;3,"Poca",IF(TablaProyecto[[#This Row],[TrainingTimesLastYear]]&lt;5,"Media","Mucha"))</f>
        <v>Poca</v>
      </c>
      <c r="AQ1899" s="3" t="str">
        <f>+IF(TablaProyecto[[#This Row],[TotalWorkingYears]]&lt;4,"Junior",IF(TablaProyecto[[#This Row],[TotalWorkingYears]]&lt;10,"Intermediate","Senior"))</f>
        <v>Senior</v>
      </c>
      <c r="AS1899" t="str">
        <f>+IF(TablaProyecto[[#This Row],[Education]]&gt;5,"ERRONEO","")</f>
        <v/>
      </c>
      <c r="AT1899" t="str">
        <f>IF(+COUNTIF(TablaProyecto[EmployeeNumber],TablaProyecto[[#This Row],[EmployeeNumber]])&gt;1,"ERRONEO"," ")</f>
        <v xml:space="preserve"> </v>
      </c>
      <c r="AU1899" t="str">
        <f>+IF(TablaProyecto[[#This Row],[JobSatisfaction]]&gt;4,"ERRONEO"," ")</f>
        <v xml:space="preserve"> </v>
      </c>
      <c r="AV1899" t="str">
        <f>+IF(TablaProyecto[[#This Row],[PerformanceRating]]&gt;4,"ERRONEO"," ")</f>
        <v xml:space="preserve"> </v>
      </c>
      <c r="AW1899" t="str">
        <f>+IF(TablaProyecto[[#This Row],[RelationshipSatisfaction]]&gt;4,"ERRONEO"," ")</f>
        <v xml:space="preserve"> </v>
      </c>
      <c r="AX1899" t="str">
        <f>+IF(TablaProyecto[[#This Row],[WorkLifeBalance]]&gt;4,"ERRONEO"," ")</f>
        <v xml:space="preserve"> </v>
      </c>
    </row>
    <row r="1900" spans="1:50" x14ac:dyDescent="0.35">
      <c r="A1900">
        <v>38</v>
      </c>
      <c r="B1900" t="s">
        <v>43</v>
      </c>
      <c r="C1900" t="s">
        <v>36</v>
      </c>
      <c r="D1900">
        <v>362</v>
      </c>
      <c r="E1900" t="s">
        <v>37</v>
      </c>
      <c r="F1900">
        <v>9</v>
      </c>
      <c r="G1900">
        <v>3</v>
      </c>
      <c r="H1900" t="s">
        <v>38</v>
      </c>
      <c r="I1900">
        <v>1</v>
      </c>
      <c r="J1900">
        <v>2497</v>
      </c>
      <c r="K1900">
        <v>4</v>
      </c>
      <c r="L1900" t="s">
        <v>39</v>
      </c>
      <c r="M1900">
        <v>97</v>
      </c>
      <c r="N1900">
        <v>2</v>
      </c>
      <c r="O1900">
        <v>1</v>
      </c>
      <c r="P1900" t="s">
        <v>61</v>
      </c>
      <c r="Q1900">
        <v>3</v>
      </c>
      <c r="R1900" t="s">
        <v>48</v>
      </c>
      <c r="S1900">
        <v>3597</v>
      </c>
      <c r="T1900">
        <v>13035</v>
      </c>
      <c r="U1900">
        <v>0</v>
      </c>
      <c r="V1900" t="s">
        <v>42</v>
      </c>
      <c r="W1900" t="s">
        <v>35</v>
      </c>
      <c r="X1900">
        <v>14</v>
      </c>
      <c r="Y1900">
        <v>4</v>
      </c>
      <c r="Z1900">
        <v>4</v>
      </c>
      <c r="AA1900">
        <v>80</v>
      </c>
      <c r="AB1900">
        <v>1</v>
      </c>
      <c r="AC1900">
        <v>6</v>
      </c>
      <c r="AD1900">
        <v>3</v>
      </c>
      <c r="AE1900">
        <v>3</v>
      </c>
      <c r="AF1900">
        <v>9</v>
      </c>
      <c r="AG1900">
        <v>2</v>
      </c>
      <c r="AH1900">
        <v>4</v>
      </c>
      <c r="AI1900">
        <v>8</v>
      </c>
      <c r="AJ1900" s="3">
        <f>+TablaProyecto[[#This Row],[PercentSalaryHike]]/100</f>
        <v>0.14000000000000001</v>
      </c>
      <c r="AK1900" s="3" t="str">
        <f>+IF(TablaProyecto[[#This Row],[Age]]&gt;=61,"Baby boomers",IF(TablaProyecto[[#This Row],[Age]]&gt;=45,"Generacion X",IF(TablaProyecto[[#This Row],[Age]]&gt;=29,"Millennials","Generacion Z")))</f>
        <v>Millennials</v>
      </c>
      <c r="AL190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00" s="3" t="str">
        <f>+IF(TablaProyecto[[#This Row],[HourlyRate]]&lt;50,"Coste salarial bajo",IF(TablaProyecto[[#This Row],[HourlyRate]]&lt;75,"Coste salarial medio","Coste salarial alto"))</f>
        <v>Coste salarial alto</v>
      </c>
      <c r="AN1900" s="3" t="str">
        <f>+IF(TablaProyecto[[#This Row],[DistanceFromHome]]&lt;10,"0-10 kms",IF(TablaProyecto[[#This Row],[DistanceFromHome]]&lt;20,"10-20 kms","20-30 kms"))</f>
        <v>0-10 kms</v>
      </c>
      <c r="AO1900" s="3" t="str">
        <f>+IF(TablaProyecto[[#This Row],[Porcentaje de aumento salarial recibido (%)]]&lt;16%,"Bajo",IF(TablaProyecto[[#This Row],[Porcentaje de aumento salarial recibido (%)]]&lt;21%,"Medio","Alto"))</f>
        <v>Bajo</v>
      </c>
      <c r="AP1900" s="3" t="str">
        <f>+IF(TablaProyecto[[#This Row],[TrainingTimesLastYear]]&lt;3,"Poca",IF(TablaProyecto[[#This Row],[TrainingTimesLastYear]]&lt;5,"Media","Mucha"))</f>
        <v>Media</v>
      </c>
      <c r="AQ1900" s="3" t="str">
        <f>+IF(TablaProyecto[[#This Row],[TotalWorkingYears]]&lt;4,"Junior",IF(TablaProyecto[[#This Row],[TotalWorkingYears]]&lt;10,"Intermediate","Senior"))</f>
        <v>Intermediate</v>
      </c>
      <c r="AS1900" t="str">
        <f>+IF(TablaProyecto[[#This Row],[Education]]&gt;5,"ERRONEO","")</f>
        <v/>
      </c>
      <c r="AT1900" t="str">
        <f>IF(+COUNTIF(TablaProyecto[EmployeeNumber],TablaProyecto[[#This Row],[EmployeeNumber]])&gt;1,"ERRONEO"," ")</f>
        <v xml:space="preserve"> </v>
      </c>
      <c r="AU1900" t="str">
        <f>+IF(TablaProyecto[[#This Row],[JobSatisfaction]]&gt;4,"ERRONEO"," ")</f>
        <v xml:space="preserve"> </v>
      </c>
      <c r="AV1900" t="str">
        <f>+IF(TablaProyecto[[#This Row],[PerformanceRating]]&gt;4,"ERRONEO"," ")</f>
        <v xml:space="preserve"> </v>
      </c>
      <c r="AW1900" t="str">
        <f>+IF(TablaProyecto[[#This Row],[RelationshipSatisfaction]]&gt;4,"ERRONEO"," ")</f>
        <v xml:space="preserve"> </v>
      </c>
      <c r="AX1900" t="str">
        <f>+IF(TablaProyecto[[#This Row],[WorkLifeBalance]]&gt;4,"ERRONEO"," ")</f>
        <v xml:space="preserve"> </v>
      </c>
    </row>
    <row r="1901" spans="1:50" x14ac:dyDescent="0.35">
      <c r="A1901">
        <v>33</v>
      </c>
      <c r="B1901" t="s">
        <v>43</v>
      </c>
      <c r="C1901" t="s">
        <v>55</v>
      </c>
      <c r="D1901">
        <v>138</v>
      </c>
      <c r="E1901" t="s">
        <v>61</v>
      </c>
      <c r="F1901">
        <v>24</v>
      </c>
      <c r="G1901">
        <v>2</v>
      </c>
      <c r="H1901" t="s">
        <v>60</v>
      </c>
      <c r="I1901">
        <v>1</v>
      </c>
      <c r="J1901">
        <v>2498</v>
      </c>
      <c r="K1901">
        <v>3</v>
      </c>
      <c r="L1901" t="s">
        <v>39</v>
      </c>
      <c r="M1901">
        <v>84</v>
      </c>
      <c r="N1901">
        <v>3</v>
      </c>
      <c r="O1901">
        <v>1</v>
      </c>
      <c r="P1901" t="s">
        <v>58</v>
      </c>
      <c r="Q1901">
        <v>2</v>
      </c>
      <c r="R1901" t="s">
        <v>52</v>
      </c>
      <c r="S1901">
        <v>4724</v>
      </c>
      <c r="T1901">
        <v>3687</v>
      </c>
      <c r="U1901">
        <v>2</v>
      </c>
      <c r="V1901" t="s">
        <v>42</v>
      </c>
      <c r="W1901" t="s">
        <v>43</v>
      </c>
      <c r="X1901">
        <v>12</v>
      </c>
      <c r="Y1901">
        <v>4</v>
      </c>
      <c r="Z1901">
        <v>3</v>
      </c>
      <c r="AA1901">
        <v>80</v>
      </c>
      <c r="AB1901">
        <v>1</v>
      </c>
      <c r="AC1901">
        <v>14</v>
      </c>
      <c r="AD1901">
        <v>2</v>
      </c>
      <c r="AE1901">
        <v>3</v>
      </c>
      <c r="AF1901">
        <v>5</v>
      </c>
      <c r="AG1901">
        <v>11</v>
      </c>
      <c r="AH1901">
        <v>7</v>
      </c>
      <c r="AI1901">
        <v>14</v>
      </c>
      <c r="AJ1901" s="3">
        <f>+TablaProyecto[[#This Row],[PercentSalaryHike]]/100</f>
        <v>0.12</v>
      </c>
      <c r="AK1901" s="3" t="str">
        <f>+IF(TablaProyecto[[#This Row],[Age]]&gt;=61,"Baby boomers",IF(TablaProyecto[[#This Row],[Age]]&gt;=45,"Generacion X",IF(TablaProyecto[[#This Row],[Age]]&gt;=29,"Millennials","Generacion Z")))</f>
        <v>Millennials</v>
      </c>
      <c r="AL190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01" s="3" t="str">
        <f>+IF(TablaProyecto[[#This Row],[HourlyRate]]&lt;50,"Coste salarial bajo",IF(TablaProyecto[[#This Row],[HourlyRate]]&lt;75,"Coste salarial medio","Coste salarial alto"))</f>
        <v>Coste salarial alto</v>
      </c>
      <c r="AN1901" s="3" t="str">
        <f>+IF(TablaProyecto[[#This Row],[DistanceFromHome]]&lt;10,"0-10 kms",IF(TablaProyecto[[#This Row],[DistanceFromHome]]&lt;20,"10-20 kms","20-30 kms"))</f>
        <v>20-30 kms</v>
      </c>
      <c r="AO1901" s="3" t="str">
        <f>+IF(TablaProyecto[[#This Row],[Porcentaje de aumento salarial recibido (%)]]&lt;16%,"Bajo",IF(TablaProyecto[[#This Row],[Porcentaje de aumento salarial recibido (%)]]&lt;21%,"Medio","Alto"))</f>
        <v>Bajo</v>
      </c>
      <c r="AP1901" s="3" t="str">
        <f>+IF(TablaProyecto[[#This Row],[TrainingTimesLastYear]]&lt;3,"Poca",IF(TablaProyecto[[#This Row],[TrainingTimesLastYear]]&lt;5,"Media","Mucha"))</f>
        <v>Poca</v>
      </c>
      <c r="AQ1901" s="3" t="str">
        <f>+IF(TablaProyecto[[#This Row],[TotalWorkingYears]]&lt;4,"Junior",IF(TablaProyecto[[#This Row],[TotalWorkingYears]]&lt;10,"Intermediate","Senior"))</f>
        <v>Senior</v>
      </c>
      <c r="AS1901" t="str">
        <f>+IF(TablaProyecto[[#This Row],[Education]]&gt;5,"ERRONEO","")</f>
        <v/>
      </c>
      <c r="AT1901" t="str">
        <f>IF(+COUNTIF(TablaProyecto[EmployeeNumber],TablaProyecto[[#This Row],[EmployeeNumber]])&gt;1,"ERRONEO"," ")</f>
        <v xml:space="preserve"> </v>
      </c>
      <c r="AU1901" t="str">
        <f>+IF(TablaProyecto[[#This Row],[JobSatisfaction]]&gt;4,"ERRONEO"," ")</f>
        <v xml:space="preserve"> </v>
      </c>
      <c r="AV1901" t="str">
        <f>+IF(TablaProyecto[[#This Row],[PerformanceRating]]&gt;4,"ERRONEO"," ")</f>
        <v xml:space="preserve"> </v>
      </c>
      <c r="AW1901" t="str">
        <f>+IF(TablaProyecto[[#This Row],[RelationshipSatisfaction]]&gt;4,"ERRONEO"," ")</f>
        <v xml:space="preserve"> </v>
      </c>
      <c r="AX1901" t="str">
        <f>+IF(TablaProyecto[[#This Row],[WorkLifeBalance]]&gt;4,"ERRONEO"," ")</f>
        <v xml:space="preserve"> </v>
      </c>
    </row>
    <row r="1902" spans="1:50" x14ac:dyDescent="0.35">
      <c r="A1902">
        <v>43</v>
      </c>
      <c r="B1902" t="s">
        <v>43</v>
      </c>
      <c r="C1902" t="s">
        <v>36</v>
      </c>
      <c r="D1902">
        <v>240</v>
      </c>
      <c r="E1902" t="s">
        <v>61</v>
      </c>
      <c r="F1902">
        <v>26</v>
      </c>
      <c r="G1902">
        <v>4</v>
      </c>
      <c r="H1902" t="s">
        <v>38</v>
      </c>
      <c r="I1902">
        <v>1</v>
      </c>
      <c r="J1902">
        <v>2499</v>
      </c>
      <c r="K1902">
        <v>3</v>
      </c>
      <c r="L1902" t="s">
        <v>46</v>
      </c>
      <c r="M1902">
        <v>80</v>
      </c>
      <c r="N1902">
        <v>3</v>
      </c>
      <c r="O1902">
        <v>5</v>
      </c>
      <c r="P1902" t="s">
        <v>61</v>
      </c>
      <c r="Q1902">
        <v>3</v>
      </c>
      <c r="R1902" t="s">
        <v>48</v>
      </c>
      <c r="S1902">
        <v>2332</v>
      </c>
      <c r="T1902">
        <v>17689</v>
      </c>
      <c r="U1902">
        <v>1</v>
      </c>
      <c r="V1902" t="s">
        <v>42</v>
      </c>
      <c r="W1902" t="s">
        <v>35</v>
      </c>
      <c r="X1902">
        <v>12</v>
      </c>
      <c r="Y1902">
        <v>3</v>
      </c>
      <c r="Z1902">
        <v>1</v>
      </c>
      <c r="AA1902">
        <v>80</v>
      </c>
      <c r="AB1902">
        <v>1</v>
      </c>
      <c r="AC1902">
        <v>11</v>
      </c>
      <c r="AD1902">
        <v>0</v>
      </c>
      <c r="AE1902">
        <v>3</v>
      </c>
      <c r="AF1902">
        <v>1</v>
      </c>
      <c r="AG1902">
        <v>9</v>
      </c>
      <c r="AH1902">
        <v>7</v>
      </c>
      <c r="AI1902">
        <v>0</v>
      </c>
      <c r="AJ1902" s="3">
        <f>+TablaProyecto[[#This Row],[PercentSalaryHike]]/100</f>
        <v>0.12</v>
      </c>
      <c r="AK1902" s="3" t="str">
        <f>+IF(TablaProyecto[[#This Row],[Age]]&gt;=61,"Baby boomers",IF(TablaProyecto[[#This Row],[Age]]&gt;=45,"Generacion X",IF(TablaProyecto[[#This Row],[Age]]&gt;=29,"Millennials","Generacion Z")))</f>
        <v>Millennials</v>
      </c>
      <c r="AL190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902" s="3" t="str">
        <f>+IF(TablaProyecto[[#This Row],[HourlyRate]]&lt;50,"Coste salarial bajo",IF(TablaProyecto[[#This Row],[HourlyRate]]&lt;75,"Coste salarial medio","Coste salarial alto"))</f>
        <v>Coste salarial alto</v>
      </c>
      <c r="AN1902" s="3" t="str">
        <f>+IF(TablaProyecto[[#This Row],[DistanceFromHome]]&lt;10,"0-10 kms",IF(TablaProyecto[[#This Row],[DistanceFromHome]]&lt;20,"10-20 kms","20-30 kms"))</f>
        <v>20-30 kms</v>
      </c>
      <c r="AO1902" s="3" t="str">
        <f>+IF(TablaProyecto[[#This Row],[Porcentaje de aumento salarial recibido (%)]]&lt;16%,"Bajo",IF(TablaProyecto[[#This Row],[Porcentaje de aumento salarial recibido (%)]]&lt;21%,"Medio","Alto"))</f>
        <v>Bajo</v>
      </c>
      <c r="AP1902" s="3" t="str">
        <f>+IF(TablaProyecto[[#This Row],[TrainingTimesLastYear]]&lt;3,"Poca",IF(TablaProyecto[[#This Row],[TrainingTimesLastYear]]&lt;5,"Media","Mucha"))</f>
        <v>Poca</v>
      </c>
      <c r="AQ1902" s="3" t="str">
        <f>+IF(TablaProyecto[[#This Row],[TotalWorkingYears]]&lt;4,"Junior",IF(TablaProyecto[[#This Row],[TotalWorkingYears]]&lt;10,"Intermediate","Senior"))</f>
        <v>Senior</v>
      </c>
      <c r="AS1902" t="str">
        <f>+IF(TablaProyecto[[#This Row],[Education]]&gt;5,"ERRONEO","")</f>
        <v/>
      </c>
      <c r="AT1902" t="str">
        <f>IF(+COUNTIF(TablaProyecto[EmployeeNumber],TablaProyecto[[#This Row],[EmployeeNumber]])&gt;1,"ERRONEO"," ")</f>
        <v xml:space="preserve"> </v>
      </c>
      <c r="AU1902" t="str">
        <f>+IF(TablaProyecto[[#This Row],[JobSatisfaction]]&gt;4,"ERRONEO"," ")</f>
        <v xml:space="preserve"> </v>
      </c>
      <c r="AV1902" t="str">
        <f>+IF(TablaProyecto[[#This Row],[PerformanceRating]]&gt;4,"ERRONEO"," ")</f>
        <v xml:space="preserve"> </v>
      </c>
      <c r="AW1902" t="str">
        <f>+IF(TablaProyecto[[#This Row],[RelationshipSatisfaction]]&gt;4,"ERRONEO"," ")</f>
        <v xml:space="preserve"> </v>
      </c>
      <c r="AX1902" t="str">
        <f>+IF(TablaProyecto[[#This Row],[WorkLifeBalance]]&gt;4,"ERRONEO"," ")</f>
        <v xml:space="preserve"> </v>
      </c>
    </row>
    <row r="1903" spans="1:50" x14ac:dyDescent="0.35">
      <c r="A1903">
        <v>33</v>
      </c>
      <c r="B1903" t="s">
        <v>43</v>
      </c>
      <c r="C1903" t="s">
        <v>36</v>
      </c>
      <c r="D1903">
        <v>841</v>
      </c>
      <c r="E1903" t="s">
        <v>61</v>
      </c>
      <c r="F1903">
        <v>16</v>
      </c>
      <c r="G1903">
        <v>2</v>
      </c>
      <c r="H1903" t="s">
        <v>59</v>
      </c>
      <c r="I1903">
        <v>1</v>
      </c>
      <c r="J1903">
        <v>2500</v>
      </c>
      <c r="K1903">
        <v>1</v>
      </c>
      <c r="L1903" t="s">
        <v>46</v>
      </c>
      <c r="M1903">
        <v>50</v>
      </c>
      <c r="N1903">
        <v>3</v>
      </c>
      <c r="O1903">
        <v>1</v>
      </c>
      <c r="P1903" t="s">
        <v>40</v>
      </c>
      <c r="Q1903">
        <v>4</v>
      </c>
      <c r="R1903" t="s">
        <v>52</v>
      </c>
      <c r="S1903">
        <v>7639</v>
      </c>
      <c r="T1903">
        <v>21072</v>
      </c>
      <c r="U1903">
        <v>0</v>
      </c>
      <c r="V1903" t="s">
        <v>42</v>
      </c>
      <c r="W1903" t="s">
        <v>35</v>
      </c>
      <c r="X1903">
        <v>22</v>
      </c>
      <c r="Y1903">
        <v>3</v>
      </c>
      <c r="Z1903">
        <v>3</v>
      </c>
      <c r="AA1903">
        <v>80</v>
      </c>
      <c r="AB1903">
        <v>0</v>
      </c>
      <c r="AC1903">
        <v>6</v>
      </c>
      <c r="AD1903">
        <v>3</v>
      </c>
      <c r="AE1903">
        <v>3</v>
      </c>
      <c r="AF1903">
        <v>5</v>
      </c>
      <c r="AG1903">
        <v>2</v>
      </c>
      <c r="AH1903">
        <v>0</v>
      </c>
      <c r="AI1903">
        <v>0</v>
      </c>
      <c r="AJ1903" s="3">
        <f>+TablaProyecto[[#This Row],[PercentSalaryHike]]/100</f>
        <v>0.22</v>
      </c>
      <c r="AK1903" s="3" t="str">
        <f>+IF(TablaProyecto[[#This Row],[Age]]&gt;=61,"Baby boomers",IF(TablaProyecto[[#This Row],[Age]]&gt;=45,"Generacion X",IF(TablaProyecto[[#This Row],[Age]]&gt;=29,"Millennials","Generacion Z")))</f>
        <v>Millennials</v>
      </c>
      <c r="AL190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03" s="3" t="str">
        <f>+IF(TablaProyecto[[#This Row],[HourlyRate]]&lt;50,"Coste salarial bajo",IF(TablaProyecto[[#This Row],[HourlyRate]]&lt;75,"Coste salarial medio","Coste salarial alto"))</f>
        <v>Coste salarial medio</v>
      </c>
      <c r="AN1903" s="3" t="str">
        <f>+IF(TablaProyecto[[#This Row],[DistanceFromHome]]&lt;10,"0-10 kms",IF(TablaProyecto[[#This Row],[DistanceFromHome]]&lt;20,"10-20 kms","20-30 kms"))</f>
        <v>10-20 kms</v>
      </c>
      <c r="AO1903" s="3" t="str">
        <f>+IF(TablaProyecto[[#This Row],[Porcentaje de aumento salarial recibido (%)]]&lt;16%,"Bajo",IF(TablaProyecto[[#This Row],[Porcentaje de aumento salarial recibido (%)]]&lt;21%,"Medio","Alto"))</f>
        <v>Alto</v>
      </c>
      <c r="AP1903" s="3" t="str">
        <f>+IF(TablaProyecto[[#This Row],[TrainingTimesLastYear]]&lt;3,"Poca",IF(TablaProyecto[[#This Row],[TrainingTimesLastYear]]&lt;5,"Media","Mucha"))</f>
        <v>Media</v>
      </c>
      <c r="AQ1903" s="3" t="str">
        <f>+IF(TablaProyecto[[#This Row],[TotalWorkingYears]]&lt;4,"Junior",IF(TablaProyecto[[#This Row],[TotalWorkingYears]]&lt;10,"Intermediate","Senior"))</f>
        <v>Intermediate</v>
      </c>
      <c r="AS1903" t="str">
        <f>+IF(TablaProyecto[[#This Row],[Education]]&gt;5,"ERRONEO","")</f>
        <v/>
      </c>
      <c r="AT1903" t="str">
        <f>IF(+COUNTIF(TablaProyecto[EmployeeNumber],TablaProyecto[[#This Row],[EmployeeNumber]])&gt;1,"ERRONEO"," ")</f>
        <v xml:space="preserve"> </v>
      </c>
      <c r="AU1903" t="str">
        <f>+IF(TablaProyecto[[#This Row],[JobSatisfaction]]&gt;4,"ERRONEO"," ")</f>
        <v xml:space="preserve"> </v>
      </c>
      <c r="AV1903" t="str">
        <f>+IF(TablaProyecto[[#This Row],[PerformanceRating]]&gt;4,"ERRONEO"," ")</f>
        <v xml:space="preserve"> </v>
      </c>
      <c r="AW1903" t="str">
        <f>+IF(TablaProyecto[[#This Row],[RelationshipSatisfaction]]&gt;4,"ERRONEO"," ")</f>
        <v xml:space="preserve"> </v>
      </c>
      <c r="AX1903" t="str">
        <f>+IF(TablaProyecto[[#This Row],[WorkLifeBalance]]&gt;4,"ERRONEO"," ")</f>
        <v xml:space="preserve"> </v>
      </c>
    </row>
    <row r="1904" spans="1:50" x14ac:dyDescent="0.35">
      <c r="A1904">
        <v>47</v>
      </c>
      <c r="B1904" t="s">
        <v>43</v>
      </c>
      <c r="C1904" t="s">
        <v>44</v>
      </c>
      <c r="D1904">
        <v>304</v>
      </c>
      <c r="E1904" t="s">
        <v>37</v>
      </c>
      <c r="F1904">
        <v>20</v>
      </c>
      <c r="G1904">
        <v>3</v>
      </c>
      <c r="H1904" t="s">
        <v>61</v>
      </c>
      <c r="I1904">
        <v>1</v>
      </c>
      <c r="J1904">
        <v>2501</v>
      </c>
      <c r="K1904">
        <v>1</v>
      </c>
      <c r="L1904" t="s">
        <v>39</v>
      </c>
      <c r="M1904">
        <v>56</v>
      </c>
      <c r="N1904">
        <v>3</v>
      </c>
      <c r="O1904">
        <v>1</v>
      </c>
      <c r="P1904" t="s">
        <v>53</v>
      </c>
      <c r="Q1904">
        <v>1</v>
      </c>
      <c r="R1904" t="s">
        <v>48</v>
      </c>
      <c r="S1904">
        <v>16124</v>
      </c>
      <c r="T1904">
        <v>19899</v>
      </c>
      <c r="U1904">
        <v>1</v>
      </c>
      <c r="V1904" t="s">
        <v>42</v>
      </c>
      <c r="W1904" t="s">
        <v>43</v>
      </c>
      <c r="X1904">
        <v>13</v>
      </c>
      <c r="Y1904">
        <v>3</v>
      </c>
      <c r="Z1904">
        <v>3</v>
      </c>
      <c r="AA1904">
        <v>80</v>
      </c>
      <c r="AB1904">
        <v>2</v>
      </c>
      <c r="AC1904">
        <v>11</v>
      </c>
      <c r="AD1904">
        <v>3</v>
      </c>
      <c r="AE1904">
        <v>2</v>
      </c>
      <c r="AF1904">
        <v>16</v>
      </c>
      <c r="AG1904">
        <v>2</v>
      </c>
      <c r="AH1904">
        <v>15</v>
      </c>
      <c r="AI1904">
        <v>5</v>
      </c>
      <c r="AJ1904" s="3">
        <f>+TablaProyecto[[#This Row],[PercentSalaryHike]]/100</f>
        <v>0.13</v>
      </c>
      <c r="AK1904" s="3" t="str">
        <f>+IF(TablaProyecto[[#This Row],[Age]]&gt;=61,"Baby boomers",IF(TablaProyecto[[#This Row],[Age]]&gt;=45,"Generacion X",IF(TablaProyecto[[#This Row],[Age]]&gt;=29,"Millennials","Generacion Z")))</f>
        <v>Generacion X</v>
      </c>
      <c r="AL190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904" s="3" t="str">
        <f>+IF(TablaProyecto[[#This Row],[HourlyRate]]&lt;50,"Coste salarial bajo",IF(TablaProyecto[[#This Row],[HourlyRate]]&lt;75,"Coste salarial medio","Coste salarial alto"))</f>
        <v>Coste salarial medio</v>
      </c>
      <c r="AN1904" s="3" t="str">
        <f>+IF(TablaProyecto[[#This Row],[DistanceFromHome]]&lt;10,"0-10 kms",IF(TablaProyecto[[#This Row],[DistanceFromHome]]&lt;20,"10-20 kms","20-30 kms"))</f>
        <v>20-30 kms</v>
      </c>
      <c r="AO1904" s="3" t="str">
        <f>+IF(TablaProyecto[[#This Row],[Porcentaje de aumento salarial recibido (%)]]&lt;16%,"Bajo",IF(TablaProyecto[[#This Row],[Porcentaje de aumento salarial recibido (%)]]&lt;21%,"Medio","Alto"))</f>
        <v>Bajo</v>
      </c>
      <c r="AP1904" s="3" t="str">
        <f>+IF(TablaProyecto[[#This Row],[TrainingTimesLastYear]]&lt;3,"Poca",IF(TablaProyecto[[#This Row],[TrainingTimesLastYear]]&lt;5,"Media","Mucha"))</f>
        <v>Media</v>
      </c>
      <c r="AQ1904" s="3" t="str">
        <f>+IF(TablaProyecto[[#This Row],[TotalWorkingYears]]&lt;4,"Junior",IF(TablaProyecto[[#This Row],[TotalWorkingYears]]&lt;10,"Intermediate","Senior"))</f>
        <v>Senior</v>
      </c>
      <c r="AS1904" t="str">
        <f>+IF(TablaProyecto[[#This Row],[Education]]&gt;5,"ERRONEO","")</f>
        <v/>
      </c>
      <c r="AT1904" t="str">
        <f>IF(+COUNTIF(TablaProyecto[EmployeeNumber],TablaProyecto[[#This Row],[EmployeeNumber]])&gt;1,"ERRONEO"," ")</f>
        <v xml:space="preserve"> </v>
      </c>
      <c r="AU1904" t="str">
        <f>+IF(TablaProyecto[[#This Row],[JobSatisfaction]]&gt;4,"ERRONEO"," ")</f>
        <v xml:space="preserve"> </v>
      </c>
      <c r="AV1904" t="str">
        <f>+IF(TablaProyecto[[#This Row],[PerformanceRating]]&gt;4,"ERRONEO"," ")</f>
        <v xml:space="preserve"> </v>
      </c>
      <c r="AW1904" t="str">
        <f>+IF(TablaProyecto[[#This Row],[RelationshipSatisfaction]]&gt;4,"ERRONEO"," ")</f>
        <v xml:space="preserve"> </v>
      </c>
      <c r="AX1904" t="str">
        <f>+IF(TablaProyecto[[#This Row],[WorkLifeBalance]]&gt;4,"ERRONEO"," ")</f>
        <v xml:space="preserve"> </v>
      </c>
    </row>
    <row r="1905" spans="1:50" x14ac:dyDescent="0.35">
      <c r="A1905">
        <v>45</v>
      </c>
      <c r="B1905" t="s">
        <v>43</v>
      </c>
      <c r="C1905" t="s">
        <v>55</v>
      </c>
      <c r="D1905">
        <v>1303</v>
      </c>
      <c r="E1905" t="s">
        <v>61</v>
      </c>
      <c r="F1905">
        <v>24</v>
      </c>
      <c r="G1905">
        <v>2</v>
      </c>
      <c r="H1905" t="s">
        <v>51</v>
      </c>
      <c r="I1905">
        <v>1</v>
      </c>
      <c r="J1905">
        <v>2502</v>
      </c>
      <c r="K1905">
        <v>1</v>
      </c>
      <c r="L1905" t="s">
        <v>46</v>
      </c>
      <c r="M1905">
        <v>40</v>
      </c>
      <c r="N1905">
        <v>3</v>
      </c>
      <c r="O1905">
        <v>1</v>
      </c>
      <c r="P1905" t="s">
        <v>50</v>
      </c>
      <c r="Q1905">
        <v>4</v>
      </c>
      <c r="R1905" t="s">
        <v>48</v>
      </c>
      <c r="S1905">
        <v>2926</v>
      </c>
      <c r="T1905">
        <v>19627</v>
      </c>
      <c r="U1905">
        <v>0</v>
      </c>
      <c r="V1905" t="s">
        <v>42</v>
      </c>
      <c r="W1905" t="s">
        <v>35</v>
      </c>
      <c r="X1905">
        <v>13</v>
      </c>
      <c r="Y1905">
        <v>3</v>
      </c>
      <c r="Z1905">
        <v>3</v>
      </c>
      <c r="AA1905">
        <v>80</v>
      </c>
      <c r="AB1905">
        <v>1</v>
      </c>
      <c r="AC1905">
        <v>26</v>
      </c>
      <c r="AD1905">
        <v>3</v>
      </c>
      <c r="AE1905">
        <v>3</v>
      </c>
      <c r="AF1905">
        <v>4</v>
      </c>
      <c r="AG1905">
        <v>6</v>
      </c>
      <c r="AH1905">
        <v>0</v>
      </c>
      <c r="AI1905">
        <v>2</v>
      </c>
      <c r="AJ1905" s="3">
        <f>+TablaProyecto[[#This Row],[PercentSalaryHike]]/100</f>
        <v>0.13</v>
      </c>
      <c r="AK1905" s="3" t="str">
        <f>+IF(TablaProyecto[[#This Row],[Age]]&gt;=61,"Baby boomers",IF(TablaProyecto[[#This Row],[Age]]&gt;=45,"Generacion X",IF(TablaProyecto[[#This Row],[Age]]&gt;=29,"Millennials","Generacion Z")))</f>
        <v>Generacion X</v>
      </c>
      <c r="AL190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05" s="3" t="str">
        <f>+IF(TablaProyecto[[#This Row],[HourlyRate]]&lt;50,"Coste salarial bajo",IF(TablaProyecto[[#This Row],[HourlyRate]]&lt;75,"Coste salarial medio","Coste salarial alto"))</f>
        <v>Coste salarial bajo</v>
      </c>
      <c r="AN1905" s="3" t="str">
        <f>+IF(TablaProyecto[[#This Row],[DistanceFromHome]]&lt;10,"0-10 kms",IF(TablaProyecto[[#This Row],[DistanceFromHome]]&lt;20,"10-20 kms","20-30 kms"))</f>
        <v>20-30 kms</v>
      </c>
      <c r="AO1905" s="3" t="str">
        <f>+IF(TablaProyecto[[#This Row],[Porcentaje de aumento salarial recibido (%)]]&lt;16%,"Bajo",IF(TablaProyecto[[#This Row],[Porcentaje de aumento salarial recibido (%)]]&lt;21%,"Medio","Alto"))</f>
        <v>Bajo</v>
      </c>
      <c r="AP1905" s="3" t="str">
        <f>+IF(TablaProyecto[[#This Row],[TrainingTimesLastYear]]&lt;3,"Poca",IF(TablaProyecto[[#This Row],[TrainingTimesLastYear]]&lt;5,"Media","Mucha"))</f>
        <v>Media</v>
      </c>
      <c r="AQ1905" s="3" t="str">
        <f>+IF(TablaProyecto[[#This Row],[TotalWorkingYears]]&lt;4,"Junior",IF(TablaProyecto[[#This Row],[TotalWorkingYears]]&lt;10,"Intermediate","Senior"))</f>
        <v>Senior</v>
      </c>
      <c r="AS1905" t="str">
        <f>+IF(TablaProyecto[[#This Row],[Education]]&gt;5,"ERRONEO","")</f>
        <v/>
      </c>
      <c r="AT1905" t="str">
        <f>IF(+COUNTIF(TablaProyecto[EmployeeNumber],TablaProyecto[[#This Row],[EmployeeNumber]])&gt;1,"ERRONEO"," ")</f>
        <v xml:space="preserve"> </v>
      </c>
      <c r="AU1905" t="str">
        <f>+IF(TablaProyecto[[#This Row],[JobSatisfaction]]&gt;4,"ERRONEO"," ")</f>
        <v xml:space="preserve"> </v>
      </c>
      <c r="AV1905" t="str">
        <f>+IF(TablaProyecto[[#This Row],[PerformanceRating]]&gt;4,"ERRONEO"," ")</f>
        <v xml:space="preserve"> </v>
      </c>
      <c r="AW1905" t="str">
        <f>+IF(TablaProyecto[[#This Row],[RelationshipSatisfaction]]&gt;4,"ERRONEO"," ")</f>
        <v xml:space="preserve"> </v>
      </c>
      <c r="AX1905" t="str">
        <f>+IF(TablaProyecto[[#This Row],[WorkLifeBalance]]&gt;4,"ERRONEO"," ")</f>
        <v xml:space="preserve"> </v>
      </c>
    </row>
    <row r="1906" spans="1:50" x14ac:dyDescent="0.35">
      <c r="A1906">
        <v>33</v>
      </c>
      <c r="B1906" t="s">
        <v>43</v>
      </c>
      <c r="C1906" t="s">
        <v>44</v>
      </c>
      <c r="D1906">
        <v>294</v>
      </c>
      <c r="E1906" t="s">
        <v>61</v>
      </c>
      <c r="F1906">
        <v>2</v>
      </c>
      <c r="G1906">
        <v>4</v>
      </c>
      <c r="H1906" t="s">
        <v>51</v>
      </c>
      <c r="I1906">
        <v>1</v>
      </c>
      <c r="J1906">
        <v>2503</v>
      </c>
      <c r="K1906">
        <v>3</v>
      </c>
      <c r="L1906" t="s">
        <v>46</v>
      </c>
      <c r="M1906">
        <v>41</v>
      </c>
      <c r="N1906">
        <v>2</v>
      </c>
      <c r="O1906">
        <v>3</v>
      </c>
      <c r="P1906" t="s">
        <v>58</v>
      </c>
      <c r="Q1906">
        <v>1</v>
      </c>
      <c r="R1906" t="s">
        <v>52</v>
      </c>
      <c r="S1906">
        <v>2853</v>
      </c>
      <c r="T1906">
        <v>22088</v>
      </c>
      <c r="U1906">
        <v>4</v>
      </c>
      <c r="V1906" t="s">
        <v>42</v>
      </c>
      <c r="W1906" t="s">
        <v>35</v>
      </c>
      <c r="X1906">
        <v>21</v>
      </c>
      <c r="Y1906">
        <v>4</v>
      </c>
      <c r="Z1906">
        <v>1</v>
      </c>
      <c r="AA1906">
        <v>80</v>
      </c>
      <c r="AB1906">
        <v>1</v>
      </c>
      <c r="AC1906">
        <v>8</v>
      </c>
      <c r="AD1906">
        <v>3</v>
      </c>
      <c r="AE1906">
        <v>3</v>
      </c>
      <c r="AF1906">
        <v>5</v>
      </c>
      <c r="AG1906">
        <v>16</v>
      </c>
      <c r="AH1906">
        <v>4</v>
      </c>
      <c r="AI1906">
        <v>0</v>
      </c>
      <c r="AJ1906" s="3">
        <f>+TablaProyecto[[#This Row],[PercentSalaryHike]]/100</f>
        <v>0.21</v>
      </c>
      <c r="AK1906" s="3" t="str">
        <f>+IF(TablaProyecto[[#This Row],[Age]]&gt;=61,"Baby boomers",IF(TablaProyecto[[#This Row],[Age]]&gt;=45,"Generacion X",IF(TablaProyecto[[#This Row],[Age]]&gt;=29,"Millennials","Generacion Z")))</f>
        <v>Millennials</v>
      </c>
      <c r="AL190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06" s="3" t="str">
        <f>+IF(TablaProyecto[[#This Row],[HourlyRate]]&lt;50,"Coste salarial bajo",IF(TablaProyecto[[#This Row],[HourlyRate]]&lt;75,"Coste salarial medio","Coste salarial alto"))</f>
        <v>Coste salarial bajo</v>
      </c>
      <c r="AN1906" s="3" t="str">
        <f>+IF(TablaProyecto[[#This Row],[DistanceFromHome]]&lt;10,"0-10 kms",IF(TablaProyecto[[#This Row],[DistanceFromHome]]&lt;20,"10-20 kms","20-30 kms"))</f>
        <v>0-10 kms</v>
      </c>
      <c r="AO1906" s="3" t="str">
        <f>+IF(TablaProyecto[[#This Row],[Porcentaje de aumento salarial recibido (%)]]&lt;16%,"Bajo",IF(TablaProyecto[[#This Row],[Porcentaje de aumento salarial recibido (%)]]&lt;21%,"Medio","Alto"))</f>
        <v>Alto</v>
      </c>
      <c r="AP1906" s="3" t="str">
        <f>+IF(TablaProyecto[[#This Row],[TrainingTimesLastYear]]&lt;3,"Poca",IF(TablaProyecto[[#This Row],[TrainingTimesLastYear]]&lt;5,"Media","Mucha"))</f>
        <v>Media</v>
      </c>
      <c r="AQ1906" s="3" t="str">
        <f>+IF(TablaProyecto[[#This Row],[TotalWorkingYears]]&lt;4,"Junior",IF(TablaProyecto[[#This Row],[TotalWorkingYears]]&lt;10,"Intermediate","Senior"))</f>
        <v>Intermediate</v>
      </c>
      <c r="AS1906" t="str">
        <f>+IF(TablaProyecto[[#This Row],[Education]]&gt;5,"ERRONEO","")</f>
        <v/>
      </c>
      <c r="AT1906" t="str">
        <f>IF(+COUNTIF(TablaProyecto[EmployeeNumber],TablaProyecto[[#This Row],[EmployeeNumber]])&gt;1,"ERRONEO"," ")</f>
        <v xml:space="preserve"> </v>
      </c>
      <c r="AU1906" t="str">
        <f>+IF(TablaProyecto[[#This Row],[JobSatisfaction]]&gt;4,"ERRONEO"," ")</f>
        <v xml:space="preserve"> </v>
      </c>
      <c r="AV1906" t="str">
        <f>+IF(TablaProyecto[[#This Row],[PerformanceRating]]&gt;4,"ERRONEO"," ")</f>
        <v xml:space="preserve"> </v>
      </c>
      <c r="AW1906" t="str">
        <f>+IF(TablaProyecto[[#This Row],[RelationshipSatisfaction]]&gt;4,"ERRONEO"," ")</f>
        <v xml:space="preserve"> </v>
      </c>
      <c r="AX1906" t="str">
        <f>+IF(TablaProyecto[[#This Row],[WorkLifeBalance]]&gt;4,"ERRONEO"," ")</f>
        <v xml:space="preserve"> </v>
      </c>
    </row>
    <row r="1907" spans="1:50" x14ac:dyDescent="0.35">
      <c r="A1907">
        <v>38</v>
      </c>
      <c r="B1907" t="s">
        <v>35</v>
      </c>
      <c r="C1907" t="s">
        <v>44</v>
      </c>
      <c r="D1907">
        <v>584</v>
      </c>
      <c r="E1907" t="s">
        <v>45</v>
      </c>
      <c r="F1907">
        <v>6</v>
      </c>
      <c r="G1907">
        <v>2</v>
      </c>
      <c r="H1907" t="s">
        <v>59</v>
      </c>
      <c r="I1907">
        <v>1</v>
      </c>
      <c r="J1907">
        <v>2504</v>
      </c>
      <c r="K1907">
        <v>3</v>
      </c>
      <c r="L1907" t="s">
        <v>39</v>
      </c>
      <c r="M1907">
        <v>66</v>
      </c>
      <c r="N1907">
        <v>2</v>
      </c>
      <c r="O1907">
        <v>3</v>
      </c>
      <c r="P1907" t="s">
        <v>50</v>
      </c>
      <c r="Q1907">
        <v>1</v>
      </c>
      <c r="R1907" t="s">
        <v>52</v>
      </c>
      <c r="S1907">
        <v>4779</v>
      </c>
      <c r="T1907">
        <v>5626</v>
      </c>
      <c r="U1907">
        <v>1</v>
      </c>
      <c r="V1907" t="s">
        <v>42</v>
      </c>
      <c r="W1907" t="s">
        <v>35</v>
      </c>
      <c r="X1907">
        <v>11</v>
      </c>
      <c r="Y1907">
        <v>3</v>
      </c>
      <c r="Z1907">
        <v>3</v>
      </c>
      <c r="AA1907">
        <v>80</v>
      </c>
      <c r="AB1907">
        <v>0</v>
      </c>
      <c r="AC1907">
        <v>16</v>
      </c>
      <c r="AD1907">
        <v>5</v>
      </c>
      <c r="AE1907">
        <v>3</v>
      </c>
      <c r="AF1907">
        <v>3</v>
      </c>
      <c r="AG1907">
        <v>10</v>
      </c>
      <c r="AH1907">
        <v>3</v>
      </c>
      <c r="AI1907">
        <v>4</v>
      </c>
      <c r="AJ1907" s="3">
        <f>+TablaProyecto[[#This Row],[PercentSalaryHike]]/100</f>
        <v>0.11</v>
      </c>
      <c r="AK1907" s="3" t="str">
        <f>+IF(TablaProyecto[[#This Row],[Age]]&gt;=61,"Baby boomers",IF(TablaProyecto[[#This Row],[Age]]&gt;=45,"Generacion X",IF(TablaProyecto[[#This Row],[Age]]&gt;=29,"Millennials","Generacion Z")))</f>
        <v>Millennials</v>
      </c>
      <c r="AL190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07" s="3" t="str">
        <f>+IF(TablaProyecto[[#This Row],[HourlyRate]]&lt;50,"Coste salarial bajo",IF(TablaProyecto[[#This Row],[HourlyRate]]&lt;75,"Coste salarial medio","Coste salarial alto"))</f>
        <v>Coste salarial medio</v>
      </c>
      <c r="AN1907" s="3" t="str">
        <f>+IF(TablaProyecto[[#This Row],[DistanceFromHome]]&lt;10,"0-10 kms",IF(TablaProyecto[[#This Row],[DistanceFromHome]]&lt;20,"10-20 kms","20-30 kms"))</f>
        <v>0-10 kms</v>
      </c>
      <c r="AO1907" s="3" t="str">
        <f>+IF(TablaProyecto[[#This Row],[Porcentaje de aumento salarial recibido (%)]]&lt;16%,"Bajo",IF(TablaProyecto[[#This Row],[Porcentaje de aumento salarial recibido (%)]]&lt;21%,"Medio","Alto"))</f>
        <v>Bajo</v>
      </c>
      <c r="AP1907" s="3" t="str">
        <f>+IF(TablaProyecto[[#This Row],[TrainingTimesLastYear]]&lt;3,"Poca",IF(TablaProyecto[[#This Row],[TrainingTimesLastYear]]&lt;5,"Media","Mucha"))</f>
        <v>Mucha</v>
      </c>
      <c r="AQ1907" s="3" t="str">
        <f>+IF(TablaProyecto[[#This Row],[TotalWorkingYears]]&lt;4,"Junior",IF(TablaProyecto[[#This Row],[TotalWorkingYears]]&lt;10,"Intermediate","Senior"))</f>
        <v>Senior</v>
      </c>
      <c r="AS1907" t="str">
        <f>+IF(TablaProyecto[[#This Row],[Education]]&gt;5,"ERRONEO","")</f>
        <v/>
      </c>
      <c r="AT1907" t="str">
        <f>IF(+COUNTIF(TablaProyecto[EmployeeNumber],TablaProyecto[[#This Row],[EmployeeNumber]])&gt;1,"ERRONEO"," ")</f>
        <v xml:space="preserve"> </v>
      </c>
      <c r="AU1907" t="str">
        <f>+IF(TablaProyecto[[#This Row],[JobSatisfaction]]&gt;4,"ERRONEO"," ")</f>
        <v xml:space="preserve"> </v>
      </c>
      <c r="AV1907" t="str">
        <f>+IF(TablaProyecto[[#This Row],[PerformanceRating]]&gt;4,"ERRONEO"," ")</f>
        <v xml:space="preserve"> </v>
      </c>
      <c r="AW1907" t="str">
        <f>+IF(TablaProyecto[[#This Row],[RelationshipSatisfaction]]&gt;4,"ERRONEO"," ")</f>
        <v xml:space="preserve"> </v>
      </c>
      <c r="AX1907" t="str">
        <f>+IF(TablaProyecto[[#This Row],[WorkLifeBalance]]&gt;4,"ERRONEO"," ")</f>
        <v xml:space="preserve"> </v>
      </c>
    </row>
    <row r="1908" spans="1:50" x14ac:dyDescent="0.35">
      <c r="A1908">
        <v>32</v>
      </c>
      <c r="B1908" t="s">
        <v>35</v>
      </c>
      <c r="C1908" t="s">
        <v>55</v>
      </c>
      <c r="D1908">
        <v>848</v>
      </c>
      <c r="E1908" t="s">
        <v>45</v>
      </c>
      <c r="F1908">
        <v>2</v>
      </c>
      <c r="G1908">
        <v>3</v>
      </c>
      <c r="H1908" t="s">
        <v>49</v>
      </c>
      <c r="I1908">
        <v>1</v>
      </c>
      <c r="J1908">
        <v>2505</v>
      </c>
      <c r="K1908">
        <v>4</v>
      </c>
      <c r="L1908" t="s">
        <v>46</v>
      </c>
      <c r="M1908">
        <v>72</v>
      </c>
      <c r="N1908">
        <v>3</v>
      </c>
      <c r="O1908">
        <v>2</v>
      </c>
      <c r="P1908" t="s">
        <v>40</v>
      </c>
      <c r="Q1908">
        <v>4</v>
      </c>
      <c r="R1908" t="s">
        <v>48</v>
      </c>
      <c r="S1908">
        <v>8926</v>
      </c>
      <c r="T1908">
        <v>17251</v>
      </c>
      <c r="U1908">
        <v>4</v>
      </c>
      <c r="V1908" t="s">
        <v>42</v>
      </c>
      <c r="W1908" t="s">
        <v>43</v>
      </c>
      <c r="X1908">
        <v>12</v>
      </c>
      <c r="Y1908">
        <v>3</v>
      </c>
      <c r="Z1908">
        <v>2</v>
      </c>
      <c r="AA1908">
        <v>80</v>
      </c>
      <c r="AB1908">
        <v>1</v>
      </c>
      <c r="AC1908">
        <v>9</v>
      </c>
      <c r="AD1908">
        <v>4</v>
      </c>
      <c r="AE1908">
        <v>3</v>
      </c>
      <c r="AF1908">
        <v>6</v>
      </c>
      <c r="AG1908">
        <v>5</v>
      </c>
      <c r="AH1908">
        <v>6</v>
      </c>
      <c r="AI1908">
        <v>0</v>
      </c>
      <c r="AJ1908" s="3">
        <f>+TablaProyecto[[#This Row],[PercentSalaryHike]]/100</f>
        <v>0.12</v>
      </c>
      <c r="AK1908" s="3" t="str">
        <f>+IF(TablaProyecto[[#This Row],[Age]]&gt;=61,"Baby boomers",IF(TablaProyecto[[#This Row],[Age]]&gt;=45,"Generacion X",IF(TablaProyecto[[#This Row],[Age]]&gt;=29,"Millennials","Generacion Z")))</f>
        <v>Millennials</v>
      </c>
      <c r="AL190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08" s="3" t="str">
        <f>+IF(TablaProyecto[[#This Row],[HourlyRate]]&lt;50,"Coste salarial bajo",IF(TablaProyecto[[#This Row],[HourlyRate]]&lt;75,"Coste salarial medio","Coste salarial alto"))</f>
        <v>Coste salarial medio</v>
      </c>
      <c r="AN1908" s="3" t="str">
        <f>+IF(TablaProyecto[[#This Row],[DistanceFromHome]]&lt;10,"0-10 kms",IF(TablaProyecto[[#This Row],[DistanceFromHome]]&lt;20,"10-20 kms","20-30 kms"))</f>
        <v>0-10 kms</v>
      </c>
      <c r="AO1908" s="3" t="str">
        <f>+IF(TablaProyecto[[#This Row],[Porcentaje de aumento salarial recibido (%)]]&lt;16%,"Bajo",IF(TablaProyecto[[#This Row],[Porcentaje de aumento salarial recibido (%)]]&lt;21%,"Medio","Alto"))</f>
        <v>Bajo</v>
      </c>
      <c r="AP1908" s="3" t="str">
        <f>+IF(TablaProyecto[[#This Row],[TrainingTimesLastYear]]&lt;3,"Poca",IF(TablaProyecto[[#This Row],[TrainingTimesLastYear]]&lt;5,"Media","Mucha"))</f>
        <v>Media</v>
      </c>
      <c r="AQ1908" s="3" t="str">
        <f>+IF(TablaProyecto[[#This Row],[TotalWorkingYears]]&lt;4,"Junior",IF(TablaProyecto[[#This Row],[TotalWorkingYears]]&lt;10,"Intermediate","Senior"))</f>
        <v>Intermediate</v>
      </c>
      <c r="AS1908" t="str">
        <f>+IF(TablaProyecto[[#This Row],[Education]]&gt;5,"ERRONEO","")</f>
        <v/>
      </c>
      <c r="AT1908" t="str">
        <f>IF(+COUNTIF(TablaProyecto[EmployeeNumber],TablaProyecto[[#This Row],[EmployeeNumber]])&gt;1,"ERRONEO"," ")</f>
        <v xml:space="preserve"> </v>
      </c>
      <c r="AU1908" t="str">
        <f>+IF(TablaProyecto[[#This Row],[JobSatisfaction]]&gt;4,"ERRONEO"," ")</f>
        <v xml:space="preserve"> </v>
      </c>
      <c r="AV1908" t="str">
        <f>+IF(TablaProyecto[[#This Row],[PerformanceRating]]&gt;4,"ERRONEO"," ")</f>
        <v xml:space="preserve"> </v>
      </c>
      <c r="AW1908" t="str">
        <f>+IF(TablaProyecto[[#This Row],[RelationshipSatisfaction]]&gt;4,"ERRONEO"," ")</f>
        <v xml:space="preserve"> </v>
      </c>
      <c r="AX1908" t="str">
        <f>+IF(TablaProyecto[[#This Row],[WorkLifeBalance]]&gt;4,"ERRONEO"," ")</f>
        <v xml:space="preserve"> </v>
      </c>
    </row>
    <row r="1909" spans="1:50" x14ac:dyDescent="0.35">
      <c r="A1909">
        <v>19</v>
      </c>
      <c r="B1909" t="s">
        <v>35</v>
      </c>
      <c r="C1909" t="s">
        <v>44</v>
      </c>
      <c r="D1909">
        <v>885</v>
      </c>
      <c r="E1909" t="s">
        <v>61</v>
      </c>
      <c r="F1909">
        <v>5</v>
      </c>
      <c r="G1909">
        <v>2</v>
      </c>
      <c r="H1909" t="s">
        <v>61</v>
      </c>
      <c r="I1909">
        <v>1</v>
      </c>
      <c r="J1909">
        <v>2506</v>
      </c>
      <c r="K1909">
        <v>4</v>
      </c>
      <c r="L1909" t="s">
        <v>39</v>
      </c>
      <c r="M1909">
        <v>30</v>
      </c>
      <c r="N1909">
        <v>2</v>
      </c>
      <c r="O1909">
        <v>1</v>
      </c>
      <c r="P1909" t="s">
        <v>61</v>
      </c>
      <c r="Q1909">
        <v>1</v>
      </c>
      <c r="R1909" t="s">
        <v>48</v>
      </c>
      <c r="S1909">
        <v>17426</v>
      </c>
      <c r="T1909">
        <v>16225</v>
      </c>
      <c r="U1909">
        <v>0</v>
      </c>
      <c r="V1909" t="s">
        <v>42</v>
      </c>
      <c r="W1909" t="s">
        <v>35</v>
      </c>
      <c r="X1909">
        <v>18</v>
      </c>
      <c r="Y1909">
        <v>4</v>
      </c>
      <c r="Z1909">
        <v>1</v>
      </c>
      <c r="AA1909">
        <v>80</v>
      </c>
      <c r="AB1909">
        <v>1</v>
      </c>
      <c r="AC1909">
        <v>17</v>
      </c>
      <c r="AD1909">
        <v>3</v>
      </c>
      <c r="AE1909">
        <v>3</v>
      </c>
      <c r="AF1909">
        <v>8</v>
      </c>
      <c r="AG1909">
        <v>2</v>
      </c>
      <c r="AH1909">
        <v>7</v>
      </c>
      <c r="AI1909">
        <v>8</v>
      </c>
      <c r="AJ1909" s="3">
        <f>+TablaProyecto[[#This Row],[PercentSalaryHike]]/100</f>
        <v>0.18</v>
      </c>
      <c r="AK1909" s="3" t="str">
        <f>+IF(TablaProyecto[[#This Row],[Age]]&gt;=61,"Baby boomers",IF(TablaProyecto[[#This Row],[Age]]&gt;=45,"Generacion X",IF(TablaProyecto[[#This Row],[Age]]&gt;=29,"Millennials","Generacion Z")))</f>
        <v>Generacion Z</v>
      </c>
      <c r="AL190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09" s="3" t="str">
        <f>+IF(TablaProyecto[[#This Row],[HourlyRate]]&lt;50,"Coste salarial bajo",IF(TablaProyecto[[#This Row],[HourlyRate]]&lt;75,"Coste salarial medio","Coste salarial alto"))</f>
        <v>Coste salarial bajo</v>
      </c>
      <c r="AN1909" s="3" t="str">
        <f>+IF(TablaProyecto[[#This Row],[DistanceFromHome]]&lt;10,"0-10 kms",IF(TablaProyecto[[#This Row],[DistanceFromHome]]&lt;20,"10-20 kms","20-30 kms"))</f>
        <v>0-10 kms</v>
      </c>
      <c r="AO1909" s="3" t="str">
        <f>+IF(TablaProyecto[[#This Row],[Porcentaje de aumento salarial recibido (%)]]&lt;16%,"Bajo",IF(TablaProyecto[[#This Row],[Porcentaje de aumento salarial recibido (%)]]&lt;21%,"Medio","Alto"))</f>
        <v>Medio</v>
      </c>
      <c r="AP1909" s="3" t="str">
        <f>+IF(TablaProyecto[[#This Row],[TrainingTimesLastYear]]&lt;3,"Poca",IF(TablaProyecto[[#This Row],[TrainingTimesLastYear]]&lt;5,"Media","Mucha"))</f>
        <v>Media</v>
      </c>
      <c r="AQ1909" s="3" t="str">
        <f>+IF(TablaProyecto[[#This Row],[TotalWorkingYears]]&lt;4,"Junior",IF(TablaProyecto[[#This Row],[TotalWorkingYears]]&lt;10,"Intermediate","Senior"))</f>
        <v>Senior</v>
      </c>
      <c r="AS1909" t="str">
        <f>+IF(TablaProyecto[[#This Row],[Education]]&gt;5,"ERRONEO","")</f>
        <v/>
      </c>
      <c r="AT1909" t="str">
        <f>IF(+COUNTIF(TablaProyecto[EmployeeNumber],TablaProyecto[[#This Row],[EmployeeNumber]])&gt;1,"ERRONEO"," ")</f>
        <v xml:space="preserve"> </v>
      </c>
      <c r="AU1909" t="str">
        <f>+IF(TablaProyecto[[#This Row],[JobSatisfaction]]&gt;4,"ERRONEO"," ")</f>
        <v xml:space="preserve"> </v>
      </c>
      <c r="AV1909" t="str">
        <f>+IF(TablaProyecto[[#This Row],[PerformanceRating]]&gt;4,"ERRONEO"," ")</f>
        <v xml:space="preserve"> </v>
      </c>
      <c r="AW1909" t="str">
        <f>+IF(TablaProyecto[[#This Row],[RelationshipSatisfaction]]&gt;4,"ERRONEO"," ")</f>
        <v xml:space="preserve"> </v>
      </c>
      <c r="AX1909" t="str">
        <f>+IF(TablaProyecto[[#This Row],[WorkLifeBalance]]&gt;4,"ERRONEO"," ")</f>
        <v xml:space="preserve"> </v>
      </c>
    </row>
    <row r="1910" spans="1:50" x14ac:dyDescent="0.35">
      <c r="A1910">
        <v>51</v>
      </c>
      <c r="B1910" t="s">
        <v>35</v>
      </c>
      <c r="C1910" t="s">
        <v>55</v>
      </c>
      <c r="D1910">
        <v>309</v>
      </c>
      <c r="E1910" t="s">
        <v>37</v>
      </c>
      <c r="F1910">
        <v>16</v>
      </c>
      <c r="G1910">
        <v>3</v>
      </c>
      <c r="H1910" t="s">
        <v>59</v>
      </c>
      <c r="I1910">
        <v>1</v>
      </c>
      <c r="J1910">
        <v>2507</v>
      </c>
      <c r="K1910">
        <v>4</v>
      </c>
      <c r="L1910" t="s">
        <v>39</v>
      </c>
      <c r="M1910">
        <v>96</v>
      </c>
      <c r="N1910">
        <v>2</v>
      </c>
      <c r="O1910">
        <v>2</v>
      </c>
      <c r="P1910" t="s">
        <v>54</v>
      </c>
      <c r="Q1910">
        <v>4</v>
      </c>
      <c r="R1910" t="s">
        <v>48</v>
      </c>
      <c r="S1910">
        <v>5238</v>
      </c>
      <c r="T1910">
        <v>21981</v>
      </c>
      <c r="U1910">
        <v>0</v>
      </c>
      <c r="V1910" t="s">
        <v>42</v>
      </c>
      <c r="W1910" t="s">
        <v>43</v>
      </c>
      <c r="X1910">
        <v>22</v>
      </c>
      <c r="Y1910">
        <v>3</v>
      </c>
      <c r="Z1910">
        <v>4</v>
      </c>
      <c r="AA1910">
        <v>80</v>
      </c>
      <c r="AB1910">
        <v>0</v>
      </c>
      <c r="AC1910">
        <v>3</v>
      </c>
      <c r="AD1910">
        <v>1</v>
      </c>
      <c r="AE1910">
        <v>2</v>
      </c>
      <c r="AF1910">
        <v>10</v>
      </c>
      <c r="AG1910">
        <v>2</v>
      </c>
      <c r="AH1910">
        <v>2</v>
      </c>
      <c r="AI1910">
        <v>4</v>
      </c>
      <c r="AJ1910" s="3">
        <f>+TablaProyecto[[#This Row],[PercentSalaryHike]]/100</f>
        <v>0.22</v>
      </c>
      <c r="AK1910" s="3" t="str">
        <f>+IF(TablaProyecto[[#This Row],[Age]]&gt;=61,"Baby boomers",IF(TablaProyecto[[#This Row],[Age]]&gt;=45,"Generacion X",IF(TablaProyecto[[#This Row],[Age]]&gt;=29,"Millennials","Generacion Z")))</f>
        <v>Generacion X</v>
      </c>
      <c r="AL191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10" s="3" t="str">
        <f>+IF(TablaProyecto[[#This Row],[HourlyRate]]&lt;50,"Coste salarial bajo",IF(TablaProyecto[[#This Row],[HourlyRate]]&lt;75,"Coste salarial medio","Coste salarial alto"))</f>
        <v>Coste salarial alto</v>
      </c>
      <c r="AN1910" s="3" t="str">
        <f>+IF(TablaProyecto[[#This Row],[DistanceFromHome]]&lt;10,"0-10 kms",IF(TablaProyecto[[#This Row],[DistanceFromHome]]&lt;20,"10-20 kms","20-30 kms"))</f>
        <v>10-20 kms</v>
      </c>
      <c r="AO1910" s="3" t="str">
        <f>+IF(TablaProyecto[[#This Row],[Porcentaje de aumento salarial recibido (%)]]&lt;16%,"Bajo",IF(TablaProyecto[[#This Row],[Porcentaje de aumento salarial recibido (%)]]&lt;21%,"Medio","Alto"))</f>
        <v>Alto</v>
      </c>
      <c r="AP1910" s="3" t="str">
        <f>+IF(TablaProyecto[[#This Row],[TrainingTimesLastYear]]&lt;3,"Poca",IF(TablaProyecto[[#This Row],[TrainingTimesLastYear]]&lt;5,"Media","Mucha"))</f>
        <v>Poca</v>
      </c>
      <c r="AQ1910" s="3" t="str">
        <f>+IF(TablaProyecto[[#This Row],[TotalWorkingYears]]&lt;4,"Junior",IF(TablaProyecto[[#This Row],[TotalWorkingYears]]&lt;10,"Intermediate","Senior"))</f>
        <v>Junior</v>
      </c>
      <c r="AS1910" t="str">
        <f>+IF(TablaProyecto[[#This Row],[Education]]&gt;5,"ERRONEO","")</f>
        <v/>
      </c>
      <c r="AT1910" t="str">
        <f>IF(+COUNTIF(TablaProyecto[EmployeeNumber],TablaProyecto[[#This Row],[EmployeeNumber]])&gt;1,"ERRONEO"," ")</f>
        <v xml:space="preserve"> </v>
      </c>
      <c r="AU1910" t="str">
        <f>+IF(TablaProyecto[[#This Row],[JobSatisfaction]]&gt;4,"ERRONEO"," ")</f>
        <v xml:space="preserve"> </v>
      </c>
      <c r="AV1910" t="str">
        <f>+IF(TablaProyecto[[#This Row],[PerformanceRating]]&gt;4,"ERRONEO"," ")</f>
        <v xml:space="preserve"> </v>
      </c>
      <c r="AW1910" t="str">
        <f>+IF(TablaProyecto[[#This Row],[RelationshipSatisfaction]]&gt;4,"ERRONEO"," ")</f>
        <v xml:space="preserve"> </v>
      </c>
      <c r="AX1910" t="str">
        <f>+IF(TablaProyecto[[#This Row],[WorkLifeBalance]]&gt;4,"ERRONEO"," ")</f>
        <v xml:space="preserve"> </v>
      </c>
    </row>
    <row r="1911" spans="1:50" x14ac:dyDescent="0.35">
      <c r="A1911">
        <v>41</v>
      </c>
      <c r="B1911" t="s">
        <v>35</v>
      </c>
      <c r="C1911" t="s">
        <v>44</v>
      </c>
      <c r="D1911">
        <v>1084</v>
      </c>
      <c r="E1911" t="s">
        <v>61</v>
      </c>
      <c r="F1911">
        <v>23</v>
      </c>
      <c r="G1911">
        <v>2</v>
      </c>
      <c r="H1911" t="s">
        <v>38</v>
      </c>
      <c r="I1911">
        <v>1</v>
      </c>
      <c r="J1911">
        <v>2508</v>
      </c>
      <c r="K1911">
        <v>4</v>
      </c>
      <c r="L1911" t="s">
        <v>46</v>
      </c>
      <c r="M1911">
        <v>99</v>
      </c>
      <c r="N1911">
        <v>3</v>
      </c>
      <c r="O1911">
        <v>3</v>
      </c>
      <c r="P1911" t="s">
        <v>54</v>
      </c>
      <c r="Q1911">
        <v>4</v>
      </c>
      <c r="R1911" t="s">
        <v>52</v>
      </c>
      <c r="S1911">
        <v>8858</v>
      </c>
      <c r="T1911">
        <v>11693</v>
      </c>
      <c r="U1911">
        <v>3</v>
      </c>
      <c r="V1911" t="s">
        <v>42</v>
      </c>
      <c r="W1911" t="s">
        <v>43</v>
      </c>
      <c r="X1911">
        <v>14</v>
      </c>
      <c r="Y1911">
        <v>3</v>
      </c>
      <c r="Z1911">
        <v>4</v>
      </c>
      <c r="AA1911">
        <v>80</v>
      </c>
      <c r="AB1911">
        <v>1</v>
      </c>
      <c r="AC1911">
        <v>19</v>
      </c>
      <c r="AD1911">
        <v>4</v>
      </c>
      <c r="AE1911">
        <v>3</v>
      </c>
      <c r="AF1911">
        <v>7</v>
      </c>
      <c r="AG1911">
        <v>3</v>
      </c>
      <c r="AH1911">
        <v>0</v>
      </c>
      <c r="AI1911">
        <v>7</v>
      </c>
      <c r="AJ1911" s="3">
        <f>+TablaProyecto[[#This Row],[PercentSalaryHike]]/100</f>
        <v>0.14000000000000001</v>
      </c>
      <c r="AK1911" s="3" t="str">
        <f>+IF(TablaProyecto[[#This Row],[Age]]&gt;=61,"Baby boomers",IF(TablaProyecto[[#This Row],[Age]]&gt;=45,"Generacion X",IF(TablaProyecto[[#This Row],[Age]]&gt;=29,"Millennials","Generacion Z")))</f>
        <v>Millennials</v>
      </c>
      <c r="AL191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11" s="3" t="str">
        <f>+IF(TablaProyecto[[#This Row],[HourlyRate]]&lt;50,"Coste salarial bajo",IF(TablaProyecto[[#This Row],[HourlyRate]]&lt;75,"Coste salarial medio","Coste salarial alto"))</f>
        <v>Coste salarial alto</v>
      </c>
      <c r="AN1911" s="3" t="str">
        <f>+IF(TablaProyecto[[#This Row],[DistanceFromHome]]&lt;10,"0-10 kms",IF(TablaProyecto[[#This Row],[DistanceFromHome]]&lt;20,"10-20 kms","20-30 kms"))</f>
        <v>20-30 kms</v>
      </c>
      <c r="AO1911" s="3" t="str">
        <f>+IF(TablaProyecto[[#This Row],[Porcentaje de aumento salarial recibido (%)]]&lt;16%,"Bajo",IF(TablaProyecto[[#This Row],[Porcentaje de aumento salarial recibido (%)]]&lt;21%,"Medio","Alto"))</f>
        <v>Bajo</v>
      </c>
      <c r="AP1911" s="3" t="str">
        <f>+IF(TablaProyecto[[#This Row],[TrainingTimesLastYear]]&lt;3,"Poca",IF(TablaProyecto[[#This Row],[TrainingTimesLastYear]]&lt;5,"Media","Mucha"))</f>
        <v>Media</v>
      </c>
      <c r="AQ1911" s="3" t="str">
        <f>+IF(TablaProyecto[[#This Row],[TotalWorkingYears]]&lt;4,"Junior",IF(TablaProyecto[[#This Row],[TotalWorkingYears]]&lt;10,"Intermediate","Senior"))</f>
        <v>Senior</v>
      </c>
      <c r="AS1911" t="str">
        <f>+IF(TablaProyecto[[#This Row],[Education]]&gt;5,"ERRONEO","")</f>
        <v/>
      </c>
      <c r="AT1911" t="str">
        <f>IF(+COUNTIF(TablaProyecto[EmployeeNumber],TablaProyecto[[#This Row],[EmployeeNumber]])&gt;1,"ERRONEO"," ")</f>
        <v xml:space="preserve"> </v>
      </c>
      <c r="AU1911" t="str">
        <f>+IF(TablaProyecto[[#This Row],[JobSatisfaction]]&gt;4,"ERRONEO"," ")</f>
        <v xml:space="preserve"> </v>
      </c>
      <c r="AV1911" t="str">
        <f>+IF(TablaProyecto[[#This Row],[PerformanceRating]]&gt;4,"ERRONEO"," ")</f>
        <v xml:space="preserve"> </v>
      </c>
      <c r="AW1911" t="str">
        <f>+IF(TablaProyecto[[#This Row],[RelationshipSatisfaction]]&gt;4,"ERRONEO"," ")</f>
        <v xml:space="preserve"> </v>
      </c>
      <c r="AX1911" t="str">
        <f>+IF(TablaProyecto[[#This Row],[WorkLifeBalance]]&gt;4,"ERRONEO"," ")</f>
        <v xml:space="preserve"> </v>
      </c>
    </row>
    <row r="1912" spans="1:50" x14ac:dyDescent="0.35">
      <c r="A1912">
        <v>20</v>
      </c>
      <c r="B1912" t="s">
        <v>43</v>
      </c>
      <c r="C1912" t="s">
        <v>55</v>
      </c>
      <c r="D1912">
        <v>147</v>
      </c>
      <c r="E1912" t="s">
        <v>45</v>
      </c>
      <c r="F1912">
        <v>29</v>
      </c>
      <c r="G1912">
        <v>3</v>
      </c>
      <c r="H1912" t="s">
        <v>59</v>
      </c>
      <c r="I1912">
        <v>1</v>
      </c>
      <c r="J1912">
        <v>2509</v>
      </c>
      <c r="K1912">
        <v>3</v>
      </c>
      <c r="L1912" t="s">
        <v>46</v>
      </c>
      <c r="M1912">
        <v>56</v>
      </c>
      <c r="N1912">
        <v>3</v>
      </c>
      <c r="O1912">
        <v>2</v>
      </c>
      <c r="P1912" t="s">
        <v>61</v>
      </c>
      <c r="Q1912">
        <v>4</v>
      </c>
      <c r="R1912" t="s">
        <v>52</v>
      </c>
      <c r="S1912">
        <v>2226</v>
      </c>
      <c r="T1912">
        <v>8532</v>
      </c>
      <c r="U1912">
        <v>0</v>
      </c>
      <c r="V1912" t="s">
        <v>42</v>
      </c>
      <c r="W1912" t="s">
        <v>35</v>
      </c>
      <c r="X1912">
        <v>12</v>
      </c>
      <c r="Y1912">
        <v>3</v>
      </c>
      <c r="Z1912">
        <v>2</v>
      </c>
      <c r="AA1912">
        <v>80</v>
      </c>
      <c r="AB1912">
        <v>1</v>
      </c>
      <c r="AC1912">
        <v>15</v>
      </c>
      <c r="AD1912">
        <v>6</v>
      </c>
      <c r="AE1912">
        <v>4</v>
      </c>
      <c r="AF1912">
        <v>19</v>
      </c>
      <c r="AG1912">
        <v>2</v>
      </c>
      <c r="AH1912">
        <v>7</v>
      </c>
      <c r="AI1912">
        <v>3</v>
      </c>
      <c r="AJ1912" s="3">
        <f>+TablaProyecto[[#This Row],[PercentSalaryHike]]/100</f>
        <v>0.12</v>
      </c>
      <c r="AK1912" s="3" t="str">
        <f>+IF(TablaProyecto[[#This Row],[Age]]&gt;=61,"Baby boomers",IF(TablaProyecto[[#This Row],[Age]]&gt;=45,"Generacion X",IF(TablaProyecto[[#This Row],[Age]]&gt;=29,"Millennials","Generacion Z")))</f>
        <v>Generacion Z</v>
      </c>
      <c r="AL191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912" s="3" t="str">
        <f>+IF(TablaProyecto[[#This Row],[HourlyRate]]&lt;50,"Coste salarial bajo",IF(TablaProyecto[[#This Row],[HourlyRate]]&lt;75,"Coste salarial medio","Coste salarial alto"))</f>
        <v>Coste salarial medio</v>
      </c>
      <c r="AN1912" s="3" t="str">
        <f>+IF(TablaProyecto[[#This Row],[DistanceFromHome]]&lt;10,"0-10 kms",IF(TablaProyecto[[#This Row],[DistanceFromHome]]&lt;20,"10-20 kms","20-30 kms"))</f>
        <v>20-30 kms</v>
      </c>
      <c r="AO1912" s="3" t="str">
        <f>+IF(TablaProyecto[[#This Row],[Porcentaje de aumento salarial recibido (%)]]&lt;16%,"Bajo",IF(TablaProyecto[[#This Row],[Porcentaje de aumento salarial recibido (%)]]&lt;21%,"Medio","Alto"))</f>
        <v>Bajo</v>
      </c>
      <c r="AP1912" s="3" t="str">
        <f>+IF(TablaProyecto[[#This Row],[TrainingTimesLastYear]]&lt;3,"Poca",IF(TablaProyecto[[#This Row],[TrainingTimesLastYear]]&lt;5,"Media","Mucha"))</f>
        <v>Mucha</v>
      </c>
      <c r="AQ1912" s="3" t="str">
        <f>+IF(TablaProyecto[[#This Row],[TotalWorkingYears]]&lt;4,"Junior",IF(TablaProyecto[[#This Row],[TotalWorkingYears]]&lt;10,"Intermediate","Senior"))</f>
        <v>Senior</v>
      </c>
      <c r="AS1912" t="str">
        <f>+IF(TablaProyecto[[#This Row],[Education]]&gt;5,"ERRONEO","")</f>
        <v/>
      </c>
      <c r="AT1912" t="str">
        <f>IF(+COUNTIF(TablaProyecto[EmployeeNumber],TablaProyecto[[#This Row],[EmployeeNumber]])&gt;1,"ERRONEO"," ")</f>
        <v xml:space="preserve"> </v>
      </c>
      <c r="AU1912" t="str">
        <f>+IF(TablaProyecto[[#This Row],[JobSatisfaction]]&gt;4,"ERRONEO"," ")</f>
        <v xml:space="preserve"> </v>
      </c>
      <c r="AV1912" t="str">
        <f>+IF(TablaProyecto[[#This Row],[PerformanceRating]]&gt;4,"ERRONEO"," ")</f>
        <v xml:space="preserve"> </v>
      </c>
      <c r="AW1912" t="str">
        <f>+IF(TablaProyecto[[#This Row],[RelationshipSatisfaction]]&gt;4,"ERRONEO"," ")</f>
        <v xml:space="preserve"> </v>
      </c>
      <c r="AX1912" t="str">
        <f>+IF(TablaProyecto[[#This Row],[WorkLifeBalance]]&gt;4,"ERRONEO"," ")</f>
        <v xml:space="preserve"> </v>
      </c>
    </row>
    <row r="1913" spans="1:50" x14ac:dyDescent="0.35">
      <c r="A1913">
        <v>32</v>
      </c>
      <c r="B1913" t="s">
        <v>43</v>
      </c>
      <c r="C1913" t="s">
        <v>36</v>
      </c>
      <c r="D1913">
        <v>240</v>
      </c>
      <c r="E1913" t="s">
        <v>45</v>
      </c>
      <c r="F1913">
        <v>3</v>
      </c>
      <c r="G1913">
        <v>2</v>
      </c>
      <c r="H1913" t="s">
        <v>59</v>
      </c>
      <c r="I1913">
        <v>1</v>
      </c>
      <c r="J1913">
        <v>2510</v>
      </c>
      <c r="K1913">
        <v>1</v>
      </c>
      <c r="L1913" t="s">
        <v>46</v>
      </c>
      <c r="M1913">
        <v>75</v>
      </c>
      <c r="N1913">
        <v>3</v>
      </c>
      <c r="O1913">
        <v>2</v>
      </c>
      <c r="P1913" t="s">
        <v>40</v>
      </c>
      <c r="Q1913">
        <v>1</v>
      </c>
      <c r="R1913" t="s">
        <v>48</v>
      </c>
      <c r="S1913">
        <v>17399</v>
      </c>
      <c r="T1913">
        <v>23447</v>
      </c>
      <c r="U1913">
        <v>9</v>
      </c>
      <c r="V1913" t="s">
        <v>42</v>
      </c>
      <c r="W1913" t="s">
        <v>35</v>
      </c>
      <c r="X1913">
        <v>14</v>
      </c>
      <c r="Y1913">
        <v>3</v>
      </c>
      <c r="Z1913">
        <v>3</v>
      </c>
      <c r="AA1913">
        <v>80</v>
      </c>
      <c r="AB1913">
        <v>1</v>
      </c>
      <c r="AC1913">
        <v>8</v>
      </c>
      <c r="AD1913">
        <v>2</v>
      </c>
      <c r="AE1913">
        <v>2</v>
      </c>
      <c r="AF1913">
        <v>21</v>
      </c>
      <c r="AG1913">
        <v>7</v>
      </c>
      <c r="AH1913">
        <v>0</v>
      </c>
      <c r="AI1913">
        <v>4</v>
      </c>
      <c r="AJ1913" s="3">
        <f>+TablaProyecto[[#This Row],[PercentSalaryHike]]/100</f>
        <v>0.14000000000000001</v>
      </c>
      <c r="AK1913" s="3" t="str">
        <f>+IF(TablaProyecto[[#This Row],[Age]]&gt;=61,"Baby boomers",IF(TablaProyecto[[#This Row],[Age]]&gt;=45,"Generacion X",IF(TablaProyecto[[#This Row],[Age]]&gt;=29,"Millennials","Generacion Z")))</f>
        <v>Millennials</v>
      </c>
      <c r="AL191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913" s="3" t="str">
        <f>+IF(TablaProyecto[[#This Row],[HourlyRate]]&lt;50,"Coste salarial bajo",IF(TablaProyecto[[#This Row],[HourlyRate]]&lt;75,"Coste salarial medio","Coste salarial alto"))</f>
        <v>Coste salarial alto</v>
      </c>
      <c r="AN1913" s="3" t="str">
        <f>+IF(TablaProyecto[[#This Row],[DistanceFromHome]]&lt;10,"0-10 kms",IF(TablaProyecto[[#This Row],[DistanceFromHome]]&lt;20,"10-20 kms","20-30 kms"))</f>
        <v>0-10 kms</v>
      </c>
      <c r="AO1913" s="3" t="str">
        <f>+IF(TablaProyecto[[#This Row],[Porcentaje de aumento salarial recibido (%)]]&lt;16%,"Bajo",IF(TablaProyecto[[#This Row],[Porcentaje de aumento salarial recibido (%)]]&lt;21%,"Medio","Alto"))</f>
        <v>Bajo</v>
      </c>
      <c r="AP1913" s="3" t="str">
        <f>+IF(TablaProyecto[[#This Row],[TrainingTimesLastYear]]&lt;3,"Poca",IF(TablaProyecto[[#This Row],[TrainingTimesLastYear]]&lt;5,"Media","Mucha"))</f>
        <v>Poca</v>
      </c>
      <c r="AQ1913" s="3" t="str">
        <f>+IF(TablaProyecto[[#This Row],[TotalWorkingYears]]&lt;4,"Junior",IF(TablaProyecto[[#This Row],[TotalWorkingYears]]&lt;10,"Intermediate","Senior"))</f>
        <v>Intermediate</v>
      </c>
      <c r="AS1913" t="str">
        <f>+IF(TablaProyecto[[#This Row],[Education]]&gt;5,"ERRONEO","")</f>
        <v/>
      </c>
      <c r="AT1913" t="str">
        <f>IF(+COUNTIF(TablaProyecto[EmployeeNumber],TablaProyecto[[#This Row],[EmployeeNumber]])&gt;1,"ERRONEO"," ")</f>
        <v xml:space="preserve"> </v>
      </c>
      <c r="AU1913" t="str">
        <f>+IF(TablaProyecto[[#This Row],[JobSatisfaction]]&gt;4,"ERRONEO"," ")</f>
        <v xml:space="preserve"> </v>
      </c>
      <c r="AV1913" t="str">
        <f>+IF(TablaProyecto[[#This Row],[PerformanceRating]]&gt;4,"ERRONEO"," ")</f>
        <v xml:space="preserve"> </v>
      </c>
      <c r="AW1913" t="str">
        <f>+IF(TablaProyecto[[#This Row],[RelationshipSatisfaction]]&gt;4,"ERRONEO"," ")</f>
        <v xml:space="preserve"> </v>
      </c>
      <c r="AX1913" t="str">
        <f>+IF(TablaProyecto[[#This Row],[WorkLifeBalance]]&gt;4,"ERRONEO"," ")</f>
        <v xml:space="preserve"> </v>
      </c>
    </row>
    <row r="1914" spans="1:50" x14ac:dyDescent="0.35">
      <c r="A1914">
        <v>35</v>
      </c>
      <c r="B1914" t="s">
        <v>35</v>
      </c>
      <c r="C1914" t="s">
        <v>55</v>
      </c>
      <c r="D1914">
        <v>134</v>
      </c>
      <c r="E1914" t="s">
        <v>37</v>
      </c>
      <c r="F1914">
        <v>23</v>
      </c>
      <c r="G1914">
        <v>2</v>
      </c>
      <c r="H1914" t="s">
        <v>59</v>
      </c>
      <c r="I1914">
        <v>1</v>
      </c>
      <c r="J1914">
        <v>2511</v>
      </c>
      <c r="K1914">
        <v>4</v>
      </c>
      <c r="L1914" t="s">
        <v>46</v>
      </c>
      <c r="M1914">
        <v>73</v>
      </c>
      <c r="N1914">
        <v>2</v>
      </c>
      <c r="O1914">
        <v>2</v>
      </c>
      <c r="P1914" t="s">
        <v>61</v>
      </c>
      <c r="Q1914">
        <v>4</v>
      </c>
      <c r="R1914" t="s">
        <v>41</v>
      </c>
      <c r="S1914">
        <v>2472</v>
      </c>
      <c r="T1914">
        <v>4681</v>
      </c>
      <c r="U1914">
        <v>4</v>
      </c>
      <c r="V1914" t="s">
        <v>42</v>
      </c>
      <c r="W1914" t="s">
        <v>35</v>
      </c>
      <c r="X1914">
        <v>15</v>
      </c>
      <c r="Y1914">
        <v>3</v>
      </c>
      <c r="Z1914">
        <v>3</v>
      </c>
      <c r="AA1914">
        <v>80</v>
      </c>
      <c r="AB1914">
        <v>0</v>
      </c>
      <c r="AC1914">
        <v>15</v>
      </c>
      <c r="AD1914">
        <v>1</v>
      </c>
      <c r="AE1914">
        <v>3</v>
      </c>
      <c r="AF1914">
        <v>8</v>
      </c>
      <c r="AG1914">
        <v>7</v>
      </c>
      <c r="AH1914">
        <v>2</v>
      </c>
      <c r="AI1914">
        <v>12</v>
      </c>
      <c r="AJ1914" s="3">
        <f>+TablaProyecto[[#This Row],[PercentSalaryHike]]/100</f>
        <v>0.15</v>
      </c>
      <c r="AK1914" s="3" t="str">
        <f>+IF(TablaProyecto[[#This Row],[Age]]&gt;=61,"Baby boomers",IF(TablaProyecto[[#This Row],[Age]]&gt;=45,"Generacion X",IF(TablaProyecto[[#This Row],[Age]]&gt;=29,"Millennials","Generacion Z")))</f>
        <v>Millennials</v>
      </c>
      <c r="AL191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14" s="3" t="str">
        <f>+IF(TablaProyecto[[#This Row],[HourlyRate]]&lt;50,"Coste salarial bajo",IF(TablaProyecto[[#This Row],[HourlyRate]]&lt;75,"Coste salarial medio","Coste salarial alto"))</f>
        <v>Coste salarial medio</v>
      </c>
      <c r="AN1914" s="3" t="str">
        <f>+IF(TablaProyecto[[#This Row],[DistanceFromHome]]&lt;10,"0-10 kms",IF(TablaProyecto[[#This Row],[DistanceFromHome]]&lt;20,"10-20 kms","20-30 kms"))</f>
        <v>20-30 kms</v>
      </c>
      <c r="AO1914" s="3" t="str">
        <f>+IF(TablaProyecto[[#This Row],[Porcentaje de aumento salarial recibido (%)]]&lt;16%,"Bajo",IF(TablaProyecto[[#This Row],[Porcentaje de aumento salarial recibido (%)]]&lt;21%,"Medio","Alto"))</f>
        <v>Bajo</v>
      </c>
      <c r="AP1914" s="3" t="str">
        <f>+IF(TablaProyecto[[#This Row],[TrainingTimesLastYear]]&lt;3,"Poca",IF(TablaProyecto[[#This Row],[TrainingTimesLastYear]]&lt;5,"Media","Mucha"))</f>
        <v>Poca</v>
      </c>
      <c r="AQ1914" s="3" t="str">
        <f>+IF(TablaProyecto[[#This Row],[TotalWorkingYears]]&lt;4,"Junior",IF(TablaProyecto[[#This Row],[TotalWorkingYears]]&lt;10,"Intermediate","Senior"))</f>
        <v>Senior</v>
      </c>
      <c r="AS1914" t="str">
        <f>+IF(TablaProyecto[[#This Row],[Education]]&gt;5,"ERRONEO","")</f>
        <v/>
      </c>
      <c r="AT1914" t="str">
        <f>IF(+COUNTIF(TablaProyecto[EmployeeNumber],TablaProyecto[[#This Row],[EmployeeNumber]])&gt;1,"ERRONEO"," ")</f>
        <v xml:space="preserve"> </v>
      </c>
      <c r="AU1914" t="str">
        <f>+IF(TablaProyecto[[#This Row],[JobSatisfaction]]&gt;4,"ERRONEO"," ")</f>
        <v xml:space="preserve"> </v>
      </c>
      <c r="AV1914" t="str">
        <f>+IF(TablaProyecto[[#This Row],[PerformanceRating]]&gt;4,"ERRONEO"," ")</f>
        <v xml:space="preserve"> </v>
      </c>
      <c r="AW1914" t="str">
        <f>+IF(TablaProyecto[[#This Row],[RelationshipSatisfaction]]&gt;4,"ERRONEO"," ")</f>
        <v xml:space="preserve"> </v>
      </c>
      <c r="AX1914" t="str">
        <f>+IF(TablaProyecto[[#This Row],[WorkLifeBalance]]&gt;4,"ERRONEO"," ")</f>
        <v xml:space="preserve"> </v>
      </c>
    </row>
    <row r="1915" spans="1:50" x14ac:dyDescent="0.35">
      <c r="A1915">
        <v>33</v>
      </c>
      <c r="B1915" t="s">
        <v>35</v>
      </c>
      <c r="C1915" t="s">
        <v>36</v>
      </c>
      <c r="D1915">
        <v>776</v>
      </c>
      <c r="E1915" t="s">
        <v>37</v>
      </c>
      <c r="F1915">
        <v>7</v>
      </c>
      <c r="G1915">
        <v>4</v>
      </c>
      <c r="H1915" t="s">
        <v>60</v>
      </c>
      <c r="I1915">
        <v>1</v>
      </c>
      <c r="J1915">
        <v>2512</v>
      </c>
      <c r="K1915">
        <v>3</v>
      </c>
      <c r="L1915" t="s">
        <v>39</v>
      </c>
      <c r="M1915">
        <v>36</v>
      </c>
      <c r="N1915">
        <v>2</v>
      </c>
      <c r="O1915">
        <v>3</v>
      </c>
      <c r="P1915" t="s">
        <v>53</v>
      </c>
      <c r="Q1915">
        <v>2</v>
      </c>
      <c r="R1915" t="s">
        <v>52</v>
      </c>
      <c r="S1915">
        <v>5731</v>
      </c>
      <c r="T1915">
        <v>11781</v>
      </c>
      <c r="U1915">
        <v>3</v>
      </c>
      <c r="V1915" t="s">
        <v>42</v>
      </c>
      <c r="W1915" t="s">
        <v>43</v>
      </c>
      <c r="X1915">
        <v>14</v>
      </c>
      <c r="Y1915">
        <v>3</v>
      </c>
      <c r="Z1915">
        <v>3</v>
      </c>
      <c r="AA1915">
        <v>80</v>
      </c>
      <c r="AB1915">
        <v>1</v>
      </c>
      <c r="AC1915">
        <v>29</v>
      </c>
      <c r="AD1915">
        <v>5</v>
      </c>
      <c r="AE1915">
        <v>3</v>
      </c>
      <c r="AF1915">
        <v>7</v>
      </c>
      <c r="AG1915">
        <v>0</v>
      </c>
      <c r="AH1915">
        <v>0</v>
      </c>
      <c r="AI1915">
        <v>9</v>
      </c>
      <c r="AJ1915" s="3">
        <f>+TablaProyecto[[#This Row],[PercentSalaryHike]]/100</f>
        <v>0.14000000000000001</v>
      </c>
      <c r="AK1915" s="3" t="str">
        <f>+IF(TablaProyecto[[#This Row],[Age]]&gt;=61,"Baby boomers",IF(TablaProyecto[[#This Row],[Age]]&gt;=45,"Generacion X",IF(TablaProyecto[[#This Row],[Age]]&gt;=29,"Millennials","Generacion Z")))</f>
        <v>Millennials</v>
      </c>
      <c r="AL191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15" s="3" t="str">
        <f>+IF(TablaProyecto[[#This Row],[HourlyRate]]&lt;50,"Coste salarial bajo",IF(TablaProyecto[[#This Row],[HourlyRate]]&lt;75,"Coste salarial medio","Coste salarial alto"))</f>
        <v>Coste salarial bajo</v>
      </c>
      <c r="AN1915" s="3" t="str">
        <f>+IF(TablaProyecto[[#This Row],[DistanceFromHome]]&lt;10,"0-10 kms",IF(TablaProyecto[[#This Row],[DistanceFromHome]]&lt;20,"10-20 kms","20-30 kms"))</f>
        <v>0-10 kms</v>
      </c>
      <c r="AO1915" s="3" t="str">
        <f>+IF(TablaProyecto[[#This Row],[Porcentaje de aumento salarial recibido (%)]]&lt;16%,"Bajo",IF(TablaProyecto[[#This Row],[Porcentaje de aumento salarial recibido (%)]]&lt;21%,"Medio","Alto"))</f>
        <v>Bajo</v>
      </c>
      <c r="AP1915" s="3" t="str">
        <f>+IF(TablaProyecto[[#This Row],[TrainingTimesLastYear]]&lt;3,"Poca",IF(TablaProyecto[[#This Row],[TrainingTimesLastYear]]&lt;5,"Media","Mucha"))</f>
        <v>Mucha</v>
      </c>
      <c r="AQ1915" s="3" t="str">
        <f>+IF(TablaProyecto[[#This Row],[TotalWorkingYears]]&lt;4,"Junior",IF(TablaProyecto[[#This Row],[TotalWorkingYears]]&lt;10,"Intermediate","Senior"))</f>
        <v>Senior</v>
      </c>
      <c r="AS1915" t="str">
        <f>+IF(TablaProyecto[[#This Row],[Education]]&gt;5,"ERRONEO","")</f>
        <v/>
      </c>
      <c r="AT1915" t="str">
        <f>IF(+COUNTIF(TablaProyecto[EmployeeNumber],TablaProyecto[[#This Row],[EmployeeNumber]])&gt;1,"ERRONEO"," ")</f>
        <v xml:space="preserve"> </v>
      </c>
      <c r="AU1915" t="str">
        <f>+IF(TablaProyecto[[#This Row],[JobSatisfaction]]&gt;4,"ERRONEO"," ")</f>
        <v xml:space="preserve"> </v>
      </c>
      <c r="AV1915" t="str">
        <f>+IF(TablaProyecto[[#This Row],[PerformanceRating]]&gt;4,"ERRONEO"," ")</f>
        <v xml:space="preserve"> </v>
      </c>
      <c r="AW1915" t="str">
        <f>+IF(TablaProyecto[[#This Row],[RelationshipSatisfaction]]&gt;4,"ERRONEO"," ")</f>
        <v xml:space="preserve"> </v>
      </c>
      <c r="AX1915" t="str">
        <f>+IF(TablaProyecto[[#This Row],[WorkLifeBalance]]&gt;4,"ERRONEO"," ")</f>
        <v xml:space="preserve"> </v>
      </c>
    </row>
    <row r="1916" spans="1:50" x14ac:dyDescent="0.35">
      <c r="A1916">
        <v>44</v>
      </c>
      <c r="B1916" t="s">
        <v>43</v>
      </c>
      <c r="C1916" t="s">
        <v>44</v>
      </c>
      <c r="D1916">
        <v>959</v>
      </c>
      <c r="E1916" t="s">
        <v>37</v>
      </c>
      <c r="F1916">
        <v>2</v>
      </c>
      <c r="G1916">
        <v>5</v>
      </c>
      <c r="H1916" t="s">
        <v>49</v>
      </c>
      <c r="I1916">
        <v>1</v>
      </c>
      <c r="J1916">
        <v>2513</v>
      </c>
      <c r="K1916">
        <v>3</v>
      </c>
      <c r="L1916" t="s">
        <v>46</v>
      </c>
      <c r="M1916">
        <v>52</v>
      </c>
      <c r="N1916">
        <v>2</v>
      </c>
      <c r="O1916">
        <v>2</v>
      </c>
      <c r="P1916" t="s">
        <v>54</v>
      </c>
      <c r="Q1916">
        <v>3</v>
      </c>
      <c r="R1916" t="s">
        <v>41</v>
      </c>
      <c r="S1916">
        <v>5476</v>
      </c>
      <c r="T1916">
        <v>25178</v>
      </c>
      <c r="U1916">
        <v>9</v>
      </c>
      <c r="V1916" t="s">
        <v>42</v>
      </c>
      <c r="W1916" t="s">
        <v>35</v>
      </c>
      <c r="X1916">
        <v>14</v>
      </c>
      <c r="Y1916">
        <v>3</v>
      </c>
      <c r="Z1916">
        <v>3</v>
      </c>
      <c r="AA1916">
        <v>80</v>
      </c>
      <c r="AB1916">
        <v>2</v>
      </c>
      <c r="AC1916">
        <v>16</v>
      </c>
      <c r="AD1916">
        <v>4</v>
      </c>
      <c r="AE1916">
        <v>3</v>
      </c>
      <c r="AF1916">
        <v>2</v>
      </c>
      <c r="AG1916">
        <v>2</v>
      </c>
      <c r="AH1916">
        <v>0</v>
      </c>
      <c r="AI1916">
        <v>2</v>
      </c>
      <c r="AJ1916" s="3">
        <f>+TablaProyecto[[#This Row],[PercentSalaryHike]]/100</f>
        <v>0.14000000000000001</v>
      </c>
      <c r="AK1916" s="3" t="str">
        <f>+IF(TablaProyecto[[#This Row],[Age]]&gt;=61,"Baby boomers",IF(TablaProyecto[[#This Row],[Age]]&gt;=45,"Generacion X",IF(TablaProyecto[[#This Row],[Age]]&gt;=29,"Millennials","Generacion Z")))</f>
        <v>Millennials</v>
      </c>
      <c r="AL191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16" s="3" t="str">
        <f>+IF(TablaProyecto[[#This Row],[HourlyRate]]&lt;50,"Coste salarial bajo",IF(TablaProyecto[[#This Row],[HourlyRate]]&lt;75,"Coste salarial medio","Coste salarial alto"))</f>
        <v>Coste salarial medio</v>
      </c>
      <c r="AN1916" s="3" t="str">
        <f>+IF(TablaProyecto[[#This Row],[DistanceFromHome]]&lt;10,"0-10 kms",IF(TablaProyecto[[#This Row],[DistanceFromHome]]&lt;20,"10-20 kms","20-30 kms"))</f>
        <v>0-10 kms</v>
      </c>
      <c r="AO1916" s="3" t="str">
        <f>+IF(TablaProyecto[[#This Row],[Porcentaje de aumento salarial recibido (%)]]&lt;16%,"Bajo",IF(TablaProyecto[[#This Row],[Porcentaje de aumento salarial recibido (%)]]&lt;21%,"Medio","Alto"))</f>
        <v>Bajo</v>
      </c>
      <c r="AP1916" s="3" t="str">
        <f>+IF(TablaProyecto[[#This Row],[TrainingTimesLastYear]]&lt;3,"Poca",IF(TablaProyecto[[#This Row],[TrainingTimesLastYear]]&lt;5,"Media","Mucha"))</f>
        <v>Media</v>
      </c>
      <c r="AQ1916" s="3" t="str">
        <f>+IF(TablaProyecto[[#This Row],[TotalWorkingYears]]&lt;4,"Junior",IF(TablaProyecto[[#This Row],[TotalWorkingYears]]&lt;10,"Intermediate","Senior"))</f>
        <v>Senior</v>
      </c>
      <c r="AS1916" t="str">
        <f>+IF(TablaProyecto[[#This Row],[Education]]&gt;5,"ERRONEO","")</f>
        <v/>
      </c>
      <c r="AT1916" t="str">
        <f>IF(+COUNTIF(TablaProyecto[EmployeeNumber],TablaProyecto[[#This Row],[EmployeeNumber]])&gt;1,"ERRONEO"," ")</f>
        <v xml:space="preserve"> </v>
      </c>
      <c r="AU1916" t="str">
        <f>+IF(TablaProyecto[[#This Row],[JobSatisfaction]]&gt;4,"ERRONEO"," ")</f>
        <v xml:space="preserve"> </v>
      </c>
      <c r="AV1916" t="str">
        <f>+IF(TablaProyecto[[#This Row],[PerformanceRating]]&gt;4,"ERRONEO"," ")</f>
        <v xml:space="preserve"> </v>
      </c>
      <c r="AW1916" t="str">
        <f>+IF(TablaProyecto[[#This Row],[RelationshipSatisfaction]]&gt;4,"ERRONEO"," ")</f>
        <v xml:space="preserve"> </v>
      </c>
      <c r="AX1916" t="str">
        <f>+IF(TablaProyecto[[#This Row],[WorkLifeBalance]]&gt;4,"ERRONEO"," ")</f>
        <v xml:space="preserve"> </v>
      </c>
    </row>
    <row r="1917" spans="1:50" x14ac:dyDescent="0.35">
      <c r="A1917">
        <v>37</v>
      </c>
      <c r="B1917" t="s">
        <v>35</v>
      </c>
      <c r="C1917" t="s">
        <v>36</v>
      </c>
      <c r="D1917">
        <v>657</v>
      </c>
      <c r="E1917" t="s">
        <v>45</v>
      </c>
      <c r="F1917">
        <v>7</v>
      </c>
      <c r="G1917">
        <v>4</v>
      </c>
      <c r="H1917" t="s">
        <v>61</v>
      </c>
      <c r="I1917">
        <v>1</v>
      </c>
      <c r="J1917">
        <v>2514</v>
      </c>
      <c r="K1917">
        <v>4</v>
      </c>
      <c r="L1917" t="s">
        <v>46</v>
      </c>
      <c r="M1917">
        <v>75</v>
      </c>
      <c r="N1917">
        <v>4</v>
      </c>
      <c r="O1917">
        <v>3</v>
      </c>
      <c r="P1917" t="s">
        <v>50</v>
      </c>
      <c r="Q1917">
        <v>1</v>
      </c>
      <c r="R1917" t="s">
        <v>41</v>
      </c>
      <c r="S1917">
        <v>4615</v>
      </c>
      <c r="T1917">
        <v>14630</v>
      </c>
      <c r="U1917">
        <v>1</v>
      </c>
      <c r="V1917" t="s">
        <v>42</v>
      </c>
      <c r="W1917" t="s">
        <v>43</v>
      </c>
      <c r="X1917">
        <v>12</v>
      </c>
      <c r="Y1917">
        <v>3</v>
      </c>
      <c r="Z1917">
        <v>2</v>
      </c>
      <c r="AA1917">
        <v>80</v>
      </c>
      <c r="AB1917">
        <v>0</v>
      </c>
      <c r="AC1917">
        <v>6</v>
      </c>
      <c r="AD1917">
        <v>5</v>
      </c>
      <c r="AE1917">
        <v>3</v>
      </c>
      <c r="AF1917">
        <v>1</v>
      </c>
      <c r="AG1917">
        <v>13</v>
      </c>
      <c r="AH1917">
        <v>1</v>
      </c>
      <c r="AI1917">
        <v>8</v>
      </c>
      <c r="AJ1917" s="3">
        <f>+TablaProyecto[[#This Row],[PercentSalaryHike]]/100</f>
        <v>0.12</v>
      </c>
      <c r="AK1917" s="3" t="str">
        <f>+IF(TablaProyecto[[#This Row],[Age]]&gt;=61,"Baby boomers",IF(TablaProyecto[[#This Row],[Age]]&gt;=45,"Generacion X",IF(TablaProyecto[[#This Row],[Age]]&gt;=29,"Millennials","Generacion Z")))</f>
        <v>Millennials</v>
      </c>
      <c r="AL191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917" s="3" t="str">
        <f>+IF(TablaProyecto[[#This Row],[HourlyRate]]&lt;50,"Coste salarial bajo",IF(TablaProyecto[[#This Row],[HourlyRate]]&lt;75,"Coste salarial medio","Coste salarial alto"))</f>
        <v>Coste salarial alto</v>
      </c>
      <c r="AN1917" s="3" t="str">
        <f>+IF(TablaProyecto[[#This Row],[DistanceFromHome]]&lt;10,"0-10 kms",IF(TablaProyecto[[#This Row],[DistanceFromHome]]&lt;20,"10-20 kms","20-30 kms"))</f>
        <v>0-10 kms</v>
      </c>
      <c r="AO1917" s="3" t="str">
        <f>+IF(TablaProyecto[[#This Row],[Porcentaje de aumento salarial recibido (%)]]&lt;16%,"Bajo",IF(TablaProyecto[[#This Row],[Porcentaje de aumento salarial recibido (%)]]&lt;21%,"Medio","Alto"))</f>
        <v>Bajo</v>
      </c>
      <c r="AP1917" s="3" t="str">
        <f>+IF(TablaProyecto[[#This Row],[TrainingTimesLastYear]]&lt;3,"Poca",IF(TablaProyecto[[#This Row],[TrainingTimesLastYear]]&lt;5,"Media","Mucha"))</f>
        <v>Mucha</v>
      </c>
      <c r="AQ1917" s="3" t="str">
        <f>+IF(TablaProyecto[[#This Row],[TotalWorkingYears]]&lt;4,"Junior",IF(TablaProyecto[[#This Row],[TotalWorkingYears]]&lt;10,"Intermediate","Senior"))</f>
        <v>Intermediate</v>
      </c>
      <c r="AS1917" t="str">
        <f>+IF(TablaProyecto[[#This Row],[Education]]&gt;5,"ERRONEO","")</f>
        <v/>
      </c>
      <c r="AT1917" t="str">
        <f>IF(+COUNTIF(TablaProyecto[EmployeeNumber],TablaProyecto[[#This Row],[EmployeeNumber]])&gt;1,"ERRONEO"," ")</f>
        <v xml:space="preserve"> </v>
      </c>
      <c r="AU1917" t="str">
        <f>+IF(TablaProyecto[[#This Row],[JobSatisfaction]]&gt;4,"ERRONEO"," ")</f>
        <v xml:space="preserve"> </v>
      </c>
      <c r="AV1917" t="str">
        <f>+IF(TablaProyecto[[#This Row],[PerformanceRating]]&gt;4,"ERRONEO"," ")</f>
        <v xml:space="preserve"> </v>
      </c>
      <c r="AW1917" t="str">
        <f>+IF(TablaProyecto[[#This Row],[RelationshipSatisfaction]]&gt;4,"ERRONEO"," ")</f>
        <v xml:space="preserve"> </v>
      </c>
      <c r="AX1917" t="str">
        <f>+IF(TablaProyecto[[#This Row],[WorkLifeBalance]]&gt;4,"ERRONEO"," ")</f>
        <v xml:space="preserve"> </v>
      </c>
    </row>
    <row r="1918" spans="1:50" x14ac:dyDescent="0.35">
      <c r="A1918">
        <v>46</v>
      </c>
      <c r="B1918" t="s">
        <v>35</v>
      </c>
      <c r="C1918" t="s">
        <v>55</v>
      </c>
      <c r="D1918">
        <v>334</v>
      </c>
      <c r="E1918" t="s">
        <v>37</v>
      </c>
      <c r="F1918">
        <v>6</v>
      </c>
      <c r="G1918">
        <v>3</v>
      </c>
      <c r="H1918" t="s">
        <v>59</v>
      </c>
      <c r="I1918">
        <v>1</v>
      </c>
      <c r="J1918">
        <v>2515</v>
      </c>
      <c r="K1918">
        <v>1</v>
      </c>
      <c r="L1918" t="s">
        <v>46</v>
      </c>
      <c r="M1918">
        <v>57</v>
      </c>
      <c r="N1918">
        <v>3</v>
      </c>
      <c r="O1918">
        <v>5</v>
      </c>
      <c r="P1918" t="s">
        <v>57</v>
      </c>
      <c r="Q1918">
        <v>3</v>
      </c>
      <c r="R1918" t="s">
        <v>41</v>
      </c>
      <c r="S1918">
        <v>1951</v>
      </c>
      <c r="T1918">
        <v>10036</v>
      </c>
      <c r="U1918">
        <v>1</v>
      </c>
      <c r="V1918" t="s">
        <v>42</v>
      </c>
      <c r="W1918" t="s">
        <v>43</v>
      </c>
      <c r="X1918">
        <v>15</v>
      </c>
      <c r="Y1918">
        <v>3</v>
      </c>
      <c r="Z1918">
        <v>3</v>
      </c>
      <c r="AA1918">
        <v>80</v>
      </c>
      <c r="AB1918">
        <v>0</v>
      </c>
      <c r="AC1918">
        <v>19</v>
      </c>
      <c r="AD1918">
        <v>2</v>
      </c>
      <c r="AE1918">
        <v>1</v>
      </c>
      <c r="AF1918">
        <v>9</v>
      </c>
      <c r="AG1918">
        <v>4</v>
      </c>
      <c r="AH1918">
        <v>1</v>
      </c>
      <c r="AI1918">
        <v>2</v>
      </c>
      <c r="AJ1918" s="3">
        <f>+TablaProyecto[[#This Row],[PercentSalaryHike]]/100</f>
        <v>0.15</v>
      </c>
      <c r="AK1918" s="3" t="str">
        <f>+IF(TablaProyecto[[#This Row],[Age]]&gt;=61,"Baby boomers",IF(TablaProyecto[[#This Row],[Age]]&gt;=45,"Generacion X",IF(TablaProyecto[[#This Row],[Age]]&gt;=29,"Millennials","Generacion Z")))</f>
        <v>Generacion X</v>
      </c>
      <c r="AL191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18" s="3" t="str">
        <f>+IF(TablaProyecto[[#This Row],[HourlyRate]]&lt;50,"Coste salarial bajo",IF(TablaProyecto[[#This Row],[HourlyRate]]&lt;75,"Coste salarial medio","Coste salarial alto"))</f>
        <v>Coste salarial medio</v>
      </c>
      <c r="AN1918" s="3" t="str">
        <f>+IF(TablaProyecto[[#This Row],[DistanceFromHome]]&lt;10,"0-10 kms",IF(TablaProyecto[[#This Row],[DistanceFromHome]]&lt;20,"10-20 kms","20-30 kms"))</f>
        <v>0-10 kms</v>
      </c>
      <c r="AO1918" s="3" t="str">
        <f>+IF(TablaProyecto[[#This Row],[Porcentaje de aumento salarial recibido (%)]]&lt;16%,"Bajo",IF(TablaProyecto[[#This Row],[Porcentaje de aumento salarial recibido (%)]]&lt;21%,"Medio","Alto"))</f>
        <v>Bajo</v>
      </c>
      <c r="AP1918" s="3" t="str">
        <f>+IF(TablaProyecto[[#This Row],[TrainingTimesLastYear]]&lt;3,"Poca",IF(TablaProyecto[[#This Row],[TrainingTimesLastYear]]&lt;5,"Media","Mucha"))</f>
        <v>Poca</v>
      </c>
      <c r="AQ1918" s="3" t="str">
        <f>+IF(TablaProyecto[[#This Row],[TotalWorkingYears]]&lt;4,"Junior",IF(TablaProyecto[[#This Row],[TotalWorkingYears]]&lt;10,"Intermediate","Senior"))</f>
        <v>Senior</v>
      </c>
      <c r="AS1918" t="str">
        <f>+IF(TablaProyecto[[#This Row],[Education]]&gt;5,"ERRONEO","")</f>
        <v/>
      </c>
      <c r="AT1918" t="str">
        <f>IF(+COUNTIF(TablaProyecto[EmployeeNumber],TablaProyecto[[#This Row],[EmployeeNumber]])&gt;1,"ERRONEO"," ")</f>
        <v xml:space="preserve"> </v>
      </c>
      <c r="AU1918" t="str">
        <f>+IF(TablaProyecto[[#This Row],[JobSatisfaction]]&gt;4,"ERRONEO"," ")</f>
        <v xml:space="preserve"> </v>
      </c>
      <c r="AV1918" t="str">
        <f>+IF(TablaProyecto[[#This Row],[PerformanceRating]]&gt;4,"ERRONEO"," ")</f>
        <v xml:space="preserve"> </v>
      </c>
      <c r="AW1918" t="str">
        <f>+IF(TablaProyecto[[#This Row],[RelationshipSatisfaction]]&gt;4,"ERRONEO"," ")</f>
        <v xml:space="preserve"> </v>
      </c>
      <c r="AX1918" t="str">
        <f>+IF(TablaProyecto[[#This Row],[WorkLifeBalance]]&gt;4,"ERRONEO"," ")</f>
        <v xml:space="preserve"> </v>
      </c>
    </row>
    <row r="1919" spans="1:50" x14ac:dyDescent="0.35">
      <c r="A1919">
        <v>33</v>
      </c>
      <c r="B1919" t="s">
        <v>43</v>
      </c>
      <c r="C1919" t="s">
        <v>44</v>
      </c>
      <c r="D1919">
        <v>771</v>
      </c>
      <c r="E1919" t="s">
        <v>61</v>
      </c>
      <c r="F1919">
        <v>7</v>
      </c>
      <c r="G1919">
        <v>2</v>
      </c>
      <c r="H1919" t="s">
        <v>61</v>
      </c>
      <c r="I1919">
        <v>1</v>
      </c>
      <c r="J1919">
        <v>2516</v>
      </c>
      <c r="K1919">
        <v>3</v>
      </c>
      <c r="L1919" t="s">
        <v>39</v>
      </c>
      <c r="M1919">
        <v>62</v>
      </c>
      <c r="N1919">
        <v>3</v>
      </c>
      <c r="O1919">
        <v>2</v>
      </c>
      <c r="P1919" t="s">
        <v>61</v>
      </c>
      <c r="Q1919">
        <v>2</v>
      </c>
      <c r="R1919" t="s">
        <v>48</v>
      </c>
      <c r="S1919">
        <v>4051</v>
      </c>
      <c r="T1919">
        <v>26767</v>
      </c>
      <c r="U1919">
        <v>7</v>
      </c>
      <c r="V1919" t="s">
        <v>42</v>
      </c>
      <c r="W1919" t="s">
        <v>35</v>
      </c>
      <c r="X1919">
        <v>24</v>
      </c>
      <c r="Y1919">
        <v>3</v>
      </c>
      <c r="Z1919">
        <v>2</v>
      </c>
      <c r="AA1919">
        <v>80</v>
      </c>
      <c r="AB1919">
        <v>1</v>
      </c>
      <c r="AC1919">
        <v>14</v>
      </c>
      <c r="AD1919">
        <v>4</v>
      </c>
      <c r="AE1919">
        <v>2</v>
      </c>
      <c r="AF1919">
        <v>4</v>
      </c>
      <c r="AG1919">
        <v>7</v>
      </c>
      <c r="AH1919">
        <v>0</v>
      </c>
      <c r="AI1919">
        <v>2</v>
      </c>
      <c r="AJ1919" s="3">
        <f>+TablaProyecto[[#This Row],[PercentSalaryHike]]/100</f>
        <v>0.24</v>
      </c>
      <c r="AK1919" s="3" t="str">
        <f>+IF(TablaProyecto[[#This Row],[Age]]&gt;=61,"Baby boomers",IF(TablaProyecto[[#This Row],[Age]]&gt;=45,"Generacion X",IF(TablaProyecto[[#This Row],[Age]]&gt;=29,"Millennials","Generacion Z")))</f>
        <v>Millennials</v>
      </c>
      <c r="AL191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19" s="3" t="str">
        <f>+IF(TablaProyecto[[#This Row],[HourlyRate]]&lt;50,"Coste salarial bajo",IF(TablaProyecto[[#This Row],[HourlyRate]]&lt;75,"Coste salarial medio","Coste salarial alto"))</f>
        <v>Coste salarial medio</v>
      </c>
      <c r="AN1919" s="3" t="str">
        <f>+IF(TablaProyecto[[#This Row],[DistanceFromHome]]&lt;10,"0-10 kms",IF(TablaProyecto[[#This Row],[DistanceFromHome]]&lt;20,"10-20 kms","20-30 kms"))</f>
        <v>0-10 kms</v>
      </c>
      <c r="AO1919" s="3" t="str">
        <f>+IF(TablaProyecto[[#This Row],[Porcentaje de aumento salarial recibido (%)]]&lt;16%,"Bajo",IF(TablaProyecto[[#This Row],[Porcentaje de aumento salarial recibido (%)]]&lt;21%,"Medio","Alto"))</f>
        <v>Alto</v>
      </c>
      <c r="AP1919" s="3" t="str">
        <f>+IF(TablaProyecto[[#This Row],[TrainingTimesLastYear]]&lt;3,"Poca",IF(TablaProyecto[[#This Row],[TrainingTimesLastYear]]&lt;5,"Media","Mucha"))</f>
        <v>Media</v>
      </c>
      <c r="AQ1919" s="3" t="str">
        <f>+IF(TablaProyecto[[#This Row],[TotalWorkingYears]]&lt;4,"Junior",IF(TablaProyecto[[#This Row],[TotalWorkingYears]]&lt;10,"Intermediate","Senior"))</f>
        <v>Senior</v>
      </c>
      <c r="AS1919" t="str">
        <f>+IF(TablaProyecto[[#This Row],[Education]]&gt;5,"ERRONEO","")</f>
        <v/>
      </c>
      <c r="AT1919" t="str">
        <f>IF(+COUNTIF(TablaProyecto[EmployeeNumber],TablaProyecto[[#This Row],[EmployeeNumber]])&gt;1,"ERRONEO"," ")</f>
        <v xml:space="preserve"> </v>
      </c>
      <c r="AU1919" t="str">
        <f>+IF(TablaProyecto[[#This Row],[JobSatisfaction]]&gt;4,"ERRONEO"," ")</f>
        <v xml:space="preserve"> </v>
      </c>
      <c r="AV1919" t="str">
        <f>+IF(TablaProyecto[[#This Row],[PerformanceRating]]&gt;4,"ERRONEO"," ")</f>
        <v xml:space="preserve"> </v>
      </c>
      <c r="AW1919" t="str">
        <f>+IF(TablaProyecto[[#This Row],[RelationshipSatisfaction]]&gt;4,"ERRONEO"," ")</f>
        <v xml:space="preserve"> </v>
      </c>
      <c r="AX1919" t="str">
        <f>+IF(TablaProyecto[[#This Row],[WorkLifeBalance]]&gt;4,"ERRONEO"," ")</f>
        <v xml:space="preserve"> </v>
      </c>
    </row>
    <row r="1920" spans="1:50" x14ac:dyDescent="0.35">
      <c r="A1920">
        <v>28</v>
      </c>
      <c r="B1920" t="s">
        <v>35</v>
      </c>
      <c r="C1920" t="s">
        <v>36</v>
      </c>
      <c r="D1920">
        <v>655</v>
      </c>
      <c r="E1920" t="s">
        <v>61</v>
      </c>
      <c r="F1920">
        <v>2</v>
      </c>
      <c r="G1920">
        <v>3</v>
      </c>
      <c r="H1920" t="s">
        <v>59</v>
      </c>
      <c r="I1920">
        <v>1</v>
      </c>
      <c r="J1920">
        <v>2517</v>
      </c>
      <c r="K1920">
        <v>4</v>
      </c>
      <c r="L1920" t="s">
        <v>46</v>
      </c>
      <c r="M1920">
        <v>94</v>
      </c>
      <c r="N1920">
        <v>4</v>
      </c>
      <c r="O1920">
        <v>5</v>
      </c>
      <c r="P1920" t="s">
        <v>53</v>
      </c>
      <c r="Q1920">
        <v>4</v>
      </c>
      <c r="R1920" t="s">
        <v>52</v>
      </c>
      <c r="S1920">
        <v>4834</v>
      </c>
      <c r="T1920">
        <v>18869</v>
      </c>
      <c r="U1920">
        <v>1</v>
      </c>
      <c r="V1920" t="s">
        <v>42</v>
      </c>
      <c r="W1920" t="s">
        <v>43</v>
      </c>
      <c r="X1920">
        <v>21</v>
      </c>
      <c r="Y1920">
        <v>3</v>
      </c>
      <c r="Z1920">
        <v>4</v>
      </c>
      <c r="AA1920">
        <v>80</v>
      </c>
      <c r="AB1920">
        <v>1</v>
      </c>
      <c r="AC1920">
        <v>7</v>
      </c>
      <c r="AD1920">
        <v>2</v>
      </c>
      <c r="AE1920">
        <v>3</v>
      </c>
      <c r="AF1920">
        <v>13</v>
      </c>
      <c r="AG1920">
        <v>18</v>
      </c>
      <c r="AH1920">
        <v>11</v>
      </c>
      <c r="AI1920">
        <v>2</v>
      </c>
      <c r="AJ1920" s="3">
        <f>+TablaProyecto[[#This Row],[PercentSalaryHike]]/100</f>
        <v>0.21</v>
      </c>
      <c r="AK1920" s="3" t="str">
        <f>+IF(TablaProyecto[[#This Row],[Age]]&gt;=61,"Baby boomers",IF(TablaProyecto[[#This Row],[Age]]&gt;=45,"Generacion X",IF(TablaProyecto[[#This Row],[Age]]&gt;=29,"Millennials","Generacion Z")))</f>
        <v>Generacion Z</v>
      </c>
      <c r="AL192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920" s="3" t="str">
        <f>+IF(TablaProyecto[[#This Row],[HourlyRate]]&lt;50,"Coste salarial bajo",IF(TablaProyecto[[#This Row],[HourlyRate]]&lt;75,"Coste salarial medio","Coste salarial alto"))</f>
        <v>Coste salarial alto</v>
      </c>
      <c r="AN1920" s="3" t="str">
        <f>+IF(TablaProyecto[[#This Row],[DistanceFromHome]]&lt;10,"0-10 kms",IF(TablaProyecto[[#This Row],[DistanceFromHome]]&lt;20,"10-20 kms","20-30 kms"))</f>
        <v>0-10 kms</v>
      </c>
      <c r="AO1920" s="3" t="str">
        <f>+IF(TablaProyecto[[#This Row],[Porcentaje de aumento salarial recibido (%)]]&lt;16%,"Bajo",IF(TablaProyecto[[#This Row],[Porcentaje de aumento salarial recibido (%)]]&lt;21%,"Medio","Alto"))</f>
        <v>Alto</v>
      </c>
      <c r="AP1920" s="3" t="str">
        <f>+IF(TablaProyecto[[#This Row],[TrainingTimesLastYear]]&lt;3,"Poca",IF(TablaProyecto[[#This Row],[TrainingTimesLastYear]]&lt;5,"Media","Mucha"))</f>
        <v>Poca</v>
      </c>
      <c r="AQ1920" s="3" t="str">
        <f>+IF(TablaProyecto[[#This Row],[TotalWorkingYears]]&lt;4,"Junior",IF(TablaProyecto[[#This Row],[TotalWorkingYears]]&lt;10,"Intermediate","Senior"))</f>
        <v>Intermediate</v>
      </c>
      <c r="AS1920" t="str">
        <f>+IF(TablaProyecto[[#This Row],[Education]]&gt;5,"ERRONEO","")</f>
        <v/>
      </c>
      <c r="AT1920" t="str">
        <f>IF(+COUNTIF(TablaProyecto[EmployeeNumber],TablaProyecto[[#This Row],[EmployeeNumber]])&gt;1,"ERRONEO"," ")</f>
        <v xml:space="preserve"> </v>
      </c>
      <c r="AU1920" t="str">
        <f>+IF(TablaProyecto[[#This Row],[JobSatisfaction]]&gt;4,"ERRONEO"," ")</f>
        <v xml:space="preserve"> </v>
      </c>
      <c r="AV1920" t="str">
        <f>+IF(TablaProyecto[[#This Row],[PerformanceRating]]&gt;4,"ERRONEO"," ")</f>
        <v xml:space="preserve"> </v>
      </c>
      <c r="AW1920" t="str">
        <f>+IF(TablaProyecto[[#This Row],[RelationshipSatisfaction]]&gt;4,"ERRONEO"," ")</f>
        <v xml:space="preserve"> </v>
      </c>
      <c r="AX1920" t="str">
        <f>+IF(TablaProyecto[[#This Row],[WorkLifeBalance]]&gt;4,"ERRONEO"," ")</f>
        <v xml:space="preserve"> </v>
      </c>
    </row>
    <row r="1921" spans="1:50" x14ac:dyDescent="0.35">
      <c r="A1921">
        <v>54</v>
      </c>
      <c r="B1921" t="s">
        <v>43</v>
      </c>
      <c r="C1921" t="s">
        <v>55</v>
      </c>
      <c r="D1921">
        <v>790</v>
      </c>
      <c r="E1921" t="s">
        <v>45</v>
      </c>
      <c r="F1921">
        <v>19</v>
      </c>
      <c r="G1921">
        <v>2</v>
      </c>
      <c r="H1921" t="s">
        <v>59</v>
      </c>
      <c r="I1921">
        <v>1</v>
      </c>
      <c r="J1921">
        <v>2518</v>
      </c>
      <c r="K1921">
        <v>4</v>
      </c>
      <c r="L1921" t="s">
        <v>39</v>
      </c>
      <c r="M1921">
        <v>94</v>
      </c>
      <c r="N1921">
        <v>3</v>
      </c>
      <c r="O1921">
        <v>2</v>
      </c>
      <c r="P1921" t="s">
        <v>50</v>
      </c>
      <c r="Q1921">
        <v>1</v>
      </c>
      <c r="R1921" t="s">
        <v>48</v>
      </c>
      <c r="S1921">
        <v>5689</v>
      </c>
      <c r="T1921">
        <v>3427</v>
      </c>
      <c r="U1921">
        <v>1</v>
      </c>
      <c r="V1921" t="s">
        <v>42</v>
      </c>
      <c r="W1921" t="s">
        <v>43</v>
      </c>
      <c r="X1921">
        <v>12</v>
      </c>
      <c r="Y1921">
        <v>3</v>
      </c>
      <c r="Z1921">
        <v>1</v>
      </c>
      <c r="AA1921">
        <v>80</v>
      </c>
      <c r="AB1921">
        <v>1</v>
      </c>
      <c r="AC1921">
        <v>21</v>
      </c>
      <c r="AD1921">
        <v>2</v>
      </c>
      <c r="AE1921">
        <v>2</v>
      </c>
      <c r="AF1921">
        <v>4</v>
      </c>
      <c r="AG1921">
        <v>2</v>
      </c>
      <c r="AH1921">
        <v>1</v>
      </c>
      <c r="AI1921">
        <v>2</v>
      </c>
      <c r="AJ1921" s="3">
        <f>+TablaProyecto[[#This Row],[PercentSalaryHike]]/100</f>
        <v>0.12</v>
      </c>
      <c r="AK1921" s="3" t="str">
        <f>+IF(TablaProyecto[[#This Row],[Age]]&gt;=61,"Baby boomers",IF(TablaProyecto[[#This Row],[Age]]&gt;=45,"Generacion X",IF(TablaProyecto[[#This Row],[Age]]&gt;=29,"Millennials","Generacion Z")))</f>
        <v>Generacion X</v>
      </c>
      <c r="AL192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21" s="3" t="str">
        <f>+IF(TablaProyecto[[#This Row],[HourlyRate]]&lt;50,"Coste salarial bajo",IF(TablaProyecto[[#This Row],[HourlyRate]]&lt;75,"Coste salarial medio","Coste salarial alto"))</f>
        <v>Coste salarial alto</v>
      </c>
      <c r="AN1921" s="3" t="str">
        <f>+IF(TablaProyecto[[#This Row],[DistanceFromHome]]&lt;10,"0-10 kms",IF(TablaProyecto[[#This Row],[DistanceFromHome]]&lt;20,"10-20 kms","20-30 kms"))</f>
        <v>10-20 kms</v>
      </c>
      <c r="AO1921" s="3" t="str">
        <f>+IF(TablaProyecto[[#This Row],[Porcentaje de aumento salarial recibido (%)]]&lt;16%,"Bajo",IF(TablaProyecto[[#This Row],[Porcentaje de aumento salarial recibido (%)]]&lt;21%,"Medio","Alto"))</f>
        <v>Bajo</v>
      </c>
      <c r="AP1921" s="3" t="str">
        <f>+IF(TablaProyecto[[#This Row],[TrainingTimesLastYear]]&lt;3,"Poca",IF(TablaProyecto[[#This Row],[TrainingTimesLastYear]]&lt;5,"Media","Mucha"))</f>
        <v>Poca</v>
      </c>
      <c r="AQ1921" s="3" t="str">
        <f>+IF(TablaProyecto[[#This Row],[TotalWorkingYears]]&lt;4,"Junior",IF(TablaProyecto[[#This Row],[TotalWorkingYears]]&lt;10,"Intermediate","Senior"))</f>
        <v>Senior</v>
      </c>
      <c r="AS1921" t="str">
        <f>+IF(TablaProyecto[[#This Row],[Education]]&gt;5,"ERRONEO","")</f>
        <v/>
      </c>
      <c r="AT1921" t="str">
        <f>IF(+COUNTIF(TablaProyecto[EmployeeNumber],TablaProyecto[[#This Row],[EmployeeNumber]])&gt;1,"ERRONEO"," ")</f>
        <v xml:space="preserve"> </v>
      </c>
      <c r="AU1921" t="str">
        <f>+IF(TablaProyecto[[#This Row],[JobSatisfaction]]&gt;4,"ERRONEO"," ")</f>
        <v xml:space="preserve"> </v>
      </c>
      <c r="AV1921" t="str">
        <f>+IF(TablaProyecto[[#This Row],[PerformanceRating]]&gt;4,"ERRONEO"," ")</f>
        <v xml:space="preserve"> </v>
      </c>
      <c r="AW1921" t="str">
        <f>+IF(TablaProyecto[[#This Row],[RelationshipSatisfaction]]&gt;4,"ERRONEO"," ")</f>
        <v xml:space="preserve"> </v>
      </c>
      <c r="AX1921" t="str">
        <f>+IF(TablaProyecto[[#This Row],[WorkLifeBalance]]&gt;4,"ERRONEO"," ")</f>
        <v xml:space="preserve"> </v>
      </c>
    </row>
    <row r="1922" spans="1:50" x14ac:dyDescent="0.35">
      <c r="A1922">
        <v>18</v>
      </c>
      <c r="B1922" t="s">
        <v>35</v>
      </c>
      <c r="C1922" t="s">
        <v>44</v>
      </c>
      <c r="D1922">
        <v>374</v>
      </c>
      <c r="E1922" t="s">
        <v>45</v>
      </c>
      <c r="F1922">
        <v>2</v>
      </c>
      <c r="G1922">
        <v>2</v>
      </c>
      <c r="H1922" t="s">
        <v>38</v>
      </c>
      <c r="I1922">
        <v>1</v>
      </c>
      <c r="J1922">
        <v>2519</v>
      </c>
      <c r="K1922">
        <v>3</v>
      </c>
      <c r="L1922" t="s">
        <v>39</v>
      </c>
      <c r="M1922">
        <v>52</v>
      </c>
      <c r="N1922">
        <v>3</v>
      </c>
      <c r="O1922">
        <v>1</v>
      </c>
      <c r="P1922" t="s">
        <v>58</v>
      </c>
      <c r="Q1922">
        <v>2</v>
      </c>
      <c r="R1922" t="s">
        <v>48</v>
      </c>
      <c r="S1922">
        <v>3867</v>
      </c>
      <c r="T1922">
        <v>4156</v>
      </c>
      <c r="U1922">
        <v>2</v>
      </c>
      <c r="V1922" t="s">
        <v>42</v>
      </c>
      <c r="W1922" t="s">
        <v>35</v>
      </c>
      <c r="X1922">
        <v>12</v>
      </c>
      <c r="Y1922">
        <v>4</v>
      </c>
      <c r="Z1922">
        <v>1</v>
      </c>
      <c r="AA1922">
        <v>80</v>
      </c>
      <c r="AB1922">
        <v>1</v>
      </c>
      <c r="AC1922">
        <v>15</v>
      </c>
      <c r="AD1922">
        <v>1</v>
      </c>
      <c r="AE1922">
        <v>3</v>
      </c>
      <c r="AF1922">
        <v>5</v>
      </c>
      <c r="AG1922">
        <v>0</v>
      </c>
      <c r="AH1922">
        <v>0</v>
      </c>
      <c r="AI1922">
        <v>8</v>
      </c>
      <c r="AJ1922" s="3">
        <f>+TablaProyecto[[#This Row],[PercentSalaryHike]]/100</f>
        <v>0.12</v>
      </c>
      <c r="AK1922" s="3" t="str">
        <f>+IF(TablaProyecto[[#This Row],[Age]]&gt;=61,"Baby boomers",IF(TablaProyecto[[#This Row],[Age]]&gt;=45,"Generacion X",IF(TablaProyecto[[#This Row],[Age]]&gt;=29,"Millennials","Generacion Z")))</f>
        <v>Generacion Z</v>
      </c>
      <c r="AL192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22" s="3" t="str">
        <f>+IF(TablaProyecto[[#This Row],[HourlyRate]]&lt;50,"Coste salarial bajo",IF(TablaProyecto[[#This Row],[HourlyRate]]&lt;75,"Coste salarial medio","Coste salarial alto"))</f>
        <v>Coste salarial medio</v>
      </c>
      <c r="AN1922" s="3" t="str">
        <f>+IF(TablaProyecto[[#This Row],[DistanceFromHome]]&lt;10,"0-10 kms",IF(TablaProyecto[[#This Row],[DistanceFromHome]]&lt;20,"10-20 kms","20-30 kms"))</f>
        <v>0-10 kms</v>
      </c>
      <c r="AO1922" s="3" t="str">
        <f>+IF(TablaProyecto[[#This Row],[Porcentaje de aumento salarial recibido (%)]]&lt;16%,"Bajo",IF(TablaProyecto[[#This Row],[Porcentaje de aumento salarial recibido (%)]]&lt;21%,"Medio","Alto"))</f>
        <v>Bajo</v>
      </c>
      <c r="AP1922" s="3" t="str">
        <f>+IF(TablaProyecto[[#This Row],[TrainingTimesLastYear]]&lt;3,"Poca",IF(TablaProyecto[[#This Row],[TrainingTimesLastYear]]&lt;5,"Media","Mucha"))</f>
        <v>Poca</v>
      </c>
      <c r="AQ1922" s="3" t="str">
        <f>+IF(TablaProyecto[[#This Row],[TotalWorkingYears]]&lt;4,"Junior",IF(TablaProyecto[[#This Row],[TotalWorkingYears]]&lt;10,"Intermediate","Senior"))</f>
        <v>Senior</v>
      </c>
      <c r="AS1922" t="str">
        <f>+IF(TablaProyecto[[#This Row],[Education]]&gt;5,"ERRONEO","")</f>
        <v/>
      </c>
      <c r="AT1922" t="str">
        <f>IF(+COUNTIF(TablaProyecto[EmployeeNumber],TablaProyecto[[#This Row],[EmployeeNumber]])&gt;1,"ERRONEO"," ")</f>
        <v xml:space="preserve"> </v>
      </c>
      <c r="AU1922" t="str">
        <f>+IF(TablaProyecto[[#This Row],[JobSatisfaction]]&gt;4,"ERRONEO"," ")</f>
        <v xml:space="preserve"> </v>
      </c>
      <c r="AV1922" t="str">
        <f>+IF(TablaProyecto[[#This Row],[PerformanceRating]]&gt;4,"ERRONEO"," ")</f>
        <v xml:space="preserve"> </v>
      </c>
      <c r="AW1922" t="str">
        <f>+IF(TablaProyecto[[#This Row],[RelationshipSatisfaction]]&gt;4,"ERRONEO"," ")</f>
        <v xml:space="preserve"> </v>
      </c>
      <c r="AX1922" t="str">
        <f>+IF(TablaProyecto[[#This Row],[WorkLifeBalance]]&gt;4,"ERRONEO"," ")</f>
        <v xml:space="preserve"> </v>
      </c>
    </row>
    <row r="1923" spans="1:50" x14ac:dyDescent="0.35">
      <c r="A1923">
        <v>39</v>
      </c>
      <c r="B1923" t="s">
        <v>43</v>
      </c>
      <c r="C1923" t="s">
        <v>36</v>
      </c>
      <c r="D1923">
        <v>715</v>
      </c>
      <c r="E1923" t="s">
        <v>61</v>
      </c>
      <c r="F1923">
        <v>28</v>
      </c>
      <c r="G1923">
        <v>3</v>
      </c>
      <c r="H1923" t="s">
        <v>51</v>
      </c>
      <c r="I1923">
        <v>1</v>
      </c>
      <c r="J1923">
        <v>2520</v>
      </c>
      <c r="K1923">
        <v>4</v>
      </c>
      <c r="L1923" t="s">
        <v>39</v>
      </c>
      <c r="M1923">
        <v>92</v>
      </c>
      <c r="N1923">
        <v>3</v>
      </c>
      <c r="O1923">
        <v>1</v>
      </c>
      <c r="P1923" t="s">
        <v>58</v>
      </c>
      <c r="Q1923">
        <v>3</v>
      </c>
      <c r="R1923" t="s">
        <v>41</v>
      </c>
      <c r="S1923">
        <v>13770</v>
      </c>
      <c r="T1923">
        <v>7143</v>
      </c>
      <c r="U1923">
        <v>2</v>
      </c>
      <c r="V1923" t="s">
        <v>42</v>
      </c>
      <c r="W1923" t="s">
        <v>43</v>
      </c>
      <c r="X1923">
        <v>22</v>
      </c>
      <c r="Y1923">
        <v>4</v>
      </c>
      <c r="Z1923">
        <v>3</v>
      </c>
      <c r="AA1923">
        <v>80</v>
      </c>
      <c r="AB1923">
        <v>3</v>
      </c>
      <c r="AC1923">
        <v>10</v>
      </c>
      <c r="AD1923">
        <v>2</v>
      </c>
      <c r="AE1923">
        <v>3</v>
      </c>
      <c r="AF1923">
        <v>8</v>
      </c>
      <c r="AG1923">
        <v>9</v>
      </c>
      <c r="AH1923">
        <v>0</v>
      </c>
      <c r="AI1923">
        <v>4</v>
      </c>
      <c r="AJ1923" s="3">
        <f>+TablaProyecto[[#This Row],[PercentSalaryHike]]/100</f>
        <v>0.22</v>
      </c>
      <c r="AK1923" s="3" t="str">
        <f>+IF(TablaProyecto[[#This Row],[Age]]&gt;=61,"Baby boomers",IF(TablaProyecto[[#This Row],[Age]]&gt;=45,"Generacion X",IF(TablaProyecto[[#This Row],[Age]]&gt;=29,"Millennials","Generacion Z")))</f>
        <v>Millennials</v>
      </c>
      <c r="AL192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23" s="3" t="str">
        <f>+IF(TablaProyecto[[#This Row],[HourlyRate]]&lt;50,"Coste salarial bajo",IF(TablaProyecto[[#This Row],[HourlyRate]]&lt;75,"Coste salarial medio","Coste salarial alto"))</f>
        <v>Coste salarial alto</v>
      </c>
      <c r="AN1923" s="3" t="str">
        <f>+IF(TablaProyecto[[#This Row],[DistanceFromHome]]&lt;10,"0-10 kms",IF(TablaProyecto[[#This Row],[DistanceFromHome]]&lt;20,"10-20 kms","20-30 kms"))</f>
        <v>20-30 kms</v>
      </c>
      <c r="AO1923" s="3" t="str">
        <f>+IF(TablaProyecto[[#This Row],[Porcentaje de aumento salarial recibido (%)]]&lt;16%,"Bajo",IF(TablaProyecto[[#This Row],[Porcentaje de aumento salarial recibido (%)]]&lt;21%,"Medio","Alto"))</f>
        <v>Alto</v>
      </c>
      <c r="AP1923" s="3" t="str">
        <f>+IF(TablaProyecto[[#This Row],[TrainingTimesLastYear]]&lt;3,"Poca",IF(TablaProyecto[[#This Row],[TrainingTimesLastYear]]&lt;5,"Media","Mucha"))</f>
        <v>Poca</v>
      </c>
      <c r="AQ1923" s="3" t="str">
        <f>+IF(TablaProyecto[[#This Row],[TotalWorkingYears]]&lt;4,"Junior",IF(TablaProyecto[[#This Row],[TotalWorkingYears]]&lt;10,"Intermediate","Senior"))</f>
        <v>Senior</v>
      </c>
      <c r="AS1923" t="str">
        <f>+IF(TablaProyecto[[#This Row],[Education]]&gt;5,"ERRONEO","")</f>
        <v/>
      </c>
      <c r="AT1923" t="str">
        <f>IF(+COUNTIF(TablaProyecto[EmployeeNumber],TablaProyecto[[#This Row],[EmployeeNumber]])&gt;1,"ERRONEO"," ")</f>
        <v xml:space="preserve"> </v>
      </c>
      <c r="AU1923" t="str">
        <f>+IF(TablaProyecto[[#This Row],[JobSatisfaction]]&gt;4,"ERRONEO"," ")</f>
        <v xml:space="preserve"> </v>
      </c>
      <c r="AV1923" t="str">
        <f>+IF(TablaProyecto[[#This Row],[PerformanceRating]]&gt;4,"ERRONEO"," ")</f>
        <v xml:space="preserve"> </v>
      </c>
      <c r="AW1923" t="str">
        <f>+IF(TablaProyecto[[#This Row],[RelationshipSatisfaction]]&gt;4,"ERRONEO"," ")</f>
        <v xml:space="preserve"> </v>
      </c>
      <c r="AX1923" t="str">
        <f>+IF(TablaProyecto[[#This Row],[WorkLifeBalance]]&gt;4,"ERRONEO"," ")</f>
        <v xml:space="preserve"> </v>
      </c>
    </row>
    <row r="1924" spans="1:50" x14ac:dyDescent="0.35">
      <c r="A1924">
        <v>35</v>
      </c>
      <c r="B1924" t="s">
        <v>35</v>
      </c>
      <c r="C1924" t="s">
        <v>55</v>
      </c>
      <c r="D1924">
        <v>1353</v>
      </c>
      <c r="E1924" t="s">
        <v>61</v>
      </c>
      <c r="F1924">
        <v>19</v>
      </c>
      <c r="G1924">
        <v>3</v>
      </c>
      <c r="H1924" t="s">
        <v>61</v>
      </c>
      <c r="I1924">
        <v>1</v>
      </c>
      <c r="J1924">
        <v>2521</v>
      </c>
      <c r="K1924">
        <v>1</v>
      </c>
      <c r="L1924" t="s">
        <v>46</v>
      </c>
      <c r="M1924">
        <v>48</v>
      </c>
      <c r="N1924">
        <v>3</v>
      </c>
      <c r="O1924">
        <v>3</v>
      </c>
      <c r="P1924" t="s">
        <v>56</v>
      </c>
      <c r="Q1924">
        <v>3</v>
      </c>
      <c r="R1924" t="s">
        <v>48</v>
      </c>
      <c r="S1924">
        <v>5775</v>
      </c>
      <c r="T1924">
        <v>5598</v>
      </c>
      <c r="U1924">
        <v>1</v>
      </c>
      <c r="V1924" t="s">
        <v>42</v>
      </c>
      <c r="W1924" t="s">
        <v>43</v>
      </c>
      <c r="X1924">
        <v>11</v>
      </c>
      <c r="Y1924">
        <v>4</v>
      </c>
      <c r="Z1924">
        <v>2</v>
      </c>
      <c r="AA1924">
        <v>80</v>
      </c>
      <c r="AB1924">
        <v>1</v>
      </c>
      <c r="AC1924">
        <v>4</v>
      </c>
      <c r="AD1924">
        <v>3</v>
      </c>
      <c r="AE1924">
        <v>3</v>
      </c>
      <c r="AF1924">
        <v>5</v>
      </c>
      <c r="AG1924">
        <v>0</v>
      </c>
      <c r="AH1924">
        <v>0</v>
      </c>
      <c r="AI1924">
        <v>0</v>
      </c>
      <c r="AJ1924" s="3">
        <f>+TablaProyecto[[#This Row],[PercentSalaryHike]]/100</f>
        <v>0.11</v>
      </c>
      <c r="AK1924" s="3" t="str">
        <f>+IF(TablaProyecto[[#This Row],[Age]]&gt;=61,"Baby boomers",IF(TablaProyecto[[#This Row],[Age]]&gt;=45,"Generacion X",IF(TablaProyecto[[#This Row],[Age]]&gt;=29,"Millennials","Generacion Z")))</f>
        <v>Millennials</v>
      </c>
      <c r="AL192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24" s="3" t="str">
        <f>+IF(TablaProyecto[[#This Row],[HourlyRate]]&lt;50,"Coste salarial bajo",IF(TablaProyecto[[#This Row],[HourlyRate]]&lt;75,"Coste salarial medio","Coste salarial alto"))</f>
        <v>Coste salarial bajo</v>
      </c>
      <c r="AN1924" s="3" t="str">
        <f>+IF(TablaProyecto[[#This Row],[DistanceFromHome]]&lt;10,"0-10 kms",IF(TablaProyecto[[#This Row],[DistanceFromHome]]&lt;20,"10-20 kms","20-30 kms"))</f>
        <v>10-20 kms</v>
      </c>
      <c r="AO1924" s="3" t="str">
        <f>+IF(TablaProyecto[[#This Row],[Porcentaje de aumento salarial recibido (%)]]&lt;16%,"Bajo",IF(TablaProyecto[[#This Row],[Porcentaje de aumento salarial recibido (%)]]&lt;21%,"Medio","Alto"))</f>
        <v>Bajo</v>
      </c>
      <c r="AP1924" s="3" t="str">
        <f>+IF(TablaProyecto[[#This Row],[TrainingTimesLastYear]]&lt;3,"Poca",IF(TablaProyecto[[#This Row],[TrainingTimesLastYear]]&lt;5,"Media","Mucha"))</f>
        <v>Media</v>
      </c>
      <c r="AQ1924" s="3" t="str">
        <f>+IF(TablaProyecto[[#This Row],[TotalWorkingYears]]&lt;4,"Junior",IF(TablaProyecto[[#This Row],[TotalWorkingYears]]&lt;10,"Intermediate","Senior"))</f>
        <v>Intermediate</v>
      </c>
      <c r="AS1924" t="str">
        <f>+IF(TablaProyecto[[#This Row],[Education]]&gt;5,"ERRONEO","")</f>
        <v/>
      </c>
      <c r="AT1924" t="str">
        <f>IF(+COUNTIF(TablaProyecto[EmployeeNumber],TablaProyecto[[#This Row],[EmployeeNumber]])&gt;1,"ERRONEO"," ")</f>
        <v xml:space="preserve"> </v>
      </c>
      <c r="AU1924" t="str">
        <f>+IF(TablaProyecto[[#This Row],[JobSatisfaction]]&gt;4,"ERRONEO"," ")</f>
        <v xml:space="preserve"> </v>
      </c>
      <c r="AV1924" t="str">
        <f>+IF(TablaProyecto[[#This Row],[PerformanceRating]]&gt;4,"ERRONEO"," ")</f>
        <v xml:space="preserve"> </v>
      </c>
      <c r="AW1924" t="str">
        <f>+IF(TablaProyecto[[#This Row],[RelationshipSatisfaction]]&gt;4,"ERRONEO"," ")</f>
        <v xml:space="preserve"> </v>
      </c>
      <c r="AX1924" t="str">
        <f>+IF(TablaProyecto[[#This Row],[WorkLifeBalance]]&gt;4,"ERRONEO"," ")</f>
        <v xml:space="preserve"> </v>
      </c>
    </row>
    <row r="1925" spans="1:50" x14ac:dyDescent="0.35">
      <c r="A1925">
        <v>33</v>
      </c>
      <c r="B1925" t="s">
        <v>35</v>
      </c>
      <c r="C1925" t="s">
        <v>44</v>
      </c>
      <c r="D1925">
        <v>200</v>
      </c>
      <c r="E1925" t="s">
        <v>61</v>
      </c>
      <c r="F1925">
        <v>10</v>
      </c>
      <c r="G1925">
        <v>3</v>
      </c>
      <c r="H1925" t="s">
        <v>38</v>
      </c>
      <c r="I1925">
        <v>1</v>
      </c>
      <c r="J1925">
        <v>2522</v>
      </c>
      <c r="K1925">
        <v>2</v>
      </c>
      <c r="L1925" t="s">
        <v>39</v>
      </c>
      <c r="M1925">
        <v>63</v>
      </c>
      <c r="N1925">
        <v>3</v>
      </c>
      <c r="O1925">
        <v>2</v>
      </c>
      <c r="P1925" t="s">
        <v>53</v>
      </c>
      <c r="Q1925">
        <v>4</v>
      </c>
      <c r="R1925" t="s">
        <v>48</v>
      </c>
      <c r="S1925">
        <v>4374</v>
      </c>
      <c r="T1925">
        <v>2939</v>
      </c>
      <c r="U1925">
        <v>7</v>
      </c>
      <c r="V1925" t="s">
        <v>42</v>
      </c>
      <c r="W1925" t="s">
        <v>35</v>
      </c>
      <c r="X1925">
        <v>16</v>
      </c>
      <c r="Y1925">
        <v>3</v>
      </c>
      <c r="Z1925">
        <v>1</v>
      </c>
      <c r="AA1925">
        <v>80</v>
      </c>
      <c r="AB1925">
        <v>1</v>
      </c>
      <c r="AC1925">
        <v>10</v>
      </c>
      <c r="AD1925">
        <v>1</v>
      </c>
      <c r="AE1925">
        <v>3</v>
      </c>
      <c r="AF1925">
        <v>18</v>
      </c>
      <c r="AG1925">
        <v>8</v>
      </c>
      <c r="AH1925">
        <v>4</v>
      </c>
      <c r="AI1925">
        <v>2</v>
      </c>
      <c r="AJ1925" s="3">
        <f>+TablaProyecto[[#This Row],[PercentSalaryHike]]/100</f>
        <v>0.16</v>
      </c>
      <c r="AK1925" s="3" t="str">
        <f>+IF(TablaProyecto[[#This Row],[Age]]&gt;=61,"Baby boomers",IF(TablaProyecto[[#This Row],[Age]]&gt;=45,"Generacion X",IF(TablaProyecto[[#This Row],[Age]]&gt;=29,"Millennials","Generacion Z")))</f>
        <v>Millennials</v>
      </c>
      <c r="AL192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925" s="3" t="str">
        <f>+IF(TablaProyecto[[#This Row],[HourlyRate]]&lt;50,"Coste salarial bajo",IF(TablaProyecto[[#This Row],[HourlyRate]]&lt;75,"Coste salarial medio","Coste salarial alto"))</f>
        <v>Coste salarial medio</v>
      </c>
      <c r="AN1925" s="3" t="str">
        <f>+IF(TablaProyecto[[#This Row],[DistanceFromHome]]&lt;10,"0-10 kms",IF(TablaProyecto[[#This Row],[DistanceFromHome]]&lt;20,"10-20 kms","20-30 kms"))</f>
        <v>10-20 kms</v>
      </c>
      <c r="AO1925" s="3" t="str">
        <f>+IF(TablaProyecto[[#This Row],[Porcentaje de aumento salarial recibido (%)]]&lt;16%,"Bajo",IF(TablaProyecto[[#This Row],[Porcentaje de aumento salarial recibido (%)]]&lt;21%,"Medio","Alto"))</f>
        <v>Medio</v>
      </c>
      <c r="AP1925" s="3" t="str">
        <f>+IF(TablaProyecto[[#This Row],[TrainingTimesLastYear]]&lt;3,"Poca",IF(TablaProyecto[[#This Row],[TrainingTimesLastYear]]&lt;5,"Media","Mucha"))</f>
        <v>Poca</v>
      </c>
      <c r="AQ1925" s="3" t="str">
        <f>+IF(TablaProyecto[[#This Row],[TotalWorkingYears]]&lt;4,"Junior",IF(TablaProyecto[[#This Row],[TotalWorkingYears]]&lt;10,"Intermediate","Senior"))</f>
        <v>Senior</v>
      </c>
      <c r="AS1925" t="str">
        <f>+IF(TablaProyecto[[#This Row],[Education]]&gt;5,"ERRONEO","")</f>
        <v/>
      </c>
      <c r="AT1925" t="str">
        <f>IF(+COUNTIF(TablaProyecto[EmployeeNumber],TablaProyecto[[#This Row],[EmployeeNumber]])&gt;1,"ERRONEO"," ")</f>
        <v xml:space="preserve"> </v>
      </c>
      <c r="AU1925" t="str">
        <f>+IF(TablaProyecto[[#This Row],[JobSatisfaction]]&gt;4,"ERRONEO"," ")</f>
        <v xml:space="preserve"> </v>
      </c>
      <c r="AV1925" t="str">
        <f>+IF(TablaProyecto[[#This Row],[PerformanceRating]]&gt;4,"ERRONEO"," ")</f>
        <v xml:space="preserve"> </v>
      </c>
      <c r="AW1925" t="str">
        <f>+IF(TablaProyecto[[#This Row],[RelationshipSatisfaction]]&gt;4,"ERRONEO"," ")</f>
        <v xml:space="preserve"> </v>
      </c>
      <c r="AX1925" t="str">
        <f>+IF(TablaProyecto[[#This Row],[WorkLifeBalance]]&gt;4,"ERRONEO"," ")</f>
        <v xml:space="preserve"> </v>
      </c>
    </row>
    <row r="1926" spans="1:50" x14ac:dyDescent="0.35">
      <c r="A1926">
        <v>47</v>
      </c>
      <c r="B1926" t="s">
        <v>43</v>
      </c>
      <c r="C1926" t="s">
        <v>44</v>
      </c>
      <c r="D1926">
        <v>950</v>
      </c>
      <c r="E1926" t="s">
        <v>45</v>
      </c>
      <c r="F1926">
        <v>8</v>
      </c>
      <c r="G1926">
        <v>4</v>
      </c>
      <c r="H1926" t="s">
        <v>61</v>
      </c>
      <c r="I1926">
        <v>1</v>
      </c>
      <c r="J1926">
        <v>2523</v>
      </c>
      <c r="K1926">
        <v>3</v>
      </c>
      <c r="L1926" t="s">
        <v>39</v>
      </c>
      <c r="M1926">
        <v>79</v>
      </c>
      <c r="N1926">
        <v>1</v>
      </c>
      <c r="O1926">
        <v>2</v>
      </c>
      <c r="P1926" t="s">
        <v>58</v>
      </c>
      <c r="Q1926">
        <v>3</v>
      </c>
      <c r="R1926" t="s">
        <v>48</v>
      </c>
      <c r="S1926">
        <v>2451</v>
      </c>
      <c r="T1926">
        <v>6161</v>
      </c>
      <c r="U1926">
        <v>1</v>
      </c>
      <c r="V1926" t="s">
        <v>42</v>
      </c>
      <c r="W1926" t="s">
        <v>43</v>
      </c>
      <c r="X1926">
        <v>14</v>
      </c>
      <c r="Y1926">
        <v>3</v>
      </c>
      <c r="Z1926">
        <v>4</v>
      </c>
      <c r="AA1926">
        <v>80</v>
      </c>
      <c r="AB1926">
        <v>0</v>
      </c>
      <c r="AC1926">
        <v>7</v>
      </c>
      <c r="AD1926">
        <v>2</v>
      </c>
      <c r="AE1926">
        <v>2</v>
      </c>
      <c r="AF1926">
        <v>10</v>
      </c>
      <c r="AG1926">
        <v>7</v>
      </c>
      <c r="AH1926">
        <v>1</v>
      </c>
      <c r="AI1926">
        <v>8</v>
      </c>
      <c r="AJ1926" s="3">
        <f>+TablaProyecto[[#This Row],[PercentSalaryHike]]/100</f>
        <v>0.14000000000000001</v>
      </c>
      <c r="AK1926" s="3" t="str">
        <f>+IF(TablaProyecto[[#This Row],[Age]]&gt;=61,"Baby boomers",IF(TablaProyecto[[#This Row],[Age]]&gt;=45,"Generacion X",IF(TablaProyecto[[#This Row],[Age]]&gt;=29,"Millennials","Generacion Z")))</f>
        <v>Generacion X</v>
      </c>
      <c r="AL192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26" s="3" t="str">
        <f>+IF(TablaProyecto[[#This Row],[HourlyRate]]&lt;50,"Coste salarial bajo",IF(TablaProyecto[[#This Row],[HourlyRate]]&lt;75,"Coste salarial medio","Coste salarial alto"))</f>
        <v>Coste salarial alto</v>
      </c>
      <c r="AN1926" s="3" t="str">
        <f>+IF(TablaProyecto[[#This Row],[DistanceFromHome]]&lt;10,"0-10 kms",IF(TablaProyecto[[#This Row],[DistanceFromHome]]&lt;20,"10-20 kms","20-30 kms"))</f>
        <v>0-10 kms</v>
      </c>
      <c r="AO1926" s="3" t="str">
        <f>+IF(TablaProyecto[[#This Row],[Porcentaje de aumento salarial recibido (%)]]&lt;16%,"Bajo",IF(TablaProyecto[[#This Row],[Porcentaje de aumento salarial recibido (%)]]&lt;21%,"Medio","Alto"))</f>
        <v>Bajo</v>
      </c>
      <c r="AP1926" s="3" t="str">
        <f>+IF(TablaProyecto[[#This Row],[TrainingTimesLastYear]]&lt;3,"Poca",IF(TablaProyecto[[#This Row],[TrainingTimesLastYear]]&lt;5,"Media","Mucha"))</f>
        <v>Poca</v>
      </c>
      <c r="AQ1926" s="3" t="str">
        <f>+IF(TablaProyecto[[#This Row],[TotalWorkingYears]]&lt;4,"Junior",IF(TablaProyecto[[#This Row],[TotalWorkingYears]]&lt;10,"Intermediate","Senior"))</f>
        <v>Intermediate</v>
      </c>
      <c r="AS1926" t="str">
        <f>+IF(TablaProyecto[[#This Row],[Education]]&gt;5,"ERRONEO","")</f>
        <v/>
      </c>
      <c r="AT1926" t="str">
        <f>IF(+COUNTIF(TablaProyecto[EmployeeNumber],TablaProyecto[[#This Row],[EmployeeNumber]])&gt;1,"ERRONEO"," ")</f>
        <v xml:space="preserve"> </v>
      </c>
      <c r="AU1926" t="str">
        <f>+IF(TablaProyecto[[#This Row],[JobSatisfaction]]&gt;4,"ERRONEO"," ")</f>
        <v xml:space="preserve"> </v>
      </c>
      <c r="AV1926" t="str">
        <f>+IF(TablaProyecto[[#This Row],[PerformanceRating]]&gt;4,"ERRONEO"," ")</f>
        <v xml:space="preserve"> </v>
      </c>
      <c r="AW1926" t="str">
        <f>+IF(TablaProyecto[[#This Row],[RelationshipSatisfaction]]&gt;4,"ERRONEO"," ")</f>
        <v xml:space="preserve"> </v>
      </c>
      <c r="AX1926" t="str">
        <f>+IF(TablaProyecto[[#This Row],[WorkLifeBalance]]&gt;4,"ERRONEO"," ")</f>
        <v xml:space="preserve"> </v>
      </c>
    </row>
    <row r="1927" spans="1:50" x14ac:dyDescent="0.35">
      <c r="A1927">
        <v>27</v>
      </c>
      <c r="B1927" t="s">
        <v>35</v>
      </c>
      <c r="C1927" t="s">
        <v>55</v>
      </c>
      <c r="D1927">
        <v>1280</v>
      </c>
      <c r="E1927" t="s">
        <v>37</v>
      </c>
      <c r="F1927">
        <v>8</v>
      </c>
      <c r="G1927">
        <v>5</v>
      </c>
      <c r="H1927" t="s">
        <v>51</v>
      </c>
      <c r="I1927">
        <v>1</v>
      </c>
      <c r="J1927">
        <v>2524</v>
      </c>
      <c r="K1927">
        <v>1</v>
      </c>
      <c r="L1927" t="s">
        <v>39</v>
      </c>
      <c r="M1927">
        <v>79</v>
      </c>
      <c r="N1927">
        <v>3</v>
      </c>
      <c r="O1927">
        <v>2</v>
      </c>
      <c r="P1927" t="s">
        <v>58</v>
      </c>
      <c r="Q1927">
        <v>2</v>
      </c>
      <c r="R1927" t="s">
        <v>52</v>
      </c>
      <c r="S1927">
        <v>2293</v>
      </c>
      <c r="T1927">
        <v>25527</v>
      </c>
      <c r="U1927">
        <v>1</v>
      </c>
      <c r="V1927" t="s">
        <v>42</v>
      </c>
      <c r="W1927" t="s">
        <v>35</v>
      </c>
      <c r="X1927">
        <v>14</v>
      </c>
      <c r="Y1927">
        <v>3</v>
      </c>
      <c r="Z1927">
        <v>4</v>
      </c>
      <c r="AA1927">
        <v>80</v>
      </c>
      <c r="AB1927">
        <v>0</v>
      </c>
      <c r="AC1927">
        <v>13</v>
      </c>
      <c r="AD1927">
        <v>2</v>
      </c>
      <c r="AE1927">
        <v>3</v>
      </c>
      <c r="AF1927">
        <v>1</v>
      </c>
      <c r="AG1927">
        <v>2</v>
      </c>
      <c r="AH1927">
        <v>0</v>
      </c>
      <c r="AI1927">
        <v>7</v>
      </c>
      <c r="AJ1927" s="3">
        <f>+TablaProyecto[[#This Row],[PercentSalaryHike]]/100</f>
        <v>0.14000000000000001</v>
      </c>
      <c r="AK1927" s="3" t="str">
        <f>+IF(TablaProyecto[[#This Row],[Age]]&gt;=61,"Baby boomers",IF(TablaProyecto[[#This Row],[Age]]&gt;=45,"Generacion X",IF(TablaProyecto[[#This Row],[Age]]&gt;=29,"Millennials","Generacion Z")))</f>
        <v>Generacion Z</v>
      </c>
      <c r="AL192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927" s="3" t="str">
        <f>+IF(TablaProyecto[[#This Row],[HourlyRate]]&lt;50,"Coste salarial bajo",IF(TablaProyecto[[#This Row],[HourlyRate]]&lt;75,"Coste salarial medio","Coste salarial alto"))</f>
        <v>Coste salarial alto</v>
      </c>
      <c r="AN1927" s="3" t="str">
        <f>+IF(TablaProyecto[[#This Row],[DistanceFromHome]]&lt;10,"0-10 kms",IF(TablaProyecto[[#This Row],[DistanceFromHome]]&lt;20,"10-20 kms","20-30 kms"))</f>
        <v>0-10 kms</v>
      </c>
      <c r="AO1927" s="3" t="str">
        <f>+IF(TablaProyecto[[#This Row],[Porcentaje de aumento salarial recibido (%)]]&lt;16%,"Bajo",IF(TablaProyecto[[#This Row],[Porcentaje de aumento salarial recibido (%)]]&lt;21%,"Medio","Alto"))</f>
        <v>Bajo</v>
      </c>
      <c r="AP1927" s="3" t="str">
        <f>+IF(TablaProyecto[[#This Row],[TrainingTimesLastYear]]&lt;3,"Poca",IF(TablaProyecto[[#This Row],[TrainingTimesLastYear]]&lt;5,"Media","Mucha"))</f>
        <v>Poca</v>
      </c>
      <c r="AQ1927" s="3" t="str">
        <f>+IF(TablaProyecto[[#This Row],[TotalWorkingYears]]&lt;4,"Junior",IF(TablaProyecto[[#This Row],[TotalWorkingYears]]&lt;10,"Intermediate","Senior"))</f>
        <v>Senior</v>
      </c>
      <c r="AS1927" t="str">
        <f>+IF(TablaProyecto[[#This Row],[Education]]&gt;5,"ERRONEO","")</f>
        <v/>
      </c>
      <c r="AT1927" t="str">
        <f>IF(+COUNTIF(TablaProyecto[EmployeeNumber],TablaProyecto[[#This Row],[EmployeeNumber]])&gt;1,"ERRONEO"," ")</f>
        <v xml:space="preserve"> </v>
      </c>
      <c r="AU1927" t="str">
        <f>+IF(TablaProyecto[[#This Row],[JobSatisfaction]]&gt;4,"ERRONEO"," ")</f>
        <v xml:space="preserve"> </v>
      </c>
      <c r="AV1927" t="str">
        <f>+IF(TablaProyecto[[#This Row],[PerformanceRating]]&gt;4,"ERRONEO"," ")</f>
        <v xml:space="preserve"> </v>
      </c>
      <c r="AW1927" t="str">
        <f>+IF(TablaProyecto[[#This Row],[RelationshipSatisfaction]]&gt;4,"ERRONEO"," ")</f>
        <v xml:space="preserve"> </v>
      </c>
      <c r="AX1927" t="str">
        <f>+IF(TablaProyecto[[#This Row],[WorkLifeBalance]]&gt;4,"ERRONEO"," ")</f>
        <v xml:space="preserve"> </v>
      </c>
    </row>
    <row r="1928" spans="1:50" x14ac:dyDescent="0.35">
      <c r="A1928">
        <v>44</v>
      </c>
      <c r="B1928" t="s">
        <v>43</v>
      </c>
      <c r="C1928" t="s">
        <v>36</v>
      </c>
      <c r="D1928">
        <v>990</v>
      </c>
      <c r="E1928" t="s">
        <v>45</v>
      </c>
      <c r="F1928">
        <v>3</v>
      </c>
      <c r="G1928">
        <v>4</v>
      </c>
      <c r="H1928" t="s">
        <v>49</v>
      </c>
      <c r="I1928">
        <v>1</v>
      </c>
      <c r="J1928">
        <v>2525</v>
      </c>
      <c r="K1928">
        <v>2</v>
      </c>
      <c r="L1928" t="s">
        <v>39</v>
      </c>
      <c r="M1928">
        <v>83</v>
      </c>
      <c r="N1928">
        <v>3</v>
      </c>
      <c r="O1928">
        <v>2</v>
      </c>
      <c r="P1928" t="s">
        <v>40</v>
      </c>
      <c r="Q1928">
        <v>3</v>
      </c>
      <c r="R1928" t="s">
        <v>48</v>
      </c>
      <c r="S1928">
        <v>3920</v>
      </c>
      <c r="T1928">
        <v>18725</v>
      </c>
      <c r="U1928">
        <v>1</v>
      </c>
      <c r="V1928" t="s">
        <v>42</v>
      </c>
      <c r="W1928" t="s">
        <v>43</v>
      </c>
      <c r="X1928">
        <v>13</v>
      </c>
      <c r="Y1928">
        <v>3</v>
      </c>
      <c r="Z1928">
        <v>2</v>
      </c>
      <c r="AA1928">
        <v>80</v>
      </c>
      <c r="AB1928">
        <v>0</v>
      </c>
      <c r="AC1928">
        <v>1</v>
      </c>
      <c r="AD1928">
        <v>3</v>
      </c>
      <c r="AE1928">
        <v>3</v>
      </c>
      <c r="AF1928">
        <v>20</v>
      </c>
      <c r="AG1928">
        <v>0</v>
      </c>
      <c r="AH1928">
        <v>0</v>
      </c>
      <c r="AI1928">
        <v>7</v>
      </c>
      <c r="AJ1928" s="3">
        <f>+TablaProyecto[[#This Row],[PercentSalaryHike]]/100</f>
        <v>0.13</v>
      </c>
      <c r="AK1928" s="3" t="str">
        <f>+IF(TablaProyecto[[#This Row],[Age]]&gt;=61,"Baby boomers",IF(TablaProyecto[[#This Row],[Age]]&gt;=45,"Generacion X",IF(TablaProyecto[[#This Row],[Age]]&gt;=29,"Millennials","Generacion Z")))</f>
        <v>Millennials</v>
      </c>
      <c r="AL192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928" s="3" t="str">
        <f>+IF(TablaProyecto[[#This Row],[HourlyRate]]&lt;50,"Coste salarial bajo",IF(TablaProyecto[[#This Row],[HourlyRate]]&lt;75,"Coste salarial medio","Coste salarial alto"))</f>
        <v>Coste salarial alto</v>
      </c>
      <c r="AN1928" s="3" t="str">
        <f>+IF(TablaProyecto[[#This Row],[DistanceFromHome]]&lt;10,"0-10 kms",IF(TablaProyecto[[#This Row],[DistanceFromHome]]&lt;20,"10-20 kms","20-30 kms"))</f>
        <v>0-10 kms</v>
      </c>
      <c r="AO1928" s="3" t="str">
        <f>+IF(TablaProyecto[[#This Row],[Porcentaje de aumento salarial recibido (%)]]&lt;16%,"Bajo",IF(TablaProyecto[[#This Row],[Porcentaje de aumento salarial recibido (%)]]&lt;21%,"Medio","Alto"))</f>
        <v>Bajo</v>
      </c>
      <c r="AP1928" s="3" t="str">
        <f>+IF(TablaProyecto[[#This Row],[TrainingTimesLastYear]]&lt;3,"Poca",IF(TablaProyecto[[#This Row],[TrainingTimesLastYear]]&lt;5,"Media","Mucha"))</f>
        <v>Media</v>
      </c>
      <c r="AQ1928" s="3" t="str">
        <f>+IF(TablaProyecto[[#This Row],[TotalWorkingYears]]&lt;4,"Junior",IF(TablaProyecto[[#This Row],[TotalWorkingYears]]&lt;10,"Intermediate","Senior"))</f>
        <v>Junior</v>
      </c>
      <c r="AS1928" t="str">
        <f>+IF(TablaProyecto[[#This Row],[Education]]&gt;5,"ERRONEO","")</f>
        <v/>
      </c>
      <c r="AT1928" t="str">
        <f>IF(+COUNTIF(TablaProyecto[EmployeeNumber],TablaProyecto[[#This Row],[EmployeeNumber]])&gt;1,"ERRONEO"," ")</f>
        <v xml:space="preserve"> </v>
      </c>
      <c r="AU1928" t="str">
        <f>+IF(TablaProyecto[[#This Row],[JobSatisfaction]]&gt;4,"ERRONEO"," ")</f>
        <v xml:space="preserve"> </v>
      </c>
      <c r="AV1928" t="str">
        <f>+IF(TablaProyecto[[#This Row],[PerformanceRating]]&gt;4,"ERRONEO"," ")</f>
        <v xml:space="preserve"> </v>
      </c>
      <c r="AW1928" t="str">
        <f>+IF(TablaProyecto[[#This Row],[RelationshipSatisfaction]]&gt;4,"ERRONEO"," ")</f>
        <v xml:space="preserve"> </v>
      </c>
      <c r="AX1928" t="str">
        <f>+IF(TablaProyecto[[#This Row],[WorkLifeBalance]]&gt;4,"ERRONEO"," ")</f>
        <v xml:space="preserve"> </v>
      </c>
    </row>
    <row r="1929" spans="1:50" x14ac:dyDescent="0.35">
      <c r="A1929">
        <v>54</v>
      </c>
      <c r="B1929" t="s">
        <v>43</v>
      </c>
      <c r="C1929" t="s">
        <v>36</v>
      </c>
      <c r="D1929">
        <v>867</v>
      </c>
      <c r="E1929" t="s">
        <v>37</v>
      </c>
      <c r="F1929">
        <v>4</v>
      </c>
      <c r="G1929">
        <v>2</v>
      </c>
      <c r="H1929" t="s">
        <v>38</v>
      </c>
      <c r="I1929">
        <v>1</v>
      </c>
      <c r="J1929">
        <v>2526</v>
      </c>
      <c r="K1929">
        <v>4</v>
      </c>
      <c r="L1929" t="s">
        <v>39</v>
      </c>
      <c r="M1929">
        <v>69</v>
      </c>
      <c r="N1929">
        <v>3</v>
      </c>
      <c r="O1929">
        <v>1</v>
      </c>
      <c r="P1929" t="s">
        <v>53</v>
      </c>
      <c r="Q1929">
        <v>3</v>
      </c>
      <c r="R1929" t="s">
        <v>41</v>
      </c>
      <c r="S1929">
        <v>4035</v>
      </c>
      <c r="T1929">
        <v>7346</v>
      </c>
      <c r="U1929">
        <v>1</v>
      </c>
      <c r="V1929" t="s">
        <v>42</v>
      </c>
      <c r="W1929" t="s">
        <v>35</v>
      </c>
      <c r="X1929">
        <v>19</v>
      </c>
      <c r="Y1929">
        <v>3</v>
      </c>
      <c r="Z1929">
        <v>1</v>
      </c>
      <c r="AA1929">
        <v>80</v>
      </c>
      <c r="AB1929">
        <v>0</v>
      </c>
      <c r="AC1929">
        <v>10</v>
      </c>
      <c r="AD1929">
        <v>2</v>
      </c>
      <c r="AE1929">
        <v>3</v>
      </c>
      <c r="AF1929">
        <v>10</v>
      </c>
      <c r="AG1929">
        <v>5</v>
      </c>
      <c r="AH1929">
        <v>11</v>
      </c>
      <c r="AI1929">
        <v>0</v>
      </c>
      <c r="AJ1929" s="3">
        <f>+TablaProyecto[[#This Row],[PercentSalaryHike]]/100</f>
        <v>0.19</v>
      </c>
      <c r="AK1929" s="3" t="str">
        <f>+IF(TablaProyecto[[#This Row],[Age]]&gt;=61,"Baby boomers",IF(TablaProyecto[[#This Row],[Age]]&gt;=45,"Generacion X",IF(TablaProyecto[[#This Row],[Age]]&gt;=29,"Millennials","Generacion Z")))</f>
        <v>Generacion X</v>
      </c>
      <c r="AL192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29" s="3" t="str">
        <f>+IF(TablaProyecto[[#This Row],[HourlyRate]]&lt;50,"Coste salarial bajo",IF(TablaProyecto[[#This Row],[HourlyRate]]&lt;75,"Coste salarial medio","Coste salarial alto"))</f>
        <v>Coste salarial medio</v>
      </c>
      <c r="AN1929" s="3" t="str">
        <f>+IF(TablaProyecto[[#This Row],[DistanceFromHome]]&lt;10,"0-10 kms",IF(TablaProyecto[[#This Row],[DistanceFromHome]]&lt;20,"10-20 kms","20-30 kms"))</f>
        <v>0-10 kms</v>
      </c>
      <c r="AO1929" s="3" t="str">
        <f>+IF(TablaProyecto[[#This Row],[Porcentaje de aumento salarial recibido (%)]]&lt;16%,"Bajo",IF(TablaProyecto[[#This Row],[Porcentaje de aumento salarial recibido (%)]]&lt;21%,"Medio","Alto"))</f>
        <v>Medio</v>
      </c>
      <c r="AP1929" s="3" t="str">
        <f>+IF(TablaProyecto[[#This Row],[TrainingTimesLastYear]]&lt;3,"Poca",IF(TablaProyecto[[#This Row],[TrainingTimesLastYear]]&lt;5,"Media","Mucha"))</f>
        <v>Poca</v>
      </c>
      <c r="AQ1929" s="3" t="str">
        <f>+IF(TablaProyecto[[#This Row],[TotalWorkingYears]]&lt;4,"Junior",IF(TablaProyecto[[#This Row],[TotalWorkingYears]]&lt;10,"Intermediate","Senior"))</f>
        <v>Senior</v>
      </c>
      <c r="AS1929" t="str">
        <f>+IF(TablaProyecto[[#This Row],[Education]]&gt;5,"ERRONEO","")</f>
        <v/>
      </c>
      <c r="AT1929" t="str">
        <f>IF(+COUNTIF(TablaProyecto[EmployeeNumber],TablaProyecto[[#This Row],[EmployeeNumber]])&gt;1,"ERRONEO"," ")</f>
        <v xml:space="preserve"> </v>
      </c>
      <c r="AU1929" t="str">
        <f>+IF(TablaProyecto[[#This Row],[JobSatisfaction]]&gt;4,"ERRONEO"," ")</f>
        <v xml:space="preserve"> </v>
      </c>
      <c r="AV1929" t="str">
        <f>+IF(TablaProyecto[[#This Row],[PerformanceRating]]&gt;4,"ERRONEO"," ")</f>
        <v xml:space="preserve"> </v>
      </c>
      <c r="AW1929" t="str">
        <f>+IF(TablaProyecto[[#This Row],[RelationshipSatisfaction]]&gt;4,"ERRONEO"," ")</f>
        <v xml:space="preserve"> </v>
      </c>
      <c r="AX1929" t="str">
        <f>+IF(TablaProyecto[[#This Row],[WorkLifeBalance]]&gt;4,"ERRONEO"," ")</f>
        <v xml:space="preserve"> </v>
      </c>
    </row>
    <row r="1930" spans="1:50" x14ac:dyDescent="0.35">
      <c r="A1930">
        <v>40</v>
      </c>
      <c r="B1930" t="s">
        <v>35</v>
      </c>
      <c r="C1930" t="s">
        <v>36</v>
      </c>
      <c r="D1930">
        <v>976</v>
      </c>
      <c r="E1930" t="s">
        <v>45</v>
      </c>
      <c r="F1930">
        <v>7</v>
      </c>
      <c r="G1930">
        <v>1</v>
      </c>
      <c r="H1930" t="s">
        <v>59</v>
      </c>
      <c r="I1930">
        <v>1</v>
      </c>
      <c r="J1930">
        <v>2527</v>
      </c>
      <c r="K1930">
        <v>4</v>
      </c>
      <c r="L1930" t="s">
        <v>39</v>
      </c>
      <c r="M1930">
        <v>51</v>
      </c>
      <c r="N1930">
        <v>2</v>
      </c>
      <c r="O1930">
        <v>1</v>
      </c>
      <c r="P1930" t="s">
        <v>53</v>
      </c>
      <c r="Q1930">
        <v>3</v>
      </c>
      <c r="R1930" t="s">
        <v>52</v>
      </c>
      <c r="S1930">
        <v>5003</v>
      </c>
      <c r="T1930">
        <v>11983</v>
      </c>
      <c r="U1930">
        <v>1</v>
      </c>
      <c r="V1930" t="s">
        <v>42</v>
      </c>
      <c r="W1930" t="s">
        <v>43</v>
      </c>
      <c r="X1930">
        <v>13</v>
      </c>
      <c r="Y1930">
        <v>4</v>
      </c>
      <c r="Z1930">
        <v>3</v>
      </c>
      <c r="AA1930">
        <v>80</v>
      </c>
      <c r="AB1930">
        <v>1</v>
      </c>
      <c r="AC1930">
        <v>28</v>
      </c>
      <c r="AD1930">
        <v>2</v>
      </c>
      <c r="AE1930">
        <v>3</v>
      </c>
      <c r="AF1930">
        <v>24</v>
      </c>
      <c r="AG1930">
        <v>7</v>
      </c>
      <c r="AH1930">
        <v>0</v>
      </c>
      <c r="AI1930">
        <v>2</v>
      </c>
      <c r="AJ1930" s="3">
        <f>+TablaProyecto[[#This Row],[PercentSalaryHike]]/100</f>
        <v>0.13</v>
      </c>
      <c r="AK1930" s="3" t="str">
        <f>+IF(TablaProyecto[[#This Row],[Age]]&gt;=61,"Baby boomers",IF(TablaProyecto[[#This Row],[Age]]&gt;=45,"Generacion X",IF(TablaProyecto[[#This Row],[Age]]&gt;=29,"Millennials","Generacion Z")))</f>
        <v>Millennials</v>
      </c>
      <c r="AL193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930" s="3" t="str">
        <f>+IF(TablaProyecto[[#This Row],[HourlyRate]]&lt;50,"Coste salarial bajo",IF(TablaProyecto[[#This Row],[HourlyRate]]&lt;75,"Coste salarial medio","Coste salarial alto"))</f>
        <v>Coste salarial medio</v>
      </c>
      <c r="AN1930" s="3" t="str">
        <f>+IF(TablaProyecto[[#This Row],[DistanceFromHome]]&lt;10,"0-10 kms",IF(TablaProyecto[[#This Row],[DistanceFromHome]]&lt;20,"10-20 kms","20-30 kms"))</f>
        <v>0-10 kms</v>
      </c>
      <c r="AO1930" s="3" t="str">
        <f>+IF(TablaProyecto[[#This Row],[Porcentaje de aumento salarial recibido (%)]]&lt;16%,"Bajo",IF(TablaProyecto[[#This Row],[Porcentaje de aumento salarial recibido (%)]]&lt;21%,"Medio","Alto"))</f>
        <v>Bajo</v>
      </c>
      <c r="AP1930" s="3" t="str">
        <f>+IF(TablaProyecto[[#This Row],[TrainingTimesLastYear]]&lt;3,"Poca",IF(TablaProyecto[[#This Row],[TrainingTimesLastYear]]&lt;5,"Media","Mucha"))</f>
        <v>Poca</v>
      </c>
      <c r="AQ1930" s="3" t="str">
        <f>+IF(TablaProyecto[[#This Row],[TotalWorkingYears]]&lt;4,"Junior",IF(TablaProyecto[[#This Row],[TotalWorkingYears]]&lt;10,"Intermediate","Senior"))</f>
        <v>Senior</v>
      </c>
      <c r="AS1930" t="str">
        <f>+IF(TablaProyecto[[#This Row],[Education]]&gt;5,"ERRONEO","")</f>
        <v/>
      </c>
      <c r="AT1930" t="str">
        <f>IF(+COUNTIF(TablaProyecto[EmployeeNumber],TablaProyecto[[#This Row],[EmployeeNumber]])&gt;1,"ERRONEO"," ")</f>
        <v xml:space="preserve"> </v>
      </c>
      <c r="AU1930" t="str">
        <f>+IF(TablaProyecto[[#This Row],[JobSatisfaction]]&gt;4,"ERRONEO"," ")</f>
        <v xml:space="preserve"> </v>
      </c>
      <c r="AV1930" t="str">
        <f>+IF(TablaProyecto[[#This Row],[PerformanceRating]]&gt;4,"ERRONEO"," ")</f>
        <v xml:space="preserve"> </v>
      </c>
      <c r="AW1930" t="str">
        <f>+IF(TablaProyecto[[#This Row],[RelationshipSatisfaction]]&gt;4,"ERRONEO"," ")</f>
        <v xml:space="preserve"> </v>
      </c>
      <c r="AX1930" t="str">
        <f>+IF(TablaProyecto[[#This Row],[WorkLifeBalance]]&gt;4,"ERRONEO"," ")</f>
        <v xml:space="preserve"> </v>
      </c>
    </row>
    <row r="1931" spans="1:50" x14ac:dyDescent="0.35">
      <c r="A1931">
        <v>28</v>
      </c>
      <c r="B1931" t="s">
        <v>35</v>
      </c>
      <c r="C1931" t="s">
        <v>36</v>
      </c>
      <c r="D1931">
        <v>1440</v>
      </c>
      <c r="E1931" t="s">
        <v>37</v>
      </c>
      <c r="F1931">
        <v>2</v>
      </c>
      <c r="G1931">
        <v>4</v>
      </c>
      <c r="H1931" t="s">
        <v>60</v>
      </c>
      <c r="I1931">
        <v>1</v>
      </c>
      <c r="J1931">
        <v>2528</v>
      </c>
      <c r="K1931">
        <v>1</v>
      </c>
      <c r="L1931" t="s">
        <v>39</v>
      </c>
      <c r="M1931">
        <v>98</v>
      </c>
      <c r="N1931">
        <v>2</v>
      </c>
      <c r="O1931">
        <v>1</v>
      </c>
      <c r="P1931" t="s">
        <v>61</v>
      </c>
      <c r="Q1931">
        <v>1</v>
      </c>
      <c r="R1931" t="s">
        <v>41</v>
      </c>
      <c r="S1931">
        <v>3131</v>
      </c>
      <c r="T1931">
        <v>20100</v>
      </c>
      <c r="U1931">
        <v>3</v>
      </c>
      <c r="V1931" t="s">
        <v>42</v>
      </c>
      <c r="W1931" t="s">
        <v>43</v>
      </c>
      <c r="X1931">
        <v>12</v>
      </c>
      <c r="Y1931">
        <v>4</v>
      </c>
      <c r="Z1931">
        <v>3</v>
      </c>
      <c r="AA1931">
        <v>80</v>
      </c>
      <c r="AB1931">
        <v>0</v>
      </c>
      <c r="AC1931">
        <v>10</v>
      </c>
      <c r="AD1931">
        <v>2</v>
      </c>
      <c r="AE1931">
        <v>3</v>
      </c>
      <c r="AF1931">
        <v>10</v>
      </c>
      <c r="AG1931">
        <v>3</v>
      </c>
      <c r="AH1931">
        <v>1</v>
      </c>
      <c r="AI1931">
        <v>2</v>
      </c>
      <c r="AJ1931" s="3">
        <f>+TablaProyecto[[#This Row],[PercentSalaryHike]]/100</f>
        <v>0.12</v>
      </c>
      <c r="AK1931" s="3" t="str">
        <f>+IF(TablaProyecto[[#This Row],[Age]]&gt;=61,"Baby boomers",IF(TablaProyecto[[#This Row],[Age]]&gt;=45,"Generacion X",IF(TablaProyecto[[#This Row],[Age]]&gt;=29,"Millennials","Generacion Z")))</f>
        <v>Generacion Z</v>
      </c>
      <c r="AL193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31" s="3" t="str">
        <f>+IF(TablaProyecto[[#This Row],[HourlyRate]]&lt;50,"Coste salarial bajo",IF(TablaProyecto[[#This Row],[HourlyRate]]&lt;75,"Coste salarial medio","Coste salarial alto"))</f>
        <v>Coste salarial alto</v>
      </c>
      <c r="AN1931" s="3" t="str">
        <f>+IF(TablaProyecto[[#This Row],[DistanceFromHome]]&lt;10,"0-10 kms",IF(TablaProyecto[[#This Row],[DistanceFromHome]]&lt;20,"10-20 kms","20-30 kms"))</f>
        <v>0-10 kms</v>
      </c>
      <c r="AO1931" s="3" t="str">
        <f>+IF(TablaProyecto[[#This Row],[Porcentaje de aumento salarial recibido (%)]]&lt;16%,"Bajo",IF(TablaProyecto[[#This Row],[Porcentaje de aumento salarial recibido (%)]]&lt;21%,"Medio","Alto"))</f>
        <v>Bajo</v>
      </c>
      <c r="AP1931" s="3" t="str">
        <f>+IF(TablaProyecto[[#This Row],[TrainingTimesLastYear]]&lt;3,"Poca",IF(TablaProyecto[[#This Row],[TrainingTimesLastYear]]&lt;5,"Media","Mucha"))</f>
        <v>Poca</v>
      </c>
      <c r="AQ1931" s="3" t="str">
        <f>+IF(TablaProyecto[[#This Row],[TotalWorkingYears]]&lt;4,"Junior",IF(TablaProyecto[[#This Row],[TotalWorkingYears]]&lt;10,"Intermediate","Senior"))</f>
        <v>Senior</v>
      </c>
      <c r="AS1931" t="str">
        <f>+IF(TablaProyecto[[#This Row],[Education]]&gt;5,"ERRONEO","")</f>
        <v/>
      </c>
      <c r="AT1931" t="str">
        <f>IF(+COUNTIF(TablaProyecto[EmployeeNumber],TablaProyecto[[#This Row],[EmployeeNumber]])&gt;1,"ERRONEO"," ")</f>
        <v xml:space="preserve"> </v>
      </c>
      <c r="AU1931" t="str">
        <f>+IF(TablaProyecto[[#This Row],[JobSatisfaction]]&gt;4,"ERRONEO"," ")</f>
        <v xml:space="preserve"> </v>
      </c>
      <c r="AV1931" t="str">
        <f>+IF(TablaProyecto[[#This Row],[PerformanceRating]]&gt;4,"ERRONEO"," ")</f>
        <v xml:space="preserve"> </v>
      </c>
      <c r="AW1931" t="str">
        <f>+IF(TablaProyecto[[#This Row],[RelationshipSatisfaction]]&gt;4,"ERRONEO"," ")</f>
        <v xml:space="preserve"> </v>
      </c>
      <c r="AX1931" t="str">
        <f>+IF(TablaProyecto[[#This Row],[WorkLifeBalance]]&gt;4,"ERRONEO"," ")</f>
        <v xml:space="preserve"> </v>
      </c>
    </row>
    <row r="1932" spans="1:50" x14ac:dyDescent="0.35">
      <c r="A1932">
        <v>36</v>
      </c>
      <c r="B1932" t="s">
        <v>35</v>
      </c>
      <c r="C1932" t="s">
        <v>36</v>
      </c>
      <c r="D1932">
        <v>422</v>
      </c>
      <c r="E1932" t="s">
        <v>45</v>
      </c>
      <c r="F1932">
        <v>26</v>
      </c>
      <c r="G1932">
        <v>4</v>
      </c>
      <c r="H1932" t="s">
        <v>59</v>
      </c>
      <c r="I1932">
        <v>1</v>
      </c>
      <c r="J1932">
        <v>2529</v>
      </c>
      <c r="K1932">
        <v>3</v>
      </c>
      <c r="L1932" t="s">
        <v>39</v>
      </c>
      <c r="M1932">
        <v>45</v>
      </c>
      <c r="N1932">
        <v>3</v>
      </c>
      <c r="O1932">
        <v>1</v>
      </c>
      <c r="P1932" t="s">
        <v>50</v>
      </c>
      <c r="Q1932">
        <v>2</v>
      </c>
      <c r="R1932" t="s">
        <v>48</v>
      </c>
      <c r="S1932">
        <v>11691</v>
      </c>
      <c r="T1932">
        <v>5013</v>
      </c>
      <c r="U1932">
        <v>2</v>
      </c>
      <c r="V1932" t="s">
        <v>42</v>
      </c>
      <c r="W1932" t="s">
        <v>35</v>
      </c>
      <c r="X1932">
        <v>17</v>
      </c>
      <c r="Y1932">
        <v>3</v>
      </c>
      <c r="Z1932">
        <v>4</v>
      </c>
      <c r="AA1932">
        <v>80</v>
      </c>
      <c r="AB1932">
        <v>0</v>
      </c>
      <c r="AC1932">
        <v>9</v>
      </c>
      <c r="AD1932">
        <v>3</v>
      </c>
      <c r="AE1932">
        <v>3</v>
      </c>
      <c r="AF1932">
        <v>10</v>
      </c>
      <c r="AG1932">
        <v>2</v>
      </c>
      <c r="AH1932">
        <v>0</v>
      </c>
      <c r="AI1932">
        <v>4</v>
      </c>
      <c r="AJ1932" s="3">
        <f>+TablaProyecto[[#This Row],[PercentSalaryHike]]/100</f>
        <v>0.17</v>
      </c>
      <c r="AK1932" s="3" t="str">
        <f>+IF(TablaProyecto[[#This Row],[Age]]&gt;=61,"Baby boomers",IF(TablaProyecto[[#This Row],[Age]]&gt;=45,"Generacion X",IF(TablaProyecto[[#This Row],[Age]]&gt;=29,"Millennials","Generacion Z")))</f>
        <v>Millennials</v>
      </c>
      <c r="AL193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32" s="3" t="str">
        <f>+IF(TablaProyecto[[#This Row],[HourlyRate]]&lt;50,"Coste salarial bajo",IF(TablaProyecto[[#This Row],[HourlyRate]]&lt;75,"Coste salarial medio","Coste salarial alto"))</f>
        <v>Coste salarial bajo</v>
      </c>
      <c r="AN1932" s="3" t="str">
        <f>+IF(TablaProyecto[[#This Row],[DistanceFromHome]]&lt;10,"0-10 kms",IF(TablaProyecto[[#This Row],[DistanceFromHome]]&lt;20,"10-20 kms","20-30 kms"))</f>
        <v>20-30 kms</v>
      </c>
      <c r="AO1932" s="3" t="str">
        <f>+IF(TablaProyecto[[#This Row],[Porcentaje de aumento salarial recibido (%)]]&lt;16%,"Bajo",IF(TablaProyecto[[#This Row],[Porcentaje de aumento salarial recibido (%)]]&lt;21%,"Medio","Alto"))</f>
        <v>Medio</v>
      </c>
      <c r="AP1932" s="3" t="str">
        <f>+IF(TablaProyecto[[#This Row],[TrainingTimesLastYear]]&lt;3,"Poca",IF(TablaProyecto[[#This Row],[TrainingTimesLastYear]]&lt;5,"Media","Mucha"))</f>
        <v>Media</v>
      </c>
      <c r="AQ1932" s="3" t="str">
        <f>+IF(TablaProyecto[[#This Row],[TotalWorkingYears]]&lt;4,"Junior",IF(TablaProyecto[[#This Row],[TotalWorkingYears]]&lt;10,"Intermediate","Senior"))</f>
        <v>Intermediate</v>
      </c>
      <c r="AS1932" t="str">
        <f>+IF(TablaProyecto[[#This Row],[Education]]&gt;5,"ERRONEO","")</f>
        <v/>
      </c>
      <c r="AT1932" t="str">
        <f>IF(+COUNTIF(TablaProyecto[EmployeeNumber],TablaProyecto[[#This Row],[EmployeeNumber]])&gt;1,"ERRONEO"," ")</f>
        <v xml:space="preserve"> </v>
      </c>
      <c r="AU1932" t="str">
        <f>+IF(TablaProyecto[[#This Row],[JobSatisfaction]]&gt;4,"ERRONEO"," ")</f>
        <v xml:space="preserve"> </v>
      </c>
      <c r="AV1932" t="str">
        <f>+IF(TablaProyecto[[#This Row],[PerformanceRating]]&gt;4,"ERRONEO"," ")</f>
        <v xml:space="preserve"> </v>
      </c>
      <c r="AW1932" t="str">
        <f>+IF(TablaProyecto[[#This Row],[RelationshipSatisfaction]]&gt;4,"ERRONEO"," ")</f>
        <v xml:space="preserve"> </v>
      </c>
      <c r="AX1932" t="str">
        <f>+IF(TablaProyecto[[#This Row],[WorkLifeBalance]]&gt;4,"ERRONEO"," ")</f>
        <v xml:space="preserve"> </v>
      </c>
    </row>
    <row r="1933" spans="1:50" x14ac:dyDescent="0.35">
      <c r="A1933">
        <v>30</v>
      </c>
      <c r="B1933" t="s">
        <v>35</v>
      </c>
      <c r="C1933" t="s">
        <v>55</v>
      </c>
      <c r="D1933">
        <v>653</v>
      </c>
      <c r="E1933" t="s">
        <v>61</v>
      </c>
      <c r="F1933">
        <v>3</v>
      </c>
      <c r="G1933">
        <v>2</v>
      </c>
      <c r="H1933" t="s">
        <v>59</v>
      </c>
      <c r="I1933">
        <v>1</v>
      </c>
      <c r="J1933">
        <v>2530</v>
      </c>
      <c r="K1933">
        <v>2</v>
      </c>
      <c r="L1933" t="s">
        <v>39</v>
      </c>
      <c r="M1933">
        <v>92</v>
      </c>
      <c r="N1933">
        <v>2</v>
      </c>
      <c r="O1933">
        <v>3</v>
      </c>
      <c r="P1933" t="s">
        <v>47</v>
      </c>
      <c r="Q1933">
        <v>3</v>
      </c>
      <c r="R1933" t="s">
        <v>48</v>
      </c>
      <c r="S1933">
        <v>8020</v>
      </c>
      <c r="T1933">
        <v>21519</v>
      </c>
      <c r="U1933">
        <v>3</v>
      </c>
      <c r="V1933" t="s">
        <v>42</v>
      </c>
      <c r="W1933" t="s">
        <v>43</v>
      </c>
      <c r="X1933">
        <v>11</v>
      </c>
      <c r="Y1933">
        <v>3</v>
      </c>
      <c r="Z1933">
        <v>4</v>
      </c>
      <c r="AA1933">
        <v>80</v>
      </c>
      <c r="AB1933">
        <v>1</v>
      </c>
      <c r="AC1933">
        <v>10</v>
      </c>
      <c r="AD1933">
        <v>2</v>
      </c>
      <c r="AE1933">
        <v>2</v>
      </c>
      <c r="AF1933">
        <v>5</v>
      </c>
      <c r="AG1933">
        <v>9</v>
      </c>
      <c r="AH1933">
        <v>0</v>
      </c>
      <c r="AI1933">
        <v>0</v>
      </c>
      <c r="AJ1933" s="3">
        <f>+TablaProyecto[[#This Row],[PercentSalaryHike]]/100</f>
        <v>0.11</v>
      </c>
      <c r="AK1933" s="3" t="str">
        <f>+IF(TablaProyecto[[#This Row],[Age]]&gt;=61,"Baby boomers",IF(TablaProyecto[[#This Row],[Age]]&gt;=45,"Generacion X",IF(TablaProyecto[[#This Row],[Age]]&gt;=29,"Millennials","Generacion Z")))</f>
        <v>Millennials</v>
      </c>
      <c r="AL193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33" s="3" t="str">
        <f>+IF(TablaProyecto[[#This Row],[HourlyRate]]&lt;50,"Coste salarial bajo",IF(TablaProyecto[[#This Row],[HourlyRate]]&lt;75,"Coste salarial medio","Coste salarial alto"))</f>
        <v>Coste salarial alto</v>
      </c>
      <c r="AN1933" s="3" t="str">
        <f>+IF(TablaProyecto[[#This Row],[DistanceFromHome]]&lt;10,"0-10 kms",IF(TablaProyecto[[#This Row],[DistanceFromHome]]&lt;20,"10-20 kms","20-30 kms"))</f>
        <v>0-10 kms</v>
      </c>
      <c r="AO1933" s="3" t="str">
        <f>+IF(TablaProyecto[[#This Row],[Porcentaje de aumento salarial recibido (%)]]&lt;16%,"Bajo",IF(TablaProyecto[[#This Row],[Porcentaje de aumento salarial recibido (%)]]&lt;21%,"Medio","Alto"))</f>
        <v>Bajo</v>
      </c>
      <c r="AP1933" s="3" t="str">
        <f>+IF(TablaProyecto[[#This Row],[TrainingTimesLastYear]]&lt;3,"Poca",IF(TablaProyecto[[#This Row],[TrainingTimesLastYear]]&lt;5,"Media","Mucha"))</f>
        <v>Poca</v>
      </c>
      <c r="AQ1933" s="3" t="str">
        <f>+IF(TablaProyecto[[#This Row],[TotalWorkingYears]]&lt;4,"Junior",IF(TablaProyecto[[#This Row],[TotalWorkingYears]]&lt;10,"Intermediate","Senior"))</f>
        <v>Senior</v>
      </c>
      <c r="AS1933" t="str">
        <f>+IF(TablaProyecto[[#This Row],[Education]]&gt;5,"ERRONEO","")</f>
        <v/>
      </c>
      <c r="AT1933" t="str">
        <f>IF(+COUNTIF(TablaProyecto[EmployeeNumber],TablaProyecto[[#This Row],[EmployeeNumber]])&gt;1,"ERRONEO"," ")</f>
        <v xml:space="preserve"> </v>
      </c>
      <c r="AU1933" t="str">
        <f>+IF(TablaProyecto[[#This Row],[JobSatisfaction]]&gt;4,"ERRONEO"," ")</f>
        <v xml:space="preserve"> </v>
      </c>
      <c r="AV1933" t="str">
        <f>+IF(TablaProyecto[[#This Row],[PerformanceRating]]&gt;4,"ERRONEO"," ")</f>
        <v xml:space="preserve"> </v>
      </c>
      <c r="AW1933" t="str">
        <f>+IF(TablaProyecto[[#This Row],[RelationshipSatisfaction]]&gt;4,"ERRONEO"," ")</f>
        <v xml:space="preserve"> </v>
      </c>
      <c r="AX1933" t="str">
        <f>+IF(TablaProyecto[[#This Row],[WorkLifeBalance]]&gt;4,"ERRONEO"," ")</f>
        <v xml:space="preserve"> </v>
      </c>
    </row>
    <row r="1934" spans="1:50" x14ac:dyDescent="0.35">
      <c r="A1934">
        <v>37</v>
      </c>
      <c r="B1934" t="s">
        <v>43</v>
      </c>
      <c r="C1934" t="s">
        <v>55</v>
      </c>
      <c r="D1934">
        <v>854</v>
      </c>
      <c r="E1934" t="s">
        <v>45</v>
      </c>
      <c r="F1934">
        <v>2</v>
      </c>
      <c r="G1934">
        <v>2</v>
      </c>
      <c r="H1934" t="s">
        <v>61</v>
      </c>
      <c r="I1934">
        <v>1</v>
      </c>
      <c r="J1934">
        <v>2531</v>
      </c>
      <c r="K1934">
        <v>1</v>
      </c>
      <c r="L1934" t="s">
        <v>39</v>
      </c>
      <c r="M1934">
        <v>99</v>
      </c>
      <c r="N1934">
        <v>3</v>
      </c>
      <c r="O1934">
        <v>5</v>
      </c>
      <c r="P1934" t="s">
        <v>57</v>
      </c>
      <c r="Q1934">
        <v>3</v>
      </c>
      <c r="R1934" t="s">
        <v>41</v>
      </c>
      <c r="S1934">
        <v>3617</v>
      </c>
      <c r="T1934">
        <v>22930</v>
      </c>
      <c r="U1934">
        <v>3</v>
      </c>
      <c r="V1934" t="s">
        <v>42</v>
      </c>
      <c r="W1934" t="s">
        <v>43</v>
      </c>
      <c r="X1934">
        <v>15</v>
      </c>
      <c r="Y1934">
        <v>3</v>
      </c>
      <c r="Z1934">
        <v>4</v>
      </c>
      <c r="AA1934">
        <v>80</v>
      </c>
      <c r="AB1934">
        <v>0</v>
      </c>
      <c r="AC1934">
        <v>0</v>
      </c>
      <c r="AD1934">
        <v>3</v>
      </c>
      <c r="AE1934">
        <v>3</v>
      </c>
      <c r="AF1934">
        <v>10</v>
      </c>
      <c r="AG1934">
        <v>11</v>
      </c>
      <c r="AH1934">
        <v>3</v>
      </c>
      <c r="AI1934">
        <v>0</v>
      </c>
      <c r="AJ1934" s="3">
        <f>+TablaProyecto[[#This Row],[PercentSalaryHike]]/100</f>
        <v>0.15</v>
      </c>
      <c r="AK1934" s="3" t="str">
        <f>+IF(TablaProyecto[[#This Row],[Age]]&gt;=61,"Baby boomers",IF(TablaProyecto[[#This Row],[Age]]&gt;=45,"Generacion X",IF(TablaProyecto[[#This Row],[Age]]&gt;=29,"Millennials","Generacion Z")))</f>
        <v>Millennials</v>
      </c>
      <c r="AL193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34" s="3" t="str">
        <f>+IF(TablaProyecto[[#This Row],[HourlyRate]]&lt;50,"Coste salarial bajo",IF(TablaProyecto[[#This Row],[HourlyRate]]&lt;75,"Coste salarial medio","Coste salarial alto"))</f>
        <v>Coste salarial alto</v>
      </c>
      <c r="AN1934" s="3" t="str">
        <f>+IF(TablaProyecto[[#This Row],[DistanceFromHome]]&lt;10,"0-10 kms",IF(TablaProyecto[[#This Row],[DistanceFromHome]]&lt;20,"10-20 kms","20-30 kms"))</f>
        <v>0-10 kms</v>
      </c>
      <c r="AO1934" s="3" t="str">
        <f>+IF(TablaProyecto[[#This Row],[Porcentaje de aumento salarial recibido (%)]]&lt;16%,"Bajo",IF(TablaProyecto[[#This Row],[Porcentaje de aumento salarial recibido (%)]]&lt;21%,"Medio","Alto"))</f>
        <v>Bajo</v>
      </c>
      <c r="AP1934" s="3" t="str">
        <f>+IF(TablaProyecto[[#This Row],[TrainingTimesLastYear]]&lt;3,"Poca",IF(TablaProyecto[[#This Row],[TrainingTimesLastYear]]&lt;5,"Media","Mucha"))</f>
        <v>Media</v>
      </c>
      <c r="AQ1934" s="3" t="str">
        <f>+IF(TablaProyecto[[#This Row],[TotalWorkingYears]]&lt;4,"Junior",IF(TablaProyecto[[#This Row],[TotalWorkingYears]]&lt;10,"Intermediate","Senior"))</f>
        <v>Junior</v>
      </c>
      <c r="AS1934" t="str">
        <f>+IF(TablaProyecto[[#This Row],[Education]]&gt;5,"ERRONEO","")</f>
        <v/>
      </c>
      <c r="AT1934" t="str">
        <f>IF(+COUNTIF(TablaProyecto[EmployeeNumber],TablaProyecto[[#This Row],[EmployeeNumber]])&gt;1,"ERRONEO"," ")</f>
        <v xml:space="preserve"> </v>
      </c>
      <c r="AU1934" t="str">
        <f>+IF(TablaProyecto[[#This Row],[JobSatisfaction]]&gt;4,"ERRONEO"," ")</f>
        <v xml:space="preserve"> </v>
      </c>
      <c r="AV1934" t="str">
        <f>+IF(TablaProyecto[[#This Row],[PerformanceRating]]&gt;4,"ERRONEO"," ")</f>
        <v xml:space="preserve"> </v>
      </c>
      <c r="AW1934" t="str">
        <f>+IF(TablaProyecto[[#This Row],[RelationshipSatisfaction]]&gt;4,"ERRONEO"," ")</f>
        <v xml:space="preserve"> </v>
      </c>
      <c r="AX1934" t="str">
        <f>+IF(TablaProyecto[[#This Row],[WorkLifeBalance]]&gt;4,"ERRONEO"," ")</f>
        <v xml:space="preserve"> </v>
      </c>
    </row>
    <row r="1935" spans="1:50" x14ac:dyDescent="0.35">
      <c r="A1935">
        <v>42</v>
      </c>
      <c r="B1935" t="s">
        <v>43</v>
      </c>
      <c r="C1935" t="s">
        <v>36</v>
      </c>
      <c r="D1935">
        <v>160</v>
      </c>
      <c r="E1935" t="s">
        <v>45</v>
      </c>
      <c r="F1935">
        <v>8</v>
      </c>
      <c r="G1935">
        <v>4</v>
      </c>
      <c r="H1935" t="s">
        <v>61</v>
      </c>
      <c r="I1935">
        <v>1</v>
      </c>
      <c r="J1935">
        <v>2532</v>
      </c>
      <c r="K1935">
        <v>2</v>
      </c>
      <c r="L1935" t="s">
        <v>46</v>
      </c>
      <c r="M1935">
        <v>87</v>
      </c>
      <c r="N1935">
        <v>3</v>
      </c>
      <c r="O1935">
        <v>1</v>
      </c>
      <c r="P1935" t="s">
        <v>53</v>
      </c>
      <c r="Q1935">
        <v>1</v>
      </c>
      <c r="R1935" t="s">
        <v>52</v>
      </c>
      <c r="S1935">
        <v>4649</v>
      </c>
      <c r="T1935">
        <v>15174</v>
      </c>
      <c r="U1935">
        <v>1</v>
      </c>
      <c r="V1935" t="s">
        <v>42</v>
      </c>
      <c r="W1935" t="s">
        <v>35</v>
      </c>
      <c r="X1935">
        <v>11</v>
      </c>
      <c r="Y1935">
        <v>4</v>
      </c>
      <c r="Z1935">
        <v>1</v>
      </c>
      <c r="AA1935">
        <v>80</v>
      </c>
      <c r="AB1935">
        <v>0</v>
      </c>
      <c r="AC1935">
        <v>4</v>
      </c>
      <c r="AD1935">
        <v>3</v>
      </c>
      <c r="AE1935">
        <v>2</v>
      </c>
      <c r="AF1935">
        <v>5</v>
      </c>
      <c r="AG1935">
        <v>1</v>
      </c>
      <c r="AH1935">
        <v>2</v>
      </c>
      <c r="AI1935">
        <v>3</v>
      </c>
      <c r="AJ1935" s="3">
        <f>+TablaProyecto[[#This Row],[PercentSalaryHike]]/100</f>
        <v>0.11</v>
      </c>
      <c r="AK1935" s="3" t="str">
        <f>+IF(TablaProyecto[[#This Row],[Age]]&gt;=61,"Baby boomers",IF(TablaProyecto[[#This Row],[Age]]&gt;=45,"Generacion X",IF(TablaProyecto[[#This Row],[Age]]&gt;=29,"Millennials","Generacion Z")))</f>
        <v>Millennials</v>
      </c>
      <c r="AL193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35" s="3" t="str">
        <f>+IF(TablaProyecto[[#This Row],[HourlyRate]]&lt;50,"Coste salarial bajo",IF(TablaProyecto[[#This Row],[HourlyRate]]&lt;75,"Coste salarial medio","Coste salarial alto"))</f>
        <v>Coste salarial alto</v>
      </c>
      <c r="AN1935" s="3" t="str">
        <f>+IF(TablaProyecto[[#This Row],[DistanceFromHome]]&lt;10,"0-10 kms",IF(TablaProyecto[[#This Row],[DistanceFromHome]]&lt;20,"10-20 kms","20-30 kms"))</f>
        <v>0-10 kms</v>
      </c>
      <c r="AO1935" s="3" t="str">
        <f>+IF(TablaProyecto[[#This Row],[Porcentaje de aumento salarial recibido (%)]]&lt;16%,"Bajo",IF(TablaProyecto[[#This Row],[Porcentaje de aumento salarial recibido (%)]]&lt;21%,"Medio","Alto"))</f>
        <v>Bajo</v>
      </c>
      <c r="AP1935" s="3" t="str">
        <f>+IF(TablaProyecto[[#This Row],[TrainingTimesLastYear]]&lt;3,"Poca",IF(TablaProyecto[[#This Row],[TrainingTimesLastYear]]&lt;5,"Media","Mucha"))</f>
        <v>Media</v>
      </c>
      <c r="AQ1935" s="3" t="str">
        <f>+IF(TablaProyecto[[#This Row],[TotalWorkingYears]]&lt;4,"Junior",IF(TablaProyecto[[#This Row],[TotalWorkingYears]]&lt;10,"Intermediate","Senior"))</f>
        <v>Intermediate</v>
      </c>
      <c r="AS1935" t="str">
        <f>+IF(TablaProyecto[[#This Row],[Education]]&gt;5,"ERRONEO","")</f>
        <v/>
      </c>
      <c r="AT1935" t="str">
        <f>IF(+COUNTIF(TablaProyecto[EmployeeNumber],TablaProyecto[[#This Row],[EmployeeNumber]])&gt;1,"ERRONEO"," ")</f>
        <v xml:space="preserve"> </v>
      </c>
      <c r="AU1935" t="str">
        <f>+IF(TablaProyecto[[#This Row],[JobSatisfaction]]&gt;4,"ERRONEO"," ")</f>
        <v xml:space="preserve"> </v>
      </c>
      <c r="AV1935" t="str">
        <f>+IF(TablaProyecto[[#This Row],[PerformanceRating]]&gt;4,"ERRONEO"," ")</f>
        <v xml:space="preserve"> </v>
      </c>
      <c r="AW1935" t="str">
        <f>+IF(TablaProyecto[[#This Row],[RelationshipSatisfaction]]&gt;4,"ERRONEO"," ")</f>
        <v xml:space="preserve"> </v>
      </c>
      <c r="AX1935" t="str">
        <f>+IF(TablaProyecto[[#This Row],[WorkLifeBalance]]&gt;4,"ERRONEO"," ")</f>
        <v xml:space="preserve"> </v>
      </c>
    </row>
    <row r="1936" spans="1:50" x14ac:dyDescent="0.35">
      <c r="A1936">
        <v>31</v>
      </c>
      <c r="B1936" t="s">
        <v>43</v>
      </c>
      <c r="C1936" t="s">
        <v>44</v>
      </c>
      <c r="D1936">
        <v>459</v>
      </c>
      <c r="E1936" t="s">
        <v>37</v>
      </c>
      <c r="F1936">
        <v>10</v>
      </c>
      <c r="G1936">
        <v>3</v>
      </c>
      <c r="H1936" t="s">
        <v>61</v>
      </c>
      <c r="I1936">
        <v>1</v>
      </c>
      <c r="J1936">
        <v>2533</v>
      </c>
      <c r="K1936">
        <v>4</v>
      </c>
      <c r="L1936" t="s">
        <v>39</v>
      </c>
      <c r="M1936">
        <v>52</v>
      </c>
      <c r="N1936">
        <v>3</v>
      </c>
      <c r="O1936">
        <v>2</v>
      </c>
      <c r="P1936" t="s">
        <v>61</v>
      </c>
      <c r="Q1936">
        <v>2</v>
      </c>
      <c r="R1936" t="s">
        <v>48</v>
      </c>
      <c r="S1936">
        <v>6384</v>
      </c>
      <c r="T1936">
        <v>24252</v>
      </c>
      <c r="U1936">
        <v>3</v>
      </c>
      <c r="V1936" t="s">
        <v>42</v>
      </c>
      <c r="W1936" t="s">
        <v>35</v>
      </c>
      <c r="X1936">
        <v>15</v>
      </c>
      <c r="Y1936">
        <v>3</v>
      </c>
      <c r="Z1936">
        <v>4</v>
      </c>
      <c r="AA1936">
        <v>80</v>
      </c>
      <c r="AB1936">
        <v>3</v>
      </c>
      <c r="AC1936">
        <v>6</v>
      </c>
      <c r="AD1936">
        <v>3</v>
      </c>
      <c r="AE1936">
        <v>3</v>
      </c>
      <c r="AF1936">
        <v>8</v>
      </c>
      <c r="AG1936">
        <v>4</v>
      </c>
      <c r="AH1936">
        <v>0</v>
      </c>
      <c r="AI1936">
        <v>6</v>
      </c>
      <c r="AJ1936" s="3">
        <f>+TablaProyecto[[#This Row],[PercentSalaryHike]]/100</f>
        <v>0.15</v>
      </c>
      <c r="AK1936" s="3" t="str">
        <f>+IF(TablaProyecto[[#This Row],[Age]]&gt;=61,"Baby boomers",IF(TablaProyecto[[#This Row],[Age]]&gt;=45,"Generacion X",IF(TablaProyecto[[#This Row],[Age]]&gt;=29,"Millennials","Generacion Z")))</f>
        <v>Millennials</v>
      </c>
      <c r="AL193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36" s="3" t="str">
        <f>+IF(TablaProyecto[[#This Row],[HourlyRate]]&lt;50,"Coste salarial bajo",IF(TablaProyecto[[#This Row],[HourlyRate]]&lt;75,"Coste salarial medio","Coste salarial alto"))</f>
        <v>Coste salarial medio</v>
      </c>
      <c r="AN1936" s="3" t="str">
        <f>+IF(TablaProyecto[[#This Row],[DistanceFromHome]]&lt;10,"0-10 kms",IF(TablaProyecto[[#This Row],[DistanceFromHome]]&lt;20,"10-20 kms","20-30 kms"))</f>
        <v>10-20 kms</v>
      </c>
      <c r="AO1936" s="3" t="str">
        <f>+IF(TablaProyecto[[#This Row],[Porcentaje de aumento salarial recibido (%)]]&lt;16%,"Bajo",IF(TablaProyecto[[#This Row],[Porcentaje de aumento salarial recibido (%)]]&lt;21%,"Medio","Alto"))</f>
        <v>Bajo</v>
      </c>
      <c r="AP1936" s="3" t="str">
        <f>+IF(TablaProyecto[[#This Row],[TrainingTimesLastYear]]&lt;3,"Poca",IF(TablaProyecto[[#This Row],[TrainingTimesLastYear]]&lt;5,"Media","Mucha"))</f>
        <v>Media</v>
      </c>
      <c r="AQ1936" s="3" t="str">
        <f>+IF(TablaProyecto[[#This Row],[TotalWorkingYears]]&lt;4,"Junior",IF(TablaProyecto[[#This Row],[TotalWorkingYears]]&lt;10,"Intermediate","Senior"))</f>
        <v>Intermediate</v>
      </c>
      <c r="AS1936" t="str">
        <f>+IF(TablaProyecto[[#This Row],[Education]]&gt;5,"ERRONEO","")</f>
        <v/>
      </c>
      <c r="AT1936" t="str">
        <f>IF(+COUNTIF(TablaProyecto[EmployeeNumber],TablaProyecto[[#This Row],[EmployeeNumber]])&gt;1,"ERRONEO"," ")</f>
        <v xml:space="preserve"> </v>
      </c>
      <c r="AU1936" t="str">
        <f>+IF(TablaProyecto[[#This Row],[JobSatisfaction]]&gt;4,"ERRONEO"," ")</f>
        <v xml:space="preserve"> </v>
      </c>
      <c r="AV1936" t="str">
        <f>+IF(TablaProyecto[[#This Row],[PerformanceRating]]&gt;4,"ERRONEO"," ")</f>
        <v xml:space="preserve"> </v>
      </c>
      <c r="AW1936" t="str">
        <f>+IF(TablaProyecto[[#This Row],[RelationshipSatisfaction]]&gt;4,"ERRONEO"," ")</f>
        <v xml:space="preserve"> </v>
      </c>
      <c r="AX1936" t="str">
        <f>+IF(TablaProyecto[[#This Row],[WorkLifeBalance]]&gt;4,"ERRONEO"," ")</f>
        <v xml:space="preserve"> </v>
      </c>
    </row>
    <row r="1937" spans="1:50" x14ac:dyDescent="0.35">
      <c r="A1937">
        <v>35</v>
      </c>
      <c r="B1937" t="s">
        <v>35</v>
      </c>
      <c r="C1937" t="s">
        <v>36</v>
      </c>
      <c r="D1937">
        <v>1015</v>
      </c>
      <c r="E1937" t="s">
        <v>61</v>
      </c>
      <c r="F1937">
        <v>1</v>
      </c>
      <c r="G1937">
        <v>5</v>
      </c>
      <c r="H1937" t="s">
        <v>60</v>
      </c>
      <c r="I1937">
        <v>1</v>
      </c>
      <c r="J1937">
        <v>2534</v>
      </c>
      <c r="K1937">
        <v>4</v>
      </c>
      <c r="L1937" t="s">
        <v>39</v>
      </c>
      <c r="M1937">
        <v>93</v>
      </c>
      <c r="N1937">
        <v>2</v>
      </c>
      <c r="O1937">
        <v>3</v>
      </c>
      <c r="P1937" t="s">
        <v>61</v>
      </c>
      <c r="Q1937">
        <v>2</v>
      </c>
      <c r="R1937" t="s">
        <v>52</v>
      </c>
      <c r="S1937">
        <v>16437</v>
      </c>
      <c r="T1937">
        <v>18783</v>
      </c>
      <c r="U1937">
        <v>3</v>
      </c>
      <c r="V1937" t="s">
        <v>42</v>
      </c>
      <c r="W1937" t="s">
        <v>35</v>
      </c>
      <c r="X1937">
        <v>18</v>
      </c>
      <c r="Y1937">
        <v>3</v>
      </c>
      <c r="Z1937">
        <v>4</v>
      </c>
      <c r="AA1937">
        <v>80</v>
      </c>
      <c r="AB1937">
        <v>1</v>
      </c>
      <c r="AC1937">
        <v>6</v>
      </c>
      <c r="AD1937">
        <v>2</v>
      </c>
      <c r="AE1937">
        <v>3</v>
      </c>
      <c r="AF1937">
        <v>2</v>
      </c>
      <c r="AG1937">
        <v>7</v>
      </c>
      <c r="AH1937">
        <v>4</v>
      </c>
      <c r="AI1937">
        <v>2</v>
      </c>
      <c r="AJ1937" s="3">
        <f>+TablaProyecto[[#This Row],[PercentSalaryHike]]/100</f>
        <v>0.18</v>
      </c>
      <c r="AK1937" s="3" t="str">
        <f>+IF(TablaProyecto[[#This Row],[Age]]&gt;=61,"Baby boomers",IF(TablaProyecto[[#This Row],[Age]]&gt;=45,"Generacion X",IF(TablaProyecto[[#This Row],[Age]]&gt;=29,"Millennials","Generacion Z")))</f>
        <v>Millennials</v>
      </c>
      <c r="AL193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37" s="3" t="str">
        <f>+IF(TablaProyecto[[#This Row],[HourlyRate]]&lt;50,"Coste salarial bajo",IF(TablaProyecto[[#This Row],[HourlyRate]]&lt;75,"Coste salarial medio","Coste salarial alto"))</f>
        <v>Coste salarial alto</v>
      </c>
      <c r="AN1937" s="3" t="str">
        <f>+IF(TablaProyecto[[#This Row],[DistanceFromHome]]&lt;10,"0-10 kms",IF(TablaProyecto[[#This Row],[DistanceFromHome]]&lt;20,"10-20 kms","20-30 kms"))</f>
        <v>0-10 kms</v>
      </c>
      <c r="AO1937" s="3" t="str">
        <f>+IF(TablaProyecto[[#This Row],[Porcentaje de aumento salarial recibido (%)]]&lt;16%,"Bajo",IF(TablaProyecto[[#This Row],[Porcentaje de aumento salarial recibido (%)]]&lt;21%,"Medio","Alto"))</f>
        <v>Medio</v>
      </c>
      <c r="AP1937" s="3" t="str">
        <f>+IF(TablaProyecto[[#This Row],[TrainingTimesLastYear]]&lt;3,"Poca",IF(TablaProyecto[[#This Row],[TrainingTimesLastYear]]&lt;5,"Media","Mucha"))</f>
        <v>Poca</v>
      </c>
      <c r="AQ1937" s="3" t="str">
        <f>+IF(TablaProyecto[[#This Row],[TotalWorkingYears]]&lt;4,"Junior",IF(TablaProyecto[[#This Row],[TotalWorkingYears]]&lt;10,"Intermediate","Senior"))</f>
        <v>Intermediate</v>
      </c>
      <c r="AS1937" t="str">
        <f>+IF(TablaProyecto[[#This Row],[Education]]&gt;5,"ERRONEO","")</f>
        <v/>
      </c>
      <c r="AT1937" t="str">
        <f>IF(+COUNTIF(TablaProyecto[EmployeeNumber],TablaProyecto[[#This Row],[EmployeeNumber]])&gt;1,"ERRONEO"," ")</f>
        <v xml:space="preserve"> </v>
      </c>
      <c r="AU1937" t="str">
        <f>+IF(TablaProyecto[[#This Row],[JobSatisfaction]]&gt;4,"ERRONEO"," ")</f>
        <v xml:space="preserve"> </v>
      </c>
      <c r="AV1937" t="str">
        <f>+IF(TablaProyecto[[#This Row],[PerformanceRating]]&gt;4,"ERRONEO"," ")</f>
        <v xml:space="preserve"> </v>
      </c>
      <c r="AW1937" t="str">
        <f>+IF(TablaProyecto[[#This Row],[RelationshipSatisfaction]]&gt;4,"ERRONEO"," ")</f>
        <v xml:space="preserve"> </v>
      </c>
      <c r="AX1937" t="str">
        <f>+IF(TablaProyecto[[#This Row],[WorkLifeBalance]]&gt;4,"ERRONEO"," ")</f>
        <v xml:space="preserve"> </v>
      </c>
    </row>
    <row r="1938" spans="1:50" x14ac:dyDescent="0.35">
      <c r="A1938">
        <v>27</v>
      </c>
      <c r="B1938" t="s">
        <v>43</v>
      </c>
      <c r="C1938" t="s">
        <v>36</v>
      </c>
      <c r="D1938">
        <v>1309</v>
      </c>
      <c r="E1938" t="s">
        <v>37</v>
      </c>
      <c r="F1938">
        <v>9</v>
      </c>
      <c r="G1938">
        <v>4</v>
      </c>
      <c r="H1938" t="s">
        <v>51</v>
      </c>
      <c r="I1938">
        <v>1</v>
      </c>
      <c r="J1938">
        <v>2535</v>
      </c>
      <c r="K1938">
        <v>3</v>
      </c>
      <c r="L1938" t="s">
        <v>46</v>
      </c>
      <c r="M1938">
        <v>66</v>
      </c>
      <c r="N1938">
        <v>3</v>
      </c>
      <c r="O1938">
        <v>1</v>
      </c>
      <c r="P1938" t="s">
        <v>47</v>
      </c>
      <c r="Q1938">
        <v>4</v>
      </c>
      <c r="R1938" t="s">
        <v>41</v>
      </c>
      <c r="S1938">
        <v>4323</v>
      </c>
      <c r="T1938">
        <v>10849</v>
      </c>
      <c r="U1938">
        <v>1</v>
      </c>
      <c r="V1938" t="s">
        <v>42</v>
      </c>
      <c r="W1938" t="s">
        <v>35</v>
      </c>
      <c r="X1938">
        <v>24</v>
      </c>
      <c r="Y1938">
        <v>3</v>
      </c>
      <c r="Z1938">
        <v>3</v>
      </c>
      <c r="AA1938">
        <v>80</v>
      </c>
      <c r="AB1938">
        <v>3</v>
      </c>
      <c r="AC1938">
        <v>6</v>
      </c>
      <c r="AD1938">
        <v>0</v>
      </c>
      <c r="AE1938">
        <v>3</v>
      </c>
      <c r="AF1938">
        <v>10</v>
      </c>
      <c r="AG1938">
        <v>4</v>
      </c>
      <c r="AH1938">
        <v>7</v>
      </c>
      <c r="AI1938">
        <v>8</v>
      </c>
      <c r="AJ1938" s="3">
        <f>+TablaProyecto[[#This Row],[PercentSalaryHike]]/100</f>
        <v>0.24</v>
      </c>
      <c r="AK1938" s="3" t="str">
        <f>+IF(TablaProyecto[[#This Row],[Age]]&gt;=61,"Baby boomers",IF(TablaProyecto[[#This Row],[Age]]&gt;=45,"Generacion X",IF(TablaProyecto[[#This Row],[Age]]&gt;=29,"Millennials","Generacion Z")))</f>
        <v>Generacion Z</v>
      </c>
      <c r="AL193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38" s="3" t="str">
        <f>+IF(TablaProyecto[[#This Row],[HourlyRate]]&lt;50,"Coste salarial bajo",IF(TablaProyecto[[#This Row],[HourlyRate]]&lt;75,"Coste salarial medio","Coste salarial alto"))</f>
        <v>Coste salarial medio</v>
      </c>
      <c r="AN1938" s="3" t="str">
        <f>+IF(TablaProyecto[[#This Row],[DistanceFromHome]]&lt;10,"0-10 kms",IF(TablaProyecto[[#This Row],[DistanceFromHome]]&lt;20,"10-20 kms","20-30 kms"))</f>
        <v>0-10 kms</v>
      </c>
      <c r="AO1938" s="3" t="str">
        <f>+IF(TablaProyecto[[#This Row],[Porcentaje de aumento salarial recibido (%)]]&lt;16%,"Bajo",IF(TablaProyecto[[#This Row],[Porcentaje de aumento salarial recibido (%)]]&lt;21%,"Medio","Alto"))</f>
        <v>Alto</v>
      </c>
      <c r="AP1938" s="3" t="str">
        <f>+IF(TablaProyecto[[#This Row],[TrainingTimesLastYear]]&lt;3,"Poca",IF(TablaProyecto[[#This Row],[TrainingTimesLastYear]]&lt;5,"Media","Mucha"))</f>
        <v>Poca</v>
      </c>
      <c r="AQ1938" s="3" t="str">
        <f>+IF(TablaProyecto[[#This Row],[TotalWorkingYears]]&lt;4,"Junior",IF(TablaProyecto[[#This Row],[TotalWorkingYears]]&lt;10,"Intermediate","Senior"))</f>
        <v>Intermediate</v>
      </c>
      <c r="AS1938" t="str">
        <f>+IF(TablaProyecto[[#This Row],[Education]]&gt;5,"ERRONEO","")</f>
        <v/>
      </c>
      <c r="AT1938" t="str">
        <f>IF(+COUNTIF(TablaProyecto[EmployeeNumber],TablaProyecto[[#This Row],[EmployeeNumber]])&gt;1,"ERRONEO"," ")</f>
        <v xml:space="preserve"> </v>
      </c>
      <c r="AU1938" t="str">
        <f>+IF(TablaProyecto[[#This Row],[JobSatisfaction]]&gt;4,"ERRONEO"," ")</f>
        <v xml:space="preserve"> </v>
      </c>
      <c r="AV1938" t="str">
        <f>+IF(TablaProyecto[[#This Row],[PerformanceRating]]&gt;4,"ERRONEO"," ")</f>
        <v xml:space="preserve"> </v>
      </c>
      <c r="AW1938" t="str">
        <f>+IF(TablaProyecto[[#This Row],[RelationshipSatisfaction]]&gt;4,"ERRONEO"," ")</f>
        <v xml:space="preserve"> </v>
      </c>
      <c r="AX1938" t="str">
        <f>+IF(TablaProyecto[[#This Row],[WorkLifeBalance]]&gt;4,"ERRONEO"," ")</f>
        <v xml:space="preserve"> </v>
      </c>
    </row>
    <row r="1939" spans="1:50" x14ac:dyDescent="0.35">
      <c r="A1939">
        <v>39</v>
      </c>
      <c r="B1939" t="s">
        <v>35</v>
      </c>
      <c r="C1939" t="s">
        <v>44</v>
      </c>
      <c r="D1939">
        <v>153</v>
      </c>
      <c r="E1939" t="s">
        <v>37</v>
      </c>
      <c r="F1939">
        <v>22</v>
      </c>
      <c r="G1939">
        <v>3</v>
      </c>
      <c r="H1939" t="s">
        <v>38</v>
      </c>
      <c r="I1939">
        <v>1</v>
      </c>
      <c r="J1939">
        <v>2536</v>
      </c>
      <c r="K1939">
        <v>1</v>
      </c>
      <c r="L1939" t="s">
        <v>46</v>
      </c>
      <c r="M1939">
        <v>94</v>
      </c>
      <c r="N1939">
        <v>3</v>
      </c>
      <c r="O1939">
        <v>3</v>
      </c>
      <c r="P1939" t="s">
        <v>56</v>
      </c>
      <c r="Q1939">
        <v>4</v>
      </c>
      <c r="R1939" t="s">
        <v>52</v>
      </c>
      <c r="S1939">
        <v>11957</v>
      </c>
      <c r="T1939">
        <v>4910</v>
      </c>
      <c r="U1939">
        <v>1</v>
      </c>
      <c r="V1939" t="s">
        <v>42</v>
      </c>
      <c r="W1939" t="s">
        <v>35</v>
      </c>
      <c r="X1939">
        <v>14</v>
      </c>
      <c r="Y1939">
        <v>3</v>
      </c>
      <c r="Z1939">
        <v>3</v>
      </c>
      <c r="AA1939">
        <v>80</v>
      </c>
      <c r="AB1939">
        <v>0</v>
      </c>
      <c r="AC1939">
        <v>1</v>
      </c>
      <c r="AD1939">
        <v>4</v>
      </c>
      <c r="AE1939">
        <v>3</v>
      </c>
      <c r="AF1939">
        <v>8</v>
      </c>
      <c r="AG1939">
        <v>2</v>
      </c>
      <c r="AH1939">
        <v>0</v>
      </c>
      <c r="AI1939">
        <v>7</v>
      </c>
      <c r="AJ1939" s="3">
        <f>+TablaProyecto[[#This Row],[PercentSalaryHike]]/100</f>
        <v>0.14000000000000001</v>
      </c>
      <c r="AK1939" s="3" t="str">
        <f>+IF(TablaProyecto[[#This Row],[Age]]&gt;=61,"Baby boomers",IF(TablaProyecto[[#This Row],[Age]]&gt;=45,"Generacion X",IF(TablaProyecto[[#This Row],[Age]]&gt;=29,"Millennials","Generacion Z")))</f>
        <v>Millennials</v>
      </c>
      <c r="AL193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39" s="3" t="str">
        <f>+IF(TablaProyecto[[#This Row],[HourlyRate]]&lt;50,"Coste salarial bajo",IF(TablaProyecto[[#This Row],[HourlyRate]]&lt;75,"Coste salarial medio","Coste salarial alto"))</f>
        <v>Coste salarial alto</v>
      </c>
      <c r="AN1939" s="3" t="str">
        <f>+IF(TablaProyecto[[#This Row],[DistanceFromHome]]&lt;10,"0-10 kms",IF(TablaProyecto[[#This Row],[DistanceFromHome]]&lt;20,"10-20 kms","20-30 kms"))</f>
        <v>20-30 kms</v>
      </c>
      <c r="AO1939" s="3" t="str">
        <f>+IF(TablaProyecto[[#This Row],[Porcentaje de aumento salarial recibido (%)]]&lt;16%,"Bajo",IF(TablaProyecto[[#This Row],[Porcentaje de aumento salarial recibido (%)]]&lt;21%,"Medio","Alto"))</f>
        <v>Bajo</v>
      </c>
      <c r="AP1939" s="3" t="str">
        <f>+IF(TablaProyecto[[#This Row],[TrainingTimesLastYear]]&lt;3,"Poca",IF(TablaProyecto[[#This Row],[TrainingTimesLastYear]]&lt;5,"Media","Mucha"))</f>
        <v>Media</v>
      </c>
      <c r="AQ1939" s="3" t="str">
        <f>+IF(TablaProyecto[[#This Row],[TotalWorkingYears]]&lt;4,"Junior",IF(TablaProyecto[[#This Row],[TotalWorkingYears]]&lt;10,"Intermediate","Senior"))</f>
        <v>Junior</v>
      </c>
      <c r="AS1939" t="str">
        <f>+IF(TablaProyecto[[#This Row],[Education]]&gt;5,"ERRONEO","")</f>
        <v/>
      </c>
      <c r="AT1939" t="str">
        <f>IF(+COUNTIF(TablaProyecto[EmployeeNumber],TablaProyecto[[#This Row],[EmployeeNumber]])&gt;1,"ERRONEO"," ")</f>
        <v xml:space="preserve"> </v>
      </c>
      <c r="AU1939" t="str">
        <f>+IF(TablaProyecto[[#This Row],[JobSatisfaction]]&gt;4,"ERRONEO"," ")</f>
        <v xml:space="preserve"> </v>
      </c>
      <c r="AV1939" t="str">
        <f>+IF(TablaProyecto[[#This Row],[PerformanceRating]]&gt;4,"ERRONEO"," ")</f>
        <v xml:space="preserve"> </v>
      </c>
      <c r="AW1939" t="str">
        <f>+IF(TablaProyecto[[#This Row],[RelationshipSatisfaction]]&gt;4,"ERRONEO"," ")</f>
        <v xml:space="preserve"> </v>
      </c>
      <c r="AX1939" t="str">
        <f>+IF(TablaProyecto[[#This Row],[WorkLifeBalance]]&gt;4,"ERRONEO"," ")</f>
        <v xml:space="preserve"> </v>
      </c>
    </row>
    <row r="1940" spans="1:50" x14ac:dyDescent="0.35">
      <c r="A1940">
        <v>51</v>
      </c>
      <c r="B1940" t="s">
        <v>43</v>
      </c>
      <c r="C1940" t="s">
        <v>36</v>
      </c>
      <c r="D1940">
        <v>990</v>
      </c>
      <c r="E1940" t="s">
        <v>45</v>
      </c>
      <c r="F1940">
        <v>9</v>
      </c>
      <c r="G1940">
        <v>3</v>
      </c>
      <c r="H1940" t="s">
        <v>38</v>
      </c>
      <c r="I1940">
        <v>1</v>
      </c>
      <c r="J1940">
        <v>2537</v>
      </c>
      <c r="K1940">
        <v>3</v>
      </c>
      <c r="L1940" t="s">
        <v>39</v>
      </c>
      <c r="M1940">
        <v>54</v>
      </c>
      <c r="N1940">
        <v>3</v>
      </c>
      <c r="O1940">
        <v>1</v>
      </c>
      <c r="P1940" t="s">
        <v>47</v>
      </c>
      <c r="Q1940">
        <v>4</v>
      </c>
      <c r="R1940" t="s">
        <v>41</v>
      </c>
      <c r="S1940">
        <v>19845</v>
      </c>
      <c r="T1940">
        <v>10748</v>
      </c>
      <c r="U1940">
        <v>9</v>
      </c>
      <c r="V1940" t="s">
        <v>42</v>
      </c>
      <c r="W1940" t="s">
        <v>35</v>
      </c>
      <c r="X1940">
        <v>13</v>
      </c>
      <c r="Y1940">
        <v>3</v>
      </c>
      <c r="Z1940">
        <v>2</v>
      </c>
      <c r="AA1940">
        <v>80</v>
      </c>
      <c r="AB1940">
        <v>2</v>
      </c>
      <c r="AC1940">
        <v>26</v>
      </c>
      <c r="AD1940">
        <v>3</v>
      </c>
      <c r="AE1940">
        <v>2</v>
      </c>
      <c r="AF1940">
        <v>6</v>
      </c>
      <c r="AG1940">
        <v>12</v>
      </c>
      <c r="AH1940">
        <v>0</v>
      </c>
      <c r="AI1940">
        <v>1</v>
      </c>
      <c r="AJ1940" s="3">
        <f>+TablaProyecto[[#This Row],[PercentSalaryHike]]/100</f>
        <v>0.13</v>
      </c>
      <c r="AK1940" s="3" t="str">
        <f>+IF(TablaProyecto[[#This Row],[Age]]&gt;=61,"Baby boomers",IF(TablaProyecto[[#This Row],[Age]]&gt;=45,"Generacion X",IF(TablaProyecto[[#This Row],[Age]]&gt;=29,"Millennials","Generacion Z")))</f>
        <v>Generacion X</v>
      </c>
      <c r="AL194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40" s="3" t="str">
        <f>+IF(TablaProyecto[[#This Row],[HourlyRate]]&lt;50,"Coste salarial bajo",IF(TablaProyecto[[#This Row],[HourlyRate]]&lt;75,"Coste salarial medio","Coste salarial alto"))</f>
        <v>Coste salarial medio</v>
      </c>
      <c r="AN1940" s="3" t="str">
        <f>+IF(TablaProyecto[[#This Row],[DistanceFromHome]]&lt;10,"0-10 kms",IF(TablaProyecto[[#This Row],[DistanceFromHome]]&lt;20,"10-20 kms","20-30 kms"))</f>
        <v>0-10 kms</v>
      </c>
      <c r="AO1940" s="3" t="str">
        <f>+IF(TablaProyecto[[#This Row],[Porcentaje de aumento salarial recibido (%)]]&lt;16%,"Bajo",IF(TablaProyecto[[#This Row],[Porcentaje de aumento salarial recibido (%)]]&lt;21%,"Medio","Alto"))</f>
        <v>Bajo</v>
      </c>
      <c r="AP1940" s="3" t="str">
        <f>+IF(TablaProyecto[[#This Row],[TrainingTimesLastYear]]&lt;3,"Poca",IF(TablaProyecto[[#This Row],[TrainingTimesLastYear]]&lt;5,"Media","Mucha"))</f>
        <v>Media</v>
      </c>
      <c r="AQ1940" s="3" t="str">
        <f>+IF(TablaProyecto[[#This Row],[TotalWorkingYears]]&lt;4,"Junior",IF(TablaProyecto[[#This Row],[TotalWorkingYears]]&lt;10,"Intermediate","Senior"))</f>
        <v>Senior</v>
      </c>
      <c r="AS1940" t="str">
        <f>+IF(TablaProyecto[[#This Row],[Education]]&gt;5,"ERRONEO","")</f>
        <v/>
      </c>
      <c r="AT1940" t="str">
        <f>IF(+COUNTIF(TablaProyecto[EmployeeNumber],TablaProyecto[[#This Row],[EmployeeNumber]])&gt;1,"ERRONEO"," ")</f>
        <v xml:space="preserve"> </v>
      </c>
      <c r="AU1940" t="str">
        <f>+IF(TablaProyecto[[#This Row],[JobSatisfaction]]&gt;4,"ERRONEO"," ")</f>
        <v xml:space="preserve"> </v>
      </c>
      <c r="AV1940" t="str">
        <f>+IF(TablaProyecto[[#This Row],[PerformanceRating]]&gt;4,"ERRONEO"," ")</f>
        <v xml:space="preserve"> </v>
      </c>
      <c r="AW1940" t="str">
        <f>+IF(TablaProyecto[[#This Row],[RelationshipSatisfaction]]&gt;4,"ERRONEO"," ")</f>
        <v xml:space="preserve"> </v>
      </c>
      <c r="AX1940" t="str">
        <f>+IF(TablaProyecto[[#This Row],[WorkLifeBalance]]&gt;4,"ERRONEO"," ")</f>
        <v xml:space="preserve"> </v>
      </c>
    </row>
    <row r="1941" spans="1:50" x14ac:dyDescent="0.35">
      <c r="A1941">
        <v>54</v>
      </c>
      <c r="B1941" t="s">
        <v>43</v>
      </c>
      <c r="C1941" t="s">
        <v>55</v>
      </c>
      <c r="D1941">
        <v>792</v>
      </c>
      <c r="E1941" t="s">
        <v>37</v>
      </c>
      <c r="F1941">
        <v>5</v>
      </c>
      <c r="G1941">
        <v>4</v>
      </c>
      <c r="H1941" t="s">
        <v>60</v>
      </c>
      <c r="I1941">
        <v>1</v>
      </c>
      <c r="J1941">
        <v>2538</v>
      </c>
      <c r="K1941">
        <v>2</v>
      </c>
      <c r="L1941" t="s">
        <v>46</v>
      </c>
      <c r="M1941">
        <v>39</v>
      </c>
      <c r="N1941">
        <v>3</v>
      </c>
      <c r="O1941">
        <v>3</v>
      </c>
      <c r="P1941" t="s">
        <v>40</v>
      </c>
      <c r="Q1941">
        <v>4</v>
      </c>
      <c r="R1941" t="s">
        <v>41</v>
      </c>
      <c r="S1941">
        <v>2766</v>
      </c>
      <c r="T1941">
        <v>13072</v>
      </c>
      <c r="U1941">
        <v>0</v>
      </c>
      <c r="V1941" t="s">
        <v>42</v>
      </c>
      <c r="W1941" t="s">
        <v>35</v>
      </c>
      <c r="X1941">
        <v>15</v>
      </c>
      <c r="Y1941">
        <v>3</v>
      </c>
      <c r="Z1941">
        <v>2</v>
      </c>
      <c r="AA1941">
        <v>80</v>
      </c>
      <c r="AB1941">
        <v>1</v>
      </c>
      <c r="AC1941">
        <v>3</v>
      </c>
      <c r="AD1941">
        <v>3</v>
      </c>
      <c r="AE1941">
        <v>4</v>
      </c>
      <c r="AF1941">
        <v>0</v>
      </c>
      <c r="AG1941">
        <v>7</v>
      </c>
      <c r="AH1941">
        <v>0</v>
      </c>
      <c r="AI1941">
        <v>3</v>
      </c>
      <c r="AJ1941" s="3">
        <f>+TablaProyecto[[#This Row],[PercentSalaryHike]]/100</f>
        <v>0.15</v>
      </c>
      <c r="AK1941" s="3" t="str">
        <f>+IF(TablaProyecto[[#This Row],[Age]]&gt;=61,"Baby boomers",IF(TablaProyecto[[#This Row],[Age]]&gt;=45,"Generacion X",IF(TablaProyecto[[#This Row],[Age]]&gt;=29,"Millennials","Generacion Z")))</f>
        <v>Generacion X</v>
      </c>
      <c r="AL194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941" s="3" t="str">
        <f>+IF(TablaProyecto[[#This Row],[HourlyRate]]&lt;50,"Coste salarial bajo",IF(TablaProyecto[[#This Row],[HourlyRate]]&lt;75,"Coste salarial medio","Coste salarial alto"))</f>
        <v>Coste salarial bajo</v>
      </c>
      <c r="AN1941" s="3" t="str">
        <f>+IF(TablaProyecto[[#This Row],[DistanceFromHome]]&lt;10,"0-10 kms",IF(TablaProyecto[[#This Row],[DistanceFromHome]]&lt;20,"10-20 kms","20-30 kms"))</f>
        <v>0-10 kms</v>
      </c>
      <c r="AO1941" s="3" t="str">
        <f>+IF(TablaProyecto[[#This Row],[Porcentaje de aumento salarial recibido (%)]]&lt;16%,"Bajo",IF(TablaProyecto[[#This Row],[Porcentaje de aumento salarial recibido (%)]]&lt;21%,"Medio","Alto"))</f>
        <v>Bajo</v>
      </c>
      <c r="AP1941" s="3" t="str">
        <f>+IF(TablaProyecto[[#This Row],[TrainingTimesLastYear]]&lt;3,"Poca",IF(TablaProyecto[[#This Row],[TrainingTimesLastYear]]&lt;5,"Media","Mucha"))</f>
        <v>Media</v>
      </c>
      <c r="AQ1941" s="3" t="str">
        <f>+IF(TablaProyecto[[#This Row],[TotalWorkingYears]]&lt;4,"Junior",IF(TablaProyecto[[#This Row],[TotalWorkingYears]]&lt;10,"Intermediate","Senior"))</f>
        <v>Junior</v>
      </c>
      <c r="AS1941" t="str">
        <f>+IF(TablaProyecto[[#This Row],[Education]]&gt;5,"ERRONEO","")</f>
        <v/>
      </c>
      <c r="AT1941" t="str">
        <f>IF(+COUNTIF(TablaProyecto[EmployeeNumber],TablaProyecto[[#This Row],[EmployeeNumber]])&gt;1,"ERRONEO"," ")</f>
        <v xml:space="preserve"> </v>
      </c>
      <c r="AU1941" t="str">
        <f>+IF(TablaProyecto[[#This Row],[JobSatisfaction]]&gt;4,"ERRONEO"," ")</f>
        <v xml:space="preserve"> </v>
      </c>
      <c r="AV1941" t="str">
        <f>+IF(TablaProyecto[[#This Row],[PerformanceRating]]&gt;4,"ERRONEO"," ")</f>
        <v xml:space="preserve"> </v>
      </c>
      <c r="AW1941" t="str">
        <f>+IF(TablaProyecto[[#This Row],[RelationshipSatisfaction]]&gt;4,"ERRONEO"," ")</f>
        <v xml:space="preserve"> </v>
      </c>
      <c r="AX1941" t="str">
        <f>+IF(TablaProyecto[[#This Row],[WorkLifeBalance]]&gt;4,"ERRONEO"," ")</f>
        <v xml:space="preserve"> </v>
      </c>
    </row>
    <row r="1942" spans="1:50" x14ac:dyDescent="0.35">
      <c r="A1942">
        <v>35</v>
      </c>
      <c r="B1942" t="s">
        <v>35</v>
      </c>
      <c r="C1942" t="s">
        <v>36</v>
      </c>
      <c r="D1942">
        <v>869</v>
      </c>
      <c r="E1942" t="s">
        <v>37</v>
      </c>
      <c r="F1942">
        <v>3</v>
      </c>
      <c r="G1942">
        <v>5</v>
      </c>
      <c r="H1942" t="s">
        <v>38</v>
      </c>
      <c r="I1942">
        <v>1</v>
      </c>
      <c r="J1942">
        <v>2539</v>
      </c>
      <c r="K1942">
        <v>3</v>
      </c>
      <c r="L1942" t="s">
        <v>39</v>
      </c>
      <c r="M1942">
        <v>70</v>
      </c>
      <c r="N1942">
        <v>4</v>
      </c>
      <c r="O1942">
        <v>3</v>
      </c>
      <c r="P1942" t="s">
        <v>47</v>
      </c>
      <c r="Q1942">
        <v>1</v>
      </c>
      <c r="R1942" t="s">
        <v>48</v>
      </c>
      <c r="S1942">
        <v>13577</v>
      </c>
      <c r="T1942">
        <v>16873</v>
      </c>
      <c r="U1942">
        <v>4</v>
      </c>
      <c r="V1942" t="s">
        <v>42</v>
      </c>
      <c r="W1942" t="s">
        <v>35</v>
      </c>
      <c r="X1942">
        <v>11</v>
      </c>
      <c r="Y1942">
        <v>3</v>
      </c>
      <c r="Z1942">
        <v>1</v>
      </c>
      <c r="AA1942">
        <v>80</v>
      </c>
      <c r="AB1942">
        <v>1</v>
      </c>
      <c r="AC1942">
        <v>9</v>
      </c>
      <c r="AD1942">
        <v>4</v>
      </c>
      <c r="AE1942">
        <v>3</v>
      </c>
      <c r="AF1942">
        <v>22</v>
      </c>
      <c r="AG1942">
        <v>0</v>
      </c>
      <c r="AH1942">
        <v>2</v>
      </c>
      <c r="AI1942">
        <v>0</v>
      </c>
      <c r="AJ1942" s="3">
        <f>+TablaProyecto[[#This Row],[PercentSalaryHike]]/100</f>
        <v>0.11</v>
      </c>
      <c r="AK1942" s="3" t="str">
        <f>+IF(TablaProyecto[[#This Row],[Age]]&gt;=61,"Baby boomers",IF(TablaProyecto[[#This Row],[Age]]&gt;=45,"Generacion X",IF(TablaProyecto[[#This Row],[Age]]&gt;=29,"Millennials","Generacion Z")))</f>
        <v>Millennials</v>
      </c>
      <c r="AL194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942" s="3" t="str">
        <f>+IF(TablaProyecto[[#This Row],[HourlyRate]]&lt;50,"Coste salarial bajo",IF(TablaProyecto[[#This Row],[HourlyRate]]&lt;75,"Coste salarial medio","Coste salarial alto"))</f>
        <v>Coste salarial medio</v>
      </c>
      <c r="AN1942" s="3" t="str">
        <f>+IF(TablaProyecto[[#This Row],[DistanceFromHome]]&lt;10,"0-10 kms",IF(TablaProyecto[[#This Row],[DistanceFromHome]]&lt;20,"10-20 kms","20-30 kms"))</f>
        <v>0-10 kms</v>
      </c>
      <c r="AO1942" s="3" t="str">
        <f>+IF(TablaProyecto[[#This Row],[Porcentaje de aumento salarial recibido (%)]]&lt;16%,"Bajo",IF(TablaProyecto[[#This Row],[Porcentaje de aumento salarial recibido (%)]]&lt;21%,"Medio","Alto"))</f>
        <v>Bajo</v>
      </c>
      <c r="AP1942" s="3" t="str">
        <f>+IF(TablaProyecto[[#This Row],[TrainingTimesLastYear]]&lt;3,"Poca",IF(TablaProyecto[[#This Row],[TrainingTimesLastYear]]&lt;5,"Media","Mucha"))</f>
        <v>Media</v>
      </c>
      <c r="AQ1942" s="3" t="str">
        <f>+IF(TablaProyecto[[#This Row],[TotalWorkingYears]]&lt;4,"Junior",IF(TablaProyecto[[#This Row],[TotalWorkingYears]]&lt;10,"Intermediate","Senior"))</f>
        <v>Intermediate</v>
      </c>
      <c r="AS1942" t="str">
        <f>+IF(TablaProyecto[[#This Row],[Education]]&gt;5,"ERRONEO","")</f>
        <v/>
      </c>
      <c r="AT1942" t="str">
        <f>IF(+COUNTIF(TablaProyecto[EmployeeNumber],TablaProyecto[[#This Row],[EmployeeNumber]])&gt;1,"ERRONEO"," ")</f>
        <v xml:space="preserve"> </v>
      </c>
      <c r="AU1942" t="str">
        <f>+IF(TablaProyecto[[#This Row],[JobSatisfaction]]&gt;4,"ERRONEO"," ")</f>
        <v xml:space="preserve"> </v>
      </c>
      <c r="AV1942" t="str">
        <f>+IF(TablaProyecto[[#This Row],[PerformanceRating]]&gt;4,"ERRONEO"," ")</f>
        <v xml:space="preserve"> </v>
      </c>
      <c r="AW1942" t="str">
        <f>+IF(TablaProyecto[[#This Row],[RelationshipSatisfaction]]&gt;4,"ERRONEO"," ")</f>
        <v xml:space="preserve"> </v>
      </c>
      <c r="AX1942" t="str">
        <f>+IF(TablaProyecto[[#This Row],[WorkLifeBalance]]&gt;4,"ERRONEO"," ")</f>
        <v xml:space="preserve"> </v>
      </c>
    </row>
    <row r="1943" spans="1:50" x14ac:dyDescent="0.35">
      <c r="A1943">
        <v>31</v>
      </c>
      <c r="B1943" t="s">
        <v>43</v>
      </c>
      <c r="C1943" t="s">
        <v>55</v>
      </c>
      <c r="D1943">
        <v>746</v>
      </c>
      <c r="E1943" t="s">
        <v>61</v>
      </c>
      <c r="F1943">
        <v>23</v>
      </c>
      <c r="G1943">
        <v>3</v>
      </c>
      <c r="H1943" t="s">
        <v>49</v>
      </c>
      <c r="I1943">
        <v>1</v>
      </c>
      <c r="J1943">
        <v>2540</v>
      </c>
      <c r="K1943">
        <v>1</v>
      </c>
      <c r="L1943" t="s">
        <v>46</v>
      </c>
      <c r="M1943">
        <v>74</v>
      </c>
      <c r="N1943">
        <v>3</v>
      </c>
      <c r="O1943">
        <v>2</v>
      </c>
      <c r="P1943" t="s">
        <v>40</v>
      </c>
      <c r="Q1943">
        <v>3</v>
      </c>
      <c r="R1943" t="s">
        <v>41</v>
      </c>
      <c r="S1943">
        <v>10312</v>
      </c>
      <c r="T1943">
        <v>3334</v>
      </c>
      <c r="U1943">
        <v>2</v>
      </c>
      <c r="V1943" t="s">
        <v>42</v>
      </c>
      <c r="W1943" t="s">
        <v>43</v>
      </c>
      <c r="X1943">
        <v>11</v>
      </c>
      <c r="Y1943">
        <v>3</v>
      </c>
      <c r="Z1943">
        <v>3</v>
      </c>
      <c r="AA1943">
        <v>80</v>
      </c>
      <c r="AB1943">
        <v>1</v>
      </c>
      <c r="AC1943">
        <v>6</v>
      </c>
      <c r="AD1943">
        <v>2</v>
      </c>
      <c r="AE1943">
        <v>3</v>
      </c>
      <c r="AF1943">
        <v>32</v>
      </c>
      <c r="AG1943">
        <v>8</v>
      </c>
      <c r="AH1943">
        <v>0</v>
      </c>
      <c r="AI1943">
        <v>0</v>
      </c>
      <c r="AJ1943" s="3">
        <f>+TablaProyecto[[#This Row],[PercentSalaryHike]]/100</f>
        <v>0.11</v>
      </c>
      <c r="AK1943" s="3" t="str">
        <f>+IF(TablaProyecto[[#This Row],[Age]]&gt;=61,"Baby boomers",IF(TablaProyecto[[#This Row],[Age]]&gt;=45,"Generacion X",IF(TablaProyecto[[#This Row],[Age]]&gt;=29,"Millennials","Generacion Z")))</f>
        <v>Millennials</v>
      </c>
      <c r="AL194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943" s="3" t="str">
        <f>+IF(TablaProyecto[[#This Row],[HourlyRate]]&lt;50,"Coste salarial bajo",IF(TablaProyecto[[#This Row],[HourlyRate]]&lt;75,"Coste salarial medio","Coste salarial alto"))</f>
        <v>Coste salarial medio</v>
      </c>
      <c r="AN1943" s="3" t="str">
        <f>+IF(TablaProyecto[[#This Row],[DistanceFromHome]]&lt;10,"0-10 kms",IF(TablaProyecto[[#This Row],[DistanceFromHome]]&lt;20,"10-20 kms","20-30 kms"))</f>
        <v>20-30 kms</v>
      </c>
      <c r="AO1943" s="3" t="str">
        <f>+IF(TablaProyecto[[#This Row],[Porcentaje de aumento salarial recibido (%)]]&lt;16%,"Bajo",IF(TablaProyecto[[#This Row],[Porcentaje de aumento salarial recibido (%)]]&lt;21%,"Medio","Alto"))</f>
        <v>Bajo</v>
      </c>
      <c r="AP1943" s="3" t="str">
        <f>+IF(TablaProyecto[[#This Row],[TrainingTimesLastYear]]&lt;3,"Poca",IF(TablaProyecto[[#This Row],[TrainingTimesLastYear]]&lt;5,"Media","Mucha"))</f>
        <v>Poca</v>
      </c>
      <c r="AQ1943" s="3" t="str">
        <f>+IF(TablaProyecto[[#This Row],[TotalWorkingYears]]&lt;4,"Junior",IF(TablaProyecto[[#This Row],[TotalWorkingYears]]&lt;10,"Intermediate","Senior"))</f>
        <v>Intermediate</v>
      </c>
      <c r="AS1943" t="str">
        <f>+IF(TablaProyecto[[#This Row],[Education]]&gt;5,"ERRONEO","")</f>
        <v/>
      </c>
      <c r="AT1943" t="str">
        <f>IF(+COUNTIF(TablaProyecto[EmployeeNumber],TablaProyecto[[#This Row],[EmployeeNumber]])&gt;1,"ERRONEO"," ")</f>
        <v xml:space="preserve"> </v>
      </c>
      <c r="AU1943" t="str">
        <f>+IF(TablaProyecto[[#This Row],[JobSatisfaction]]&gt;4,"ERRONEO"," ")</f>
        <v xml:space="preserve"> </v>
      </c>
      <c r="AV1943" t="str">
        <f>+IF(TablaProyecto[[#This Row],[PerformanceRating]]&gt;4,"ERRONEO"," ")</f>
        <v xml:space="preserve"> </v>
      </c>
      <c r="AW1943" t="str">
        <f>+IF(TablaProyecto[[#This Row],[RelationshipSatisfaction]]&gt;4,"ERRONEO"," ")</f>
        <v xml:space="preserve"> </v>
      </c>
      <c r="AX1943" t="str">
        <f>+IF(TablaProyecto[[#This Row],[WorkLifeBalance]]&gt;4,"ERRONEO"," ")</f>
        <v xml:space="preserve"> </v>
      </c>
    </row>
    <row r="1944" spans="1:50" x14ac:dyDescent="0.35">
      <c r="A1944">
        <v>34</v>
      </c>
      <c r="B1944" t="s">
        <v>43</v>
      </c>
      <c r="C1944" t="s">
        <v>36</v>
      </c>
      <c r="D1944">
        <v>801</v>
      </c>
      <c r="E1944" t="s">
        <v>37</v>
      </c>
      <c r="F1944">
        <v>29</v>
      </c>
      <c r="G1944">
        <v>4</v>
      </c>
      <c r="H1944" t="s">
        <v>38</v>
      </c>
      <c r="I1944">
        <v>1</v>
      </c>
      <c r="J1944">
        <v>2541</v>
      </c>
      <c r="K1944">
        <v>3</v>
      </c>
      <c r="L1944" t="s">
        <v>39</v>
      </c>
      <c r="M1944">
        <v>82</v>
      </c>
      <c r="N1944">
        <v>3</v>
      </c>
      <c r="O1944">
        <v>5</v>
      </c>
      <c r="P1944" t="s">
        <v>57</v>
      </c>
      <c r="Q1944">
        <v>2</v>
      </c>
      <c r="R1944" t="s">
        <v>41</v>
      </c>
      <c r="S1944">
        <v>2587</v>
      </c>
      <c r="T1944">
        <v>10531</v>
      </c>
      <c r="U1944">
        <v>1</v>
      </c>
      <c r="V1944" t="s">
        <v>42</v>
      </c>
      <c r="W1944" t="s">
        <v>35</v>
      </c>
      <c r="X1944">
        <v>25</v>
      </c>
      <c r="Y1944">
        <v>3</v>
      </c>
      <c r="Z1944">
        <v>3</v>
      </c>
      <c r="AA1944">
        <v>80</v>
      </c>
      <c r="AB1944">
        <v>1</v>
      </c>
      <c r="AC1944">
        <v>12</v>
      </c>
      <c r="AD1944">
        <v>2</v>
      </c>
      <c r="AE1944">
        <v>1</v>
      </c>
      <c r="AF1944">
        <v>6</v>
      </c>
      <c r="AG1944">
        <v>0</v>
      </c>
      <c r="AH1944">
        <v>0</v>
      </c>
      <c r="AI1944">
        <v>2</v>
      </c>
      <c r="AJ1944" s="3">
        <f>+TablaProyecto[[#This Row],[PercentSalaryHike]]/100</f>
        <v>0.25</v>
      </c>
      <c r="AK1944" s="3" t="str">
        <f>+IF(TablaProyecto[[#This Row],[Age]]&gt;=61,"Baby boomers",IF(TablaProyecto[[#This Row],[Age]]&gt;=45,"Generacion X",IF(TablaProyecto[[#This Row],[Age]]&gt;=29,"Millennials","Generacion Z")))</f>
        <v>Millennials</v>
      </c>
      <c r="AL194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44" s="3" t="str">
        <f>+IF(TablaProyecto[[#This Row],[HourlyRate]]&lt;50,"Coste salarial bajo",IF(TablaProyecto[[#This Row],[HourlyRate]]&lt;75,"Coste salarial medio","Coste salarial alto"))</f>
        <v>Coste salarial alto</v>
      </c>
      <c r="AN1944" s="3" t="str">
        <f>+IF(TablaProyecto[[#This Row],[DistanceFromHome]]&lt;10,"0-10 kms",IF(TablaProyecto[[#This Row],[DistanceFromHome]]&lt;20,"10-20 kms","20-30 kms"))</f>
        <v>20-30 kms</v>
      </c>
      <c r="AO1944" s="3" t="str">
        <f>+IF(TablaProyecto[[#This Row],[Porcentaje de aumento salarial recibido (%)]]&lt;16%,"Bajo",IF(TablaProyecto[[#This Row],[Porcentaje de aumento salarial recibido (%)]]&lt;21%,"Medio","Alto"))</f>
        <v>Alto</v>
      </c>
      <c r="AP1944" s="3" t="str">
        <f>+IF(TablaProyecto[[#This Row],[TrainingTimesLastYear]]&lt;3,"Poca",IF(TablaProyecto[[#This Row],[TrainingTimesLastYear]]&lt;5,"Media","Mucha"))</f>
        <v>Poca</v>
      </c>
      <c r="AQ1944" s="3" t="str">
        <f>+IF(TablaProyecto[[#This Row],[TotalWorkingYears]]&lt;4,"Junior",IF(TablaProyecto[[#This Row],[TotalWorkingYears]]&lt;10,"Intermediate","Senior"))</f>
        <v>Senior</v>
      </c>
      <c r="AS1944" t="str">
        <f>+IF(TablaProyecto[[#This Row],[Education]]&gt;5,"ERRONEO","")</f>
        <v/>
      </c>
      <c r="AT1944" t="str">
        <f>IF(+COUNTIF(TablaProyecto[EmployeeNumber],TablaProyecto[[#This Row],[EmployeeNumber]])&gt;1,"ERRONEO"," ")</f>
        <v xml:space="preserve"> </v>
      </c>
      <c r="AU1944" t="str">
        <f>+IF(TablaProyecto[[#This Row],[JobSatisfaction]]&gt;4,"ERRONEO"," ")</f>
        <v xml:space="preserve"> </v>
      </c>
      <c r="AV1944" t="str">
        <f>+IF(TablaProyecto[[#This Row],[PerformanceRating]]&gt;4,"ERRONEO"," ")</f>
        <v xml:space="preserve"> </v>
      </c>
      <c r="AW1944" t="str">
        <f>+IF(TablaProyecto[[#This Row],[RelationshipSatisfaction]]&gt;4,"ERRONEO"," ")</f>
        <v xml:space="preserve"> </v>
      </c>
      <c r="AX1944" t="str">
        <f>+IF(TablaProyecto[[#This Row],[WorkLifeBalance]]&gt;4,"ERRONEO"," ")</f>
        <v xml:space="preserve"> </v>
      </c>
    </row>
    <row r="1945" spans="1:50" x14ac:dyDescent="0.35">
      <c r="A1945">
        <v>40</v>
      </c>
      <c r="B1945" t="s">
        <v>43</v>
      </c>
      <c r="C1945" t="s">
        <v>55</v>
      </c>
      <c r="D1945">
        <v>1167</v>
      </c>
      <c r="E1945" t="s">
        <v>37</v>
      </c>
      <c r="F1945">
        <v>23</v>
      </c>
      <c r="G1945">
        <v>3</v>
      </c>
      <c r="H1945" t="s">
        <v>49</v>
      </c>
      <c r="I1945">
        <v>1</v>
      </c>
      <c r="J1945">
        <v>2542</v>
      </c>
      <c r="K1945">
        <v>3</v>
      </c>
      <c r="L1945" t="s">
        <v>39</v>
      </c>
      <c r="M1945">
        <v>48</v>
      </c>
      <c r="N1945">
        <v>3</v>
      </c>
      <c r="O1945">
        <v>1</v>
      </c>
      <c r="P1945" t="s">
        <v>57</v>
      </c>
      <c r="Q1945">
        <v>3</v>
      </c>
      <c r="R1945" t="s">
        <v>48</v>
      </c>
      <c r="S1945">
        <v>6696</v>
      </c>
      <c r="T1945">
        <v>19345</v>
      </c>
      <c r="U1945">
        <v>1</v>
      </c>
      <c r="V1945" t="s">
        <v>42</v>
      </c>
      <c r="W1945" t="s">
        <v>35</v>
      </c>
      <c r="X1945">
        <v>17</v>
      </c>
      <c r="Y1945">
        <v>3</v>
      </c>
      <c r="Z1945">
        <v>4</v>
      </c>
      <c r="AA1945">
        <v>80</v>
      </c>
      <c r="AB1945">
        <v>0</v>
      </c>
      <c r="AC1945">
        <v>6</v>
      </c>
      <c r="AD1945">
        <v>2</v>
      </c>
      <c r="AE1945">
        <v>3</v>
      </c>
      <c r="AF1945">
        <v>10</v>
      </c>
      <c r="AG1945">
        <v>2</v>
      </c>
      <c r="AH1945">
        <v>0</v>
      </c>
      <c r="AI1945">
        <v>7</v>
      </c>
      <c r="AJ1945" s="3">
        <f>+TablaProyecto[[#This Row],[PercentSalaryHike]]/100</f>
        <v>0.17</v>
      </c>
      <c r="AK1945" s="3" t="str">
        <f>+IF(TablaProyecto[[#This Row],[Age]]&gt;=61,"Baby boomers",IF(TablaProyecto[[#This Row],[Age]]&gt;=45,"Generacion X",IF(TablaProyecto[[#This Row],[Age]]&gt;=29,"Millennials","Generacion Z")))</f>
        <v>Millennials</v>
      </c>
      <c r="AL194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45" s="3" t="str">
        <f>+IF(TablaProyecto[[#This Row],[HourlyRate]]&lt;50,"Coste salarial bajo",IF(TablaProyecto[[#This Row],[HourlyRate]]&lt;75,"Coste salarial medio","Coste salarial alto"))</f>
        <v>Coste salarial bajo</v>
      </c>
      <c r="AN1945" s="3" t="str">
        <f>+IF(TablaProyecto[[#This Row],[DistanceFromHome]]&lt;10,"0-10 kms",IF(TablaProyecto[[#This Row],[DistanceFromHome]]&lt;20,"10-20 kms","20-30 kms"))</f>
        <v>20-30 kms</v>
      </c>
      <c r="AO1945" s="3" t="str">
        <f>+IF(TablaProyecto[[#This Row],[Porcentaje de aumento salarial recibido (%)]]&lt;16%,"Bajo",IF(TablaProyecto[[#This Row],[Porcentaje de aumento salarial recibido (%)]]&lt;21%,"Medio","Alto"))</f>
        <v>Medio</v>
      </c>
      <c r="AP1945" s="3" t="str">
        <f>+IF(TablaProyecto[[#This Row],[TrainingTimesLastYear]]&lt;3,"Poca",IF(TablaProyecto[[#This Row],[TrainingTimesLastYear]]&lt;5,"Media","Mucha"))</f>
        <v>Poca</v>
      </c>
      <c r="AQ1945" s="3" t="str">
        <f>+IF(TablaProyecto[[#This Row],[TotalWorkingYears]]&lt;4,"Junior",IF(TablaProyecto[[#This Row],[TotalWorkingYears]]&lt;10,"Intermediate","Senior"))</f>
        <v>Intermediate</v>
      </c>
      <c r="AS1945" t="str">
        <f>+IF(TablaProyecto[[#This Row],[Education]]&gt;5,"ERRONEO","")</f>
        <v/>
      </c>
      <c r="AT1945" t="str">
        <f>IF(+COUNTIF(TablaProyecto[EmployeeNumber],TablaProyecto[[#This Row],[EmployeeNumber]])&gt;1,"ERRONEO"," ")</f>
        <v xml:space="preserve"> </v>
      </c>
      <c r="AU1945" t="str">
        <f>+IF(TablaProyecto[[#This Row],[JobSatisfaction]]&gt;4,"ERRONEO"," ")</f>
        <v xml:space="preserve"> </v>
      </c>
      <c r="AV1945" t="str">
        <f>+IF(TablaProyecto[[#This Row],[PerformanceRating]]&gt;4,"ERRONEO"," ")</f>
        <v xml:space="preserve"> </v>
      </c>
      <c r="AW1945" t="str">
        <f>+IF(TablaProyecto[[#This Row],[RelationshipSatisfaction]]&gt;4,"ERRONEO"," ")</f>
        <v xml:space="preserve"> </v>
      </c>
      <c r="AX1945" t="str">
        <f>+IF(TablaProyecto[[#This Row],[WorkLifeBalance]]&gt;4,"ERRONEO"," ")</f>
        <v xml:space="preserve"> </v>
      </c>
    </row>
    <row r="1946" spans="1:50" x14ac:dyDescent="0.35">
      <c r="A1946">
        <v>23</v>
      </c>
      <c r="B1946" t="s">
        <v>43</v>
      </c>
      <c r="C1946" t="s">
        <v>55</v>
      </c>
      <c r="D1946">
        <v>929</v>
      </c>
      <c r="E1946" t="s">
        <v>37</v>
      </c>
      <c r="F1946">
        <v>1</v>
      </c>
      <c r="G1946">
        <v>2</v>
      </c>
      <c r="H1946" t="s">
        <v>49</v>
      </c>
      <c r="I1946">
        <v>1</v>
      </c>
      <c r="J1946">
        <v>2543</v>
      </c>
      <c r="K1946">
        <v>4</v>
      </c>
      <c r="L1946" t="s">
        <v>39</v>
      </c>
      <c r="M1946">
        <v>81</v>
      </c>
      <c r="N1946">
        <v>3</v>
      </c>
      <c r="O1946">
        <v>1</v>
      </c>
      <c r="P1946" t="s">
        <v>50</v>
      </c>
      <c r="Q1946">
        <v>4</v>
      </c>
      <c r="R1946" t="s">
        <v>52</v>
      </c>
      <c r="S1946">
        <v>5343</v>
      </c>
      <c r="T1946">
        <v>16290</v>
      </c>
      <c r="U1946">
        <v>5</v>
      </c>
      <c r="V1946" t="s">
        <v>42</v>
      </c>
      <c r="W1946" t="s">
        <v>35</v>
      </c>
      <c r="X1946">
        <v>11</v>
      </c>
      <c r="Y1946">
        <v>3</v>
      </c>
      <c r="Z1946">
        <v>1</v>
      </c>
      <c r="AA1946">
        <v>80</v>
      </c>
      <c r="AB1946">
        <v>0</v>
      </c>
      <c r="AC1946">
        <v>9</v>
      </c>
      <c r="AD1946">
        <v>2</v>
      </c>
      <c r="AE1946">
        <v>2</v>
      </c>
      <c r="AF1946">
        <v>5</v>
      </c>
      <c r="AG1946">
        <v>2</v>
      </c>
      <c r="AH1946">
        <v>1</v>
      </c>
      <c r="AI1946">
        <v>2</v>
      </c>
      <c r="AJ1946" s="3">
        <f>+TablaProyecto[[#This Row],[PercentSalaryHike]]/100</f>
        <v>0.11</v>
      </c>
      <c r="AK1946" s="3" t="str">
        <f>+IF(TablaProyecto[[#This Row],[Age]]&gt;=61,"Baby boomers",IF(TablaProyecto[[#This Row],[Age]]&gt;=45,"Generacion X",IF(TablaProyecto[[#This Row],[Age]]&gt;=29,"Millennials","Generacion Z")))</f>
        <v>Generacion Z</v>
      </c>
      <c r="AL194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46" s="3" t="str">
        <f>+IF(TablaProyecto[[#This Row],[HourlyRate]]&lt;50,"Coste salarial bajo",IF(TablaProyecto[[#This Row],[HourlyRate]]&lt;75,"Coste salarial medio","Coste salarial alto"))</f>
        <v>Coste salarial alto</v>
      </c>
      <c r="AN1946" s="3" t="str">
        <f>+IF(TablaProyecto[[#This Row],[DistanceFromHome]]&lt;10,"0-10 kms",IF(TablaProyecto[[#This Row],[DistanceFromHome]]&lt;20,"10-20 kms","20-30 kms"))</f>
        <v>0-10 kms</v>
      </c>
      <c r="AO1946" s="3" t="str">
        <f>+IF(TablaProyecto[[#This Row],[Porcentaje de aumento salarial recibido (%)]]&lt;16%,"Bajo",IF(TablaProyecto[[#This Row],[Porcentaje de aumento salarial recibido (%)]]&lt;21%,"Medio","Alto"))</f>
        <v>Bajo</v>
      </c>
      <c r="AP1946" s="3" t="str">
        <f>+IF(TablaProyecto[[#This Row],[TrainingTimesLastYear]]&lt;3,"Poca",IF(TablaProyecto[[#This Row],[TrainingTimesLastYear]]&lt;5,"Media","Mucha"))</f>
        <v>Poca</v>
      </c>
      <c r="AQ1946" s="3" t="str">
        <f>+IF(TablaProyecto[[#This Row],[TotalWorkingYears]]&lt;4,"Junior",IF(TablaProyecto[[#This Row],[TotalWorkingYears]]&lt;10,"Intermediate","Senior"))</f>
        <v>Intermediate</v>
      </c>
      <c r="AS1946" t="str">
        <f>+IF(TablaProyecto[[#This Row],[Education]]&gt;5,"ERRONEO","")</f>
        <v/>
      </c>
      <c r="AT1946" t="str">
        <f>IF(+COUNTIF(TablaProyecto[EmployeeNumber],TablaProyecto[[#This Row],[EmployeeNumber]])&gt;1,"ERRONEO"," ")</f>
        <v xml:space="preserve"> </v>
      </c>
      <c r="AU1946" t="str">
        <f>+IF(TablaProyecto[[#This Row],[JobSatisfaction]]&gt;4,"ERRONEO"," ")</f>
        <v xml:space="preserve"> </v>
      </c>
      <c r="AV1946" t="str">
        <f>+IF(TablaProyecto[[#This Row],[PerformanceRating]]&gt;4,"ERRONEO"," ")</f>
        <v xml:space="preserve"> </v>
      </c>
      <c r="AW1946" t="str">
        <f>+IF(TablaProyecto[[#This Row],[RelationshipSatisfaction]]&gt;4,"ERRONEO"," ")</f>
        <v xml:space="preserve"> </v>
      </c>
      <c r="AX1946" t="str">
        <f>+IF(TablaProyecto[[#This Row],[WorkLifeBalance]]&gt;4,"ERRONEO"," ")</f>
        <v xml:space="preserve"> </v>
      </c>
    </row>
    <row r="1947" spans="1:50" x14ac:dyDescent="0.35">
      <c r="A1947">
        <v>53</v>
      </c>
      <c r="B1947" t="s">
        <v>35</v>
      </c>
      <c r="C1947" t="s">
        <v>44</v>
      </c>
      <c r="D1947">
        <v>938</v>
      </c>
      <c r="E1947" t="s">
        <v>45</v>
      </c>
      <c r="F1947">
        <v>4</v>
      </c>
      <c r="G1947">
        <v>4</v>
      </c>
      <c r="H1947" t="s">
        <v>51</v>
      </c>
      <c r="I1947">
        <v>1</v>
      </c>
      <c r="J1947">
        <v>2544</v>
      </c>
      <c r="K1947">
        <v>2</v>
      </c>
      <c r="L1947" t="s">
        <v>46</v>
      </c>
      <c r="M1947">
        <v>72</v>
      </c>
      <c r="N1947">
        <v>3</v>
      </c>
      <c r="O1947">
        <v>2</v>
      </c>
      <c r="P1947" t="s">
        <v>61</v>
      </c>
      <c r="Q1947">
        <v>3</v>
      </c>
      <c r="R1947" t="s">
        <v>41</v>
      </c>
      <c r="S1947">
        <v>18606</v>
      </c>
      <c r="T1947">
        <v>2939</v>
      </c>
      <c r="U1947">
        <v>1</v>
      </c>
      <c r="V1947" t="s">
        <v>42</v>
      </c>
      <c r="W1947" t="s">
        <v>43</v>
      </c>
      <c r="X1947">
        <v>22</v>
      </c>
      <c r="Y1947">
        <v>3</v>
      </c>
      <c r="Z1947">
        <v>3</v>
      </c>
      <c r="AA1947">
        <v>80</v>
      </c>
      <c r="AB1947">
        <v>1</v>
      </c>
      <c r="AC1947">
        <v>10</v>
      </c>
      <c r="AD1947">
        <v>3</v>
      </c>
      <c r="AE1947">
        <v>3</v>
      </c>
      <c r="AF1947">
        <v>20</v>
      </c>
      <c r="AG1947">
        <v>0</v>
      </c>
      <c r="AH1947">
        <v>1</v>
      </c>
      <c r="AI1947">
        <v>3</v>
      </c>
      <c r="AJ1947" s="3">
        <f>+TablaProyecto[[#This Row],[PercentSalaryHike]]/100</f>
        <v>0.22</v>
      </c>
      <c r="AK1947" s="3" t="str">
        <f>+IF(TablaProyecto[[#This Row],[Age]]&gt;=61,"Baby boomers",IF(TablaProyecto[[#This Row],[Age]]&gt;=45,"Generacion X",IF(TablaProyecto[[#This Row],[Age]]&gt;=29,"Millennials","Generacion Z")))</f>
        <v>Generacion X</v>
      </c>
      <c r="AL194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947" s="3" t="str">
        <f>+IF(TablaProyecto[[#This Row],[HourlyRate]]&lt;50,"Coste salarial bajo",IF(TablaProyecto[[#This Row],[HourlyRate]]&lt;75,"Coste salarial medio","Coste salarial alto"))</f>
        <v>Coste salarial medio</v>
      </c>
      <c r="AN1947" s="3" t="str">
        <f>+IF(TablaProyecto[[#This Row],[DistanceFromHome]]&lt;10,"0-10 kms",IF(TablaProyecto[[#This Row],[DistanceFromHome]]&lt;20,"10-20 kms","20-30 kms"))</f>
        <v>0-10 kms</v>
      </c>
      <c r="AO1947" s="3" t="str">
        <f>+IF(TablaProyecto[[#This Row],[Porcentaje de aumento salarial recibido (%)]]&lt;16%,"Bajo",IF(TablaProyecto[[#This Row],[Porcentaje de aumento salarial recibido (%)]]&lt;21%,"Medio","Alto"))</f>
        <v>Alto</v>
      </c>
      <c r="AP1947" s="3" t="str">
        <f>+IF(TablaProyecto[[#This Row],[TrainingTimesLastYear]]&lt;3,"Poca",IF(TablaProyecto[[#This Row],[TrainingTimesLastYear]]&lt;5,"Media","Mucha"))</f>
        <v>Media</v>
      </c>
      <c r="AQ1947" s="3" t="str">
        <f>+IF(TablaProyecto[[#This Row],[TotalWorkingYears]]&lt;4,"Junior",IF(TablaProyecto[[#This Row],[TotalWorkingYears]]&lt;10,"Intermediate","Senior"))</f>
        <v>Senior</v>
      </c>
      <c r="AS1947" t="str">
        <f>+IF(TablaProyecto[[#This Row],[Education]]&gt;5,"ERRONEO","")</f>
        <v/>
      </c>
      <c r="AT1947" t="str">
        <f>IF(+COUNTIF(TablaProyecto[EmployeeNumber],TablaProyecto[[#This Row],[EmployeeNumber]])&gt;1,"ERRONEO"," ")</f>
        <v xml:space="preserve"> </v>
      </c>
      <c r="AU1947" t="str">
        <f>+IF(TablaProyecto[[#This Row],[JobSatisfaction]]&gt;4,"ERRONEO"," ")</f>
        <v xml:space="preserve"> </v>
      </c>
      <c r="AV1947" t="str">
        <f>+IF(TablaProyecto[[#This Row],[PerformanceRating]]&gt;4,"ERRONEO"," ")</f>
        <v xml:space="preserve"> </v>
      </c>
      <c r="AW1947" t="str">
        <f>+IF(TablaProyecto[[#This Row],[RelationshipSatisfaction]]&gt;4,"ERRONEO"," ")</f>
        <v xml:space="preserve"> </v>
      </c>
      <c r="AX1947" t="str">
        <f>+IF(TablaProyecto[[#This Row],[WorkLifeBalance]]&gt;4,"ERRONEO"," ")</f>
        <v xml:space="preserve"> </v>
      </c>
    </row>
    <row r="1948" spans="1:50" x14ac:dyDescent="0.35">
      <c r="A1948">
        <v>24</v>
      </c>
      <c r="B1948" t="s">
        <v>43</v>
      </c>
      <c r="C1948" t="s">
        <v>55</v>
      </c>
      <c r="D1948">
        <v>935</v>
      </c>
      <c r="E1948" t="s">
        <v>45</v>
      </c>
      <c r="F1948">
        <v>9</v>
      </c>
      <c r="G1948">
        <v>3</v>
      </c>
      <c r="H1948" t="s">
        <v>38</v>
      </c>
      <c r="I1948">
        <v>1</v>
      </c>
      <c r="J1948">
        <v>2545</v>
      </c>
      <c r="K1948">
        <v>4</v>
      </c>
      <c r="L1948" t="s">
        <v>46</v>
      </c>
      <c r="M1948">
        <v>44</v>
      </c>
      <c r="N1948">
        <v>3</v>
      </c>
      <c r="O1948">
        <v>2</v>
      </c>
      <c r="P1948" t="s">
        <v>54</v>
      </c>
      <c r="Q1948">
        <v>3</v>
      </c>
      <c r="R1948" t="s">
        <v>41</v>
      </c>
      <c r="S1948">
        <v>3761</v>
      </c>
      <c r="T1948">
        <v>21447</v>
      </c>
      <c r="U1948">
        <v>1</v>
      </c>
      <c r="V1948" t="s">
        <v>42</v>
      </c>
      <c r="W1948" t="s">
        <v>43</v>
      </c>
      <c r="X1948">
        <v>11</v>
      </c>
      <c r="Y1948">
        <v>3</v>
      </c>
      <c r="Z1948">
        <v>3</v>
      </c>
      <c r="AA1948">
        <v>80</v>
      </c>
      <c r="AB1948">
        <v>1</v>
      </c>
      <c r="AC1948">
        <v>17</v>
      </c>
      <c r="AD1948">
        <v>4</v>
      </c>
      <c r="AE1948">
        <v>3</v>
      </c>
      <c r="AF1948">
        <v>5</v>
      </c>
      <c r="AG1948">
        <v>4</v>
      </c>
      <c r="AH1948">
        <v>2</v>
      </c>
      <c r="AI1948">
        <v>6</v>
      </c>
      <c r="AJ1948" s="3">
        <f>+TablaProyecto[[#This Row],[PercentSalaryHike]]/100</f>
        <v>0.11</v>
      </c>
      <c r="AK1948" s="3" t="str">
        <f>+IF(TablaProyecto[[#This Row],[Age]]&gt;=61,"Baby boomers",IF(TablaProyecto[[#This Row],[Age]]&gt;=45,"Generacion X",IF(TablaProyecto[[#This Row],[Age]]&gt;=29,"Millennials","Generacion Z")))</f>
        <v>Generacion Z</v>
      </c>
      <c r="AL194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48" s="3" t="str">
        <f>+IF(TablaProyecto[[#This Row],[HourlyRate]]&lt;50,"Coste salarial bajo",IF(TablaProyecto[[#This Row],[HourlyRate]]&lt;75,"Coste salarial medio","Coste salarial alto"))</f>
        <v>Coste salarial bajo</v>
      </c>
      <c r="AN1948" s="3" t="str">
        <f>+IF(TablaProyecto[[#This Row],[DistanceFromHome]]&lt;10,"0-10 kms",IF(TablaProyecto[[#This Row],[DistanceFromHome]]&lt;20,"10-20 kms","20-30 kms"))</f>
        <v>0-10 kms</v>
      </c>
      <c r="AO1948" s="3" t="str">
        <f>+IF(TablaProyecto[[#This Row],[Porcentaje de aumento salarial recibido (%)]]&lt;16%,"Bajo",IF(TablaProyecto[[#This Row],[Porcentaje de aumento salarial recibido (%)]]&lt;21%,"Medio","Alto"))</f>
        <v>Bajo</v>
      </c>
      <c r="AP1948" s="3" t="str">
        <f>+IF(TablaProyecto[[#This Row],[TrainingTimesLastYear]]&lt;3,"Poca",IF(TablaProyecto[[#This Row],[TrainingTimesLastYear]]&lt;5,"Media","Mucha"))</f>
        <v>Media</v>
      </c>
      <c r="AQ1948" s="3" t="str">
        <f>+IF(TablaProyecto[[#This Row],[TotalWorkingYears]]&lt;4,"Junior",IF(TablaProyecto[[#This Row],[TotalWorkingYears]]&lt;10,"Intermediate","Senior"))</f>
        <v>Senior</v>
      </c>
      <c r="AS1948" t="str">
        <f>+IF(TablaProyecto[[#This Row],[Education]]&gt;5,"ERRONEO","")</f>
        <v/>
      </c>
      <c r="AT1948" t="str">
        <f>IF(+COUNTIF(TablaProyecto[EmployeeNumber],TablaProyecto[[#This Row],[EmployeeNumber]])&gt;1,"ERRONEO"," ")</f>
        <v xml:space="preserve"> </v>
      </c>
      <c r="AU1948" t="str">
        <f>+IF(TablaProyecto[[#This Row],[JobSatisfaction]]&gt;4,"ERRONEO"," ")</f>
        <v xml:space="preserve"> </v>
      </c>
      <c r="AV1948" t="str">
        <f>+IF(TablaProyecto[[#This Row],[PerformanceRating]]&gt;4,"ERRONEO"," ")</f>
        <v xml:space="preserve"> </v>
      </c>
      <c r="AW1948" t="str">
        <f>+IF(TablaProyecto[[#This Row],[RelationshipSatisfaction]]&gt;4,"ERRONEO"," ")</f>
        <v xml:space="preserve"> </v>
      </c>
      <c r="AX1948" t="str">
        <f>+IF(TablaProyecto[[#This Row],[WorkLifeBalance]]&gt;4,"ERRONEO"," ")</f>
        <v xml:space="preserve"> </v>
      </c>
    </row>
    <row r="1949" spans="1:50" x14ac:dyDescent="0.35">
      <c r="A1949">
        <v>55</v>
      </c>
      <c r="B1949" t="s">
        <v>35</v>
      </c>
      <c r="C1949" t="s">
        <v>55</v>
      </c>
      <c r="D1949">
        <v>682</v>
      </c>
      <c r="E1949" t="s">
        <v>61</v>
      </c>
      <c r="F1949">
        <v>1</v>
      </c>
      <c r="G1949">
        <v>3</v>
      </c>
      <c r="H1949" t="s">
        <v>38</v>
      </c>
      <c r="I1949">
        <v>1</v>
      </c>
      <c r="J1949">
        <v>2546</v>
      </c>
      <c r="K1949">
        <v>4</v>
      </c>
      <c r="L1949" t="s">
        <v>46</v>
      </c>
      <c r="M1949">
        <v>42</v>
      </c>
      <c r="N1949">
        <v>2</v>
      </c>
      <c r="O1949">
        <v>3</v>
      </c>
      <c r="P1949" t="s">
        <v>50</v>
      </c>
      <c r="Q1949">
        <v>2</v>
      </c>
      <c r="R1949" t="s">
        <v>41</v>
      </c>
      <c r="S1949">
        <v>7336</v>
      </c>
      <c r="T1949">
        <v>9724</v>
      </c>
      <c r="U1949">
        <v>1</v>
      </c>
      <c r="V1949" t="s">
        <v>42</v>
      </c>
      <c r="W1949" t="s">
        <v>43</v>
      </c>
      <c r="X1949">
        <v>12</v>
      </c>
      <c r="Y1949">
        <v>3</v>
      </c>
      <c r="Z1949">
        <v>4</v>
      </c>
      <c r="AA1949">
        <v>80</v>
      </c>
      <c r="AB1949">
        <v>2</v>
      </c>
      <c r="AC1949">
        <v>2</v>
      </c>
      <c r="AD1949">
        <v>4</v>
      </c>
      <c r="AE1949">
        <v>3</v>
      </c>
      <c r="AF1949">
        <v>0</v>
      </c>
      <c r="AG1949">
        <v>0</v>
      </c>
      <c r="AH1949">
        <v>0</v>
      </c>
      <c r="AI1949">
        <v>0</v>
      </c>
      <c r="AJ1949" s="3">
        <f>+TablaProyecto[[#This Row],[PercentSalaryHike]]/100</f>
        <v>0.12</v>
      </c>
      <c r="AK1949" s="3" t="str">
        <f>+IF(TablaProyecto[[#This Row],[Age]]&gt;=61,"Baby boomers",IF(TablaProyecto[[#This Row],[Age]]&gt;=45,"Generacion X",IF(TablaProyecto[[#This Row],[Age]]&gt;=29,"Millennials","Generacion Z")))</f>
        <v>Generacion X</v>
      </c>
      <c r="AL194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949" s="3" t="str">
        <f>+IF(TablaProyecto[[#This Row],[HourlyRate]]&lt;50,"Coste salarial bajo",IF(TablaProyecto[[#This Row],[HourlyRate]]&lt;75,"Coste salarial medio","Coste salarial alto"))</f>
        <v>Coste salarial bajo</v>
      </c>
      <c r="AN1949" s="3" t="str">
        <f>+IF(TablaProyecto[[#This Row],[DistanceFromHome]]&lt;10,"0-10 kms",IF(TablaProyecto[[#This Row],[DistanceFromHome]]&lt;20,"10-20 kms","20-30 kms"))</f>
        <v>0-10 kms</v>
      </c>
      <c r="AO1949" s="3" t="str">
        <f>+IF(TablaProyecto[[#This Row],[Porcentaje de aumento salarial recibido (%)]]&lt;16%,"Bajo",IF(TablaProyecto[[#This Row],[Porcentaje de aumento salarial recibido (%)]]&lt;21%,"Medio","Alto"))</f>
        <v>Bajo</v>
      </c>
      <c r="AP1949" s="3" t="str">
        <f>+IF(TablaProyecto[[#This Row],[TrainingTimesLastYear]]&lt;3,"Poca",IF(TablaProyecto[[#This Row],[TrainingTimesLastYear]]&lt;5,"Media","Mucha"))</f>
        <v>Media</v>
      </c>
      <c r="AQ1949" s="3" t="str">
        <f>+IF(TablaProyecto[[#This Row],[TotalWorkingYears]]&lt;4,"Junior",IF(TablaProyecto[[#This Row],[TotalWorkingYears]]&lt;10,"Intermediate","Senior"))</f>
        <v>Junior</v>
      </c>
      <c r="AS1949" t="str">
        <f>+IF(TablaProyecto[[#This Row],[Education]]&gt;5,"ERRONEO","")</f>
        <v/>
      </c>
      <c r="AT1949" t="str">
        <f>IF(+COUNTIF(TablaProyecto[EmployeeNumber],TablaProyecto[[#This Row],[EmployeeNumber]])&gt;1,"ERRONEO"," ")</f>
        <v xml:space="preserve"> </v>
      </c>
      <c r="AU1949" t="str">
        <f>+IF(TablaProyecto[[#This Row],[JobSatisfaction]]&gt;4,"ERRONEO"," ")</f>
        <v xml:space="preserve"> </v>
      </c>
      <c r="AV1949" t="str">
        <f>+IF(TablaProyecto[[#This Row],[PerformanceRating]]&gt;4,"ERRONEO"," ")</f>
        <v xml:space="preserve"> </v>
      </c>
      <c r="AW1949" t="str">
        <f>+IF(TablaProyecto[[#This Row],[RelationshipSatisfaction]]&gt;4,"ERRONEO"," ")</f>
        <v xml:space="preserve"> </v>
      </c>
      <c r="AX1949" t="str">
        <f>+IF(TablaProyecto[[#This Row],[WorkLifeBalance]]&gt;4,"ERRONEO"," ")</f>
        <v xml:space="preserve"> </v>
      </c>
    </row>
    <row r="1950" spans="1:50" x14ac:dyDescent="0.35">
      <c r="A1950">
        <v>30</v>
      </c>
      <c r="B1950" t="s">
        <v>43</v>
      </c>
      <c r="C1950" t="s">
        <v>36</v>
      </c>
      <c r="D1950">
        <v>832</v>
      </c>
      <c r="E1950" t="s">
        <v>45</v>
      </c>
      <c r="F1950">
        <v>1</v>
      </c>
      <c r="G1950">
        <v>1</v>
      </c>
      <c r="H1950" t="s">
        <v>59</v>
      </c>
      <c r="I1950">
        <v>1</v>
      </c>
      <c r="J1950">
        <v>2547</v>
      </c>
      <c r="K1950">
        <v>2</v>
      </c>
      <c r="L1950" t="s">
        <v>39</v>
      </c>
      <c r="M1950">
        <v>32</v>
      </c>
      <c r="N1950">
        <v>3</v>
      </c>
      <c r="O1950">
        <v>1</v>
      </c>
      <c r="P1950" t="s">
        <v>53</v>
      </c>
      <c r="Q1950">
        <v>3</v>
      </c>
      <c r="R1950" t="s">
        <v>52</v>
      </c>
      <c r="S1950">
        <v>2782</v>
      </c>
      <c r="T1950">
        <v>2338</v>
      </c>
      <c r="U1950">
        <v>3</v>
      </c>
      <c r="V1950" t="s">
        <v>42</v>
      </c>
      <c r="W1950" t="s">
        <v>35</v>
      </c>
      <c r="X1950">
        <v>14</v>
      </c>
      <c r="Y1950">
        <v>3</v>
      </c>
      <c r="Z1950">
        <v>4</v>
      </c>
      <c r="AA1950">
        <v>80</v>
      </c>
      <c r="AB1950">
        <v>1</v>
      </c>
      <c r="AC1950">
        <v>9</v>
      </c>
      <c r="AD1950">
        <v>2</v>
      </c>
      <c r="AE1950">
        <v>3</v>
      </c>
      <c r="AF1950">
        <v>10</v>
      </c>
      <c r="AG1950">
        <v>7</v>
      </c>
      <c r="AH1950">
        <v>2</v>
      </c>
      <c r="AI1950">
        <v>7</v>
      </c>
      <c r="AJ1950" s="3">
        <f>+TablaProyecto[[#This Row],[PercentSalaryHike]]/100</f>
        <v>0.14000000000000001</v>
      </c>
      <c r="AK1950" s="3" t="str">
        <f>+IF(TablaProyecto[[#This Row],[Age]]&gt;=61,"Baby boomers",IF(TablaProyecto[[#This Row],[Age]]&gt;=45,"Generacion X",IF(TablaProyecto[[#This Row],[Age]]&gt;=29,"Millennials","Generacion Z")))</f>
        <v>Millennials</v>
      </c>
      <c r="AL195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50" s="3" t="str">
        <f>+IF(TablaProyecto[[#This Row],[HourlyRate]]&lt;50,"Coste salarial bajo",IF(TablaProyecto[[#This Row],[HourlyRate]]&lt;75,"Coste salarial medio","Coste salarial alto"))</f>
        <v>Coste salarial bajo</v>
      </c>
      <c r="AN1950" s="3" t="str">
        <f>+IF(TablaProyecto[[#This Row],[DistanceFromHome]]&lt;10,"0-10 kms",IF(TablaProyecto[[#This Row],[DistanceFromHome]]&lt;20,"10-20 kms","20-30 kms"))</f>
        <v>0-10 kms</v>
      </c>
      <c r="AO1950" s="3" t="str">
        <f>+IF(TablaProyecto[[#This Row],[Porcentaje de aumento salarial recibido (%)]]&lt;16%,"Bajo",IF(TablaProyecto[[#This Row],[Porcentaje de aumento salarial recibido (%)]]&lt;21%,"Medio","Alto"))</f>
        <v>Bajo</v>
      </c>
      <c r="AP1950" s="3" t="str">
        <f>+IF(TablaProyecto[[#This Row],[TrainingTimesLastYear]]&lt;3,"Poca",IF(TablaProyecto[[#This Row],[TrainingTimesLastYear]]&lt;5,"Media","Mucha"))</f>
        <v>Poca</v>
      </c>
      <c r="AQ1950" s="3" t="str">
        <f>+IF(TablaProyecto[[#This Row],[TotalWorkingYears]]&lt;4,"Junior",IF(TablaProyecto[[#This Row],[TotalWorkingYears]]&lt;10,"Intermediate","Senior"))</f>
        <v>Intermediate</v>
      </c>
      <c r="AS1950" t="str">
        <f>+IF(TablaProyecto[[#This Row],[Education]]&gt;5,"ERRONEO","")</f>
        <v/>
      </c>
      <c r="AT1950" t="str">
        <f>IF(+COUNTIF(TablaProyecto[EmployeeNumber],TablaProyecto[[#This Row],[EmployeeNumber]])&gt;1,"ERRONEO"," ")</f>
        <v xml:space="preserve"> </v>
      </c>
      <c r="AU1950" t="str">
        <f>+IF(TablaProyecto[[#This Row],[JobSatisfaction]]&gt;4,"ERRONEO"," ")</f>
        <v xml:space="preserve"> </v>
      </c>
      <c r="AV1950" t="str">
        <f>+IF(TablaProyecto[[#This Row],[PerformanceRating]]&gt;4,"ERRONEO"," ")</f>
        <v xml:space="preserve"> </v>
      </c>
      <c r="AW1950" t="str">
        <f>+IF(TablaProyecto[[#This Row],[RelationshipSatisfaction]]&gt;4,"ERRONEO"," ")</f>
        <v xml:space="preserve"> </v>
      </c>
      <c r="AX1950" t="str">
        <f>+IF(TablaProyecto[[#This Row],[WorkLifeBalance]]&gt;4,"ERRONEO"," ")</f>
        <v xml:space="preserve"> </v>
      </c>
    </row>
    <row r="1951" spans="1:50" x14ac:dyDescent="0.35">
      <c r="A1951">
        <v>44</v>
      </c>
      <c r="B1951" t="s">
        <v>43</v>
      </c>
      <c r="C1951" t="s">
        <v>55</v>
      </c>
      <c r="D1951">
        <v>652</v>
      </c>
      <c r="E1951" t="s">
        <v>45</v>
      </c>
      <c r="F1951">
        <v>1</v>
      </c>
      <c r="G1951">
        <v>3</v>
      </c>
      <c r="H1951" t="s">
        <v>60</v>
      </c>
      <c r="I1951">
        <v>1</v>
      </c>
      <c r="J1951">
        <v>2548</v>
      </c>
      <c r="K1951">
        <v>2</v>
      </c>
      <c r="L1951" t="s">
        <v>46</v>
      </c>
      <c r="M1951">
        <v>44</v>
      </c>
      <c r="N1951">
        <v>3</v>
      </c>
      <c r="O1951">
        <v>2</v>
      </c>
      <c r="P1951" t="s">
        <v>47</v>
      </c>
      <c r="Q1951">
        <v>4</v>
      </c>
      <c r="R1951" t="s">
        <v>48</v>
      </c>
      <c r="S1951">
        <v>2022</v>
      </c>
      <c r="T1951">
        <v>6152</v>
      </c>
      <c r="U1951">
        <v>4</v>
      </c>
      <c r="V1951" t="s">
        <v>42</v>
      </c>
      <c r="W1951" t="s">
        <v>43</v>
      </c>
      <c r="X1951">
        <v>15</v>
      </c>
      <c r="Y1951">
        <v>4</v>
      </c>
      <c r="Z1951">
        <v>1</v>
      </c>
      <c r="AA1951">
        <v>80</v>
      </c>
      <c r="AB1951">
        <v>1</v>
      </c>
      <c r="AC1951">
        <v>14</v>
      </c>
      <c r="AD1951">
        <v>2</v>
      </c>
      <c r="AE1951">
        <v>3</v>
      </c>
      <c r="AF1951">
        <v>5</v>
      </c>
      <c r="AG1951">
        <v>7</v>
      </c>
      <c r="AH1951">
        <v>0</v>
      </c>
      <c r="AI1951">
        <v>0</v>
      </c>
      <c r="AJ1951" s="3">
        <f>+TablaProyecto[[#This Row],[PercentSalaryHike]]/100</f>
        <v>0.15</v>
      </c>
      <c r="AK1951" s="3" t="str">
        <f>+IF(TablaProyecto[[#This Row],[Age]]&gt;=61,"Baby boomers",IF(TablaProyecto[[#This Row],[Age]]&gt;=45,"Generacion X",IF(TablaProyecto[[#This Row],[Age]]&gt;=29,"Millennials","Generacion Z")))</f>
        <v>Millennials</v>
      </c>
      <c r="AL195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51" s="3" t="str">
        <f>+IF(TablaProyecto[[#This Row],[HourlyRate]]&lt;50,"Coste salarial bajo",IF(TablaProyecto[[#This Row],[HourlyRate]]&lt;75,"Coste salarial medio","Coste salarial alto"))</f>
        <v>Coste salarial bajo</v>
      </c>
      <c r="AN1951" s="3" t="str">
        <f>+IF(TablaProyecto[[#This Row],[DistanceFromHome]]&lt;10,"0-10 kms",IF(TablaProyecto[[#This Row],[DistanceFromHome]]&lt;20,"10-20 kms","20-30 kms"))</f>
        <v>0-10 kms</v>
      </c>
      <c r="AO1951" s="3" t="str">
        <f>+IF(TablaProyecto[[#This Row],[Porcentaje de aumento salarial recibido (%)]]&lt;16%,"Bajo",IF(TablaProyecto[[#This Row],[Porcentaje de aumento salarial recibido (%)]]&lt;21%,"Medio","Alto"))</f>
        <v>Bajo</v>
      </c>
      <c r="AP1951" s="3" t="str">
        <f>+IF(TablaProyecto[[#This Row],[TrainingTimesLastYear]]&lt;3,"Poca",IF(TablaProyecto[[#This Row],[TrainingTimesLastYear]]&lt;5,"Media","Mucha"))</f>
        <v>Poca</v>
      </c>
      <c r="AQ1951" s="3" t="str">
        <f>+IF(TablaProyecto[[#This Row],[TotalWorkingYears]]&lt;4,"Junior",IF(TablaProyecto[[#This Row],[TotalWorkingYears]]&lt;10,"Intermediate","Senior"))</f>
        <v>Senior</v>
      </c>
      <c r="AS1951" t="str">
        <f>+IF(TablaProyecto[[#This Row],[Education]]&gt;5,"ERRONEO","")</f>
        <v/>
      </c>
      <c r="AT1951" t="str">
        <f>IF(+COUNTIF(TablaProyecto[EmployeeNumber],TablaProyecto[[#This Row],[EmployeeNumber]])&gt;1,"ERRONEO"," ")</f>
        <v xml:space="preserve"> </v>
      </c>
      <c r="AU1951" t="str">
        <f>+IF(TablaProyecto[[#This Row],[JobSatisfaction]]&gt;4,"ERRONEO"," ")</f>
        <v xml:space="preserve"> </v>
      </c>
      <c r="AV1951" t="str">
        <f>+IF(TablaProyecto[[#This Row],[PerformanceRating]]&gt;4,"ERRONEO"," ")</f>
        <v xml:space="preserve"> </v>
      </c>
      <c r="AW1951" t="str">
        <f>+IF(TablaProyecto[[#This Row],[RelationshipSatisfaction]]&gt;4,"ERRONEO"," ")</f>
        <v xml:space="preserve"> </v>
      </c>
      <c r="AX1951" t="str">
        <f>+IF(TablaProyecto[[#This Row],[WorkLifeBalance]]&gt;4,"ERRONEO"," ")</f>
        <v xml:space="preserve"> </v>
      </c>
    </row>
    <row r="1952" spans="1:50" x14ac:dyDescent="0.35">
      <c r="A1952">
        <v>18</v>
      </c>
      <c r="B1952" t="s">
        <v>35</v>
      </c>
      <c r="C1952" t="s">
        <v>44</v>
      </c>
      <c r="D1952">
        <v>1018</v>
      </c>
      <c r="E1952" t="s">
        <v>45</v>
      </c>
      <c r="F1952">
        <v>28</v>
      </c>
      <c r="G1952">
        <v>3</v>
      </c>
      <c r="H1952" t="s">
        <v>61</v>
      </c>
      <c r="I1952">
        <v>1</v>
      </c>
      <c r="J1952">
        <v>2549</v>
      </c>
      <c r="K1952">
        <v>1</v>
      </c>
      <c r="L1952" t="s">
        <v>39</v>
      </c>
      <c r="M1952">
        <v>92</v>
      </c>
      <c r="N1952">
        <v>3</v>
      </c>
      <c r="O1952">
        <v>3</v>
      </c>
      <c r="P1952" t="s">
        <v>58</v>
      </c>
      <c r="Q1952">
        <v>1</v>
      </c>
      <c r="R1952" t="s">
        <v>41</v>
      </c>
      <c r="S1952">
        <v>4930</v>
      </c>
      <c r="T1952">
        <v>19373</v>
      </c>
      <c r="U1952">
        <v>4</v>
      </c>
      <c r="V1952" t="s">
        <v>42</v>
      </c>
      <c r="W1952" t="s">
        <v>43</v>
      </c>
      <c r="X1952">
        <v>17</v>
      </c>
      <c r="Y1952">
        <v>4</v>
      </c>
      <c r="Z1952">
        <v>4</v>
      </c>
      <c r="AA1952">
        <v>80</v>
      </c>
      <c r="AB1952">
        <v>1</v>
      </c>
      <c r="AC1952">
        <v>6</v>
      </c>
      <c r="AD1952">
        <v>2</v>
      </c>
      <c r="AE1952">
        <v>2</v>
      </c>
      <c r="AF1952">
        <v>5</v>
      </c>
      <c r="AG1952">
        <v>11</v>
      </c>
      <c r="AH1952">
        <v>1</v>
      </c>
      <c r="AI1952">
        <v>0</v>
      </c>
      <c r="AJ1952" s="3">
        <f>+TablaProyecto[[#This Row],[PercentSalaryHike]]/100</f>
        <v>0.17</v>
      </c>
      <c r="AK1952" s="3" t="str">
        <f>+IF(TablaProyecto[[#This Row],[Age]]&gt;=61,"Baby boomers",IF(TablaProyecto[[#This Row],[Age]]&gt;=45,"Generacion X",IF(TablaProyecto[[#This Row],[Age]]&gt;=29,"Millennials","Generacion Z")))</f>
        <v>Generacion Z</v>
      </c>
      <c r="AL195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52" s="3" t="str">
        <f>+IF(TablaProyecto[[#This Row],[HourlyRate]]&lt;50,"Coste salarial bajo",IF(TablaProyecto[[#This Row],[HourlyRate]]&lt;75,"Coste salarial medio","Coste salarial alto"))</f>
        <v>Coste salarial alto</v>
      </c>
      <c r="AN1952" s="3" t="str">
        <f>+IF(TablaProyecto[[#This Row],[DistanceFromHome]]&lt;10,"0-10 kms",IF(TablaProyecto[[#This Row],[DistanceFromHome]]&lt;20,"10-20 kms","20-30 kms"))</f>
        <v>20-30 kms</v>
      </c>
      <c r="AO1952" s="3" t="str">
        <f>+IF(TablaProyecto[[#This Row],[Porcentaje de aumento salarial recibido (%)]]&lt;16%,"Bajo",IF(TablaProyecto[[#This Row],[Porcentaje de aumento salarial recibido (%)]]&lt;21%,"Medio","Alto"))</f>
        <v>Medio</v>
      </c>
      <c r="AP1952" s="3" t="str">
        <f>+IF(TablaProyecto[[#This Row],[TrainingTimesLastYear]]&lt;3,"Poca",IF(TablaProyecto[[#This Row],[TrainingTimesLastYear]]&lt;5,"Media","Mucha"))</f>
        <v>Poca</v>
      </c>
      <c r="AQ1952" s="3" t="str">
        <f>+IF(TablaProyecto[[#This Row],[TotalWorkingYears]]&lt;4,"Junior",IF(TablaProyecto[[#This Row],[TotalWorkingYears]]&lt;10,"Intermediate","Senior"))</f>
        <v>Intermediate</v>
      </c>
      <c r="AS1952" t="str">
        <f>+IF(TablaProyecto[[#This Row],[Education]]&gt;5,"ERRONEO","")</f>
        <v/>
      </c>
      <c r="AT1952" t="str">
        <f>IF(+COUNTIF(TablaProyecto[EmployeeNumber],TablaProyecto[[#This Row],[EmployeeNumber]])&gt;1,"ERRONEO"," ")</f>
        <v xml:space="preserve"> </v>
      </c>
      <c r="AU1952" t="str">
        <f>+IF(TablaProyecto[[#This Row],[JobSatisfaction]]&gt;4,"ERRONEO"," ")</f>
        <v xml:space="preserve"> </v>
      </c>
      <c r="AV1952" t="str">
        <f>+IF(TablaProyecto[[#This Row],[PerformanceRating]]&gt;4,"ERRONEO"," ")</f>
        <v xml:space="preserve"> </v>
      </c>
      <c r="AW1952" t="str">
        <f>+IF(TablaProyecto[[#This Row],[RelationshipSatisfaction]]&gt;4,"ERRONEO"," ")</f>
        <v xml:space="preserve"> </v>
      </c>
      <c r="AX1952" t="str">
        <f>+IF(TablaProyecto[[#This Row],[WorkLifeBalance]]&gt;4,"ERRONEO"," ")</f>
        <v xml:space="preserve"> </v>
      </c>
    </row>
    <row r="1953" spans="1:50" x14ac:dyDescent="0.35">
      <c r="A1953">
        <v>59</v>
      </c>
      <c r="B1953" t="s">
        <v>35</v>
      </c>
      <c r="C1953" t="s">
        <v>55</v>
      </c>
      <c r="D1953">
        <v>422</v>
      </c>
      <c r="E1953" t="s">
        <v>61</v>
      </c>
      <c r="F1953">
        <v>2</v>
      </c>
      <c r="G1953">
        <v>3</v>
      </c>
      <c r="H1953" t="s">
        <v>60</v>
      </c>
      <c r="I1953">
        <v>1</v>
      </c>
      <c r="J1953">
        <v>2550</v>
      </c>
      <c r="K1953">
        <v>3</v>
      </c>
      <c r="L1953" t="s">
        <v>46</v>
      </c>
      <c r="M1953">
        <v>45</v>
      </c>
      <c r="N1953">
        <v>4</v>
      </c>
      <c r="O1953">
        <v>1</v>
      </c>
      <c r="P1953" t="s">
        <v>54</v>
      </c>
      <c r="Q1953">
        <v>3</v>
      </c>
      <c r="R1953" t="s">
        <v>41</v>
      </c>
      <c r="S1953">
        <v>16124</v>
      </c>
      <c r="T1953">
        <v>15000</v>
      </c>
      <c r="U1953">
        <v>0</v>
      </c>
      <c r="V1953" t="s">
        <v>42</v>
      </c>
      <c r="W1953" t="s">
        <v>35</v>
      </c>
      <c r="X1953">
        <v>22</v>
      </c>
      <c r="Y1953">
        <v>3</v>
      </c>
      <c r="Z1953">
        <v>3</v>
      </c>
      <c r="AA1953">
        <v>80</v>
      </c>
      <c r="AB1953">
        <v>0</v>
      </c>
      <c r="AC1953">
        <v>20</v>
      </c>
      <c r="AD1953">
        <v>3</v>
      </c>
      <c r="AE1953">
        <v>3</v>
      </c>
      <c r="AF1953">
        <v>3</v>
      </c>
      <c r="AG1953">
        <v>2</v>
      </c>
      <c r="AH1953">
        <v>0</v>
      </c>
      <c r="AI1953">
        <v>0</v>
      </c>
      <c r="AJ1953" s="3">
        <f>+TablaProyecto[[#This Row],[PercentSalaryHike]]/100</f>
        <v>0.22</v>
      </c>
      <c r="AK1953" s="3" t="str">
        <f>+IF(TablaProyecto[[#This Row],[Age]]&gt;=61,"Baby boomers",IF(TablaProyecto[[#This Row],[Age]]&gt;=45,"Generacion X",IF(TablaProyecto[[#This Row],[Age]]&gt;=29,"Millennials","Generacion Z")))</f>
        <v>Generacion X</v>
      </c>
      <c r="AL195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53" s="3" t="str">
        <f>+IF(TablaProyecto[[#This Row],[HourlyRate]]&lt;50,"Coste salarial bajo",IF(TablaProyecto[[#This Row],[HourlyRate]]&lt;75,"Coste salarial medio","Coste salarial alto"))</f>
        <v>Coste salarial bajo</v>
      </c>
      <c r="AN1953" s="3" t="str">
        <f>+IF(TablaProyecto[[#This Row],[DistanceFromHome]]&lt;10,"0-10 kms",IF(TablaProyecto[[#This Row],[DistanceFromHome]]&lt;20,"10-20 kms","20-30 kms"))</f>
        <v>0-10 kms</v>
      </c>
      <c r="AO1953" s="3" t="str">
        <f>+IF(TablaProyecto[[#This Row],[Porcentaje de aumento salarial recibido (%)]]&lt;16%,"Bajo",IF(TablaProyecto[[#This Row],[Porcentaje de aumento salarial recibido (%)]]&lt;21%,"Medio","Alto"))</f>
        <v>Alto</v>
      </c>
      <c r="AP1953" s="3" t="str">
        <f>+IF(TablaProyecto[[#This Row],[TrainingTimesLastYear]]&lt;3,"Poca",IF(TablaProyecto[[#This Row],[TrainingTimesLastYear]]&lt;5,"Media","Mucha"))</f>
        <v>Media</v>
      </c>
      <c r="AQ1953" s="3" t="str">
        <f>+IF(TablaProyecto[[#This Row],[TotalWorkingYears]]&lt;4,"Junior",IF(TablaProyecto[[#This Row],[TotalWorkingYears]]&lt;10,"Intermediate","Senior"))</f>
        <v>Senior</v>
      </c>
      <c r="AS1953" t="str">
        <f>+IF(TablaProyecto[[#This Row],[Education]]&gt;5,"ERRONEO","")</f>
        <v/>
      </c>
      <c r="AT1953" t="str">
        <f>IF(+COUNTIF(TablaProyecto[EmployeeNumber],TablaProyecto[[#This Row],[EmployeeNumber]])&gt;1,"ERRONEO"," ")</f>
        <v xml:space="preserve"> </v>
      </c>
      <c r="AU1953" t="str">
        <f>+IF(TablaProyecto[[#This Row],[JobSatisfaction]]&gt;4,"ERRONEO"," ")</f>
        <v xml:space="preserve"> </v>
      </c>
      <c r="AV1953" t="str">
        <f>+IF(TablaProyecto[[#This Row],[PerformanceRating]]&gt;4,"ERRONEO"," ")</f>
        <v xml:space="preserve"> </v>
      </c>
      <c r="AW1953" t="str">
        <f>+IF(TablaProyecto[[#This Row],[RelationshipSatisfaction]]&gt;4,"ERRONEO"," ")</f>
        <v xml:space="preserve"> </v>
      </c>
      <c r="AX1953" t="str">
        <f>+IF(TablaProyecto[[#This Row],[WorkLifeBalance]]&gt;4,"ERRONEO"," ")</f>
        <v xml:space="preserve"> </v>
      </c>
    </row>
    <row r="1954" spans="1:50" x14ac:dyDescent="0.35">
      <c r="A1954">
        <v>35</v>
      </c>
      <c r="B1954" t="s">
        <v>35</v>
      </c>
      <c r="C1954" t="s">
        <v>44</v>
      </c>
      <c r="D1954">
        <v>665</v>
      </c>
      <c r="E1954" t="s">
        <v>37</v>
      </c>
      <c r="F1954">
        <v>2</v>
      </c>
      <c r="G1954">
        <v>4</v>
      </c>
      <c r="H1954" t="s">
        <v>38</v>
      </c>
      <c r="I1954">
        <v>1</v>
      </c>
      <c r="J1954">
        <v>2551</v>
      </c>
      <c r="K1954">
        <v>4</v>
      </c>
      <c r="L1954" t="s">
        <v>39</v>
      </c>
      <c r="M1954">
        <v>30</v>
      </c>
      <c r="N1954">
        <v>2</v>
      </c>
      <c r="O1954">
        <v>2</v>
      </c>
      <c r="P1954" t="s">
        <v>50</v>
      </c>
      <c r="Q1954">
        <v>2</v>
      </c>
      <c r="R1954" t="s">
        <v>52</v>
      </c>
      <c r="S1954">
        <v>5507</v>
      </c>
      <c r="T1954">
        <v>22174</v>
      </c>
      <c r="U1954">
        <v>3</v>
      </c>
      <c r="V1954" t="s">
        <v>42</v>
      </c>
      <c r="W1954" t="s">
        <v>43</v>
      </c>
      <c r="X1954">
        <v>17</v>
      </c>
      <c r="Y1954">
        <v>3</v>
      </c>
      <c r="Z1954">
        <v>1</v>
      </c>
      <c r="AA1954">
        <v>80</v>
      </c>
      <c r="AB1954">
        <v>0</v>
      </c>
      <c r="AC1954">
        <v>4</v>
      </c>
      <c r="AD1954">
        <v>3</v>
      </c>
      <c r="AE1954">
        <v>3</v>
      </c>
      <c r="AF1954">
        <v>1</v>
      </c>
      <c r="AG1954">
        <v>2</v>
      </c>
      <c r="AH1954">
        <v>9</v>
      </c>
      <c r="AI1954">
        <v>1</v>
      </c>
      <c r="AJ1954" s="3">
        <f>+TablaProyecto[[#This Row],[PercentSalaryHike]]/100</f>
        <v>0.17</v>
      </c>
      <c r="AK1954" s="3" t="str">
        <f>+IF(TablaProyecto[[#This Row],[Age]]&gt;=61,"Baby boomers",IF(TablaProyecto[[#This Row],[Age]]&gt;=45,"Generacion X",IF(TablaProyecto[[#This Row],[Age]]&gt;=29,"Millennials","Generacion Z")))</f>
        <v>Millennials</v>
      </c>
      <c r="AL195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954" s="3" t="str">
        <f>+IF(TablaProyecto[[#This Row],[HourlyRate]]&lt;50,"Coste salarial bajo",IF(TablaProyecto[[#This Row],[HourlyRate]]&lt;75,"Coste salarial medio","Coste salarial alto"))</f>
        <v>Coste salarial bajo</v>
      </c>
      <c r="AN1954" s="3" t="str">
        <f>+IF(TablaProyecto[[#This Row],[DistanceFromHome]]&lt;10,"0-10 kms",IF(TablaProyecto[[#This Row],[DistanceFromHome]]&lt;20,"10-20 kms","20-30 kms"))</f>
        <v>0-10 kms</v>
      </c>
      <c r="AO1954" s="3" t="str">
        <f>+IF(TablaProyecto[[#This Row],[Porcentaje de aumento salarial recibido (%)]]&lt;16%,"Bajo",IF(TablaProyecto[[#This Row],[Porcentaje de aumento salarial recibido (%)]]&lt;21%,"Medio","Alto"))</f>
        <v>Medio</v>
      </c>
      <c r="AP1954" s="3" t="str">
        <f>+IF(TablaProyecto[[#This Row],[TrainingTimesLastYear]]&lt;3,"Poca",IF(TablaProyecto[[#This Row],[TrainingTimesLastYear]]&lt;5,"Media","Mucha"))</f>
        <v>Media</v>
      </c>
      <c r="AQ1954" s="3" t="str">
        <f>+IF(TablaProyecto[[#This Row],[TotalWorkingYears]]&lt;4,"Junior",IF(TablaProyecto[[#This Row],[TotalWorkingYears]]&lt;10,"Intermediate","Senior"))</f>
        <v>Intermediate</v>
      </c>
      <c r="AS1954" t="str">
        <f>+IF(TablaProyecto[[#This Row],[Education]]&gt;5,"ERRONEO","")</f>
        <v/>
      </c>
      <c r="AT1954" t="str">
        <f>IF(+COUNTIF(TablaProyecto[EmployeeNumber],TablaProyecto[[#This Row],[EmployeeNumber]])&gt;1,"ERRONEO"," ")</f>
        <v xml:space="preserve"> </v>
      </c>
      <c r="AU1954" t="str">
        <f>+IF(TablaProyecto[[#This Row],[JobSatisfaction]]&gt;4,"ERRONEO"," ")</f>
        <v xml:space="preserve"> </v>
      </c>
      <c r="AV1954" t="str">
        <f>+IF(TablaProyecto[[#This Row],[PerformanceRating]]&gt;4,"ERRONEO"," ")</f>
        <v xml:space="preserve"> </v>
      </c>
      <c r="AW1954" t="str">
        <f>+IF(TablaProyecto[[#This Row],[RelationshipSatisfaction]]&gt;4,"ERRONEO"," ")</f>
        <v xml:space="preserve"> </v>
      </c>
      <c r="AX1954" t="str">
        <f>+IF(TablaProyecto[[#This Row],[WorkLifeBalance]]&gt;4,"ERRONEO"," ")</f>
        <v xml:space="preserve"> </v>
      </c>
    </row>
    <row r="1955" spans="1:50" x14ac:dyDescent="0.35">
      <c r="A1955">
        <v>35</v>
      </c>
      <c r="B1955" t="s">
        <v>43</v>
      </c>
      <c r="C1955" t="s">
        <v>55</v>
      </c>
      <c r="D1955">
        <v>1230</v>
      </c>
      <c r="E1955" t="s">
        <v>61</v>
      </c>
      <c r="F1955">
        <v>1</v>
      </c>
      <c r="G1955">
        <v>4</v>
      </c>
      <c r="H1955" t="s">
        <v>61</v>
      </c>
      <c r="I1955">
        <v>1</v>
      </c>
      <c r="J1955">
        <v>2552</v>
      </c>
      <c r="K1955">
        <v>1</v>
      </c>
      <c r="L1955" t="s">
        <v>46</v>
      </c>
      <c r="M1955">
        <v>70</v>
      </c>
      <c r="N1955">
        <v>3</v>
      </c>
      <c r="O1955">
        <v>2</v>
      </c>
      <c r="P1955" t="s">
        <v>54</v>
      </c>
      <c r="Q1955">
        <v>4</v>
      </c>
      <c r="R1955" t="s">
        <v>48</v>
      </c>
      <c r="S1955">
        <v>17584</v>
      </c>
      <c r="T1955">
        <v>15276</v>
      </c>
      <c r="U1955">
        <v>0</v>
      </c>
      <c r="V1955" t="s">
        <v>42</v>
      </c>
      <c r="W1955" t="s">
        <v>43</v>
      </c>
      <c r="X1955">
        <v>11</v>
      </c>
      <c r="Y1955">
        <v>3</v>
      </c>
      <c r="Z1955">
        <v>1</v>
      </c>
      <c r="AA1955">
        <v>80</v>
      </c>
      <c r="AB1955">
        <v>2</v>
      </c>
      <c r="AC1955">
        <v>3</v>
      </c>
      <c r="AD1955">
        <v>2</v>
      </c>
      <c r="AE1955">
        <v>4</v>
      </c>
      <c r="AF1955">
        <v>0</v>
      </c>
      <c r="AG1955">
        <v>0</v>
      </c>
      <c r="AH1955">
        <v>2</v>
      </c>
      <c r="AI1955">
        <v>0</v>
      </c>
      <c r="AJ1955" s="3">
        <f>+TablaProyecto[[#This Row],[PercentSalaryHike]]/100</f>
        <v>0.11</v>
      </c>
      <c r="AK1955" s="3" t="str">
        <f>+IF(TablaProyecto[[#This Row],[Age]]&gt;=61,"Baby boomers",IF(TablaProyecto[[#This Row],[Age]]&gt;=45,"Generacion X",IF(TablaProyecto[[#This Row],[Age]]&gt;=29,"Millennials","Generacion Z")))</f>
        <v>Millennials</v>
      </c>
      <c r="AL195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955" s="3" t="str">
        <f>+IF(TablaProyecto[[#This Row],[HourlyRate]]&lt;50,"Coste salarial bajo",IF(TablaProyecto[[#This Row],[HourlyRate]]&lt;75,"Coste salarial medio","Coste salarial alto"))</f>
        <v>Coste salarial medio</v>
      </c>
      <c r="AN1955" s="3" t="str">
        <f>+IF(TablaProyecto[[#This Row],[DistanceFromHome]]&lt;10,"0-10 kms",IF(TablaProyecto[[#This Row],[DistanceFromHome]]&lt;20,"10-20 kms","20-30 kms"))</f>
        <v>0-10 kms</v>
      </c>
      <c r="AO1955" s="3" t="str">
        <f>+IF(TablaProyecto[[#This Row],[Porcentaje de aumento salarial recibido (%)]]&lt;16%,"Bajo",IF(TablaProyecto[[#This Row],[Porcentaje de aumento salarial recibido (%)]]&lt;21%,"Medio","Alto"))</f>
        <v>Bajo</v>
      </c>
      <c r="AP1955" s="3" t="str">
        <f>+IF(TablaProyecto[[#This Row],[TrainingTimesLastYear]]&lt;3,"Poca",IF(TablaProyecto[[#This Row],[TrainingTimesLastYear]]&lt;5,"Media","Mucha"))</f>
        <v>Poca</v>
      </c>
      <c r="AQ1955" s="3" t="str">
        <f>+IF(TablaProyecto[[#This Row],[TotalWorkingYears]]&lt;4,"Junior",IF(TablaProyecto[[#This Row],[TotalWorkingYears]]&lt;10,"Intermediate","Senior"))</f>
        <v>Junior</v>
      </c>
      <c r="AS1955" t="str">
        <f>+IF(TablaProyecto[[#This Row],[Education]]&gt;5,"ERRONEO","")</f>
        <v/>
      </c>
      <c r="AT1955" t="str">
        <f>IF(+COUNTIF(TablaProyecto[EmployeeNumber],TablaProyecto[[#This Row],[EmployeeNumber]])&gt;1,"ERRONEO"," ")</f>
        <v xml:space="preserve"> </v>
      </c>
      <c r="AU1955" t="str">
        <f>+IF(TablaProyecto[[#This Row],[JobSatisfaction]]&gt;4,"ERRONEO"," ")</f>
        <v xml:space="preserve"> </v>
      </c>
      <c r="AV1955" t="str">
        <f>+IF(TablaProyecto[[#This Row],[PerformanceRating]]&gt;4,"ERRONEO"," ")</f>
        <v xml:space="preserve"> </v>
      </c>
      <c r="AW1955" t="str">
        <f>+IF(TablaProyecto[[#This Row],[RelationshipSatisfaction]]&gt;4,"ERRONEO"," ")</f>
        <v xml:space="preserve"> </v>
      </c>
      <c r="AX1955" t="str">
        <f>+IF(TablaProyecto[[#This Row],[WorkLifeBalance]]&gt;4,"ERRONEO"," ")</f>
        <v xml:space="preserve"> </v>
      </c>
    </row>
    <row r="1956" spans="1:50" x14ac:dyDescent="0.35">
      <c r="A1956">
        <v>39</v>
      </c>
      <c r="B1956" t="s">
        <v>43</v>
      </c>
      <c r="C1956" t="s">
        <v>36</v>
      </c>
      <c r="D1956">
        <v>1225</v>
      </c>
      <c r="E1956" t="s">
        <v>37</v>
      </c>
      <c r="F1956">
        <v>25</v>
      </c>
      <c r="G1956">
        <v>3</v>
      </c>
      <c r="H1956" t="s">
        <v>60</v>
      </c>
      <c r="I1956">
        <v>1</v>
      </c>
      <c r="J1956">
        <v>2553</v>
      </c>
      <c r="K1956">
        <v>1</v>
      </c>
      <c r="L1956" t="s">
        <v>46</v>
      </c>
      <c r="M1956">
        <v>62</v>
      </c>
      <c r="N1956">
        <v>2</v>
      </c>
      <c r="O1956">
        <v>2</v>
      </c>
      <c r="P1956" t="s">
        <v>56</v>
      </c>
      <c r="Q1956">
        <v>2</v>
      </c>
      <c r="R1956" t="s">
        <v>52</v>
      </c>
      <c r="S1956">
        <v>7491</v>
      </c>
      <c r="T1956">
        <v>14408</v>
      </c>
      <c r="U1956">
        <v>3</v>
      </c>
      <c r="V1956" t="s">
        <v>42</v>
      </c>
      <c r="W1956" t="s">
        <v>35</v>
      </c>
      <c r="X1956">
        <v>20</v>
      </c>
      <c r="Y1956">
        <v>3</v>
      </c>
      <c r="Z1956">
        <v>1</v>
      </c>
      <c r="AA1956">
        <v>80</v>
      </c>
      <c r="AB1956">
        <v>0</v>
      </c>
      <c r="AC1956">
        <v>10</v>
      </c>
      <c r="AD1956">
        <v>4</v>
      </c>
      <c r="AE1956">
        <v>3</v>
      </c>
      <c r="AF1956">
        <v>14</v>
      </c>
      <c r="AG1956">
        <v>2</v>
      </c>
      <c r="AH1956">
        <v>5</v>
      </c>
      <c r="AI1956">
        <v>5</v>
      </c>
      <c r="AJ1956" s="3">
        <f>+TablaProyecto[[#This Row],[PercentSalaryHike]]/100</f>
        <v>0.2</v>
      </c>
      <c r="AK1956" s="3" t="str">
        <f>+IF(TablaProyecto[[#This Row],[Age]]&gt;=61,"Baby boomers",IF(TablaProyecto[[#This Row],[Age]]&gt;=45,"Generacion X",IF(TablaProyecto[[#This Row],[Age]]&gt;=29,"Millennials","Generacion Z")))</f>
        <v>Millennials</v>
      </c>
      <c r="AL195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956" s="3" t="str">
        <f>+IF(TablaProyecto[[#This Row],[HourlyRate]]&lt;50,"Coste salarial bajo",IF(TablaProyecto[[#This Row],[HourlyRate]]&lt;75,"Coste salarial medio","Coste salarial alto"))</f>
        <v>Coste salarial medio</v>
      </c>
      <c r="AN1956" s="3" t="str">
        <f>+IF(TablaProyecto[[#This Row],[DistanceFromHome]]&lt;10,"0-10 kms",IF(TablaProyecto[[#This Row],[DistanceFromHome]]&lt;20,"10-20 kms","20-30 kms"))</f>
        <v>20-30 kms</v>
      </c>
      <c r="AO1956" s="3" t="str">
        <f>+IF(TablaProyecto[[#This Row],[Porcentaje de aumento salarial recibido (%)]]&lt;16%,"Bajo",IF(TablaProyecto[[#This Row],[Porcentaje de aumento salarial recibido (%)]]&lt;21%,"Medio","Alto"))</f>
        <v>Medio</v>
      </c>
      <c r="AP1956" s="3" t="str">
        <f>+IF(TablaProyecto[[#This Row],[TrainingTimesLastYear]]&lt;3,"Poca",IF(TablaProyecto[[#This Row],[TrainingTimesLastYear]]&lt;5,"Media","Mucha"))</f>
        <v>Media</v>
      </c>
      <c r="AQ1956" s="3" t="str">
        <f>+IF(TablaProyecto[[#This Row],[TotalWorkingYears]]&lt;4,"Junior",IF(TablaProyecto[[#This Row],[TotalWorkingYears]]&lt;10,"Intermediate","Senior"))</f>
        <v>Senior</v>
      </c>
      <c r="AS1956" t="str">
        <f>+IF(TablaProyecto[[#This Row],[Education]]&gt;5,"ERRONEO","")</f>
        <v/>
      </c>
      <c r="AT1956" t="str">
        <f>IF(+COUNTIF(TablaProyecto[EmployeeNumber],TablaProyecto[[#This Row],[EmployeeNumber]])&gt;1,"ERRONEO"," ")</f>
        <v xml:space="preserve"> </v>
      </c>
      <c r="AU1956" t="str">
        <f>+IF(TablaProyecto[[#This Row],[JobSatisfaction]]&gt;4,"ERRONEO"," ")</f>
        <v xml:space="preserve"> </v>
      </c>
      <c r="AV1956" t="str">
        <f>+IF(TablaProyecto[[#This Row],[PerformanceRating]]&gt;4,"ERRONEO"," ")</f>
        <v xml:space="preserve"> </v>
      </c>
      <c r="AW1956" t="str">
        <f>+IF(TablaProyecto[[#This Row],[RelationshipSatisfaction]]&gt;4,"ERRONEO"," ")</f>
        <v xml:space="preserve"> </v>
      </c>
      <c r="AX1956" t="str">
        <f>+IF(TablaProyecto[[#This Row],[WorkLifeBalance]]&gt;4,"ERRONEO"," ")</f>
        <v xml:space="preserve"> </v>
      </c>
    </row>
    <row r="1957" spans="1:50" x14ac:dyDescent="0.35">
      <c r="A1957">
        <v>28</v>
      </c>
      <c r="B1957" t="s">
        <v>43</v>
      </c>
      <c r="C1957" t="s">
        <v>36</v>
      </c>
      <c r="D1957">
        <v>1469</v>
      </c>
      <c r="E1957" t="s">
        <v>37</v>
      </c>
      <c r="F1957">
        <v>22</v>
      </c>
      <c r="G1957">
        <v>3</v>
      </c>
      <c r="H1957" t="s">
        <v>60</v>
      </c>
      <c r="I1957">
        <v>1</v>
      </c>
      <c r="J1957">
        <v>2554</v>
      </c>
      <c r="K1957">
        <v>4</v>
      </c>
      <c r="L1957" t="s">
        <v>46</v>
      </c>
      <c r="M1957">
        <v>53</v>
      </c>
      <c r="N1957">
        <v>3</v>
      </c>
      <c r="O1957">
        <v>3</v>
      </c>
      <c r="P1957" t="s">
        <v>57</v>
      </c>
      <c r="Q1957">
        <v>2</v>
      </c>
      <c r="R1957" t="s">
        <v>48</v>
      </c>
      <c r="S1957">
        <v>5770</v>
      </c>
      <c r="T1957">
        <v>24208</v>
      </c>
      <c r="U1957">
        <v>1</v>
      </c>
      <c r="V1957" t="s">
        <v>42</v>
      </c>
      <c r="W1957" t="s">
        <v>35</v>
      </c>
      <c r="X1957">
        <v>15</v>
      </c>
      <c r="Y1957">
        <v>3</v>
      </c>
      <c r="Z1957">
        <v>3</v>
      </c>
      <c r="AA1957">
        <v>80</v>
      </c>
      <c r="AB1957">
        <v>0</v>
      </c>
      <c r="AC1957">
        <v>18</v>
      </c>
      <c r="AD1957">
        <v>3</v>
      </c>
      <c r="AE1957">
        <v>4</v>
      </c>
      <c r="AF1957">
        <v>5</v>
      </c>
      <c r="AG1957">
        <v>7</v>
      </c>
      <c r="AH1957">
        <v>4</v>
      </c>
      <c r="AI1957">
        <v>7</v>
      </c>
      <c r="AJ1957" s="3">
        <f>+TablaProyecto[[#This Row],[PercentSalaryHike]]/100</f>
        <v>0.15</v>
      </c>
      <c r="AK1957" s="3" t="str">
        <f>+IF(TablaProyecto[[#This Row],[Age]]&gt;=61,"Baby boomers",IF(TablaProyecto[[#This Row],[Age]]&gt;=45,"Generacion X",IF(TablaProyecto[[#This Row],[Age]]&gt;=29,"Millennials","Generacion Z")))</f>
        <v>Generacion Z</v>
      </c>
      <c r="AL195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57" s="3" t="str">
        <f>+IF(TablaProyecto[[#This Row],[HourlyRate]]&lt;50,"Coste salarial bajo",IF(TablaProyecto[[#This Row],[HourlyRate]]&lt;75,"Coste salarial medio","Coste salarial alto"))</f>
        <v>Coste salarial medio</v>
      </c>
      <c r="AN1957" s="3" t="str">
        <f>+IF(TablaProyecto[[#This Row],[DistanceFromHome]]&lt;10,"0-10 kms",IF(TablaProyecto[[#This Row],[DistanceFromHome]]&lt;20,"10-20 kms","20-30 kms"))</f>
        <v>20-30 kms</v>
      </c>
      <c r="AO1957" s="3" t="str">
        <f>+IF(TablaProyecto[[#This Row],[Porcentaje de aumento salarial recibido (%)]]&lt;16%,"Bajo",IF(TablaProyecto[[#This Row],[Porcentaje de aumento salarial recibido (%)]]&lt;21%,"Medio","Alto"))</f>
        <v>Bajo</v>
      </c>
      <c r="AP1957" s="3" t="str">
        <f>+IF(TablaProyecto[[#This Row],[TrainingTimesLastYear]]&lt;3,"Poca",IF(TablaProyecto[[#This Row],[TrainingTimesLastYear]]&lt;5,"Media","Mucha"))</f>
        <v>Media</v>
      </c>
      <c r="AQ1957" s="3" t="str">
        <f>+IF(TablaProyecto[[#This Row],[TotalWorkingYears]]&lt;4,"Junior",IF(TablaProyecto[[#This Row],[TotalWorkingYears]]&lt;10,"Intermediate","Senior"))</f>
        <v>Senior</v>
      </c>
      <c r="AS1957" t="str">
        <f>+IF(TablaProyecto[[#This Row],[Education]]&gt;5,"ERRONEO","")</f>
        <v/>
      </c>
      <c r="AT1957" t="str">
        <f>IF(+COUNTIF(TablaProyecto[EmployeeNumber],TablaProyecto[[#This Row],[EmployeeNumber]])&gt;1,"ERRONEO"," ")</f>
        <v xml:space="preserve"> </v>
      </c>
      <c r="AU1957" t="str">
        <f>+IF(TablaProyecto[[#This Row],[JobSatisfaction]]&gt;4,"ERRONEO"," ")</f>
        <v xml:space="preserve"> </v>
      </c>
      <c r="AV1957" t="str">
        <f>+IF(TablaProyecto[[#This Row],[PerformanceRating]]&gt;4,"ERRONEO"," ")</f>
        <v xml:space="preserve"> </v>
      </c>
      <c r="AW1957" t="str">
        <f>+IF(TablaProyecto[[#This Row],[RelationshipSatisfaction]]&gt;4,"ERRONEO"," ")</f>
        <v xml:space="preserve"> </v>
      </c>
      <c r="AX1957" t="str">
        <f>+IF(TablaProyecto[[#This Row],[WorkLifeBalance]]&gt;4,"ERRONEO"," ")</f>
        <v xml:space="preserve"> </v>
      </c>
    </row>
    <row r="1958" spans="1:50" x14ac:dyDescent="0.35">
      <c r="A1958">
        <v>36</v>
      </c>
      <c r="B1958" t="s">
        <v>43</v>
      </c>
      <c r="C1958" t="s">
        <v>44</v>
      </c>
      <c r="D1958">
        <v>172</v>
      </c>
      <c r="E1958" t="s">
        <v>61</v>
      </c>
      <c r="F1958">
        <v>2</v>
      </c>
      <c r="G1958">
        <v>2</v>
      </c>
      <c r="H1958" t="s">
        <v>61</v>
      </c>
      <c r="I1958">
        <v>1</v>
      </c>
      <c r="J1958">
        <v>2555</v>
      </c>
      <c r="K1958">
        <v>1</v>
      </c>
      <c r="L1958" t="s">
        <v>46</v>
      </c>
      <c r="M1958">
        <v>55</v>
      </c>
      <c r="N1958">
        <v>3</v>
      </c>
      <c r="O1958">
        <v>1</v>
      </c>
      <c r="P1958" t="s">
        <v>40</v>
      </c>
      <c r="Q1958">
        <v>1</v>
      </c>
      <c r="R1958" t="s">
        <v>41</v>
      </c>
      <c r="S1958">
        <v>4444</v>
      </c>
      <c r="T1958">
        <v>23679</v>
      </c>
      <c r="U1958">
        <v>1</v>
      </c>
      <c r="V1958" t="s">
        <v>42</v>
      </c>
      <c r="W1958" t="s">
        <v>35</v>
      </c>
      <c r="X1958">
        <v>14</v>
      </c>
      <c r="Y1958">
        <v>4</v>
      </c>
      <c r="Z1958">
        <v>4</v>
      </c>
      <c r="AA1958">
        <v>80</v>
      </c>
      <c r="AB1958">
        <v>0</v>
      </c>
      <c r="AC1958">
        <v>14</v>
      </c>
      <c r="AD1958">
        <v>2</v>
      </c>
      <c r="AE1958">
        <v>4</v>
      </c>
      <c r="AF1958">
        <v>4</v>
      </c>
      <c r="AG1958">
        <v>0</v>
      </c>
      <c r="AH1958">
        <v>8</v>
      </c>
      <c r="AI1958">
        <v>2</v>
      </c>
      <c r="AJ1958" s="3">
        <f>+TablaProyecto[[#This Row],[PercentSalaryHike]]/100</f>
        <v>0.14000000000000001</v>
      </c>
      <c r="AK1958" s="3" t="str">
        <f>+IF(TablaProyecto[[#This Row],[Age]]&gt;=61,"Baby boomers",IF(TablaProyecto[[#This Row],[Age]]&gt;=45,"Generacion X",IF(TablaProyecto[[#This Row],[Age]]&gt;=29,"Millennials","Generacion Z")))</f>
        <v>Millennials</v>
      </c>
      <c r="AL195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58" s="3" t="str">
        <f>+IF(TablaProyecto[[#This Row],[HourlyRate]]&lt;50,"Coste salarial bajo",IF(TablaProyecto[[#This Row],[HourlyRate]]&lt;75,"Coste salarial medio","Coste salarial alto"))</f>
        <v>Coste salarial medio</v>
      </c>
      <c r="AN1958" s="3" t="str">
        <f>+IF(TablaProyecto[[#This Row],[DistanceFromHome]]&lt;10,"0-10 kms",IF(TablaProyecto[[#This Row],[DistanceFromHome]]&lt;20,"10-20 kms","20-30 kms"))</f>
        <v>0-10 kms</v>
      </c>
      <c r="AO1958" s="3" t="str">
        <f>+IF(TablaProyecto[[#This Row],[Porcentaje de aumento salarial recibido (%)]]&lt;16%,"Bajo",IF(TablaProyecto[[#This Row],[Porcentaje de aumento salarial recibido (%)]]&lt;21%,"Medio","Alto"))</f>
        <v>Bajo</v>
      </c>
      <c r="AP1958" s="3" t="str">
        <f>+IF(TablaProyecto[[#This Row],[TrainingTimesLastYear]]&lt;3,"Poca",IF(TablaProyecto[[#This Row],[TrainingTimesLastYear]]&lt;5,"Media","Mucha"))</f>
        <v>Poca</v>
      </c>
      <c r="AQ1958" s="3" t="str">
        <f>+IF(TablaProyecto[[#This Row],[TotalWorkingYears]]&lt;4,"Junior",IF(TablaProyecto[[#This Row],[TotalWorkingYears]]&lt;10,"Intermediate","Senior"))</f>
        <v>Senior</v>
      </c>
      <c r="AS1958" t="str">
        <f>+IF(TablaProyecto[[#This Row],[Education]]&gt;5,"ERRONEO","")</f>
        <v/>
      </c>
      <c r="AT1958" t="str">
        <f>IF(+COUNTIF(TablaProyecto[EmployeeNumber],TablaProyecto[[#This Row],[EmployeeNumber]])&gt;1,"ERRONEO"," ")</f>
        <v xml:space="preserve"> </v>
      </c>
      <c r="AU1958" t="str">
        <f>+IF(TablaProyecto[[#This Row],[JobSatisfaction]]&gt;4,"ERRONEO"," ")</f>
        <v xml:space="preserve"> </v>
      </c>
      <c r="AV1958" t="str">
        <f>+IF(TablaProyecto[[#This Row],[PerformanceRating]]&gt;4,"ERRONEO"," ")</f>
        <v xml:space="preserve"> </v>
      </c>
      <c r="AW1958" t="str">
        <f>+IF(TablaProyecto[[#This Row],[RelationshipSatisfaction]]&gt;4,"ERRONEO"," ")</f>
        <v xml:space="preserve"> </v>
      </c>
      <c r="AX1958" t="str">
        <f>+IF(TablaProyecto[[#This Row],[WorkLifeBalance]]&gt;4,"ERRONEO"," ")</f>
        <v xml:space="preserve"> </v>
      </c>
    </row>
    <row r="1959" spans="1:50" x14ac:dyDescent="0.35">
      <c r="A1959">
        <v>43</v>
      </c>
      <c r="B1959" t="s">
        <v>43</v>
      </c>
      <c r="C1959" t="s">
        <v>36</v>
      </c>
      <c r="D1959">
        <v>1450</v>
      </c>
      <c r="E1959" t="s">
        <v>45</v>
      </c>
      <c r="F1959">
        <v>11</v>
      </c>
      <c r="G1959">
        <v>3</v>
      </c>
      <c r="H1959" t="s">
        <v>51</v>
      </c>
      <c r="I1959">
        <v>1</v>
      </c>
      <c r="J1959">
        <v>2556</v>
      </c>
      <c r="K1959">
        <v>1</v>
      </c>
      <c r="L1959" t="s">
        <v>39</v>
      </c>
      <c r="M1959">
        <v>43</v>
      </c>
      <c r="N1959">
        <v>3</v>
      </c>
      <c r="O1959">
        <v>1</v>
      </c>
      <c r="P1959" t="s">
        <v>58</v>
      </c>
      <c r="Q1959">
        <v>4</v>
      </c>
      <c r="R1959" t="s">
        <v>52</v>
      </c>
      <c r="S1959">
        <v>10266</v>
      </c>
      <c r="T1959">
        <v>22128</v>
      </c>
      <c r="U1959">
        <v>1</v>
      </c>
      <c r="V1959" t="s">
        <v>42</v>
      </c>
      <c r="W1959" t="s">
        <v>35</v>
      </c>
      <c r="X1959">
        <v>11</v>
      </c>
      <c r="Y1959">
        <v>3</v>
      </c>
      <c r="Z1959">
        <v>1</v>
      </c>
      <c r="AA1959">
        <v>80</v>
      </c>
      <c r="AB1959">
        <v>0</v>
      </c>
      <c r="AC1959">
        <v>7</v>
      </c>
      <c r="AD1959">
        <v>2</v>
      </c>
      <c r="AE1959">
        <v>3</v>
      </c>
      <c r="AF1959">
        <v>10</v>
      </c>
      <c r="AG1959">
        <v>7</v>
      </c>
      <c r="AH1959">
        <v>7</v>
      </c>
      <c r="AI1959">
        <v>10</v>
      </c>
      <c r="AJ1959" s="3">
        <f>+TablaProyecto[[#This Row],[PercentSalaryHike]]/100</f>
        <v>0.11</v>
      </c>
      <c r="AK1959" s="3" t="str">
        <f>+IF(TablaProyecto[[#This Row],[Age]]&gt;=61,"Baby boomers",IF(TablaProyecto[[#This Row],[Age]]&gt;=45,"Generacion X",IF(TablaProyecto[[#This Row],[Age]]&gt;=29,"Millennials","Generacion Z")))</f>
        <v>Millennials</v>
      </c>
      <c r="AL195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59" s="3" t="str">
        <f>+IF(TablaProyecto[[#This Row],[HourlyRate]]&lt;50,"Coste salarial bajo",IF(TablaProyecto[[#This Row],[HourlyRate]]&lt;75,"Coste salarial medio","Coste salarial alto"))</f>
        <v>Coste salarial bajo</v>
      </c>
      <c r="AN1959" s="3" t="str">
        <f>+IF(TablaProyecto[[#This Row],[DistanceFromHome]]&lt;10,"0-10 kms",IF(TablaProyecto[[#This Row],[DistanceFromHome]]&lt;20,"10-20 kms","20-30 kms"))</f>
        <v>10-20 kms</v>
      </c>
      <c r="AO1959" s="3" t="str">
        <f>+IF(TablaProyecto[[#This Row],[Porcentaje de aumento salarial recibido (%)]]&lt;16%,"Bajo",IF(TablaProyecto[[#This Row],[Porcentaje de aumento salarial recibido (%)]]&lt;21%,"Medio","Alto"))</f>
        <v>Bajo</v>
      </c>
      <c r="AP1959" s="3" t="str">
        <f>+IF(TablaProyecto[[#This Row],[TrainingTimesLastYear]]&lt;3,"Poca",IF(TablaProyecto[[#This Row],[TrainingTimesLastYear]]&lt;5,"Media","Mucha"))</f>
        <v>Poca</v>
      </c>
      <c r="AQ1959" s="3" t="str">
        <f>+IF(TablaProyecto[[#This Row],[TotalWorkingYears]]&lt;4,"Junior",IF(TablaProyecto[[#This Row],[TotalWorkingYears]]&lt;10,"Intermediate","Senior"))</f>
        <v>Intermediate</v>
      </c>
      <c r="AS1959" t="str">
        <f>+IF(TablaProyecto[[#This Row],[Education]]&gt;5,"ERRONEO","")</f>
        <v/>
      </c>
      <c r="AT1959" t="str">
        <f>IF(+COUNTIF(TablaProyecto[EmployeeNumber],TablaProyecto[[#This Row],[EmployeeNumber]])&gt;1,"ERRONEO"," ")</f>
        <v xml:space="preserve"> </v>
      </c>
      <c r="AU1959" t="str">
        <f>+IF(TablaProyecto[[#This Row],[JobSatisfaction]]&gt;4,"ERRONEO"," ")</f>
        <v xml:space="preserve"> </v>
      </c>
      <c r="AV1959" t="str">
        <f>+IF(TablaProyecto[[#This Row],[PerformanceRating]]&gt;4,"ERRONEO"," ")</f>
        <v xml:space="preserve"> </v>
      </c>
      <c r="AW1959" t="str">
        <f>+IF(TablaProyecto[[#This Row],[RelationshipSatisfaction]]&gt;4,"ERRONEO"," ")</f>
        <v xml:space="preserve"> </v>
      </c>
      <c r="AX1959" t="str">
        <f>+IF(TablaProyecto[[#This Row],[WorkLifeBalance]]&gt;4,"ERRONEO"," ")</f>
        <v xml:space="preserve"> </v>
      </c>
    </row>
    <row r="1960" spans="1:50" x14ac:dyDescent="0.35">
      <c r="A1960">
        <v>34</v>
      </c>
      <c r="B1960" t="s">
        <v>43</v>
      </c>
      <c r="C1960" t="s">
        <v>36</v>
      </c>
      <c r="D1960">
        <v>1141</v>
      </c>
      <c r="E1960" t="s">
        <v>45</v>
      </c>
      <c r="F1960">
        <v>5</v>
      </c>
      <c r="G1960">
        <v>4</v>
      </c>
      <c r="H1960" t="s">
        <v>38</v>
      </c>
      <c r="I1960">
        <v>1</v>
      </c>
      <c r="J1960">
        <v>2557</v>
      </c>
      <c r="K1960">
        <v>4</v>
      </c>
      <c r="L1960" t="s">
        <v>39</v>
      </c>
      <c r="M1960">
        <v>60</v>
      </c>
      <c r="N1960">
        <v>3</v>
      </c>
      <c r="O1960">
        <v>3</v>
      </c>
      <c r="P1960" t="s">
        <v>50</v>
      </c>
      <c r="Q1960">
        <v>3</v>
      </c>
      <c r="R1960" t="s">
        <v>41</v>
      </c>
      <c r="S1960">
        <v>2642</v>
      </c>
      <c r="T1960">
        <v>12421</v>
      </c>
      <c r="U1960">
        <v>6</v>
      </c>
      <c r="V1960" t="s">
        <v>42</v>
      </c>
      <c r="W1960" t="s">
        <v>35</v>
      </c>
      <c r="X1960">
        <v>11</v>
      </c>
      <c r="Y1960">
        <v>4</v>
      </c>
      <c r="Z1960">
        <v>3</v>
      </c>
      <c r="AA1960">
        <v>80</v>
      </c>
      <c r="AB1960">
        <v>1</v>
      </c>
      <c r="AC1960">
        <v>19</v>
      </c>
      <c r="AD1960">
        <v>3</v>
      </c>
      <c r="AE1960">
        <v>3</v>
      </c>
      <c r="AF1960">
        <v>31</v>
      </c>
      <c r="AG1960">
        <v>2</v>
      </c>
      <c r="AH1960">
        <v>2</v>
      </c>
      <c r="AI1960">
        <v>5</v>
      </c>
      <c r="AJ1960" s="3">
        <f>+TablaProyecto[[#This Row],[PercentSalaryHike]]/100</f>
        <v>0.11</v>
      </c>
      <c r="AK1960" s="3" t="str">
        <f>+IF(TablaProyecto[[#This Row],[Age]]&gt;=61,"Baby boomers",IF(TablaProyecto[[#This Row],[Age]]&gt;=45,"Generacion X",IF(TablaProyecto[[#This Row],[Age]]&gt;=29,"Millennials","Generacion Z")))</f>
        <v>Millennials</v>
      </c>
      <c r="AL196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960" s="3" t="str">
        <f>+IF(TablaProyecto[[#This Row],[HourlyRate]]&lt;50,"Coste salarial bajo",IF(TablaProyecto[[#This Row],[HourlyRate]]&lt;75,"Coste salarial medio","Coste salarial alto"))</f>
        <v>Coste salarial medio</v>
      </c>
      <c r="AN1960" s="3" t="str">
        <f>+IF(TablaProyecto[[#This Row],[DistanceFromHome]]&lt;10,"0-10 kms",IF(TablaProyecto[[#This Row],[DistanceFromHome]]&lt;20,"10-20 kms","20-30 kms"))</f>
        <v>0-10 kms</v>
      </c>
      <c r="AO1960" s="3" t="str">
        <f>+IF(TablaProyecto[[#This Row],[Porcentaje de aumento salarial recibido (%)]]&lt;16%,"Bajo",IF(TablaProyecto[[#This Row],[Porcentaje de aumento salarial recibido (%)]]&lt;21%,"Medio","Alto"))</f>
        <v>Bajo</v>
      </c>
      <c r="AP1960" s="3" t="str">
        <f>+IF(TablaProyecto[[#This Row],[TrainingTimesLastYear]]&lt;3,"Poca",IF(TablaProyecto[[#This Row],[TrainingTimesLastYear]]&lt;5,"Media","Mucha"))</f>
        <v>Media</v>
      </c>
      <c r="AQ1960" s="3" t="str">
        <f>+IF(TablaProyecto[[#This Row],[TotalWorkingYears]]&lt;4,"Junior",IF(TablaProyecto[[#This Row],[TotalWorkingYears]]&lt;10,"Intermediate","Senior"))</f>
        <v>Senior</v>
      </c>
      <c r="AS1960" t="str">
        <f>+IF(TablaProyecto[[#This Row],[Education]]&gt;5,"ERRONEO","")</f>
        <v/>
      </c>
      <c r="AT1960" t="str">
        <f>IF(+COUNTIF(TablaProyecto[EmployeeNumber],TablaProyecto[[#This Row],[EmployeeNumber]])&gt;1,"ERRONEO"," ")</f>
        <v xml:space="preserve"> </v>
      </c>
      <c r="AU1960" t="str">
        <f>+IF(TablaProyecto[[#This Row],[JobSatisfaction]]&gt;4,"ERRONEO"," ")</f>
        <v xml:space="preserve"> </v>
      </c>
      <c r="AV1960" t="str">
        <f>+IF(TablaProyecto[[#This Row],[PerformanceRating]]&gt;4,"ERRONEO"," ")</f>
        <v xml:space="preserve"> </v>
      </c>
      <c r="AW1960" t="str">
        <f>+IF(TablaProyecto[[#This Row],[RelationshipSatisfaction]]&gt;4,"ERRONEO"," ")</f>
        <v xml:space="preserve"> </v>
      </c>
      <c r="AX1960" t="str">
        <f>+IF(TablaProyecto[[#This Row],[WorkLifeBalance]]&gt;4,"ERRONEO"," ")</f>
        <v xml:space="preserve"> </v>
      </c>
    </row>
    <row r="1961" spans="1:50" x14ac:dyDescent="0.35">
      <c r="A1961">
        <v>41</v>
      </c>
      <c r="B1961" t="s">
        <v>35</v>
      </c>
      <c r="C1961" t="s">
        <v>36</v>
      </c>
      <c r="D1961">
        <v>1443</v>
      </c>
      <c r="E1961" t="s">
        <v>45</v>
      </c>
      <c r="F1961">
        <v>2</v>
      </c>
      <c r="G1961">
        <v>2</v>
      </c>
      <c r="H1961" t="s">
        <v>60</v>
      </c>
      <c r="I1961">
        <v>1</v>
      </c>
      <c r="J1961">
        <v>2558</v>
      </c>
      <c r="K1961">
        <v>4</v>
      </c>
      <c r="L1961" t="s">
        <v>39</v>
      </c>
      <c r="M1961">
        <v>79</v>
      </c>
      <c r="N1961">
        <v>2</v>
      </c>
      <c r="O1961">
        <v>1</v>
      </c>
      <c r="P1961" t="s">
        <v>58</v>
      </c>
      <c r="Q1961">
        <v>4</v>
      </c>
      <c r="R1961" t="s">
        <v>41</v>
      </c>
      <c r="S1961">
        <v>10965</v>
      </c>
      <c r="T1961">
        <v>6004</v>
      </c>
      <c r="U1961">
        <v>4</v>
      </c>
      <c r="V1961" t="s">
        <v>42</v>
      </c>
      <c r="W1961" t="s">
        <v>35</v>
      </c>
      <c r="X1961">
        <v>12</v>
      </c>
      <c r="Y1961">
        <v>3</v>
      </c>
      <c r="Z1961">
        <v>4</v>
      </c>
      <c r="AA1961">
        <v>80</v>
      </c>
      <c r="AB1961">
        <v>0</v>
      </c>
      <c r="AC1961">
        <v>10</v>
      </c>
      <c r="AD1961">
        <v>2</v>
      </c>
      <c r="AE1961">
        <v>4</v>
      </c>
      <c r="AF1961">
        <v>13</v>
      </c>
      <c r="AG1961">
        <v>7</v>
      </c>
      <c r="AH1961">
        <v>12</v>
      </c>
      <c r="AI1961">
        <v>1</v>
      </c>
      <c r="AJ1961" s="3">
        <f>+TablaProyecto[[#This Row],[PercentSalaryHike]]/100</f>
        <v>0.12</v>
      </c>
      <c r="AK1961" s="3" t="str">
        <f>+IF(TablaProyecto[[#This Row],[Age]]&gt;=61,"Baby boomers",IF(TablaProyecto[[#This Row],[Age]]&gt;=45,"Generacion X",IF(TablaProyecto[[#This Row],[Age]]&gt;=29,"Millennials","Generacion Z")))</f>
        <v>Millennials</v>
      </c>
      <c r="AL196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961" s="3" t="str">
        <f>+IF(TablaProyecto[[#This Row],[HourlyRate]]&lt;50,"Coste salarial bajo",IF(TablaProyecto[[#This Row],[HourlyRate]]&lt;75,"Coste salarial medio","Coste salarial alto"))</f>
        <v>Coste salarial alto</v>
      </c>
      <c r="AN1961" s="3" t="str">
        <f>+IF(TablaProyecto[[#This Row],[DistanceFromHome]]&lt;10,"0-10 kms",IF(TablaProyecto[[#This Row],[DistanceFromHome]]&lt;20,"10-20 kms","20-30 kms"))</f>
        <v>0-10 kms</v>
      </c>
      <c r="AO1961" s="3" t="str">
        <f>+IF(TablaProyecto[[#This Row],[Porcentaje de aumento salarial recibido (%)]]&lt;16%,"Bajo",IF(TablaProyecto[[#This Row],[Porcentaje de aumento salarial recibido (%)]]&lt;21%,"Medio","Alto"))</f>
        <v>Bajo</v>
      </c>
      <c r="AP1961" s="3" t="str">
        <f>+IF(TablaProyecto[[#This Row],[TrainingTimesLastYear]]&lt;3,"Poca",IF(TablaProyecto[[#This Row],[TrainingTimesLastYear]]&lt;5,"Media","Mucha"))</f>
        <v>Poca</v>
      </c>
      <c r="AQ1961" s="3" t="str">
        <f>+IF(TablaProyecto[[#This Row],[TotalWorkingYears]]&lt;4,"Junior",IF(TablaProyecto[[#This Row],[TotalWorkingYears]]&lt;10,"Intermediate","Senior"))</f>
        <v>Senior</v>
      </c>
      <c r="AS1961" t="str">
        <f>+IF(TablaProyecto[[#This Row],[Education]]&gt;5,"ERRONEO","")</f>
        <v/>
      </c>
      <c r="AT1961" t="str">
        <f>IF(+COUNTIF(TablaProyecto[EmployeeNumber],TablaProyecto[[#This Row],[EmployeeNumber]])&gt;1,"ERRONEO"," ")</f>
        <v xml:space="preserve"> </v>
      </c>
      <c r="AU1961" t="str">
        <f>+IF(TablaProyecto[[#This Row],[JobSatisfaction]]&gt;4,"ERRONEO"," ")</f>
        <v xml:space="preserve"> </v>
      </c>
      <c r="AV1961" t="str">
        <f>+IF(TablaProyecto[[#This Row],[PerformanceRating]]&gt;4,"ERRONEO"," ")</f>
        <v xml:space="preserve"> </v>
      </c>
      <c r="AW1961" t="str">
        <f>+IF(TablaProyecto[[#This Row],[RelationshipSatisfaction]]&gt;4,"ERRONEO"," ")</f>
        <v xml:space="preserve"> </v>
      </c>
      <c r="AX1961" t="str">
        <f>+IF(TablaProyecto[[#This Row],[WorkLifeBalance]]&gt;4,"ERRONEO"," ")</f>
        <v xml:space="preserve"> </v>
      </c>
    </row>
    <row r="1962" spans="1:50" x14ac:dyDescent="0.35">
      <c r="A1962">
        <v>39</v>
      </c>
      <c r="B1962" t="s">
        <v>35</v>
      </c>
      <c r="C1962" t="s">
        <v>44</v>
      </c>
      <c r="D1962">
        <v>1034</v>
      </c>
      <c r="E1962" t="s">
        <v>37</v>
      </c>
      <c r="F1962">
        <v>11</v>
      </c>
      <c r="G1962">
        <v>3</v>
      </c>
      <c r="H1962" t="s">
        <v>49</v>
      </c>
      <c r="I1962">
        <v>1</v>
      </c>
      <c r="J1962">
        <v>2559</v>
      </c>
      <c r="K1962">
        <v>2</v>
      </c>
      <c r="L1962" t="s">
        <v>46</v>
      </c>
      <c r="M1962">
        <v>87</v>
      </c>
      <c r="N1962">
        <v>2</v>
      </c>
      <c r="O1962">
        <v>2</v>
      </c>
      <c r="P1962" t="s">
        <v>47</v>
      </c>
      <c r="Q1962">
        <v>3</v>
      </c>
      <c r="R1962" t="s">
        <v>48</v>
      </c>
      <c r="S1962">
        <v>16627</v>
      </c>
      <c r="T1962">
        <v>19863</v>
      </c>
      <c r="U1962">
        <v>0</v>
      </c>
      <c r="V1962" t="s">
        <v>42</v>
      </c>
      <c r="W1962" t="s">
        <v>43</v>
      </c>
      <c r="X1962">
        <v>12</v>
      </c>
      <c r="Y1962">
        <v>3</v>
      </c>
      <c r="Z1962">
        <v>2</v>
      </c>
      <c r="AA1962">
        <v>80</v>
      </c>
      <c r="AB1962">
        <v>1</v>
      </c>
      <c r="AC1962">
        <v>6</v>
      </c>
      <c r="AD1962">
        <v>2</v>
      </c>
      <c r="AE1962">
        <v>3</v>
      </c>
      <c r="AF1962">
        <v>7</v>
      </c>
      <c r="AG1962">
        <v>7</v>
      </c>
      <c r="AH1962">
        <v>0</v>
      </c>
      <c r="AI1962">
        <v>0</v>
      </c>
      <c r="AJ1962" s="3">
        <f>+TablaProyecto[[#This Row],[PercentSalaryHike]]/100</f>
        <v>0.12</v>
      </c>
      <c r="AK1962" s="3" t="str">
        <f>+IF(TablaProyecto[[#This Row],[Age]]&gt;=61,"Baby boomers",IF(TablaProyecto[[#This Row],[Age]]&gt;=45,"Generacion X",IF(TablaProyecto[[#This Row],[Age]]&gt;=29,"Millennials","Generacion Z")))</f>
        <v>Millennials</v>
      </c>
      <c r="AL196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62" s="3" t="str">
        <f>+IF(TablaProyecto[[#This Row],[HourlyRate]]&lt;50,"Coste salarial bajo",IF(TablaProyecto[[#This Row],[HourlyRate]]&lt;75,"Coste salarial medio","Coste salarial alto"))</f>
        <v>Coste salarial alto</v>
      </c>
      <c r="AN1962" s="3" t="str">
        <f>+IF(TablaProyecto[[#This Row],[DistanceFromHome]]&lt;10,"0-10 kms",IF(TablaProyecto[[#This Row],[DistanceFromHome]]&lt;20,"10-20 kms","20-30 kms"))</f>
        <v>10-20 kms</v>
      </c>
      <c r="AO1962" s="3" t="str">
        <f>+IF(TablaProyecto[[#This Row],[Porcentaje de aumento salarial recibido (%)]]&lt;16%,"Bajo",IF(TablaProyecto[[#This Row],[Porcentaje de aumento salarial recibido (%)]]&lt;21%,"Medio","Alto"))</f>
        <v>Bajo</v>
      </c>
      <c r="AP1962" s="3" t="str">
        <f>+IF(TablaProyecto[[#This Row],[TrainingTimesLastYear]]&lt;3,"Poca",IF(TablaProyecto[[#This Row],[TrainingTimesLastYear]]&lt;5,"Media","Mucha"))</f>
        <v>Poca</v>
      </c>
      <c r="AQ1962" s="3" t="str">
        <f>+IF(TablaProyecto[[#This Row],[TotalWorkingYears]]&lt;4,"Junior",IF(TablaProyecto[[#This Row],[TotalWorkingYears]]&lt;10,"Intermediate","Senior"))</f>
        <v>Intermediate</v>
      </c>
      <c r="AS1962" t="str">
        <f>+IF(TablaProyecto[[#This Row],[Education]]&gt;5,"ERRONEO","")</f>
        <v/>
      </c>
      <c r="AT1962" t="str">
        <f>IF(+COUNTIF(TablaProyecto[EmployeeNumber],TablaProyecto[[#This Row],[EmployeeNumber]])&gt;1,"ERRONEO"," ")</f>
        <v xml:space="preserve"> </v>
      </c>
      <c r="AU1962" t="str">
        <f>+IF(TablaProyecto[[#This Row],[JobSatisfaction]]&gt;4,"ERRONEO"," ")</f>
        <v xml:space="preserve"> </v>
      </c>
      <c r="AV1962" t="str">
        <f>+IF(TablaProyecto[[#This Row],[PerformanceRating]]&gt;4,"ERRONEO"," ")</f>
        <v xml:space="preserve"> </v>
      </c>
      <c r="AW1962" t="str">
        <f>+IF(TablaProyecto[[#This Row],[RelationshipSatisfaction]]&gt;4,"ERRONEO"," ")</f>
        <v xml:space="preserve"> </v>
      </c>
      <c r="AX1962" t="str">
        <f>+IF(TablaProyecto[[#This Row],[WorkLifeBalance]]&gt;4,"ERRONEO"," ")</f>
        <v xml:space="preserve"> </v>
      </c>
    </row>
    <row r="1963" spans="1:50" x14ac:dyDescent="0.35">
      <c r="A1963">
        <v>21</v>
      </c>
      <c r="B1963" t="s">
        <v>43</v>
      </c>
      <c r="C1963" t="s">
        <v>55</v>
      </c>
      <c r="D1963">
        <v>766</v>
      </c>
      <c r="E1963" t="s">
        <v>37</v>
      </c>
      <c r="F1963">
        <v>2</v>
      </c>
      <c r="G1963">
        <v>3</v>
      </c>
      <c r="H1963" t="s">
        <v>49</v>
      </c>
      <c r="I1963">
        <v>1</v>
      </c>
      <c r="J1963">
        <v>2560</v>
      </c>
      <c r="K1963">
        <v>1</v>
      </c>
      <c r="L1963" t="s">
        <v>46</v>
      </c>
      <c r="M1963">
        <v>40</v>
      </c>
      <c r="N1963">
        <v>4</v>
      </c>
      <c r="O1963">
        <v>3</v>
      </c>
      <c r="P1963" t="s">
        <v>61</v>
      </c>
      <c r="Q1963">
        <v>2</v>
      </c>
      <c r="R1963" t="s">
        <v>41</v>
      </c>
      <c r="S1963">
        <v>6062</v>
      </c>
      <c r="T1963">
        <v>13492</v>
      </c>
      <c r="U1963">
        <v>3</v>
      </c>
      <c r="V1963" t="s">
        <v>42</v>
      </c>
      <c r="W1963" t="s">
        <v>35</v>
      </c>
      <c r="X1963">
        <v>12</v>
      </c>
      <c r="Y1963">
        <v>3</v>
      </c>
      <c r="Z1963">
        <v>2</v>
      </c>
      <c r="AA1963">
        <v>80</v>
      </c>
      <c r="AB1963">
        <v>1</v>
      </c>
      <c r="AC1963">
        <v>15</v>
      </c>
      <c r="AD1963">
        <v>3</v>
      </c>
      <c r="AE1963">
        <v>3</v>
      </c>
      <c r="AF1963">
        <v>7</v>
      </c>
      <c r="AG1963">
        <v>2</v>
      </c>
      <c r="AH1963">
        <v>6</v>
      </c>
      <c r="AI1963">
        <v>4</v>
      </c>
      <c r="AJ1963" s="3">
        <f>+TablaProyecto[[#This Row],[PercentSalaryHike]]/100</f>
        <v>0.12</v>
      </c>
      <c r="AK1963" s="3" t="str">
        <f>+IF(TablaProyecto[[#This Row],[Age]]&gt;=61,"Baby boomers",IF(TablaProyecto[[#This Row],[Age]]&gt;=45,"Generacion X",IF(TablaProyecto[[#This Row],[Age]]&gt;=29,"Millennials","Generacion Z")))</f>
        <v>Generacion Z</v>
      </c>
      <c r="AL196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63" s="3" t="str">
        <f>+IF(TablaProyecto[[#This Row],[HourlyRate]]&lt;50,"Coste salarial bajo",IF(TablaProyecto[[#This Row],[HourlyRate]]&lt;75,"Coste salarial medio","Coste salarial alto"))</f>
        <v>Coste salarial bajo</v>
      </c>
      <c r="AN1963" s="3" t="str">
        <f>+IF(TablaProyecto[[#This Row],[DistanceFromHome]]&lt;10,"0-10 kms",IF(TablaProyecto[[#This Row],[DistanceFromHome]]&lt;20,"10-20 kms","20-30 kms"))</f>
        <v>0-10 kms</v>
      </c>
      <c r="AO1963" s="3" t="str">
        <f>+IF(TablaProyecto[[#This Row],[Porcentaje de aumento salarial recibido (%)]]&lt;16%,"Bajo",IF(TablaProyecto[[#This Row],[Porcentaje de aumento salarial recibido (%)]]&lt;21%,"Medio","Alto"))</f>
        <v>Bajo</v>
      </c>
      <c r="AP1963" s="3" t="str">
        <f>+IF(TablaProyecto[[#This Row],[TrainingTimesLastYear]]&lt;3,"Poca",IF(TablaProyecto[[#This Row],[TrainingTimesLastYear]]&lt;5,"Media","Mucha"))</f>
        <v>Media</v>
      </c>
      <c r="AQ1963" s="3" t="str">
        <f>+IF(TablaProyecto[[#This Row],[TotalWorkingYears]]&lt;4,"Junior",IF(TablaProyecto[[#This Row],[TotalWorkingYears]]&lt;10,"Intermediate","Senior"))</f>
        <v>Senior</v>
      </c>
      <c r="AS1963" t="str">
        <f>+IF(TablaProyecto[[#This Row],[Education]]&gt;5,"ERRONEO","")</f>
        <v/>
      </c>
      <c r="AT1963" t="str">
        <f>IF(+COUNTIF(TablaProyecto[EmployeeNumber],TablaProyecto[[#This Row],[EmployeeNumber]])&gt;1,"ERRONEO"," ")</f>
        <v xml:space="preserve"> </v>
      </c>
      <c r="AU1963" t="str">
        <f>+IF(TablaProyecto[[#This Row],[JobSatisfaction]]&gt;4,"ERRONEO"," ")</f>
        <v xml:space="preserve"> </v>
      </c>
      <c r="AV1963" t="str">
        <f>+IF(TablaProyecto[[#This Row],[PerformanceRating]]&gt;4,"ERRONEO"," ")</f>
        <v xml:space="preserve"> </v>
      </c>
      <c r="AW1963" t="str">
        <f>+IF(TablaProyecto[[#This Row],[RelationshipSatisfaction]]&gt;4,"ERRONEO"," ")</f>
        <v xml:space="preserve"> </v>
      </c>
      <c r="AX1963" t="str">
        <f>+IF(TablaProyecto[[#This Row],[WorkLifeBalance]]&gt;4,"ERRONEO"," ")</f>
        <v xml:space="preserve"> </v>
      </c>
    </row>
    <row r="1964" spans="1:50" x14ac:dyDescent="0.35">
      <c r="A1964">
        <v>52</v>
      </c>
      <c r="B1964" t="s">
        <v>35</v>
      </c>
      <c r="C1964" t="s">
        <v>55</v>
      </c>
      <c r="D1964">
        <v>1012</v>
      </c>
      <c r="E1964" t="s">
        <v>61</v>
      </c>
      <c r="F1964">
        <v>8</v>
      </c>
      <c r="G1964">
        <v>3</v>
      </c>
      <c r="H1964" t="s">
        <v>38</v>
      </c>
      <c r="I1964">
        <v>1</v>
      </c>
      <c r="J1964">
        <v>2561</v>
      </c>
      <c r="K1964">
        <v>4</v>
      </c>
      <c r="L1964" t="s">
        <v>46</v>
      </c>
      <c r="M1964">
        <v>68</v>
      </c>
      <c r="N1964">
        <v>2</v>
      </c>
      <c r="O1964">
        <v>1</v>
      </c>
      <c r="P1964" t="s">
        <v>47</v>
      </c>
      <c r="Q1964">
        <v>1</v>
      </c>
      <c r="R1964" t="s">
        <v>41</v>
      </c>
      <c r="S1964">
        <v>6162</v>
      </c>
      <c r="T1964">
        <v>9571</v>
      </c>
      <c r="U1964">
        <v>1</v>
      </c>
      <c r="V1964" t="s">
        <v>42</v>
      </c>
      <c r="W1964" t="s">
        <v>35</v>
      </c>
      <c r="X1964">
        <v>12</v>
      </c>
      <c r="Y1964">
        <v>3</v>
      </c>
      <c r="Z1964">
        <v>2</v>
      </c>
      <c r="AA1964">
        <v>80</v>
      </c>
      <c r="AB1964">
        <v>1</v>
      </c>
      <c r="AC1964">
        <v>12</v>
      </c>
      <c r="AD1964">
        <v>6</v>
      </c>
      <c r="AE1964">
        <v>2</v>
      </c>
      <c r="AF1964">
        <v>1</v>
      </c>
      <c r="AG1964">
        <v>2</v>
      </c>
      <c r="AH1964">
        <v>0</v>
      </c>
      <c r="AI1964">
        <v>2</v>
      </c>
      <c r="AJ1964" s="3">
        <f>+TablaProyecto[[#This Row],[PercentSalaryHike]]/100</f>
        <v>0.12</v>
      </c>
      <c r="AK1964" s="3" t="str">
        <f>+IF(TablaProyecto[[#This Row],[Age]]&gt;=61,"Baby boomers",IF(TablaProyecto[[#This Row],[Age]]&gt;=45,"Generacion X",IF(TablaProyecto[[#This Row],[Age]]&gt;=29,"Millennials","Generacion Z")))</f>
        <v>Generacion X</v>
      </c>
      <c r="AL196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964" s="3" t="str">
        <f>+IF(TablaProyecto[[#This Row],[HourlyRate]]&lt;50,"Coste salarial bajo",IF(TablaProyecto[[#This Row],[HourlyRate]]&lt;75,"Coste salarial medio","Coste salarial alto"))</f>
        <v>Coste salarial medio</v>
      </c>
      <c r="AN1964" s="3" t="str">
        <f>+IF(TablaProyecto[[#This Row],[DistanceFromHome]]&lt;10,"0-10 kms",IF(TablaProyecto[[#This Row],[DistanceFromHome]]&lt;20,"10-20 kms","20-30 kms"))</f>
        <v>0-10 kms</v>
      </c>
      <c r="AO1964" s="3" t="str">
        <f>+IF(TablaProyecto[[#This Row],[Porcentaje de aumento salarial recibido (%)]]&lt;16%,"Bajo",IF(TablaProyecto[[#This Row],[Porcentaje de aumento salarial recibido (%)]]&lt;21%,"Medio","Alto"))</f>
        <v>Bajo</v>
      </c>
      <c r="AP1964" s="3" t="str">
        <f>+IF(TablaProyecto[[#This Row],[TrainingTimesLastYear]]&lt;3,"Poca",IF(TablaProyecto[[#This Row],[TrainingTimesLastYear]]&lt;5,"Media","Mucha"))</f>
        <v>Mucha</v>
      </c>
      <c r="AQ1964" s="3" t="str">
        <f>+IF(TablaProyecto[[#This Row],[TotalWorkingYears]]&lt;4,"Junior",IF(TablaProyecto[[#This Row],[TotalWorkingYears]]&lt;10,"Intermediate","Senior"))</f>
        <v>Senior</v>
      </c>
      <c r="AS1964" t="str">
        <f>+IF(TablaProyecto[[#This Row],[Education]]&gt;5,"ERRONEO","")</f>
        <v/>
      </c>
      <c r="AT1964" t="str">
        <f>IF(+COUNTIF(TablaProyecto[EmployeeNumber],TablaProyecto[[#This Row],[EmployeeNumber]])&gt;1,"ERRONEO"," ")</f>
        <v xml:space="preserve"> </v>
      </c>
      <c r="AU1964" t="str">
        <f>+IF(TablaProyecto[[#This Row],[JobSatisfaction]]&gt;4,"ERRONEO"," ")</f>
        <v xml:space="preserve"> </v>
      </c>
      <c r="AV1964" t="str">
        <f>+IF(TablaProyecto[[#This Row],[PerformanceRating]]&gt;4,"ERRONEO"," ")</f>
        <v xml:space="preserve"> </v>
      </c>
      <c r="AW1964" t="str">
        <f>+IF(TablaProyecto[[#This Row],[RelationshipSatisfaction]]&gt;4,"ERRONEO"," ")</f>
        <v xml:space="preserve"> </v>
      </c>
      <c r="AX1964" t="str">
        <f>+IF(TablaProyecto[[#This Row],[WorkLifeBalance]]&gt;4,"ERRONEO"," ")</f>
        <v xml:space="preserve"> </v>
      </c>
    </row>
    <row r="1965" spans="1:50" x14ac:dyDescent="0.35">
      <c r="A1965">
        <v>26</v>
      </c>
      <c r="B1965" t="s">
        <v>43</v>
      </c>
      <c r="C1965" t="s">
        <v>55</v>
      </c>
      <c r="D1965">
        <v>663</v>
      </c>
      <c r="E1965" t="s">
        <v>61</v>
      </c>
      <c r="F1965">
        <v>3</v>
      </c>
      <c r="G1965">
        <v>4</v>
      </c>
      <c r="H1965" t="s">
        <v>49</v>
      </c>
      <c r="I1965">
        <v>1</v>
      </c>
      <c r="J1965">
        <v>2562</v>
      </c>
      <c r="K1965">
        <v>1</v>
      </c>
      <c r="L1965" t="s">
        <v>39</v>
      </c>
      <c r="M1965">
        <v>72</v>
      </c>
      <c r="N1965">
        <v>2</v>
      </c>
      <c r="O1965">
        <v>2</v>
      </c>
      <c r="P1965" t="s">
        <v>57</v>
      </c>
      <c r="Q1965">
        <v>3</v>
      </c>
      <c r="R1965" t="s">
        <v>52</v>
      </c>
      <c r="S1965">
        <v>4440</v>
      </c>
      <c r="T1965">
        <v>23888</v>
      </c>
      <c r="U1965">
        <v>2</v>
      </c>
      <c r="V1965" t="s">
        <v>42</v>
      </c>
      <c r="W1965" t="s">
        <v>43</v>
      </c>
      <c r="X1965">
        <v>12</v>
      </c>
      <c r="Y1965">
        <v>3</v>
      </c>
      <c r="Z1965">
        <v>2</v>
      </c>
      <c r="AA1965">
        <v>80</v>
      </c>
      <c r="AB1965">
        <v>1</v>
      </c>
      <c r="AC1965">
        <v>21</v>
      </c>
      <c r="AD1965">
        <v>1</v>
      </c>
      <c r="AE1965">
        <v>3</v>
      </c>
      <c r="AF1965">
        <v>7</v>
      </c>
      <c r="AG1965">
        <v>2</v>
      </c>
      <c r="AH1965">
        <v>1</v>
      </c>
      <c r="AI1965">
        <v>7</v>
      </c>
      <c r="AJ1965" s="3">
        <f>+TablaProyecto[[#This Row],[PercentSalaryHike]]/100</f>
        <v>0.12</v>
      </c>
      <c r="AK1965" s="3" t="str">
        <f>+IF(TablaProyecto[[#This Row],[Age]]&gt;=61,"Baby boomers",IF(TablaProyecto[[#This Row],[Age]]&gt;=45,"Generacion X",IF(TablaProyecto[[#This Row],[Age]]&gt;=29,"Millennials","Generacion Z")))</f>
        <v>Generacion Z</v>
      </c>
      <c r="AL196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65" s="3" t="str">
        <f>+IF(TablaProyecto[[#This Row],[HourlyRate]]&lt;50,"Coste salarial bajo",IF(TablaProyecto[[#This Row],[HourlyRate]]&lt;75,"Coste salarial medio","Coste salarial alto"))</f>
        <v>Coste salarial medio</v>
      </c>
      <c r="AN1965" s="3" t="str">
        <f>+IF(TablaProyecto[[#This Row],[DistanceFromHome]]&lt;10,"0-10 kms",IF(TablaProyecto[[#This Row],[DistanceFromHome]]&lt;20,"10-20 kms","20-30 kms"))</f>
        <v>0-10 kms</v>
      </c>
      <c r="AO1965" s="3" t="str">
        <f>+IF(TablaProyecto[[#This Row],[Porcentaje de aumento salarial recibido (%)]]&lt;16%,"Bajo",IF(TablaProyecto[[#This Row],[Porcentaje de aumento salarial recibido (%)]]&lt;21%,"Medio","Alto"))</f>
        <v>Bajo</v>
      </c>
      <c r="AP1965" s="3" t="str">
        <f>+IF(TablaProyecto[[#This Row],[TrainingTimesLastYear]]&lt;3,"Poca",IF(TablaProyecto[[#This Row],[TrainingTimesLastYear]]&lt;5,"Media","Mucha"))</f>
        <v>Poca</v>
      </c>
      <c r="AQ1965" s="3" t="str">
        <f>+IF(TablaProyecto[[#This Row],[TotalWorkingYears]]&lt;4,"Junior",IF(TablaProyecto[[#This Row],[TotalWorkingYears]]&lt;10,"Intermediate","Senior"))</f>
        <v>Senior</v>
      </c>
      <c r="AS1965" t="str">
        <f>+IF(TablaProyecto[[#This Row],[Education]]&gt;5,"ERRONEO","")</f>
        <v/>
      </c>
      <c r="AT1965" t="str">
        <f>IF(+COUNTIF(TablaProyecto[EmployeeNumber],TablaProyecto[[#This Row],[EmployeeNumber]])&gt;1,"ERRONEO"," ")</f>
        <v xml:space="preserve"> </v>
      </c>
      <c r="AU1965" t="str">
        <f>+IF(TablaProyecto[[#This Row],[JobSatisfaction]]&gt;4,"ERRONEO"," ")</f>
        <v xml:space="preserve"> </v>
      </c>
      <c r="AV1965" t="str">
        <f>+IF(TablaProyecto[[#This Row],[PerformanceRating]]&gt;4,"ERRONEO"," ")</f>
        <v xml:space="preserve"> </v>
      </c>
      <c r="AW1965" t="str">
        <f>+IF(TablaProyecto[[#This Row],[RelationshipSatisfaction]]&gt;4,"ERRONEO"," ")</f>
        <v xml:space="preserve"> </v>
      </c>
      <c r="AX1965" t="str">
        <f>+IF(TablaProyecto[[#This Row],[WorkLifeBalance]]&gt;4,"ERRONEO"," ")</f>
        <v xml:space="preserve"> </v>
      </c>
    </row>
    <row r="1966" spans="1:50" x14ac:dyDescent="0.35">
      <c r="A1966">
        <v>46</v>
      </c>
      <c r="B1966" t="s">
        <v>43</v>
      </c>
      <c r="C1966" t="s">
        <v>36</v>
      </c>
      <c r="D1966">
        <v>1463</v>
      </c>
      <c r="E1966" t="s">
        <v>45</v>
      </c>
      <c r="F1966">
        <v>5</v>
      </c>
      <c r="G1966">
        <v>1</v>
      </c>
      <c r="H1966" t="s">
        <v>49</v>
      </c>
      <c r="I1966">
        <v>1</v>
      </c>
      <c r="J1966">
        <v>2563</v>
      </c>
      <c r="K1966">
        <v>2</v>
      </c>
      <c r="L1966" t="s">
        <v>46</v>
      </c>
      <c r="M1966">
        <v>34</v>
      </c>
      <c r="N1966">
        <v>3</v>
      </c>
      <c r="O1966">
        <v>5</v>
      </c>
      <c r="P1966" t="s">
        <v>61</v>
      </c>
      <c r="Q1966">
        <v>4</v>
      </c>
      <c r="R1966" t="s">
        <v>52</v>
      </c>
      <c r="S1966">
        <v>2950</v>
      </c>
      <c r="T1966">
        <v>19394</v>
      </c>
      <c r="U1966">
        <v>3</v>
      </c>
      <c r="V1966" t="s">
        <v>42</v>
      </c>
      <c r="W1966" t="s">
        <v>35</v>
      </c>
      <c r="X1966">
        <v>23</v>
      </c>
      <c r="Y1966">
        <v>4</v>
      </c>
      <c r="Z1966">
        <v>4</v>
      </c>
      <c r="AA1966">
        <v>80</v>
      </c>
      <c r="AB1966">
        <v>1</v>
      </c>
      <c r="AC1966">
        <v>10</v>
      </c>
      <c r="AD1966">
        <v>3</v>
      </c>
      <c r="AE1966">
        <v>2</v>
      </c>
      <c r="AF1966">
        <v>8</v>
      </c>
      <c r="AG1966">
        <v>2</v>
      </c>
      <c r="AH1966">
        <v>7</v>
      </c>
      <c r="AI1966">
        <v>9</v>
      </c>
      <c r="AJ1966" s="3">
        <f>+TablaProyecto[[#This Row],[PercentSalaryHike]]/100</f>
        <v>0.23</v>
      </c>
      <c r="AK1966" s="3" t="str">
        <f>+IF(TablaProyecto[[#This Row],[Age]]&gt;=61,"Baby boomers",IF(TablaProyecto[[#This Row],[Age]]&gt;=45,"Generacion X",IF(TablaProyecto[[#This Row],[Age]]&gt;=29,"Millennials","Generacion Z")))</f>
        <v>Generacion X</v>
      </c>
      <c r="AL196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66" s="3" t="str">
        <f>+IF(TablaProyecto[[#This Row],[HourlyRate]]&lt;50,"Coste salarial bajo",IF(TablaProyecto[[#This Row],[HourlyRate]]&lt;75,"Coste salarial medio","Coste salarial alto"))</f>
        <v>Coste salarial bajo</v>
      </c>
      <c r="AN1966" s="3" t="str">
        <f>+IF(TablaProyecto[[#This Row],[DistanceFromHome]]&lt;10,"0-10 kms",IF(TablaProyecto[[#This Row],[DistanceFromHome]]&lt;20,"10-20 kms","20-30 kms"))</f>
        <v>0-10 kms</v>
      </c>
      <c r="AO1966" s="3" t="str">
        <f>+IF(TablaProyecto[[#This Row],[Porcentaje de aumento salarial recibido (%)]]&lt;16%,"Bajo",IF(TablaProyecto[[#This Row],[Porcentaje de aumento salarial recibido (%)]]&lt;21%,"Medio","Alto"))</f>
        <v>Alto</v>
      </c>
      <c r="AP1966" s="3" t="str">
        <f>+IF(TablaProyecto[[#This Row],[TrainingTimesLastYear]]&lt;3,"Poca",IF(TablaProyecto[[#This Row],[TrainingTimesLastYear]]&lt;5,"Media","Mucha"))</f>
        <v>Media</v>
      </c>
      <c r="AQ1966" s="3" t="str">
        <f>+IF(TablaProyecto[[#This Row],[TotalWorkingYears]]&lt;4,"Junior",IF(TablaProyecto[[#This Row],[TotalWorkingYears]]&lt;10,"Intermediate","Senior"))</f>
        <v>Senior</v>
      </c>
      <c r="AS1966" t="str">
        <f>+IF(TablaProyecto[[#This Row],[Education]]&gt;5,"ERRONEO","")</f>
        <v/>
      </c>
      <c r="AT1966" t="str">
        <f>IF(+COUNTIF(TablaProyecto[EmployeeNumber],TablaProyecto[[#This Row],[EmployeeNumber]])&gt;1,"ERRONEO"," ")</f>
        <v xml:space="preserve"> </v>
      </c>
      <c r="AU1966" t="str">
        <f>+IF(TablaProyecto[[#This Row],[JobSatisfaction]]&gt;4,"ERRONEO"," ")</f>
        <v xml:space="preserve"> </v>
      </c>
      <c r="AV1966" t="str">
        <f>+IF(TablaProyecto[[#This Row],[PerformanceRating]]&gt;4,"ERRONEO"," ")</f>
        <v xml:space="preserve"> </v>
      </c>
      <c r="AW1966" t="str">
        <f>+IF(TablaProyecto[[#This Row],[RelationshipSatisfaction]]&gt;4,"ERRONEO"," ")</f>
        <v xml:space="preserve"> </v>
      </c>
      <c r="AX1966" t="str">
        <f>+IF(TablaProyecto[[#This Row],[WorkLifeBalance]]&gt;4,"ERRONEO"," ")</f>
        <v xml:space="preserve"> </v>
      </c>
    </row>
    <row r="1967" spans="1:50" x14ac:dyDescent="0.35">
      <c r="A1967">
        <v>40</v>
      </c>
      <c r="B1967" t="s">
        <v>43</v>
      </c>
      <c r="C1967" t="s">
        <v>55</v>
      </c>
      <c r="D1967">
        <v>185</v>
      </c>
      <c r="E1967" t="s">
        <v>61</v>
      </c>
      <c r="F1967">
        <v>2</v>
      </c>
      <c r="G1967">
        <v>4</v>
      </c>
      <c r="H1967" t="s">
        <v>49</v>
      </c>
      <c r="I1967">
        <v>1</v>
      </c>
      <c r="J1967">
        <v>2564</v>
      </c>
      <c r="K1967">
        <v>3</v>
      </c>
      <c r="L1967" t="s">
        <v>46</v>
      </c>
      <c r="M1967">
        <v>38</v>
      </c>
      <c r="N1967">
        <v>3</v>
      </c>
      <c r="O1967">
        <v>4</v>
      </c>
      <c r="P1967" t="s">
        <v>54</v>
      </c>
      <c r="Q1967">
        <v>1</v>
      </c>
      <c r="R1967" t="s">
        <v>48</v>
      </c>
      <c r="S1967">
        <v>5220</v>
      </c>
      <c r="T1967">
        <v>2671</v>
      </c>
      <c r="U1967">
        <v>1</v>
      </c>
      <c r="V1967" t="s">
        <v>42</v>
      </c>
      <c r="W1967" t="s">
        <v>35</v>
      </c>
      <c r="X1967">
        <v>11</v>
      </c>
      <c r="Y1967">
        <v>3</v>
      </c>
      <c r="Z1967">
        <v>4</v>
      </c>
      <c r="AA1967">
        <v>80</v>
      </c>
      <c r="AB1967">
        <v>1</v>
      </c>
      <c r="AC1967">
        <v>9</v>
      </c>
      <c r="AD1967">
        <v>2</v>
      </c>
      <c r="AE1967">
        <v>4</v>
      </c>
      <c r="AF1967">
        <v>9</v>
      </c>
      <c r="AG1967">
        <v>7</v>
      </c>
      <c r="AH1967">
        <v>7</v>
      </c>
      <c r="AI1967">
        <v>2</v>
      </c>
      <c r="AJ1967" s="3">
        <f>+TablaProyecto[[#This Row],[PercentSalaryHike]]/100</f>
        <v>0.11</v>
      </c>
      <c r="AK1967" s="3" t="str">
        <f>+IF(TablaProyecto[[#This Row],[Age]]&gt;=61,"Baby boomers",IF(TablaProyecto[[#This Row],[Age]]&gt;=45,"Generacion X",IF(TablaProyecto[[#This Row],[Age]]&gt;=29,"Millennials","Generacion Z")))</f>
        <v>Millennials</v>
      </c>
      <c r="AL196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67" s="3" t="str">
        <f>+IF(TablaProyecto[[#This Row],[HourlyRate]]&lt;50,"Coste salarial bajo",IF(TablaProyecto[[#This Row],[HourlyRate]]&lt;75,"Coste salarial medio","Coste salarial alto"))</f>
        <v>Coste salarial bajo</v>
      </c>
      <c r="AN1967" s="3" t="str">
        <f>+IF(TablaProyecto[[#This Row],[DistanceFromHome]]&lt;10,"0-10 kms",IF(TablaProyecto[[#This Row],[DistanceFromHome]]&lt;20,"10-20 kms","20-30 kms"))</f>
        <v>0-10 kms</v>
      </c>
      <c r="AO1967" s="3" t="str">
        <f>+IF(TablaProyecto[[#This Row],[Porcentaje de aumento salarial recibido (%)]]&lt;16%,"Bajo",IF(TablaProyecto[[#This Row],[Porcentaje de aumento salarial recibido (%)]]&lt;21%,"Medio","Alto"))</f>
        <v>Bajo</v>
      </c>
      <c r="AP1967" s="3" t="str">
        <f>+IF(TablaProyecto[[#This Row],[TrainingTimesLastYear]]&lt;3,"Poca",IF(TablaProyecto[[#This Row],[TrainingTimesLastYear]]&lt;5,"Media","Mucha"))</f>
        <v>Poca</v>
      </c>
      <c r="AQ1967" s="3" t="str">
        <f>+IF(TablaProyecto[[#This Row],[TotalWorkingYears]]&lt;4,"Junior",IF(TablaProyecto[[#This Row],[TotalWorkingYears]]&lt;10,"Intermediate","Senior"))</f>
        <v>Intermediate</v>
      </c>
      <c r="AS1967" t="str">
        <f>+IF(TablaProyecto[[#This Row],[Education]]&gt;5,"ERRONEO","")</f>
        <v/>
      </c>
      <c r="AT1967" t="str">
        <f>IF(+COUNTIF(TablaProyecto[EmployeeNumber],TablaProyecto[[#This Row],[EmployeeNumber]])&gt;1,"ERRONEO"," ")</f>
        <v xml:space="preserve"> </v>
      </c>
      <c r="AU1967" t="str">
        <f>+IF(TablaProyecto[[#This Row],[JobSatisfaction]]&gt;4,"ERRONEO"," ")</f>
        <v xml:space="preserve"> </v>
      </c>
      <c r="AV1967" t="str">
        <f>+IF(TablaProyecto[[#This Row],[PerformanceRating]]&gt;4,"ERRONEO"," ")</f>
        <v xml:space="preserve"> </v>
      </c>
      <c r="AW1967" t="str">
        <f>+IF(TablaProyecto[[#This Row],[RelationshipSatisfaction]]&gt;4,"ERRONEO"," ")</f>
        <v xml:space="preserve"> </v>
      </c>
      <c r="AX1967" t="str">
        <f>+IF(TablaProyecto[[#This Row],[WorkLifeBalance]]&gt;4,"ERRONEO"," ")</f>
        <v xml:space="preserve"> </v>
      </c>
    </row>
    <row r="1968" spans="1:50" x14ac:dyDescent="0.35">
      <c r="A1968">
        <v>26</v>
      </c>
      <c r="B1968" t="s">
        <v>35</v>
      </c>
      <c r="C1968" t="s">
        <v>44</v>
      </c>
      <c r="D1968">
        <v>287</v>
      </c>
      <c r="E1968" t="s">
        <v>61</v>
      </c>
      <c r="F1968">
        <v>6</v>
      </c>
      <c r="G1968">
        <v>3</v>
      </c>
      <c r="H1968" t="s">
        <v>59</v>
      </c>
      <c r="I1968">
        <v>1</v>
      </c>
      <c r="J1968">
        <v>2565</v>
      </c>
      <c r="K1968">
        <v>4</v>
      </c>
      <c r="L1968" t="s">
        <v>46</v>
      </c>
      <c r="M1968">
        <v>82</v>
      </c>
      <c r="N1968">
        <v>3</v>
      </c>
      <c r="O1968">
        <v>2</v>
      </c>
      <c r="P1968" t="s">
        <v>58</v>
      </c>
      <c r="Q1968">
        <v>1</v>
      </c>
      <c r="R1968" t="s">
        <v>41</v>
      </c>
      <c r="S1968">
        <v>3702</v>
      </c>
      <c r="T1968">
        <v>16047</v>
      </c>
      <c r="U1968">
        <v>3</v>
      </c>
      <c r="V1968" t="s">
        <v>42</v>
      </c>
      <c r="W1968" t="s">
        <v>43</v>
      </c>
      <c r="X1968">
        <v>13</v>
      </c>
      <c r="Y1968">
        <v>3</v>
      </c>
      <c r="Z1968">
        <v>4</v>
      </c>
      <c r="AA1968">
        <v>80</v>
      </c>
      <c r="AB1968">
        <v>0</v>
      </c>
      <c r="AC1968">
        <v>12</v>
      </c>
      <c r="AD1968">
        <v>4</v>
      </c>
      <c r="AE1968">
        <v>2</v>
      </c>
      <c r="AF1968">
        <v>3</v>
      </c>
      <c r="AG1968">
        <v>4</v>
      </c>
      <c r="AH1968">
        <v>4</v>
      </c>
      <c r="AI1968">
        <v>0</v>
      </c>
      <c r="AJ1968" s="3">
        <f>+TablaProyecto[[#This Row],[PercentSalaryHike]]/100</f>
        <v>0.13</v>
      </c>
      <c r="AK1968" s="3" t="str">
        <f>+IF(TablaProyecto[[#This Row],[Age]]&gt;=61,"Baby boomers",IF(TablaProyecto[[#This Row],[Age]]&gt;=45,"Generacion X",IF(TablaProyecto[[#This Row],[Age]]&gt;=29,"Millennials","Generacion Z")))</f>
        <v>Generacion Z</v>
      </c>
      <c r="AL196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68" s="3" t="str">
        <f>+IF(TablaProyecto[[#This Row],[HourlyRate]]&lt;50,"Coste salarial bajo",IF(TablaProyecto[[#This Row],[HourlyRate]]&lt;75,"Coste salarial medio","Coste salarial alto"))</f>
        <v>Coste salarial alto</v>
      </c>
      <c r="AN1968" s="3" t="str">
        <f>+IF(TablaProyecto[[#This Row],[DistanceFromHome]]&lt;10,"0-10 kms",IF(TablaProyecto[[#This Row],[DistanceFromHome]]&lt;20,"10-20 kms","20-30 kms"))</f>
        <v>0-10 kms</v>
      </c>
      <c r="AO1968" s="3" t="str">
        <f>+IF(TablaProyecto[[#This Row],[Porcentaje de aumento salarial recibido (%)]]&lt;16%,"Bajo",IF(TablaProyecto[[#This Row],[Porcentaje de aumento salarial recibido (%)]]&lt;21%,"Medio","Alto"))</f>
        <v>Bajo</v>
      </c>
      <c r="AP1968" s="3" t="str">
        <f>+IF(TablaProyecto[[#This Row],[TrainingTimesLastYear]]&lt;3,"Poca",IF(TablaProyecto[[#This Row],[TrainingTimesLastYear]]&lt;5,"Media","Mucha"))</f>
        <v>Media</v>
      </c>
      <c r="AQ1968" s="3" t="str">
        <f>+IF(TablaProyecto[[#This Row],[TotalWorkingYears]]&lt;4,"Junior",IF(TablaProyecto[[#This Row],[TotalWorkingYears]]&lt;10,"Intermediate","Senior"))</f>
        <v>Senior</v>
      </c>
      <c r="AS1968" t="str">
        <f>+IF(TablaProyecto[[#This Row],[Education]]&gt;5,"ERRONEO","")</f>
        <v/>
      </c>
      <c r="AT1968" t="str">
        <f>IF(+COUNTIF(TablaProyecto[EmployeeNumber],TablaProyecto[[#This Row],[EmployeeNumber]])&gt;1,"ERRONEO"," ")</f>
        <v xml:space="preserve"> </v>
      </c>
      <c r="AU1968" t="str">
        <f>+IF(TablaProyecto[[#This Row],[JobSatisfaction]]&gt;4,"ERRONEO"," ")</f>
        <v xml:space="preserve"> </v>
      </c>
      <c r="AV1968" t="str">
        <f>+IF(TablaProyecto[[#This Row],[PerformanceRating]]&gt;4,"ERRONEO"," ")</f>
        <v xml:space="preserve"> </v>
      </c>
      <c r="AW1968" t="str">
        <f>+IF(TablaProyecto[[#This Row],[RelationshipSatisfaction]]&gt;4,"ERRONEO"," ")</f>
        <v xml:space="preserve"> </v>
      </c>
      <c r="AX1968" t="str">
        <f>+IF(TablaProyecto[[#This Row],[WorkLifeBalance]]&gt;4,"ERRONEO"," ")</f>
        <v xml:space="preserve"> </v>
      </c>
    </row>
    <row r="1969" spans="1:50" x14ac:dyDescent="0.35">
      <c r="A1969">
        <v>29</v>
      </c>
      <c r="B1969" t="s">
        <v>43</v>
      </c>
      <c r="C1969" t="s">
        <v>44</v>
      </c>
      <c r="D1969">
        <v>253</v>
      </c>
      <c r="E1969" t="s">
        <v>61</v>
      </c>
      <c r="F1969">
        <v>9</v>
      </c>
      <c r="G1969">
        <v>4</v>
      </c>
      <c r="H1969" t="s">
        <v>61</v>
      </c>
      <c r="I1969">
        <v>1</v>
      </c>
      <c r="J1969">
        <v>2566</v>
      </c>
      <c r="K1969">
        <v>3</v>
      </c>
      <c r="L1969" t="s">
        <v>46</v>
      </c>
      <c r="M1969">
        <v>40</v>
      </c>
      <c r="N1969">
        <v>3</v>
      </c>
      <c r="O1969">
        <v>1</v>
      </c>
      <c r="P1969" t="s">
        <v>57</v>
      </c>
      <c r="Q1969">
        <v>3</v>
      </c>
      <c r="R1969" t="s">
        <v>52</v>
      </c>
      <c r="S1969">
        <v>2345</v>
      </c>
      <c r="T1969">
        <v>3119</v>
      </c>
      <c r="U1969">
        <v>1</v>
      </c>
      <c r="V1969" t="s">
        <v>42</v>
      </c>
      <c r="W1969" t="s">
        <v>35</v>
      </c>
      <c r="X1969">
        <v>17</v>
      </c>
      <c r="Y1969">
        <v>3</v>
      </c>
      <c r="Z1969">
        <v>4</v>
      </c>
      <c r="AA1969">
        <v>80</v>
      </c>
      <c r="AB1969">
        <v>3</v>
      </c>
      <c r="AC1969">
        <v>9</v>
      </c>
      <c r="AD1969">
        <v>4</v>
      </c>
      <c r="AE1969">
        <v>2</v>
      </c>
      <c r="AF1969">
        <v>3</v>
      </c>
      <c r="AG1969">
        <v>7</v>
      </c>
      <c r="AH1969">
        <v>0</v>
      </c>
      <c r="AI1969">
        <v>4</v>
      </c>
      <c r="AJ1969" s="3">
        <f>+TablaProyecto[[#This Row],[PercentSalaryHike]]/100</f>
        <v>0.17</v>
      </c>
      <c r="AK1969" s="3" t="str">
        <f>+IF(TablaProyecto[[#This Row],[Age]]&gt;=61,"Baby boomers",IF(TablaProyecto[[#This Row],[Age]]&gt;=45,"Generacion X",IF(TablaProyecto[[#This Row],[Age]]&gt;=29,"Millennials","Generacion Z")))</f>
        <v>Millennials</v>
      </c>
      <c r="AL196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69" s="3" t="str">
        <f>+IF(TablaProyecto[[#This Row],[HourlyRate]]&lt;50,"Coste salarial bajo",IF(TablaProyecto[[#This Row],[HourlyRate]]&lt;75,"Coste salarial medio","Coste salarial alto"))</f>
        <v>Coste salarial bajo</v>
      </c>
      <c r="AN1969" s="3" t="str">
        <f>+IF(TablaProyecto[[#This Row],[DistanceFromHome]]&lt;10,"0-10 kms",IF(TablaProyecto[[#This Row],[DistanceFromHome]]&lt;20,"10-20 kms","20-30 kms"))</f>
        <v>0-10 kms</v>
      </c>
      <c r="AO1969" s="3" t="str">
        <f>+IF(TablaProyecto[[#This Row],[Porcentaje de aumento salarial recibido (%)]]&lt;16%,"Bajo",IF(TablaProyecto[[#This Row],[Porcentaje de aumento salarial recibido (%)]]&lt;21%,"Medio","Alto"))</f>
        <v>Medio</v>
      </c>
      <c r="AP1969" s="3" t="str">
        <f>+IF(TablaProyecto[[#This Row],[TrainingTimesLastYear]]&lt;3,"Poca",IF(TablaProyecto[[#This Row],[TrainingTimesLastYear]]&lt;5,"Media","Mucha"))</f>
        <v>Media</v>
      </c>
      <c r="AQ1969" s="3" t="str">
        <f>+IF(TablaProyecto[[#This Row],[TotalWorkingYears]]&lt;4,"Junior",IF(TablaProyecto[[#This Row],[TotalWorkingYears]]&lt;10,"Intermediate","Senior"))</f>
        <v>Intermediate</v>
      </c>
      <c r="AS1969" t="str">
        <f>+IF(TablaProyecto[[#This Row],[Education]]&gt;5,"ERRONEO","")</f>
        <v/>
      </c>
      <c r="AT1969" t="str">
        <f>IF(+COUNTIF(TablaProyecto[EmployeeNumber],TablaProyecto[[#This Row],[EmployeeNumber]])&gt;1,"ERRONEO"," ")</f>
        <v xml:space="preserve"> </v>
      </c>
      <c r="AU1969" t="str">
        <f>+IF(TablaProyecto[[#This Row],[JobSatisfaction]]&gt;4,"ERRONEO"," ")</f>
        <v xml:space="preserve"> </v>
      </c>
      <c r="AV1969" t="str">
        <f>+IF(TablaProyecto[[#This Row],[PerformanceRating]]&gt;4,"ERRONEO"," ")</f>
        <v xml:space="preserve"> </v>
      </c>
      <c r="AW1969" t="str">
        <f>+IF(TablaProyecto[[#This Row],[RelationshipSatisfaction]]&gt;4,"ERRONEO"," ")</f>
        <v xml:space="preserve"> </v>
      </c>
      <c r="AX1969" t="str">
        <f>+IF(TablaProyecto[[#This Row],[WorkLifeBalance]]&gt;4,"ERRONEO"," ")</f>
        <v xml:space="preserve"> </v>
      </c>
    </row>
    <row r="1970" spans="1:50" x14ac:dyDescent="0.35">
      <c r="A1970">
        <v>22</v>
      </c>
      <c r="B1970" t="s">
        <v>43</v>
      </c>
      <c r="C1970" t="s">
        <v>44</v>
      </c>
      <c r="D1970">
        <v>1221</v>
      </c>
      <c r="E1970" t="s">
        <v>45</v>
      </c>
      <c r="F1970">
        <v>5</v>
      </c>
      <c r="G1970">
        <v>4</v>
      </c>
      <c r="H1970" t="s">
        <v>59</v>
      </c>
      <c r="I1970">
        <v>1</v>
      </c>
      <c r="J1970">
        <v>2567</v>
      </c>
      <c r="K1970">
        <v>2</v>
      </c>
      <c r="L1970" t="s">
        <v>46</v>
      </c>
      <c r="M1970">
        <v>74</v>
      </c>
      <c r="N1970">
        <v>2</v>
      </c>
      <c r="O1970">
        <v>4</v>
      </c>
      <c r="P1970" t="s">
        <v>54</v>
      </c>
      <c r="Q1970">
        <v>2</v>
      </c>
      <c r="R1970" t="s">
        <v>52</v>
      </c>
      <c r="S1970">
        <v>9998</v>
      </c>
      <c r="T1970">
        <v>11879</v>
      </c>
      <c r="U1970">
        <v>8</v>
      </c>
      <c r="V1970" t="s">
        <v>42</v>
      </c>
      <c r="W1970" t="s">
        <v>43</v>
      </c>
      <c r="X1970">
        <v>11</v>
      </c>
      <c r="Y1970">
        <v>4</v>
      </c>
      <c r="Z1970">
        <v>1</v>
      </c>
      <c r="AA1970">
        <v>80</v>
      </c>
      <c r="AB1970">
        <v>0</v>
      </c>
      <c r="AC1970">
        <v>9</v>
      </c>
      <c r="AD1970">
        <v>3</v>
      </c>
      <c r="AE1970">
        <v>2</v>
      </c>
      <c r="AF1970">
        <v>1</v>
      </c>
      <c r="AG1970">
        <v>4</v>
      </c>
      <c r="AH1970">
        <v>5</v>
      </c>
      <c r="AI1970">
        <v>2</v>
      </c>
      <c r="AJ1970" s="3">
        <f>+TablaProyecto[[#This Row],[PercentSalaryHike]]/100</f>
        <v>0.11</v>
      </c>
      <c r="AK1970" s="3" t="str">
        <f>+IF(TablaProyecto[[#This Row],[Age]]&gt;=61,"Baby boomers",IF(TablaProyecto[[#This Row],[Age]]&gt;=45,"Generacion X",IF(TablaProyecto[[#This Row],[Age]]&gt;=29,"Millennials","Generacion Z")))</f>
        <v>Generacion Z</v>
      </c>
      <c r="AL197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970" s="3" t="str">
        <f>+IF(TablaProyecto[[#This Row],[HourlyRate]]&lt;50,"Coste salarial bajo",IF(TablaProyecto[[#This Row],[HourlyRate]]&lt;75,"Coste salarial medio","Coste salarial alto"))</f>
        <v>Coste salarial medio</v>
      </c>
      <c r="AN1970" s="3" t="str">
        <f>+IF(TablaProyecto[[#This Row],[DistanceFromHome]]&lt;10,"0-10 kms",IF(TablaProyecto[[#This Row],[DistanceFromHome]]&lt;20,"10-20 kms","20-30 kms"))</f>
        <v>0-10 kms</v>
      </c>
      <c r="AO1970" s="3" t="str">
        <f>+IF(TablaProyecto[[#This Row],[Porcentaje de aumento salarial recibido (%)]]&lt;16%,"Bajo",IF(TablaProyecto[[#This Row],[Porcentaje de aumento salarial recibido (%)]]&lt;21%,"Medio","Alto"))</f>
        <v>Bajo</v>
      </c>
      <c r="AP1970" s="3" t="str">
        <f>+IF(TablaProyecto[[#This Row],[TrainingTimesLastYear]]&lt;3,"Poca",IF(TablaProyecto[[#This Row],[TrainingTimesLastYear]]&lt;5,"Media","Mucha"))</f>
        <v>Media</v>
      </c>
      <c r="AQ1970" s="3" t="str">
        <f>+IF(TablaProyecto[[#This Row],[TotalWorkingYears]]&lt;4,"Junior",IF(TablaProyecto[[#This Row],[TotalWorkingYears]]&lt;10,"Intermediate","Senior"))</f>
        <v>Intermediate</v>
      </c>
      <c r="AS1970" t="str">
        <f>+IF(TablaProyecto[[#This Row],[Education]]&gt;5,"ERRONEO","")</f>
        <v/>
      </c>
      <c r="AT1970" t="str">
        <f>IF(+COUNTIF(TablaProyecto[EmployeeNumber],TablaProyecto[[#This Row],[EmployeeNumber]])&gt;1,"ERRONEO"," ")</f>
        <v xml:space="preserve"> </v>
      </c>
      <c r="AU1970" t="str">
        <f>+IF(TablaProyecto[[#This Row],[JobSatisfaction]]&gt;4,"ERRONEO"," ")</f>
        <v xml:space="preserve"> </v>
      </c>
      <c r="AV1970" t="str">
        <f>+IF(TablaProyecto[[#This Row],[PerformanceRating]]&gt;4,"ERRONEO"," ")</f>
        <v xml:space="preserve"> </v>
      </c>
      <c r="AW1970" t="str">
        <f>+IF(TablaProyecto[[#This Row],[RelationshipSatisfaction]]&gt;4,"ERRONEO"," ")</f>
        <v xml:space="preserve"> </v>
      </c>
      <c r="AX1970" t="str">
        <f>+IF(TablaProyecto[[#This Row],[WorkLifeBalance]]&gt;4,"ERRONEO"," ")</f>
        <v xml:space="preserve"> </v>
      </c>
    </row>
    <row r="1971" spans="1:50" x14ac:dyDescent="0.35">
      <c r="A1971">
        <v>30</v>
      </c>
      <c r="B1971" t="s">
        <v>43</v>
      </c>
      <c r="C1971" t="s">
        <v>44</v>
      </c>
      <c r="D1971">
        <v>1319</v>
      </c>
      <c r="E1971" t="s">
        <v>45</v>
      </c>
      <c r="F1971">
        <v>7</v>
      </c>
      <c r="G1971">
        <v>3</v>
      </c>
      <c r="H1971" t="s">
        <v>49</v>
      </c>
      <c r="I1971">
        <v>1</v>
      </c>
      <c r="J1971">
        <v>2568</v>
      </c>
      <c r="K1971">
        <v>2</v>
      </c>
      <c r="L1971" t="s">
        <v>39</v>
      </c>
      <c r="M1971">
        <v>92</v>
      </c>
      <c r="N1971">
        <v>3</v>
      </c>
      <c r="O1971">
        <v>2</v>
      </c>
      <c r="P1971" t="s">
        <v>40</v>
      </c>
      <c r="Q1971">
        <v>4</v>
      </c>
      <c r="R1971" t="s">
        <v>52</v>
      </c>
      <c r="S1971">
        <v>16756</v>
      </c>
      <c r="T1971">
        <v>26314</v>
      </c>
      <c r="U1971">
        <v>0</v>
      </c>
      <c r="V1971" t="s">
        <v>42</v>
      </c>
      <c r="W1971" t="s">
        <v>43</v>
      </c>
      <c r="X1971">
        <v>19</v>
      </c>
      <c r="Y1971">
        <v>3</v>
      </c>
      <c r="Z1971">
        <v>4</v>
      </c>
      <c r="AA1971">
        <v>80</v>
      </c>
      <c r="AB1971">
        <v>0</v>
      </c>
      <c r="AC1971">
        <v>5</v>
      </c>
      <c r="AD1971">
        <v>3</v>
      </c>
      <c r="AE1971">
        <v>2</v>
      </c>
      <c r="AF1971">
        <v>1</v>
      </c>
      <c r="AG1971">
        <v>0</v>
      </c>
      <c r="AH1971">
        <v>0</v>
      </c>
      <c r="AI1971">
        <v>3</v>
      </c>
      <c r="AJ1971" s="3">
        <f>+TablaProyecto[[#This Row],[PercentSalaryHike]]/100</f>
        <v>0.19</v>
      </c>
      <c r="AK1971" s="3" t="str">
        <f>+IF(TablaProyecto[[#This Row],[Age]]&gt;=61,"Baby boomers",IF(TablaProyecto[[#This Row],[Age]]&gt;=45,"Generacion X",IF(TablaProyecto[[#This Row],[Age]]&gt;=29,"Millennials","Generacion Z")))</f>
        <v>Millennials</v>
      </c>
      <c r="AL197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971" s="3" t="str">
        <f>+IF(TablaProyecto[[#This Row],[HourlyRate]]&lt;50,"Coste salarial bajo",IF(TablaProyecto[[#This Row],[HourlyRate]]&lt;75,"Coste salarial medio","Coste salarial alto"))</f>
        <v>Coste salarial alto</v>
      </c>
      <c r="AN1971" s="3" t="str">
        <f>+IF(TablaProyecto[[#This Row],[DistanceFromHome]]&lt;10,"0-10 kms",IF(TablaProyecto[[#This Row],[DistanceFromHome]]&lt;20,"10-20 kms","20-30 kms"))</f>
        <v>0-10 kms</v>
      </c>
      <c r="AO1971" s="3" t="str">
        <f>+IF(TablaProyecto[[#This Row],[Porcentaje de aumento salarial recibido (%)]]&lt;16%,"Bajo",IF(TablaProyecto[[#This Row],[Porcentaje de aumento salarial recibido (%)]]&lt;21%,"Medio","Alto"))</f>
        <v>Medio</v>
      </c>
      <c r="AP1971" s="3" t="str">
        <f>+IF(TablaProyecto[[#This Row],[TrainingTimesLastYear]]&lt;3,"Poca",IF(TablaProyecto[[#This Row],[TrainingTimesLastYear]]&lt;5,"Media","Mucha"))</f>
        <v>Media</v>
      </c>
      <c r="AQ1971" s="3" t="str">
        <f>+IF(TablaProyecto[[#This Row],[TotalWorkingYears]]&lt;4,"Junior",IF(TablaProyecto[[#This Row],[TotalWorkingYears]]&lt;10,"Intermediate","Senior"))</f>
        <v>Intermediate</v>
      </c>
      <c r="AS1971" t="str">
        <f>+IF(TablaProyecto[[#This Row],[Education]]&gt;5,"ERRONEO","")</f>
        <v/>
      </c>
      <c r="AT1971" t="str">
        <f>IF(+COUNTIF(TablaProyecto[EmployeeNumber],TablaProyecto[[#This Row],[EmployeeNumber]])&gt;1,"ERRONEO"," ")</f>
        <v xml:space="preserve"> </v>
      </c>
      <c r="AU1971" t="str">
        <f>+IF(TablaProyecto[[#This Row],[JobSatisfaction]]&gt;4,"ERRONEO"," ")</f>
        <v xml:space="preserve"> </v>
      </c>
      <c r="AV1971" t="str">
        <f>+IF(TablaProyecto[[#This Row],[PerformanceRating]]&gt;4,"ERRONEO"," ")</f>
        <v xml:space="preserve"> </v>
      </c>
      <c r="AW1971" t="str">
        <f>+IF(TablaProyecto[[#This Row],[RelationshipSatisfaction]]&gt;4,"ERRONEO"," ")</f>
        <v xml:space="preserve"> </v>
      </c>
      <c r="AX1971" t="str">
        <f>+IF(TablaProyecto[[#This Row],[WorkLifeBalance]]&gt;4,"ERRONEO"," ")</f>
        <v xml:space="preserve"> </v>
      </c>
    </row>
    <row r="1972" spans="1:50" x14ac:dyDescent="0.35">
      <c r="A1972">
        <v>42</v>
      </c>
      <c r="B1972" t="s">
        <v>35</v>
      </c>
      <c r="C1972" t="s">
        <v>55</v>
      </c>
      <c r="D1972">
        <v>887</v>
      </c>
      <c r="E1972" t="s">
        <v>45</v>
      </c>
      <c r="F1972">
        <v>3</v>
      </c>
      <c r="G1972">
        <v>3</v>
      </c>
      <c r="H1972" t="s">
        <v>59</v>
      </c>
      <c r="I1972">
        <v>1</v>
      </c>
      <c r="J1972">
        <v>2569</v>
      </c>
      <c r="K1972">
        <v>4</v>
      </c>
      <c r="L1972" t="s">
        <v>46</v>
      </c>
      <c r="M1972">
        <v>57</v>
      </c>
      <c r="N1972">
        <v>3</v>
      </c>
      <c r="O1972">
        <v>2</v>
      </c>
      <c r="P1972" t="s">
        <v>57</v>
      </c>
      <c r="Q1972">
        <v>4</v>
      </c>
      <c r="R1972" t="s">
        <v>41</v>
      </c>
      <c r="S1972">
        <v>2932</v>
      </c>
      <c r="T1972">
        <v>8504</v>
      </c>
      <c r="U1972">
        <v>8</v>
      </c>
      <c r="V1972" t="s">
        <v>42</v>
      </c>
      <c r="W1972" t="s">
        <v>35</v>
      </c>
      <c r="X1972">
        <v>17</v>
      </c>
      <c r="Y1972">
        <v>3</v>
      </c>
      <c r="Z1972">
        <v>4</v>
      </c>
      <c r="AA1972">
        <v>80</v>
      </c>
      <c r="AB1972">
        <v>0</v>
      </c>
      <c r="AC1972">
        <v>15</v>
      </c>
      <c r="AD1972">
        <v>0</v>
      </c>
      <c r="AE1972">
        <v>3</v>
      </c>
      <c r="AF1972">
        <v>2</v>
      </c>
      <c r="AG1972">
        <v>7</v>
      </c>
      <c r="AH1972">
        <v>2</v>
      </c>
      <c r="AI1972">
        <v>0</v>
      </c>
      <c r="AJ1972" s="3">
        <f>+TablaProyecto[[#This Row],[PercentSalaryHike]]/100</f>
        <v>0.17</v>
      </c>
      <c r="AK1972" s="3" t="str">
        <f>+IF(TablaProyecto[[#This Row],[Age]]&gt;=61,"Baby boomers",IF(TablaProyecto[[#This Row],[Age]]&gt;=45,"Generacion X",IF(TablaProyecto[[#This Row],[Age]]&gt;=29,"Millennials","Generacion Z")))</f>
        <v>Millennials</v>
      </c>
      <c r="AL197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72" s="3" t="str">
        <f>+IF(TablaProyecto[[#This Row],[HourlyRate]]&lt;50,"Coste salarial bajo",IF(TablaProyecto[[#This Row],[HourlyRate]]&lt;75,"Coste salarial medio","Coste salarial alto"))</f>
        <v>Coste salarial medio</v>
      </c>
      <c r="AN1972" s="3" t="str">
        <f>+IF(TablaProyecto[[#This Row],[DistanceFromHome]]&lt;10,"0-10 kms",IF(TablaProyecto[[#This Row],[DistanceFromHome]]&lt;20,"10-20 kms","20-30 kms"))</f>
        <v>0-10 kms</v>
      </c>
      <c r="AO1972" s="3" t="str">
        <f>+IF(TablaProyecto[[#This Row],[Porcentaje de aumento salarial recibido (%)]]&lt;16%,"Bajo",IF(TablaProyecto[[#This Row],[Porcentaje de aumento salarial recibido (%)]]&lt;21%,"Medio","Alto"))</f>
        <v>Medio</v>
      </c>
      <c r="AP1972" s="3" t="str">
        <f>+IF(TablaProyecto[[#This Row],[TrainingTimesLastYear]]&lt;3,"Poca",IF(TablaProyecto[[#This Row],[TrainingTimesLastYear]]&lt;5,"Media","Mucha"))</f>
        <v>Poca</v>
      </c>
      <c r="AQ1972" s="3" t="str">
        <f>+IF(TablaProyecto[[#This Row],[TotalWorkingYears]]&lt;4,"Junior",IF(TablaProyecto[[#This Row],[TotalWorkingYears]]&lt;10,"Intermediate","Senior"))</f>
        <v>Senior</v>
      </c>
      <c r="AS1972" t="str">
        <f>+IF(TablaProyecto[[#This Row],[Education]]&gt;5,"ERRONEO","")</f>
        <v/>
      </c>
      <c r="AT1972" t="str">
        <f>IF(+COUNTIF(TablaProyecto[EmployeeNumber],TablaProyecto[[#This Row],[EmployeeNumber]])&gt;1,"ERRONEO"," ")</f>
        <v xml:space="preserve"> </v>
      </c>
      <c r="AU1972" t="str">
        <f>+IF(TablaProyecto[[#This Row],[JobSatisfaction]]&gt;4,"ERRONEO"," ")</f>
        <v xml:space="preserve"> </v>
      </c>
      <c r="AV1972" t="str">
        <f>+IF(TablaProyecto[[#This Row],[PerformanceRating]]&gt;4,"ERRONEO"," ")</f>
        <v xml:space="preserve"> </v>
      </c>
      <c r="AW1972" t="str">
        <f>+IF(TablaProyecto[[#This Row],[RelationshipSatisfaction]]&gt;4,"ERRONEO"," ")</f>
        <v xml:space="preserve"> </v>
      </c>
      <c r="AX1972" t="str">
        <f>+IF(TablaProyecto[[#This Row],[WorkLifeBalance]]&gt;4,"ERRONEO"," ")</f>
        <v xml:space="preserve"> </v>
      </c>
    </row>
    <row r="1973" spans="1:50" x14ac:dyDescent="0.35">
      <c r="A1973">
        <v>31</v>
      </c>
      <c r="B1973" t="s">
        <v>43</v>
      </c>
      <c r="C1973" t="s">
        <v>55</v>
      </c>
      <c r="D1973">
        <v>1225</v>
      </c>
      <c r="E1973" t="s">
        <v>37</v>
      </c>
      <c r="F1973">
        <v>5</v>
      </c>
      <c r="G1973">
        <v>2</v>
      </c>
      <c r="H1973" t="s">
        <v>61</v>
      </c>
      <c r="I1973">
        <v>1</v>
      </c>
      <c r="J1973">
        <v>2570</v>
      </c>
      <c r="K1973">
        <v>1</v>
      </c>
      <c r="L1973" t="s">
        <v>46</v>
      </c>
      <c r="M1973">
        <v>91</v>
      </c>
      <c r="N1973">
        <v>3</v>
      </c>
      <c r="O1973">
        <v>1</v>
      </c>
      <c r="P1973" t="s">
        <v>54</v>
      </c>
      <c r="Q1973">
        <v>3</v>
      </c>
      <c r="R1973" t="s">
        <v>48</v>
      </c>
      <c r="S1973">
        <v>3143</v>
      </c>
      <c r="T1973">
        <v>8847</v>
      </c>
      <c r="U1973">
        <v>1</v>
      </c>
      <c r="V1973" t="s">
        <v>42</v>
      </c>
      <c r="W1973" t="s">
        <v>43</v>
      </c>
      <c r="X1973">
        <v>13</v>
      </c>
      <c r="Y1973">
        <v>3</v>
      </c>
      <c r="Z1973">
        <v>2</v>
      </c>
      <c r="AA1973">
        <v>80</v>
      </c>
      <c r="AB1973">
        <v>2</v>
      </c>
      <c r="AC1973">
        <v>9</v>
      </c>
      <c r="AD1973">
        <v>2</v>
      </c>
      <c r="AE1973">
        <v>4</v>
      </c>
      <c r="AF1973">
        <v>11</v>
      </c>
      <c r="AG1973">
        <v>2</v>
      </c>
      <c r="AH1973">
        <v>2</v>
      </c>
      <c r="AI1973">
        <v>0</v>
      </c>
      <c r="AJ1973" s="3">
        <f>+TablaProyecto[[#This Row],[PercentSalaryHike]]/100</f>
        <v>0.13</v>
      </c>
      <c r="AK1973" s="3" t="str">
        <f>+IF(TablaProyecto[[#This Row],[Age]]&gt;=61,"Baby boomers",IF(TablaProyecto[[#This Row],[Age]]&gt;=45,"Generacion X",IF(TablaProyecto[[#This Row],[Age]]&gt;=29,"Millennials","Generacion Z")))</f>
        <v>Millennials</v>
      </c>
      <c r="AL197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973" s="3" t="str">
        <f>+IF(TablaProyecto[[#This Row],[HourlyRate]]&lt;50,"Coste salarial bajo",IF(TablaProyecto[[#This Row],[HourlyRate]]&lt;75,"Coste salarial medio","Coste salarial alto"))</f>
        <v>Coste salarial alto</v>
      </c>
      <c r="AN1973" s="3" t="str">
        <f>+IF(TablaProyecto[[#This Row],[DistanceFromHome]]&lt;10,"0-10 kms",IF(TablaProyecto[[#This Row],[DistanceFromHome]]&lt;20,"10-20 kms","20-30 kms"))</f>
        <v>0-10 kms</v>
      </c>
      <c r="AO1973" s="3" t="str">
        <f>+IF(TablaProyecto[[#This Row],[Porcentaje de aumento salarial recibido (%)]]&lt;16%,"Bajo",IF(TablaProyecto[[#This Row],[Porcentaje de aumento salarial recibido (%)]]&lt;21%,"Medio","Alto"))</f>
        <v>Bajo</v>
      </c>
      <c r="AP1973" s="3" t="str">
        <f>+IF(TablaProyecto[[#This Row],[TrainingTimesLastYear]]&lt;3,"Poca",IF(TablaProyecto[[#This Row],[TrainingTimesLastYear]]&lt;5,"Media","Mucha"))</f>
        <v>Poca</v>
      </c>
      <c r="AQ1973" s="3" t="str">
        <f>+IF(TablaProyecto[[#This Row],[TotalWorkingYears]]&lt;4,"Junior",IF(TablaProyecto[[#This Row],[TotalWorkingYears]]&lt;10,"Intermediate","Senior"))</f>
        <v>Intermediate</v>
      </c>
      <c r="AS1973" t="str">
        <f>+IF(TablaProyecto[[#This Row],[Education]]&gt;5,"ERRONEO","")</f>
        <v/>
      </c>
      <c r="AT1973" t="str">
        <f>IF(+COUNTIF(TablaProyecto[EmployeeNumber],TablaProyecto[[#This Row],[EmployeeNumber]])&gt;1,"ERRONEO"," ")</f>
        <v xml:space="preserve"> </v>
      </c>
      <c r="AU1973" t="str">
        <f>+IF(TablaProyecto[[#This Row],[JobSatisfaction]]&gt;4,"ERRONEO"," ")</f>
        <v xml:space="preserve"> </v>
      </c>
      <c r="AV1973" t="str">
        <f>+IF(TablaProyecto[[#This Row],[PerformanceRating]]&gt;4,"ERRONEO"," ")</f>
        <v xml:space="preserve"> </v>
      </c>
      <c r="AW1973" t="str">
        <f>+IF(TablaProyecto[[#This Row],[RelationshipSatisfaction]]&gt;4,"ERRONEO"," ")</f>
        <v xml:space="preserve"> </v>
      </c>
      <c r="AX1973" t="str">
        <f>+IF(TablaProyecto[[#This Row],[WorkLifeBalance]]&gt;4,"ERRONEO"," ")</f>
        <v xml:space="preserve"> </v>
      </c>
    </row>
    <row r="1974" spans="1:50" x14ac:dyDescent="0.35">
      <c r="A1974">
        <v>32</v>
      </c>
      <c r="B1974" t="s">
        <v>43</v>
      </c>
      <c r="C1974" t="s">
        <v>44</v>
      </c>
      <c r="D1974">
        <v>840</v>
      </c>
      <c r="E1974" t="s">
        <v>37</v>
      </c>
      <c r="F1974">
        <v>10</v>
      </c>
      <c r="G1974">
        <v>3</v>
      </c>
      <c r="H1974" t="s">
        <v>51</v>
      </c>
      <c r="I1974">
        <v>1</v>
      </c>
      <c r="J1974">
        <v>2571</v>
      </c>
      <c r="K1974">
        <v>3</v>
      </c>
      <c r="L1974" t="s">
        <v>39</v>
      </c>
      <c r="M1974">
        <v>54</v>
      </c>
      <c r="N1974">
        <v>2</v>
      </c>
      <c r="O1974">
        <v>1</v>
      </c>
      <c r="P1974" t="s">
        <v>56</v>
      </c>
      <c r="Q1974">
        <v>3</v>
      </c>
      <c r="R1974" t="s">
        <v>52</v>
      </c>
      <c r="S1974">
        <v>19144</v>
      </c>
      <c r="T1974">
        <v>5626</v>
      </c>
      <c r="U1974">
        <v>1</v>
      </c>
      <c r="V1974" t="s">
        <v>42</v>
      </c>
      <c r="W1974" t="s">
        <v>35</v>
      </c>
      <c r="X1974">
        <v>13</v>
      </c>
      <c r="Y1974">
        <v>3</v>
      </c>
      <c r="Z1974">
        <v>2</v>
      </c>
      <c r="AA1974">
        <v>80</v>
      </c>
      <c r="AB1974">
        <v>0</v>
      </c>
      <c r="AC1974">
        <v>6</v>
      </c>
      <c r="AD1974">
        <v>2</v>
      </c>
      <c r="AE1974">
        <v>3</v>
      </c>
      <c r="AF1974">
        <v>21</v>
      </c>
      <c r="AG1974">
        <v>1</v>
      </c>
      <c r="AH1974">
        <v>0</v>
      </c>
      <c r="AI1974">
        <v>0</v>
      </c>
      <c r="AJ1974" s="3">
        <f>+TablaProyecto[[#This Row],[PercentSalaryHike]]/100</f>
        <v>0.13</v>
      </c>
      <c r="AK1974" s="3" t="str">
        <f>+IF(TablaProyecto[[#This Row],[Age]]&gt;=61,"Baby boomers",IF(TablaProyecto[[#This Row],[Age]]&gt;=45,"Generacion X",IF(TablaProyecto[[#This Row],[Age]]&gt;=29,"Millennials","Generacion Z")))</f>
        <v>Millennials</v>
      </c>
      <c r="AL197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974" s="3" t="str">
        <f>+IF(TablaProyecto[[#This Row],[HourlyRate]]&lt;50,"Coste salarial bajo",IF(TablaProyecto[[#This Row],[HourlyRate]]&lt;75,"Coste salarial medio","Coste salarial alto"))</f>
        <v>Coste salarial medio</v>
      </c>
      <c r="AN1974" s="3" t="str">
        <f>+IF(TablaProyecto[[#This Row],[DistanceFromHome]]&lt;10,"0-10 kms",IF(TablaProyecto[[#This Row],[DistanceFromHome]]&lt;20,"10-20 kms","20-30 kms"))</f>
        <v>10-20 kms</v>
      </c>
      <c r="AO1974" s="3" t="str">
        <f>+IF(TablaProyecto[[#This Row],[Porcentaje de aumento salarial recibido (%)]]&lt;16%,"Bajo",IF(TablaProyecto[[#This Row],[Porcentaje de aumento salarial recibido (%)]]&lt;21%,"Medio","Alto"))</f>
        <v>Bajo</v>
      </c>
      <c r="AP1974" s="3" t="str">
        <f>+IF(TablaProyecto[[#This Row],[TrainingTimesLastYear]]&lt;3,"Poca",IF(TablaProyecto[[#This Row],[TrainingTimesLastYear]]&lt;5,"Media","Mucha"))</f>
        <v>Poca</v>
      </c>
      <c r="AQ1974" s="3" t="str">
        <f>+IF(TablaProyecto[[#This Row],[TotalWorkingYears]]&lt;4,"Junior",IF(TablaProyecto[[#This Row],[TotalWorkingYears]]&lt;10,"Intermediate","Senior"))</f>
        <v>Intermediate</v>
      </c>
      <c r="AS1974" t="str">
        <f>+IF(TablaProyecto[[#This Row],[Education]]&gt;5,"ERRONEO","")</f>
        <v/>
      </c>
      <c r="AT1974" t="str">
        <f>IF(+COUNTIF(TablaProyecto[EmployeeNumber],TablaProyecto[[#This Row],[EmployeeNumber]])&gt;1,"ERRONEO"," ")</f>
        <v xml:space="preserve"> </v>
      </c>
      <c r="AU1974" t="str">
        <f>+IF(TablaProyecto[[#This Row],[JobSatisfaction]]&gt;4,"ERRONEO"," ")</f>
        <v xml:space="preserve"> </v>
      </c>
      <c r="AV1974" t="str">
        <f>+IF(TablaProyecto[[#This Row],[PerformanceRating]]&gt;4,"ERRONEO"," ")</f>
        <v xml:space="preserve"> </v>
      </c>
      <c r="AW1974" t="str">
        <f>+IF(TablaProyecto[[#This Row],[RelationshipSatisfaction]]&gt;4,"ERRONEO"," ")</f>
        <v xml:space="preserve"> </v>
      </c>
      <c r="AX1974" t="str">
        <f>+IF(TablaProyecto[[#This Row],[WorkLifeBalance]]&gt;4,"ERRONEO"," ")</f>
        <v xml:space="preserve"> </v>
      </c>
    </row>
    <row r="1975" spans="1:50" x14ac:dyDescent="0.35">
      <c r="A1975">
        <v>38</v>
      </c>
      <c r="B1975" t="s">
        <v>43</v>
      </c>
      <c r="C1975" t="s">
        <v>55</v>
      </c>
      <c r="D1975">
        <v>543</v>
      </c>
      <c r="E1975" t="s">
        <v>37</v>
      </c>
      <c r="F1975">
        <v>25</v>
      </c>
      <c r="G1975">
        <v>3</v>
      </c>
      <c r="H1975" t="s">
        <v>59</v>
      </c>
      <c r="I1975">
        <v>1</v>
      </c>
      <c r="J1975">
        <v>2572</v>
      </c>
      <c r="K1975">
        <v>3</v>
      </c>
      <c r="L1975" t="s">
        <v>39</v>
      </c>
      <c r="M1975">
        <v>75</v>
      </c>
      <c r="N1975">
        <v>3</v>
      </c>
      <c r="O1975">
        <v>4</v>
      </c>
      <c r="P1975" t="s">
        <v>53</v>
      </c>
      <c r="Q1975">
        <v>3</v>
      </c>
      <c r="R1975" t="s">
        <v>52</v>
      </c>
      <c r="S1975">
        <v>3464</v>
      </c>
      <c r="T1975">
        <v>7346</v>
      </c>
      <c r="U1975">
        <v>1</v>
      </c>
      <c r="V1975" t="s">
        <v>42</v>
      </c>
      <c r="W1975" t="s">
        <v>43</v>
      </c>
      <c r="X1975">
        <v>17</v>
      </c>
      <c r="Y1975">
        <v>4</v>
      </c>
      <c r="Z1975">
        <v>3</v>
      </c>
      <c r="AA1975">
        <v>80</v>
      </c>
      <c r="AB1975">
        <v>1</v>
      </c>
      <c r="AC1975">
        <v>14</v>
      </c>
      <c r="AD1975">
        <v>3</v>
      </c>
      <c r="AE1975">
        <v>3</v>
      </c>
      <c r="AF1975">
        <v>8</v>
      </c>
      <c r="AG1975">
        <v>0</v>
      </c>
      <c r="AH1975">
        <v>0</v>
      </c>
      <c r="AI1975">
        <v>3</v>
      </c>
      <c r="AJ1975" s="3">
        <f>+TablaProyecto[[#This Row],[PercentSalaryHike]]/100</f>
        <v>0.17</v>
      </c>
      <c r="AK1975" s="3" t="str">
        <f>+IF(TablaProyecto[[#This Row],[Age]]&gt;=61,"Baby boomers",IF(TablaProyecto[[#This Row],[Age]]&gt;=45,"Generacion X",IF(TablaProyecto[[#This Row],[Age]]&gt;=29,"Millennials","Generacion Z")))</f>
        <v>Millennials</v>
      </c>
      <c r="AL197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75" s="3" t="str">
        <f>+IF(TablaProyecto[[#This Row],[HourlyRate]]&lt;50,"Coste salarial bajo",IF(TablaProyecto[[#This Row],[HourlyRate]]&lt;75,"Coste salarial medio","Coste salarial alto"))</f>
        <v>Coste salarial alto</v>
      </c>
      <c r="AN1975" s="3" t="str">
        <f>+IF(TablaProyecto[[#This Row],[DistanceFromHome]]&lt;10,"0-10 kms",IF(TablaProyecto[[#This Row],[DistanceFromHome]]&lt;20,"10-20 kms","20-30 kms"))</f>
        <v>20-30 kms</v>
      </c>
      <c r="AO1975" s="3" t="str">
        <f>+IF(TablaProyecto[[#This Row],[Porcentaje de aumento salarial recibido (%)]]&lt;16%,"Bajo",IF(TablaProyecto[[#This Row],[Porcentaje de aumento salarial recibido (%)]]&lt;21%,"Medio","Alto"))</f>
        <v>Medio</v>
      </c>
      <c r="AP1975" s="3" t="str">
        <f>+IF(TablaProyecto[[#This Row],[TrainingTimesLastYear]]&lt;3,"Poca",IF(TablaProyecto[[#This Row],[TrainingTimesLastYear]]&lt;5,"Media","Mucha"))</f>
        <v>Media</v>
      </c>
      <c r="AQ1975" s="3" t="str">
        <f>+IF(TablaProyecto[[#This Row],[TotalWorkingYears]]&lt;4,"Junior",IF(TablaProyecto[[#This Row],[TotalWorkingYears]]&lt;10,"Intermediate","Senior"))</f>
        <v>Senior</v>
      </c>
      <c r="AS1975" t="str">
        <f>+IF(TablaProyecto[[#This Row],[Education]]&gt;5,"ERRONEO","")</f>
        <v/>
      </c>
      <c r="AT1975" t="str">
        <f>IF(+COUNTIF(TablaProyecto[EmployeeNumber],TablaProyecto[[#This Row],[EmployeeNumber]])&gt;1,"ERRONEO"," ")</f>
        <v xml:space="preserve"> </v>
      </c>
      <c r="AU1975" t="str">
        <f>+IF(TablaProyecto[[#This Row],[JobSatisfaction]]&gt;4,"ERRONEO"," ")</f>
        <v xml:space="preserve"> </v>
      </c>
      <c r="AV1975" t="str">
        <f>+IF(TablaProyecto[[#This Row],[PerformanceRating]]&gt;4,"ERRONEO"," ")</f>
        <v xml:space="preserve"> </v>
      </c>
      <c r="AW1975" t="str">
        <f>+IF(TablaProyecto[[#This Row],[RelationshipSatisfaction]]&gt;4,"ERRONEO"," ")</f>
        <v xml:space="preserve"> </v>
      </c>
      <c r="AX1975" t="str">
        <f>+IF(TablaProyecto[[#This Row],[WorkLifeBalance]]&gt;4,"ERRONEO"," ")</f>
        <v xml:space="preserve"> </v>
      </c>
    </row>
    <row r="1976" spans="1:50" x14ac:dyDescent="0.35">
      <c r="A1976">
        <v>55</v>
      </c>
      <c r="B1976" t="s">
        <v>35</v>
      </c>
      <c r="C1976" t="s">
        <v>36</v>
      </c>
      <c r="D1976">
        <v>1259</v>
      </c>
      <c r="E1976" t="s">
        <v>45</v>
      </c>
      <c r="F1976">
        <v>3</v>
      </c>
      <c r="G1976">
        <v>3</v>
      </c>
      <c r="H1976" t="s">
        <v>60</v>
      </c>
      <c r="I1976">
        <v>1</v>
      </c>
      <c r="J1976">
        <v>2573</v>
      </c>
      <c r="K1976">
        <v>1</v>
      </c>
      <c r="L1976" t="s">
        <v>39</v>
      </c>
      <c r="M1976">
        <v>86</v>
      </c>
      <c r="N1976">
        <v>4</v>
      </c>
      <c r="O1976">
        <v>1</v>
      </c>
      <c r="P1976" t="s">
        <v>58</v>
      </c>
      <c r="Q1976">
        <v>3</v>
      </c>
      <c r="R1976" t="s">
        <v>52</v>
      </c>
      <c r="S1976">
        <v>3229</v>
      </c>
      <c r="T1976">
        <v>7660</v>
      </c>
      <c r="U1976">
        <v>1</v>
      </c>
      <c r="V1976" t="s">
        <v>42</v>
      </c>
      <c r="W1976" t="s">
        <v>35</v>
      </c>
      <c r="X1976">
        <v>14</v>
      </c>
      <c r="Y1976">
        <v>3</v>
      </c>
      <c r="Z1976">
        <v>3</v>
      </c>
      <c r="AA1976">
        <v>80</v>
      </c>
      <c r="AB1976">
        <v>0</v>
      </c>
      <c r="AC1976">
        <v>10</v>
      </c>
      <c r="AD1976">
        <v>2</v>
      </c>
      <c r="AE1976">
        <v>4</v>
      </c>
      <c r="AF1976">
        <v>17</v>
      </c>
      <c r="AG1976">
        <v>15</v>
      </c>
      <c r="AH1976">
        <v>2</v>
      </c>
      <c r="AI1976">
        <v>0</v>
      </c>
      <c r="AJ1976" s="3">
        <f>+TablaProyecto[[#This Row],[PercentSalaryHike]]/100</f>
        <v>0.14000000000000001</v>
      </c>
      <c r="AK1976" s="3" t="str">
        <f>+IF(TablaProyecto[[#This Row],[Age]]&gt;=61,"Baby boomers",IF(TablaProyecto[[#This Row],[Age]]&gt;=45,"Generacion X",IF(TablaProyecto[[#This Row],[Age]]&gt;=29,"Millennials","Generacion Z")))</f>
        <v>Generacion X</v>
      </c>
      <c r="AL197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976" s="3" t="str">
        <f>+IF(TablaProyecto[[#This Row],[HourlyRate]]&lt;50,"Coste salarial bajo",IF(TablaProyecto[[#This Row],[HourlyRate]]&lt;75,"Coste salarial medio","Coste salarial alto"))</f>
        <v>Coste salarial alto</v>
      </c>
      <c r="AN1976" s="3" t="str">
        <f>+IF(TablaProyecto[[#This Row],[DistanceFromHome]]&lt;10,"0-10 kms",IF(TablaProyecto[[#This Row],[DistanceFromHome]]&lt;20,"10-20 kms","20-30 kms"))</f>
        <v>0-10 kms</v>
      </c>
      <c r="AO1976" s="3" t="str">
        <f>+IF(TablaProyecto[[#This Row],[Porcentaje de aumento salarial recibido (%)]]&lt;16%,"Bajo",IF(TablaProyecto[[#This Row],[Porcentaje de aumento salarial recibido (%)]]&lt;21%,"Medio","Alto"))</f>
        <v>Bajo</v>
      </c>
      <c r="AP1976" s="3" t="str">
        <f>+IF(TablaProyecto[[#This Row],[TrainingTimesLastYear]]&lt;3,"Poca",IF(TablaProyecto[[#This Row],[TrainingTimesLastYear]]&lt;5,"Media","Mucha"))</f>
        <v>Poca</v>
      </c>
      <c r="AQ1976" s="3" t="str">
        <f>+IF(TablaProyecto[[#This Row],[TotalWorkingYears]]&lt;4,"Junior",IF(TablaProyecto[[#This Row],[TotalWorkingYears]]&lt;10,"Intermediate","Senior"))</f>
        <v>Senior</v>
      </c>
      <c r="AS1976" t="str">
        <f>+IF(TablaProyecto[[#This Row],[Education]]&gt;5,"ERRONEO","")</f>
        <v/>
      </c>
      <c r="AT1976" t="str">
        <f>IF(+COUNTIF(TablaProyecto[EmployeeNumber],TablaProyecto[[#This Row],[EmployeeNumber]])&gt;1,"ERRONEO"," ")</f>
        <v xml:space="preserve"> </v>
      </c>
      <c r="AU1976" t="str">
        <f>+IF(TablaProyecto[[#This Row],[JobSatisfaction]]&gt;4,"ERRONEO"," ")</f>
        <v xml:space="preserve"> </v>
      </c>
      <c r="AV1976" t="str">
        <f>+IF(TablaProyecto[[#This Row],[PerformanceRating]]&gt;4,"ERRONEO"," ")</f>
        <v xml:space="preserve"> </v>
      </c>
      <c r="AW1976" t="str">
        <f>+IF(TablaProyecto[[#This Row],[RelationshipSatisfaction]]&gt;4,"ERRONEO"," ")</f>
        <v xml:space="preserve"> </v>
      </c>
      <c r="AX1976" t="str">
        <f>+IF(TablaProyecto[[#This Row],[WorkLifeBalance]]&gt;4,"ERRONEO"," ")</f>
        <v xml:space="preserve"> </v>
      </c>
    </row>
    <row r="1977" spans="1:50" x14ac:dyDescent="0.35">
      <c r="A1977">
        <v>45</v>
      </c>
      <c r="B1977" t="s">
        <v>43</v>
      </c>
      <c r="C1977" t="s">
        <v>36</v>
      </c>
      <c r="D1977">
        <v>1084</v>
      </c>
      <c r="E1977" t="s">
        <v>37</v>
      </c>
      <c r="F1977">
        <v>1</v>
      </c>
      <c r="G1977">
        <v>4</v>
      </c>
      <c r="H1977" t="s">
        <v>61</v>
      </c>
      <c r="I1977">
        <v>1</v>
      </c>
      <c r="J1977">
        <v>2574</v>
      </c>
      <c r="K1977">
        <v>4</v>
      </c>
      <c r="L1977" t="s">
        <v>39</v>
      </c>
      <c r="M1977">
        <v>49</v>
      </c>
      <c r="N1977">
        <v>1</v>
      </c>
      <c r="O1977">
        <v>2</v>
      </c>
      <c r="P1977" t="s">
        <v>50</v>
      </c>
      <c r="Q1977">
        <v>4</v>
      </c>
      <c r="R1977" t="s">
        <v>41</v>
      </c>
      <c r="S1977">
        <v>9854</v>
      </c>
      <c r="T1977">
        <v>20156</v>
      </c>
      <c r="U1977">
        <v>2</v>
      </c>
      <c r="V1977" t="s">
        <v>42</v>
      </c>
      <c r="W1977" t="s">
        <v>35</v>
      </c>
      <c r="X1977">
        <v>14</v>
      </c>
      <c r="Y1977">
        <v>3</v>
      </c>
      <c r="Z1977">
        <v>1</v>
      </c>
      <c r="AA1977">
        <v>80</v>
      </c>
      <c r="AB1977">
        <v>0</v>
      </c>
      <c r="AC1977">
        <v>1</v>
      </c>
      <c r="AD1977">
        <v>1</v>
      </c>
      <c r="AE1977">
        <v>4</v>
      </c>
      <c r="AF1977">
        <v>6</v>
      </c>
      <c r="AG1977">
        <v>8</v>
      </c>
      <c r="AH1977">
        <v>4</v>
      </c>
      <c r="AI1977">
        <v>0</v>
      </c>
      <c r="AJ1977" s="3">
        <f>+TablaProyecto[[#This Row],[PercentSalaryHike]]/100</f>
        <v>0.14000000000000001</v>
      </c>
      <c r="AK1977" s="3" t="str">
        <f>+IF(TablaProyecto[[#This Row],[Age]]&gt;=61,"Baby boomers",IF(TablaProyecto[[#This Row],[Age]]&gt;=45,"Generacion X",IF(TablaProyecto[[#This Row],[Age]]&gt;=29,"Millennials","Generacion Z")))</f>
        <v>Generacion X</v>
      </c>
      <c r="AL197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77" s="3" t="str">
        <f>+IF(TablaProyecto[[#This Row],[HourlyRate]]&lt;50,"Coste salarial bajo",IF(TablaProyecto[[#This Row],[HourlyRate]]&lt;75,"Coste salarial medio","Coste salarial alto"))</f>
        <v>Coste salarial bajo</v>
      </c>
      <c r="AN1977" s="3" t="str">
        <f>+IF(TablaProyecto[[#This Row],[DistanceFromHome]]&lt;10,"0-10 kms",IF(TablaProyecto[[#This Row],[DistanceFromHome]]&lt;20,"10-20 kms","20-30 kms"))</f>
        <v>0-10 kms</v>
      </c>
      <c r="AO1977" s="3" t="str">
        <f>+IF(TablaProyecto[[#This Row],[Porcentaje de aumento salarial recibido (%)]]&lt;16%,"Bajo",IF(TablaProyecto[[#This Row],[Porcentaje de aumento salarial recibido (%)]]&lt;21%,"Medio","Alto"))</f>
        <v>Bajo</v>
      </c>
      <c r="AP1977" s="3" t="str">
        <f>+IF(TablaProyecto[[#This Row],[TrainingTimesLastYear]]&lt;3,"Poca",IF(TablaProyecto[[#This Row],[TrainingTimesLastYear]]&lt;5,"Media","Mucha"))</f>
        <v>Poca</v>
      </c>
      <c r="AQ1977" s="3" t="str">
        <f>+IF(TablaProyecto[[#This Row],[TotalWorkingYears]]&lt;4,"Junior",IF(TablaProyecto[[#This Row],[TotalWorkingYears]]&lt;10,"Intermediate","Senior"))</f>
        <v>Junior</v>
      </c>
      <c r="AS1977" t="str">
        <f>+IF(TablaProyecto[[#This Row],[Education]]&gt;5,"ERRONEO","")</f>
        <v/>
      </c>
      <c r="AT1977" t="str">
        <f>IF(+COUNTIF(TablaProyecto[EmployeeNumber],TablaProyecto[[#This Row],[EmployeeNumber]])&gt;1,"ERRONEO"," ")</f>
        <v xml:space="preserve"> </v>
      </c>
      <c r="AU1977" t="str">
        <f>+IF(TablaProyecto[[#This Row],[JobSatisfaction]]&gt;4,"ERRONEO"," ")</f>
        <v xml:space="preserve"> </v>
      </c>
      <c r="AV1977" t="str">
        <f>+IF(TablaProyecto[[#This Row],[PerformanceRating]]&gt;4,"ERRONEO"," ")</f>
        <v xml:space="preserve"> </v>
      </c>
      <c r="AW1977" t="str">
        <f>+IF(TablaProyecto[[#This Row],[RelationshipSatisfaction]]&gt;4,"ERRONEO"," ")</f>
        <v xml:space="preserve"> </v>
      </c>
      <c r="AX1977" t="str">
        <f>+IF(TablaProyecto[[#This Row],[WorkLifeBalance]]&gt;4,"ERRONEO"," ")</f>
        <v xml:space="preserve"> </v>
      </c>
    </row>
    <row r="1978" spans="1:50" x14ac:dyDescent="0.35">
      <c r="A1978">
        <v>42</v>
      </c>
      <c r="B1978" t="s">
        <v>43</v>
      </c>
      <c r="C1978" t="s">
        <v>44</v>
      </c>
      <c r="D1978">
        <v>1003</v>
      </c>
      <c r="E1978" t="s">
        <v>37</v>
      </c>
      <c r="F1978">
        <v>11</v>
      </c>
      <c r="G1978">
        <v>4</v>
      </c>
      <c r="H1978" t="s">
        <v>51</v>
      </c>
      <c r="I1978">
        <v>1</v>
      </c>
      <c r="J1978">
        <v>2575</v>
      </c>
      <c r="K1978">
        <v>4</v>
      </c>
      <c r="L1978" t="s">
        <v>46</v>
      </c>
      <c r="M1978">
        <v>41</v>
      </c>
      <c r="N1978">
        <v>4</v>
      </c>
      <c r="O1978">
        <v>2</v>
      </c>
      <c r="P1978" t="s">
        <v>58</v>
      </c>
      <c r="Q1978">
        <v>2</v>
      </c>
      <c r="R1978" t="s">
        <v>41</v>
      </c>
      <c r="S1978">
        <v>4306</v>
      </c>
      <c r="T1978">
        <v>20460</v>
      </c>
      <c r="U1978">
        <v>2</v>
      </c>
      <c r="V1978" t="s">
        <v>42</v>
      </c>
      <c r="W1978" t="s">
        <v>35</v>
      </c>
      <c r="X1978">
        <v>25</v>
      </c>
      <c r="Y1978">
        <v>3</v>
      </c>
      <c r="Z1978">
        <v>4</v>
      </c>
      <c r="AA1978">
        <v>80</v>
      </c>
      <c r="AB1978">
        <v>0</v>
      </c>
      <c r="AC1978">
        <v>7</v>
      </c>
      <c r="AD1978">
        <v>6</v>
      </c>
      <c r="AE1978">
        <v>4</v>
      </c>
      <c r="AF1978">
        <v>9</v>
      </c>
      <c r="AG1978">
        <v>2</v>
      </c>
      <c r="AH1978">
        <v>0</v>
      </c>
      <c r="AI1978">
        <v>9</v>
      </c>
      <c r="AJ1978" s="3">
        <f>+TablaProyecto[[#This Row],[PercentSalaryHike]]/100</f>
        <v>0.25</v>
      </c>
      <c r="AK1978" s="3" t="str">
        <f>+IF(TablaProyecto[[#This Row],[Age]]&gt;=61,"Baby boomers",IF(TablaProyecto[[#This Row],[Age]]&gt;=45,"Generacion X",IF(TablaProyecto[[#This Row],[Age]]&gt;=29,"Millennials","Generacion Z")))</f>
        <v>Millennials</v>
      </c>
      <c r="AL197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78" s="3" t="str">
        <f>+IF(TablaProyecto[[#This Row],[HourlyRate]]&lt;50,"Coste salarial bajo",IF(TablaProyecto[[#This Row],[HourlyRate]]&lt;75,"Coste salarial medio","Coste salarial alto"))</f>
        <v>Coste salarial bajo</v>
      </c>
      <c r="AN1978" s="3" t="str">
        <f>+IF(TablaProyecto[[#This Row],[DistanceFromHome]]&lt;10,"0-10 kms",IF(TablaProyecto[[#This Row],[DistanceFromHome]]&lt;20,"10-20 kms","20-30 kms"))</f>
        <v>10-20 kms</v>
      </c>
      <c r="AO1978" s="3" t="str">
        <f>+IF(TablaProyecto[[#This Row],[Porcentaje de aumento salarial recibido (%)]]&lt;16%,"Bajo",IF(TablaProyecto[[#This Row],[Porcentaje de aumento salarial recibido (%)]]&lt;21%,"Medio","Alto"))</f>
        <v>Alto</v>
      </c>
      <c r="AP1978" s="3" t="str">
        <f>+IF(TablaProyecto[[#This Row],[TrainingTimesLastYear]]&lt;3,"Poca",IF(TablaProyecto[[#This Row],[TrainingTimesLastYear]]&lt;5,"Media","Mucha"))</f>
        <v>Mucha</v>
      </c>
      <c r="AQ1978" s="3" t="str">
        <f>+IF(TablaProyecto[[#This Row],[TotalWorkingYears]]&lt;4,"Junior",IF(TablaProyecto[[#This Row],[TotalWorkingYears]]&lt;10,"Intermediate","Senior"))</f>
        <v>Intermediate</v>
      </c>
      <c r="AS1978" t="str">
        <f>+IF(TablaProyecto[[#This Row],[Education]]&gt;5,"ERRONEO","")</f>
        <v/>
      </c>
      <c r="AT1978" t="str">
        <f>IF(+COUNTIF(TablaProyecto[EmployeeNumber],TablaProyecto[[#This Row],[EmployeeNumber]])&gt;1,"ERRONEO"," ")</f>
        <v xml:space="preserve"> </v>
      </c>
      <c r="AU1978" t="str">
        <f>+IF(TablaProyecto[[#This Row],[JobSatisfaction]]&gt;4,"ERRONEO"," ")</f>
        <v xml:space="preserve"> </v>
      </c>
      <c r="AV1978" t="str">
        <f>+IF(TablaProyecto[[#This Row],[PerformanceRating]]&gt;4,"ERRONEO"," ")</f>
        <v xml:space="preserve"> </v>
      </c>
      <c r="AW1978" t="str">
        <f>+IF(TablaProyecto[[#This Row],[RelationshipSatisfaction]]&gt;4,"ERRONEO"," ")</f>
        <v xml:space="preserve"> </v>
      </c>
      <c r="AX1978" t="str">
        <f>+IF(TablaProyecto[[#This Row],[WorkLifeBalance]]&gt;4,"ERRONEO"," ")</f>
        <v xml:space="preserve"> </v>
      </c>
    </row>
    <row r="1979" spans="1:50" x14ac:dyDescent="0.35">
      <c r="A1979">
        <v>45</v>
      </c>
      <c r="B1979" t="s">
        <v>43</v>
      </c>
      <c r="C1979" t="s">
        <v>44</v>
      </c>
      <c r="D1979">
        <v>959</v>
      </c>
      <c r="E1979" t="s">
        <v>45</v>
      </c>
      <c r="F1979">
        <v>2</v>
      </c>
      <c r="G1979">
        <v>4</v>
      </c>
      <c r="H1979" t="s">
        <v>49</v>
      </c>
      <c r="I1979">
        <v>1</v>
      </c>
      <c r="J1979">
        <v>2576</v>
      </c>
      <c r="K1979">
        <v>4</v>
      </c>
      <c r="L1979" t="s">
        <v>46</v>
      </c>
      <c r="M1979">
        <v>94</v>
      </c>
      <c r="N1979">
        <v>3</v>
      </c>
      <c r="O1979">
        <v>2</v>
      </c>
      <c r="P1979" t="s">
        <v>61</v>
      </c>
      <c r="Q1979">
        <v>2</v>
      </c>
      <c r="R1979" t="s">
        <v>52</v>
      </c>
      <c r="S1979">
        <v>2660</v>
      </c>
      <c r="T1979">
        <v>15813</v>
      </c>
      <c r="U1979">
        <v>4</v>
      </c>
      <c r="V1979" t="s">
        <v>42</v>
      </c>
      <c r="W1979" t="s">
        <v>35</v>
      </c>
      <c r="X1979">
        <v>13</v>
      </c>
      <c r="Y1979">
        <v>4</v>
      </c>
      <c r="Z1979">
        <v>2</v>
      </c>
      <c r="AA1979">
        <v>80</v>
      </c>
      <c r="AB1979">
        <v>0</v>
      </c>
      <c r="AC1979">
        <v>10</v>
      </c>
      <c r="AD1979">
        <v>2</v>
      </c>
      <c r="AE1979">
        <v>4</v>
      </c>
      <c r="AF1979">
        <v>3</v>
      </c>
      <c r="AG1979">
        <v>2</v>
      </c>
      <c r="AH1979">
        <v>0</v>
      </c>
      <c r="AI1979">
        <v>6</v>
      </c>
      <c r="AJ1979" s="3">
        <f>+TablaProyecto[[#This Row],[PercentSalaryHike]]/100</f>
        <v>0.13</v>
      </c>
      <c r="AK1979" s="3" t="str">
        <f>+IF(TablaProyecto[[#This Row],[Age]]&gt;=61,"Baby boomers",IF(TablaProyecto[[#This Row],[Age]]&gt;=45,"Generacion X",IF(TablaProyecto[[#This Row],[Age]]&gt;=29,"Millennials","Generacion Z")))</f>
        <v>Generacion X</v>
      </c>
      <c r="AL197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79" s="3" t="str">
        <f>+IF(TablaProyecto[[#This Row],[HourlyRate]]&lt;50,"Coste salarial bajo",IF(TablaProyecto[[#This Row],[HourlyRate]]&lt;75,"Coste salarial medio","Coste salarial alto"))</f>
        <v>Coste salarial alto</v>
      </c>
      <c r="AN1979" s="3" t="str">
        <f>+IF(TablaProyecto[[#This Row],[DistanceFromHome]]&lt;10,"0-10 kms",IF(TablaProyecto[[#This Row],[DistanceFromHome]]&lt;20,"10-20 kms","20-30 kms"))</f>
        <v>0-10 kms</v>
      </c>
      <c r="AO1979" s="3" t="str">
        <f>+IF(TablaProyecto[[#This Row],[Porcentaje de aumento salarial recibido (%)]]&lt;16%,"Bajo",IF(TablaProyecto[[#This Row],[Porcentaje de aumento salarial recibido (%)]]&lt;21%,"Medio","Alto"))</f>
        <v>Bajo</v>
      </c>
      <c r="AP1979" s="3" t="str">
        <f>+IF(TablaProyecto[[#This Row],[TrainingTimesLastYear]]&lt;3,"Poca",IF(TablaProyecto[[#This Row],[TrainingTimesLastYear]]&lt;5,"Media","Mucha"))</f>
        <v>Poca</v>
      </c>
      <c r="AQ1979" s="3" t="str">
        <f>+IF(TablaProyecto[[#This Row],[TotalWorkingYears]]&lt;4,"Junior",IF(TablaProyecto[[#This Row],[TotalWorkingYears]]&lt;10,"Intermediate","Senior"))</f>
        <v>Senior</v>
      </c>
      <c r="AS1979" t="str">
        <f>+IF(TablaProyecto[[#This Row],[Education]]&gt;5,"ERRONEO","")</f>
        <v/>
      </c>
      <c r="AT1979" t="str">
        <f>IF(+COUNTIF(TablaProyecto[EmployeeNumber],TablaProyecto[[#This Row],[EmployeeNumber]])&gt;1,"ERRONEO"," ")</f>
        <v xml:space="preserve"> </v>
      </c>
      <c r="AU1979" t="str">
        <f>+IF(TablaProyecto[[#This Row],[JobSatisfaction]]&gt;4,"ERRONEO"," ")</f>
        <v xml:space="preserve"> </v>
      </c>
      <c r="AV1979" t="str">
        <f>+IF(TablaProyecto[[#This Row],[PerformanceRating]]&gt;4,"ERRONEO"," ")</f>
        <v xml:space="preserve"> </v>
      </c>
      <c r="AW1979" t="str">
        <f>+IF(TablaProyecto[[#This Row],[RelationshipSatisfaction]]&gt;4,"ERRONEO"," ")</f>
        <v xml:space="preserve"> </v>
      </c>
      <c r="AX1979" t="str">
        <f>+IF(TablaProyecto[[#This Row],[WorkLifeBalance]]&gt;4,"ERRONEO"," ")</f>
        <v xml:space="preserve"> </v>
      </c>
    </row>
    <row r="1980" spans="1:50" x14ac:dyDescent="0.35">
      <c r="A1980">
        <v>41</v>
      </c>
      <c r="B1980" t="s">
        <v>43</v>
      </c>
      <c r="C1980" t="s">
        <v>55</v>
      </c>
      <c r="D1980">
        <v>1124</v>
      </c>
      <c r="E1980" t="s">
        <v>45</v>
      </c>
      <c r="F1980">
        <v>3</v>
      </c>
      <c r="G1980">
        <v>3</v>
      </c>
      <c r="H1980" t="s">
        <v>60</v>
      </c>
      <c r="I1980">
        <v>1</v>
      </c>
      <c r="J1980">
        <v>2577</v>
      </c>
      <c r="K1980">
        <v>2</v>
      </c>
      <c r="L1980" t="s">
        <v>39</v>
      </c>
      <c r="M1980">
        <v>64</v>
      </c>
      <c r="N1980">
        <v>3</v>
      </c>
      <c r="O1980">
        <v>4</v>
      </c>
      <c r="P1980" t="s">
        <v>56</v>
      </c>
      <c r="Q1980">
        <v>4</v>
      </c>
      <c r="R1980" t="s">
        <v>41</v>
      </c>
      <c r="S1980">
        <v>2394</v>
      </c>
      <c r="T1980">
        <v>15170</v>
      </c>
      <c r="U1980">
        <v>7</v>
      </c>
      <c r="V1980" t="s">
        <v>42</v>
      </c>
      <c r="W1980" t="s">
        <v>35</v>
      </c>
      <c r="X1980">
        <v>13</v>
      </c>
      <c r="Y1980">
        <v>3</v>
      </c>
      <c r="Z1980">
        <v>3</v>
      </c>
      <c r="AA1980">
        <v>80</v>
      </c>
      <c r="AB1980">
        <v>1</v>
      </c>
      <c r="AC1980">
        <v>25</v>
      </c>
      <c r="AD1980">
        <v>2</v>
      </c>
      <c r="AE1980">
        <v>3</v>
      </c>
      <c r="AF1980">
        <v>2</v>
      </c>
      <c r="AG1980">
        <v>7</v>
      </c>
      <c r="AH1980">
        <v>0</v>
      </c>
      <c r="AI1980">
        <v>3</v>
      </c>
      <c r="AJ1980" s="3">
        <f>+TablaProyecto[[#This Row],[PercentSalaryHike]]/100</f>
        <v>0.13</v>
      </c>
      <c r="AK1980" s="3" t="str">
        <f>+IF(TablaProyecto[[#This Row],[Age]]&gt;=61,"Baby boomers",IF(TablaProyecto[[#This Row],[Age]]&gt;=45,"Generacion X",IF(TablaProyecto[[#This Row],[Age]]&gt;=29,"Millennials","Generacion Z")))</f>
        <v>Millennials</v>
      </c>
      <c r="AL198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80" s="3" t="str">
        <f>+IF(TablaProyecto[[#This Row],[HourlyRate]]&lt;50,"Coste salarial bajo",IF(TablaProyecto[[#This Row],[HourlyRate]]&lt;75,"Coste salarial medio","Coste salarial alto"))</f>
        <v>Coste salarial medio</v>
      </c>
      <c r="AN1980" s="3" t="str">
        <f>+IF(TablaProyecto[[#This Row],[DistanceFromHome]]&lt;10,"0-10 kms",IF(TablaProyecto[[#This Row],[DistanceFromHome]]&lt;20,"10-20 kms","20-30 kms"))</f>
        <v>0-10 kms</v>
      </c>
      <c r="AO1980" s="3" t="str">
        <f>+IF(TablaProyecto[[#This Row],[Porcentaje de aumento salarial recibido (%)]]&lt;16%,"Bajo",IF(TablaProyecto[[#This Row],[Porcentaje de aumento salarial recibido (%)]]&lt;21%,"Medio","Alto"))</f>
        <v>Bajo</v>
      </c>
      <c r="AP1980" s="3" t="str">
        <f>+IF(TablaProyecto[[#This Row],[TrainingTimesLastYear]]&lt;3,"Poca",IF(TablaProyecto[[#This Row],[TrainingTimesLastYear]]&lt;5,"Media","Mucha"))</f>
        <v>Poca</v>
      </c>
      <c r="AQ1980" s="3" t="str">
        <f>+IF(TablaProyecto[[#This Row],[TotalWorkingYears]]&lt;4,"Junior",IF(TablaProyecto[[#This Row],[TotalWorkingYears]]&lt;10,"Intermediate","Senior"))</f>
        <v>Senior</v>
      </c>
      <c r="AS1980" t="str">
        <f>+IF(TablaProyecto[[#This Row],[Education]]&gt;5,"ERRONEO","")</f>
        <v/>
      </c>
      <c r="AT1980" t="str">
        <f>IF(+COUNTIF(TablaProyecto[EmployeeNumber],TablaProyecto[[#This Row],[EmployeeNumber]])&gt;1,"ERRONEO"," ")</f>
        <v xml:space="preserve"> </v>
      </c>
      <c r="AU1980" t="str">
        <f>+IF(TablaProyecto[[#This Row],[JobSatisfaction]]&gt;4,"ERRONEO"," ")</f>
        <v xml:space="preserve"> </v>
      </c>
      <c r="AV1980" t="str">
        <f>+IF(TablaProyecto[[#This Row],[PerformanceRating]]&gt;4,"ERRONEO"," ")</f>
        <v xml:space="preserve"> </v>
      </c>
      <c r="AW1980" t="str">
        <f>+IF(TablaProyecto[[#This Row],[RelationshipSatisfaction]]&gt;4,"ERRONEO"," ")</f>
        <v xml:space="preserve"> </v>
      </c>
      <c r="AX1980" t="str">
        <f>+IF(TablaProyecto[[#This Row],[WorkLifeBalance]]&gt;4,"ERRONEO"," ")</f>
        <v xml:space="preserve"> </v>
      </c>
    </row>
    <row r="1981" spans="1:50" x14ac:dyDescent="0.35">
      <c r="A1981">
        <v>50</v>
      </c>
      <c r="B1981" t="s">
        <v>43</v>
      </c>
      <c r="C1981" t="s">
        <v>55</v>
      </c>
      <c r="D1981">
        <v>591</v>
      </c>
      <c r="E1981" t="s">
        <v>37</v>
      </c>
      <c r="F1981">
        <v>15</v>
      </c>
      <c r="G1981">
        <v>4</v>
      </c>
      <c r="H1981" t="s">
        <v>59</v>
      </c>
      <c r="I1981">
        <v>1</v>
      </c>
      <c r="J1981">
        <v>2578</v>
      </c>
      <c r="K1981">
        <v>2</v>
      </c>
      <c r="L1981" t="s">
        <v>46</v>
      </c>
      <c r="M1981">
        <v>45</v>
      </c>
      <c r="N1981">
        <v>3</v>
      </c>
      <c r="O1981">
        <v>1</v>
      </c>
      <c r="P1981" t="s">
        <v>53</v>
      </c>
      <c r="Q1981">
        <v>4</v>
      </c>
      <c r="R1981" t="s">
        <v>41</v>
      </c>
      <c r="S1981">
        <v>2694</v>
      </c>
      <c r="T1981">
        <v>14074</v>
      </c>
      <c r="U1981">
        <v>7</v>
      </c>
      <c r="V1981" t="s">
        <v>42</v>
      </c>
      <c r="W1981" t="s">
        <v>35</v>
      </c>
      <c r="X1981">
        <v>13</v>
      </c>
      <c r="Y1981">
        <v>3</v>
      </c>
      <c r="Z1981">
        <v>1</v>
      </c>
      <c r="AA1981">
        <v>80</v>
      </c>
      <c r="AB1981">
        <v>0</v>
      </c>
      <c r="AC1981">
        <v>10</v>
      </c>
      <c r="AD1981">
        <v>2</v>
      </c>
      <c r="AE1981">
        <v>2</v>
      </c>
      <c r="AF1981">
        <v>9</v>
      </c>
      <c r="AG1981">
        <v>0</v>
      </c>
      <c r="AH1981">
        <v>0</v>
      </c>
      <c r="AI1981">
        <v>0</v>
      </c>
      <c r="AJ1981" s="3">
        <f>+TablaProyecto[[#This Row],[PercentSalaryHike]]/100</f>
        <v>0.13</v>
      </c>
      <c r="AK1981" s="3" t="str">
        <f>+IF(TablaProyecto[[#This Row],[Age]]&gt;=61,"Baby boomers",IF(TablaProyecto[[#This Row],[Age]]&gt;=45,"Generacion X",IF(TablaProyecto[[#This Row],[Age]]&gt;=29,"Millennials","Generacion Z")))</f>
        <v>Generacion X</v>
      </c>
      <c r="AL198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81" s="3" t="str">
        <f>+IF(TablaProyecto[[#This Row],[HourlyRate]]&lt;50,"Coste salarial bajo",IF(TablaProyecto[[#This Row],[HourlyRate]]&lt;75,"Coste salarial medio","Coste salarial alto"))</f>
        <v>Coste salarial bajo</v>
      </c>
      <c r="AN1981" s="3" t="str">
        <f>+IF(TablaProyecto[[#This Row],[DistanceFromHome]]&lt;10,"0-10 kms",IF(TablaProyecto[[#This Row],[DistanceFromHome]]&lt;20,"10-20 kms","20-30 kms"))</f>
        <v>10-20 kms</v>
      </c>
      <c r="AO1981" s="3" t="str">
        <f>+IF(TablaProyecto[[#This Row],[Porcentaje de aumento salarial recibido (%)]]&lt;16%,"Bajo",IF(TablaProyecto[[#This Row],[Porcentaje de aumento salarial recibido (%)]]&lt;21%,"Medio","Alto"))</f>
        <v>Bajo</v>
      </c>
      <c r="AP1981" s="3" t="str">
        <f>+IF(TablaProyecto[[#This Row],[TrainingTimesLastYear]]&lt;3,"Poca",IF(TablaProyecto[[#This Row],[TrainingTimesLastYear]]&lt;5,"Media","Mucha"))</f>
        <v>Poca</v>
      </c>
      <c r="AQ1981" s="3" t="str">
        <f>+IF(TablaProyecto[[#This Row],[TotalWorkingYears]]&lt;4,"Junior",IF(TablaProyecto[[#This Row],[TotalWorkingYears]]&lt;10,"Intermediate","Senior"))</f>
        <v>Senior</v>
      </c>
      <c r="AS1981" t="str">
        <f>+IF(TablaProyecto[[#This Row],[Education]]&gt;5,"ERRONEO","")</f>
        <v/>
      </c>
      <c r="AT1981" t="str">
        <f>IF(+COUNTIF(TablaProyecto[EmployeeNumber],TablaProyecto[[#This Row],[EmployeeNumber]])&gt;1,"ERRONEO"," ")</f>
        <v xml:space="preserve"> </v>
      </c>
      <c r="AU1981" t="str">
        <f>+IF(TablaProyecto[[#This Row],[JobSatisfaction]]&gt;4,"ERRONEO"," ")</f>
        <v xml:space="preserve"> </v>
      </c>
      <c r="AV1981" t="str">
        <f>+IF(TablaProyecto[[#This Row],[PerformanceRating]]&gt;4,"ERRONEO"," ")</f>
        <v xml:space="preserve"> </v>
      </c>
      <c r="AW1981" t="str">
        <f>+IF(TablaProyecto[[#This Row],[RelationshipSatisfaction]]&gt;4,"ERRONEO"," ")</f>
        <v xml:space="preserve"> </v>
      </c>
      <c r="AX1981" t="str">
        <f>+IF(TablaProyecto[[#This Row],[WorkLifeBalance]]&gt;4,"ERRONEO"," ")</f>
        <v xml:space="preserve"> </v>
      </c>
    </row>
    <row r="1982" spans="1:50" x14ac:dyDescent="0.35">
      <c r="A1982">
        <v>33</v>
      </c>
      <c r="B1982" t="s">
        <v>43</v>
      </c>
      <c r="C1982" t="s">
        <v>55</v>
      </c>
      <c r="D1982">
        <v>1130</v>
      </c>
      <c r="E1982" t="s">
        <v>61</v>
      </c>
      <c r="F1982">
        <v>14</v>
      </c>
      <c r="G1982">
        <v>1</v>
      </c>
      <c r="H1982" t="s">
        <v>59</v>
      </c>
      <c r="I1982">
        <v>1</v>
      </c>
      <c r="J1982">
        <v>2579</v>
      </c>
      <c r="K1982">
        <v>4</v>
      </c>
      <c r="L1982" t="s">
        <v>46</v>
      </c>
      <c r="M1982">
        <v>68</v>
      </c>
      <c r="N1982">
        <v>2</v>
      </c>
      <c r="O1982">
        <v>1</v>
      </c>
      <c r="P1982" t="s">
        <v>50</v>
      </c>
      <c r="Q1982">
        <v>3</v>
      </c>
      <c r="R1982" t="s">
        <v>41</v>
      </c>
      <c r="S1982">
        <v>2559</v>
      </c>
      <c r="T1982">
        <v>24439</v>
      </c>
      <c r="U1982">
        <v>1</v>
      </c>
      <c r="V1982" t="s">
        <v>42</v>
      </c>
      <c r="W1982" t="s">
        <v>35</v>
      </c>
      <c r="X1982">
        <v>13</v>
      </c>
      <c r="Y1982">
        <v>4</v>
      </c>
      <c r="Z1982">
        <v>4</v>
      </c>
      <c r="AA1982">
        <v>80</v>
      </c>
      <c r="AB1982">
        <v>2</v>
      </c>
      <c r="AC1982">
        <v>5</v>
      </c>
      <c r="AD1982">
        <v>2</v>
      </c>
      <c r="AE1982">
        <v>2</v>
      </c>
      <c r="AF1982">
        <v>2</v>
      </c>
      <c r="AG1982">
        <v>10</v>
      </c>
      <c r="AH1982">
        <v>0</v>
      </c>
      <c r="AI1982">
        <v>0</v>
      </c>
      <c r="AJ1982" s="3">
        <f>+TablaProyecto[[#This Row],[PercentSalaryHike]]/100</f>
        <v>0.13</v>
      </c>
      <c r="AK1982" s="3" t="str">
        <f>+IF(TablaProyecto[[#This Row],[Age]]&gt;=61,"Baby boomers",IF(TablaProyecto[[#This Row],[Age]]&gt;=45,"Generacion X",IF(TablaProyecto[[#This Row],[Age]]&gt;=29,"Millennials","Generacion Z")))</f>
        <v>Millennials</v>
      </c>
      <c r="AL198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82" s="3" t="str">
        <f>+IF(TablaProyecto[[#This Row],[HourlyRate]]&lt;50,"Coste salarial bajo",IF(TablaProyecto[[#This Row],[HourlyRate]]&lt;75,"Coste salarial medio","Coste salarial alto"))</f>
        <v>Coste salarial medio</v>
      </c>
      <c r="AN1982" s="3" t="str">
        <f>+IF(TablaProyecto[[#This Row],[DistanceFromHome]]&lt;10,"0-10 kms",IF(TablaProyecto[[#This Row],[DistanceFromHome]]&lt;20,"10-20 kms","20-30 kms"))</f>
        <v>10-20 kms</v>
      </c>
      <c r="AO1982" s="3" t="str">
        <f>+IF(TablaProyecto[[#This Row],[Porcentaje de aumento salarial recibido (%)]]&lt;16%,"Bajo",IF(TablaProyecto[[#This Row],[Porcentaje de aumento salarial recibido (%)]]&lt;21%,"Medio","Alto"))</f>
        <v>Bajo</v>
      </c>
      <c r="AP1982" s="3" t="str">
        <f>+IF(TablaProyecto[[#This Row],[TrainingTimesLastYear]]&lt;3,"Poca",IF(TablaProyecto[[#This Row],[TrainingTimesLastYear]]&lt;5,"Media","Mucha"))</f>
        <v>Poca</v>
      </c>
      <c r="AQ1982" s="3" t="str">
        <f>+IF(TablaProyecto[[#This Row],[TotalWorkingYears]]&lt;4,"Junior",IF(TablaProyecto[[#This Row],[TotalWorkingYears]]&lt;10,"Intermediate","Senior"))</f>
        <v>Intermediate</v>
      </c>
      <c r="AS1982" t="str">
        <f>+IF(TablaProyecto[[#This Row],[Education]]&gt;5,"ERRONEO","")</f>
        <v/>
      </c>
      <c r="AT1982" t="str">
        <f>IF(+COUNTIF(TablaProyecto[EmployeeNumber],TablaProyecto[[#This Row],[EmployeeNumber]])&gt;1,"ERRONEO"," ")</f>
        <v xml:space="preserve"> </v>
      </c>
      <c r="AU1982" t="str">
        <f>+IF(TablaProyecto[[#This Row],[JobSatisfaction]]&gt;4,"ERRONEO"," ")</f>
        <v xml:space="preserve"> </v>
      </c>
      <c r="AV1982" t="str">
        <f>+IF(TablaProyecto[[#This Row],[PerformanceRating]]&gt;4,"ERRONEO"," ")</f>
        <v xml:space="preserve"> </v>
      </c>
      <c r="AW1982" t="str">
        <f>+IF(TablaProyecto[[#This Row],[RelationshipSatisfaction]]&gt;4,"ERRONEO"," ")</f>
        <v xml:space="preserve"> </v>
      </c>
      <c r="AX1982" t="str">
        <f>+IF(TablaProyecto[[#This Row],[WorkLifeBalance]]&gt;4,"ERRONEO"," ")</f>
        <v xml:space="preserve"> </v>
      </c>
    </row>
    <row r="1983" spans="1:50" x14ac:dyDescent="0.35">
      <c r="A1983">
        <v>23</v>
      </c>
      <c r="B1983" t="s">
        <v>43</v>
      </c>
      <c r="C1983" t="s">
        <v>44</v>
      </c>
      <c r="D1983">
        <v>1401</v>
      </c>
      <c r="E1983" t="s">
        <v>45</v>
      </c>
      <c r="F1983">
        <v>3</v>
      </c>
      <c r="G1983">
        <v>4</v>
      </c>
      <c r="H1983" t="s">
        <v>61</v>
      </c>
      <c r="I1983">
        <v>1</v>
      </c>
      <c r="J1983">
        <v>2580</v>
      </c>
      <c r="K1983">
        <v>1</v>
      </c>
      <c r="L1983" t="s">
        <v>39</v>
      </c>
      <c r="M1983">
        <v>45</v>
      </c>
      <c r="N1983">
        <v>3</v>
      </c>
      <c r="O1983">
        <v>2</v>
      </c>
      <c r="P1983" t="s">
        <v>53</v>
      </c>
      <c r="Q1983">
        <v>1</v>
      </c>
      <c r="R1983" t="s">
        <v>41</v>
      </c>
      <c r="S1983">
        <v>4522</v>
      </c>
      <c r="T1983">
        <v>16985</v>
      </c>
      <c r="U1983">
        <v>3</v>
      </c>
      <c r="V1983" t="s">
        <v>42</v>
      </c>
      <c r="W1983" t="s">
        <v>35</v>
      </c>
      <c r="X1983">
        <v>24</v>
      </c>
      <c r="Y1983">
        <v>3</v>
      </c>
      <c r="Z1983">
        <v>3</v>
      </c>
      <c r="AA1983">
        <v>80</v>
      </c>
      <c r="AB1983">
        <v>1</v>
      </c>
      <c r="AC1983">
        <v>6</v>
      </c>
      <c r="AD1983">
        <v>2</v>
      </c>
      <c r="AE1983">
        <v>3</v>
      </c>
      <c r="AF1983">
        <v>2</v>
      </c>
      <c r="AG1983">
        <v>2</v>
      </c>
      <c r="AH1983">
        <v>1</v>
      </c>
      <c r="AI1983">
        <v>5</v>
      </c>
      <c r="AJ1983" s="3">
        <f>+TablaProyecto[[#This Row],[PercentSalaryHike]]/100</f>
        <v>0.24</v>
      </c>
      <c r="AK1983" s="3" t="str">
        <f>+IF(TablaProyecto[[#This Row],[Age]]&gt;=61,"Baby boomers",IF(TablaProyecto[[#This Row],[Age]]&gt;=45,"Generacion X",IF(TablaProyecto[[#This Row],[Age]]&gt;=29,"Millennials","Generacion Z")))</f>
        <v>Generacion Z</v>
      </c>
      <c r="AL198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83" s="3" t="str">
        <f>+IF(TablaProyecto[[#This Row],[HourlyRate]]&lt;50,"Coste salarial bajo",IF(TablaProyecto[[#This Row],[HourlyRate]]&lt;75,"Coste salarial medio","Coste salarial alto"))</f>
        <v>Coste salarial bajo</v>
      </c>
      <c r="AN1983" s="3" t="str">
        <f>+IF(TablaProyecto[[#This Row],[DistanceFromHome]]&lt;10,"0-10 kms",IF(TablaProyecto[[#This Row],[DistanceFromHome]]&lt;20,"10-20 kms","20-30 kms"))</f>
        <v>0-10 kms</v>
      </c>
      <c r="AO1983" s="3" t="str">
        <f>+IF(TablaProyecto[[#This Row],[Porcentaje de aumento salarial recibido (%)]]&lt;16%,"Bajo",IF(TablaProyecto[[#This Row],[Porcentaje de aumento salarial recibido (%)]]&lt;21%,"Medio","Alto"))</f>
        <v>Alto</v>
      </c>
      <c r="AP1983" s="3" t="str">
        <f>+IF(TablaProyecto[[#This Row],[TrainingTimesLastYear]]&lt;3,"Poca",IF(TablaProyecto[[#This Row],[TrainingTimesLastYear]]&lt;5,"Media","Mucha"))</f>
        <v>Poca</v>
      </c>
      <c r="AQ1983" s="3" t="str">
        <f>+IF(TablaProyecto[[#This Row],[TotalWorkingYears]]&lt;4,"Junior",IF(TablaProyecto[[#This Row],[TotalWorkingYears]]&lt;10,"Intermediate","Senior"))</f>
        <v>Intermediate</v>
      </c>
      <c r="AS1983" t="str">
        <f>+IF(TablaProyecto[[#This Row],[Education]]&gt;5,"ERRONEO","")</f>
        <v/>
      </c>
      <c r="AT1983" t="str">
        <f>IF(+COUNTIF(TablaProyecto[EmployeeNumber],TablaProyecto[[#This Row],[EmployeeNumber]])&gt;1,"ERRONEO"," ")</f>
        <v xml:space="preserve"> </v>
      </c>
      <c r="AU1983" t="str">
        <f>+IF(TablaProyecto[[#This Row],[JobSatisfaction]]&gt;4,"ERRONEO"," ")</f>
        <v xml:space="preserve"> </v>
      </c>
      <c r="AV1983" t="str">
        <f>+IF(TablaProyecto[[#This Row],[PerformanceRating]]&gt;4,"ERRONEO"," ")</f>
        <v xml:space="preserve"> </v>
      </c>
      <c r="AW1983" t="str">
        <f>+IF(TablaProyecto[[#This Row],[RelationshipSatisfaction]]&gt;4,"ERRONEO"," ")</f>
        <v xml:space="preserve"> </v>
      </c>
      <c r="AX1983" t="str">
        <f>+IF(TablaProyecto[[#This Row],[WorkLifeBalance]]&gt;4,"ERRONEO"," ")</f>
        <v xml:space="preserve"> </v>
      </c>
    </row>
    <row r="1984" spans="1:50" x14ac:dyDescent="0.35">
      <c r="A1984">
        <v>29</v>
      </c>
      <c r="B1984" t="s">
        <v>43</v>
      </c>
      <c r="C1984" t="s">
        <v>36</v>
      </c>
      <c r="D1984">
        <v>1339</v>
      </c>
      <c r="E1984" t="s">
        <v>61</v>
      </c>
      <c r="F1984">
        <v>1</v>
      </c>
      <c r="G1984">
        <v>3</v>
      </c>
      <c r="H1984" t="s">
        <v>38</v>
      </c>
      <c r="I1984">
        <v>1</v>
      </c>
      <c r="J1984">
        <v>2581</v>
      </c>
      <c r="K1984">
        <v>2</v>
      </c>
      <c r="L1984" t="s">
        <v>39</v>
      </c>
      <c r="M1984">
        <v>75</v>
      </c>
      <c r="N1984">
        <v>3</v>
      </c>
      <c r="O1984">
        <v>3</v>
      </c>
      <c r="P1984" t="s">
        <v>47</v>
      </c>
      <c r="Q1984">
        <v>3</v>
      </c>
      <c r="R1984" t="s">
        <v>41</v>
      </c>
      <c r="S1984">
        <v>2426</v>
      </c>
      <c r="T1984">
        <v>20750</v>
      </c>
      <c r="U1984">
        <v>9</v>
      </c>
      <c r="V1984" t="s">
        <v>42</v>
      </c>
      <c r="W1984" t="s">
        <v>35</v>
      </c>
      <c r="X1984">
        <v>13</v>
      </c>
      <c r="Y1984">
        <v>3</v>
      </c>
      <c r="Z1984">
        <v>1</v>
      </c>
      <c r="AA1984">
        <v>80</v>
      </c>
      <c r="AB1984">
        <v>1</v>
      </c>
      <c r="AC1984">
        <v>5</v>
      </c>
      <c r="AD1984">
        <v>5</v>
      </c>
      <c r="AE1984">
        <v>3</v>
      </c>
      <c r="AF1984">
        <v>2</v>
      </c>
      <c r="AG1984">
        <v>2</v>
      </c>
      <c r="AH1984">
        <v>2</v>
      </c>
      <c r="AI1984">
        <v>3</v>
      </c>
      <c r="AJ1984" s="3">
        <f>+TablaProyecto[[#This Row],[PercentSalaryHike]]/100</f>
        <v>0.13</v>
      </c>
      <c r="AK1984" s="3" t="str">
        <f>+IF(TablaProyecto[[#This Row],[Age]]&gt;=61,"Baby boomers",IF(TablaProyecto[[#This Row],[Age]]&gt;=45,"Generacion X",IF(TablaProyecto[[#This Row],[Age]]&gt;=29,"Millennials","Generacion Z")))</f>
        <v>Millennials</v>
      </c>
      <c r="AL198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84" s="3" t="str">
        <f>+IF(TablaProyecto[[#This Row],[HourlyRate]]&lt;50,"Coste salarial bajo",IF(TablaProyecto[[#This Row],[HourlyRate]]&lt;75,"Coste salarial medio","Coste salarial alto"))</f>
        <v>Coste salarial alto</v>
      </c>
      <c r="AN1984" s="3" t="str">
        <f>+IF(TablaProyecto[[#This Row],[DistanceFromHome]]&lt;10,"0-10 kms",IF(TablaProyecto[[#This Row],[DistanceFromHome]]&lt;20,"10-20 kms","20-30 kms"))</f>
        <v>0-10 kms</v>
      </c>
      <c r="AO1984" s="3" t="str">
        <f>+IF(TablaProyecto[[#This Row],[Porcentaje de aumento salarial recibido (%)]]&lt;16%,"Bajo",IF(TablaProyecto[[#This Row],[Porcentaje de aumento salarial recibido (%)]]&lt;21%,"Medio","Alto"))</f>
        <v>Bajo</v>
      </c>
      <c r="AP1984" s="3" t="str">
        <f>+IF(TablaProyecto[[#This Row],[TrainingTimesLastYear]]&lt;3,"Poca",IF(TablaProyecto[[#This Row],[TrainingTimesLastYear]]&lt;5,"Media","Mucha"))</f>
        <v>Mucha</v>
      </c>
      <c r="AQ1984" s="3" t="str">
        <f>+IF(TablaProyecto[[#This Row],[TotalWorkingYears]]&lt;4,"Junior",IF(TablaProyecto[[#This Row],[TotalWorkingYears]]&lt;10,"Intermediate","Senior"))</f>
        <v>Intermediate</v>
      </c>
      <c r="AS1984" t="str">
        <f>+IF(TablaProyecto[[#This Row],[Education]]&gt;5,"ERRONEO","")</f>
        <v/>
      </c>
      <c r="AT1984" t="str">
        <f>IF(+COUNTIF(TablaProyecto[EmployeeNumber],TablaProyecto[[#This Row],[EmployeeNumber]])&gt;1,"ERRONEO"," ")</f>
        <v xml:space="preserve"> </v>
      </c>
      <c r="AU1984" t="str">
        <f>+IF(TablaProyecto[[#This Row],[JobSatisfaction]]&gt;4,"ERRONEO"," ")</f>
        <v xml:space="preserve"> </v>
      </c>
      <c r="AV1984" t="str">
        <f>+IF(TablaProyecto[[#This Row],[PerformanceRating]]&gt;4,"ERRONEO"," ")</f>
        <v xml:space="preserve"> </v>
      </c>
      <c r="AW1984" t="str">
        <f>+IF(TablaProyecto[[#This Row],[RelationshipSatisfaction]]&gt;4,"ERRONEO"," ")</f>
        <v xml:space="preserve"> </v>
      </c>
      <c r="AX1984" t="str">
        <f>+IF(TablaProyecto[[#This Row],[WorkLifeBalance]]&gt;4,"ERRONEO"," ")</f>
        <v xml:space="preserve"> </v>
      </c>
    </row>
    <row r="1985" spans="1:50" x14ac:dyDescent="0.35">
      <c r="A1985">
        <v>26</v>
      </c>
      <c r="B1985" t="s">
        <v>43</v>
      </c>
      <c r="C1985" t="s">
        <v>36</v>
      </c>
      <c r="D1985">
        <v>832</v>
      </c>
      <c r="E1985" t="s">
        <v>45</v>
      </c>
      <c r="F1985">
        <v>15</v>
      </c>
      <c r="G1985">
        <v>4</v>
      </c>
      <c r="H1985" t="s">
        <v>49</v>
      </c>
      <c r="I1985">
        <v>1</v>
      </c>
      <c r="J1985">
        <v>2582</v>
      </c>
      <c r="K1985">
        <v>3</v>
      </c>
      <c r="L1985" t="s">
        <v>46</v>
      </c>
      <c r="M1985">
        <v>79</v>
      </c>
      <c r="N1985">
        <v>2</v>
      </c>
      <c r="O1985">
        <v>1</v>
      </c>
      <c r="P1985" t="s">
        <v>57</v>
      </c>
      <c r="Q1985">
        <v>3</v>
      </c>
      <c r="R1985" t="s">
        <v>52</v>
      </c>
      <c r="S1985">
        <v>2318</v>
      </c>
      <c r="T1985">
        <v>20006</v>
      </c>
      <c r="U1985">
        <v>6</v>
      </c>
      <c r="V1985" t="s">
        <v>42</v>
      </c>
      <c r="W1985" t="s">
        <v>35</v>
      </c>
      <c r="X1985">
        <v>11</v>
      </c>
      <c r="Y1985">
        <v>3</v>
      </c>
      <c r="Z1985">
        <v>1</v>
      </c>
      <c r="AA1985">
        <v>80</v>
      </c>
      <c r="AB1985">
        <v>1</v>
      </c>
      <c r="AC1985">
        <v>37</v>
      </c>
      <c r="AD1985">
        <v>5</v>
      </c>
      <c r="AE1985">
        <v>4</v>
      </c>
      <c r="AF1985">
        <v>3</v>
      </c>
      <c r="AG1985">
        <v>7</v>
      </c>
      <c r="AH1985">
        <v>5</v>
      </c>
      <c r="AI1985">
        <v>2</v>
      </c>
      <c r="AJ1985" s="3">
        <f>+TablaProyecto[[#This Row],[PercentSalaryHike]]/100</f>
        <v>0.11</v>
      </c>
      <c r="AK1985" s="3" t="str">
        <f>+IF(TablaProyecto[[#This Row],[Age]]&gt;=61,"Baby boomers",IF(TablaProyecto[[#This Row],[Age]]&gt;=45,"Generacion X",IF(TablaProyecto[[#This Row],[Age]]&gt;=29,"Millennials","Generacion Z")))</f>
        <v>Generacion Z</v>
      </c>
      <c r="AL198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85" s="3" t="str">
        <f>+IF(TablaProyecto[[#This Row],[HourlyRate]]&lt;50,"Coste salarial bajo",IF(TablaProyecto[[#This Row],[HourlyRate]]&lt;75,"Coste salarial medio","Coste salarial alto"))</f>
        <v>Coste salarial alto</v>
      </c>
      <c r="AN1985" s="3" t="str">
        <f>+IF(TablaProyecto[[#This Row],[DistanceFromHome]]&lt;10,"0-10 kms",IF(TablaProyecto[[#This Row],[DistanceFromHome]]&lt;20,"10-20 kms","20-30 kms"))</f>
        <v>10-20 kms</v>
      </c>
      <c r="AO1985" s="3" t="str">
        <f>+IF(TablaProyecto[[#This Row],[Porcentaje de aumento salarial recibido (%)]]&lt;16%,"Bajo",IF(TablaProyecto[[#This Row],[Porcentaje de aumento salarial recibido (%)]]&lt;21%,"Medio","Alto"))</f>
        <v>Bajo</v>
      </c>
      <c r="AP1985" s="3" t="str">
        <f>+IF(TablaProyecto[[#This Row],[TrainingTimesLastYear]]&lt;3,"Poca",IF(TablaProyecto[[#This Row],[TrainingTimesLastYear]]&lt;5,"Media","Mucha"))</f>
        <v>Mucha</v>
      </c>
      <c r="AQ1985" s="3" t="str">
        <f>+IF(TablaProyecto[[#This Row],[TotalWorkingYears]]&lt;4,"Junior",IF(TablaProyecto[[#This Row],[TotalWorkingYears]]&lt;10,"Intermediate","Senior"))</f>
        <v>Senior</v>
      </c>
      <c r="AS1985" t="str">
        <f>+IF(TablaProyecto[[#This Row],[Education]]&gt;5,"ERRONEO","")</f>
        <v/>
      </c>
      <c r="AT1985" t="str">
        <f>IF(+COUNTIF(TablaProyecto[EmployeeNumber],TablaProyecto[[#This Row],[EmployeeNumber]])&gt;1,"ERRONEO"," ")</f>
        <v xml:space="preserve"> </v>
      </c>
      <c r="AU1985" t="str">
        <f>+IF(TablaProyecto[[#This Row],[JobSatisfaction]]&gt;4,"ERRONEO"," ")</f>
        <v xml:space="preserve"> </v>
      </c>
      <c r="AV1985" t="str">
        <f>+IF(TablaProyecto[[#This Row],[PerformanceRating]]&gt;4,"ERRONEO"," ")</f>
        <v xml:space="preserve"> </v>
      </c>
      <c r="AW1985" t="str">
        <f>+IF(TablaProyecto[[#This Row],[RelationshipSatisfaction]]&gt;4,"ERRONEO"," ")</f>
        <v xml:space="preserve"> </v>
      </c>
      <c r="AX1985" t="str">
        <f>+IF(TablaProyecto[[#This Row],[WorkLifeBalance]]&gt;4,"ERRONEO"," ")</f>
        <v xml:space="preserve"> </v>
      </c>
    </row>
    <row r="1986" spans="1:50" x14ac:dyDescent="0.35">
      <c r="A1986">
        <v>28</v>
      </c>
      <c r="B1986" t="s">
        <v>35</v>
      </c>
      <c r="C1986" t="s">
        <v>44</v>
      </c>
      <c r="D1986">
        <v>703</v>
      </c>
      <c r="E1986" t="s">
        <v>37</v>
      </c>
      <c r="F1986">
        <v>2</v>
      </c>
      <c r="G1986">
        <v>3</v>
      </c>
      <c r="H1986" t="s">
        <v>51</v>
      </c>
      <c r="I1986">
        <v>1</v>
      </c>
      <c r="J1986">
        <v>2583</v>
      </c>
      <c r="K1986">
        <v>3</v>
      </c>
      <c r="L1986" t="s">
        <v>39</v>
      </c>
      <c r="M1986">
        <v>42</v>
      </c>
      <c r="N1986">
        <v>2</v>
      </c>
      <c r="O1986">
        <v>2</v>
      </c>
      <c r="P1986" t="s">
        <v>58</v>
      </c>
      <c r="Q1986">
        <v>4</v>
      </c>
      <c r="R1986" t="s">
        <v>48</v>
      </c>
      <c r="S1986">
        <v>4127</v>
      </c>
      <c r="T1986">
        <v>8847</v>
      </c>
      <c r="U1986">
        <v>0</v>
      </c>
      <c r="V1986" t="s">
        <v>42</v>
      </c>
      <c r="W1986" t="s">
        <v>35</v>
      </c>
      <c r="X1986">
        <v>15</v>
      </c>
      <c r="Y1986">
        <v>3</v>
      </c>
      <c r="Z1986">
        <v>4</v>
      </c>
      <c r="AA1986">
        <v>80</v>
      </c>
      <c r="AB1986">
        <v>1</v>
      </c>
      <c r="AC1986">
        <v>6</v>
      </c>
      <c r="AD1986">
        <v>2</v>
      </c>
      <c r="AE1986">
        <v>3</v>
      </c>
      <c r="AF1986">
        <v>21</v>
      </c>
      <c r="AG1986">
        <v>0</v>
      </c>
      <c r="AH1986">
        <v>0</v>
      </c>
      <c r="AI1986">
        <v>2</v>
      </c>
      <c r="AJ1986" s="3">
        <f>+TablaProyecto[[#This Row],[PercentSalaryHike]]/100</f>
        <v>0.15</v>
      </c>
      <c r="AK1986" s="3" t="str">
        <f>+IF(TablaProyecto[[#This Row],[Age]]&gt;=61,"Baby boomers",IF(TablaProyecto[[#This Row],[Age]]&gt;=45,"Generacion X",IF(TablaProyecto[[#This Row],[Age]]&gt;=29,"Millennials","Generacion Z")))</f>
        <v>Generacion Z</v>
      </c>
      <c r="AL198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Veterano</v>
      </c>
      <c r="AM1986" s="3" t="str">
        <f>+IF(TablaProyecto[[#This Row],[HourlyRate]]&lt;50,"Coste salarial bajo",IF(TablaProyecto[[#This Row],[HourlyRate]]&lt;75,"Coste salarial medio","Coste salarial alto"))</f>
        <v>Coste salarial bajo</v>
      </c>
      <c r="AN1986" s="3" t="str">
        <f>+IF(TablaProyecto[[#This Row],[DistanceFromHome]]&lt;10,"0-10 kms",IF(TablaProyecto[[#This Row],[DistanceFromHome]]&lt;20,"10-20 kms","20-30 kms"))</f>
        <v>0-10 kms</v>
      </c>
      <c r="AO1986" s="3" t="str">
        <f>+IF(TablaProyecto[[#This Row],[Porcentaje de aumento salarial recibido (%)]]&lt;16%,"Bajo",IF(TablaProyecto[[#This Row],[Porcentaje de aumento salarial recibido (%)]]&lt;21%,"Medio","Alto"))</f>
        <v>Bajo</v>
      </c>
      <c r="AP1986" s="3" t="str">
        <f>+IF(TablaProyecto[[#This Row],[TrainingTimesLastYear]]&lt;3,"Poca",IF(TablaProyecto[[#This Row],[TrainingTimesLastYear]]&lt;5,"Media","Mucha"))</f>
        <v>Poca</v>
      </c>
      <c r="AQ1986" s="3" t="str">
        <f>+IF(TablaProyecto[[#This Row],[TotalWorkingYears]]&lt;4,"Junior",IF(TablaProyecto[[#This Row],[TotalWorkingYears]]&lt;10,"Intermediate","Senior"))</f>
        <v>Intermediate</v>
      </c>
      <c r="AS1986" t="str">
        <f>+IF(TablaProyecto[[#This Row],[Education]]&gt;5,"ERRONEO","")</f>
        <v/>
      </c>
      <c r="AT1986" t="str">
        <f>IF(+COUNTIF(TablaProyecto[EmployeeNumber],TablaProyecto[[#This Row],[EmployeeNumber]])&gt;1,"ERRONEO"," ")</f>
        <v xml:space="preserve"> </v>
      </c>
      <c r="AU1986" t="str">
        <f>+IF(TablaProyecto[[#This Row],[JobSatisfaction]]&gt;4,"ERRONEO"," ")</f>
        <v xml:space="preserve"> </v>
      </c>
      <c r="AV1986" t="str">
        <f>+IF(TablaProyecto[[#This Row],[PerformanceRating]]&gt;4,"ERRONEO"," ")</f>
        <v xml:space="preserve"> </v>
      </c>
      <c r="AW1986" t="str">
        <f>+IF(TablaProyecto[[#This Row],[RelationshipSatisfaction]]&gt;4,"ERRONEO"," ")</f>
        <v xml:space="preserve"> </v>
      </c>
      <c r="AX1986" t="str">
        <f>+IF(TablaProyecto[[#This Row],[WorkLifeBalance]]&gt;4,"ERRONEO"," ")</f>
        <v xml:space="preserve"> </v>
      </c>
    </row>
    <row r="1987" spans="1:50" x14ac:dyDescent="0.35">
      <c r="A1987">
        <v>28</v>
      </c>
      <c r="B1987" t="s">
        <v>35</v>
      </c>
      <c r="C1987" t="s">
        <v>44</v>
      </c>
      <c r="D1987">
        <v>419</v>
      </c>
      <c r="E1987" t="s">
        <v>37</v>
      </c>
      <c r="F1987">
        <v>5</v>
      </c>
      <c r="G1987">
        <v>3</v>
      </c>
      <c r="H1987" t="s">
        <v>60</v>
      </c>
      <c r="I1987">
        <v>1</v>
      </c>
      <c r="J1987">
        <v>2584</v>
      </c>
      <c r="K1987">
        <v>3</v>
      </c>
      <c r="L1987" t="s">
        <v>46</v>
      </c>
      <c r="M1987">
        <v>86</v>
      </c>
      <c r="N1987">
        <v>4</v>
      </c>
      <c r="O1987">
        <v>1</v>
      </c>
      <c r="P1987" t="s">
        <v>61</v>
      </c>
      <c r="Q1987">
        <v>2</v>
      </c>
      <c r="R1987" t="s">
        <v>41</v>
      </c>
      <c r="S1987">
        <v>3204</v>
      </c>
      <c r="T1987">
        <v>5868</v>
      </c>
      <c r="U1987">
        <v>8</v>
      </c>
      <c r="V1987" t="s">
        <v>42</v>
      </c>
      <c r="W1987" t="s">
        <v>43</v>
      </c>
      <c r="X1987">
        <v>11</v>
      </c>
      <c r="Y1987">
        <v>3</v>
      </c>
      <c r="Z1987">
        <v>4</v>
      </c>
      <c r="AA1987">
        <v>80</v>
      </c>
      <c r="AB1987">
        <v>0</v>
      </c>
      <c r="AC1987">
        <v>27</v>
      </c>
      <c r="AD1987">
        <v>5</v>
      </c>
      <c r="AE1987">
        <v>3</v>
      </c>
      <c r="AF1987">
        <v>4</v>
      </c>
      <c r="AG1987">
        <v>2</v>
      </c>
      <c r="AH1987">
        <v>0</v>
      </c>
      <c r="AI1987">
        <v>10</v>
      </c>
      <c r="AJ1987" s="3">
        <f>+TablaProyecto[[#This Row],[PercentSalaryHike]]/100</f>
        <v>0.11</v>
      </c>
      <c r="AK1987" s="3" t="str">
        <f>+IF(TablaProyecto[[#This Row],[Age]]&gt;=61,"Baby boomers",IF(TablaProyecto[[#This Row],[Age]]&gt;=45,"Generacion X",IF(TablaProyecto[[#This Row],[Age]]&gt;=29,"Millennials","Generacion Z")))</f>
        <v>Generacion Z</v>
      </c>
      <c r="AL198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87" s="3" t="str">
        <f>+IF(TablaProyecto[[#This Row],[HourlyRate]]&lt;50,"Coste salarial bajo",IF(TablaProyecto[[#This Row],[HourlyRate]]&lt;75,"Coste salarial medio","Coste salarial alto"))</f>
        <v>Coste salarial alto</v>
      </c>
      <c r="AN1987" s="3" t="str">
        <f>+IF(TablaProyecto[[#This Row],[DistanceFromHome]]&lt;10,"0-10 kms",IF(TablaProyecto[[#This Row],[DistanceFromHome]]&lt;20,"10-20 kms","20-30 kms"))</f>
        <v>0-10 kms</v>
      </c>
      <c r="AO1987" s="3" t="str">
        <f>+IF(TablaProyecto[[#This Row],[Porcentaje de aumento salarial recibido (%)]]&lt;16%,"Bajo",IF(TablaProyecto[[#This Row],[Porcentaje de aumento salarial recibido (%)]]&lt;21%,"Medio","Alto"))</f>
        <v>Bajo</v>
      </c>
      <c r="AP1987" s="3" t="str">
        <f>+IF(TablaProyecto[[#This Row],[TrainingTimesLastYear]]&lt;3,"Poca",IF(TablaProyecto[[#This Row],[TrainingTimesLastYear]]&lt;5,"Media","Mucha"))</f>
        <v>Mucha</v>
      </c>
      <c r="AQ1987" s="3" t="str">
        <f>+IF(TablaProyecto[[#This Row],[TotalWorkingYears]]&lt;4,"Junior",IF(TablaProyecto[[#This Row],[TotalWorkingYears]]&lt;10,"Intermediate","Senior"))</f>
        <v>Senior</v>
      </c>
      <c r="AS1987" t="str">
        <f>+IF(TablaProyecto[[#This Row],[Education]]&gt;5,"ERRONEO","")</f>
        <v/>
      </c>
      <c r="AT1987" t="str">
        <f>IF(+COUNTIF(TablaProyecto[EmployeeNumber],TablaProyecto[[#This Row],[EmployeeNumber]])&gt;1,"ERRONEO"," ")</f>
        <v xml:space="preserve"> </v>
      </c>
      <c r="AU1987" t="str">
        <f>+IF(TablaProyecto[[#This Row],[JobSatisfaction]]&gt;4,"ERRONEO"," ")</f>
        <v xml:space="preserve"> </v>
      </c>
      <c r="AV1987" t="str">
        <f>+IF(TablaProyecto[[#This Row],[PerformanceRating]]&gt;4,"ERRONEO"," ")</f>
        <v xml:space="preserve"> </v>
      </c>
      <c r="AW1987" t="str">
        <f>+IF(TablaProyecto[[#This Row],[RelationshipSatisfaction]]&gt;4,"ERRONEO"," ")</f>
        <v xml:space="preserve"> </v>
      </c>
      <c r="AX1987" t="str">
        <f>+IF(TablaProyecto[[#This Row],[WorkLifeBalance]]&gt;4,"ERRONEO"," ")</f>
        <v xml:space="preserve"> </v>
      </c>
    </row>
    <row r="1988" spans="1:50" x14ac:dyDescent="0.35">
      <c r="A1988">
        <v>29</v>
      </c>
      <c r="B1988" t="s">
        <v>43</v>
      </c>
      <c r="C1988" t="s">
        <v>36</v>
      </c>
      <c r="D1988">
        <v>374</v>
      </c>
      <c r="E1988" t="s">
        <v>61</v>
      </c>
      <c r="F1988">
        <v>11</v>
      </c>
      <c r="G1988">
        <v>3</v>
      </c>
      <c r="H1988" t="s">
        <v>51</v>
      </c>
      <c r="I1988">
        <v>1</v>
      </c>
      <c r="J1988">
        <v>2585</v>
      </c>
      <c r="K1988">
        <v>3</v>
      </c>
      <c r="L1988" t="s">
        <v>46</v>
      </c>
      <c r="M1988">
        <v>91</v>
      </c>
      <c r="N1988">
        <v>3</v>
      </c>
      <c r="O1988">
        <v>2</v>
      </c>
      <c r="P1988" t="s">
        <v>57</v>
      </c>
      <c r="Q1988">
        <v>4</v>
      </c>
      <c r="R1988" t="s">
        <v>52</v>
      </c>
      <c r="S1988">
        <v>2534</v>
      </c>
      <c r="T1988">
        <v>8556</v>
      </c>
      <c r="U1988">
        <v>0</v>
      </c>
      <c r="V1988" t="s">
        <v>42</v>
      </c>
      <c r="W1988" t="s">
        <v>43</v>
      </c>
      <c r="X1988">
        <v>14</v>
      </c>
      <c r="Y1988">
        <v>3</v>
      </c>
      <c r="Z1988">
        <v>1</v>
      </c>
      <c r="AA1988">
        <v>80</v>
      </c>
      <c r="AB1988">
        <v>0</v>
      </c>
      <c r="AC1988">
        <v>8</v>
      </c>
      <c r="AD1988">
        <v>2</v>
      </c>
      <c r="AE1988">
        <v>3</v>
      </c>
      <c r="AF1988">
        <v>5</v>
      </c>
      <c r="AG1988">
        <v>1</v>
      </c>
      <c r="AH1988">
        <v>1</v>
      </c>
      <c r="AI1988">
        <v>3</v>
      </c>
      <c r="AJ1988" s="3">
        <f>+TablaProyecto[[#This Row],[PercentSalaryHike]]/100</f>
        <v>0.14000000000000001</v>
      </c>
      <c r="AK1988" s="3" t="str">
        <f>+IF(TablaProyecto[[#This Row],[Age]]&gt;=61,"Baby boomers",IF(TablaProyecto[[#This Row],[Age]]&gt;=45,"Generacion X",IF(TablaProyecto[[#This Row],[Age]]&gt;=29,"Millennials","Generacion Z")))</f>
        <v>Millennials</v>
      </c>
      <c r="AL198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88" s="3" t="str">
        <f>+IF(TablaProyecto[[#This Row],[HourlyRate]]&lt;50,"Coste salarial bajo",IF(TablaProyecto[[#This Row],[HourlyRate]]&lt;75,"Coste salarial medio","Coste salarial alto"))</f>
        <v>Coste salarial alto</v>
      </c>
      <c r="AN1988" s="3" t="str">
        <f>+IF(TablaProyecto[[#This Row],[DistanceFromHome]]&lt;10,"0-10 kms",IF(TablaProyecto[[#This Row],[DistanceFromHome]]&lt;20,"10-20 kms","20-30 kms"))</f>
        <v>10-20 kms</v>
      </c>
      <c r="AO1988" s="3" t="str">
        <f>+IF(TablaProyecto[[#This Row],[Porcentaje de aumento salarial recibido (%)]]&lt;16%,"Bajo",IF(TablaProyecto[[#This Row],[Porcentaje de aumento salarial recibido (%)]]&lt;21%,"Medio","Alto"))</f>
        <v>Bajo</v>
      </c>
      <c r="AP1988" s="3" t="str">
        <f>+IF(TablaProyecto[[#This Row],[TrainingTimesLastYear]]&lt;3,"Poca",IF(TablaProyecto[[#This Row],[TrainingTimesLastYear]]&lt;5,"Media","Mucha"))</f>
        <v>Poca</v>
      </c>
      <c r="AQ1988" s="3" t="str">
        <f>+IF(TablaProyecto[[#This Row],[TotalWorkingYears]]&lt;4,"Junior",IF(TablaProyecto[[#This Row],[TotalWorkingYears]]&lt;10,"Intermediate","Senior"))</f>
        <v>Intermediate</v>
      </c>
      <c r="AS1988" t="str">
        <f>+IF(TablaProyecto[[#This Row],[Education]]&gt;5,"ERRONEO","")</f>
        <v/>
      </c>
      <c r="AT1988" t="str">
        <f>IF(+COUNTIF(TablaProyecto[EmployeeNumber],TablaProyecto[[#This Row],[EmployeeNumber]])&gt;1,"ERRONEO"," ")</f>
        <v xml:space="preserve"> </v>
      </c>
      <c r="AU1988" t="str">
        <f>+IF(TablaProyecto[[#This Row],[JobSatisfaction]]&gt;4,"ERRONEO"," ")</f>
        <v xml:space="preserve"> </v>
      </c>
      <c r="AV1988" t="str">
        <f>+IF(TablaProyecto[[#This Row],[PerformanceRating]]&gt;4,"ERRONEO"," ")</f>
        <v xml:space="preserve"> </v>
      </c>
      <c r="AW1988" t="str">
        <f>+IF(TablaProyecto[[#This Row],[RelationshipSatisfaction]]&gt;4,"ERRONEO"," ")</f>
        <v xml:space="preserve"> </v>
      </c>
      <c r="AX1988" t="str">
        <f>+IF(TablaProyecto[[#This Row],[WorkLifeBalance]]&gt;4,"ERRONEO"," ")</f>
        <v xml:space="preserve"> </v>
      </c>
    </row>
    <row r="1989" spans="1:50" x14ac:dyDescent="0.35">
      <c r="A1989">
        <v>29</v>
      </c>
      <c r="B1989" t="s">
        <v>43</v>
      </c>
      <c r="C1989" t="s">
        <v>55</v>
      </c>
      <c r="D1989">
        <v>548</v>
      </c>
      <c r="E1989" t="s">
        <v>37</v>
      </c>
      <c r="F1989">
        <v>8</v>
      </c>
      <c r="G1989">
        <v>4</v>
      </c>
      <c r="H1989" t="s">
        <v>59</v>
      </c>
      <c r="I1989">
        <v>1</v>
      </c>
      <c r="J1989">
        <v>2586</v>
      </c>
      <c r="K1989">
        <v>2</v>
      </c>
      <c r="L1989" t="s">
        <v>46</v>
      </c>
      <c r="M1989">
        <v>42</v>
      </c>
      <c r="N1989">
        <v>3</v>
      </c>
      <c r="O1989">
        <v>1</v>
      </c>
      <c r="P1989" t="s">
        <v>47</v>
      </c>
      <c r="Q1989">
        <v>1</v>
      </c>
      <c r="R1989" t="s">
        <v>48</v>
      </c>
      <c r="S1989">
        <v>4240</v>
      </c>
      <c r="T1989">
        <v>21196</v>
      </c>
      <c r="U1989">
        <v>6</v>
      </c>
      <c r="V1989" t="s">
        <v>42</v>
      </c>
      <c r="W1989" t="s">
        <v>43</v>
      </c>
      <c r="X1989">
        <v>15</v>
      </c>
      <c r="Y1989">
        <v>3</v>
      </c>
      <c r="Z1989">
        <v>2</v>
      </c>
      <c r="AA1989">
        <v>80</v>
      </c>
      <c r="AB1989">
        <v>3</v>
      </c>
      <c r="AC1989">
        <v>10</v>
      </c>
      <c r="AD1989">
        <v>2</v>
      </c>
      <c r="AE1989">
        <v>3</v>
      </c>
      <c r="AF1989">
        <v>5</v>
      </c>
      <c r="AG1989">
        <v>7</v>
      </c>
      <c r="AH1989">
        <v>7</v>
      </c>
      <c r="AI1989">
        <v>6</v>
      </c>
      <c r="AJ1989" s="3">
        <f>+TablaProyecto[[#This Row],[PercentSalaryHike]]/100</f>
        <v>0.15</v>
      </c>
      <c r="AK1989" s="3" t="str">
        <f>+IF(TablaProyecto[[#This Row],[Age]]&gt;=61,"Baby boomers",IF(TablaProyecto[[#This Row],[Age]]&gt;=45,"Generacion X",IF(TablaProyecto[[#This Row],[Age]]&gt;=29,"Millennials","Generacion Z")))</f>
        <v>Millennials</v>
      </c>
      <c r="AL198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89" s="3" t="str">
        <f>+IF(TablaProyecto[[#This Row],[HourlyRate]]&lt;50,"Coste salarial bajo",IF(TablaProyecto[[#This Row],[HourlyRate]]&lt;75,"Coste salarial medio","Coste salarial alto"))</f>
        <v>Coste salarial bajo</v>
      </c>
      <c r="AN1989" s="3" t="str">
        <f>+IF(TablaProyecto[[#This Row],[DistanceFromHome]]&lt;10,"0-10 kms",IF(TablaProyecto[[#This Row],[DistanceFromHome]]&lt;20,"10-20 kms","20-30 kms"))</f>
        <v>0-10 kms</v>
      </c>
      <c r="AO1989" s="3" t="str">
        <f>+IF(TablaProyecto[[#This Row],[Porcentaje de aumento salarial recibido (%)]]&lt;16%,"Bajo",IF(TablaProyecto[[#This Row],[Porcentaje de aumento salarial recibido (%)]]&lt;21%,"Medio","Alto"))</f>
        <v>Bajo</v>
      </c>
      <c r="AP1989" s="3" t="str">
        <f>+IF(TablaProyecto[[#This Row],[TrainingTimesLastYear]]&lt;3,"Poca",IF(TablaProyecto[[#This Row],[TrainingTimesLastYear]]&lt;5,"Media","Mucha"))</f>
        <v>Poca</v>
      </c>
      <c r="AQ1989" s="3" t="str">
        <f>+IF(TablaProyecto[[#This Row],[TotalWorkingYears]]&lt;4,"Junior",IF(TablaProyecto[[#This Row],[TotalWorkingYears]]&lt;10,"Intermediate","Senior"))</f>
        <v>Senior</v>
      </c>
      <c r="AS1989" t="str">
        <f>+IF(TablaProyecto[[#This Row],[Education]]&gt;5,"ERRONEO","")</f>
        <v/>
      </c>
      <c r="AT1989" t="str">
        <f>IF(+COUNTIF(TablaProyecto[EmployeeNumber],TablaProyecto[[#This Row],[EmployeeNumber]])&gt;1,"ERRONEO"," ")</f>
        <v xml:space="preserve"> </v>
      </c>
      <c r="AU1989" t="str">
        <f>+IF(TablaProyecto[[#This Row],[JobSatisfaction]]&gt;4,"ERRONEO"," ")</f>
        <v xml:space="preserve"> </v>
      </c>
      <c r="AV1989" t="str">
        <f>+IF(TablaProyecto[[#This Row],[PerformanceRating]]&gt;4,"ERRONEO"," ")</f>
        <v xml:space="preserve"> </v>
      </c>
      <c r="AW1989" t="str">
        <f>+IF(TablaProyecto[[#This Row],[RelationshipSatisfaction]]&gt;4,"ERRONEO"," ")</f>
        <v xml:space="preserve"> </v>
      </c>
      <c r="AX1989" t="str">
        <f>+IF(TablaProyecto[[#This Row],[WorkLifeBalance]]&gt;4,"ERRONEO"," ")</f>
        <v xml:space="preserve"> </v>
      </c>
    </row>
    <row r="1990" spans="1:50" x14ac:dyDescent="0.35">
      <c r="A1990">
        <v>28</v>
      </c>
      <c r="B1990" t="s">
        <v>43</v>
      </c>
      <c r="C1990" t="s">
        <v>44</v>
      </c>
      <c r="D1990">
        <v>1262</v>
      </c>
      <c r="E1990" t="s">
        <v>61</v>
      </c>
      <c r="F1990">
        <v>5</v>
      </c>
      <c r="G1990">
        <v>3</v>
      </c>
      <c r="H1990" t="s">
        <v>61</v>
      </c>
      <c r="I1990">
        <v>1</v>
      </c>
      <c r="J1990">
        <v>2587</v>
      </c>
      <c r="K1990">
        <v>3</v>
      </c>
      <c r="L1990" t="s">
        <v>46</v>
      </c>
      <c r="M1990">
        <v>51</v>
      </c>
      <c r="N1990">
        <v>4</v>
      </c>
      <c r="O1990">
        <v>3</v>
      </c>
      <c r="P1990" t="s">
        <v>40</v>
      </c>
      <c r="Q1990">
        <v>4</v>
      </c>
      <c r="R1990" t="s">
        <v>48</v>
      </c>
      <c r="S1990">
        <v>1118</v>
      </c>
      <c r="T1990">
        <v>22088</v>
      </c>
      <c r="U1990">
        <v>1</v>
      </c>
      <c r="V1990" t="s">
        <v>42</v>
      </c>
      <c r="W1990" t="s">
        <v>43</v>
      </c>
      <c r="X1990">
        <v>15</v>
      </c>
      <c r="Y1990">
        <v>3</v>
      </c>
      <c r="Z1990">
        <v>3</v>
      </c>
      <c r="AA1990">
        <v>80</v>
      </c>
      <c r="AB1990">
        <v>2</v>
      </c>
      <c r="AC1990">
        <v>12</v>
      </c>
      <c r="AD1990">
        <v>2</v>
      </c>
      <c r="AE1990">
        <v>1</v>
      </c>
      <c r="AF1990">
        <v>1</v>
      </c>
      <c r="AG1990">
        <v>0</v>
      </c>
      <c r="AH1990">
        <v>1</v>
      </c>
      <c r="AI1990">
        <v>0</v>
      </c>
      <c r="AJ1990" s="3">
        <f>+TablaProyecto[[#This Row],[PercentSalaryHike]]/100</f>
        <v>0.15</v>
      </c>
      <c r="AK1990" s="3" t="str">
        <f>+IF(TablaProyecto[[#This Row],[Age]]&gt;=61,"Baby boomers",IF(TablaProyecto[[#This Row],[Age]]&gt;=45,"Generacion X",IF(TablaProyecto[[#This Row],[Age]]&gt;=29,"Millennials","Generacion Z")))</f>
        <v>Generacion Z</v>
      </c>
      <c r="AL199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Recien incorporado</v>
      </c>
      <c r="AM1990" s="3" t="str">
        <f>+IF(TablaProyecto[[#This Row],[HourlyRate]]&lt;50,"Coste salarial bajo",IF(TablaProyecto[[#This Row],[HourlyRate]]&lt;75,"Coste salarial medio","Coste salarial alto"))</f>
        <v>Coste salarial medio</v>
      </c>
      <c r="AN1990" s="3" t="str">
        <f>+IF(TablaProyecto[[#This Row],[DistanceFromHome]]&lt;10,"0-10 kms",IF(TablaProyecto[[#This Row],[DistanceFromHome]]&lt;20,"10-20 kms","20-30 kms"))</f>
        <v>0-10 kms</v>
      </c>
      <c r="AO1990" s="3" t="str">
        <f>+IF(TablaProyecto[[#This Row],[Porcentaje de aumento salarial recibido (%)]]&lt;16%,"Bajo",IF(TablaProyecto[[#This Row],[Porcentaje de aumento salarial recibido (%)]]&lt;21%,"Medio","Alto"))</f>
        <v>Bajo</v>
      </c>
      <c r="AP1990" s="3" t="str">
        <f>+IF(TablaProyecto[[#This Row],[TrainingTimesLastYear]]&lt;3,"Poca",IF(TablaProyecto[[#This Row],[TrainingTimesLastYear]]&lt;5,"Media","Mucha"))</f>
        <v>Poca</v>
      </c>
      <c r="AQ1990" s="3" t="str">
        <f>+IF(TablaProyecto[[#This Row],[TotalWorkingYears]]&lt;4,"Junior",IF(TablaProyecto[[#This Row],[TotalWorkingYears]]&lt;10,"Intermediate","Senior"))</f>
        <v>Senior</v>
      </c>
      <c r="AS1990" t="str">
        <f>+IF(TablaProyecto[[#This Row],[Education]]&gt;5,"ERRONEO","")</f>
        <v/>
      </c>
      <c r="AT1990" t="str">
        <f>IF(+COUNTIF(TablaProyecto[EmployeeNumber],TablaProyecto[[#This Row],[EmployeeNumber]])&gt;1,"ERRONEO"," ")</f>
        <v xml:space="preserve"> </v>
      </c>
      <c r="AU1990" t="str">
        <f>+IF(TablaProyecto[[#This Row],[JobSatisfaction]]&gt;4,"ERRONEO"," ")</f>
        <v xml:space="preserve"> </v>
      </c>
      <c r="AV1990" t="str">
        <f>+IF(TablaProyecto[[#This Row],[PerformanceRating]]&gt;4,"ERRONEO"," ")</f>
        <v xml:space="preserve"> </v>
      </c>
      <c r="AW1990" t="str">
        <f>+IF(TablaProyecto[[#This Row],[RelationshipSatisfaction]]&gt;4,"ERRONEO"," ")</f>
        <v xml:space="preserve"> </v>
      </c>
      <c r="AX1990" t="str">
        <f>+IF(TablaProyecto[[#This Row],[WorkLifeBalance]]&gt;4,"ERRONEO"," ")</f>
        <v xml:space="preserve"> </v>
      </c>
    </row>
    <row r="1991" spans="1:50" x14ac:dyDescent="0.35">
      <c r="A1991">
        <v>58</v>
      </c>
      <c r="B1991" t="s">
        <v>35</v>
      </c>
      <c r="C1991" t="s">
        <v>36</v>
      </c>
      <c r="D1991">
        <v>1397</v>
      </c>
      <c r="E1991" t="s">
        <v>45</v>
      </c>
      <c r="F1991">
        <v>27</v>
      </c>
      <c r="G1991">
        <v>2</v>
      </c>
      <c r="H1991" t="s">
        <v>49</v>
      </c>
      <c r="I1991">
        <v>1</v>
      </c>
      <c r="J1991">
        <v>2588</v>
      </c>
      <c r="K1991">
        <v>2</v>
      </c>
      <c r="L1991" t="s">
        <v>39</v>
      </c>
      <c r="M1991">
        <v>49</v>
      </c>
      <c r="N1991">
        <v>3</v>
      </c>
      <c r="O1991">
        <v>2</v>
      </c>
      <c r="P1991" t="s">
        <v>61</v>
      </c>
      <c r="Q1991">
        <v>4</v>
      </c>
      <c r="R1991" t="s">
        <v>48</v>
      </c>
      <c r="S1991">
        <v>2340</v>
      </c>
      <c r="T1991">
        <v>6672</v>
      </c>
      <c r="U1991">
        <v>1</v>
      </c>
      <c r="V1991" t="s">
        <v>42</v>
      </c>
      <c r="W1991" t="s">
        <v>35</v>
      </c>
      <c r="X1991">
        <v>14</v>
      </c>
      <c r="Y1991">
        <v>3</v>
      </c>
      <c r="Z1991">
        <v>4</v>
      </c>
      <c r="AA1991">
        <v>80</v>
      </c>
      <c r="AB1991">
        <v>1</v>
      </c>
      <c r="AC1991">
        <v>5</v>
      </c>
      <c r="AD1991">
        <v>2</v>
      </c>
      <c r="AE1991">
        <v>1</v>
      </c>
      <c r="AF1991">
        <v>7</v>
      </c>
      <c r="AG1991">
        <v>4</v>
      </c>
      <c r="AH1991">
        <v>1</v>
      </c>
      <c r="AI1991">
        <v>2</v>
      </c>
      <c r="AJ1991" s="3">
        <f>+TablaProyecto[[#This Row],[PercentSalaryHike]]/100</f>
        <v>0.14000000000000001</v>
      </c>
      <c r="AK1991" s="3" t="str">
        <f>+IF(TablaProyecto[[#This Row],[Age]]&gt;=61,"Baby boomers",IF(TablaProyecto[[#This Row],[Age]]&gt;=45,"Generacion X",IF(TablaProyecto[[#This Row],[Age]]&gt;=29,"Millennials","Generacion Z")))</f>
        <v>Generacion X</v>
      </c>
      <c r="AL199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91" s="3" t="str">
        <f>+IF(TablaProyecto[[#This Row],[HourlyRate]]&lt;50,"Coste salarial bajo",IF(TablaProyecto[[#This Row],[HourlyRate]]&lt;75,"Coste salarial medio","Coste salarial alto"))</f>
        <v>Coste salarial bajo</v>
      </c>
      <c r="AN1991" s="3" t="str">
        <f>+IF(TablaProyecto[[#This Row],[DistanceFromHome]]&lt;10,"0-10 kms",IF(TablaProyecto[[#This Row],[DistanceFromHome]]&lt;20,"10-20 kms","20-30 kms"))</f>
        <v>20-30 kms</v>
      </c>
      <c r="AO1991" s="3" t="str">
        <f>+IF(TablaProyecto[[#This Row],[Porcentaje de aumento salarial recibido (%)]]&lt;16%,"Bajo",IF(TablaProyecto[[#This Row],[Porcentaje de aumento salarial recibido (%)]]&lt;21%,"Medio","Alto"))</f>
        <v>Bajo</v>
      </c>
      <c r="AP1991" s="3" t="str">
        <f>+IF(TablaProyecto[[#This Row],[TrainingTimesLastYear]]&lt;3,"Poca",IF(TablaProyecto[[#This Row],[TrainingTimesLastYear]]&lt;5,"Media","Mucha"))</f>
        <v>Poca</v>
      </c>
      <c r="AQ1991" s="3" t="str">
        <f>+IF(TablaProyecto[[#This Row],[TotalWorkingYears]]&lt;4,"Junior",IF(TablaProyecto[[#This Row],[TotalWorkingYears]]&lt;10,"Intermediate","Senior"))</f>
        <v>Intermediate</v>
      </c>
      <c r="AS1991" t="str">
        <f>+IF(TablaProyecto[[#This Row],[Education]]&gt;5,"ERRONEO","")</f>
        <v/>
      </c>
      <c r="AT1991" t="str">
        <f>IF(+COUNTIF(TablaProyecto[EmployeeNumber],TablaProyecto[[#This Row],[EmployeeNumber]])&gt;1,"ERRONEO"," ")</f>
        <v xml:space="preserve"> </v>
      </c>
      <c r="AU1991" t="str">
        <f>+IF(TablaProyecto[[#This Row],[JobSatisfaction]]&gt;4,"ERRONEO"," ")</f>
        <v xml:space="preserve"> </v>
      </c>
      <c r="AV1991" t="str">
        <f>+IF(TablaProyecto[[#This Row],[PerformanceRating]]&gt;4,"ERRONEO"," ")</f>
        <v xml:space="preserve"> </v>
      </c>
      <c r="AW1991" t="str">
        <f>+IF(TablaProyecto[[#This Row],[RelationshipSatisfaction]]&gt;4,"ERRONEO"," ")</f>
        <v xml:space="preserve"> </v>
      </c>
      <c r="AX1991" t="str">
        <f>+IF(TablaProyecto[[#This Row],[WorkLifeBalance]]&gt;4,"ERRONEO"," ")</f>
        <v xml:space="preserve"> </v>
      </c>
    </row>
    <row r="1992" spans="1:50" x14ac:dyDescent="0.35">
      <c r="A1992">
        <v>28</v>
      </c>
      <c r="B1992" t="s">
        <v>35</v>
      </c>
      <c r="C1992" t="s">
        <v>55</v>
      </c>
      <c r="D1992">
        <v>804</v>
      </c>
      <c r="E1992" t="s">
        <v>61</v>
      </c>
      <c r="F1992">
        <v>3</v>
      </c>
      <c r="G1992">
        <v>2</v>
      </c>
      <c r="H1992" t="s">
        <v>61</v>
      </c>
      <c r="I1992">
        <v>1</v>
      </c>
      <c r="J1992">
        <v>2589</v>
      </c>
      <c r="K1992">
        <v>3</v>
      </c>
      <c r="L1992" t="s">
        <v>46</v>
      </c>
      <c r="M1992">
        <v>67</v>
      </c>
      <c r="N1992">
        <v>2</v>
      </c>
      <c r="O1992">
        <v>2</v>
      </c>
      <c r="P1992" t="s">
        <v>47</v>
      </c>
      <c r="Q1992">
        <v>1</v>
      </c>
      <c r="R1992" t="s">
        <v>41</v>
      </c>
      <c r="S1992">
        <v>5769</v>
      </c>
      <c r="T1992">
        <v>7568</v>
      </c>
      <c r="U1992">
        <v>6</v>
      </c>
      <c r="V1992" t="s">
        <v>42</v>
      </c>
      <c r="W1992" t="s">
        <v>35</v>
      </c>
      <c r="X1992">
        <v>11</v>
      </c>
      <c r="Y1992">
        <v>3</v>
      </c>
      <c r="Z1992">
        <v>4</v>
      </c>
      <c r="AA1992">
        <v>80</v>
      </c>
      <c r="AB1992">
        <v>1</v>
      </c>
      <c r="AC1992">
        <v>28</v>
      </c>
      <c r="AD1992">
        <v>4</v>
      </c>
      <c r="AE1992">
        <v>3</v>
      </c>
      <c r="AF1992">
        <v>5</v>
      </c>
      <c r="AG1992">
        <v>7</v>
      </c>
      <c r="AH1992">
        <v>3</v>
      </c>
      <c r="AI1992">
        <v>8</v>
      </c>
      <c r="AJ1992" s="3">
        <f>+TablaProyecto[[#This Row],[PercentSalaryHike]]/100</f>
        <v>0.11</v>
      </c>
      <c r="AK1992" s="3" t="str">
        <f>+IF(TablaProyecto[[#This Row],[Age]]&gt;=61,"Baby boomers",IF(TablaProyecto[[#This Row],[Age]]&gt;=45,"Generacion X",IF(TablaProyecto[[#This Row],[Age]]&gt;=29,"Millennials","Generacion Z")))</f>
        <v>Generacion Z</v>
      </c>
      <c r="AL1992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92" s="3" t="str">
        <f>+IF(TablaProyecto[[#This Row],[HourlyRate]]&lt;50,"Coste salarial bajo",IF(TablaProyecto[[#This Row],[HourlyRate]]&lt;75,"Coste salarial medio","Coste salarial alto"))</f>
        <v>Coste salarial medio</v>
      </c>
      <c r="AN1992" s="3" t="str">
        <f>+IF(TablaProyecto[[#This Row],[DistanceFromHome]]&lt;10,"0-10 kms",IF(TablaProyecto[[#This Row],[DistanceFromHome]]&lt;20,"10-20 kms","20-30 kms"))</f>
        <v>0-10 kms</v>
      </c>
      <c r="AO1992" s="3" t="str">
        <f>+IF(TablaProyecto[[#This Row],[Porcentaje de aumento salarial recibido (%)]]&lt;16%,"Bajo",IF(TablaProyecto[[#This Row],[Porcentaje de aumento salarial recibido (%)]]&lt;21%,"Medio","Alto"))</f>
        <v>Bajo</v>
      </c>
      <c r="AP1992" s="3" t="str">
        <f>+IF(TablaProyecto[[#This Row],[TrainingTimesLastYear]]&lt;3,"Poca",IF(TablaProyecto[[#This Row],[TrainingTimesLastYear]]&lt;5,"Media","Mucha"))</f>
        <v>Media</v>
      </c>
      <c r="AQ1992" s="3" t="str">
        <f>+IF(TablaProyecto[[#This Row],[TotalWorkingYears]]&lt;4,"Junior",IF(TablaProyecto[[#This Row],[TotalWorkingYears]]&lt;10,"Intermediate","Senior"))</f>
        <v>Senior</v>
      </c>
      <c r="AS1992" t="str">
        <f>+IF(TablaProyecto[[#This Row],[Education]]&gt;5,"ERRONEO","")</f>
        <v/>
      </c>
      <c r="AT1992" t="str">
        <f>IF(+COUNTIF(TablaProyecto[EmployeeNumber],TablaProyecto[[#This Row],[EmployeeNumber]])&gt;1,"ERRONEO"," ")</f>
        <v xml:space="preserve"> </v>
      </c>
      <c r="AU1992" t="str">
        <f>+IF(TablaProyecto[[#This Row],[JobSatisfaction]]&gt;4,"ERRONEO"," ")</f>
        <v xml:space="preserve"> </v>
      </c>
      <c r="AV1992" t="str">
        <f>+IF(TablaProyecto[[#This Row],[PerformanceRating]]&gt;4,"ERRONEO"," ")</f>
        <v xml:space="preserve"> </v>
      </c>
      <c r="AW1992" t="str">
        <f>+IF(TablaProyecto[[#This Row],[RelationshipSatisfaction]]&gt;4,"ERRONEO"," ")</f>
        <v xml:space="preserve"> </v>
      </c>
      <c r="AX1992" t="str">
        <f>+IF(TablaProyecto[[#This Row],[WorkLifeBalance]]&gt;4,"ERRONEO"," ")</f>
        <v xml:space="preserve"> </v>
      </c>
    </row>
    <row r="1993" spans="1:50" x14ac:dyDescent="0.35">
      <c r="A1993">
        <v>55</v>
      </c>
      <c r="B1993" t="s">
        <v>43</v>
      </c>
      <c r="C1993" t="s">
        <v>36</v>
      </c>
      <c r="D1993">
        <v>1064</v>
      </c>
      <c r="E1993" t="s">
        <v>45</v>
      </c>
      <c r="F1993">
        <v>12</v>
      </c>
      <c r="G1993">
        <v>2</v>
      </c>
      <c r="H1993" t="s">
        <v>38</v>
      </c>
      <c r="I1993">
        <v>1</v>
      </c>
      <c r="J1993">
        <v>2590</v>
      </c>
      <c r="K1993">
        <v>3</v>
      </c>
      <c r="L1993" t="s">
        <v>46</v>
      </c>
      <c r="M1993">
        <v>96</v>
      </c>
      <c r="N1993">
        <v>2</v>
      </c>
      <c r="O1993">
        <v>1</v>
      </c>
      <c r="P1993" t="s">
        <v>54</v>
      </c>
      <c r="Q1993">
        <v>4</v>
      </c>
      <c r="R1993" t="s">
        <v>41</v>
      </c>
      <c r="S1993">
        <v>19141</v>
      </c>
      <c r="T1993">
        <v>4905</v>
      </c>
      <c r="U1993">
        <v>1</v>
      </c>
      <c r="V1993" t="s">
        <v>42</v>
      </c>
      <c r="W1993" t="s">
        <v>35</v>
      </c>
      <c r="X1993">
        <v>13</v>
      </c>
      <c r="Y1993">
        <v>3</v>
      </c>
      <c r="Z1993">
        <v>3</v>
      </c>
      <c r="AA1993">
        <v>80</v>
      </c>
      <c r="AB1993">
        <v>1</v>
      </c>
      <c r="AC1993">
        <v>12</v>
      </c>
      <c r="AD1993">
        <v>3</v>
      </c>
      <c r="AE1993">
        <v>2</v>
      </c>
      <c r="AF1993">
        <v>18</v>
      </c>
      <c r="AG1993">
        <v>2</v>
      </c>
      <c r="AH1993">
        <v>0</v>
      </c>
      <c r="AI1993">
        <v>2</v>
      </c>
      <c r="AJ1993" s="3">
        <f>+TablaProyecto[[#This Row],[PercentSalaryHike]]/100</f>
        <v>0.13</v>
      </c>
      <c r="AK1993" s="3" t="str">
        <f>+IF(TablaProyecto[[#This Row],[Age]]&gt;=61,"Baby boomers",IF(TablaProyecto[[#This Row],[Age]]&gt;=45,"Generacion X",IF(TablaProyecto[[#This Row],[Age]]&gt;=29,"Millennials","Generacion Z")))</f>
        <v>Generacion X</v>
      </c>
      <c r="AL1993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993" s="3" t="str">
        <f>+IF(TablaProyecto[[#This Row],[HourlyRate]]&lt;50,"Coste salarial bajo",IF(TablaProyecto[[#This Row],[HourlyRate]]&lt;75,"Coste salarial medio","Coste salarial alto"))</f>
        <v>Coste salarial alto</v>
      </c>
      <c r="AN1993" s="3" t="str">
        <f>+IF(TablaProyecto[[#This Row],[DistanceFromHome]]&lt;10,"0-10 kms",IF(TablaProyecto[[#This Row],[DistanceFromHome]]&lt;20,"10-20 kms","20-30 kms"))</f>
        <v>10-20 kms</v>
      </c>
      <c r="AO1993" s="3" t="str">
        <f>+IF(TablaProyecto[[#This Row],[Porcentaje de aumento salarial recibido (%)]]&lt;16%,"Bajo",IF(TablaProyecto[[#This Row],[Porcentaje de aumento salarial recibido (%)]]&lt;21%,"Medio","Alto"))</f>
        <v>Bajo</v>
      </c>
      <c r="AP1993" s="3" t="str">
        <f>+IF(TablaProyecto[[#This Row],[TrainingTimesLastYear]]&lt;3,"Poca",IF(TablaProyecto[[#This Row],[TrainingTimesLastYear]]&lt;5,"Media","Mucha"))</f>
        <v>Media</v>
      </c>
      <c r="AQ1993" s="3" t="str">
        <f>+IF(TablaProyecto[[#This Row],[TotalWorkingYears]]&lt;4,"Junior",IF(TablaProyecto[[#This Row],[TotalWorkingYears]]&lt;10,"Intermediate","Senior"))</f>
        <v>Senior</v>
      </c>
      <c r="AS1993" t="str">
        <f>+IF(TablaProyecto[[#This Row],[Education]]&gt;5,"ERRONEO","")</f>
        <v/>
      </c>
      <c r="AT1993" t="str">
        <f>IF(+COUNTIF(TablaProyecto[EmployeeNumber],TablaProyecto[[#This Row],[EmployeeNumber]])&gt;1,"ERRONEO"," ")</f>
        <v xml:space="preserve"> </v>
      </c>
      <c r="AU1993" t="str">
        <f>+IF(TablaProyecto[[#This Row],[JobSatisfaction]]&gt;4,"ERRONEO"," ")</f>
        <v xml:space="preserve"> </v>
      </c>
      <c r="AV1993" t="str">
        <f>+IF(TablaProyecto[[#This Row],[PerformanceRating]]&gt;4,"ERRONEO"," ")</f>
        <v xml:space="preserve"> </v>
      </c>
      <c r="AW1993" t="str">
        <f>+IF(TablaProyecto[[#This Row],[RelationshipSatisfaction]]&gt;4,"ERRONEO"," ")</f>
        <v xml:space="preserve"> </v>
      </c>
      <c r="AX1993" t="str">
        <f>+IF(TablaProyecto[[#This Row],[WorkLifeBalance]]&gt;4,"ERRONEO"," ")</f>
        <v xml:space="preserve"> </v>
      </c>
    </row>
    <row r="1994" spans="1:50" x14ac:dyDescent="0.35">
      <c r="A1994">
        <v>36</v>
      </c>
      <c r="B1994" t="s">
        <v>35</v>
      </c>
      <c r="C1994" t="s">
        <v>44</v>
      </c>
      <c r="D1994">
        <v>1282</v>
      </c>
      <c r="E1994" t="s">
        <v>45</v>
      </c>
      <c r="F1994">
        <v>16</v>
      </c>
      <c r="G1994">
        <v>3</v>
      </c>
      <c r="H1994" t="s">
        <v>61</v>
      </c>
      <c r="I1994">
        <v>1</v>
      </c>
      <c r="J1994">
        <v>2591</v>
      </c>
      <c r="K1994">
        <v>4</v>
      </c>
      <c r="L1994" t="s">
        <v>39</v>
      </c>
      <c r="M1994">
        <v>46</v>
      </c>
      <c r="N1994">
        <v>3</v>
      </c>
      <c r="O1994">
        <v>2</v>
      </c>
      <c r="P1994" t="s">
        <v>57</v>
      </c>
      <c r="Q1994">
        <v>4</v>
      </c>
      <c r="R1994" t="s">
        <v>48</v>
      </c>
      <c r="S1994">
        <v>2090</v>
      </c>
      <c r="T1994">
        <v>8213</v>
      </c>
      <c r="U1994">
        <v>9</v>
      </c>
      <c r="V1994" t="s">
        <v>42</v>
      </c>
      <c r="W1994" t="s">
        <v>35</v>
      </c>
      <c r="X1994">
        <v>22</v>
      </c>
      <c r="Y1994">
        <v>3</v>
      </c>
      <c r="Z1994">
        <v>2</v>
      </c>
      <c r="AA1994">
        <v>80</v>
      </c>
      <c r="AB1994">
        <v>0</v>
      </c>
      <c r="AC1994">
        <v>6</v>
      </c>
      <c r="AD1994">
        <v>2</v>
      </c>
      <c r="AE1994">
        <v>2</v>
      </c>
      <c r="AF1994">
        <v>18</v>
      </c>
      <c r="AG1994">
        <v>5</v>
      </c>
      <c r="AH1994">
        <v>2</v>
      </c>
      <c r="AI1994">
        <v>7</v>
      </c>
      <c r="AJ1994" s="3">
        <f>+TablaProyecto[[#This Row],[PercentSalaryHike]]/100</f>
        <v>0.22</v>
      </c>
      <c r="AK1994" s="3" t="str">
        <f>+IF(TablaProyecto[[#This Row],[Age]]&gt;=61,"Baby boomers",IF(TablaProyecto[[#This Row],[Age]]&gt;=45,"Generacion X",IF(TablaProyecto[[#This Row],[Age]]&gt;=29,"Millennials","Generacion Z")))</f>
        <v>Millennials</v>
      </c>
      <c r="AL1994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Consolidado</v>
      </c>
      <c r="AM1994" s="3" t="str">
        <f>+IF(TablaProyecto[[#This Row],[HourlyRate]]&lt;50,"Coste salarial bajo",IF(TablaProyecto[[#This Row],[HourlyRate]]&lt;75,"Coste salarial medio","Coste salarial alto"))</f>
        <v>Coste salarial bajo</v>
      </c>
      <c r="AN1994" s="3" t="str">
        <f>+IF(TablaProyecto[[#This Row],[DistanceFromHome]]&lt;10,"0-10 kms",IF(TablaProyecto[[#This Row],[DistanceFromHome]]&lt;20,"10-20 kms","20-30 kms"))</f>
        <v>10-20 kms</v>
      </c>
      <c r="AO1994" s="3" t="str">
        <f>+IF(TablaProyecto[[#This Row],[Porcentaje de aumento salarial recibido (%)]]&lt;16%,"Bajo",IF(TablaProyecto[[#This Row],[Porcentaje de aumento salarial recibido (%)]]&lt;21%,"Medio","Alto"))</f>
        <v>Alto</v>
      </c>
      <c r="AP1994" s="3" t="str">
        <f>+IF(TablaProyecto[[#This Row],[TrainingTimesLastYear]]&lt;3,"Poca",IF(TablaProyecto[[#This Row],[TrainingTimesLastYear]]&lt;5,"Media","Mucha"))</f>
        <v>Poca</v>
      </c>
      <c r="AQ1994" s="3" t="str">
        <f>+IF(TablaProyecto[[#This Row],[TotalWorkingYears]]&lt;4,"Junior",IF(TablaProyecto[[#This Row],[TotalWorkingYears]]&lt;10,"Intermediate","Senior"))</f>
        <v>Intermediate</v>
      </c>
      <c r="AS1994" t="str">
        <f>+IF(TablaProyecto[[#This Row],[Education]]&gt;5,"ERRONEO","")</f>
        <v/>
      </c>
      <c r="AT1994" t="str">
        <f>IF(+COUNTIF(TablaProyecto[EmployeeNumber],TablaProyecto[[#This Row],[EmployeeNumber]])&gt;1,"ERRONEO"," ")</f>
        <v xml:space="preserve"> </v>
      </c>
      <c r="AU1994" t="str">
        <f>+IF(TablaProyecto[[#This Row],[JobSatisfaction]]&gt;4,"ERRONEO"," ")</f>
        <v xml:space="preserve"> </v>
      </c>
      <c r="AV1994" t="str">
        <f>+IF(TablaProyecto[[#This Row],[PerformanceRating]]&gt;4,"ERRONEO"," ")</f>
        <v xml:space="preserve"> </v>
      </c>
      <c r="AW1994" t="str">
        <f>+IF(TablaProyecto[[#This Row],[RelationshipSatisfaction]]&gt;4,"ERRONEO"," ")</f>
        <v xml:space="preserve"> </v>
      </c>
      <c r="AX1994" t="str">
        <f>+IF(TablaProyecto[[#This Row],[WorkLifeBalance]]&gt;4,"ERRONEO"," ")</f>
        <v xml:space="preserve"> </v>
      </c>
    </row>
    <row r="1995" spans="1:50" x14ac:dyDescent="0.35">
      <c r="A1995">
        <v>24</v>
      </c>
      <c r="B1995" t="s">
        <v>43</v>
      </c>
      <c r="C1995" t="s">
        <v>44</v>
      </c>
      <c r="D1995">
        <v>1146</v>
      </c>
      <c r="E1995" t="s">
        <v>61</v>
      </c>
      <c r="F1995">
        <v>9</v>
      </c>
      <c r="G1995">
        <v>3</v>
      </c>
      <c r="H1995" t="s">
        <v>49</v>
      </c>
      <c r="I1995">
        <v>1</v>
      </c>
      <c r="J1995">
        <v>2592</v>
      </c>
      <c r="K1995">
        <v>4</v>
      </c>
      <c r="L1995" t="s">
        <v>39</v>
      </c>
      <c r="M1995">
        <v>63</v>
      </c>
      <c r="N1995">
        <v>3</v>
      </c>
      <c r="O1995">
        <v>3</v>
      </c>
      <c r="P1995" t="s">
        <v>54</v>
      </c>
      <c r="Q1995">
        <v>3</v>
      </c>
      <c r="R1995" t="s">
        <v>52</v>
      </c>
      <c r="S1995">
        <v>3485</v>
      </c>
      <c r="T1995">
        <v>18686</v>
      </c>
      <c r="U1995">
        <v>1</v>
      </c>
      <c r="V1995" t="s">
        <v>42</v>
      </c>
      <c r="W1995" t="s">
        <v>35</v>
      </c>
      <c r="X1995">
        <v>14</v>
      </c>
      <c r="Y1995">
        <v>3</v>
      </c>
      <c r="Z1995">
        <v>2</v>
      </c>
      <c r="AA1995">
        <v>80</v>
      </c>
      <c r="AB1995">
        <v>1</v>
      </c>
      <c r="AC1995">
        <v>3</v>
      </c>
      <c r="AD1995">
        <v>3</v>
      </c>
      <c r="AE1995">
        <v>2</v>
      </c>
      <c r="AF1995">
        <v>7</v>
      </c>
      <c r="AG1995">
        <v>2</v>
      </c>
      <c r="AH1995">
        <v>0</v>
      </c>
      <c r="AI1995">
        <v>9</v>
      </c>
      <c r="AJ1995" s="3">
        <f>+TablaProyecto[[#This Row],[PercentSalaryHike]]/100</f>
        <v>0.14000000000000001</v>
      </c>
      <c r="AK1995" s="3" t="str">
        <f>+IF(TablaProyecto[[#This Row],[Age]]&gt;=61,"Baby boomers",IF(TablaProyecto[[#This Row],[Age]]&gt;=45,"Generacion X",IF(TablaProyecto[[#This Row],[Age]]&gt;=29,"Millennials","Generacion Z")))</f>
        <v>Generacion Z</v>
      </c>
      <c r="AL1995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95" s="3" t="str">
        <f>+IF(TablaProyecto[[#This Row],[HourlyRate]]&lt;50,"Coste salarial bajo",IF(TablaProyecto[[#This Row],[HourlyRate]]&lt;75,"Coste salarial medio","Coste salarial alto"))</f>
        <v>Coste salarial medio</v>
      </c>
      <c r="AN1995" s="3" t="str">
        <f>+IF(TablaProyecto[[#This Row],[DistanceFromHome]]&lt;10,"0-10 kms",IF(TablaProyecto[[#This Row],[DistanceFromHome]]&lt;20,"10-20 kms","20-30 kms"))</f>
        <v>0-10 kms</v>
      </c>
      <c r="AO1995" s="3" t="str">
        <f>+IF(TablaProyecto[[#This Row],[Porcentaje de aumento salarial recibido (%)]]&lt;16%,"Bajo",IF(TablaProyecto[[#This Row],[Porcentaje de aumento salarial recibido (%)]]&lt;21%,"Medio","Alto"))</f>
        <v>Bajo</v>
      </c>
      <c r="AP1995" s="3" t="str">
        <f>+IF(TablaProyecto[[#This Row],[TrainingTimesLastYear]]&lt;3,"Poca",IF(TablaProyecto[[#This Row],[TrainingTimesLastYear]]&lt;5,"Media","Mucha"))</f>
        <v>Media</v>
      </c>
      <c r="AQ1995" s="3" t="str">
        <f>+IF(TablaProyecto[[#This Row],[TotalWorkingYears]]&lt;4,"Junior",IF(TablaProyecto[[#This Row],[TotalWorkingYears]]&lt;10,"Intermediate","Senior"))</f>
        <v>Junior</v>
      </c>
      <c r="AS1995" t="str">
        <f>+IF(TablaProyecto[[#This Row],[Education]]&gt;5,"ERRONEO","")</f>
        <v/>
      </c>
      <c r="AT1995" t="str">
        <f>IF(+COUNTIF(TablaProyecto[EmployeeNumber],TablaProyecto[[#This Row],[EmployeeNumber]])&gt;1,"ERRONEO"," ")</f>
        <v xml:space="preserve"> </v>
      </c>
      <c r="AU1995" t="str">
        <f>+IF(TablaProyecto[[#This Row],[JobSatisfaction]]&gt;4,"ERRONEO"," ")</f>
        <v xml:space="preserve"> </v>
      </c>
      <c r="AV1995" t="str">
        <f>+IF(TablaProyecto[[#This Row],[PerformanceRating]]&gt;4,"ERRONEO"," ")</f>
        <v xml:space="preserve"> </v>
      </c>
      <c r="AW1995" t="str">
        <f>+IF(TablaProyecto[[#This Row],[RelationshipSatisfaction]]&gt;4,"ERRONEO"," ")</f>
        <v xml:space="preserve"> </v>
      </c>
      <c r="AX1995" t="str">
        <f>+IF(TablaProyecto[[#This Row],[WorkLifeBalance]]&gt;4,"ERRONEO"," ")</f>
        <v xml:space="preserve"> </v>
      </c>
    </row>
    <row r="1996" spans="1:50" x14ac:dyDescent="0.35">
      <c r="A1996">
        <v>47</v>
      </c>
      <c r="B1996" t="s">
        <v>43</v>
      </c>
      <c r="C1996" t="s">
        <v>44</v>
      </c>
      <c r="D1996">
        <v>249</v>
      </c>
      <c r="E1996" t="s">
        <v>37</v>
      </c>
      <c r="F1996">
        <v>16</v>
      </c>
      <c r="G1996">
        <v>3</v>
      </c>
      <c r="H1996" t="s">
        <v>49</v>
      </c>
      <c r="I1996">
        <v>1</v>
      </c>
      <c r="J1996">
        <v>2593</v>
      </c>
      <c r="K1996">
        <v>2</v>
      </c>
      <c r="L1996" t="s">
        <v>39</v>
      </c>
      <c r="M1996">
        <v>32</v>
      </c>
      <c r="N1996">
        <v>3</v>
      </c>
      <c r="O1996">
        <v>4</v>
      </c>
      <c r="P1996" t="s">
        <v>47</v>
      </c>
      <c r="Q1996">
        <v>3</v>
      </c>
      <c r="R1996" t="s">
        <v>52</v>
      </c>
      <c r="S1996">
        <v>18711</v>
      </c>
      <c r="T1996">
        <v>22310</v>
      </c>
      <c r="U1996">
        <v>2</v>
      </c>
      <c r="V1996" t="s">
        <v>42</v>
      </c>
      <c r="W1996" t="s">
        <v>43</v>
      </c>
      <c r="X1996">
        <v>12</v>
      </c>
      <c r="Y1996">
        <v>3</v>
      </c>
      <c r="Z1996">
        <v>3</v>
      </c>
      <c r="AA1996">
        <v>80</v>
      </c>
      <c r="AB1996">
        <v>1</v>
      </c>
      <c r="AC1996">
        <v>26</v>
      </c>
      <c r="AD1996">
        <v>4</v>
      </c>
      <c r="AE1996">
        <v>2</v>
      </c>
      <c r="AF1996">
        <v>7</v>
      </c>
      <c r="AG1996">
        <v>8</v>
      </c>
      <c r="AH1996">
        <v>0</v>
      </c>
      <c r="AI1996">
        <v>2</v>
      </c>
      <c r="AJ1996" s="3">
        <f>+TablaProyecto[[#This Row],[PercentSalaryHike]]/100</f>
        <v>0.12</v>
      </c>
      <c r="AK1996" s="3" t="str">
        <f>+IF(TablaProyecto[[#This Row],[Age]]&gt;=61,"Baby boomers",IF(TablaProyecto[[#This Row],[Age]]&gt;=45,"Generacion X",IF(TablaProyecto[[#This Row],[Age]]&gt;=29,"Millennials","Generacion Z")))</f>
        <v>Generacion X</v>
      </c>
      <c r="AL1996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96" s="3" t="str">
        <f>+IF(TablaProyecto[[#This Row],[HourlyRate]]&lt;50,"Coste salarial bajo",IF(TablaProyecto[[#This Row],[HourlyRate]]&lt;75,"Coste salarial medio","Coste salarial alto"))</f>
        <v>Coste salarial bajo</v>
      </c>
      <c r="AN1996" s="3" t="str">
        <f>+IF(TablaProyecto[[#This Row],[DistanceFromHome]]&lt;10,"0-10 kms",IF(TablaProyecto[[#This Row],[DistanceFromHome]]&lt;20,"10-20 kms","20-30 kms"))</f>
        <v>10-20 kms</v>
      </c>
      <c r="AO1996" s="3" t="str">
        <f>+IF(TablaProyecto[[#This Row],[Porcentaje de aumento salarial recibido (%)]]&lt;16%,"Bajo",IF(TablaProyecto[[#This Row],[Porcentaje de aumento salarial recibido (%)]]&lt;21%,"Medio","Alto"))</f>
        <v>Bajo</v>
      </c>
      <c r="AP1996" s="3" t="str">
        <f>+IF(TablaProyecto[[#This Row],[TrainingTimesLastYear]]&lt;3,"Poca",IF(TablaProyecto[[#This Row],[TrainingTimesLastYear]]&lt;5,"Media","Mucha"))</f>
        <v>Media</v>
      </c>
      <c r="AQ1996" s="3" t="str">
        <f>+IF(TablaProyecto[[#This Row],[TotalWorkingYears]]&lt;4,"Junior",IF(TablaProyecto[[#This Row],[TotalWorkingYears]]&lt;10,"Intermediate","Senior"))</f>
        <v>Senior</v>
      </c>
      <c r="AS1996" t="str">
        <f>+IF(TablaProyecto[[#This Row],[Education]]&gt;5,"ERRONEO","")</f>
        <v/>
      </c>
      <c r="AT1996" t="str">
        <f>IF(+COUNTIF(TablaProyecto[EmployeeNumber],TablaProyecto[[#This Row],[EmployeeNumber]])&gt;1,"ERRONEO"," ")</f>
        <v xml:space="preserve"> </v>
      </c>
      <c r="AU1996" t="str">
        <f>+IF(TablaProyecto[[#This Row],[JobSatisfaction]]&gt;4,"ERRONEO"," ")</f>
        <v xml:space="preserve"> </v>
      </c>
      <c r="AV1996" t="str">
        <f>+IF(TablaProyecto[[#This Row],[PerformanceRating]]&gt;4,"ERRONEO"," ")</f>
        <v xml:space="preserve"> </v>
      </c>
      <c r="AW1996" t="str">
        <f>+IF(TablaProyecto[[#This Row],[RelationshipSatisfaction]]&gt;4,"ERRONEO"," ")</f>
        <v xml:space="preserve"> </v>
      </c>
      <c r="AX1996" t="str">
        <f>+IF(TablaProyecto[[#This Row],[WorkLifeBalance]]&gt;4,"ERRONEO"," ")</f>
        <v xml:space="preserve"> </v>
      </c>
    </row>
    <row r="1997" spans="1:50" x14ac:dyDescent="0.35">
      <c r="A1997">
        <v>46</v>
      </c>
      <c r="B1997" t="s">
        <v>43</v>
      </c>
      <c r="C1997" t="s">
        <v>55</v>
      </c>
      <c r="D1997">
        <v>527</v>
      </c>
      <c r="E1997" t="s">
        <v>45</v>
      </c>
      <c r="F1997">
        <v>24</v>
      </c>
      <c r="G1997">
        <v>3</v>
      </c>
      <c r="H1997" t="s">
        <v>60</v>
      </c>
      <c r="I1997">
        <v>1</v>
      </c>
      <c r="J1997">
        <v>2594</v>
      </c>
      <c r="K1997">
        <v>2</v>
      </c>
      <c r="L1997" t="s">
        <v>39</v>
      </c>
      <c r="M1997">
        <v>75</v>
      </c>
      <c r="N1997">
        <v>3</v>
      </c>
      <c r="O1997">
        <v>2</v>
      </c>
      <c r="P1997" t="s">
        <v>58</v>
      </c>
      <c r="Q1997">
        <v>3</v>
      </c>
      <c r="R1997" t="s">
        <v>48</v>
      </c>
      <c r="S1997">
        <v>3955</v>
      </c>
      <c r="T1997">
        <v>8751</v>
      </c>
      <c r="U1997">
        <v>0</v>
      </c>
      <c r="V1997" t="s">
        <v>42</v>
      </c>
      <c r="W1997" t="s">
        <v>43</v>
      </c>
      <c r="X1997">
        <v>24</v>
      </c>
      <c r="Y1997">
        <v>3</v>
      </c>
      <c r="Z1997">
        <v>3</v>
      </c>
      <c r="AA1997">
        <v>80</v>
      </c>
      <c r="AB1997">
        <v>0</v>
      </c>
      <c r="AC1997">
        <v>35</v>
      </c>
      <c r="AD1997">
        <v>5</v>
      </c>
      <c r="AE1997">
        <v>3</v>
      </c>
      <c r="AF1997">
        <v>3</v>
      </c>
      <c r="AG1997">
        <v>2</v>
      </c>
      <c r="AH1997">
        <v>0</v>
      </c>
      <c r="AI1997">
        <v>8</v>
      </c>
      <c r="AJ1997" s="3">
        <f>+TablaProyecto[[#This Row],[PercentSalaryHike]]/100</f>
        <v>0.24</v>
      </c>
      <c r="AK1997" s="3" t="str">
        <f>+IF(TablaProyecto[[#This Row],[Age]]&gt;=61,"Baby boomers",IF(TablaProyecto[[#This Row],[Age]]&gt;=45,"Generacion X",IF(TablaProyecto[[#This Row],[Age]]&gt;=29,"Millennials","Generacion Z")))</f>
        <v>Generacion X</v>
      </c>
      <c r="AL1997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97" s="3" t="str">
        <f>+IF(TablaProyecto[[#This Row],[HourlyRate]]&lt;50,"Coste salarial bajo",IF(TablaProyecto[[#This Row],[HourlyRate]]&lt;75,"Coste salarial medio","Coste salarial alto"))</f>
        <v>Coste salarial alto</v>
      </c>
      <c r="AN1997" s="3" t="str">
        <f>+IF(TablaProyecto[[#This Row],[DistanceFromHome]]&lt;10,"0-10 kms",IF(TablaProyecto[[#This Row],[DistanceFromHome]]&lt;20,"10-20 kms","20-30 kms"))</f>
        <v>20-30 kms</v>
      </c>
      <c r="AO1997" s="3" t="str">
        <f>+IF(TablaProyecto[[#This Row],[Porcentaje de aumento salarial recibido (%)]]&lt;16%,"Bajo",IF(TablaProyecto[[#This Row],[Porcentaje de aumento salarial recibido (%)]]&lt;21%,"Medio","Alto"))</f>
        <v>Alto</v>
      </c>
      <c r="AP1997" s="3" t="str">
        <f>+IF(TablaProyecto[[#This Row],[TrainingTimesLastYear]]&lt;3,"Poca",IF(TablaProyecto[[#This Row],[TrainingTimesLastYear]]&lt;5,"Media","Mucha"))</f>
        <v>Mucha</v>
      </c>
      <c r="AQ1997" s="3" t="str">
        <f>+IF(TablaProyecto[[#This Row],[TotalWorkingYears]]&lt;4,"Junior",IF(TablaProyecto[[#This Row],[TotalWorkingYears]]&lt;10,"Intermediate","Senior"))</f>
        <v>Senior</v>
      </c>
      <c r="AS1997" t="str">
        <f>+IF(TablaProyecto[[#This Row],[Education]]&gt;5,"ERRONEO","")</f>
        <v/>
      </c>
      <c r="AT1997" t="str">
        <f>IF(+COUNTIF(TablaProyecto[EmployeeNumber],TablaProyecto[[#This Row],[EmployeeNumber]])&gt;1,"ERRONEO"," ")</f>
        <v xml:space="preserve"> </v>
      </c>
      <c r="AU1997" t="str">
        <f>+IF(TablaProyecto[[#This Row],[JobSatisfaction]]&gt;4,"ERRONEO"," ")</f>
        <v xml:space="preserve"> </v>
      </c>
      <c r="AV1997" t="str">
        <f>+IF(TablaProyecto[[#This Row],[PerformanceRating]]&gt;4,"ERRONEO"," ")</f>
        <v xml:space="preserve"> </v>
      </c>
      <c r="AW1997" t="str">
        <f>+IF(TablaProyecto[[#This Row],[RelationshipSatisfaction]]&gt;4,"ERRONEO"," ")</f>
        <v xml:space="preserve"> </v>
      </c>
      <c r="AX1997" t="str">
        <f>+IF(TablaProyecto[[#This Row],[WorkLifeBalance]]&gt;4,"ERRONEO"," ")</f>
        <v xml:space="preserve"> </v>
      </c>
    </row>
    <row r="1998" spans="1:50" x14ac:dyDescent="0.35">
      <c r="A1998">
        <v>40</v>
      </c>
      <c r="B1998" t="s">
        <v>35</v>
      </c>
      <c r="C1998" t="s">
        <v>55</v>
      </c>
      <c r="D1998">
        <v>556</v>
      </c>
      <c r="E1998" t="s">
        <v>37</v>
      </c>
      <c r="F1998">
        <v>1</v>
      </c>
      <c r="G1998">
        <v>1</v>
      </c>
      <c r="H1998" t="s">
        <v>59</v>
      </c>
      <c r="I1998">
        <v>1</v>
      </c>
      <c r="J1998">
        <v>2595</v>
      </c>
      <c r="K1998">
        <v>3</v>
      </c>
      <c r="L1998" t="s">
        <v>46</v>
      </c>
      <c r="M1998">
        <v>72</v>
      </c>
      <c r="N1998">
        <v>3</v>
      </c>
      <c r="O1998">
        <v>1</v>
      </c>
      <c r="P1998" t="s">
        <v>50</v>
      </c>
      <c r="Q1998">
        <v>1</v>
      </c>
      <c r="R1998" t="s">
        <v>41</v>
      </c>
      <c r="S1998">
        <v>2356</v>
      </c>
      <c r="T1998">
        <v>16998</v>
      </c>
      <c r="U1998">
        <v>0</v>
      </c>
      <c r="V1998" t="s">
        <v>42</v>
      </c>
      <c r="W1998" t="s">
        <v>35</v>
      </c>
      <c r="X1998">
        <v>16</v>
      </c>
      <c r="Y1998">
        <v>3</v>
      </c>
      <c r="Z1998">
        <v>2</v>
      </c>
      <c r="AA1998">
        <v>80</v>
      </c>
      <c r="AB1998">
        <v>1</v>
      </c>
      <c r="AC1998">
        <v>8</v>
      </c>
      <c r="AD1998">
        <v>5</v>
      </c>
      <c r="AE1998">
        <v>3</v>
      </c>
      <c r="AF1998">
        <v>7</v>
      </c>
      <c r="AG1998">
        <v>17</v>
      </c>
      <c r="AH1998">
        <v>0</v>
      </c>
      <c r="AI1998">
        <v>2</v>
      </c>
      <c r="AJ1998" s="3">
        <f>+TablaProyecto[[#This Row],[PercentSalaryHike]]/100</f>
        <v>0.16</v>
      </c>
      <c r="AK1998" s="3" t="str">
        <f>+IF(TablaProyecto[[#This Row],[Age]]&gt;=61,"Baby boomers",IF(TablaProyecto[[#This Row],[Age]]&gt;=45,"Generacion X",IF(TablaProyecto[[#This Row],[Age]]&gt;=29,"Millennials","Generacion Z")))</f>
        <v>Millennials</v>
      </c>
      <c r="AL1998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Establecido</v>
      </c>
      <c r="AM1998" s="3" t="str">
        <f>+IF(TablaProyecto[[#This Row],[HourlyRate]]&lt;50,"Coste salarial bajo",IF(TablaProyecto[[#This Row],[HourlyRate]]&lt;75,"Coste salarial medio","Coste salarial alto"))</f>
        <v>Coste salarial medio</v>
      </c>
      <c r="AN1998" s="3" t="str">
        <f>+IF(TablaProyecto[[#This Row],[DistanceFromHome]]&lt;10,"0-10 kms",IF(TablaProyecto[[#This Row],[DistanceFromHome]]&lt;20,"10-20 kms","20-30 kms"))</f>
        <v>0-10 kms</v>
      </c>
      <c r="AO1998" s="3" t="str">
        <f>+IF(TablaProyecto[[#This Row],[Porcentaje de aumento salarial recibido (%)]]&lt;16%,"Bajo",IF(TablaProyecto[[#This Row],[Porcentaje de aumento salarial recibido (%)]]&lt;21%,"Medio","Alto"))</f>
        <v>Medio</v>
      </c>
      <c r="AP1998" s="3" t="str">
        <f>+IF(TablaProyecto[[#This Row],[TrainingTimesLastYear]]&lt;3,"Poca",IF(TablaProyecto[[#This Row],[TrainingTimesLastYear]]&lt;5,"Media","Mucha"))</f>
        <v>Mucha</v>
      </c>
      <c r="AQ1998" s="3" t="str">
        <f>+IF(TablaProyecto[[#This Row],[TotalWorkingYears]]&lt;4,"Junior",IF(TablaProyecto[[#This Row],[TotalWorkingYears]]&lt;10,"Intermediate","Senior"))</f>
        <v>Intermediate</v>
      </c>
      <c r="AS1998" t="str">
        <f>+IF(TablaProyecto[[#This Row],[Education]]&gt;5,"ERRONEO","")</f>
        <v/>
      </c>
      <c r="AT1998" t="str">
        <f>IF(+COUNTIF(TablaProyecto[EmployeeNumber],TablaProyecto[[#This Row],[EmployeeNumber]])&gt;1,"ERRONEO"," ")</f>
        <v xml:space="preserve"> </v>
      </c>
      <c r="AU1998" t="str">
        <f>+IF(TablaProyecto[[#This Row],[JobSatisfaction]]&gt;4,"ERRONEO"," ")</f>
        <v xml:space="preserve"> </v>
      </c>
      <c r="AV1998" t="str">
        <f>+IF(TablaProyecto[[#This Row],[PerformanceRating]]&gt;4,"ERRONEO"," ")</f>
        <v xml:space="preserve"> </v>
      </c>
      <c r="AW1998" t="str">
        <f>+IF(TablaProyecto[[#This Row],[RelationshipSatisfaction]]&gt;4,"ERRONEO"," ")</f>
        <v xml:space="preserve"> </v>
      </c>
      <c r="AX1998" t="str">
        <f>+IF(TablaProyecto[[#This Row],[WorkLifeBalance]]&gt;4,"ERRONEO"," ")</f>
        <v xml:space="preserve"> </v>
      </c>
    </row>
    <row r="1999" spans="1:50" x14ac:dyDescent="0.35">
      <c r="A1999">
        <v>41</v>
      </c>
      <c r="B1999" t="s">
        <v>43</v>
      </c>
      <c r="C1999" t="s">
        <v>36</v>
      </c>
      <c r="D1999">
        <v>1207</v>
      </c>
      <c r="E1999" t="s">
        <v>45</v>
      </c>
      <c r="F1999">
        <v>7</v>
      </c>
      <c r="G1999">
        <v>3</v>
      </c>
      <c r="H1999" t="s">
        <v>59</v>
      </c>
      <c r="I1999">
        <v>1</v>
      </c>
      <c r="J1999">
        <v>2596</v>
      </c>
      <c r="K1999">
        <v>3</v>
      </c>
      <c r="L1999" t="s">
        <v>46</v>
      </c>
      <c r="M1999">
        <v>55</v>
      </c>
      <c r="N1999">
        <v>3</v>
      </c>
      <c r="O1999">
        <v>2</v>
      </c>
      <c r="P1999" t="s">
        <v>57</v>
      </c>
      <c r="Q1999">
        <v>1</v>
      </c>
      <c r="R1999" t="s">
        <v>52</v>
      </c>
      <c r="S1999">
        <v>1261</v>
      </c>
      <c r="T1999">
        <v>14630</v>
      </c>
      <c r="U1999">
        <v>0</v>
      </c>
      <c r="V1999" t="s">
        <v>42</v>
      </c>
      <c r="W1999" t="s">
        <v>43</v>
      </c>
      <c r="X1999">
        <v>14</v>
      </c>
      <c r="Y1999">
        <v>4</v>
      </c>
      <c r="Z1999">
        <v>2</v>
      </c>
      <c r="AA1999">
        <v>80</v>
      </c>
      <c r="AB1999">
        <v>1</v>
      </c>
      <c r="AC1999">
        <v>19</v>
      </c>
      <c r="AD1999">
        <v>3</v>
      </c>
      <c r="AE1999">
        <v>2</v>
      </c>
      <c r="AF1999">
        <v>3</v>
      </c>
      <c r="AG1999">
        <v>2</v>
      </c>
      <c r="AH1999">
        <v>3</v>
      </c>
      <c r="AI1999">
        <v>2</v>
      </c>
      <c r="AJ1999" s="3">
        <f>+TablaProyecto[[#This Row],[PercentSalaryHike]]/100</f>
        <v>0.14000000000000001</v>
      </c>
      <c r="AK1999" s="3" t="str">
        <f>+IF(TablaProyecto[[#This Row],[Age]]&gt;=61,"Baby boomers",IF(TablaProyecto[[#This Row],[Age]]&gt;=45,"Generacion X",IF(TablaProyecto[[#This Row],[Age]]&gt;=29,"Millennials","Generacion Z")))</f>
        <v>Millennials</v>
      </c>
      <c r="AL1999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1999" s="3" t="str">
        <f>+IF(TablaProyecto[[#This Row],[HourlyRate]]&lt;50,"Coste salarial bajo",IF(TablaProyecto[[#This Row],[HourlyRate]]&lt;75,"Coste salarial medio","Coste salarial alto"))</f>
        <v>Coste salarial medio</v>
      </c>
      <c r="AN1999" s="3" t="str">
        <f>+IF(TablaProyecto[[#This Row],[DistanceFromHome]]&lt;10,"0-10 kms",IF(TablaProyecto[[#This Row],[DistanceFromHome]]&lt;20,"10-20 kms","20-30 kms"))</f>
        <v>0-10 kms</v>
      </c>
      <c r="AO1999" s="3" t="str">
        <f>+IF(TablaProyecto[[#This Row],[Porcentaje de aumento salarial recibido (%)]]&lt;16%,"Bajo",IF(TablaProyecto[[#This Row],[Porcentaje de aumento salarial recibido (%)]]&lt;21%,"Medio","Alto"))</f>
        <v>Bajo</v>
      </c>
      <c r="AP1999" s="3" t="str">
        <f>+IF(TablaProyecto[[#This Row],[TrainingTimesLastYear]]&lt;3,"Poca",IF(TablaProyecto[[#This Row],[TrainingTimesLastYear]]&lt;5,"Media","Mucha"))</f>
        <v>Media</v>
      </c>
      <c r="AQ1999" s="3" t="str">
        <f>+IF(TablaProyecto[[#This Row],[TotalWorkingYears]]&lt;4,"Junior",IF(TablaProyecto[[#This Row],[TotalWorkingYears]]&lt;10,"Intermediate","Senior"))</f>
        <v>Senior</v>
      </c>
      <c r="AS1999" t="str">
        <f>+IF(TablaProyecto[[#This Row],[Education]]&gt;5,"ERRONEO","")</f>
        <v/>
      </c>
      <c r="AT1999" t="str">
        <f>IF(+COUNTIF(TablaProyecto[EmployeeNumber],TablaProyecto[[#This Row],[EmployeeNumber]])&gt;1,"ERRONEO"," ")</f>
        <v xml:space="preserve"> </v>
      </c>
      <c r="AU1999" t="str">
        <f>+IF(TablaProyecto[[#This Row],[JobSatisfaction]]&gt;4,"ERRONEO"," ")</f>
        <v xml:space="preserve"> </v>
      </c>
      <c r="AV1999" t="str">
        <f>+IF(TablaProyecto[[#This Row],[PerformanceRating]]&gt;4,"ERRONEO"," ")</f>
        <v xml:space="preserve"> </v>
      </c>
      <c r="AW1999" t="str">
        <f>+IF(TablaProyecto[[#This Row],[RelationshipSatisfaction]]&gt;4,"ERRONEO"," ")</f>
        <v xml:space="preserve"> </v>
      </c>
      <c r="AX1999" t="str">
        <f>+IF(TablaProyecto[[#This Row],[WorkLifeBalance]]&gt;4,"ERRONEO"," ")</f>
        <v xml:space="preserve"> </v>
      </c>
    </row>
    <row r="2000" spans="1:50" x14ac:dyDescent="0.35">
      <c r="A2000">
        <v>44</v>
      </c>
      <c r="B2000" t="s">
        <v>43</v>
      </c>
      <c r="C2000" t="s">
        <v>44</v>
      </c>
      <c r="D2000">
        <v>135</v>
      </c>
      <c r="E2000" t="s">
        <v>61</v>
      </c>
      <c r="F2000">
        <v>5</v>
      </c>
      <c r="G2000">
        <v>2</v>
      </c>
      <c r="H2000" t="s">
        <v>60</v>
      </c>
      <c r="I2000">
        <v>1</v>
      </c>
      <c r="J2000">
        <v>2597</v>
      </c>
      <c r="K2000">
        <v>3</v>
      </c>
      <c r="L2000" t="s">
        <v>46</v>
      </c>
      <c r="M2000">
        <v>56</v>
      </c>
      <c r="N2000">
        <v>3</v>
      </c>
      <c r="O2000">
        <v>2</v>
      </c>
      <c r="P2000" t="s">
        <v>61</v>
      </c>
      <c r="Q2000">
        <v>2</v>
      </c>
      <c r="R2000" t="s">
        <v>52</v>
      </c>
      <c r="S2000">
        <v>2293</v>
      </c>
      <c r="T2000">
        <v>11148</v>
      </c>
      <c r="U2000">
        <v>1</v>
      </c>
      <c r="V2000" t="s">
        <v>42</v>
      </c>
      <c r="W2000" t="s">
        <v>43</v>
      </c>
      <c r="X2000">
        <v>12</v>
      </c>
      <c r="Y2000">
        <v>3</v>
      </c>
      <c r="Z2000">
        <v>1</v>
      </c>
      <c r="AA2000">
        <v>80</v>
      </c>
      <c r="AB2000">
        <v>1</v>
      </c>
      <c r="AC2000">
        <v>8</v>
      </c>
      <c r="AD2000">
        <v>3</v>
      </c>
      <c r="AE2000">
        <v>3</v>
      </c>
      <c r="AF2000">
        <v>4</v>
      </c>
      <c r="AG2000">
        <v>7</v>
      </c>
      <c r="AH2000">
        <v>3</v>
      </c>
      <c r="AI2000">
        <v>8</v>
      </c>
      <c r="AJ2000" s="3">
        <f>+TablaProyecto[[#This Row],[PercentSalaryHike]]/100</f>
        <v>0.12</v>
      </c>
      <c r="AK2000" s="3" t="str">
        <f>+IF(TablaProyecto[[#This Row],[Age]]&gt;=61,"Baby boomers",IF(TablaProyecto[[#This Row],[Age]]&gt;=45,"Generacion X",IF(TablaProyecto[[#This Row],[Age]]&gt;=29,"Millennials","Generacion Z")))</f>
        <v>Millennials</v>
      </c>
      <c r="AL2000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000" s="3" t="str">
        <f>+IF(TablaProyecto[[#This Row],[HourlyRate]]&lt;50,"Coste salarial bajo",IF(TablaProyecto[[#This Row],[HourlyRate]]&lt;75,"Coste salarial medio","Coste salarial alto"))</f>
        <v>Coste salarial medio</v>
      </c>
      <c r="AN2000" s="3" t="str">
        <f>+IF(TablaProyecto[[#This Row],[DistanceFromHome]]&lt;10,"0-10 kms",IF(TablaProyecto[[#This Row],[DistanceFromHome]]&lt;20,"10-20 kms","20-30 kms"))</f>
        <v>0-10 kms</v>
      </c>
      <c r="AO2000" s="3" t="str">
        <f>+IF(TablaProyecto[[#This Row],[Porcentaje de aumento salarial recibido (%)]]&lt;16%,"Bajo",IF(TablaProyecto[[#This Row],[Porcentaje de aumento salarial recibido (%)]]&lt;21%,"Medio","Alto"))</f>
        <v>Bajo</v>
      </c>
      <c r="AP2000" s="3" t="str">
        <f>+IF(TablaProyecto[[#This Row],[TrainingTimesLastYear]]&lt;3,"Poca",IF(TablaProyecto[[#This Row],[TrainingTimesLastYear]]&lt;5,"Media","Mucha"))</f>
        <v>Media</v>
      </c>
      <c r="AQ2000" s="3" t="str">
        <f>+IF(TablaProyecto[[#This Row],[TotalWorkingYears]]&lt;4,"Junior",IF(TablaProyecto[[#This Row],[TotalWorkingYears]]&lt;10,"Intermediate","Senior"))</f>
        <v>Intermediate</v>
      </c>
      <c r="AS2000" t="str">
        <f>+IF(TablaProyecto[[#This Row],[Education]]&gt;5,"ERRONEO","")</f>
        <v/>
      </c>
      <c r="AT2000" t="str">
        <f>IF(+COUNTIF(TablaProyecto[EmployeeNumber],TablaProyecto[[#This Row],[EmployeeNumber]])&gt;1,"ERRONEO"," ")</f>
        <v xml:space="preserve"> </v>
      </c>
      <c r="AU2000" t="str">
        <f>+IF(TablaProyecto[[#This Row],[JobSatisfaction]]&gt;4,"ERRONEO"," ")</f>
        <v xml:space="preserve"> </v>
      </c>
      <c r="AV2000" t="str">
        <f>+IF(TablaProyecto[[#This Row],[PerformanceRating]]&gt;4,"ERRONEO"," ")</f>
        <v xml:space="preserve"> </v>
      </c>
      <c r="AW2000" t="str">
        <f>+IF(TablaProyecto[[#This Row],[RelationshipSatisfaction]]&gt;4,"ERRONEO"," ")</f>
        <v xml:space="preserve"> </v>
      </c>
      <c r="AX2000" t="str">
        <f>+IF(TablaProyecto[[#This Row],[WorkLifeBalance]]&gt;4,"ERRONEO"," ")</f>
        <v xml:space="preserve"> </v>
      </c>
    </row>
    <row r="2001" spans="1:50" x14ac:dyDescent="0.35">
      <c r="A2001">
        <v>60</v>
      </c>
      <c r="B2001" t="s">
        <v>35</v>
      </c>
      <c r="C2001" t="s">
        <v>36</v>
      </c>
      <c r="D2001">
        <v>1400</v>
      </c>
      <c r="E2001" t="s">
        <v>37</v>
      </c>
      <c r="F2001">
        <v>1</v>
      </c>
      <c r="G2001">
        <v>3</v>
      </c>
      <c r="H2001" t="s">
        <v>38</v>
      </c>
      <c r="I2001">
        <v>1</v>
      </c>
      <c r="J2001">
        <v>2598</v>
      </c>
      <c r="K2001">
        <v>2</v>
      </c>
      <c r="L2001" t="s">
        <v>39</v>
      </c>
      <c r="M2001">
        <v>88</v>
      </c>
      <c r="N2001">
        <v>3</v>
      </c>
      <c r="O2001">
        <v>4</v>
      </c>
      <c r="P2001" t="s">
        <v>50</v>
      </c>
      <c r="Q2001">
        <v>3</v>
      </c>
      <c r="R2001" t="s">
        <v>52</v>
      </c>
      <c r="S2001">
        <v>5171</v>
      </c>
      <c r="T2001">
        <v>15747</v>
      </c>
      <c r="U2001">
        <v>4</v>
      </c>
      <c r="V2001" t="s">
        <v>42</v>
      </c>
      <c r="W2001" t="s">
        <v>35</v>
      </c>
      <c r="X2001">
        <v>12</v>
      </c>
      <c r="Y2001">
        <v>3</v>
      </c>
      <c r="Z2001">
        <v>2</v>
      </c>
      <c r="AA2001">
        <v>80</v>
      </c>
      <c r="AB2001">
        <v>0</v>
      </c>
      <c r="AC2001">
        <v>21</v>
      </c>
      <c r="AD2001">
        <v>4</v>
      </c>
      <c r="AE2001">
        <v>2</v>
      </c>
      <c r="AF2001">
        <v>5</v>
      </c>
      <c r="AG2001">
        <v>3</v>
      </c>
      <c r="AH2001">
        <v>8</v>
      </c>
      <c r="AI2001">
        <v>2</v>
      </c>
      <c r="AJ2001" s="3">
        <f>+TablaProyecto[[#This Row],[PercentSalaryHike]]/100</f>
        <v>0.12</v>
      </c>
      <c r="AK2001" s="3" t="str">
        <f>+IF(TablaProyecto[[#This Row],[Age]]&gt;=61,"Baby boomers",IF(TablaProyecto[[#This Row],[Age]]&gt;=45,"Generacion X",IF(TablaProyecto[[#This Row],[Age]]&gt;=29,"Millennials","Generacion Z")))</f>
        <v>Generacion X</v>
      </c>
      <c r="AL2001" s="3" t="str">
        <f>+IF(TablaProyecto[[#This Row],[YearsAtCompany]]&lt;=1,"Recien incorporado",IF(TablaProyecto[[#This Row],[YearsAtCompany]]&lt;=5,"Nuevo empleado",IF(TablaProyecto[[#This Row],[YearsAtCompany]]&lt;=10,"Establecido",IF(TablaProyecto[[#This Row],[YearsAtCompany]]&lt;=20,"Consolidado","Veterano"))))</f>
        <v>Nuevo empleado</v>
      </c>
      <c r="AM2001" s="3" t="str">
        <f>+IF(TablaProyecto[[#This Row],[HourlyRate]]&lt;50,"Coste salarial bajo",IF(TablaProyecto[[#This Row],[HourlyRate]]&lt;75,"Coste salarial medio","Coste salarial alto"))</f>
        <v>Coste salarial alto</v>
      </c>
      <c r="AN2001" s="3" t="str">
        <f>+IF(TablaProyecto[[#This Row],[DistanceFromHome]]&lt;10,"0-10 kms",IF(TablaProyecto[[#This Row],[DistanceFromHome]]&lt;20,"10-20 kms","20-30 kms"))</f>
        <v>0-10 kms</v>
      </c>
      <c r="AO2001" s="3" t="str">
        <f>+IF(TablaProyecto[[#This Row],[Porcentaje de aumento salarial recibido (%)]]&lt;16%,"Bajo",IF(TablaProyecto[[#This Row],[Porcentaje de aumento salarial recibido (%)]]&lt;21%,"Medio","Alto"))</f>
        <v>Bajo</v>
      </c>
      <c r="AP2001" s="3" t="str">
        <f>+IF(TablaProyecto[[#This Row],[TrainingTimesLastYear]]&lt;3,"Poca",IF(TablaProyecto[[#This Row],[TrainingTimesLastYear]]&lt;5,"Media","Mucha"))</f>
        <v>Media</v>
      </c>
      <c r="AQ2001" s="3" t="str">
        <f>+IF(TablaProyecto[[#This Row],[TotalWorkingYears]]&lt;4,"Junior",IF(TablaProyecto[[#This Row],[TotalWorkingYears]]&lt;10,"Intermediate","Senior"))</f>
        <v>Senior</v>
      </c>
      <c r="AS2001" t="str">
        <f>+IF(TablaProyecto[[#This Row],[Education]]&gt;5,"ERRONEO","")</f>
        <v/>
      </c>
      <c r="AT2001" t="str">
        <f>IF(+COUNTIF(TablaProyecto[EmployeeNumber],TablaProyecto[[#This Row],[EmployeeNumber]])&gt;1,"ERRONEO"," ")</f>
        <v xml:space="preserve"> </v>
      </c>
      <c r="AU2001" t="str">
        <f>+IF(TablaProyecto[[#This Row],[JobSatisfaction]]&gt;4,"ERRONEO"," ")</f>
        <v xml:space="preserve"> </v>
      </c>
      <c r="AV2001" t="str">
        <f>+IF(TablaProyecto[[#This Row],[PerformanceRating]]&gt;4,"ERRONEO"," ")</f>
        <v xml:space="preserve"> </v>
      </c>
      <c r="AW2001" t="str">
        <f>+IF(TablaProyecto[[#This Row],[RelationshipSatisfaction]]&gt;4,"ERRONEO"," ")</f>
        <v xml:space="preserve"> </v>
      </c>
      <c r="AX2001" t="str">
        <f>+IF(TablaProyecto[[#This Row],[WorkLifeBalance]]&gt;4,"ERRONEO"," ")</f>
        <v xml:space="preserve"> </v>
      </c>
    </row>
  </sheetData>
  <conditionalFormatting sqref="J1:J1048576">
    <cfRule type="duplicateValues" dxfId="2" priority="3"/>
  </conditionalFormatting>
  <conditionalFormatting sqref="AZ2">
    <cfRule type="cellIs" dxfId="1" priority="1" operator="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E95E-9066-4978-8389-125F41734EAE}">
  <dimension ref="A1:B36"/>
  <sheetViews>
    <sheetView workbookViewId="0">
      <selection activeCell="B16" sqref="B16"/>
    </sheetView>
  </sheetViews>
  <sheetFormatPr baseColWidth="10" defaultRowHeight="14.5" x14ac:dyDescent="0.35"/>
  <cols>
    <col min="1" max="1" width="22.6328125" bestFit="1" customWidth="1"/>
    <col min="2" max="2" width="61.453125" bestFit="1" customWidth="1"/>
  </cols>
  <sheetData>
    <row r="1" spans="1:2" x14ac:dyDescent="0.35">
      <c r="A1" s="6" t="s">
        <v>77</v>
      </c>
      <c r="B1" s="6" t="s">
        <v>78</v>
      </c>
    </row>
    <row r="2" spans="1:2" x14ac:dyDescent="0.35">
      <c r="A2" t="s">
        <v>0</v>
      </c>
      <c r="B2" t="s">
        <v>79</v>
      </c>
    </row>
    <row r="3" spans="1:2" x14ac:dyDescent="0.35">
      <c r="A3" t="s">
        <v>1</v>
      </c>
      <c r="B3" t="s">
        <v>80</v>
      </c>
    </row>
    <row r="4" spans="1:2" x14ac:dyDescent="0.35">
      <c r="A4" t="s">
        <v>2</v>
      </c>
      <c r="B4" t="s">
        <v>81</v>
      </c>
    </row>
    <row r="5" spans="1:2" x14ac:dyDescent="0.35">
      <c r="A5" t="s">
        <v>3</v>
      </c>
      <c r="B5" t="s">
        <v>82</v>
      </c>
    </row>
    <row r="6" spans="1:2" x14ac:dyDescent="0.35">
      <c r="A6" t="s">
        <v>4</v>
      </c>
      <c r="B6" t="s">
        <v>83</v>
      </c>
    </row>
    <row r="7" spans="1:2" x14ac:dyDescent="0.35">
      <c r="A7" t="s">
        <v>5</v>
      </c>
      <c r="B7" t="s">
        <v>84</v>
      </c>
    </row>
    <row r="8" spans="1:2" x14ac:dyDescent="0.35">
      <c r="A8" t="s">
        <v>6</v>
      </c>
      <c r="B8" t="s">
        <v>85</v>
      </c>
    </row>
    <row r="9" spans="1:2" x14ac:dyDescent="0.35">
      <c r="A9" t="s">
        <v>7</v>
      </c>
      <c r="B9" t="s">
        <v>86</v>
      </c>
    </row>
    <row r="10" spans="1:2" x14ac:dyDescent="0.35">
      <c r="A10" t="s">
        <v>8</v>
      </c>
      <c r="B10" t="s">
        <v>87</v>
      </c>
    </row>
    <row r="11" spans="1:2" x14ac:dyDescent="0.35">
      <c r="A11" t="s">
        <v>9</v>
      </c>
      <c r="B11" t="s">
        <v>88</v>
      </c>
    </row>
    <row r="12" spans="1:2" x14ac:dyDescent="0.35">
      <c r="A12" t="s">
        <v>10</v>
      </c>
      <c r="B12" t="s">
        <v>89</v>
      </c>
    </row>
    <row r="13" spans="1:2" x14ac:dyDescent="0.35">
      <c r="A13" t="s">
        <v>11</v>
      </c>
      <c r="B13" t="s">
        <v>90</v>
      </c>
    </row>
    <row r="14" spans="1:2" x14ac:dyDescent="0.35">
      <c r="A14" t="s">
        <v>12</v>
      </c>
      <c r="B14" t="s">
        <v>91</v>
      </c>
    </row>
    <row r="15" spans="1:2" x14ac:dyDescent="0.35">
      <c r="A15" t="s">
        <v>13</v>
      </c>
      <c r="B15" t="s">
        <v>92</v>
      </c>
    </row>
    <row r="16" spans="1:2" x14ac:dyDescent="0.35">
      <c r="A16" t="s">
        <v>14</v>
      </c>
      <c r="B16" t="s">
        <v>93</v>
      </c>
    </row>
    <row r="17" spans="1:2" x14ac:dyDescent="0.35">
      <c r="A17" t="s">
        <v>15</v>
      </c>
      <c r="B17" t="s">
        <v>94</v>
      </c>
    </row>
    <row r="18" spans="1:2" x14ac:dyDescent="0.35">
      <c r="A18" t="s">
        <v>16</v>
      </c>
      <c r="B18" t="s">
        <v>95</v>
      </c>
    </row>
    <row r="19" spans="1:2" x14ac:dyDescent="0.35">
      <c r="A19" t="s">
        <v>17</v>
      </c>
      <c r="B19" t="s">
        <v>96</v>
      </c>
    </row>
    <row r="20" spans="1:2" x14ac:dyDescent="0.35">
      <c r="A20" t="s">
        <v>18</v>
      </c>
      <c r="B20" t="s">
        <v>97</v>
      </c>
    </row>
    <row r="21" spans="1:2" x14ac:dyDescent="0.35">
      <c r="A21" t="s">
        <v>19</v>
      </c>
      <c r="B21" t="s">
        <v>98</v>
      </c>
    </row>
    <row r="22" spans="1:2" x14ac:dyDescent="0.35">
      <c r="A22" t="s">
        <v>20</v>
      </c>
      <c r="B22" t="s">
        <v>99</v>
      </c>
    </row>
    <row r="23" spans="1:2" x14ac:dyDescent="0.35">
      <c r="A23" t="s">
        <v>21</v>
      </c>
      <c r="B23" t="s">
        <v>100</v>
      </c>
    </row>
    <row r="24" spans="1:2" x14ac:dyDescent="0.35">
      <c r="A24" t="s">
        <v>22</v>
      </c>
      <c r="B24" t="s">
        <v>101</v>
      </c>
    </row>
    <row r="25" spans="1:2" x14ac:dyDescent="0.35">
      <c r="A25" t="s">
        <v>23</v>
      </c>
      <c r="B25" t="s">
        <v>102</v>
      </c>
    </row>
    <row r="26" spans="1:2" x14ac:dyDescent="0.35">
      <c r="A26" t="s">
        <v>24</v>
      </c>
      <c r="B26" t="s">
        <v>103</v>
      </c>
    </row>
    <row r="27" spans="1:2" x14ac:dyDescent="0.35">
      <c r="A27" t="s">
        <v>25</v>
      </c>
      <c r="B27" t="s">
        <v>104</v>
      </c>
    </row>
    <row r="28" spans="1:2" x14ac:dyDescent="0.35">
      <c r="A28" t="s">
        <v>26</v>
      </c>
      <c r="B28" t="s">
        <v>105</v>
      </c>
    </row>
    <row r="29" spans="1:2" x14ac:dyDescent="0.35">
      <c r="A29" t="s">
        <v>27</v>
      </c>
      <c r="B29" t="s">
        <v>106</v>
      </c>
    </row>
    <row r="30" spans="1:2" x14ac:dyDescent="0.35">
      <c r="A30" t="s">
        <v>28</v>
      </c>
      <c r="B30" t="s">
        <v>107</v>
      </c>
    </row>
    <row r="31" spans="1:2" x14ac:dyDescent="0.35">
      <c r="A31" t="s">
        <v>29</v>
      </c>
      <c r="B31" t="s">
        <v>108</v>
      </c>
    </row>
    <row r="32" spans="1:2" x14ac:dyDescent="0.35">
      <c r="A32" t="s">
        <v>30</v>
      </c>
      <c r="B32" t="s">
        <v>109</v>
      </c>
    </row>
    <row r="33" spans="1:2" x14ac:dyDescent="0.35">
      <c r="A33" t="s">
        <v>31</v>
      </c>
      <c r="B33" t="s">
        <v>110</v>
      </c>
    </row>
    <row r="34" spans="1:2" x14ac:dyDescent="0.35">
      <c r="A34" t="s">
        <v>32</v>
      </c>
      <c r="B34" t="s">
        <v>111</v>
      </c>
    </row>
    <row r="35" spans="1:2" x14ac:dyDescent="0.35">
      <c r="A35" t="s">
        <v>33</v>
      </c>
      <c r="B35" t="s">
        <v>112</v>
      </c>
    </row>
    <row r="36" spans="1:2" x14ac:dyDescent="0.35">
      <c r="A36" t="s">
        <v>34</v>
      </c>
      <c r="B36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70F6-B8F8-44EF-A5DC-1510D06F82D4}">
  <dimension ref="A1:AQ478"/>
  <sheetViews>
    <sheetView workbookViewId="0">
      <selection activeCell="A3" sqref="A3:AQ478"/>
    </sheetView>
  </sheetViews>
  <sheetFormatPr baseColWidth="10" defaultRowHeight="14.5" x14ac:dyDescent="0.35"/>
  <cols>
    <col min="1" max="2" width="11" bestFit="1" customWidth="1"/>
    <col min="3" max="3" width="16.1796875" bestFit="1" customWidth="1"/>
    <col min="4" max="4" width="11.54296875" bestFit="1" customWidth="1"/>
    <col min="5" max="5" width="21.90625" bestFit="1" customWidth="1"/>
    <col min="6" max="6" width="20.54296875" bestFit="1" customWidth="1"/>
    <col min="7" max="7" width="11.81640625" bestFit="1" customWidth="1"/>
    <col min="8" max="8" width="16.36328125" bestFit="1" customWidth="1"/>
    <col min="9" max="9" width="17.1796875" bestFit="1" customWidth="1"/>
    <col min="10" max="10" width="18.90625" bestFit="1" customWidth="1"/>
    <col min="11" max="11" width="24.81640625" bestFit="1" customWidth="1"/>
    <col min="12" max="12" width="11" bestFit="1" customWidth="1"/>
    <col min="13" max="13" width="12.90625" bestFit="1" customWidth="1"/>
    <col min="14" max="14" width="16.90625" bestFit="1" customWidth="1"/>
    <col min="15" max="15" width="11" bestFit="1" customWidth="1"/>
    <col min="16" max="16" width="23" bestFit="1" customWidth="1"/>
    <col min="17" max="17" width="16.36328125" bestFit="1" customWidth="1"/>
    <col min="18" max="18" width="14.54296875" bestFit="1" customWidth="1"/>
    <col min="19" max="19" width="16.6328125" bestFit="1" customWidth="1"/>
    <col min="20" max="20" width="14.1796875" bestFit="1" customWidth="1"/>
    <col min="21" max="21" width="24.08984375" bestFit="1" customWidth="1"/>
    <col min="22" max="22" width="11" bestFit="1" customWidth="1"/>
    <col min="23" max="23" width="11.54296875" bestFit="1" customWidth="1"/>
    <col min="24" max="24" width="19.1796875" bestFit="1" customWidth="1"/>
    <col min="25" max="25" width="19.90625" bestFit="1" customWidth="1"/>
    <col min="26" max="26" width="24.6328125" bestFit="1" customWidth="1"/>
    <col min="27" max="27" width="16.08984375" bestFit="1" customWidth="1"/>
    <col min="28" max="28" width="18.6328125" bestFit="1" customWidth="1"/>
    <col min="29" max="29" width="19.453125" bestFit="1" customWidth="1"/>
    <col min="30" max="30" width="22.90625" bestFit="1" customWidth="1"/>
    <col min="31" max="31" width="17.81640625" bestFit="1" customWidth="1"/>
    <col min="32" max="32" width="18.08984375" bestFit="1" customWidth="1"/>
    <col min="33" max="33" width="20.453125" bestFit="1" customWidth="1"/>
    <col min="34" max="34" width="25.6328125" bestFit="1" customWidth="1"/>
    <col min="35" max="35" width="23.453125" bestFit="1" customWidth="1"/>
    <col min="36" max="36" width="41.1796875" bestFit="1" customWidth="1"/>
    <col min="37" max="37" width="29.26953125" bestFit="1" customWidth="1"/>
    <col min="38" max="38" width="29.453125" bestFit="1" customWidth="1"/>
    <col min="39" max="39" width="25.1796875" bestFit="1" customWidth="1"/>
    <col min="40" max="40" width="41.81640625" bestFit="1" customWidth="1"/>
    <col min="41" max="41" width="21.36328125" bestFit="1" customWidth="1"/>
    <col min="42" max="43" width="28.1796875" bestFit="1" customWidth="1"/>
  </cols>
  <sheetData>
    <row r="1" spans="1:43" x14ac:dyDescent="0.35">
      <c r="A1" s="16" t="s">
        <v>163</v>
      </c>
    </row>
    <row r="3" spans="1:43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67</v>
      </c>
      <c r="AK3" t="s">
        <v>117</v>
      </c>
      <c r="AL3" t="s">
        <v>119</v>
      </c>
      <c r="AM3" t="s">
        <v>114</v>
      </c>
      <c r="AN3" t="s">
        <v>76</v>
      </c>
      <c r="AO3" t="s">
        <v>115</v>
      </c>
      <c r="AP3" t="s">
        <v>116</v>
      </c>
      <c r="AQ3" t="s">
        <v>118</v>
      </c>
    </row>
    <row r="4" spans="1:43" x14ac:dyDescent="0.35">
      <c r="A4">
        <v>41</v>
      </c>
      <c r="B4" t="s">
        <v>35</v>
      </c>
      <c r="C4" t="s">
        <v>36</v>
      </c>
      <c r="D4">
        <v>1102</v>
      </c>
      <c r="E4" t="s">
        <v>37</v>
      </c>
      <c r="F4">
        <v>1</v>
      </c>
      <c r="G4">
        <v>2</v>
      </c>
      <c r="H4" t="s">
        <v>38</v>
      </c>
      <c r="I4">
        <v>1</v>
      </c>
      <c r="J4">
        <v>1</v>
      </c>
      <c r="K4">
        <v>2</v>
      </c>
      <c r="L4" t="s">
        <v>39</v>
      </c>
      <c r="M4">
        <v>94</v>
      </c>
      <c r="N4">
        <v>3</v>
      </c>
      <c r="O4">
        <v>2</v>
      </c>
      <c r="P4" t="s">
        <v>40</v>
      </c>
      <c r="Q4">
        <v>4</v>
      </c>
      <c r="R4" t="s">
        <v>41</v>
      </c>
      <c r="S4">
        <v>5993</v>
      </c>
      <c r="T4">
        <v>19479</v>
      </c>
      <c r="U4">
        <v>8</v>
      </c>
      <c r="V4" t="s">
        <v>42</v>
      </c>
      <c r="W4" t="s">
        <v>35</v>
      </c>
      <c r="X4">
        <v>11</v>
      </c>
      <c r="Y4">
        <v>3</v>
      </c>
      <c r="Z4">
        <v>1</v>
      </c>
      <c r="AA4">
        <v>80</v>
      </c>
      <c r="AB4">
        <v>0</v>
      </c>
      <c r="AC4">
        <v>8</v>
      </c>
      <c r="AD4">
        <v>0</v>
      </c>
      <c r="AE4">
        <v>1</v>
      </c>
      <c r="AF4">
        <v>6</v>
      </c>
      <c r="AG4">
        <v>4</v>
      </c>
      <c r="AH4">
        <v>0</v>
      </c>
      <c r="AI4">
        <v>5</v>
      </c>
      <c r="AJ4">
        <v>0.11</v>
      </c>
      <c r="AK4" t="s">
        <v>140</v>
      </c>
      <c r="AL4" t="s">
        <v>141</v>
      </c>
      <c r="AM4" t="s">
        <v>142</v>
      </c>
      <c r="AN4" t="s">
        <v>143</v>
      </c>
      <c r="AO4" t="s">
        <v>144</v>
      </c>
      <c r="AP4" t="s">
        <v>145</v>
      </c>
      <c r="AQ4" t="s">
        <v>146</v>
      </c>
    </row>
    <row r="5" spans="1:43" x14ac:dyDescent="0.35">
      <c r="A5">
        <v>60</v>
      </c>
      <c r="B5" t="s">
        <v>35</v>
      </c>
      <c r="C5" t="s">
        <v>36</v>
      </c>
      <c r="D5">
        <v>1400</v>
      </c>
      <c r="E5" t="s">
        <v>37</v>
      </c>
      <c r="F5">
        <v>1</v>
      </c>
      <c r="G5">
        <v>3</v>
      </c>
      <c r="H5" t="s">
        <v>38</v>
      </c>
      <c r="I5">
        <v>1</v>
      </c>
      <c r="J5">
        <v>2598</v>
      </c>
      <c r="K5">
        <v>2</v>
      </c>
      <c r="L5" t="s">
        <v>39</v>
      </c>
      <c r="M5">
        <v>88</v>
      </c>
      <c r="N5">
        <v>3</v>
      </c>
      <c r="O5">
        <v>4</v>
      </c>
      <c r="P5" t="s">
        <v>50</v>
      </c>
      <c r="Q5">
        <v>3</v>
      </c>
      <c r="R5" t="s">
        <v>52</v>
      </c>
      <c r="S5">
        <v>5171</v>
      </c>
      <c r="T5">
        <v>15747</v>
      </c>
      <c r="U5">
        <v>4</v>
      </c>
      <c r="V5" t="s">
        <v>42</v>
      </c>
      <c r="W5" t="s">
        <v>35</v>
      </c>
      <c r="X5">
        <v>12</v>
      </c>
      <c r="Y5">
        <v>3</v>
      </c>
      <c r="Z5">
        <v>2</v>
      </c>
      <c r="AA5">
        <v>80</v>
      </c>
      <c r="AB5">
        <v>0</v>
      </c>
      <c r="AC5">
        <v>21</v>
      </c>
      <c r="AD5">
        <v>4</v>
      </c>
      <c r="AE5">
        <v>2</v>
      </c>
      <c r="AF5">
        <v>5</v>
      </c>
      <c r="AG5">
        <v>3</v>
      </c>
      <c r="AH5">
        <v>8</v>
      </c>
      <c r="AI5">
        <v>2</v>
      </c>
      <c r="AJ5">
        <v>0.12</v>
      </c>
      <c r="AK5" t="s">
        <v>147</v>
      </c>
      <c r="AL5" t="s">
        <v>148</v>
      </c>
      <c r="AM5" t="s">
        <v>142</v>
      </c>
      <c r="AN5" t="s">
        <v>143</v>
      </c>
      <c r="AO5" t="s">
        <v>144</v>
      </c>
      <c r="AP5" t="s">
        <v>149</v>
      </c>
      <c r="AQ5" t="s">
        <v>150</v>
      </c>
    </row>
    <row r="6" spans="1:43" x14ac:dyDescent="0.35">
      <c r="A6">
        <v>37</v>
      </c>
      <c r="B6" t="s">
        <v>35</v>
      </c>
      <c r="C6" t="s">
        <v>36</v>
      </c>
      <c r="D6">
        <v>1373</v>
      </c>
      <c r="E6" t="s">
        <v>45</v>
      </c>
      <c r="F6">
        <v>2</v>
      </c>
      <c r="G6">
        <v>2</v>
      </c>
      <c r="H6" t="s">
        <v>49</v>
      </c>
      <c r="I6">
        <v>1</v>
      </c>
      <c r="J6">
        <v>4</v>
      </c>
      <c r="K6">
        <v>4</v>
      </c>
      <c r="L6" t="s">
        <v>46</v>
      </c>
      <c r="M6">
        <v>92</v>
      </c>
      <c r="N6">
        <v>2</v>
      </c>
      <c r="O6">
        <v>1</v>
      </c>
      <c r="P6" t="s">
        <v>50</v>
      </c>
      <c r="Q6">
        <v>3</v>
      </c>
      <c r="R6" t="s">
        <v>41</v>
      </c>
      <c r="S6">
        <v>2090</v>
      </c>
      <c r="T6">
        <v>2396</v>
      </c>
      <c r="U6">
        <v>6</v>
      </c>
      <c r="V6" t="s">
        <v>42</v>
      </c>
      <c r="W6" t="s">
        <v>35</v>
      </c>
      <c r="X6">
        <v>15</v>
      </c>
      <c r="Y6">
        <v>3</v>
      </c>
      <c r="Z6">
        <v>2</v>
      </c>
      <c r="AA6">
        <v>80</v>
      </c>
      <c r="AB6">
        <v>0</v>
      </c>
      <c r="AC6">
        <v>7</v>
      </c>
      <c r="AD6">
        <v>3</v>
      </c>
      <c r="AE6">
        <v>3</v>
      </c>
      <c r="AF6">
        <v>0</v>
      </c>
      <c r="AG6">
        <v>0</v>
      </c>
      <c r="AH6">
        <v>0</v>
      </c>
      <c r="AI6">
        <v>0</v>
      </c>
      <c r="AJ6">
        <v>0.15</v>
      </c>
      <c r="AK6" t="s">
        <v>140</v>
      </c>
      <c r="AL6" t="s">
        <v>151</v>
      </c>
      <c r="AM6" t="s">
        <v>142</v>
      </c>
      <c r="AN6" t="s">
        <v>143</v>
      </c>
      <c r="AO6" t="s">
        <v>144</v>
      </c>
      <c r="AP6" t="s">
        <v>149</v>
      </c>
      <c r="AQ6" t="s">
        <v>146</v>
      </c>
    </row>
    <row r="7" spans="1:43" x14ac:dyDescent="0.35">
      <c r="A7">
        <v>40</v>
      </c>
      <c r="B7" t="s">
        <v>35</v>
      </c>
      <c r="C7" t="s">
        <v>55</v>
      </c>
      <c r="D7">
        <v>556</v>
      </c>
      <c r="E7" t="s">
        <v>37</v>
      </c>
      <c r="F7">
        <v>1</v>
      </c>
      <c r="G7">
        <v>1</v>
      </c>
      <c r="H7" t="s">
        <v>59</v>
      </c>
      <c r="I7">
        <v>1</v>
      </c>
      <c r="J7">
        <v>2595</v>
      </c>
      <c r="K7">
        <v>3</v>
      </c>
      <c r="L7" t="s">
        <v>46</v>
      </c>
      <c r="M7">
        <v>72</v>
      </c>
      <c r="N7">
        <v>3</v>
      </c>
      <c r="O7">
        <v>1</v>
      </c>
      <c r="P7" t="s">
        <v>50</v>
      </c>
      <c r="Q7">
        <v>1</v>
      </c>
      <c r="R7" t="s">
        <v>41</v>
      </c>
      <c r="S7">
        <v>2356</v>
      </c>
      <c r="T7">
        <v>16998</v>
      </c>
      <c r="U7">
        <v>0</v>
      </c>
      <c r="V7" t="s">
        <v>42</v>
      </c>
      <c r="W7" t="s">
        <v>35</v>
      </c>
      <c r="X7">
        <v>16</v>
      </c>
      <c r="Y7">
        <v>3</v>
      </c>
      <c r="Z7">
        <v>2</v>
      </c>
      <c r="AA7">
        <v>80</v>
      </c>
      <c r="AB7">
        <v>1</v>
      </c>
      <c r="AC7">
        <v>8</v>
      </c>
      <c r="AD7">
        <v>5</v>
      </c>
      <c r="AE7">
        <v>3</v>
      </c>
      <c r="AF7">
        <v>7</v>
      </c>
      <c r="AG7">
        <v>17</v>
      </c>
      <c r="AH7">
        <v>0</v>
      </c>
      <c r="AI7">
        <v>2</v>
      </c>
      <c r="AJ7">
        <v>0.16</v>
      </c>
      <c r="AK7" t="s">
        <v>140</v>
      </c>
      <c r="AL7" t="s">
        <v>141</v>
      </c>
      <c r="AM7" t="s">
        <v>152</v>
      </c>
      <c r="AN7" t="s">
        <v>143</v>
      </c>
      <c r="AO7" t="s">
        <v>153</v>
      </c>
      <c r="AP7" t="s">
        <v>154</v>
      </c>
      <c r="AQ7" t="s">
        <v>146</v>
      </c>
    </row>
    <row r="8" spans="1:43" x14ac:dyDescent="0.35">
      <c r="A8">
        <v>36</v>
      </c>
      <c r="B8" t="s">
        <v>35</v>
      </c>
      <c r="C8" t="s">
        <v>44</v>
      </c>
      <c r="D8">
        <v>1282</v>
      </c>
      <c r="E8" t="s">
        <v>45</v>
      </c>
      <c r="F8">
        <v>16</v>
      </c>
      <c r="G8">
        <v>3</v>
      </c>
      <c r="H8" t="s">
        <v>61</v>
      </c>
      <c r="I8">
        <v>1</v>
      </c>
      <c r="J8">
        <v>2591</v>
      </c>
      <c r="K8">
        <v>4</v>
      </c>
      <c r="L8" t="s">
        <v>39</v>
      </c>
      <c r="M8">
        <v>46</v>
      </c>
      <c r="N8">
        <v>3</v>
      </c>
      <c r="O8">
        <v>2</v>
      </c>
      <c r="P8" t="s">
        <v>57</v>
      </c>
      <c r="Q8">
        <v>4</v>
      </c>
      <c r="R8" t="s">
        <v>48</v>
      </c>
      <c r="S8">
        <v>2090</v>
      </c>
      <c r="T8">
        <v>8213</v>
      </c>
      <c r="U8">
        <v>9</v>
      </c>
      <c r="V8" t="s">
        <v>42</v>
      </c>
      <c r="W8" t="s">
        <v>35</v>
      </c>
      <c r="X8">
        <v>22</v>
      </c>
      <c r="Y8">
        <v>3</v>
      </c>
      <c r="Z8">
        <v>2</v>
      </c>
      <c r="AA8">
        <v>80</v>
      </c>
      <c r="AB8">
        <v>0</v>
      </c>
      <c r="AC8">
        <v>6</v>
      </c>
      <c r="AD8">
        <v>2</v>
      </c>
      <c r="AE8">
        <v>2</v>
      </c>
      <c r="AF8">
        <v>18</v>
      </c>
      <c r="AG8">
        <v>5</v>
      </c>
      <c r="AH8">
        <v>2</v>
      </c>
      <c r="AI8">
        <v>7</v>
      </c>
      <c r="AJ8">
        <v>0.22</v>
      </c>
      <c r="AK8" t="s">
        <v>140</v>
      </c>
      <c r="AL8" t="s">
        <v>155</v>
      </c>
      <c r="AM8" t="s">
        <v>156</v>
      </c>
      <c r="AN8" t="s">
        <v>157</v>
      </c>
      <c r="AO8" t="s">
        <v>158</v>
      </c>
      <c r="AP8" t="s">
        <v>145</v>
      </c>
      <c r="AQ8" t="s">
        <v>146</v>
      </c>
    </row>
    <row r="9" spans="1:43" x14ac:dyDescent="0.35">
      <c r="A9">
        <v>28</v>
      </c>
      <c r="B9" t="s">
        <v>35</v>
      </c>
      <c r="C9" t="s">
        <v>55</v>
      </c>
      <c r="D9">
        <v>804</v>
      </c>
      <c r="E9" t="s">
        <v>61</v>
      </c>
      <c r="F9">
        <v>3</v>
      </c>
      <c r="G9">
        <v>2</v>
      </c>
      <c r="H9" t="s">
        <v>61</v>
      </c>
      <c r="I9">
        <v>1</v>
      </c>
      <c r="J9">
        <v>2589</v>
      </c>
      <c r="K9">
        <v>3</v>
      </c>
      <c r="L9" t="s">
        <v>46</v>
      </c>
      <c r="M9">
        <v>67</v>
      </c>
      <c r="N9">
        <v>2</v>
      </c>
      <c r="O9">
        <v>2</v>
      </c>
      <c r="P9" t="s">
        <v>47</v>
      </c>
      <c r="Q9">
        <v>1</v>
      </c>
      <c r="R9" t="s">
        <v>41</v>
      </c>
      <c r="S9">
        <v>5769</v>
      </c>
      <c r="T9">
        <v>7568</v>
      </c>
      <c r="U9">
        <v>6</v>
      </c>
      <c r="V9" t="s">
        <v>42</v>
      </c>
      <c r="W9" t="s">
        <v>35</v>
      </c>
      <c r="X9">
        <v>11</v>
      </c>
      <c r="Y9">
        <v>3</v>
      </c>
      <c r="Z9">
        <v>4</v>
      </c>
      <c r="AA9">
        <v>80</v>
      </c>
      <c r="AB9">
        <v>1</v>
      </c>
      <c r="AC9">
        <v>28</v>
      </c>
      <c r="AD9">
        <v>4</v>
      </c>
      <c r="AE9">
        <v>3</v>
      </c>
      <c r="AF9">
        <v>5</v>
      </c>
      <c r="AG9">
        <v>7</v>
      </c>
      <c r="AH9">
        <v>3</v>
      </c>
      <c r="AI9">
        <v>8</v>
      </c>
      <c r="AJ9">
        <v>0.11</v>
      </c>
      <c r="AK9" t="s">
        <v>159</v>
      </c>
      <c r="AL9" t="s">
        <v>148</v>
      </c>
      <c r="AM9" t="s">
        <v>152</v>
      </c>
      <c r="AN9" t="s">
        <v>143</v>
      </c>
      <c r="AO9" t="s">
        <v>144</v>
      </c>
      <c r="AP9" t="s">
        <v>149</v>
      </c>
      <c r="AQ9" t="s">
        <v>150</v>
      </c>
    </row>
    <row r="10" spans="1:43" x14ac:dyDescent="0.35">
      <c r="A10">
        <v>58</v>
      </c>
      <c r="B10" t="s">
        <v>35</v>
      </c>
      <c r="C10" t="s">
        <v>36</v>
      </c>
      <c r="D10">
        <v>1397</v>
      </c>
      <c r="E10" t="s">
        <v>45</v>
      </c>
      <c r="F10">
        <v>27</v>
      </c>
      <c r="G10">
        <v>2</v>
      </c>
      <c r="H10" t="s">
        <v>49</v>
      </c>
      <c r="I10">
        <v>1</v>
      </c>
      <c r="J10">
        <v>2588</v>
      </c>
      <c r="K10">
        <v>2</v>
      </c>
      <c r="L10" t="s">
        <v>39</v>
      </c>
      <c r="M10">
        <v>49</v>
      </c>
      <c r="N10">
        <v>3</v>
      </c>
      <c r="O10">
        <v>2</v>
      </c>
      <c r="P10" t="s">
        <v>61</v>
      </c>
      <c r="Q10">
        <v>4</v>
      </c>
      <c r="R10" t="s">
        <v>48</v>
      </c>
      <c r="S10">
        <v>2340</v>
      </c>
      <c r="T10">
        <v>6672</v>
      </c>
      <c r="U10">
        <v>1</v>
      </c>
      <c r="V10" t="s">
        <v>42</v>
      </c>
      <c r="W10" t="s">
        <v>35</v>
      </c>
      <c r="X10">
        <v>14</v>
      </c>
      <c r="Y10">
        <v>3</v>
      </c>
      <c r="Z10">
        <v>4</v>
      </c>
      <c r="AA10">
        <v>80</v>
      </c>
      <c r="AB10">
        <v>1</v>
      </c>
      <c r="AC10">
        <v>5</v>
      </c>
      <c r="AD10">
        <v>2</v>
      </c>
      <c r="AE10">
        <v>1</v>
      </c>
      <c r="AF10">
        <v>7</v>
      </c>
      <c r="AG10">
        <v>4</v>
      </c>
      <c r="AH10">
        <v>1</v>
      </c>
      <c r="AI10">
        <v>2</v>
      </c>
      <c r="AJ10">
        <v>0.14000000000000001</v>
      </c>
      <c r="AK10" t="s">
        <v>147</v>
      </c>
      <c r="AL10" t="s">
        <v>141</v>
      </c>
      <c r="AM10" t="s">
        <v>156</v>
      </c>
      <c r="AN10" t="s">
        <v>160</v>
      </c>
      <c r="AO10" t="s">
        <v>144</v>
      </c>
      <c r="AP10" t="s">
        <v>145</v>
      </c>
      <c r="AQ10" t="s">
        <v>146</v>
      </c>
    </row>
    <row r="11" spans="1:43" x14ac:dyDescent="0.35">
      <c r="A11">
        <v>28</v>
      </c>
      <c r="B11" t="s">
        <v>35</v>
      </c>
      <c r="C11" t="s">
        <v>44</v>
      </c>
      <c r="D11">
        <v>419</v>
      </c>
      <c r="E11" t="s">
        <v>37</v>
      </c>
      <c r="F11">
        <v>5</v>
      </c>
      <c r="G11">
        <v>3</v>
      </c>
      <c r="H11" t="s">
        <v>60</v>
      </c>
      <c r="I11">
        <v>1</v>
      </c>
      <c r="J11">
        <v>2584</v>
      </c>
      <c r="K11">
        <v>3</v>
      </c>
      <c r="L11" t="s">
        <v>46</v>
      </c>
      <c r="M11">
        <v>86</v>
      </c>
      <c r="N11">
        <v>4</v>
      </c>
      <c r="O11">
        <v>1</v>
      </c>
      <c r="P11" t="s">
        <v>61</v>
      </c>
      <c r="Q11">
        <v>2</v>
      </c>
      <c r="R11" t="s">
        <v>41</v>
      </c>
      <c r="S11">
        <v>3204</v>
      </c>
      <c r="T11">
        <v>5868</v>
      </c>
      <c r="U11">
        <v>8</v>
      </c>
      <c r="V11" t="s">
        <v>42</v>
      </c>
      <c r="W11" t="s">
        <v>43</v>
      </c>
      <c r="X11">
        <v>11</v>
      </c>
      <c r="Y11">
        <v>3</v>
      </c>
      <c r="Z11">
        <v>4</v>
      </c>
      <c r="AA11">
        <v>80</v>
      </c>
      <c r="AB11">
        <v>0</v>
      </c>
      <c r="AC11">
        <v>27</v>
      </c>
      <c r="AD11">
        <v>5</v>
      </c>
      <c r="AE11">
        <v>3</v>
      </c>
      <c r="AF11">
        <v>4</v>
      </c>
      <c r="AG11">
        <v>2</v>
      </c>
      <c r="AH11">
        <v>0</v>
      </c>
      <c r="AI11">
        <v>10</v>
      </c>
      <c r="AJ11">
        <v>0.11</v>
      </c>
      <c r="AK11" t="s">
        <v>159</v>
      </c>
      <c r="AL11" t="s">
        <v>148</v>
      </c>
      <c r="AM11" t="s">
        <v>142</v>
      </c>
      <c r="AN11" t="s">
        <v>143</v>
      </c>
      <c r="AO11" t="s">
        <v>144</v>
      </c>
      <c r="AP11" t="s">
        <v>154</v>
      </c>
      <c r="AQ11" t="s">
        <v>150</v>
      </c>
    </row>
    <row r="12" spans="1:43" x14ac:dyDescent="0.35">
      <c r="A12">
        <v>28</v>
      </c>
      <c r="B12" t="s">
        <v>35</v>
      </c>
      <c r="C12" t="s">
        <v>44</v>
      </c>
      <c r="D12">
        <v>703</v>
      </c>
      <c r="E12" t="s">
        <v>37</v>
      </c>
      <c r="F12">
        <v>2</v>
      </c>
      <c r="G12">
        <v>3</v>
      </c>
      <c r="H12" t="s">
        <v>51</v>
      </c>
      <c r="I12">
        <v>1</v>
      </c>
      <c r="J12">
        <v>2583</v>
      </c>
      <c r="K12">
        <v>3</v>
      </c>
      <c r="L12" t="s">
        <v>39</v>
      </c>
      <c r="M12">
        <v>42</v>
      </c>
      <c r="N12">
        <v>2</v>
      </c>
      <c r="O12">
        <v>2</v>
      </c>
      <c r="P12" t="s">
        <v>58</v>
      </c>
      <c r="Q12">
        <v>4</v>
      </c>
      <c r="R12" t="s">
        <v>48</v>
      </c>
      <c r="S12">
        <v>4127</v>
      </c>
      <c r="T12">
        <v>8847</v>
      </c>
      <c r="U12">
        <v>0</v>
      </c>
      <c r="V12" t="s">
        <v>42</v>
      </c>
      <c r="W12" t="s">
        <v>35</v>
      </c>
      <c r="X12">
        <v>15</v>
      </c>
      <c r="Y12">
        <v>3</v>
      </c>
      <c r="Z12">
        <v>4</v>
      </c>
      <c r="AA12">
        <v>80</v>
      </c>
      <c r="AB12">
        <v>1</v>
      </c>
      <c r="AC12">
        <v>6</v>
      </c>
      <c r="AD12">
        <v>2</v>
      </c>
      <c r="AE12">
        <v>3</v>
      </c>
      <c r="AF12">
        <v>21</v>
      </c>
      <c r="AG12">
        <v>0</v>
      </c>
      <c r="AH12">
        <v>0</v>
      </c>
      <c r="AI12">
        <v>2</v>
      </c>
      <c r="AJ12">
        <v>0.15</v>
      </c>
      <c r="AK12" t="s">
        <v>159</v>
      </c>
      <c r="AL12" t="s">
        <v>161</v>
      </c>
      <c r="AM12" t="s">
        <v>156</v>
      </c>
      <c r="AN12" t="s">
        <v>143</v>
      </c>
      <c r="AO12" t="s">
        <v>144</v>
      </c>
      <c r="AP12" t="s">
        <v>145</v>
      </c>
      <c r="AQ12" t="s">
        <v>146</v>
      </c>
    </row>
    <row r="13" spans="1:43" x14ac:dyDescent="0.35">
      <c r="A13">
        <v>55</v>
      </c>
      <c r="B13" t="s">
        <v>35</v>
      </c>
      <c r="C13" t="s">
        <v>36</v>
      </c>
      <c r="D13">
        <v>1259</v>
      </c>
      <c r="E13" t="s">
        <v>45</v>
      </c>
      <c r="F13">
        <v>3</v>
      </c>
      <c r="G13">
        <v>3</v>
      </c>
      <c r="H13" t="s">
        <v>60</v>
      </c>
      <c r="I13">
        <v>1</v>
      </c>
      <c r="J13">
        <v>2573</v>
      </c>
      <c r="K13">
        <v>1</v>
      </c>
      <c r="L13" t="s">
        <v>39</v>
      </c>
      <c r="M13">
        <v>86</v>
      </c>
      <c r="N13">
        <v>4</v>
      </c>
      <c r="O13">
        <v>1</v>
      </c>
      <c r="P13" t="s">
        <v>58</v>
      </c>
      <c r="Q13">
        <v>3</v>
      </c>
      <c r="R13" t="s">
        <v>52</v>
      </c>
      <c r="S13">
        <v>3229</v>
      </c>
      <c r="T13">
        <v>7660</v>
      </c>
      <c r="U13">
        <v>1</v>
      </c>
      <c r="V13" t="s">
        <v>42</v>
      </c>
      <c r="W13" t="s">
        <v>35</v>
      </c>
      <c r="X13">
        <v>14</v>
      </c>
      <c r="Y13">
        <v>3</v>
      </c>
      <c r="Z13">
        <v>3</v>
      </c>
      <c r="AA13">
        <v>80</v>
      </c>
      <c r="AB13">
        <v>0</v>
      </c>
      <c r="AC13">
        <v>10</v>
      </c>
      <c r="AD13">
        <v>2</v>
      </c>
      <c r="AE13">
        <v>4</v>
      </c>
      <c r="AF13">
        <v>17</v>
      </c>
      <c r="AG13">
        <v>15</v>
      </c>
      <c r="AH13">
        <v>2</v>
      </c>
      <c r="AI13">
        <v>0</v>
      </c>
      <c r="AJ13">
        <v>0.14000000000000001</v>
      </c>
      <c r="AK13" t="s">
        <v>147</v>
      </c>
      <c r="AL13" t="s">
        <v>155</v>
      </c>
      <c r="AM13" t="s">
        <v>142</v>
      </c>
      <c r="AN13" t="s">
        <v>143</v>
      </c>
      <c r="AO13" t="s">
        <v>144</v>
      </c>
      <c r="AP13" t="s">
        <v>145</v>
      </c>
      <c r="AQ13" t="s">
        <v>150</v>
      </c>
    </row>
    <row r="14" spans="1:43" x14ac:dyDescent="0.35">
      <c r="A14">
        <v>42</v>
      </c>
      <c r="B14" t="s">
        <v>35</v>
      </c>
      <c r="C14" t="s">
        <v>55</v>
      </c>
      <c r="D14">
        <v>887</v>
      </c>
      <c r="E14" t="s">
        <v>45</v>
      </c>
      <c r="F14">
        <v>3</v>
      </c>
      <c r="G14">
        <v>3</v>
      </c>
      <c r="H14" t="s">
        <v>59</v>
      </c>
      <c r="I14">
        <v>1</v>
      </c>
      <c r="J14">
        <v>2569</v>
      </c>
      <c r="K14">
        <v>4</v>
      </c>
      <c r="L14" t="s">
        <v>46</v>
      </c>
      <c r="M14">
        <v>57</v>
      </c>
      <c r="N14">
        <v>3</v>
      </c>
      <c r="O14">
        <v>2</v>
      </c>
      <c r="P14" t="s">
        <v>57</v>
      </c>
      <c r="Q14">
        <v>4</v>
      </c>
      <c r="R14" t="s">
        <v>41</v>
      </c>
      <c r="S14">
        <v>2932</v>
      </c>
      <c r="T14">
        <v>8504</v>
      </c>
      <c r="U14">
        <v>8</v>
      </c>
      <c r="V14" t="s">
        <v>42</v>
      </c>
      <c r="W14" t="s">
        <v>35</v>
      </c>
      <c r="X14">
        <v>17</v>
      </c>
      <c r="Y14">
        <v>3</v>
      </c>
      <c r="Z14">
        <v>4</v>
      </c>
      <c r="AA14">
        <v>80</v>
      </c>
      <c r="AB14">
        <v>0</v>
      </c>
      <c r="AC14">
        <v>15</v>
      </c>
      <c r="AD14">
        <v>0</v>
      </c>
      <c r="AE14">
        <v>3</v>
      </c>
      <c r="AF14">
        <v>2</v>
      </c>
      <c r="AG14">
        <v>7</v>
      </c>
      <c r="AH14">
        <v>2</v>
      </c>
      <c r="AI14">
        <v>0</v>
      </c>
      <c r="AJ14">
        <v>0.17</v>
      </c>
      <c r="AK14" t="s">
        <v>140</v>
      </c>
      <c r="AL14" t="s">
        <v>148</v>
      </c>
      <c r="AM14" t="s">
        <v>152</v>
      </c>
      <c r="AN14" t="s">
        <v>143</v>
      </c>
      <c r="AO14" t="s">
        <v>153</v>
      </c>
      <c r="AP14" t="s">
        <v>145</v>
      </c>
      <c r="AQ14" t="s">
        <v>150</v>
      </c>
    </row>
    <row r="15" spans="1:43" x14ac:dyDescent="0.35">
      <c r="A15">
        <v>26</v>
      </c>
      <c r="B15" t="s">
        <v>35</v>
      </c>
      <c r="C15" t="s">
        <v>44</v>
      </c>
      <c r="D15">
        <v>287</v>
      </c>
      <c r="E15" t="s">
        <v>61</v>
      </c>
      <c r="F15">
        <v>6</v>
      </c>
      <c r="G15">
        <v>3</v>
      </c>
      <c r="H15" t="s">
        <v>59</v>
      </c>
      <c r="I15">
        <v>1</v>
      </c>
      <c r="J15">
        <v>2565</v>
      </c>
      <c r="K15">
        <v>4</v>
      </c>
      <c r="L15" t="s">
        <v>46</v>
      </c>
      <c r="M15">
        <v>82</v>
      </c>
      <c r="N15">
        <v>3</v>
      </c>
      <c r="O15">
        <v>2</v>
      </c>
      <c r="P15" t="s">
        <v>58</v>
      </c>
      <c r="Q15">
        <v>1</v>
      </c>
      <c r="R15" t="s">
        <v>41</v>
      </c>
      <c r="S15">
        <v>3702</v>
      </c>
      <c r="T15">
        <v>16047</v>
      </c>
      <c r="U15">
        <v>3</v>
      </c>
      <c r="V15" t="s">
        <v>42</v>
      </c>
      <c r="W15" t="s">
        <v>43</v>
      </c>
      <c r="X15">
        <v>13</v>
      </c>
      <c r="Y15">
        <v>3</v>
      </c>
      <c r="Z15">
        <v>4</v>
      </c>
      <c r="AA15">
        <v>80</v>
      </c>
      <c r="AB15">
        <v>0</v>
      </c>
      <c r="AC15">
        <v>12</v>
      </c>
      <c r="AD15">
        <v>4</v>
      </c>
      <c r="AE15">
        <v>2</v>
      </c>
      <c r="AF15">
        <v>3</v>
      </c>
      <c r="AG15">
        <v>4</v>
      </c>
      <c r="AH15">
        <v>4</v>
      </c>
      <c r="AI15">
        <v>0</v>
      </c>
      <c r="AJ15">
        <v>0.13</v>
      </c>
      <c r="AK15" t="s">
        <v>159</v>
      </c>
      <c r="AL15" t="s">
        <v>148</v>
      </c>
      <c r="AM15" t="s">
        <v>142</v>
      </c>
      <c r="AN15" t="s">
        <v>143</v>
      </c>
      <c r="AO15" t="s">
        <v>144</v>
      </c>
      <c r="AP15" t="s">
        <v>149</v>
      </c>
      <c r="AQ15" t="s">
        <v>150</v>
      </c>
    </row>
    <row r="16" spans="1:43" x14ac:dyDescent="0.35">
      <c r="A16">
        <v>52</v>
      </c>
      <c r="B16" t="s">
        <v>35</v>
      </c>
      <c r="C16" t="s">
        <v>55</v>
      </c>
      <c r="D16">
        <v>1012</v>
      </c>
      <c r="E16" t="s">
        <v>61</v>
      </c>
      <c r="F16">
        <v>8</v>
      </c>
      <c r="G16">
        <v>3</v>
      </c>
      <c r="H16" t="s">
        <v>38</v>
      </c>
      <c r="I16">
        <v>1</v>
      </c>
      <c r="J16">
        <v>2561</v>
      </c>
      <c r="K16">
        <v>4</v>
      </c>
      <c r="L16" t="s">
        <v>46</v>
      </c>
      <c r="M16">
        <v>68</v>
      </c>
      <c r="N16">
        <v>2</v>
      </c>
      <c r="O16">
        <v>1</v>
      </c>
      <c r="P16" t="s">
        <v>47</v>
      </c>
      <c r="Q16">
        <v>1</v>
      </c>
      <c r="R16" t="s">
        <v>41</v>
      </c>
      <c r="S16">
        <v>6162</v>
      </c>
      <c r="T16">
        <v>9571</v>
      </c>
      <c r="U16">
        <v>1</v>
      </c>
      <c r="V16" t="s">
        <v>42</v>
      </c>
      <c r="W16" t="s">
        <v>35</v>
      </c>
      <c r="X16">
        <v>12</v>
      </c>
      <c r="Y16">
        <v>3</v>
      </c>
      <c r="Z16">
        <v>2</v>
      </c>
      <c r="AA16">
        <v>80</v>
      </c>
      <c r="AB16">
        <v>1</v>
      </c>
      <c r="AC16">
        <v>12</v>
      </c>
      <c r="AD16">
        <v>6</v>
      </c>
      <c r="AE16">
        <v>2</v>
      </c>
      <c r="AF16">
        <v>1</v>
      </c>
      <c r="AG16">
        <v>2</v>
      </c>
      <c r="AH16">
        <v>0</v>
      </c>
      <c r="AI16">
        <v>2</v>
      </c>
      <c r="AJ16">
        <v>0.12</v>
      </c>
      <c r="AK16" t="s">
        <v>147</v>
      </c>
      <c r="AL16" t="s">
        <v>151</v>
      </c>
      <c r="AM16" t="s">
        <v>152</v>
      </c>
      <c r="AN16" t="s">
        <v>143</v>
      </c>
      <c r="AO16" t="s">
        <v>144</v>
      </c>
      <c r="AP16" t="s">
        <v>154</v>
      </c>
      <c r="AQ16" t="s">
        <v>150</v>
      </c>
    </row>
    <row r="17" spans="1:43" x14ac:dyDescent="0.35">
      <c r="A17">
        <v>39</v>
      </c>
      <c r="B17" t="s">
        <v>35</v>
      </c>
      <c r="C17" t="s">
        <v>44</v>
      </c>
      <c r="D17">
        <v>1034</v>
      </c>
      <c r="E17" t="s">
        <v>37</v>
      </c>
      <c r="F17">
        <v>11</v>
      </c>
      <c r="G17">
        <v>3</v>
      </c>
      <c r="H17" t="s">
        <v>49</v>
      </c>
      <c r="I17">
        <v>1</v>
      </c>
      <c r="J17">
        <v>2559</v>
      </c>
      <c r="K17">
        <v>2</v>
      </c>
      <c r="L17" t="s">
        <v>46</v>
      </c>
      <c r="M17">
        <v>87</v>
      </c>
      <c r="N17">
        <v>2</v>
      </c>
      <c r="O17">
        <v>2</v>
      </c>
      <c r="P17" t="s">
        <v>47</v>
      </c>
      <c r="Q17">
        <v>3</v>
      </c>
      <c r="R17" t="s">
        <v>48</v>
      </c>
      <c r="S17">
        <v>16627</v>
      </c>
      <c r="T17">
        <v>19863</v>
      </c>
      <c r="U17">
        <v>0</v>
      </c>
      <c r="V17" t="s">
        <v>42</v>
      </c>
      <c r="W17" t="s">
        <v>43</v>
      </c>
      <c r="X17">
        <v>12</v>
      </c>
      <c r="Y17">
        <v>3</v>
      </c>
      <c r="Z17">
        <v>2</v>
      </c>
      <c r="AA17">
        <v>80</v>
      </c>
      <c r="AB17">
        <v>1</v>
      </c>
      <c r="AC17">
        <v>6</v>
      </c>
      <c r="AD17">
        <v>2</v>
      </c>
      <c r="AE17">
        <v>3</v>
      </c>
      <c r="AF17">
        <v>7</v>
      </c>
      <c r="AG17">
        <v>7</v>
      </c>
      <c r="AH17">
        <v>0</v>
      </c>
      <c r="AI17">
        <v>0</v>
      </c>
      <c r="AJ17">
        <v>0.12</v>
      </c>
      <c r="AK17" t="s">
        <v>140</v>
      </c>
      <c r="AL17" t="s">
        <v>141</v>
      </c>
      <c r="AM17" t="s">
        <v>142</v>
      </c>
      <c r="AN17" t="s">
        <v>157</v>
      </c>
      <c r="AO17" t="s">
        <v>144</v>
      </c>
      <c r="AP17" t="s">
        <v>145</v>
      </c>
      <c r="AQ17" t="s">
        <v>146</v>
      </c>
    </row>
    <row r="18" spans="1:43" x14ac:dyDescent="0.35">
      <c r="A18">
        <v>28</v>
      </c>
      <c r="B18" t="s">
        <v>35</v>
      </c>
      <c r="C18" t="s">
        <v>36</v>
      </c>
      <c r="D18">
        <v>103</v>
      </c>
      <c r="E18" t="s">
        <v>45</v>
      </c>
      <c r="F18">
        <v>24</v>
      </c>
      <c r="G18">
        <v>3</v>
      </c>
      <c r="H18" t="s">
        <v>38</v>
      </c>
      <c r="I18">
        <v>1</v>
      </c>
      <c r="J18">
        <v>19</v>
      </c>
      <c r="K18">
        <v>3</v>
      </c>
      <c r="L18" t="s">
        <v>46</v>
      </c>
      <c r="M18">
        <v>50</v>
      </c>
      <c r="N18">
        <v>2</v>
      </c>
      <c r="O18">
        <v>1</v>
      </c>
      <c r="P18" t="s">
        <v>50</v>
      </c>
      <c r="Q18">
        <v>3</v>
      </c>
      <c r="R18" t="s">
        <v>41</v>
      </c>
      <c r="S18">
        <v>2028</v>
      </c>
      <c r="T18">
        <v>12947</v>
      </c>
      <c r="U18">
        <v>5</v>
      </c>
      <c r="V18" t="s">
        <v>42</v>
      </c>
      <c r="W18" t="s">
        <v>35</v>
      </c>
      <c r="X18">
        <v>14</v>
      </c>
      <c r="Y18">
        <v>3</v>
      </c>
      <c r="Z18">
        <v>2</v>
      </c>
      <c r="AA18">
        <v>80</v>
      </c>
      <c r="AB18">
        <v>0</v>
      </c>
      <c r="AC18">
        <v>6</v>
      </c>
      <c r="AD18">
        <v>4</v>
      </c>
      <c r="AE18">
        <v>3</v>
      </c>
      <c r="AF18">
        <v>4</v>
      </c>
      <c r="AG18">
        <v>2</v>
      </c>
      <c r="AH18">
        <v>0</v>
      </c>
      <c r="AI18">
        <v>3</v>
      </c>
      <c r="AJ18">
        <v>0.14000000000000001</v>
      </c>
      <c r="AK18" t="s">
        <v>159</v>
      </c>
      <c r="AL18" t="s">
        <v>148</v>
      </c>
      <c r="AM18" t="s">
        <v>152</v>
      </c>
      <c r="AN18" t="s">
        <v>160</v>
      </c>
      <c r="AO18" t="s">
        <v>144</v>
      </c>
      <c r="AP18" t="s">
        <v>149</v>
      </c>
      <c r="AQ18" t="s">
        <v>146</v>
      </c>
    </row>
    <row r="19" spans="1:43" x14ac:dyDescent="0.35">
      <c r="A19">
        <v>41</v>
      </c>
      <c r="B19" t="s">
        <v>35</v>
      </c>
      <c r="C19" t="s">
        <v>36</v>
      </c>
      <c r="D19">
        <v>1443</v>
      </c>
      <c r="E19" t="s">
        <v>45</v>
      </c>
      <c r="F19">
        <v>2</v>
      </c>
      <c r="G19">
        <v>2</v>
      </c>
      <c r="H19" t="s">
        <v>60</v>
      </c>
      <c r="I19">
        <v>1</v>
      </c>
      <c r="J19">
        <v>2558</v>
      </c>
      <c r="K19">
        <v>4</v>
      </c>
      <c r="L19" t="s">
        <v>39</v>
      </c>
      <c r="M19">
        <v>79</v>
      </c>
      <c r="N19">
        <v>2</v>
      </c>
      <c r="O19">
        <v>1</v>
      </c>
      <c r="P19" t="s">
        <v>58</v>
      </c>
      <c r="Q19">
        <v>4</v>
      </c>
      <c r="R19" t="s">
        <v>41</v>
      </c>
      <c r="S19">
        <v>10965</v>
      </c>
      <c r="T19">
        <v>6004</v>
      </c>
      <c r="U19">
        <v>4</v>
      </c>
      <c r="V19" t="s">
        <v>42</v>
      </c>
      <c r="W19" t="s">
        <v>35</v>
      </c>
      <c r="X19">
        <v>12</v>
      </c>
      <c r="Y19">
        <v>3</v>
      </c>
      <c r="Z19">
        <v>4</v>
      </c>
      <c r="AA19">
        <v>80</v>
      </c>
      <c r="AB19">
        <v>0</v>
      </c>
      <c r="AC19">
        <v>10</v>
      </c>
      <c r="AD19">
        <v>2</v>
      </c>
      <c r="AE19">
        <v>4</v>
      </c>
      <c r="AF19">
        <v>13</v>
      </c>
      <c r="AG19">
        <v>7</v>
      </c>
      <c r="AH19">
        <v>12</v>
      </c>
      <c r="AI19">
        <v>1</v>
      </c>
      <c r="AJ19">
        <v>0.12</v>
      </c>
      <c r="AK19" t="s">
        <v>140</v>
      </c>
      <c r="AL19" t="s">
        <v>155</v>
      </c>
      <c r="AM19" t="s">
        <v>142</v>
      </c>
      <c r="AN19" t="s">
        <v>143</v>
      </c>
      <c r="AO19" t="s">
        <v>144</v>
      </c>
      <c r="AP19" t="s">
        <v>145</v>
      </c>
      <c r="AQ19" t="s">
        <v>150</v>
      </c>
    </row>
    <row r="20" spans="1:43" x14ac:dyDescent="0.35">
      <c r="A20">
        <v>35</v>
      </c>
      <c r="B20" t="s">
        <v>35</v>
      </c>
      <c r="C20" t="s">
        <v>44</v>
      </c>
      <c r="D20">
        <v>665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2551</v>
      </c>
      <c r="K20">
        <v>4</v>
      </c>
      <c r="L20" t="s">
        <v>39</v>
      </c>
      <c r="M20">
        <v>30</v>
      </c>
      <c r="N20">
        <v>2</v>
      </c>
      <c r="O20">
        <v>2</v>
      </c>
      <c r="P20" t="s">
        <v>50</v>
      </c>
      <c r="Q20">
        <v>2</v>
      </c>
      <c r="R20" t="s">
        <v>52</v>
      </c>
      <c r="S20">
        <v>5507</v>
      </c>
      <c r="T20">
        <v>22174</v>
      </c>
      <c r="U20">
        <v>3</v>
      </c>
      <c r="V20" t="s">
        <v>42</v>
      </c>
      <c r="W20" t="s">
        <v>43</v>
      </c>
      <c r="X20">
        <v>17</v>
      </c>
      <c r="Y20">
        <v>3</v>
      </c>
      <c r="Z20">
        <v>1</v>
      </c>
      <c r="AA20">
        <v>80</v>
      </c>
      <c r="AB20">
        <v>0</v>
      </c>
      <c r="AC20">
        <v>4</v>
      </c>
      <c r="AD20">
        <v>3</v>
      </c>
      <c r="AE20">
        <v>3</v>
      </c>
      <c r="AF20">
        <v>1</v>
      </c>
      <c r="AG20">
        <v>2</v>
      </c>
      <c r="AH20">
        <v>9</v>
      </c>
      <c r="AI20">
        <v>1</v>
      </c>
      <c r="AJ20">
        <v>0.17</v>
      </c>
      <c r="AK20" t="s">
        <v>140</v>
      </c>
      <c r="AL20" t="s">
        <v>151</v>
      </c>
      <c r="AM20" t="s">
        <v>156</v>
      </c>
      <c r="AN20" t="s">
        <v>143</v>
      </c>
      <c r="AO20" t="s">
        <v>153</v>
      </c>
      <c r="AP20" t="s">
        <v>149</v>
      </c>
      <c r="AQ20" t="s">
        <v>146</v>
      </c>
    </row>
    <row r="21" spans="1:43" x14ac:dyDescent="0.35">
      <c r="A21">
        <v>59</v>
      </c>
      <c r="B21" t="s">
        <v>35</v>
      </c>
      <c r="C21" t="s">
        <v>55</v>
      </c>
      <c r="D21">
        <v>422</v>
      </c>
      <c r="E21" t="s">
        <v>61</v>
      </c>
      <c r="F21">
        <v>2</v>
      </c>
      <c r="G21">
        <v>3</v>
      </c>
      <c r="H21" t="s">
        <v>60</v>
      </c>
      <c r="I21">
        <v>1</v>
      </c>
      <c r="J21">
        <v>2550</v>
      </c>
      <c r="K21">
        <v>3</v>
      </c>
      <c r="L21" t="s">
        <v>46</v>
      </c>
      <c r="M21">
        <v>45</v>
      </c>
      <c r="N21">
        <v>4</v>
      </c>
      <c r="O21">
        <v>1</v>
      </c>
      <c r="P21" t="s">
        <v>54</v>
      </c>
      <c r="Q21">
        <v>3</v>
      </c>
      <c r="R21" t="s">
        <v>41</v>
      </c>
      <c r="S21">
        <v>16124</v>
      </c>
      <c r="T21">
        <v>15000</v>
      </c>
      <c r="U21">
        <v>0</v>
      </c>
      <c r="V21" t="s">
        <v>42</v>
      </c>
      <c r="W21" t="s">
        <v>35</v>
      </c>
      <c r="X21">
        <v>22</v>
      </c>
      <c r="Y21">
        <v>3</v>
      </c>
      <c r="Z21">
        <v>3</v>
      </c>
      <c r="AA21">
        <v>80</v>
      </c>
      <c r="AB21">
        <v>0</v>
      </c>
      <c r="AC21">
        <v>20</v>
      </c>
      <c r="AD21">
        <v>3</v>
      </c>
      <c r="AE21">
        <v>3</v>
      </c>
      <c r="AF21">
        <v>3</v>
      </c>
      <c r="AG21">
        <v>2</v>
      </c>
      <c r="AH21">
        <v>0</v>
      </c>
      <c r="AI21">
        <v>0</v>
      </c>
      <c r="AJ21">
        <v>0.22</v>
      </c>
      <c r="AK21" t="s">
        <v>147</v>
      </c>
      <c r="AL21" t="s">
        <v>148</v>
      </c>
      <c r="AM21" t="s">
        <v>156</v>
      </c>
      <c r="AN21" t="s">
        <v>143</v>
      </c>
      <c r="AO21" t="s">
        <v>158</v>
      </c>
      <c r="AP21" t="s">
        <v>149</v>
      </c>
      <c r="AQ21" t="s">
        <v>150</v>
      </c>
    </row>
    <row r="22" spans="1:43" x14ac:dyDescent="0.35">
      <c r="A22">
        <v>18</v>
      </c>
      <c r="B22" t="s">
        <v>35</v>
      </c>
      <c r="C22" t="s">
        <v>44</v>
      </c>
      <c r="D22">
        <v>1018</v>
      </c>
      <c r="E22" t="s">
        <v>45</v>
      </c>
      <c r="F22">
        <v>28</v>
      </c>
      <c r="G22">
        <v>3</v>
      </c>
      <c r="H22" t="s">
        <v>61</v>
      </c>
      <c r="I22">
        <v>1</v>
      </c>
      <c r="J22">
        <v>2549</v>
      </c>
      <c r="K22">
        <v>1</v>
      </c>
      <c r="L22" t="s">
        <v>39</v>
      </c>
      <c r="M22">
        <v>92</v>
      </c>
      <c r="N22">
        <v>3</v>
      </c>
      <c r="O22">
        <v>3</v>
      </c>
      <c r="P22" t="s">
        <v>58</v>
      </c>
      <c r="Q22">
        <v>1</v>
      </c>
      <c r="R22" t="s">
        <v>41</v>
      </c>
      <c r="S22">
        <v>4930</v>
      </c>
      <c r="T22">
        <v>19373</v>
      </c>
      <c r="U22">
        <v>4</v>
      </c>
      <c r="V22" t="s">
        <v>42</v>
      </c>
      <c r="W22" t="s">
        <v>43</v>
      </c>
      <c r="X22">
        <v>17</v>
      </c>
      <c r="Y22">
        <v>4</v>
      </c>
      <c r="Z22">
        <v>4</v>
      </c>
      <c r="AA22">
        <v>80</v>
      </c>
      <c r="AB22">
        <v>1</v>
      </c>
      <c r="AC22">
        <v>6</v>
      </c>
      <c r="AD22">
        <v>2</v>
      </c>
      <c r="AE22">
        <v>2</v>
      </c>
      <c r="AF22">
        <v>5</v>
      </c>
      <c r="AG22">
        <v>11</v>
      </c>
      <c r="AH22">
        <v>1</v>
      </c>
      <c r="AI22">
        <v>0</v>
      </c>
      <c r="AJ22">
        <v>0.17</v>
      </c>
      <c r="AK22" t="s">
        <v>159</v>
      </c>
      <c r="AL22" t="s">
        <v>148</v>
      </c>
      <c r="AM22" t="s">
        <v>142</v>
      </c>
      <c r="AN22" t="s">
        <v>160</v>
      </c>
      <c r="AO22" t="s">
        <v>153</v>
      </c>
      <c r="AP22" t="s">
        <v>145</v>
      </c>
      <c r="AQ22" t="s">
        <v>146</v>
      </c>
    </row>
    <row r="23" spans="1:43" x14ac:dyDescent="0.35">
      <c r="A23">
        <v>55</v>
      </c>
      <c r="B23" t="s">
        <v>35</v>
      </c>
      <c r="C23" t="s">
        <v>55</v>
      </c>
      <c r="D23">
        <v>682</v>
      </c>
      <c r="E23" t="s">
        <v>61</v>
      </c>
      <c r="F23">
        <v>1</v>
      </c>
      <c r="G23">
        <v>3</v>
      </c>
      <c r="H23" t="s">
        <v>38</v>
      </c>
      <c r="I23">
        <v>1</v>
      </c>
      <c r="J23">
        <v>2546</v>
      </c>
      <c r="K23">
        <v>4</v>
      </c>
      <c r="L23" t="s">
        <v>46</v>
      </c>
      <c r="M23">
        <v>42</v>
      </c>
      <c r="N23">
        <v>2</v>
      </c>
      <c r="O23">
        <v>3</v>
      </c>
      <c r="P23" t="s">
        <v>50</v>
      </c>
      <c r="Q23">
        <v>2</v>
      </c>
      <c r="R23" t="s">
        <v>41</v>
      </c>
      <c r="S23">
        <v>7336</v>
      </c>
      <c r="T23">
        <v>9724</v>
      </c>
      <c r="U23">
        <v>1</v>
      </c>
      <c r="V23" t="s">
        <v>42</v>
      </c>
      <c r="W23" t="s">
        <v>43</v>
      </c>
      <c r="X23">
        <v>12</v>
      </c>
      <c r="Y23">
        <v>3</v>
      </c>
      <c r="Z23">
        <v>4</v>
      </c>
      <c r="AA23">
        <v>80</v>
      </c>
      <c r="AB23">
        <v>2</v>
      </c>
      <c r="AC23">
        <v>2</v>
      </c>
      <c r="AD23">
        <v>4</v>
      </c>
      <c r="AE23">
        <v>3</v>
      </c>
      <c r="AF23">
        <v>0</v>
      </c>
      <c r="AG23">
        <v>0</v>
      </c>
      <c r="AH23">
        <v>0</v>
      </c>
      <c r="AI23">
        <v>0</v>
      </c>
      <c r="AJ23">
        <v>0.12</v>
      </c>
      <c r="AK23" t="s">
        <v>147</v>
      </c>
      <c r="AL23" t="s">
        <v>151</v>
      </c>
      <c r="AM23" t="s">
        <v>156</v>
      </c>
      <c r="AN23" t="s">
        <v>143</v>
      </c>
      <c r="AO23" t="s">
        <v>144</v>
      </c>
      <c r="AP23" t="s">
        <v>149</v>
      </c>
      <c r="AQ23" t="s">
        <v>162</v>
      </c>
    </row>
    <row r="24" spans="1:43" x14ac:dyDescent="0.35">
      <c r="A24">
        <v>53</v>
      </c>
      <c r="B24" t="s">
        <v>35</v>
      </c>
      <c r="C24" t="s">
        <v>44</v>
      </c>
      <c r="D24">
        <v>938</v>
      </c>
      <c r="E24" t="s">
        <v>45</v>
      </c>
      <c r="F24">
        <v>4</v>
      </c>
      <c r="G24">
        <v>4</v>
      </c>
      <c r="H24" t="s">
        <v>51</v>
      </c>
      <c r="I24">
        <v>1</v>
      </c>
      <c r="J24">
        <v>2544</v>
      </c>
      <c r="K24">
        <v>2</v>
      </c>
      <c r="L24" t="s">
        <v>46</v>
      </c>
      <c r="M24">
        <v>72</v>
      </c>
      <c r="N24">
        <v>3</v>
      </c>
      <c r="O24">
        <v>2</v>
      </c>
      <c r="P24" t="s">
        <v>61</v>
      </c>
      <c r="Q24">
        <v>3</v>
      </c>
      <c r="R24" t="s">
        <v>41</v>
      </c>
      <c r="S24">
        <v>18606</v>
      </c>
      <c r="T24">
        <v>2939</v>
      </c>
      <c r="U24">
        <v>1</v>
      </c>
      <c r="V24" t="s">
        <v>42</v>
      </c>
      <c r="W24" t="s">
        <v>43</v>
      </c>
      <c r="X24">
        <v>22</v>
      </c>
      <c r="Y24">
        <v>3</v>
      </c>
      <c r="Z24">
        <v>3</v>
      </c>
      <c r="AA24">
        <v>80</v>
      </c>
      <c r="AB24">
        <v>1</v>
      </c>
      <c r="AC24">
        <v>10</v>
      </c>
      <c r="AD24">
        <v>3</v>
      </c>
      <c r="AE24">
        <v>3</v>
      </c>
      <c r="AF24">
        <v>20</v>
      </c>
      <c r="AG24">
        <v>0</v>
      </c>
      <c r="AH24">
        <v>1</v>
      </c>
      <c r="AI24">
        <v>3</v>
      </c>
      <c r="AJ24">
        <v>0.22</v>
      </c>
      <c r="AK24" t="s">
        <v>147</v>
      </c>
      <c r="AL24" t="s">
        <v>155</v>
      </c>
      <c r="AM24" t="s">
        <v>152</v>
      </c>
      <c r="AN24" t="s">
        <v>143</v>
      </c>
      <c r="AO24" t="s">
        <v>158</v>
      </c>
      <c r="AP24" t="s">
        <v>149</v>
      </c>
      <c r="AQ24" t="s">
        <v>150</v>
      </c>
    </row>
    <row r="25" spans="1:43" x14ac:dyDescent="0.35">
      <c r="A25">
        <v>36</v>
      </c>
      <c r="B25" t="s">
        <v>35</v>
      </c>
      <c r="C25" t="s">
        <v>36</v>
      </c>
      <c r="D25">
        <v>1218</v>
      </c>
      <c r="E25" t="s">
        <v>37</v>
      </c>
      <c r="F25">
        <v>9</v>
      </c>
      <c r="G25">
        <v>4</v>
      </c>
      <c r="H25" t="s">
        <v>38</v>
      </c>
      <c r="I25">
        <v>1</v>
      </c>
      <c r="J25">
        <v>27</v>
      </c>
      <c r="K25">
        <v>3</v>
      </c>
      <c r="L25" t="s">
        <v>46</v>
      </c>
      <c r="M25">
        <v>82</v>
      </c>
      <c r="N25">
        <v>2</v>
      </c>
      <c r="O25">
        <v>1</v>
      </c>
      <c r="P25" t="s">
        <v>57</v>
      </c>
      <c r="Q25">
        <v>1</v>
      </c>
      <c r="R25" t="s">
        <v>41</v>
      </c>
      <c r="S25">
        <v>3407</v>
      </c>
      <c r="T25">
        <v>6986</v>
      </c>
      <c r="U25">
        <v>7</v>
      </c>
      <c r="V25" t="s">
        <v>42</v>
      </c>
      <c r="W25" t="s">
        <v>43</v>
      </c>
      <c r="X25">
        <v>23</v>
      </c>
      <c r="Y25">
        <v>4</v>
      </c>
      <c r="Z25">
        <v>2</v>
      </c>
      <c r="AA25">
        <v>80</v>
      </c>
      <c r="AB25">
        <v>0</v>
      </c>
      <c r="AC25">
        <v>10</v>
      </c>
      <c r="AD25">
        <v>4</v>
      </c>
      <c r="AE25">
        <v>3</v>
      </c>
      <c r="AF25">
        <v>5</v>
      </c>
      <c r="AG25">
        <v>3</v>
      </c>
      <c r="AH25">
        <v>0</v>
      </c>
      <c r="AI25">
        <v>3</v>
      </c>
      <c r="AJ25">
        <v>0.23</v>
      </c>
      <c r="AK25" t="s">
        <v>140</v>
      </c>
      <c r="AL25" t="s">
        <v>148</v>
      </c>
      <c r="AM25" t="s">
        <v>142</v>
      </c>
      <c r="AN25" t="s">
        <v>143</v>
      </c>
      <c r="AO25" t="s">
        <v>158</v>
      </c>
      <c r="AP25" t="s">
        <v>149</v>
      </c>
      <c r="AQ25" t="s">
        <v>150</v>
      </c>
    </row>
    <row r="26" spans="1:43" x14ac:dyDescent="0.35">
      <c r="A26">
        <v>35</v>
      </c>
      <c r="B26" t="s">
        <v>35</v>
      </c>
      <c r="C26" t="s">
        <v>36</v>
      </c>
      <c r="D26">
        <v>869</v>
      </c>
      <c r="E26" t="s">
        <v>37</v>
      </c>
      <c r="F26">
        <v>3</v>
      </c>
      <c r="G26">
        <v>5</v>
      </c>
      <c r="H26" t="s">
        <v>38</v>
      </c>
      <c r="I26">
        <v>1</v>
      </c>
      <c r="J26">
        <v>2539</v>
      </c>
      <c r="K26">
        <v>3</v>
      </c>
      <c r="L26" t="s">
        <v>39</v>
      </c>
      <c r="M26">
        <v>70</v>
      </c>
      <c r="N26">
        <v>4</v>
      </c>
      <c r="O26">
        <v>3</v>
      </c>
      <c r="P26" t="s">
        <v>47</v>
      </c>
      <c r="Q26">
        <v>1</v>
      </c>
      <c r="R26" t="s">
        <v>48</v>
      </c>
      <c r="S26">
        <v>13577</v>
      </c>
      <c r="T26">
        <v>16873</v>
      </c>
      <c r="U26">
        <v>4</v>
      </c>
      <c r="V26" t="s">
        <v>42</v>
      </c>
      <c r="W26" t="s">
        <v>35</v>
      </c>
      <c r="X26">
        <v>11</v>
      </c>
      <c r="Y26">
        <v>3</v>
      </c>
      <c r="Z26">
        <v>1</v>
      </c>
      <c r="AA26">
        <v>80</v>
      </c>
      <c r="AB26">
        <v>1</v>
      </c>
      <c r="AC26">
        <v>9</v>
      </c>
      <c r="AD26">
        <v>4</v>
      </c>
      <c r="AE26">
        <v>3</v>
      </c>
      <c r="AF26">
        <v>22</v>
      </c>
      <c r="AG26">
        <v>0</v>
      </c>
      <c r="AH26">
        <v>2</v>
      </c>
      <c r="AI26">
        <v>0</v>
      </c>
      <c r="AJ26">
        <v>0.11</v>
      </c>
      <c r="AK26" t="s">
        <v>140</v>
      </c>
      <c r="AL26" t="s">
        <v>161</v>
      </c>
      <c r="AM26" t="s">
        <v>152</v>
      </c>
      <c r="AN26" t="s">
        <v>143</v>
      </c>
      <c r="AO26" t="s">
        <v>144</v>
      </c>
      <c r="AP26" t="s">
        <v>149</v>
      </c>
      <c r="AQ26" t="s">
        <v>146</v>
      </c>
    </row>
    <row r="27" spans="1:43" x14ac:dyDescent="0.35">
      <c r="A27">
        <v>39</v>
      </c>
      <c r="B27" t="s">
        <v>35</v>
      </c>
      <c r="C27" t="s">
        <v>44</v>
      </c>
      <c r="D27">
        <v>153</v>
      </c>
      <c r="E27" t="s">
        <v>37</v>
      </c>
      <c r="F27">
        <v>22</v>
      </c>
      <c r="G27">
        <v>3</v>
      </c>
      <c r="H27" t="s">
        <v>38</v>
      </c>
      <c r="I27">
        <v>1</v>
      </c>
      <c r="J27">
        <v>2536</v>
      </c>
      <c r="K27">
        <v>1</v>
      </c>
      <c r="L27" t="s">
        <v>46</v>
      </c>
      <c r="M27">
        <v>94</v>
      </c>
      <c r="N27">
        <v>3</v>
      </c>
      <c r="O27">
        <v>3</v>
      </c>
      <c r="P27" t="s">
        <v>56</v>
      </c>
      <c r="Q27">
        <v>4</v>
      </c>
      <c r="R27" t="s">
        <v>52</v>
      </c>
      <c r="S27">
        <v>11957</v>
      </c>
      <c r="T27">
        <v>4910</v>
      </c>
      <c r="U27">
        <v>1</v>
      </c>
      <c r="V27" t="s">
        <v>42</v>
      </c>
      <c r="W27" t="s">
        <v>35</v>
      </c>
      <c r="X27">
        <v>14</v>
      </c>
      <c r="Y27">
        <v>3</v>
      </c>
      <c r="Z27">
        <v>3</v>
      </c>
      <c r="AA27">
        <v>80</v>
      </c>
      <c r="AB27">
        <v>0</v>
      </c>
      <c r="AC27">
        <v>1</v>
      </c>
      <c r="AD27">
        <v>4</v>
      </c>
      <c r="AE27">
        <v>3</v>
      </c>
      <c r="AF27">
        <v>8</v>
      </c>
      <c r="AG27">
        <v>2</v>
      </c>
      <c r="AH27">
        <v>0</v>
      </c>
      <c r="AI27">
        <v>7</v>
      </c>
      <c r="AJ27">
        <v>0.14000000000000001</v>
      </c>
      <c r="AK27" t="s">
        <v>140</v>
      </c>
      <c r="AL27" t="s">
        <v>141</v>
      </c>
      <c r="AM27" t="s">
        <v>142</v>
      </c>
      <c r="AN27" t="s">
        <v>160</v>
      </c>
      <c r="AO27" t="s">
        <v>144</v>
      </c>
      <c r="AP27" t="s">
        <v>149</v>
      </c>
      <c r="AQ27" t="s">
        <v>162</v>
      </c>
    </row>
    <row r="28" spans="1:43" x14ac:dyDescent="0.35">
      <c r="A28">
        <v>34</v>
      </c>
      <c r="B28" t="s">
        <v>35</v>
      </c>
      <c r="C28" t="s">
        <v>36</v>
      </c>
      <c r="D28">
        <v>699</v>
      </c>
      <c r="E28" t="s">
        <v>45</v>
      </c>
      <c r="F28">
        <v>6</v>
      </c>
      <c r="G28">
        <v>1</v>
      </c>
      <c r="H28" t="s">
        <v>51</v>
      </c>
      <c r="I28">
        <v>1</v>
      </c>
      <c r="J28">
        <v>31</v>
      </c>
      <c r="K28">
        <v>2</v>
      </c>
      <c r="L28" t="s">
        <v>46</v>
      </c>
      <c r="M28">
        <v>83</v>
      </c>
      <c r="N28">
        <v>3</v>
      </c>
      <c r="O28">
        <v>1</v>
      </c>
      <c r="P28" t="s">
        <v>47</v>
      </c>
      <c r="Q28">
        <v>1</v>
      </c>
      <c r="R28" t="s">
        <v>41</v>
      </c>
      <c r="S28">
        <v>2960</v>
      </c>
      <c r="T28">
        <v>17102</v>
      </c>
      <c r="U28">
        <v>2</v>
      </c>
      <c r="V28" t="s">
        <v>42</v>
      </c>
      <c r="W28" t="s">
        <v>43</v>
      </c>
      <c r="X28">
        <v>11</v>
      </c>
      <c r="Y28">
        <v>3</v>
      </c>
      <c r="Z28">
        <v>3</v>
      </c>
      <c r="AA28">
        <v>80</v>
      </c>
      <c r="AB28">
        <v>0</v>
      </c>
      <c r="AC28">
        <v>8</v>
      </c>
      <c r="AD28">
        <v>2</v>
      </c>
      <c r="AE28">
        <v>3</v>
      </c>
      <c r="AF28">
        <v>4</v>
      </c>
      <c r="AG28">
        <v>2</v>
      </c>
      <c r="AH28">
        <v>1</v>
      </c>
      <c r="AI28">
        <v>3</v>
      </c>
      <c r="AJ28">
        <v>0.11</v>
      </c>
      <c r="AK28" t="s">
        <v>140</v>
      </c>
      <c r="AL28" t="s">
        <v>148</v>
      </c>
      <c r="AM28" t="s">
        <v>142</v>
      </c>
      <c r="AN28" t="s">
        <v>143</v>
      </c>
      <c r="AO28" t="s">
        <v>144</v>
      </c>
      <c r="AP28" t="s">
        <v>145</v>
      </c>
      <c r="AQ28" t="s">
        <v>146</v>
      </c>
    </row>
    <row r="29" spans="1:43" x14ac:dyDescent="0.35">
      <c r="A29">
        <v>35</v>
      </c>
      <c r="B29" t="s">
        <v>35</v>
      </c>
      <c r="C29" t="s">
        <v>36</v>
      </c>
      <c r="D29">
        <v>1015</v>
      </c>
      <c r="E29" t="s">
        <v>61</v>
      </c>
      <c r="F29">
        <v>1</v>
      </c>
      <c r="G29">
        <v>5</v>
      </c>
      <c r="H29" t="s">
        <v>60</v>
      </c>
      <c r="I29">
        <v>1</v>
      </c>
      <c r="J29">
        <v>2534</v>
      </c>
      <c r="K29">
        <v>4</v>
      </c>
      <c r="L29" t="s">
        <v>39</v>
      </c>
      <c r="M29">
        <v>93</v>
      </c>
      <c r="N29">
        <v>2</v>
      </c>
      <c r="O29">
        <v>3</v>
      </c>
      <c r="P29" t="s">
        <v>61</v>
      </c>
      <c r="Q29">
        <v>2</v>
      </c>
      <c r="R29" t="s">
        <v>52</v>
      </c>
      <c r="S29">
        <v>16437</v>
      </c>
      <c r="T29">
        <v>18783</v>
      </c>
      <c r="U29">
        <v>3</v>
      </c>
      <c r="V29" t="s">
        <v>42</v>
      </c>
      <c r="W29" t="s">
        <v>35</v>
      </c>
      <c r="X29">
        <v>18</v>
      </c>
      <c r="Y29">
        <v>3</v>
      </c>
      <c r="Z29">
        <v>4</v>
      </c>
      <c r="AA29">
        <v>80</v>
      </c>
      <c r="AB29">
        <v>1</v>
      </c>
      <c r="AC29">
        <v>6</v>
      </c>
      <c r="AD29">
        <v>2</v>
      </c>
      <c r="AE29">
        <v>3</v>
      </c>
      <c r="AF29">
        <v>2</v>
      </c>
      <c r="AG29">
        <v>7</v>
      </c>
      <c r="AH29">
        <v>4</v>
      </c>
      <c r="AI29">
        <v>2</v>
      </c>
      <c r="AJ29">
        <v>0.18</v>
      </c>
      <c r="AK29" t="s">
        <v>140</v>
      </c>
      <c r="AL29" t="s">
        <v>148</v>
      </c>
      <c r="AM29" t="s">
        <v>142</v>
      </c>
      <c r="AN29" t="s">
        <v>143</v>
      </c>
      <c r="AO29" t="s">
        <v>153</v>
      </c>
      <c r="AP29" t="s">
        <v>145</v>
      </c>
      <c r="AQ29" t="s">
        <v>146</v>
      </c>
    </row>
    <row r="30" spans="1:43" x14ac:dyDescent="0.35">
      <c r="A30">
        <v>32</v>
      </c>
      <c r="B30" t="s">
        <v>35</v>
      </c>
      <c r="C30" t="s">
        <v>44</v>
      </c>
      <c r="D30">
        <v>1125</v>
      </c>
      <c r="E30" t="s">
        <v>45</v>
      </c>
      <c r="F30">
        <v>16</v>
      </c>
      <c r="G30">
        <v>1</v>
      </c>
      <c r="H30" t="s">
        <v>38</v>
      </c>
      <c r="I30">
        <v>1</v>
      </c>
      <c r="J30">
        <v>33</v>
      </c>
      <c r="K30">
        <v>2</v>
      </c>
      <c r="L30" t="s">
        <v>39</v>
      </c>
      <c r="M30">
        <v>72</v>
      </c>
      <c r="N30">
        <v>1</v>
      </c>
      <c r="O30">
        <v>1</v>
      </c>
      <c r="P30" t="s">
        <v>47</v>
      </c>
      <c r="Q30">
        <v>1</v>
      </c>
      <c r="R30" t="s">
        <v>41</v>
      </c>
      <c r="S30">
        <v>3919</v>
      </c>
      <c r="T30">
        <v>4681</v>
      </c>
      <c r="U30">
        <v>1</v>
      </c>
      <c r="V30" t="s">
        <v>42</v>
      </c>
      <c r="W30" t="s">
        <v>35</v>
      </c>
      <c r="X30">
        <v>22</v>
      </c>
      <c r="Y30">
        <v>4</v>
      </c>
      <c r="Z30">
        <v>2</v>
      </c>
      <c r="AA30">
        <v>80</v>
      </c>
      <c r="AB30">
        <v>0</v>
      </c>
      <c r="AC30">
        <v>10</v>
      </c>
      <c r="AD30">
        <v>5</v>
      </c>
      <c r="AE30">
        <v>3</v>
      </c>
      <c r="AF30">
        <v>10</v>
      </c>
      <c r="AG30">
        <v>2</v>
      </c>
      <c r="AH30">
        <v>6</v>
      </c>
      <c r="AI30">
        <v>7</v>
      </c>
      <c r="AJ30">
        <v>0.22</v>
      </c>
      <c r="AK30" t="s">
        <v>140</v>
      </c>
      <c r="AL30" t="s">
        <v>141</v>
      </c>
      <c r="AM30" t="s">
        <v>152</v>
      </c>
      <c r="AN30" t="s">
        <v>157</v>
      </c>
      <c r="AO30" t="s">
        <v>158</v>
      </c>
      <c r="AP30" t="s">
        <v>154</v>
      </c>
      <c r="AQ30" t="s">
        <v>150</v>
      </c>
    </row>
    <row r="31" spans="1:43" x14ac:dyDescent="0.35">
      <c r="A31">
        <v>30</v>
      </c>
      <c r="B31" t="s">
        <v>35</v>
      </c>
      <c r="C31" t="s">
        <v>55</v>
      </c>
      <c r="D31">
        <v>653</v>
      </c>
      <c r="E31" t="s">
        <v>61</v>
      </c>
      <c r="F31">
        <v>3</v>
      </c>
      <c r="G31">
        <v>2</v>
      </c>
      <c r="H31" t="s">
        <v>59</v>
      </c>
      <c r="I31">
        <v>1</v>
      </c>
      <c r="J31">
        <v>2530</v>
      </c>
      <c r="K31">
        <v>2</v>
      </c>
      <c r="L31" t="s">
        <v>39</v>
      </c>
      <c r="M31">
        <v>92</v>
      </c>
      <c r="N31">
        <v>2</v>
      </c>
      <c r="O31">
        <v>3</v>
      </c>
      <c r="P31" t="s">
        <v>47</v>
      </c>
      <c r="Q31">
        <v>3</v>
      </c>
      <c r="R31" t="s">
        <v>48</v>
      </c>
      <c r="S31">
        <v>8020</v>
      </c>
      <c r="T31">
        <v>21519</v>
      </c>
      <c r="U31">
        <v>3</v>
      </c>
      <c r="V31" t="s">
        <v>42</v>
      </c>
      <c r="W31" t="s">
        <v>43</v>
      </c>
      <c r="X31">
        <v>11</v>
      </c>
      <c r="Y31">
        <v>3</v>
      </c>
      <c r="Z31">
        <v>4</v>
      </c>
      <c r="AA31">
        <v>80</v>
      </c>
      <c r="AB31">
        <v>1</v>
      </c>
      <c r="AC31">
        <v>10</v>
      </c>
      <c r="AD31">
        <v>2</v>
      </c>
      <c r="AE31">
        <v>2</v>
      </c>
      <c r="AF31">
        <v>5</v>
      </c>
      <c r="AG31">
        <v>9</v>
      </c>
      <c r="AH31">
        <v>0</v>
      </c>
      <c r="AI31">
        <v>0</v>
      </c>
      <c r="AJ31">
        <v>0.11</v>
      </c>
      <c r="AK31" t="s">
        <v>140</v>
      </c>
      <c r="AL31" t="s">
        <v>148</v>
      </c>
      <c r="AM31" t="s">
        <v>142</v>
      </c>
      <c r="AN31" t="s">
        <v>143</v>
      </c>
      <c r="AO31" t="s">
        <v>144</v>
      </c>
      <c r="AP31" t="s">
        <v>145</v>
      </c>
      <c r="AQ31" t="s">
        <v>150</v>
      </c>
    </row>
    <row r="32" spans="1:43" x14ac:dyDescent="0.35">
      <c r="A32">
        <v>36</v>
      </c>
      <c r="B32" t="s">
        <v>35</v>
      </c>
      <c r="C32" t="s">
        <v>36</v>
      </c>
      <c r="D32">
        <v>422</v>
      </c>
      <c r="E32" t="s">
        <v>45</v>
      </c>
      <c r="F32">
        <v>26</v>
      </c>
      <c r="G32">
        <v>4</v>
      </c>
      <c r="H32" t="s">
        <v>59</v>
      </c>
      <c r="I32">
        <v>1</v>
      </c>
      <c r="J32">
        <v>2529</v>
      </c>
      <c r="K32">
        <v>3</v>
      </c>
      <c r="L32" t="s">
        <v>39</v>
      </c>
      <c r="M32">
        <v>45</v>
      </c>
      <c r="N32">
        <v>3</v>
      </c>
      <c r="O32">
        <v>1</v>
      </c>
      <c r="P32" t="s">
        <v>50</v>
      </c>
      <c r="Q32">
        <v>2</v>
      </c>
      <c r="R32" t="s">
        <v>48</v>
      </c>
      <c r="S32">
        <v>11691</v>
      </c>
      <c r="T32">
        <v>5013</v>
      </c>
      <c r="U32">
        <v>2</v>
      </c>
      <c r="V32" t="s">
        <v>42</v>
      </c>
      <c r="W32" t="s">
        <v>35</v>
      </c>
      <c r="X32">
        <v>17</v>
      </c>
      <c r="Y32">
        <v>3</v>
      </c>
      <c r="Z32">
        <v>4</v>
      </c>
      <c r="AA32">
        <v>80</v>
      </c>
      <c r="AB32">
        <v>0</v>
      </c>
      <c r="AC32">
        <v>9</v>
      </c>
      <c r="AD32">
        <v>3</v>
      </c>
      <c r="AE32">
        <v>3</v>
      </c>
      <c r="AF32">
        <v>10</v>
      </c>
      <c r="AG32">
        <v>2</v>
      </c>
      <c r="AH32">
        <v>0</v>
      </c>
      <c r="AI32">
        <v>4</v>
      </c>
      <c r="AJ32">
        <v>0.17</v>
      </c>
      <c r="AK32" t="s">
        <v>140</v>
      </c>
      <c r="AL32" t="s">
        <v>141</v>
      </c>
      <c r="AM32" t="s">
        <v>156</v>
      </c>
      <c r="AN32" t="s">
        <v>160</v>
      </c>
      <c r="AO32" t="s">
        <v>153</v>
      </c>
      <c r="AP32" t="s">
        <v>149</v>
      </c>
      <c r="AQ32" t="s">
        <v>146</v>
      </c>
    </row>
    <row r="33" spans="1:43" x14ac:dyDescent="0.35">
      <c r="A33">
        <v>28</v>
      </c>
      <c r="B33" t="s">
        <v>35</v>
      </c>
      <c r="C33" t="s">
        <v>36</v>
      </c>
      <c r="D33">
        <v>1440</v>
      </c>
      <c r="E33" t="s">
        <v>37</v>
      </c>
      <c r="F33">
        <v>2</v>
      </c>
      <c r="G33">
        <v>4</v>
      </c>
      <c r="H33" t="s">
        <v>60</v>
      </c>
      <c r="I33">
        <v>1</v>
      </c>
      <c r="J33">
        <v>2528</v>
      </c>
      <c r="K33">
        <v>1</v>
      </c>
      <c r="L33" t="s">
        <v>39</v>
      </c>
      <c r="M33">
        <v>98</v>
      </c>
      <c r="N33">
        <v>2</v>
      </c>
      <c r="O33">
        <v>1</v>
      </c>
      <c r="P33" t="s">
        <v>61</v>
      </c>
      <c r="Q33">
        <v>1</v>
      </c>
      <c r="R33" t="s">
        <v>41</v>
      </c>
      <c r="S33">
        <v>3131</v>
      </c>
      <c r="T33">
        <v>20100</v>
      </c>
      <c r="U33">
        <v>3</v>
      </c>
      <c r="V33" t="s">
        <v>42</v>
      </c>
      <c r="W33" t="s">
        <v>43</v>
      </c>
      <c r="X33">
        <v>12</v>
      </c>
      <c r="Y33">
        <v>4</v>
      </c>
      <c r="Z33">
        <v>3</v>
      </c>
      <c r="AA33">
        <v>80</v>
      </c>
      <c r="AB33">
        <v>0</v>
      </c>
      <c r="AC33">
        <v>10</v>
      </c>
      <c r="AD33">
        <v>2</v>
      </c>
      <c r="AE33">
        <v>3</v>
      </c>
      <c r="AF33">
        <v>10</v>
      </c>
      <c r="AG33">
        <v>3</v>
      </c>
      <c r="AH33">
        <v>1</v>
      </c>
      <c r="AI33">
        <v>2</v>
      </c>
      <c r="AJ33">
        <v>0.12</v>
      </c>
      <c r="AK33" t="s">
        <v>159</v>
      </c>
      <c r="AL33" t="s">
        <v>141</v>
      </c>
      <c r="AM33" t="s">
        <v>142</v>
      </c>
      <c r="AN33" t="s">
        <v>143</v>
      </c>
      <c r="AO33" t="s">
        <v>144</v>
      </c>
      <c r="AP33" t="s">
        <v>145</v>
      </c>
      <c r="AQ33" t="s">
        <v>150</v>
      </c>
    </row>
    <row r="34" spans="1:43" x14ac:dyDescent="0.35">
      <c r="A34">
        <v>40</v>
      </c>
      <c r="B34" t="s">
        <v>35</v>
      </c>
      <c r="C34" t="s">
        <v>36</v>
      </c>
      <c r="D34">
        <v>976</v>
      </c>
      <c r="E34" t="s">
        <v>45</v>
      </c>
      <c r="F34">
        <v>7</v>
      </c>
      <c r="G34">
        <v>1</v>
      </c>
      <c r="H34" t="s">
        <v>59</v>
      </c>
      <c r="I34">
        <v>1</v>
      </c>
      <c r="J34">
        <v>2527</v>
      </c>
      <c r="K34">
        <v>4</v>
      </c>
      <c r="L34" t="s">
        <v>39</v>
      </c>
      <c r="M34">
        <v>51</v>
      </c>
      <c r="N34">
        <v>2</v>
      </c>
      <c r="O34">
        <v>1</v>
      </c>
      <c r="P34" t="s">
        <v>53</v>
      </c>
      <c r="Q34">
        <v>3</v>
      </c>
      <c r="R34" t="s">
        <v>52</v>
      </c>
      <c r="S34">
        <v>5003</v>
      </c>
      <c r="T34">
        <v>11983</v>
      </c>
      <c r="U34">
        <v>1</v>
      </c>
      <c r="V34" t="s">
        <v>42</v>
      </c>
      <c r="W34" t="s">
        <v>43</v>
      </c>
      <c r="X34">
        <v>13</v>
      </c>
      <c r="Y34">
        <v>4</v>
      </c>
      <c r="Z34">
        <v>3</v>
      </c>
      <c r="AA34">
        <v>80</v>
      </c>
      <c r="AB34">
        <v>1</v>
      </c>
      <c r="AC34">
        <v>28</v>
      </c>
      <c r="AD34">
        <v>2</v>
      </c>
      <c r="AE34">
        <v>3</v>
      </c>
      <c r="AF34">
        <v>24</v>
      </c>
      <c r="AG34">
        <v>7</v>
      </c>
      <c r="AH34">
        <v>0</v>
      </c>
      <c r="AI34">
        <v>2</v>
      </c>
      <c r="AJ34">
        <v>0.13</v>
      </c>
      <c r="AK34" t="s">
        <v>140</v>
      </c>
      <c r="AL34" t="s">
        <v>161</v>
      </c>
      <c r="AM34" t="s">
        <v>152</v>
      </c>
      <c r="AN34" t="s">
        <v>143</v>
      </c>
      <c r="AO34" t="s">
        <v>144</v>
      </c>
      <c r="AP34" t="s">
        <v>145</v>
      </c>
      <c r="AQ34" t="s">
        <v>150</v>
      </c>
    </row>
    <row r="35" spans="1:43" x14ac:dyDescent="0.35">
      <c r="A35">
        <v>27</v>
      </c>
      <c r="B35" t="s">
        <v>35</v>
      </c>
      <c r="C35" t="s">
        <v>55</v>
      </c>
      <c r="D35">
        <v>1280</v>
      </c>
      <c r="E35" t="s">
        <v>37</v>
      </c>
      <c r="F35">
        <v>8</v>
      </c>
      <c r="G35">
        <v>5</v>
      </c>
      <c r="H35" t="s">
        <v>51</v>
      </c>
      <c r="I35">
        <v>1</v>
      </c>
      <c r="J35">
        <v>2524</v>
      </c>
      <c r="K35">
        <v>1</v>
      </c>
      <c r="L35" t="s">
        <v>39</v>
      </c>
      <c r="M35">
        <v>79</v>
      </c>
      <c r="N35">
        <v>3</v>
      </c>
      <c r="O35">
        <v>2</v>
      </c>
      <c r="P35" t="s">
        <v>58</v>
      </c>
      <c r="Q35">
        <v>2</v>
      </c>
      <c r="R35" t="s">
        <v>52</v>
      </c>
      <c r="S35">
        <v>2293</v>
      </c>
      <c r="T35">
        <v>25527</v>
      </c>
      <c r="U35">
        <v>1</v>
      </c>
      <c r="V35" t="s">
        <v>42</v>
      </c>
      <c r="W35" t="s">
        <v>35</v>
      </c>
      <c r="X35">
        <v>14</v>
      </c>
      <c r="Y35">
        <v>3</v>
      </c>
      <c r="Z35">
        <v>4</v>
      </c>
      <c r="AA35">
        <v>80</v>
      </c>
      <c r="AB35">
        <v>0</v>
      </c>
      <c r="AC35">
        <v>13</v>
      </c>
      <c r="AD35">
        <v>2</v>
      </c>
      <c r="AE35">
        <v>3</v>
      </c>
      <c r="AF35">
        <v>1</v>
      </c>
      <c r="AG35">
        <v>2</v>
      </c>
      <c r="AH35">
        <v>0</v>
      </c>
      <c r="AI35">
        <v>7</v>
      </c>
      <c r="AJ35">
        <v>0.14000000000000001</v>
      </c>
      <c r="AK35" t="s">
        <v>159</v>
      </c>
      <c r="AL35" t="s">
        <v>151</v>
      </c>
      <c r="AM35" t="s">
        <v>142</v>
      </c>
      <c r="AN35" t="s">
        <v>143</v>
      </c>
      <c r="AO35" t="s">
        <v>144</v>
      </c>
      <c r="AP35" t="s">
        <v>145</v>
      </c>
      <c r="AQ35" t="s">
        <v>150</v>
      </c>
    </row>
    <row r="36" spans="1:43" x14ac:dyDescent="0.35">
      <c r="A36">
        <v>33</v>
      </c>
      <c r="B36" t="s">
        <v>35</v>
      </c>
      <c r="C36" t="s">
        <v>44</v>
      </c>
      <c r="D36">
        <v>200</v>
      </c>
      <c r="E36" t="s">
        <v>61</v>
      </c>
      <c r="F36">
        <v>10</v>
      </c>
      <c r="G36">
        <v>3</v>
      </c>
      <c r="H36" t="s">
        <v>38</v>
      </c>
      <c r="I36">
        <v>1</v>
      </c>
      <c r="J36">
        <v>2522</v>
      </c>
      <c r="K36">
        <v>2</v>
      </c>
      <c r="L36" t="s">
        <v>39</v>
      </c>
      <c r="M36">
        <v>63</v>
      </c>
      <c r="N36">
        <v>3</v>
      </c>
      <c r="O36">
        <v>2</v>
      </c>
      <c r="P36" t="s">
        <v>53</v>
      </c>
      <c r="Q36">
        <v>4</v>
      </c>
      <c r="R36" t="s">
        <v>48</v>
      </c>
      <c r="S36">
        <v>4374</v>
      </c>
      <c r="T36">
        <v>2939</v>
      </c>
      <c r="U36">
        <v>7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10</v>
      </c>
      <c r="AD36">
        <v>1</v>
      </c>
      <c r="AE36">
        <v>3</v>
      </c>
      <c r="AF36">
        <v>18</v>
      </c>
      <c r="AG36">
        <v>8</v>
      </c>
      <c r="AH36">
        <v>4</v>
      </c>
      <c r="AI36">
        <v>2</v>
      </c>
      <c r="AJ36">
        <v>0.16</v>
      </c>
      <c r="AK36" t="s">
        <v>140</v>
      </c>
      <c r="AL36" t="s">
        <v>155</v>
      </c>
      <c r="AM36" t="s">
        <v>152</v>
      </c>
      <c r="AN36" t="s">
        <v>157</v>
      </c>
      <c r="AO36" t="s">
        <v>153</v>
      </c>
      <c r="AP36" t="s">
        <v>145</v>
      </c>
      <c r="AQ36" t="s">
        <v>150</v>
      </c>
    </row>
    <row r="37" spans="1:43" x14ac:dyDescent="0.35">
      <c r="A37">
        <v>39</v>
      </c>
      <c r="B37" t="s">
        <v>35</v>
      </c>
      <c r="C37" t="s">
        <v>36</v>
      </c>
      <c r="D37">
        <v>895</v>
      </c>
      <c r="E37" t="s">
        <v>37</v>
      </c>
      <c r="F37">
        <v>5</v>
      </c>
      <c r="G37">
        <v>3</v>
      </c>
      <c r="H37" t="s">
        <v>60</v>
      </c>
      <c r="I37">
        <v>1</v>
      </c>
      <c r="J37">
        <v>42</v>
      </c>
      <c r="K37">
        <v>4</v>
      </c>
      <c r="L37" t="s">
        <v>46</v>
      </c>
      <c r="M37">
        <v>56</v>
      </c>
      <c r="N37">
        <v>3</v>
      </c>
      <c r="O37">
        <v>2</v>
      </c>
      <c r="P37" t="s">
        <v>57</v>
      </c>
      <c r="Q37">
        <v>4</v>
      </c>
      <c r="R37" t="s">
        <v>48</v>
      </c>
      <c r="S37">
        <v>2086</v>
      </c>
      <c r="T37">
        <v>3335</v>
      </c>
      <c r="U37">
        <v>3</v>
      </c>
      <c r="V37" t="s">
        <v>42</v>
      </c>
      <c r="W37" t="s">
        <v>43</v>
      </c>
      <c r="X37">
        <v>14</v>
      </c>
      <c r="Y37">
        <v>3</v>
      </c>
      <c r="Z37">
        <v>3</v>
      </c>
      <c r="AA37">
        <v>80</v>
      </c>
      <c r="AB37">
        <v>1</v>
      </c>
      <c r="AC37">
        <v>19</v>
      </c>
      <c r="AD37">
        <v>6</v>
      </c>
      <c r="AE37">
        <v>4</v>
      </c>
      <c r="AF37">
        <v>1</v>
      </c>
      <c r="AG37">
        <v>0</v>
      </c>
      <c r="AH37">
        <v>0</v>
      </c>
      <c r="AI37">
        <v>0</v>
      </c>
      <c r="AJ37">
        <v>0.14000000000000001</v>
      </c>
      <c r="AK37" t="s">
        <v>140</v>
      </c>
      <c r="AL37" t="s">
        <v>151</v>
      </c>
      <c r="AM37" t="s">
        <v>152</v>
      </c>
      <c r="AN37" t="s">
        <v>143</v>
      </c>
      <c r="AO37" t="s">
        <v>144</v>
      </c>
      <c r="AP37" t="s">
        <v>154</v>
      </c>
      <c r="AQ37" t="s">
        <v>150</v>
      </c>
    </row>
    <row r="38" spans="1:43" x14ac:dyDescent="0.35">
      <c r="A38">
        <v>24</v>
      </c>
      <c r="B38" t="s">
        <v>35</v>
      </c>
      <c r="C38" t="s">
        <v>36</v>
      </c>
      <c r="D38">
        <v>813</v>
      </c>
      <c r="E38" t="s">
        <v>45</v>
      </c>
      <c r="F38">
        <v>1</v>
      </c>
      <c r="G38">
        <v>3</v>
      </c>
      <c r="H38" t="s">
        <v>51</v>
      </c>
      <c r="I38">
        <v>1</v>
      </c>
      <c r="J38">
        <v>45</v>
      </c>
      <c r="K38">
        <v>2</v>
      </c>
      <c r="L38" t="s">
        <v>46</v>
      </c>
      <c r="M38">
        <v>61</v>
      </c>
      <c r="N38">
        <v>3</v>
      </c>
      <c r="O38">
        <v>1</v>
      </c>
      <c r="P38" t="s">
        <v>47</v>
      </c>
      <c r="Q38">
        <v>4</v>
      </c>
      <c r="R38" t="s">
        <v>48</v>
      </c>
      <c r="S38">
        <v>2293</v>
      </c>
      <c r="T38">
        <v>3020</v>
      </c>
      <c r="U38">
        <v>2</v>
      </c>
      <c r="V38" t="s">
        <v>42</v>
      </c>
      <c r="W38" t="s">
        <v>35</v>
      </c>
      <c r="X38">
        <v>16</v>
      </c>
      <c r="Y38">
        <v>3</v>
      </c>
      <c r="Z38">
        <v>1</v>
      </c>
      <c r="AA38">
        <v>80</v>
      </c>
      <c r="AB38">
        <v>1</v>
      </c>
      <c r="AC38">
        <v>6</v>
      </c>
      <c r="AD38">
        <v>2</v>
      </c>
      <c r="AE38">
        <v>2</v>
      </c>
      <c r="AF38">
        <v>2</v>
      </c>
      <c r="AG38">
        <v>0</v>
      </c>
      <c r="AH38">
        <v>2</v>
      </c>
      <c r="AI38">
        <v>0</v>
      </c>
      <c r="AJ38">
        <v>0.16</v>
      </c>
      <c r="AK38" t="s">
        <v>159</v>
      </c>
      <c r="AL38" t="s">
        <v>148</v>
      </c>
      <c r="AM38" t="s">
        <v>152</v>
      </c>
      <c r="AN38" t="s">
        <v>143</v>
      </c>
      <c r="AO38" t="s">
        <v>153</v>
      </c>
      <c r="AP38" t="s">
        <v>145</v>
      </c>
      <c r="AQ38" t="s">
        <v>146</v>
      </c>
    </row>
    <row r="39" spans="1:43" x14ac:dyDescent="0.35">
      <c r="A39">
        <v>35</v>
      </c>
      <c r="B39" t="s">
        <v>35</v>
      </c>
      <c r="C39" t="s">
        <v>55</v>
      </c>
      <c r="D39">
        <v>1353</v>
      </c>
      <c r="E39" t="s">
        <v>61</v>
      </c>
      <c r="F39">
        <v>19</v>
      </c>
      <c r="G39">
        <v>3</v>
      </c>
      <c r="H39" t="s">
        <v>61</v>
      </c>
      <c r="I39">
        <v>1</v>
      </c>
      <c r="J39">
        <v>2521</v>
      </c>
      <c r="K39">
        <v>1</v>
      </c>
      <c r="L39" t="s">
        <v>46</v>
      </c>
      <c r="M39">
        <v>48</v>
      </c>
      <c r="N39">
        <v>3</v>
      </c>
      <c r="O39">
        <v>3</v>
      </c>
      <c r="P39" t="s">
        <v>56</v>
      </c>
      <c r="Q39">
        <v>3</v>
      </c>
      <c r="R39" t="s">
        <v>48</v>
      </c>
      <c r="S39">
        <v>5775</v>
      </c>
      <c r="T39">
        <v>5598</v>
      </c>
      <c r="U39">
        <v>1</v>
      </c>
      <c r="V39" t="s">
        <v>42</v>
      </c>
      <c r="W39" t="s">
        <v>43</v>
      </c>
      <c r="X39">
        <v>11</v>
      </c>
      <c r="Y39">
        <v>4</v>
      </c>
      <c r="Z39">
        <v>2</v>
      </c>
      <c r="AA39">
        <v>80</v>
      </c>
      <c r="AB39">
        <v>1</v>
      </c>
      <c r="AC39">
        <v>4</v>
      </c>
      <c r="AD39">
        <v>3</v>
      </c>
      <c r="AE39">
        <v>3</v>
      </c>
      <c r="AF39">
        <v>5</v>
      </c>
      <c r="AG39">
        <v>0</v>
      </c>
      <c r="AH39">
        <v>0</v>
      </c>
      <c r="AI39">
        <v>0</v>
      </c>
      <c r="AJ39">
        <v>0.11</v>
      </c>
      <c r="AK39" t="s">
        <v>140</v>
      </c>
      <c r="AL39" t="s">
        <v>148</v>
      </c>
      <c r="AM39" t="s">
        <v>156</v>
      </c>
      <c r="AN39" t="s">
        <v>157</v>
      </c>
      <c r="AO39" t="s">
        <v>144</v>
      </c>
      <c r="AP39" t="s">
        <v>149</v>
      </c>
      <c r="AQ39" t="s">
        <v>146</v>
      </c>
    </row>
    <row r="40" spans="1:43" x14ac:dyDescent="0.35">
      <c r="A40">
        <v>50</v>
      </c>
      <c r="B40" t="s">
        <v>35</v>
      </c>
      <c r="C40" t="s">
        <v>36</v>
      </c>
      <c r="D40">
        <v>869</v>
      </c>
      <c r="E40" t="s">
        <v>37</v>
      </c>
      <c r="F40">
        <v>3</v>
      </c>
      <c r="G40">
        <v>2</v>
      </c>
      <c r="H40" t="s">
        <v>59</v>
      </c>
      <c r="I40">
        <v>1</v>
      </c>
      <c r="J40">
        <v>47</v>
      </c>
      <c r="K40">
        <v>1</v>
      </c>
      <c r="L40" t="s">
        <v>46</v>
      </c>
      <c r="M40">
        <v>86</v>
      </c>
      <c r="N40">
        <v>2</v>
      </c>
      <c r="O40">
        <v>1</v>
      </c>
      <c r="P40" t="s">
        <v>57</v>
      </c>
      <c r="Q40">
        <v>3</v>
      </c>
      <c r="R40" t="s">
        <v>48</v>
      </c>
      <c r="S40">
        <v>2683</v>
      </c>
      <c r="T40">
        <v>3810</v>
      </c>
      <c r="U40">
        <v>1</v>
      </c>
      <c r="V40" t="s">
        <v>42</v>
      </c>
      <c r="W40" t="s">
        <v>35</v>
      </c>
      <c r="X40">
        <v>14</v>
      </c>
      <c r="Y40">
        <v>3</v>
      </c>
      <c r="Z40">
        <v>3</v>
      </c>
      <c r="AA40">
        <v>80</v>
      </c>
      <c r="AB40">
        <v>0</v>
      </c>
      <c r="AC40">
        <v>3</v>
      </c>
      <c r="AD40">
        <v>2</v>
      </c>
      <c r="AE40">
        <v>3</v>
      </c>
      <c r="AF40">
        <v>3</v>
      </c>
      <c r="AG40">
        <v>2</v>
      </c>
      <c r="AH40">
        <v>0</v>
      </c>
      <c r="AI40">
        <v>2</v>
      </c>
      <c r="AJ40">
        <v>0.14000000000000001</v>
      </c>
      <c r="AK40" t="s">
        <v>147</v>
      </c>
      <c r="AL40" t="s">
        <v>148</v>
      </c>
      <c r="AM40" t="s">
        <v>142</v>
      </c>
      <c r="AN40" t="s">
        <v>143</v>
      </c>
      <c r="AO40" t="s">
        <v>144</v>
      </c>
      <c r="AP40" t="s">
        <v>145</v>
      </c>
      <c r="AQ40" t="s">
        <v>162</v>
      </c>
    </row>
    <row r="41" spans="1:43" x14ac:dyDescent="0.35">
      <c r="A41">
        <v>18</v>
      </c>
      <c r="B41" t="s">
        <v>35</v>
      </c>
      <c r="C41" t="s">
        <v>44</v>
      </c>
      <c r="D41">
        <v>374</v>
      </c>
      <c r="E41" t="s">
        <v>45</v>
      </c>
      <c r="F41">
        <v>2</v>
      </c>
      <c r="G41">
        <v>2</v>
      </c>
      <c r="H41" t="s">
        <v>38</v>
      </c>
      <c r="I41">
        <v>1</v>
      </c>
      <c r="J41">
        <v>2519</v>
      </c>
      <c r="K41">
        <v>3</v>
      </c>
      <c r="L41" t="s">
        <v>39</v>
      </c>
      <c r="M41">
        <v>52</v>
      </c>
      <c r="N41">
        <v>3</v>
      </c>
      <c r="O41">
        <v>1</v>
      </c>
      <c r="P41" t="s">
        <v>58</v>
      </c>
      <c r="Q41">
        <v>2</v>
      </c>
      <c r="R41" t="s">
        <v>48</v>
      </c>
      <c r="S41">
        <v>3867</v>
      </c>
      <c r="T41">
        <v>4156</v>
      </c>
      <c r="U41">
        <v>2</v>
      </c>
      <c r="V41" t="s">
        <v>42</v>
      </c>
      <c r="W41" t="s">
        <v>35</v>
      </c>
      <c r="X41">
        <v>12</v>
      </c>
      <c r="Y41">
        <v>4</v>
      </c>
      <c r="Z41">
        <v>1</v>
      </c>
      <c r="AA41">
        <v>80</v>
      </c>
      <c r="AB41">
        <v>1</v>
      </c>
      <c r="AC41">
        <v>15</v>
      </c>
      <c r="AD41">
        <v>1</v>
      </c>
      <c r="AE41">
        <v>3</v>
      </c>
      <c r="AF41">
        <v>5</v>
      </c>
      <c r="AG41">
        <v>0</v>
      </c>
      <c r="AH41">
        <v>0</v>
      </c>
      <c r="AI41">
        <v>8</v>
      </c>
      <c r="AJ41">
        <v>0.12</v>
      </c>
      <c r="AK41" t="s">
        <v>159</v>
      </c>
      <c r="AL41" t="s">
        <v>148</v>
      </c>
      <c r="AM41" t="s">
        <v>152</v>
      </c>
      <c r="AN41" t="s">
        <v>143</v>
      </c>
      <c r="AO41" t="s">
        <v>144</v>
      </c>
      <c r="AP41" t="s">
        <v>145</v>
      </c>
      <c r="AQ41" t="s">
        <v>150</v>
      </c>
    </row>
    <row r="42" spans="1:43" x14ac:dyDescent="0.35">
      <c r="A42">
        <v>28</v>
      </c>
      <c r="B42" t="s">
        <v>35</v>
      </c>
      <c r="C42" t="s">
        <v>36</v>
      </c>
      <c r="D42">
        <v>655</v>
      </c>
      <c r="E42" t="s">
        <v>61</v>
      </c>
      <c r="F42">
        <v>2</v>
      </c>
      <c r="G42">
        <v>3</v>
      </c>
      <c r="H42" t="s">
        <v>59</v>
      </c>
      <c r="I42">
        <v>1</v>
      </c>
      <c r="J42">
        <v>2517</v>
      </c>
      <c r="K42">
        <v>4</v>
      </c>
      <c r="L42" t="s">
        <v>46</v>
      </c>
      <c r="M42">
        <v>94</v>
      </c>
      <c r="N42">
        <v>4</v>
      </c>
      <c r="O42">
        <v>5</v>
      </c>
      <c r="P42" t="s">
        <v>53</v>
      </c>
      <c r="Q42">
        <v>4</v>
      </c>
      <c r="R42" t="s">
        <v>52</v>
      </c>
      <c r="S42">
        <v>4834</v>
      </c>
      <c r="T42">
        <v>18869</v>
      </c>
      <c r="U42">
        <v>1</v>
      </c>
      <c r="V42" t="s">
        <v>42</v>
      </c>
      <c r="W42" t="s">
        <v>43</v>
      </c>
      <c r="X42">
        <v>21</v>
      </c>
      <c r="Y42">
        <v>3</v>
      </c>
      <c r="Z42">
        <v>4</v>
      </c>
      <c r="AA42">
        <v>80</v>
      </c>
      <c r="AB42">
        <v>1</v>
      </c>
      <c r="AC42">
        <v>7</v>
      </c>
      <c r="AD42">
        <v>2</v>
      </c>
      <c r="AE42">
        <v>3</v>
      </c>
      <c r="AF42">
        <v>13</v>
      </c>
      <c r="AG42">
        <v>18</v>
      </c>
      <c r="AH42">
        <v>11</v>
      </c>
      <c r="AI42">
        <v>2</v>
      </c>
      <c r="AJ42">
        <v>0.21</v>
      </c>
      <c r="AK42" t="s">
        <v>159</v>
      </c>
      <c r="AL42" t="s">
        <v>155</v>
      </c>
      <c r="AM42" t="s">
        <v>142</v>
      </c>
      <c r="AN42" t="s">
        <v>143</v>
      </c>
      <c r="AO42" t="s">
        <v>158</v>
      </c>
      <c r="AP42" t="s">
        <v>145</v>
      </c>
      <c r="AQ42" t="s">
        <v>146</v>
      </c>
    </row>
    <row r="43" spans="1:43" x14ac:dyDescent="0.35">
      <c r="A43">
        <v>46</v>
      </c>
      <c r="B43" t="s">
        <v>35</v>
      </c>
      <c r="C43" t="s">
        <v>55</v>
      </c>
      <c r="D43">
        <v>334</v>
      </c>
      <c r="E43" t="s">
        <v>37</v>
      </c>
      <c r="F43">
        <v>6</v>
      </c>
      <c r="G43">
        <v>3</v>
      </c>
      <c r="H43" t="s">
        <v>59</v>
      </c>
      <c r="I43">
        <v>1</v>
      </c>
      <c r="J43">
        <v>2515</v>
      </c>
      <c r="K43">
        <v>1</v>
      </c>
      <c r="L43" t="s">
        <v>46</v>
      </c>
      <c r="M43">
        <v>57</v>
      </c>
      <c r="N43">
        <v>3</v>
      </c>
      <c r="O43">
        <v>5</v>
      </c>
      <c r="P43" t="s">
        <v>57</v>
      </c>
      <c r="Q43">
        <v>3</v>
      </c>
      <c r="R43" t="s">
        <v>41</v>
      </c>
      <c r="S43">
        <v>1951</v>
      </c>
      <c r="T43">
        <v>10036</v>
      </c>
      <c r="U43">
        <v>1</v>
      </c>
      <c r="V43" t="s">
        <v>42</v>
      </c>
      <c r="W43" t="s">
        <v>43</v>
      </c>
      <c r="X43">
        <v>15</v>
      </c>
      <c r="Y43">
        <v>3</v>
      </c>
      <c r="Z43">
        <v>3</v>
      </c>
      <c r="AA43">
        <v>80</v>
      </c>
      <c r="AB43">
        <v>0</v>
      </c>
      <c r="AC43">
        <v>19</v>
      </c>
      <c r="AD43">
        <v>2</v>
      </c>
      <c r="AE43">
        <v>1</v>
      </c>
      <c r="AF43">
        <v>9</v>
      </c>
      <c r="AG43">
        <v>4</v>
      </c>
      <c r="AH43">
        <v>1</v>
      </c>
      <c r="AI43">
        <v>2</v>
      </c>
      <c r="AJ43">
        <v>0.15</v>
      </c>
      <c r="AK43" t="s">
        <v>147</v>
      </c>
      <c r="AL43" t="s">
        <v>141</v>
      </c>
      <c r="AM43" t="s">
        <v>152</v>
      </c>
      <c r="AN43" t="s">
        <v>143</v>
      </c>
      <c r="AO43" t="s">
        <v>144</v>
      </c>
      <c r="AP43" t="s">
        <v>145</v>
      </c>
      <c r="AQ43" t="s">
        <v>150</v>
      </c>
    </row>
    <row r="44" spans="1:43" x14ac:dyDescent="0.35">
      <c r="A44">
        <v>37</v>
      </c>
      <c r="B44" t="s">
        <v>35</v>
      </c>
      <c r="C44" t="s">
        <v>36</v>
      </c>
      <c r="D44">
        <v>657</v>
      </c>
      <c r="E44" t="s">
        <v>45</v>
      </c>
      <c r="F44">
        <v>7</v>
      </c>
      <c r="G44">
        <v>4</v>
      </c>
      <c r="H44" t="s">
        <v>61</v>
      </c>
      <c r="I44">
        <v>1</v>
      </c>
      <c r="J44">
        <v>2514</v>
      </c>
      <c r="K44">
        <v>4</v>
      </c>
      <c r="L44" t="s">
        <v>46</v>
      </c>
      <c r="M44">
        <v>75</v>
      </c>
      <c r="N44">
        <v>4</v>
      </c>
      <c r="O44">
        <v>3</v>
      </c>
      <c r="P44" t="s">
        <v>50</v>
      </c>
      <c r="Q44">
        <v>1</v>
      </c>
      <c r="R44" t="s">
        <v>41</v>
      </c>
      <c r="S44">
        <v>4615</v>
      </c>
      <c r="T44">
        <v>14630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2</v>
      </c>
      <c r="AA44">
        <v>80</v>
      </c>
      <c r="AB44">
        <v>0</v>
      </c>
      <c r="AC44">
        <v>6</v>
      </c>
      <c r="AD44">
        <v>5</v>
      </c>
      <c r="AE44">
        <v>3</v>
      </c>
      <c r="AF44">
        <v>1</v>
      </c>
      <c r="AG44">
        <v>13</v>
      </c>
      <c r="AH44">
        <v>1</v>
      </c>
      <c r="AI44">
        <v>8</v>
      </c>
      <c r="AJ44">
        <v>0.12</v>
      </c>
      <c r="AK44" t="s">
        <v>140</v>
      </c>
      <c r="AL44" t="s">
        <v>151</v>
      </c>
      <c r="AM44" t="s">
        <v>142</v>
      </c>
      <c r="AN44" t="s">
        <v>143</v>
      </c>
      <c r="AO44" t="s">
        <v>144</v>
      </c>
      <c r="AP44" t="s">
        <v>154</v>
      </c>
      <c r="AQ44" t="s">
        <v>146</v>
      </c>
    </row>
    <row r="45" spans="1:43" x14ac:dyDescent="0.35">
      <c r="A45">
        <v>33</v>
      </c>
      <c r="B45" t="s">
        <v>35</v>
      </c>
      <c r="C45" t="s">
        <v>36</v>
      </c>
      <c r="D45">
        <v>776</v>
      </c>
      <c r="E45" t="s">
        <v>37</v>
      </c>
      <c r="F45">
        <v>7</v>
      </c>
      <c r="G45">
        <v>4</v>
      </c>
      <c r="H45" t="s">
        <v>60</v>
      </c>
      <c r="I45">
        <v>1</v>
      </c>
      <c r="J45">
        <v>2512</v>
      </c>
      <c r="K45">
        <v>3</v>
      </c>
      <c r="L45" t="s">
        <v>39</v>
      </c>
      <c r="M45">
        <v>36</v>
      </c>
      <c r="N45">
        <v>2</v>
      </c>
      <c r="O45">
        <v>3</v>
      </c>
      <c r="P45" t="s">
        <v>53</v>
      </c>
      <c r="Q45">
        <v>2</v>
      </c>
      <c r="R45" t="s">
        <v>52</v>
      </c>
      <c r="S45">
        <v>5731</v>
      </c>
      <c r="T45">
        <v>11781</v>
      </c>
      <c r="U45">
        <v>3</v>
      </c>
      <c r="V45" t="s">
        <v>42</v>
      </c>
      <c r="W45" t="s">
        <v>43</v>
      </c>
      <c r="X45">
        <v>14</v>
      </c>
      <c r="Y45">
        <v>3</v>
      </c>
      <c r="Z45">
        <v>3</v>
      </c>
      <c r="AA45">
        <v>80</v>
      </c>
      <c r="AB45">
        <v>1</v>
      </c>
      <c r="AC45">
        <v>29</v>
      </c>
      <c r="AD45">
        <v>5</v>
      </c>
      <c r="AE45">
        <v>3</v>
      </c>
      <c r="AF45">
        <v>7</v>
      </c>
      <c r="AG45">
        <v>0</v>
      </c>
      <c r="AH45">
        <v>0</v>
      </c>
      <c r="AI45">
        <v>9</v>
      </c>
      <c r="AJ45">
        <v>0.14000000000000001</v>
      </c>
      <c r="AK45" t="s">
        <v>140</v>
      </c>
      <c r="AL45" t="s">
        <v>141</v>
      </c>
      <c r="AM45" t="s">
        <v>156</v>
      </c>
      <c r="AN45" t="s">
        <v>143</v>
      </c>
      <c r="AO45" t="s">
        <v>144</v>
      </c>
      <c r="AP45" t="s">
        <v>154</v>
      </c>
      <c r="AQ45" t="s">
        <v>150</v>
      </c>
    </row>
    <row r="46" spans="1:43" x14ac:dyDescent="0.35">
      <c r="A46">
        <v>26</v>
      </c>
      <c r="B46" t="s">
        <v>35</v>
      </c>
      <c r="C46" t="s">
        <v>36</v>
      </c>
      <c r="D46">
        <v>1357</v>
      </c>
      <c r="E46" t="s">
        <v>45</v>
      </c>
      <c r="F46">
        <v>25</v>
      </c>
      <c r="G46">
        <v>3</v>
      </c>
      <c r="H46" t="s">
        <v>38</v>
      </c>
      <c r="I46">
        <v>1</v>
      </c>
      <c r="J46">
        <v>55</v>
      </c>
      <c r="K46">
        <v>1</v>
      </c>
      <c r="L46" t="s">
        <v>46</v>
      </c>
      <c r="M46">
        <v>48</v>
      </c>
      <c r="N46">
        <v>1</v>
      </c>
      <c r="O46">
        <v>1</v>
      </c>
      <c r="P46" t="s">
        <v>50</v>
      </c>
      <c r="Q46">
        <v>3</v>
      </c>
      <c r="R46" t="s">
        <v>41</v>
      </c>
      <c r="S46">
        <v>2293</v>
      </c>
      <c r="T46">
        <v>10558</v>
      </c>
      <c r="U46">
        <v>1</v>
      </c>
      <c r="V46" t="s">
        <v>42</v>
      </c>
      <c r="W46" t="s">
        <v>43</v>
      </c>
      <c r="X46">
        <v>12</v>
      </c>
      <c r="Y46">
        <v>3</v>
      </c>
      <c r="Z46">
        <v>3</v>
      </c>
      <c r="AA46">
        <v>80</v>
      </c>
      <c r="AB46">
        <v>0</v>
      </c>
      <c r="AC46">
        <v>1</v>
      </c>
      <c r="AD46">
        <v>2</v>
      </c>
      <c r="AE46">
        <v>2</v>
      </c>
      <c r="AF46">
        <v>1</v>
      </c>
      <c r="AG46">
        <v>0</v>
      </c>
      <c r="AH46">
        <v>0</v>
      </c>
      <c r="AI46">
        <v>1</v>
      </c>
      <c r="AJ46">
        <v>0.12</v>
      </c>
      <c r="AK46" t="s">
        <v>159</v>
      </c>
      <c r="AL46" t="s">
        <v>151</v>
      </c>
      <c r="AM46" t="s">
        <v>156</v>
      </c>
      <c r="AN46" t="s">
        <v>160</v>
      </c>
      <c r="AO46" t="s">
        <v>144</v>
      </c>
      <c r="AP46" t="s">
        <v>145</v>
      </c>
      <c r="AQ46" t="s">
        <v>162</v>
      </c>
    </row>
    <row r="47" spans="1:43" x14ac:dyDescent="0.35">
      <c r="A47">
        <v>35</v>
      </c>
      <c r="B47" t="s">
        <v>35</v>
      </c>
      <c r="C47" t="s">
        <v>55</v>
      </c>
      <c r="D47">
        <v>134</v>
      </c>
      <c r="E47" t="s">
        <v>37</v>
      </c>
      <c r="F47">
        <v>23</v>
      </c>
      <c r="G47">
        <v>2</v>
      </c>
      <c r="H47" t="s">
        <v>59</v>
      </c>
      <c r="I47">
        <v>1</v>
      </c>
      <c r="J47">
        <v>2511</v>
      </c>
      <c r="K47">
        <v>4</v>
      </c>
      <c r="L47" t="s">
        <v>46</v>
      </c>
      <c r="M47">
        <v>73</v>
      </c>
      <c r="N47">
        <v>2</v>
      </c>
      <c r="O47">
        <v>2</v>
      </c>
      <c r="P47" t="s">
        <v>61</v>
      </c>
      <c r="Q47">
        <v>4</v>
      </c>
      <c r="R47" t="s">
        <v>41</v>
      </c>
      <c r="S47">
        <v>2472</v>
      </c>
      <c r="T47">
        <v>4681</v>
      </c>
      <c r="U47">
        <v>4</v>
      </c>
      <c r="V47" t="s">
        <v>42</v>
      </c>
      <c r="W47" t="s">
        <v>35</v>
      </c>
      <c r="X47">
        <v>15</v>
      </c>
      <c r="Y47">
        <v>3</v>
      </c>
      <c r="Z47">
        <v>3</v>
      </c>
      <c r="AA47">
        <v>80</v>
      </c>
      <c r="AB47">
        <v>0</v>
      </c>
      <c r="AC47">
        <v>15</v>
      </c>
      <c r="AD47">
        <v>1</v>
      </c>
      <c r="AE47">
        <v>3</v>
      </c>
      <c r="AF47">
        <v>8</v>
      </c>
      <c r="AG47">
        <v>7</v>
      </c>
      <c r="AH47">
        <v>2</v>
      </c>
      <c r="AI47">
        <v>12</v>
      </c>
      <c r="AJ47">
        <v>0.15</v>
      </c>
      <c r="AK47" t="s">
        <v>140</v>
      </c>
      <c r="AL47" t="s">
        <v>141</v>
      </c>
      <c r="AM47" t="s">
        <v>152</v>
      </c>
      <c r="AN47" t="s">
        <v>160</v>
      </c>
      <c r="AO47" t="s">
        <v>144</v>
      </c>
      <c r="AP47" t="s">
        <v>145</v>
      </c>
      <c r="AQ47" t="s">
        <v>150</v>
      </c>
    </row>
    <row r="48" spans="1:43" x14ac:dyDescent="0.35">
      <c r="A48">
        <v>41</v>
      </c>
      <c r="B48" t="s">
        <v>35</v>
      </c>
      <c r="C48" t="s">
        <v>44</v>
      </c>
      <c r="D48">
        <v>1084</v>
      </c>
      <c r="E48" t="s">
        <v>61</v>
      </c>
      <c r="F48">
        <v>23</v>
      </c>
      <c r="G48">
        <v>2</v>
      </c>
      <c r="H48" t="s">
        <v>38</v>
      </c>
      <c r="I48">
        <v>1</v>
      </c>
      <c r="J48">
        <v>2508</v>
      </c>
      <c r="K48">
        <v>4</v>
      </c>
      <c r="L48" t="s">
        <v>46</v>
      </c>
      <c r="M48">
        <v>99</v>
      </c>
      <c r="N48">
        <v>3</v>
      </c>
      <c r="O48">
        <v>3</v>
      </c>
      <c r="P48" t="s">
        <v>54</v>
      </c>
      <c r="Q48">
        <v>4</v>
      </c>
      <c r="R48" t="s">
        <v>52</v>
      </c>
      <c r="S48">
        <v>8858</v>
      </c>
      <c r="T48">
        <v>11693</v>
      </c>
      <c r="U48">
        <v>3</v>
      </c>
      <c r="V48" t="s">
        <v>42</v>
      </c>
      <c r="W48" t="s">
        <v>43</v>
      </c>
      <c r="X48">
        <v>14</v>
      </c>
      <c r="Y48">
        <v>3</v>
      </c>
      <c r="Z48">
        <v>4</v>
      </c>
      <c r="AA48">
        <v>80</v>
      </c>
      <c r="AB48">
        <v>1</v>
      </c>
      <c r="AC48">
        <v>19</v>
      </c>
      <c r="AD48">
        <v>4</v>
      </c>
      <c r="AE48">
        <v>3</v>
      </c>
      <c r="AF48">
        <v>7</v>
      </c>
      <c r="AG48">
        <v>3</v>
      </c>
      <c r="AH48">
        <v>0</v>
      </c>
      <c r="AI48">
        <v>7</v>
      </c>
      <c r="AJ48">
        <v>0.14000000000000001</v>
      </c>
      <c r="AK48" t="s">
        <v>140</v>
      </c>
      <c r="AL48" t="s">
        <v>141</v>
      </c>
      <c r="AM48" t="s">
        <v>142</v>
      </c>
      <c r="AN48" t="s">
        <v>160</v>
      </c>
      <c r="AO48" t="s">
        <v>144</v>
      </c>
      <c r="AP48" t="s">
        <v>149</v>
      </c>
      <c r="AQ48" t="s">
        <v>150</v>
      </c>
    </row>
    <row r="49" spans="1:43" x14ac:dyDescent="0.35">
      <c r="A49">
        <v>41</v>
      </c>
      <c r="B49" t="s">
        <v>35</v>
      </c>
      <c r="C49" t="s">
        <v>36</v>
      </c>
      <c r="D49">
        <v>1360</v>
      </c>
      <c r="E49" t="s">
        <v>45</v>
      </c>
      <c r="F49">
        <v>12</v>
      </c>
      <c r="G49">
        <v>3</v>
      </c>
      <c r="H49" t="s">
        <v>60</v>
      </c>
      <c r="I49">
        <v>1</v>
      </c>
      <c r="J49">
        <v>58</v>
      </c>
      <c r="K49">
        <v>2</v>
      </c>
      <c r="L49" t="s">
        <v>39</v>
      </c>
      <c r="M49">
        <v>49</v>
      </c>
      <c r="N49">
        <v>3</v>
      </c>
      <c r="O49">
        <v>5</v>
      </c>
      <c r="P49" t="s">
        <v>58</v>
      </c>
      <c r="Q49">
        <v>3</v>
      </c>
      <c r="R49" t="s">
        <v>48</v>
      </c>
      <c r="S49">
        <v>19545</v>
      </c>
      <c r="T49">
        <v>16280</v>
      </c>
      <c r="U49">
        <v>1</v>
      </c>
      <c r="V49" t="s">
        <v>42</v>
      </c>
      <c r="W49" t="s">
        <v>43</v>
      </c>
      <c r="X49">
        <v>12</v>
      </c>
      <c r="Y49">
        <v>3</v>
      </c>
      <c r="Z49">
        <v>4</v>
      </c>
      <c r="AA49">
        <v>80</v>
      </c>
      <c r="AB49">
        <v>0</v>
      </c>
      <c r="AC49">
        <v>23</v>
      </c>
      <c r="AD49">
        <v>0</v>
      </c>
      <c r="AE49">
        <v>3</v>
      </c>
      <c r="AF49">
        <v>22</v>
      </c>
      <c r="AG49">
        <v>15</v>
      </c>
      <c r="AH49">
        <v>15</v>
      </c>
      <c r="AI49">
        <v>8</v>
      </c>
      <c r="AJ49">
        <v>0.12</v>
      </c>
      <c r="AK49" t="s">
        <v>140</v>
      </c>
      <c r="AL49" t="s">
        <v>161</v>
      </c>
      <c r="AM49" t="s">
        <v>156</v>
      </c>
      <c r="AN49" t="s">
        <v>157</v>
      </c>
      <c r="AO49" t="s">
        <v>144</v>
      </c>
      <c r="AP49" t="s">
        <v>145</v>
      </c>
      <c r="AQ49" t="s">
        <v>150</v>
      </c>
    </row>
    <row r="50" spans="1:43" x14ac:dyDescent="0.35">
      <c r="A50">
        <v>51</v>
      </c>
      <c r="B50" t="s">
        <v>35</v>
      </c>
      <c r="C50" t="s">
        <v>55</v>
      </c>
      <c r="D50">
        <v>309</v>
      </c>
      <c r="E50" t="s">
        <v>37</v>
      </c>
      <c r="F50">
        <v>16</v>
      </c>
      <c r="G50">
        <v>3</v>
      </c>
      <c r="H50" t="s">
        <v>59</v>
      </c>
      <c r="I50">
        <v>1</v>
      </c>
      <c r="J50">
        <v>2507</v>
      </c>
      <c r="K50">
        <v>4</v>
      </c>
      <c r="L50" t="s">
        <v>39</v>
      </c>
      <c r="M50">
        <v>96</v>
      </c>
      <c r="N50">
        <v>2</v>
      </c>
      <c r="O50">
        <v>2</v>
      </c>
      <c r="P50" t="s">
        <v>54</v>
      </c>
      <c r="Q50">
        <v>4</v>
      </c>
      <c r="R50" t="s">
        <v>48</v>
      </c>
      <c r="S50">
        <v>5238</v>
      </c>
      <c r="T50">
        <v>21981</v>
      </c>
      <c r="U50">
        <v>0</v>
      </c>
      <c r="V50" t="s">
        <v>42</v>
      </c>
      <c r="W50" t="s">
        <v>43</v>
      </c>
      <c r="X50">
        <v>22</v>
      </c>
      <c r="Y50">
        <v>3</v>
      </c>
      <c r="Z50">
        <v>4</v>
      </c>
      <c r="AA50">
        <v>80</v>
      </c>
      <c r="AB50">
        <v>0</v>
      </c>
      <c r="AC50">
        <v>3</v>
      </c>
      <c r="AD50">
        <v>1</v>
      </c>
      <c r="AE50">
        <v>2</v>
      </c>
      <c r="AF50">
        <v>10</v>
      </c>
      <c r="AG50">
        <v>2</v>
      </c>
      <c r="AH50">
        <v>2</v>
      </c>
      <c r="AI50">
        <v>4</v>
      </c>
      <c r="AJ50">
        <v>0.22</v>
      </c>
      <c r="AK50" t="s">
        <v>147</v>
      </c>
      <c r="AL50" t="s">
        <v>141</v>
      </c>
      <c r="AM50" t="s">
        <v>142</v>
      </c>
      <c r="AN50" t="s">
        <v>157</v>
      </c>
      <c r="AO50" t="s">
        <v>158</v>
      </c>
      <c r="AP50" t="s">
        <v>145</v>
      </c>
      <c r="AQ50" t="s">
        <v>162</v>
      </c>
    </row>
    <row r="51" spans="1:43" x14ac:dyDescent="0.35">
      <c r="A51">
        <v>19</v>
      </c>
      <c r="B51" t="s">
        <v>35</v>
      </c>
      <c r="C51" t="s">
        <v>44</v>
      </c>
      <c r="D51">
        <v>885</v>
      </c>
      <c r="E51" t="s">
        <v>61</v>
      </c>
      <c r="F51">
        <v>5</v>
      </c>
      <c r="G51">
        <v>2</v>
      </c>
      <c r="H51" t="s">
        <v>61</v>
      </c>
      <c r="I51">
        <v>1</v>
      </c>
      <c r="J51">
        <v>2506</v>
      </c>
      <c r="K51">
        <v>4</v>
      </c>
      <c r="L51" t="s">
        <v>39</v>
      </c>
      <c r="M51">
        <v>30</v>
      </c>
      <c r="N51">
        <v>2</v>
      </c>
      <c r="O51">
        <v>1</v>
      </c>
      <c r="P51" t="s">
        <v>61</v>
      </c>
      <c r="Q51">
        <v>1</v>
      </c>
      <c r="R51" t="s">
        <v>48</v>
      </c>
      <c r="S51">
        <v>17426</v>
      </c>
      <c r="T51">
        <v>16225</v>
      </c>
      <c r="U51">
        <v>0</v>
      </c>
      <c r="V51" t="s">
        <v>42</v>
      </c>
      <c r="W51" t="s">
        <v>35</v>
      </c>
      <c r="X51">
        <v>18</v>
      </c>
      <c r="Y51">
        <v>4</v>
      </c>
      <c r="Z51">
        <v>1</v>
      </c>
      <c r="AA51">
        <v>80</v>
      </c>
      <c r="AB51">
        <v>1</v>
      </c>
      <c r="AC51">
        <v>17</v>
      </c>
      <c r="AD51">
        <v>3</v>
      </c>
      <c r="AE51">
        <v>3</v>
      </c>
      <c r="AF51">
        <v>8</v>
      </c>
      <c r="AG51">
        <v>2</v>
      </c>
      <c r="AH51">
        <v>7</v>
      </c>
      <c r="AI51">
        <v>8</v>
      </c>
      <c r="AJ51">
        <v>0.18</v>
      </c>
      <c r="AK51" t="s">
        <v>159</v>
      </c>
      <c r="AL51" t="s">
        <v>141</v>
      </c>
      <c r="AM51" t="s">
        <v>156</v>
      </c>
      <c r="AN51" t="s">
        <v>143</v>
      </c>
      <c r="AO51" t="s">
        <v>153</v>
      </c>
      <c r="AP51" t="s">
        <v>149</v>
      </c>
      <c r="AQ51" t="s">
        <v>150</v>
      </c>
    </row>
    <row r="52" spans="1:43" x14ac:dyDescent="0.35">
      <c r="A52">
        <v>32</v>
      </c>
      <c r="B52" t="s">
        <v>35</v>
      </c>
      <c r="C52" t="s">
        <v>55</v>
      </c>
      <c r="D52">
        <v>848</v>
      </c>
      <c r="E52" t="s">
        <v>45</v>
      </c>
      <c r="F52">
        <v>2</v>
      </c>
      <c r="G52">
        <v>3</v>
      </c>
      <c r="H52" t="s">
        <v>49</v>
      </c>
      <c r="I52">
        <v>1</v>
      </c>
      <c r="J52">
        <v>2505</v>
      </c>
      <c r="K52">
        <v>4</v>
      </c>
      <c r="L52" t="s">
        <v>46</v>
      </c>
      <c r="M52">
        <v>72</v>
      </c>
      <c r="N52">
        <v>3</v>
      </c>
      <c r="O52">
        <v>2</v>
      </c>
      <c r="P52" t="s">
        <v>40</v>
      </c>
      <c r="Q52">
        <v>4</v>
      </c>
      <c r="R52" t="s">
        <v>48</v>
      </c>
      <c r="S52">
        <v>8926</v>
      </c>
      <c r="T52">
        <v>17251</v>
      </c>
      <c r="U52">
        <v>4</v>
      </c>
      <c r="V52" t="s">
        <v>42</v>
      </c>
      <c r="W52" t="s">
        <v>43</v>
      </c>
      <c r="X52">
        <v>12</v>
      </c>
      <c r="Y52">
        <v>3</v>
      </c>
      <c r="Z52">
        <v>2</v>
      </c>
      <c r="AA52">
        <v>80</v>
      </c>
      <c r="AB52">
        <v>1</v>
      </c>
      <c r="AC52">
        <v>9</v>
      </c>
      <c r="AD52">
        <v>4</v>
      </c>
      <c r="AE52">
        <v>3</v>
      </c>
      <c r="AF52">
        <v>6</v>
      </c>
      <c r="AG52">
        <v>5</v>
      </c>
      <c r="AH52">
        <v>6</v>
      </c>
      <c r="AI52">
        <v>0</v>
      </c>
      <c r="AJ52">
        <v>0.12</v>
      </c>
      <c r="AK52" t="s">
        <v>140</v>
      </c>
      <c r="AL52" t="s">
        <v>141</v>
      </c>
      <c r="AM52" t="s">
        <v>152</v>
      </c>
      <c r="AN52" t="s">
        <v>143</v>
      </c>
      <c r="AO52" t="s">
        <v>144</v>
      </c>
      <c r="AP52" t="s">
        <v>149</v>
      </c>
      <c r="AQ52" t="s">
        <v>146</v>
      </c>
    </row>
    <row r="53" spans="1:43" x14ac:dyDescent="0.35">
      <c r="A53">
        <v>38</v>
      </c>
      <c r="B53" t="s">
        <v>35</v>
      </c>
      <c r="C53" t="s">
        <v>44</v>
      </c>
      <c r="D53">
        <v>584</v>
      </c>
      <c r="E53" t="s">
        <v>45</v>
      </c>
      <c r="F53">
        <v>6</v>
      </c>
      <c r="G53">
        <v>2</v>
      </c>
      <c r="H53" t="s">
        <v>59</v>
      </c>
      <c r="I53">
        <v>1</v>
      </c>
      <c r="J53">
        <v>2504</v>
      </c>
      <c r="K53">
        <v>3</v>
      </c>
      <c r="L53" t="s">
        <v>39</v>
      </c>
      <c r="M53">
        <v>66</v>
      </c>
      <c r="N53">
        <v>2</v>
      </c>
      <c r="O53">
        <v>3</v>
      </c>
      <c r="P53" t="s">
        <v>50</v>
      </c>
      <c r="Q53">
        <v>1</v>
      </c>
      <c r="R53" t="s">
        <v>52</v>
      </c>
      <c r="S53">
        <v>4779</v>
      </c>
      <c r="T53">
        <v>5626</v>
      </c>
      <c r="U53">
        <v>1</v>
      </c>
      <c r="V53" t="s">
        <v>42</v>
      </c>
      <c r="W53" t="s">
        <v>35</v>
      </c>
      <c r="X53">
        <v>11</v>
      </c>
      <c r="Y53">
        <v>3</v>
      </c>
      <c r="Z53">
        <v>3</v>
      </c>
      <c r="AA53">
        <v>80</v>
      </c>
      <c r="AB53">
        <v>0</v>
      </c>
      <c r="AC53">
        <v>16</v>
      </c>
      <c r="AD53">
        <v>5</v>
      </c>
      <c r="AE53">
        <v>3</v>
      </c>
      <c r="AF53">
        <v>3</v>
      </c>
      <c r="AG53">
        <v>10</v>
      </c>
      <c r="AH53">
        <v>3</v>
      </c>
      <c r="AI53">
        <v>4</v>
      </c>
      <c r="AJ53">
        <v>0.11</v>
      </c>
      <c r="AK53" t="s">
        <v>140</v>
      </c>
      <c r="AL53" t="s">
        <v>148</v>
      </c>
      <c r="AM53" t="s">
        <v>152</v>
      </c>
      <c r="AN53" t="s">
        <v>143</v>
      </c>
      <c r="AO53" t="s">
        <v>144</v>
      </c>
      <c r="AP53" t="s">
        <v>154</v>
      </c>
      <c r="AQ53" t="s">
        <v>150</v>
      </c>
    </row>
    <row r="54" spans="1:43" x14ac:dyDescent="0.35">
      <c r="A54">
        <v>48</v>
      </c>
      <c r="B54" t="s">
        <v>35</v>
      </c>
      <c r="C54" t="s">
        <v>36</v>
      </c>
      <c r="D54">
        <v>626</v>
      </c>
      <c r="E54" t="s">
        <v>45</v>
      </c>
      <c r="F54">
        <v>1</v>
      </c>
      <c r="G54">
        <v>2</v>
      </c>
      <c r="H54" t="s">
        <v>38</v>
      </c>
      <c r="I54">
        <v>1</v>
      </c>
      <c r="J54">
        <v>64</v>
      </c>
      <c r="K54">
        <v>1</v>
      </c>
      <c r="L54" t="s">
        <v>46</v>
      </c>
      <c r="M54">
        <v>98</v>
      </c>
      <c r="N54">
        <v>2</v>
      </c>
      <c r="O54">
        <v>3</v>
      </c>
      <c r="P54" t="s">
        <v>50</v>
      </c>
      <c r="Q54">
        <v>3</v>
      </c>
      <c r="R54" t="s">
        <v>41</v>
      </c>
      <c r="S54">
        <v>5381</v>
      </c>
      <c r="T54">
        <v>19294</v>
      </c>
      <c r="U54">
        <v>9</v>
      </c>
      <c r="V54" t="s">
        <v>42</v>
      </c>
      <c r="W54" t="s">
        <v>35</v>
      </c>
      <c r="X54">
        <v>13</v>
      </c>
      <c r="Y54">
        <v>3</v>
      </c>
      <c r="Z54">
        <v>4</v>
      </c>
      <c r="AA54">
        <v>80</v>
      </c>
      <c r="AB54">
        <v>0</v>
      </c>
      <c r="AC54">
        <v>23</v>
      </c>
      <c r="AD54">
        <v>2</v>
      </c>
      <c r="AE54">
        <v>3</v>
      </c>
      <c r="AF54">
        <v>1</v>
      </c>
      <c r="AG54">
        <v>0</v>
      </c>
      <c r="AH54">
        <v>0</v>
      </c>
      <c r="AI54">
        <v>0</v>
      </c>
      <c r="AJ54">
        <v>0.13</v>
      </c>
      <c r="AK54" t="s">
        <v>147</v>
      </c>
      <c r="AL54" t="s">
        <v>151</v>
      </c>
      <c r="AM54" t="s">
        <v>142</v>
      </c>
      <c r="AN54" t="s">
        <v>143</v>
      </c>
      <c r="AO54" t="s">
        <v>144</v>
      </c>
      <c r="AP54" t="s">
        <v>145</v>
      </c>
      <c r="AQ54" t="s">
        <v>150</v>
      </c>
    </row>
    <row r="55" spans="1:43" x14ac:dyDescent="0.35">
      <c r="A55">
        <v>28</v>
      </c>
      <c r="B55" t="s">
        <v>35</v>
      </c>
      <c r="C55" t="s">
        <v>36</v>
      </c>
      <c r="D55">
        <v>1434</v>
      </c>
      <c r="E55" t="s">
        <v>45</v>
      </c>
      <c r="F55">
        <v>5</v>
      </c>
      <c r="G55">
        <v>4</v>
      </c>
      <c r="H55" t="s">
        <v>60</v>
      </c>
      <c r="I55">
        <v>1</v>
      </c>
      <c r="J55">
        <v>65</v>
      </c>
      <c r="K55">
        <v>3</v>
      </c>
      <c r="L55" t="s">
        <v>46</v>
      </c>
      <c r="M55">
        <v>50</v>
      </c>
      <c r="N55">
        <v>3</v>
      </c>
      <c r="O55">
        <v>1</v>
      </c>
      <c r="P55" t="s">
        <v>50</v>
      </c>
      <c r="Q55">
        <v>3</v>
      </c>
      <c r="R55" t="s">
        <v>41</v>
      </c>
      <c r="S55">
        <v>3441</v>
      </c>
      <c r="T55">
        <v>11179</v>
      </c>
      <c r="U55">
        <v>1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0</v>
      </c>
      <c r="AC55">
        <v>2</v>
      </c>
      <c r="AD55">
        <v>3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0.13</v>
      </c>
      <c r="AK55" t="s">
        <v>159</v>
      </c>
      <c r="AL55" t="s">
        <v>148</v>
      </c>
      <c r="AM55" t="s">
        <v>152</v>
      </c>
      <c r="AN55" t="s">
        <v>143</v>
      </c>
      <c r="AO55" t="s">
        <v>144</v>
      </c>
      <c r="AP55" t="s">
        <v>149</v>
      </c>
      <c r="AQ55" t="s">
        <v>162</v>
      </c>
    </row>
    <row r="56" spans="1:43" x14ac:dyDescent="0.35">
      <c r="A56">
        <v>29</v>
      </c>
      <c r="B56" t="s">
        <v>35</v>
      </c>
      <c r="C56" t="s">
        <v>36</v>
      </c>
      <c r="D56">
        <v>604</v>
      </c>
      <c r="E56" t="s">
        <v>45</v>
      </c>
      <c r="F56">
        <v>9</v>
      </c>
      <c r="G56">
        <v>3</v>
      </c>
      <c r="H56" t="s">
        <v>61</v>
      </c>
      <c r="I56">
        <v>1</v>
      </c>
      <c r="J56">
        <v>2495</v>
      </c>
      <c r="K56">
        <v>4</v>
      </c>
      <c r="L56" t="s">
        <v>46</v>
      </c>
      <c r="M56">
        <v>72</v>
      </c>
      <c r="N56">
        <v>3</v>
      </c>
      <c r="O56">
        <v>1</v>
      </c>
      <c r="P56" t="s">
        <v>40</v>
      </c>
      <c r="Q56">
        <v>2</v>
      </c>
      <c r="R56" t="s">
        <v>52</v>
      </c>
      <c r="S56">
        <v>4465</v>
      </c>
      <c r="T56">
        <v>10224</v>
      </c>
      <c r="U56">
        <v>6</v>
      </c>
      <c r="V56" t="s">
        <v>42</v>
      </c>
      <c r="W56" t="s">
        <v>35</v>
      </c>
      <c r="X56">
        <v>11</v>
      </c>
      <c r="Y56">
        <v>3</v>
      </c>
      <c r="Z56">
        <v>1</v>
      </c>
      <c r="AA56">
        <v>80</v>
      </c>
      <c r="AB56">
        <v>1</v>
      </c>
      <c r="AC56">
        <v>10</v>
      </c>
      <c r="AD56">
        <v>2</v>
      </c>
      <c r="AE56">
        <v>3</v>
      </c>
      <c r="AF56">
        <v>5</v>
      </c>
      <c r="AG56">
        <v>3</v>
      </c>
      <c r="AH56">
        <v>1</v>
      </c>
      <c r="AI56">
        <v>7</v>
      </c>
      <c r="AJ56">
        <v>0.11</v>
      </c>
      <c r="AK56" t="s">
        <v>140</v>
      </c>
      <c r="AL56" t="s">
        <v>148</v>
      </c>
      <c r="AM56" t="s">
        <v>152</v>
      </c>
      <c r="AN56" t="s">
        <v>143</v>
      </c>
      <c r="AO56" t="s">
        <v>144</v>
      </c>
      <c r="AP56" t="s">
        <v>145</v>
      </c>
      <c r="AQ56" t="s">
        <v>150</v>
      </c>
    </row>
    <row r="57" spans="1:43" x14ac:dyDescent="0.35">
      <c r="A57">
        <v>52</v>
      </c>
      <c r="B57" t="s">
        <v>35</v>
      </c>
      <c r="C57" t="s">
        <v>36</v>
      </c>
      <c r="D57">
        <v>735</v>
      </c>
      <c r="E57" t="s">
        <v>37</v>
      </c>
      <c r="F57">
        <v>16</v>
      </c>
      <c r="G57">
        <v>2</v>
      </c>
      <c r="H57" t="s">
        <v>59</v>
      </c>
      <c r="I57">
        <v>1</v>
      </c>
      <c r="J57">
        <v>2492</v>
      </c>
      <c r="K57">
        <v>4</v>
      </c>
      <c r="L57" t="s">
        <v>39</v>
      </c>
      <c r="M57">
        <v>97</v>
      </c>
      <c r="N57">
        <v>4</v>
      </c>
      <c r="O57">
        <v>2</v>
      </c>
      <c r="P57" t="s">
        <v>53</v>
      </c>
      <c r="Q57">
        <v>1</v>
      </c>
      <c r="R57" t="s">
        <v>52</v>
      </c>
      <c r="S57">
        <v>4249</v>
      </c>
      <c r="T57">
        <v>9051</v>
      </c>
      <c r="U57">
        <v>3</v>
      </c>
      <c r="V57" t="s">
        <v>42</v>
      </c>
      <c r="W57" t="s">
        <v>43</v>
      </c>
      <c r="X57">
        <v>14</v>
      </c>
      <c r="Y57">
        <v>3</v>
      </c>
      <c r="Z57">
        <v>4</v>
      </c>
      <c r="AA57">
        <v>80</v>
      </c>
      <c r="AB57">
        <v>0</v>
      </c>
      <c r="AC57">
        <v>13</v>
      </c>
      <c r="AD57">
        <v>3</v>
      </c>
      <c r="AE57">
        <v>3</v>
      </c>
      <c r="AF57">
        <v>6</v>
      </c>
      <c r="AG57">
        <v>7</v>
      </c>
      <c r="AH57">
        <v>0</v>
      </c>
      <c r="AI57">
        <v>3</v>
      </c>
      <c r="AJ57">
        <v>0.14000000000000001</v>
      </c>
      <c r="AK57" t="s">
        <v>147</v>
      </c>
      <c r="AL57" t="s">
        <v>141</v>
      </c>
      <c r="AM57" t="s">
        <v>142</v>
      </c>
      <c r="AN57" t="s">
        <v>157</v>
      </c>
      <c r="AO57" t="s">
        <v>144</v>
      </c>
      <c r="AP57" t="s">
        <v>149</v>
      </c>
      <c r="AQ57" t="s">
        <v>150</v>
      </c>
    </row>
    <row r="58" spans="1:43" x14ac:dyDescent="0.35">
      <c r="A58">
        <v>42</v>
      </c>
      <c r="B58" t="s">
        <v>35</v>
      </c>
      <c r="C58" t="s">
        <v>44</v>
      </c>
      <c r="D58">
        <v>346</v>
      </c>
      <c r="E58" t="s">
        <v>45</v>
      </c>
      <c r="F58">
        <v>1</v>
      </c>
      <c r="G58">
        <v>2</v>
      </c>
      <c r="H58" t="s">
        <v>38</v>
      </c>
      <c r="I58">
        <v>1</v>
      </c>
      <c r="J58">
        <v>2491</v>
      </c>
      <c r="K58">
        <v>4</v>
      </c>
      <c r="L58" t="s">
        <v>39</v>
      </c>
      <c r="M58">
        <v>77</v>
      </c>
      <c r="N58">
        <v>2</v>
      </c>
      <c r="O58">
        <v>2</v>
      </c>
      <c r="P58" t="s">
        <v>56</v>
      </c>
      <c r="Q58">
        <v>3</v>
      </c>
      <c r="R58" t="s">
        <v>48</v>
      </c>
      <c r="S58">
        <v>7632</v>
      </c>
      <c r="T58">
        <v>6689</v>
      </c>
      <c r="U58">
        <v>1</v>
      </c>
      <c r="V58" t="s">
        <v>42</v>
      </c>
      <c r="W58" t="s">
        <v>35</v>
      </c>
      <c r="X58">
        <v>20</v>
      </c>
      <c r="Y58">
        <v>3</v>
      </c>
      <c r="Z58">
        <v>3</v>
      </c>
      <c r="AA58">
        <v>80</v>
      </c>
      <c r="AB58">
        <v>0</v>
      </c>
      <c r="AC58">
        <v>17</v>
      </c>
      <c r="AD58">
        <v>2</v>
      </c>
      <c r="AE58">
        <v>3</v>
      </c>
      <c r="AF58">
        <v>0</v>
      </c>
      <c r="AG58">
        <v>7</v>
      </c>
      <c r="AH58">
        <v>0</v>
      </c>
      <c r="AI58">
        <v>8</v>
      </c>
      <c r="AJ58">
        <v>0.2</v>
      </c>
      <c r="AK58" t="s">
        <v>140</v>
      </c>
      <c r="AL58" t="s">
        <v>151</v>
      </c>
      <c r="AM58" t="s">
        <v>142</v>
      </c>
      <c r="AN58" t="s">
        <v>143</v>
      </c>
      <c r="AO58" t="s">
        <v>153</v>
      </c>
      <c r="AP58" t="s">
        <v>145</v>
      </c>
      <c r="AQ58" t="s">
        <v>150</v>
      </c>
    </row>
    <row r="59" spans="1:43" x14ac:dyDescent="0.35">
      <c r="A59">
        <v>34</v>
      </c>
      <c r="B59" t="s">
        <v>35</v>
      </c>
      <c r="C59" t="s">
        <v>55</v>
      </c>
      <c r="D59">
        <v>636</v>
      </c>
      <c r="E59" t="s">
        <v>45</v>
      </c>
      <c r="F59">
        <v>10</v>
      </c>
      <c r="G59">
        <v>5</v>
      </c>
      <c r="H59" t="s">
        <v>59</v>
      </c>
      <c r="I59">
        <v>1</v>
      </c>
      <c r="J59">
        <v>2487</v>
      </c>
      <c r="K59">
        <v>1</v>
      </c>
      <c r="L59" t="s">
        <v>46</v>
      </c>
      <c r="M59">
        <v>87</v>
      </c>
      <c r="N59">
        <v>3</v>
      </c>
      <c r="O59">
        <v>1</v>
      </c>
      <c r="P59" t="s">
        <v>56</v>
      </c>
      <c r="Q59">
        <v>4</v>
      </c>
      <c r="R59" t="s">
        <v>52</v>
      </c>
      <c r="S59">
        <v>10883</v>
      </c>
      <c r="T59">
        <v>25412</v>
      </c>
      <c r="U59">
        <v>1</v>
      </c>
      <c r="V59" t="s">
        <v>42</v>
      </c>
      <c r="W59" t="s">
        <v>43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1</v>
      </c>
      <c r="AD59">
        <v>4</v>
      </c>
      <c r="AE59">
        <v>4</v>
      </c>
      <c r="AF59">
        <v>14</v>
      </c>
      <c r="AG59">
        <v>15</v>
      </c>
      <c r="AH59">
        <v>5</v>
      </c>
      <c r="AI59">
        <v>9</v>
      </c>
      <c r="AJ59">
        <v>0.15</v>
      </c>
      <c r="AK59" t="s">
        <v>140</v>
      </c>
      <c r="AL59" t="s">
        <v>155</v>
      </c>
      <c r="AM59" t="s">
        <v>142</v>
      </c>
      <c r="AN59" t="s">
        <v>157</v>
      </c>
      <c r="AO59" t="s">
        <v>144</v>
      </c>
      <c r="AP59" t="s">
        <v>149</v>
      </c>
      <c r="AQ59" t="s">
        <v>162</v>
      </c>
    </row>
    <row r="60" spans="1:43" x14ac:dyDescent="0.35">
      <c r="A60">
        <v>30</v>
      </c>
      <c r="B60" t="s">
        <v>35</v>
      </c>
      <c r="C60" t="s">
        <v>44</v>
      </c>
      <c r="D60">
        <v>791</v>
      </c>
      <c r="E60" t="s">
        <v>45</v>
      </c>
      <c r="F60">
        <v>18</v>
      </c>
      <c r="G60">
        <v>4</v>
      </c>
      <c r="H60" t="s">
        <v>59</v>
      </c>
      <c r="I60">
        <v>1</v>
      </c>
      <c r="J60">
        <v>2486</v>
      </c>
      <c r="K60">
        <v>3</v>
      </c>
      <c r="L60" t="s">
        <v>39</v>
      </c>
      <c r="M60">
        <v>32</v>
      </c>
      <c r="N60">
        <v>3</v>
      </c>
      <c r="O60">
        <v>1</v>
      </c>
      <c r="P60" t="s">
        <v>57</v>
      </c>
      <c r="Q60">
        <v>3</v>
      </c>
      <c r="R60" t="s">
        <v>52</v>
      </c>
      <c r="S60">
        <v>2728</v>
      </c>
      <c r="T60">
        <v>7419</v>
      </c>
      <c r="U60">
        <v>1</v>
      </c>
      <c r="V60" t="s">
        <v>42</v>
      </c>
      <c r="W60" t="s">
        <v>35</v>
      </c>
      <c r="X60">
        <v>11</v>
      </c>
      <c r="Y60">
        <v>3</v>
      </c>
      <c r="Z60">
        <v>2</v>
      </c>
      <c r="AA60">
        <v>80</v>
      </c>
      <c r="AB60">
        <v>0</v>
      </c>
      <c r="AC60">
        <v>8</v>
      </c>
      <c r="AD60">
        <v>2</v>
      </c>
      <c r="AE60">
        <v>2</v>
      </c>
      <c r="AF60">
        <v>7</v>
      </c>
      <c r="AG60">
        <v>3</v>
      </c>
      <c r="AH60">
        <v>2</v>
      </c>
      <c r="AI60">
        <v>1</v>
      </c>
      <c r="AJ60">
        <v>0.11</v>
      </c>
      <c r="AK60" t="s">
        <v>140</v>
      </c>
      <c r="AL60" t="s">
        <v>141</v>
      </c>
      <c r="AM60" t="s">
        <v>156</v>
      </c>
      <c r="AN60" t="s">
        <v>157</v>
      </c>
      <c r="AO60" t="s">
        <v>144</v>
      </c>
      <c r="AP60" t="s">
        <v>145</v>
      </c>
      <c r="AQ60" t="s">
        <v>146</v>
      </c>
    </row>
    <row r="61" spans="1:43" x14ac:dyDescent="0.35">
      <c r="A61">
        <v>30</v>
      </c>
      <c r="B61" t="s">
        <v>35</v>
      </c>
      <c r="C61" t="s">
        <v>36</v>
      </c>
      <c r="D61">
        <v>365</v>
      </c>
      <c r="E61" t="s">
        <v>45</v>
      </c>
      <c r="F61">
        <v>23</v>
      </c>
      <c r="G61">
        <v>2</v>
      </c>
      <c r="H61" t="s">
        <v>51</v>
      </c>
      <c r="I61">
        <v>1</v>
      </c>
      <c r="J61">
        <v>2482</v>
      </c>
      <c r="K61">
        <v>3</v>
      </c>
      <c r="L61" t="s">
        <v>46</v>
      </c>
      <c r="M61">
        <v>72</v>
      </c>
      <c r="N61">
        <v>3</v>
      </c>
      <c r="O61">
        <v>2</v>
      </c>
      <c r="P61" t="s">
        <v>50</v>
      </c>
      <c r="Q61">
        <v>3</v>
      </c>
      <c r="R61" t="s">
        <v>41</v>
      </c>
      <c r="S61">
        <v>3929</v>
      </c>
      <c r="T61">
        <v>11262</v>
      </c>
      <c r="U61">
        <v>2</v>
      </c>
      <c r="V61" t="s">
        <v>42</v>
      </c>
      <c r="W61" t="s">
        <v>43</v>
      </c>
      <c r="X61">
        <v>21</v>
      </c>
      <c r="Y61">
        <v>3</v>
      </c>
      <c r="Z61">
        <v>4</v>
      </c>
      <c r="AA61">
        <v>80</v>
      </c>
      <c r="AB61">
        <v>1</v>
      </c>
      <c r="AC61">
        <v>12</v>
      </c>
      <c r="AD61">
        <v>0</v>
      </c>
      <c r="AE61">
        <v>2</v>
      </c>
      <c r="AF61">
        <v>22</v>
      </c>
      <c r="AG61">
        <v>2</v>
      </c>
      <c r="AH61">
        <v>0</v>
      </c>
      <c r="AI61">
        <v>7</v>
      </c>
      <c r="AJ61">
        <v>0.21</v>
      </c>
      <c r="AK61" t="s">
        <v>140</v>
      </c>
      <c r="AL61" t="s">
        <v>161</v>
      </c>
      <c r="AM61" t="s">
        <v>152</v>
      </c>
      <c r="AN61" t="s">
        <v>160</v>
      </c>
      <c r="AO61" t="s">
        <v>158</v>
      </c>
      <c r="AP61" t="s">
        <v>145</v>
      </c>
      <c r="AQ61" t="s">
        <v>150</v>
      </c>
    </row>
    <row r="62" spans="1:43" x14ac:dyDescent="0.35">
      <c r="A62">
        <v>35</v>
      </c>
      <c r="B62" t="s">
        <v>35</v>
      </c>
      <c r="C62" t="s">
        <v>55</v>
      </c>
      <c r="D62">
        <v>1015</v>
      </c>
      <c r="E62" t="s">
        <v>61</v>
      </c>
      <c r="F62">
        <v>14</v>
      </c>
      <c r="G62">
        <v>1</v>
      </c>
      <c r="H62" t="s">
        <v>59</v>
      </c>
      <c r="I62">
        <v>1</v>
      </c>
      <c r="J62">
        <v>2478</v>
      </c>
      <c r="K62">
        <v>2</v>
      </c>
      <c r="L62" t="s">
        <v>46</v>
      </c>
      <c r="M62">
        <v>80</v>
      </c>
      <c r="N62">
        <v>3</v>
      </c>
      <c r="O62">
        <v>2</v>
      </c>
      <c r="P62" t="s">
        <v>57</v>
      </c>
      <c r="Q62">
        <v>4</v>
      </c>
      <c r="R62" t="s">
        <v>41</v>
      </c>
      <c r="S62">
        <v>19740</v>
      </c>
      <c r="T62">
        <v>9396</v>
      </c>
      <c r="U62">
        <v>3</v>
      </c>
      <c r="V62" t="s">
        <v>42</v>
      </c>
      <c r="W62" t="s">
        <v>43</v>
      </c>
      <c r="X62">
        <v>19</v>
      </c>
      <c r="Y62">
        <v>3</v>
      </c>
      <c r="Z62">
        <v>3</v>
      </c>
      <c r="AA62">
        <v>80</v>
      </c>
      <c r="AB62">
        <v>1</v>
      </c>
      <c r="AC62">
        <v>30</v>
      </c>
      <c r="AD62">
        <v>3</v>
      </c>
      <c r="AE62">
        <v>3</v>
      </c>
      <c r="AF62">
        <v>22</v>
      </c>
      <c r="AG62">
        <v>7</v>
      </c>
      <c r="AH62">
        <v>1</v>
      </c>
      <c r="AI62">
        <v>0</v>
      </c>
      <c r="AJ62">
        <v>0.19</v>
      </c>
      <c r="AK62" t="s">
        <v>140</v>
      </c>
      <c r="AL62" t="s">
        <v>161</v>
      </c>
      <c r="AM62" t="s">
        <v>142</v>
      </c>
      <c r="AN62" t="s">
        <v>157</v>
      </c>
      <c r="AO62" t="s">
        <v>153</v>
      </c>
      <c r="AP62" t="s">
        <v>149</v>
      </c>
      <c r="AQ62" t="s">
        <v>150</v>
      </c>
    </row>
    <row r="63" spans="1:43" x14ac:dyDescent="0.35">
      <c r="A63">
        <v>31</v>
      </c>
      <c r="B63" t="s">
        <v>35</v>
      </c>
      <c r="C63" t="s">
        <v>44</v>
      </c>
      <c r="D63">
        <v>559</v>
      </c>
      <c r="E63" t="s">
        <v>45</v>
      </c>
      <c r="F63">
        <v>1</v>
      </c>
      <c r="G63">
        <v>4</v>
      </c>
      <c r="H63" t="s">
        <v>49</v>
      </c>
      <c r="I63">
        <v>1</v>
      </c>
      <c r="J63">
        <v>2476</v>
      </c>
      <c r="K63">
        <v>2</v>
      </c>
      <c r="L63" t="s">
        <v>46</v>
      </c>
      <c r="M63">
        <v>92</v>
      </c>
      <c r="N63">
        <v>2</v>
      </c>
      <c r="O63">
        <v>3</v>
      </c>
      <c r="P63" t="s">
        <v>58</v>
      </c>
      <c r="Q63">
        <v>1</v>
      </c>
      <c r="R63" t="s">
        <v>41</v>
      </c>
      <c r="S63">
        <v>3506</v>
      </c>
      <c r="T63">
        <v>2338</v>
      </c>
      <c r="U63">
        <v>2</v>
      </c>
      <c r="V63" t="s">
        <v>42</v>
      </c>
      <c r="W63" t="s">
        <v>43</v>
      </c>
      <c r="X63">
        <v>12</v>
      </c>
      <c r="Y63">
        <v>3</v>
      </c>
      <c r="Z63">
        <v>3</v>
      </c>
      <c r="AA63">
        <v>80</v>
      </c>
      <c r="AB63">
        <v>0</v>
      </c>
      <c r="AC63">
        <v>9</v>
      </c>
      <c r="AD63">
        <v>2</v>
      </c>
      <c r="AE63">
        <v>3</v>
      </c>
      <c r="AF63">
        <v>8</v>
      </c>
      <c r="AG63">
        <v>0</v>
      </c>
      <c r="AH63">
        <v>0</v>
      </c>
      <c r="AI63">
        <v>3</v>
      </c>
      <c r="AJ63">
        <v>0.12</v>
      </c>
      <c r="AK63" t="s">
        <v>140</v>
      </c>
      <c r="AL63" t="s">
        <v>141</v>
      </c>
      <c r="AM63" t="s">
        <v>142</v>
      </c>
      <c r="AN63" t="s">
        <v>143</v>
      </c>
      <c r="AO63" t="s">
        <v>144</v>
      </c>
      <c r="AP63" t="s">
        <v>145</v>
      </c>
      <c r="AQ63" t="s">
        <v>146</v>
      </c>
    </row>
    <row r="64" spans="1:43" x14ac:dyDescent="0.35">
      <c r="A64">
        <v>33</v>
      </c>
      <c r="B64" t="s">
        <v>35</v>
      </c>
      <c r="C64" t="s">
        <v>55</v>
      </c>
      <c r="D64">
        <v>1381</v>
      </c>
      <c r="E64" t="s">
        <v>45</v>
      </c>
      <c r="F64">
        <v>6</v>
      </c>
      <c r="G64">
        <v>4</v>
      </c>
      <c r="H64" t="s">
        <v>60</v>
      </c>
      <c r="I64">
        <v>1</v>
      </c>
      <c r="J64">
        <v>2475</v>
      </c>
      <c r="K64">
        <v>3</v>
      </c>
      <c r="L64" t="s">
        <v>39</v>
      </c>
      <c r="M64">
        <v>32</v>
      </c>
      <c r="N64">
        <v>2</v>
      </c>
      <c r="O64">
        <v>1</v>
      </c>
      <c r="P64" t="s">
        <v>58</v>
      </c>
      <c r="Q64">
        <v>1</v>
      </c>
      <c r="R64" t="s">
        <v>41</v>
      </c>
      <c r="S64">
        <v>2367</v>
      </c>
      <c r="T64">
        <v>2288</v>
      </c>
      <c r="U64">
        <v>0</v>
      </c>
      <c r="V64" t="s">
        <v>42</v>
      </c>
      <c r="W64" t="s">
        <v>43</v>
      </c>
      <c r="X64">
        <v>13</v>
      </c>
      <c r="Y64">
        <v>3</v>
      </c>
      <c r="Z64">
        <v>1</v>
      </c>
      <c r="AA64">
        <v>80</v>
      </c>
      <c r="AB64">
        <v>2</v>
      </c>
      <c r="AC64">
        <v>4</v>
      </c>
      <c r="AD64">
        <v>0</v>
      </c>
      <c r="AE64">
        <v>3</v>
      </c>
      <c r="AF64">
        <v>5</v>
      </c>
      <c r="AG64">
        <v>4</v>
      </c>
      <c r="AH64">
        <v>0</v>
      </c>
      <c r="AI64">
        <v>8</v>
      </c>
      <c r="AJ64">
        <v>0.13</v>
      </c>
      <c r="AK64" t="s">
        <v>140</v>
      </c>
      <c r="AL64" t="s">
        <v>148</v>
      </c>
      <c r="AM64" t="s">
        <v>156</v>
      </c>
      <c r="AN64" t="s">
        <v>143</v>
      </c>
      <c r="AO64" t="s">
        <v>144</v>
      </c>
      <c r="AP64" t="s">
        <v>145</v>
      </c>
      <c r="AQ64" t="s">
        <v>146</v>
      </c>
    </row>
    <row r="65" spans="1:43" x14ac:dyDescent="0.35">
      <c r="A65">
        <v>31</v>
      </c>
      <c r="B65" t="s">
        <v>35</v>
      </c>
      <c r="C65" t="s">
        <v>36</v>
      </c>
      <c r="D65">
        <v>691</v>
      </c>
      <c r="E65" t="s">
        <v>61</v>
      </c>
      <c r="F65">
        <v>3</v>
      </c>
      <c r="G65">
        <v>4</v>
      </c>
      <c r="H65" t="s">
        <v>38</v>
      </c>
      <c r="I65">
        <v>1</v>
      </c>
      <c r="J65">
        <v>2473</v>
      </c>
      <c r="K65">
        <v>1</v>
      </c>
      <c r="L65" t="s">
        <v>39</v>
      </c>
      <c r="M65">
        <v>86</v>
      </c>
      <c r="N65">
        <v>4</v>
      </c>
      <c r="O65">
        <v>2</v>
      </c>
      <c r="P65" t="s">
        <v>54</v>
      </c>
      <c r="Q65">
        <v>3</v>
      </c>
      <c r="R65" t="s">
        <v>41</v>
      </c>
      <c r="S65">
        <v>2863</v>
      </c>
      <c r="T65">
        <v>5970</v>
      </c>
      <c r="U65">
        <v>1</v>
      </c>
      <c r="V65" t="s">
        <v>42</v>
      </c>
      <c r="W65" t="s">
        <v>43</v>
      </c>
      <c r="X65">
        <v>12</v>
      </c>
      <c r="Y65">
        <v>3</v>
      </c>
      <c r="Z65">
        <v>1</v>
      </c>
      <c r="AA65">
        <v>80</v>
      </c>
      <c r="AB65">
        <v>0</v>
      </c>
      <c r="AC65">
        <v>7</v>
      </c>
      <c r="AD65">
        <v>3</v>
      </c>
      <c r="AE65">
        <v>3</v>
      </c>
      <c r="AF65">
        <v>1</v>
      </c>
      <c r="AG65">
        <v>8</v>
      </c>
      <c r="AH65">
        <v>0</v>
      </c>
      <c r="AI65">
        <v>0</v>
      </c>
      <c r="AJ65">
        <v>0.12</v>
      </c>
      <c r="AK65" t="s">
        <v>140</v>
      </c>
      <c r="AL65" t="s">
        <v>151</v>
      </c>
      <c r="AM65" t="s">
        <v>142</v>
      </c>
      <c r="AN65" t="s">
        <v>143</v>
      </c>
      <c r="AO65" t="s">
        <v>144</v>
      </c>
      <c r="AP65" t="s">
        <v>149</v>
      </c>
      <c r="AQ65" t="s">
        <v>146</v>
      </c>
    </row>
    <row r="66" spans="1:43" x14ac:dyDescent="0.35">
      <c r="A66">
        <v>56</v>
      </c>
      <c r="B66" t="s">
        <v>35</v>
      </c>
      <c r="C66" t="s">
        <v>44</v>
      </c>
      <c r="D66">
        <v>575</v>
      </c>
      <c r="E66" t="s">
        <v>45</v>
      </c>
      <c r="F66">
        <v>20</v>
      </c>
      <c r="G66">
        <v>2</v>
      </c>
      <c r="H66" t="s">
        <v>49</v>
      </c>
      <c r="I66">
        <v>1</v>
      </c>
      <c r="J66">
        <v>2471</v>
      </c>
      <c r="K66">
        <v>4</v>
      </c>
      <c r="L66" t="s">
        <v>46</v>
      </c>
      <c r="M66">
        <v>48</v>
      </c>
      <c r="N66">
        <v>3</v>
      </c>
      <c r="O66">
        <v>1</v>
      </c>
      <c r="P66" t="s">
        <v>57</v>
      </c>
      <c r="Q66">
        <v>4</v>
      </c>
      <c r="R66" t="s">
        <v>48</v>
      </c>
      <c r="S66">
        <v>3904</v>
      </c>
      <c r="T66">
        <v>12069</v>
      </c>
      <c r="U66">
        <v>3</v>
      </c>
      <c r="V66" t="s">
        <v>42</v>
      </c>
      <c r="W66" t="s">
        <v>35</v>
      </c>
      <c r="X66">
        <v>22</v>
      </c>
      <c r="Y66">
        <v>3</v>
      </c>
      <c r="Z66">
        <v>3</v>
      </c>
      <c r="AA66">
        <v>80</v>
      </c>
      <c r="AB66">
        <v>1</v>
      </c>
      <c r="AC66">
        <v>14</v>
      </c>
      <c r="AD66">
        <v>2</v>
      </c>
      <c r="AE66">
        <v>3</v>
      </c>
      <c r="AF66">
        <v>2</v>
      </c>
      <c r="AG66">
        <v>15</v>
      </c>
      <c r="AH66">
        <v>0</v>
      </c>
      <c r="AI66">
        <v>10</v>
      </c>
      <c r="AJ66">
        <v>0.22</v>
      </c>
      <c r="AK66" t="s">
        <v>147</v>
      </c>
      <c r="AL66" t="s">
        <v>148</v>
      </c>
      <c r="AM66" t="s">
        <v>156</v>
      </c>
      <c r="AN66" t="s">
        <v>160</v>
      </c>
      <c r="AO66" t="s">
        <v>158</v>
      </c>
      <c r="AP66" t="s">
        <v>145</v>
      </c>
      <c r="AQ66" t="s">
        <v>150</v>
      </c>
    </row>
    <row r="67" spans="1:43" x14ac:dyDescent="0.35">
      <c r="A67">
        <v>45</v>
      </c>
      <c r="B67" t="s">
        <v>35</v>
      </c>
      <c r="C67" t="s">
        <v>36</v>
      </c>
      <c r="D67">
        <v>575</v>
      </c>
      <c r="E67" t="s">
        <v>45</v>
      </c>
      <c r="F67">
        <v>6</v>
      </c>
      <c r="G67">
        <v>2</v>
      </c>
      <c r="H67" t="s">
        <v>49</v>
      </c>
      <c r="I67">
        <v>1</v>
      </c>
      <c r="J67">
        <v>2469</v>
      </c>
      <c r="K67">
        <v>3</v>
      </c>
      <c r="L67" t="s">
        <v>39</v>
      </c>
      <c r="M67">
        <v>88</v>
      </c>
      <c r="N67">
        <v>3</v>
      </c>
      <c r="O67">
        <v>2</v>
      </c>
      <c r="P67" t="s">
        <v>56</v>
      </c>
      <c r="Q67">
        <v>1</v>
      </c>
      <c r="R67" t="s">
        <v>52</v>
      </c>
      <c r="S67">
        <v>10325</v>
      </c>
      <c r="T67">
        <v>9148</v>
      </c>
      <c r="U67">
        <v>1</v>
      </c>
      <c r="V67" t="s">
        <v>42</v>
      </c>
      <c r="W67" t="s">
        <v>43</v>
      </c>
      <c r="X67">
        <v>19</v>
      </c>
      <c r="Y67">
        <v>3</v>
      </c>
      <c r="Z67">
        <v>4</v>
      </c>
      <c r="AA67">
        <v>80</v>
      </c>
      <c r="AB67">
        <v>0</v>
      </c>
      <c r="AC67">
        <v>7</v>
      </c>
      <c r="AD67">
        <v>3</v>
      </c>
      <c r="AE67">
        <v>2</v>
      </c>
      <c r="AF67">
        <v>4</v>
      </c>
      <c r="AG67">
        <v>10</v>
      </c>
      <c r="AH67">
        <v>0</v>
      </c>
      <c r="AI67">
        <v>4</v>
      </c>
      <c r="AJ67">
        <v>0.19</v>
      </c>
      <c r="AK67" t="s">
        <v>147</v>
      </c>
      <c r="AL67" t="s">
        <v>148</v>
      </c>
      <c r="AM67" t="s">
        <v>142</v>
      </c>
      <c r="AN67" t="s">
        <v>143</v>
      </c>
      <c r="AO67" t="s">
        <v>153</v>
      </c>
      <c r="AP67" t="s">
        <v>149</v>
      </c>
      <c r="AQ67" t="s">
        <v>146</v>
      </c>
    </row>
    <row r="68" spans="1:43" x14ac:dyDescent="0.35">
      <c r="A68">
        <v>32</v>
      </c>
      <c r="B68" t="s">
        <v>35</v>
      </c>
      <c r="C68" t="s">
        <v>55</v>
      </c>
      <c r="D68">
        <v>562</v>
      </c>
      <c r="E68" t="s">
        <v>37</v>
      </c>
      <c r="F68">
        <v>23</v>
      </c>
      <c r="G68">
        <v>4</v>
      </c>
      <c r="H68" t="s">
        <v>60</v>
      </c>
      <c r="I68">
        <v>1</v>
      </c>
      <c r="J68">
        <v>2467</v>
      </c>
      <c r="K68">
        <v>2</v>
      </c>
      <c r="L68" t="s">
        <v>46</v>
      </c>
      <c r="M68">
        <v>70</v>
      </c>
      <c r="N68">
        <v>4</v>
      </c>
      <c r="O68">
        <v>3</v>
      </c>
      <c r="P68" t="s">
        <v>57</v>
      </c>
      <c r="Q68">
        <v>3</v>
      </c>
      <c r="R68" t="s">
        <v>52</v>
      </c>
      <c r="S68">
        <v>5363</v>
      </c>
      <c r="T68">
        <v>3498</v>
      </c>
      <c r="U68">
        <v>6</v>
      </c>
      <c r="V68" t="s">
        <v>42</v>
      </c>
      <c r="W68" t="s">
        <v>35</v>
      </c>
      <c r="X68">
        <v>17</v>
      </c>
      <c r="Y68">
        <v>4</v>
      </c>
      <c r="Z68">
        <v>1</v>
      </c>
      <c r="AA68">
        <v>80</v>
      </c>
      <c r="AB68">
        <v>1</v>
      </c>
      <c r="AC68">
        <v>4</v>
      </c>
      <c r="AD68">
        <v>2</v>
      </c>
      <c r="AE68">
        <v>3</v>
      </c>
      <c r="AF68">
        <v>5</v>
      </c>
      <c r="AG68">
        <v>7</v>
      </c>
      <c r="AH68">
        <v>1</v>
      </c>
      <c r="AI68">
        <v>2</v>
      </c>
      <c r="AJ68">
        <v>0.17</v>
      </c>
      <c r="AK68" t="s">
        <v>140</v>
      </c>
      <c r="AL68" t="s">
        <v>148</v>
      </c>
      <c r="AM68" t="s">
        <v>152</v>
      </c>
      <c r="AN68" t="s">
        <v>160</v>
      </c>
      <c r="AO68" t="s">
        <v>153</v>
      </c>
      <c r="AP68" t="s">
        <v>145</v>
      </c>
      <c r="AQ68" t="s">
        <v>146</v>
      </c>
    </row>
    <row r="69" spans="1:43" x14ac:dyDescent="0.35">
      <c r="A69">
        <v>30</v>
      </c>
      <c r="B69" t="s">
        <v>35</v>
      </c>
      <c r="C69" t="s">
        <v>36</v>
      </c>
      <c r="D69">
        <v>279</v>
      </c>
      <c r="E69" t="s">
        <v>45</v>
      </c>
      <c r="F69">
        <v>2</v>
      </c>
      <c r="G69">
        <v>4</v>
      </c>
      <c r="H69" t="s">
        <v>59</v>
      </c>
      <c r="I69">
        <v>1</v>
      </c>
      <c r="J69">
        <v>2464</v>
      </c>
      <c r="K69">
        <v>2</v>
      </c>
      <c r="L69" t="s">
        <v>39</v>
      </c>
      <c r="M69">
        <v>33</v>
      </c>
      <c r="N69">
        <v>3</v>
      </c>
      <c r="O69">
        <v>2</v>
      </c>
      <c r="P69" t="s">
        <v>47</v>
      </c>
      <c r="Q69">
        <v>1</v>
      </c>
      <c r="R69" t="s">
        <v>41</v>
      </c>
      <c r="S69">
        <v>4227</v>
      </c>
      <c r="T69">
        <v>19588</v>
      </c>
      <c r="U69">
        <v>1</v>
      </c>
      <c r="V69" t="s">
        <v>42</v>
      </c>
      <c r="W69" t="s">
        <v>35</v>
      </c>
      <c r="X69">
        <v>18</v>
      </c>
      <c r="Y69">
        <v>3</v>
      </c>
      <c r="Z69">
        <v>4</v>
      </c>
      <c r="AA69">
        <v>80</v>
      </c>
      <c r="AB69">
        <v>2</v>
      </c>
      <c r="AC69">
        <v>14</v>
      </c>
      <c r="AD69">
        <v>5</v>
      </c>
      <c r="AE69">
        <v>2</v>
      </c>
      <c r="AF69">
        <v>7</v>
      </c>
      <c r="AG69">
        <v>2</v>
      </c>
      <c r="AH69">
        <v>0</v>
      </c>
      <c r="AI69">
        <v>0</v>
      </c>
      <c r="AJ69">
        <v>0.18</v>
      </c>
      <c r="AK69" t="s">
        <v>140</v>
      </c>
      <c r="AL69" t="s">
        <v>141</v>
      </c>
      <c r="AM69" t="s">
        <v>156</v>
      </c>
      <c r="AN69" t="s">
        <v>143</v>
      </c>
      <c r="AO69" t="s">
        <v>153</v>
      </c>
      <c r="AP69" t="s">
        <v>154</v>
      </c>
      <c r="AQ69" t="s">
        <v>150</v>
      </c>
    </row>
    <row r="70" spans="1:43" x14ac:dyDescent="0.35">
      <c r="A70">
        <v>36</v>
      </c>
      <c r="B70" t="s">
        <v>35</v>
      </c>
      <c r="C70" t="s">
        <v>55</v>
      </c>
      <c r="D70">
        <v>622</v>
      </c>
      <c r="E70" t="s">
        <v>37</v>
      </c>
      <c r="F70">
        <v>1</v>
      </c>
      <c r="G70">
        <v>1</v>
      </c>
      <c r="H70" t="s">
        <v>60</v>
      </c>
      <c r="I70">
        <v>1</v>
      </c>
      <c r="J70">
        <v>2463</v>
      </c>
      <c r="K70">
        <v>1</v>
      </c>
      <c r="L70" t="s">
        <v>46</v>
      </c>
      <c r="M70">
        <v>48</v>
      </c>
      <c r="N70">
        <v>4</v>
      </c>
      <c r="O70">
        <v>2</v>
      </c>
      <c r="P70" t="s">
        <v>53</v>
      </c>
      <c r="Q70">
        <v>3</v>
      </c>
      <c r="R70" t="s">
        <v>52</v>
      </c>
      <c r="S70">
        <v>6232</v>
      </c>
      <c r="T70">
        <v>21833</v>
      </c>
      <c r="U70">
        <v>2</v>
      </c>
      <c r="V70" t="s">
        <v>42</v>
      </c>
      <c r="W70" t="s">
        <v>43</v>
      </c>
      <c r="X70">
        <v>16</v>
      </c>
      <c r="Y70">
        <v>3</v>
      </c>
      <c r="Z70">
        <v>4</v>
      </c>
      <c r="AA70">
        <v>80</v>
      </c>
      <c r="AB70">
        <v>2</v>
      </c>
      <c r="AC70">
        <v>18</v>
      </c>
      <c r="AD70">
        <v>2</v>
      </c>
      <c r="AE70">
        <v>3</v>
      </c>
      <c r="AF70">
        <v>14</v>
      </c>
      <c r="AG70">
        <v>3</v>
      </c>
      <c r="AH70">
        <v>1</v>
      </c>
      <c r="AI70">
        <v>0</v>
      </c>
      <c r="AJ70">
        <v>0.16</v>
      </c>
      <c r="AK70" t="s">
        <v>140</v>
      </c>
      <c r="AL70" t="s">
        <v>155</v>
      </c>
      <c r="AM70" t="s">
        <v>156</v>
      </c>
      <c r="AN70" t="s">
        <v>143</v>
      </c>
      <c r="AO70" t="s">
        <v>153</v>
      </c>
      <c r="AP70" t="s">
        <v>145</v>
      </c>
      <c r="AQ70" t="s">
        <v>150</v>
      </c>
    </row>
    <row r="71" spans="1:43" x14ac:dyDescent="0.35">
      <c r="A71">
        <v>38</v>
      </c>
      <c r="B71" t="s">
        <v>35</v>
      </c>
      <c r="C71" t="s">
        <v>36</v>
      </c>
      <c r="D71">
        <v>1261</v>
      </c>
      <c r="E71" t="s">
        <v>45</v>
      </c>
      <c r="F71">
        <v>7</v>
      </c>
      <c r="G71">
        <v>3</v>
      </c>
      <c r="H71" t="s">
        <v>60</v>
      </c>
      <c r="I71">
        <v>1</v>
      </c>
      <c r="J71">
        <v>2462</v>
      </c>
      <c r="K71">
        <v>3</v>
      </c>
      <c r="L71" t="s">
        <v>46</v>
      </c>
      <c r="M71">
        <v>36</v>
      </c>
      <c r="N71">
        <v>3</v>
      </c>
      <c r="O71">
        <v>2</v>
      </c>
      <c r="P71" t="s">
        <v>57</v>
      </c>
      <c r="Q71">
        <v>4</v>
      </c>
      <c r="R71" t="s">
        <v>52</v>
      </c>
      <c r="S71">
        <v>7918</v>
      </c>
      <c r="T71">
        <v>24200</v>
      </c>
      <c r="U71">
        <v>9</v>
      </c>
      <c r="V71" t="s">
        <v>42</v>
      </c>
      <c r="W71" t="s">
        <v>35</v>
      </c>
      <c r="X71">
        <v>14</v>
      </c>
      <c r="Y71">
        <v>3</v>
      </c>
      <c r="Z71">
        <v>4</v>
      </c>
      <c r="AA71">
        <v>80</v>
      </c>
      <c r="AB71">
        <v>1</v>
      </c>
      <c r="AC71">
        <v>8</v>
      </c>
      <c r="AD71">
        <v>2</v>
      </c>
      <c r="AE71">
        <v>3</v>
      </c>
      <c r="AF71">
        <v>15</v>
      </c>
      <c r="AG71">
        <v>2</v>
      </c>
      <c r="AH71">
        <v>4</v>
      </c>
      <c r="AI71">
        <v>2</v>
      </c>
      <c r="AJ71">
        <v>0.14000000000000001</v>
      </c>
      <c r="AK71" t="s">
        <v>140</v>
      </c>
      <c r="AL71" t="s">
        <v>155</v>
      </c>
      <c r="AM71" t="s">
        <v>156</v>
      </c>
      <c r="AN71" t="s">
        <v>143</v>
      </c>
      <c r="AO71" t="s">
        <v>144</v>
      </c>
      <c r="AP71" t="s">
        <v>145</v>
      </c>
      <c r="AQ71" t="s">
        <v>146</v>
      </c>
    </row>
    <row r="72" spans="1:43" x14ac:dyDescent="0.35">
      <c r="A72">
        <v>45</v>
      </c>
      <c r="B72" t="s">
        <v>35</v>
      </c>
      <c r="C72" t="s">
        <v>55</v>
      </c>
      <c r="D72">
        <v>1079</v>
      </c>
      <c r="E72" t="s">
        <v>37</v>
      </c>
      <c r="F72">
        <v>6</v>
      </c>
      <c r="G72">
        <v>3</v>
      </c>
      <c r="H72" t="s">
        <v>59</v>
      </c>
      <c r="I72">
        <v>1</v>
      </c>
      <c r="J72">
        <v>2459</v>
      </c>
      <c r="K72">
        <v>4</v>
      </c>
      <c r="L72" t="s">
        <v>39</v>
      </c>
      <c r="M72">
        <v>31</v>
      </c>
      <c r="N72">
        <v>2</v>
      </c>
      <c r="O72">
        <v>4</v>
      </c>
      <c r="P72" t="s">
        <v>58</v>
      </c>
      <c r="Q72">
        <v>4</v>
      </c>
      <c r="R72" t="s">
        <v>52</v>
      </c>
      <c r="S72">
        <v>17048</v>
      </c>
      <c r="T72">
        <v>19271</v>
      </c>
      <c r="U72">
        <v>1</v>
      </c>
      <c r="V72" t="s">
        <v>42</v>
      </c>
      <c r="W72" t="s">
        <v>35</v>
      </c>
      <c r="X72">
        <v>14</v>
      </c>
      <c r="Y72">
        <v>3</v>
      </c>
      <c r="Z72">
        <v>4</v>
      </c>
      <c r="AA72">
        <v>80</v>
      </c>
      <c r="AB72">
        <v>0</v>
      </c>
      <c r="AC72">
        <v>13</v>
      </c>
      <c r="AD72">
        <v>3</v>
      </c>
      <c r="AE72">
        <v>3</v>
      </c>
      <c r="AF72">
        <v>10</v>
      </c>
      <c r="AG72">
        <v>9</v>
      </c>
      <c r="AH72">
        <v>0</v>
      </c>
      <c r="AI72">
        <v>4</v>
      </c>
      <c r="AJ72">
        <v>0.14000000000000001</v>
      </c>
      <c r="AK72" t="s">
        <v>147</v>
      </c>
      <c r="AL72" t="s">
        <v>141</v>
      </c>
      <c r="AM72" t="s">
        <v>156</v>
      </c>
      <c r="AN72" t="s">
        <v>143</v>
      </c>
      <c r="AO72" t="s">
        <v>144</v>
      </c>
      <c r="AP72" t="s">
        <v>149</v>
      </c>
      <c r="AQ72" t="s">
        <v>150</v>
      </c>
    </row>
    <row r="73" spans="1:43" x14ac:dyDescent="0.35">
      <c r="A73">
        <v>36</v>
      </c>
      <c r="B73" t="s">
        <v>35</v>
      </c>
      <c r="C73" t="s">
        <v>36</v>
      </c>
      <c r="D73">
        <v>318</v>
      </c>
      <c r="E73" t="s">
        <v>45</v>
      </c>
      <c r="F73">
        <v>9</v>
      </c>
      <c r="G73">
        <v>3</v>
      </c>
      <c r="H73" t="s">
        <v>51</v>
      </c>
      <c r="I73">
        <v>1</v>
      </c>
      <c r="J73">
        <v>90</v>
      </c>
      <c r="K73">
        <v>4</v>
      </c>
      <c r="L73" t="s">
        <v>46</v>
      </c>
      <c r="M73">
        <v>79</v>
      </c>
      <c r="N73">
        <v>2</v>
      </c>
      <c r="O73">
        <v>1</v>
      </c>
      <c r="P73" t="s">
        <v>47</v>
      </c>
      <c r="Q73">
        <v>3</v>
      </c>
      <c r="R73" t="s">
        <v>48</v>
      </c>
      <c r="S73">
        <v>3388</v>
      </c>
      <c r="T73">
        <v>21777</v>
      </c>
      <c r="U73">
        <v>0</v>
      </c>
      <c r="V73" t="s">
        <v>42</v>
      </c>
      <c r="W73" t="s">
        <v>35</v>
      </c>
      <c r="X73">
        <v>17</v>
      </c>
      <c r="Y73">
        <v>3</v>
      </c>
      <c r="Z73">
        <v>1</v>
      </c>
      <c r="AA73">
        <v>80</v>
      </c>
      <c r="AB73">
        <v>1</v>
      </c>
      <c r="AC73">
        <v>2</v>
      </c>
      <c r="AD73">
        <v>0</v>
      </c>
      <c r="AE73">
        <v>2</v>
      </c>
      <c r="AF73">
        <v>1</v>
      </c>
      <c r="AG73">
        <v>0</v>
      </c>
      <c r="AH73">
        <v>0</v>
      </c>
      <c r="AI73">
        <v>0</v>
      </c>
      <c r="AJ73">
        <v>0.17</v>
      </c>
      <c r="AK73" t="s">
        <v>140</v>
      </c>
      <c r="AL73" t="s">
        <v>151</v>
      </c>
      <c r="AM73" t="s">
        <v>142</v>
      </c>
      <c r="AN73" t="s">
        <v>143</v>
      </c>
      <c r="AO73" t="s">
        <v>153</v>
      </c>
      <c r="AP73" t="s">
        <v>145</v>
      </c>
      <c r="AQ73" t="s">
        <v>162</v>
      </c>
    </row>
    <row r="74" spans="1:43" x14ac:dyDescent="0.35">
      <c r="A74">
        <v>47</v>
      </c>
      <c r="B74" t="s">
        <v>35</v>
      </c>
      <c r="C74" t="s">
        <v>44</v>
      </c>
      <c r="D74">
        <v>697</v>
      </c>
      <c r="E74" t="s">
        <v>61</v>
      </c>
      <c r="F74">
        <v>2</v>
      </c>
      <c r="G74">
        <v>1</v>
      </c>
      <c r="H74" t="s">
        <v>59</v>
      </c>
      <c r="I74">
        <v>1</v>
      </c>
      <c r="J74">
        <v>2458</v>
      </c>
      <c r="K74">
        <v>4</v>
      </c>
      <c r="L74" t="s">
        <v>46</v>
      </c>
      <c r="M74">
        <v>96</v>
      </c>
      <c r="N74">
        <v>4</v>
      </c>
      <c r="O74">
        <v>2</v>
      </c>
      <c r="P74" t="s">
        <v>47</v>
      </c>
      <c r="Q74">
        <v>2</v>
      </c>
      <c r="R74" t="s">
        <v>48</v>
      </c>
      <c r="S74">
        <v>5249</v>
      </c>
      <c r="T74">
        <v>12947</v>
      </c>
      <c r="U74">
        <v>1</v>
      </c>
      <c r="V74" t="s">
        <v>42</v>
      </c>
      <c r="W74" t="s">
        <v>35</v>
      </c>
      <c r="X74">
        <v>12</v>
      </c>
      <c r="Y74">
        <v>3</v>
      </c>
      <c r="Z74">
        <v>3</v>
      </c>
      <c r="AA74">
        <v>80</v>
      </c>
      <c r="AB74">
        <v>1</v>
      </c>
      <c r="AC74">
        <v>21</v>
      </c>
      <c r="AD74">
        <v>0</v>
      </c>
      <c r="AE74">
        <v>4</v>
      </c>
      <c r="AF74">
        <v>1</v>
      </c>
      <c r="AG74">
        <v>4</v>
      </c>
      <c r="AH74">
        <v>2</v>
      </c>
      <c r="AI74">
        <v>2</v>
      </c>
      <c r="AJ74">
        <v>0.12</v>
      </c>
      <c r="AK74" t="s">
        <v>147</v>
      </c>
      <c r="AL74" t="s">
        <v>151</v>
      </c>
      <c r="AM74" t="s">
        <v>142</v>
      </c>
      <c r="AN74" t="s">
        <v>143</v>
      </c>
      <c r="AO74" t="s">
        <v>144</v>
      </c>
      <c r="AP74" t="s">
        <v>145</v>
      </c>
      <c r="AQ74" t="s">
        <v>150</v>
      </c>
    </row>
    <row r="75" spans="1:43" x14ac:dyDescent="0.35">
      <c r="A75">
        <v>40</v>
      </c>
      <c r="B75" t="s">
        <v>35</v>
      </c>
      <c r="C75" t="s">
        <v>36</v>
      </c>
      <c r="D75">
        <v>1131</v>
      </c>
      <c r="E75" t="s">
        <v>61</v>
      </c>
      <c r="F75">
        <v>24</v>
      </c>
      <c r="G75">
        <v>3</v>
      </c>
      <c r="H75" t="s">
        <v>60</v>
      </c>
      <c r="I75">
        <v>1</v>
      </c>
      <c r="J75">
        <v>2457</v>
      </c>
      <c r="K75">
        <v>3</v>
      </c>
      <c r="L75" t="s">
        <v>39</v>
      </c>
      <c r="M75">
        <v>92</v>
      </c>
      <c r="N75">
        <v>2</v>
      </c>
      <c r="O75">
        <v>3</v>
      </c>
      <c r="P75" t="s">
        <v>56</v>
      </c>
      <c r="Q75">
        <v>4</v>
      </c>
      <c r="R75" t="s">
        <v>41</v>
      </c>
      <c r="S75">
        <v>2342</v>
      </c>
      <c r="T75">
        <v>21086</v>
      </c>
      <c r="U75">
        <v>1</v>
      </c>
      <c r="V75" t="s">
        <v>42</v>
      </c>
      <c r="W75" t="s">
        <v>35</v>
      </c>
      <c r="X75">
        <v>14</v>
      </c>
      <c r="Y75">
        <v>3</v>
      </c>
      <c r="Z75">
        <v>1</v>
      </c>
      <c r="AA75">
        <v>80</v>
      </c>
      <c r="AB75">
        <v>0</v>
      </c>
      <c r="AC75">
        <v>4</v>
      </c>
      <c r="AD75">
        <v>2</v>
      </c>
      <c r="AE75">
        <v>3</v>
      </c>
      <c r="AF75">
        <v>8</v>
      </c>
      <c r="AG75">
        <v>9</v>
      </c>
      <c r="AH75">
        <v>1</v>
      </c>
      <c r="AI75">
        <v>0</v>
      </c>
      <c r="AJ75">
        <v>0.14000000000000001</v>
      </c>
      <c r="AK75" t="s">
        <v>140</v>
      </c>
      <c r="AL75" t="s">
        <v>141</v>
      </c>
      <c r="AM75" t="s">
        <v>142</v>
      </c>
      <c r="AN75" t="s">
        <v>160</v>
      </c>
      <c r="AO75" t="s">
        <v>144</v>
      </c>
      <c r="AP75" t="s">
        <v>145</v>
      </c>
      <c r="AQ75" t="s">
        <v>146</v>
      </c>
    </row>
    <row r="76" spans="1:43" x14ac:dyDescent="0.35">
      <c r="A76">
        <v>56</v>
      </c>
      <c r="B76" t="s">
        <v>35</v>
      </c>
      <c r="C76" t="s">
        <v>36</v>
      </c>
      <c r="D76">
        <v>1247</v>
      </c>
      <c r="E76" t="s">
        <v>45</v>
      </c>
      <c r="F76">
        <v>1</v>
      </c>
      <c r="G76">
        <v>1</v>
      </c>
      <c r="H76" t="s">
        <v>51</v>
      </c>
      <c r="I76">
        <v>1</v>
      </c>
      <c r="J76">
        <v>2453</v>
      </c>
      <c r="K76">
        <v>1</v>
      </c>
      <c r="L76" t="s">
        <v>39</v>
      </c>
      <c r="M76">
        <v>31</v>
      </c>
      <c r="N76">
        <v>2</v>
      </c>
      <c r="O76">
        <v>3</v>
      </c>
      <c r="P76" t="s">
        <v>61</v>
      </c>
      <c r="Q76">
        <v>3</v>
      </c>
      <c r="R76" t="s">
        <v>41</v>
      </c>
      <c r="S76">
        <v>2413</v>
      </c>
      <c r="T76">
        <v>3300</v>
      </c>
      <c r="U76">
        <v>6</v>
      </c>
      <c r="V76" t="s">
        <v>42</v>
      </c>
      <c r="W76" t="s">
        <v>43</v>
      </c>
      <c r="X76">
        <v>11</v>
      </c>
      <c r="Y76">
        <v>3</v>
      </c>
      <c r="Z76">
        <v>1</v>
      </c>
      <c r="AA76">
        <v>80</v>
      </c>
      <c r="AB76">
        <v>0</v>
      </c>
      <c r="AC76">
        <v>7</v>
      </c>
      <c r="AD76">
        <v>3</v>
      </c>
      <c r="AE76">
        <v>3</v>
      </c>
      <c r="AF76">
        <v>10</v>
      </c>
      <c r="AG76">
        <v>8</v>
      </c>
      <c r="AH76">
        <v>0</v>
      </c>
      <c r="AI76">
        <v>7</v>
      </c>
      <c r="AJ76">
        <v>0.11</v>
      </c>
      <c r="AK76" t="s">
        <v>147</v>
      </c>
      <c r="AL76" t="s">
        <v>141</v>
      </c>
      <c r="AM76" t="s">
        <v>156</v>
      </c>
      <c r="AN76" t="s">
        <v>143</v>
      </c>
      <c r="AO76" t="s">
        <v>144</v>
      </c>
      <c r="AP76" t="s">
        <v>149</v>
      </c>
      <c r="AQ76" t="s">
        <v>146</v>
      </c>
    </row>
    <row r="77" spans="1:43" x14ac:dyDescent="0.35">
      <c r="A77">
        <v>38</v>
      </c>
      <c r="B77" t="s">
        <v>35</v>
      </c>
      <c r="C77" t="s">
        <v>36</v>
      </c>
      <c r="D77">
        <v>713</v>
      </c>
      <c r="E77" t="s">
        <v>37</v>
      </c>
      <c r="F77">
        <v>5</v>
      </c>
      <c r="G77">
        <v>3</v>
      </c>
      <c r="H77" t="s">
        <v>51</v>
      </c>
      <c r="I77">
        <v>1</v>
      </c>
      <c r="J77">
        <v>2452</v>
      </c>
      <c r="K77">
        <v>2</v>
      </c>
      <c r="L77" t="s">
        <v>46</v>
      </c>
      <c r="M77">
        <v>59</v>
      </c>
      <c r="N77">
        <v>3</v>
      </c>
      <c r="O77">
        <v>1</v>
      </c>
      <c r="P77" t="s">
        <v>58</v>
      </c>
      <c r="Q77">
        <v>4</v>
      </c>
      <c r="R77" t="s">
        <v>48</v>
      </c>
      <c r="S77">
        <v>4187</v>
      </c>
      <c r="T77">
        <v>14369</v>
      </c>
      <c r="U77">
        <v>3</v>
      </c>
      <c r="V77" t="s">
        <v>42</v>
      </c>
      <c r="W77" t="s">
        <v>43</v>
      </c>
      <c r="X77">
        <v>11</v>
      </c>
      <c r="Y77">
        <v>3</v>
      </c>
      <c r="Z77">
        <v>4</v>
      </c>
      <c r="AA77">
        <v>80</v>
      </c>
      <c r="AB77">
        <v>0</v>
      </c>
      <c r="AC77">
        <v>8</v>
      </c>
      <c r="AD77">
        <v>2</v>
      </c>
      <c r="AE77">
        <v>3</v>
      </c>
      <c r="AF77">
        <v>5</v>
      </c>
      <c r="AG77">
        <v>3</v>
      </c>
      <c r="AH77">
        <v>2</v>
      </c>
      <c r="AI77">
        <v>7</v>
      </c>
      <c r="AJ77">
        <v>0.11</v>
      </c>
      <c r="AK77" t="s">
        <v>140</v>
      </c>
      <c r="AL77" t="s">
        <v>148</v>
      </c>
      <c r="AM77" t="s">
        <v>152</v>
      </c>
      <c r="AN77" t="s">
        <v>143</v>
      </c>
      <c r="AO77" t="s">
        <v>144</v>
      </c>
      <c r="AP77" t="s">
        <v>145</v>
      </c>
      <c r="AQ77" t="s">
        <v>146</v>
      </c>
    </row>
    <row r="78" spans="1:43" x14ac:dyDescent="0.35">
      <c r="A78">
        <v>25</v>
      </c>
      <c r="B78" t="s">
        <v>35</v>
      </c>
      <c r="C78" t="s">
        <v>44</v>
      </c>
      <c r="D78">
        <v>1018</v>
      </c>
      <c r="E78" t="s">
        <v>61</v>
      </c>
      <c r="F78">
        <v>2</v>
      </c>
      <c r="G78">
        <v>3</v>
      </c>
      <c r="H78" t="s">
        <v>59</v>
      </c>
      <c r="I78">
        <v>1</v>
      </c>
      <c r="J78">
        <v>2446</v>
      </c>
      <c r="K78">
        <v>3</v>
      </c>
      <c r="L78" t="s">
        <v>39</v>
      </c>
      <c r="M78">
        <v>85</v>
      </c>
      <c r="N78">
        <v>3</v>
      </c>
      <c r="O78">
        <v>5</v>
      </c>
      <c r="P78" t="s">
        <v>53</v>
      </c>
      <c r="Q78">
        <v>1</v>
      </c>
      <c r="R78" t="s">
        <v>52</v>
      </c>
      <c r="S78">
        <v>9705</v>
      </c>
      <c r="T78">
        <v>3840</v>
      </c>
      <c r="U78">
        <v>1</v>
      </c>
      <c r="V78" t="s">
        <v>42</v>
      </c>
      <c r="W78" t="s">
        <v>35</v>
      </c>
      <c r="X78">
        <v>18</v>
      </c>
      <c r="Y78">
        <v>3</v>
      </c>
      <c r="Z78">
        <v>3</v>
      </c>
      <c r="AA78">
        <v>80</v>
      </c>
      <c r="AB78">
        <v>2</v>
      </c>
      <c r="AC78">
        <v>4</v>
      </c>
      <c r="AD78">
        <v>2</v>
      </c>
      <c r="AE78">
        <v>3</v>
      </c>
      <c r="AF78">
        <v>26</v>
      </c>
      <c r="AG78">
        <v>0</v>
      </c>
      <c r="AH78">
        <v>6</v>
      </c>
      <c r="AI78">
        <v>1</v>
      </c>
      <c r="AJ78">
        <v>0.18</v>
      </c>
      <c r="AK78" t="s">
        <v>159</v>
      </c>
      <c r="AL78" t="s">
        <v>161</v>
      </c>
      <c r="AM78" t="s">
        <v>142</v>
      </c>
      <c r="AN78" t="s">
        <v>143</v>
      </c>
      <c r="AO78" t="s">
        <v>153</v>
      </c>
      <c r="AP78" t="s">
        <v>145</v>
      </c>
      <c r="AQ78" t="s">
        <v>146</v>
      </c>
    </row>
    <row r="79" spans="1:43" x14ac:dyDescent="0.35">
      <c r="A79">
        <v>30</v>
      </c>
      <c r="B79" t="s">
        <v>35</v>
      </c>
      <c r="C79" t="s">
        <v>36</v>
      </c>
      <c r="D79">
        <v>833</v>
      </c>
      <c r="E79" t="s">
        <v>45</v>
      </c>
      <c r="F79">
        <v>2</v>
      </c>
      <c r="G79">
        <v>3</v>
      </c>
      <c r="H79" t="s">
        <v>59</v>
      </c>
      <c r="I79">
        <v>1</v>
      </c>
      <c r="J79">
        <v>2445</v>
      </c>
      <c r="K79">
        <v>2</v>
      </c>
      <c r="L79" t="s">
        <v>46</v>
      </c>
      <c r="M79">
        <v>94</v>
      </c>
      <c r="N79">
        <v>3</v>
      </c>
      <c r="O79">
        <v>1</v>
      </c>
      <c r="P79" t="s">
        <v>40</v>
      </c>
      <c r="Q79">
        <v>4</v>
      </c>
      <c r="R79" t="s">
        <v>48</v>
      </c>
      <c r="S79">
        <v>6825</v>
      </c>
      <c r="T79">
        <v>20990</v>
      </c>
      <c r="U79">
        <v>1</v>
      </c>
      <c r="V79" t="s">
        <v>42</v>
      </c>
      <c r="W79" t="s">
        <v>43</v>
      </c>
      <c r="X79">
        <v>14</v>
      </c>
      <c r="Y79">
        <v>3</v>
      </c>
      <c r="Z79">
        <v>2</v>
      </c>
      <c r="AA79">
        <v>80</v>
      </c>
      <c r="AB79">
        <v>1</v>
      </c>
      <c r="AC79">
        <v>17</v>
      </c>
      <c r="AD79">
        <v>3</v>
      </c>
      <c r="AE79">
        <v>4</v>
      </c>
      <c r="AF79">
        <v>2</v>
      </c>
      <c r="AG79">
        <v>10</v>
      </c>
      <c r="AH79">
        <v>0</v>
      </c>
      <c r="AI79">
        <v>3</v>
      </c>
      <c r="AJ79">
        <v>0.14000000000000001</v>
      </c>
      <c r="AK79" t="s">
        <v>140</v>
      </c>
      <c r="AL79" t="s">
        <v>148</v>
      </c>
      <c r="AM79" t="s">
        <v>142</v>
      </c>
      <c r="AN79" t="s">
        <v>143</v>
      </c>
      <c r="AO79" t="s">
        <v>144</v>
      </c>
      <c r="AP79" t="s">
        <v>149</v>
      </c>
      <c r="AQ79" t="s">
        <v>150</v>
      </c>
    </row>
    <row r="80" spans="1:43" x14ac:dyDescent="0.35">
      <c r="A80">
        <v>52</v>
      </c>
      <c r="B80" t="s">
        <v>35</v>
      </c>
      <c r="C80" t="s">
        <v>55</v>
      </c>
      <c r="D80">
        <v>833</v>
      </c>
      <c r="E80" t="s">
        <v>37</v>
      </c>
      <c r="F80">
        <v>24</v>
      </c>
      <c r="G80">
        <v>3</v>
      </c>
      <c r="H80" t="s">
        <v>51</v>
      </c>
      <c r="I80">
        <v>1</v>
      </c>
      <c r="J80">
        <v>2444</v>
      </c>
      <c r="K80">
        <v>1</v>
      </c>
      <c r="L80" t="s">
        <v>39</v>
      </c>
      <c r="M80">
        <v>43</v>
      </c>
      <c r="N80">
        <v>3</v>
      </c>
      <c r="O80">
        <v>2</v>
      </c>
      <c r="P80" t="s">
        <v>56</v>
      </c>
      <c r="Q80">
        <v>4</v>
      </c>
      <c r="R80" t="s">
        <v>48</v>
      </c>
      <c r="S80">
        <v>6214</v>
      </c>
      <c r="T80">
        <v>3787</v>
      </c>
      <c r="U80">
        <v>2</v>
      </c>
      <c r="V80" t="s">
        <v>42</v>
      </c>
      <c r="W80" t="s">
        <v>35</v>
      </c>
      <c r="X80">
        <v>18</v>
      </c>
      <c r="Y80">
        <v>3</v>
      </c>
      <c r="Z80">
        <v>2</v>
      </c>
      <c r="AA80">
        <v>80</v>
      </c>
      <c r="AB80">
        <v>1</v>
      </c>
      <c r="AC80">
        <v>6</v>
      </c>
      <c r="AD80">
        <v>2</v>
      </c>
      <c r="AE80">
        <v>3</v>
      </c>
      <c r="AF80">
        <v>16</v>
      </c>
      <c r="AG80">
        <v>6</v>
      </c>
      <c r="AH80">
        <v>15</v>
      </c>
      <c r="AI80">
        <v>8</v>
      </c>
      <c r="AJ80">
        <v>0.18</v>
      </c>
      <c r="AK80" t="s">
        <v>147</v>
      </c>
      <c r="AL80" t="s">
        <v>155</v>
      </c>
      <c r="AM80" t="s">
        <v>156</v>
      </c>
      <c r="AN80" t="s">
        <v>160</v>
      </c>
      <c r="AO80" t="s">
        <v>153</v>
      </c>
      <c r="AP80" t="s">
        <v>145</v>
      </c>
      <c r="AQ80" t="s">
        <v>146</v>
      </c>
    </row>
    <row r="81" spans="1:43" x14ac:dyDescent="0.35">
      <c r="A81">
        <v>32</v>
      </c>
      <c r="B81" t="s">
        <v>35</v>
      </c>
      <c r="C81" t="s">
        <v>36</v>
      </c>
      <c r="D81">
        <v>1001</v>
      </c>
      <c r="E81" t="s">
        <v>45</v>
      </c>
      <c r="F81">
        <v>1</v>
      </c>
      <c r="G81">
        <v>3</v>
      </c>
      <c r="H81" t="s">
        <v>49</v>
      </c>
      <c r="I81">
        <v>1</v>
      </c>
      <c r="J81">
        <v>2443</v>
      </c>
      <c r="K81">
        <v>1</v>
      </c>
      <c r="L81" t="s">
        <v>46</v>
      </c>
      <c r="M81">
        <v>76</v>
      </c>
      <c r="N81">
        <v>3</v>
      </c>
      <c r="O81">
        <v>1</v>
      </c>
      <c r="P81" t="s">
        <v>47</v>
      </c>
      <c r="Q81">
        <v>4</v>
      </c>
      <c r="R81" t="s">
        <v>48</v>
      </c>
      <c r="S81">
        <v>5745</v>
      </c>
      <c r="T81">
        <v>12888</v>
      </c>
      <c r="U81">
        <v>6</v>
      </c>
      <c r="V81" t="s">
        <v>42</v>
      </c>
      <c r="W81" t="s">
        <v>43</v>
      </c>
      <c r="X81">
        <v>11</v>
      </c>
      <c r="Y81">
        <v>3</v>
      </c>
      <c r="Z81">
        <v>1</v>
      </c>
      <c r="AA81">
        <v>80</v>
      </c>
      <c r="AB81">
        <v>1</v>
      </c>
      <c r="AC81">
        <v>10</v>
      </c>
      <c r="AD81">
        <v>1</v>
      </c>
      <c r="AE81">
        <v>2</v>
      </c>
      <c r="AF81">
        <v>6</v>
      </c>
      <c r="AG81">
        <v>3</v>
      </c>
      <c r="AH81">
        <v>4</v>
      </c>
      <c r="AI81">
        <v>4</v>
      </c>
      <c r="AJ81">
        <v>0.11</v>
      </c>
      <c r="AK81" t="s">
        <v>140</v>
      </c>
      <c r="AL81" t="s">
        <v>141</v>
      </c>
      <c r="AM81" t="s">
        <v>142</v>
      </c>
      <c r="AN81" t="s">
        <v>143</v>
      </c>
      <c r="AO81" t="s">
        <v>144</v>
      </c>
      <c r="AP81" t="s">
        <v>145</v>
      </c>
      <c r="AQ81" t="s">
        <v>150</v>
      </c>
    </row>
    <row r="82" spans="1:43" x14ac:dyDescent="0.35">
      <c r="A82">
        <v>38</v>
      </c>
      <c r="B82" t="s">
        <v>35</v>
      </c>
      <c r="C82" t="s">
        <v>36</v>
      </c>
      <c r="D82">
        <v>1225</v>
      </c>
      <c r="E82" t="s">
        <v>61</v>
      </c>
      <c r="F82">
        <v>5</v>
      </c>
      <c r="G82">
        <v>2</v>
      </c>
      <c r="H82" t="s">
        <v>49</v>
      </c>
      <c r="I82">
        <v>1</v>
      </c>
      <c r="J82">
        <v>2442</v>
      </c>
      <c r="K82">
        <v>1</v>
      </c>
      <c r="L82" t="s">
        <v>46</v>
      </c>
      <c r="M82">
        <v>38</v>
      </c>
      <c r="N82">
        <v>3</v>
      </c>
      <c r="O82">
        <v>1</v>
      </c>
      <c r="P82" t="s">
        <v>57</v>
      </c>
      <c r="Q82">
        <v>3</v>
      </c>
      <c r="R82" t="s">
        <v>48</v>
      </c>
      <c r="S82">
        <v>2376</v>
      </c>
      <c r="T82">
        <v>9518</v>
      </c>
      <c r="U82">
        <v>5</v>
      </c>
      <c r="V82" t="s">
        <v>42</v>
      </c>
      <c r="W82" t="s">
        <v>35</v>
      </c>
      <c r="X82">
        <v>12</v>
      </c>
      <c r="Y82">
        <v>3</v>
      </c>
      <c r="Z82">
        <v>2</v>
      </c>
      <c r="AA82">
        <v>80</v>
      </c>
      <c r="AB82">
        <v>1</v>
      </c>
      <c r="AC82">
        <v>3</v>
      </c>
      <c r="AD82">
        <v>2</v>
      </c>
      <c r="AE82">
        <v>3</v>
      </c>
      <c r="AF82">
        <v>5</v>
      </c>
      <c r="AG82">
        <v>8</v>
      </c>
      <c r="AH82">
        <v>3</v>
      </c>
      <c r="AI82">
        <v>1</v>
      </c>
      <c r="AJ82">
        <v>0.12</v>
      </c>
      <c r="AK82" t="s">
        <v>140</v>
      </c>
      <c r="AL82" t="s">
        <v>148</v>
      </c>
      <c r="AM82" t="s">
        <v>156</v>
      </c>
      <c r="AN82" t="s">
        <v>143</v>
      </c>
      <c r="AO82" t="s">
        <v>144</v>
      </c>
      <c r="AP82" t="s">
        <v>145</v>
      </c>
      <c r="AQ82" t="s">
        <v>162</v>
      </c>
    </row>
    <row r="83" spans="1:43" x14ac:dyDescent="0.35">
      <c r="A83">
        <v>28</v>
      </c>
      <c r="B83" t="s">
        <v>35</v>
      </c>
      <c r="C83" t="s">
        <v>44</v>
      </c>
      <c r="D83">
        <v>264</v>
      </c>
      <c r="E83" t="s">
        <v>61</v>
      </c>
      <c r="F83">
        <v>1</v>
      </c>
      <c r="G83">
        <v>4</v>
      </c>
      <c r="H83" t="s">
        <v>49</v>
      </c>
      <c r="I83">
        <v>1</v>
      </c>
      <c r="J83">
        <v>2441</v>
      </c>
      <c r="K83">
        <v>3</v>
      </c>
      <c r="L83" t="s">
        <v>46</v>
      </c>
      <c r="M83">
        <v>84</v>
      </c>
      <c r="N83">
        <v>3</v>
      </c>
      <c r="O83">
        <v>2</v>
      </c>
      <c r="P83" t="s">
        <v>50</v>
      </c>
      <c r="Q83">
        <v>4</v>
      </c>
      <c r="R83" t="s">
        <v>52</v>
      </c>
      <c r="S83">
        <v>4345</v>
      </c>
      <c r="T83">
        <v>6076</v>
      </c>
      <c r="U83">
        <v>0</v>
      </c>
      <c r="V83" t="s">
        <v>42</v>
      </c>
      <c r="W83" t="s">
        <v>35</v>
      </c>
      <c r="X83">
        <v>19</v>
      </c>
      <c r="Y83">
        <v>3</v>
      </c>
      <c r="Z83">
        <v>3</v>
      </c>
      <c r="AA83">
        <v>80</v>
      </c>
      <c r="AB83">
        <v>0</v>
      </c>
      <c r="AC83">
        <v>17</v>
      </c>
      <c r="AD83">
        <v>4</v>
      </c>
      <c r="AE83">
        <v>3</v>
      </c>
      <c r="AF83">
        <v>8</v>
      </c>
      <c r="AG83">
        <v>0</v>
      </c>
      <c r="AH83">
        <v>3</v>
      </c>
      <c r="AI83">
        <v>2</v>
      </c>
      <c r="AJ83">
        <v>0.19</v>
      </c>
      <c r="AK83" t="s">
        <v>159</v>
      </c>
      <c r="AL83" t="s">
        <v>141</v>
      </c>
      <c r="AM83" t="s">
        <v>142</v>
      </c>
      <c r="AN83" t="s">
        <v>143</v>
      </c>
      <c r="AO83" t="s">
        <v>153</v>
      </c>
      <c r="AP83" t="s">
        <v>149</v>
      </c>
      <c r="AQ83" t="s">
        <v>150</v>
      </c>
    </row>
    <row r="84" spans="1:43" x14ac:dyDescent="0.35">
      <c r="A84">
        <v>32</v>
      </c>
      <c r="B84" t="s">
        <v>35</v>
      </c>
      <c r="C84" t="s">
        <v>44</v>
      </c>
      <c r="D84">
        <v>1252</v>
      </c>
      <c r="E84" t="s">
        <v>37</v>
      </c>
      <c r="F84">
        <v>2</v>
      </c>
      <c r="G84">
        <v>1</v>
      </c>
      <c r="H84" t="s">
        <v>38</v>
      </c>
      <c r="I84">
        <v>1</v>
      </c>
      <c r="J84">
        <v>2439</v>
      </c>
      <c r="K84">
        <v>4</v>
      </c>
      <c r="L84" t="s">
        <v>46</v>
      </c>
      <c r="M84">
        <v>70</v>
      </c>
      <c r="N84">
        <v>2</v>
      </c>
      <c r="O84">
        <v>1</v>
      </c>
      <c r="P84" t="s">
        <v>61</v>
      </c>
      <c r="Q84">
        <v>2</v>
      </c>
      <c r="R84" t="s">
        <v>52</v>
      </c>
      <c r="S84">
        <v>4502</v>
      </c>
      <c r="T84">
        <v>21624</v>
      </c>
      <c r="U84">
        <v>1</v>
      </c>
      <c r="V84" t="s">
        <v>42</v>
      </c>
      <c r="W84" t="s">
        <v>43</v>
      </c>
      <c r="X84">
        <v>15</v>
      </c>
      <c r="Y84">
        <v>3</v>
      </c>
      <c r="Z84">
        <v>4</v>
      </c>
      <c r="AA84">
        <v>80</v>
      </c>
      <c r="AB84">
        <v>1</v>
      </c>
      <c r="AC84">
        <v>9</v>
      </c>
      <c r="AD84">
        <v>3</v>
      </c>
      <c r="AE84">
        <v>4</v>
      </c>
      <c r="AF84">
        <v>9</v>
      </c>
      <c r="AG84">
        <v>14</v>
      </c>
      <c r="AH84">
        <v>0</v>
      </c>
      <c r="AI84">
        <v>8</v>
      </c>
      <c r="AJ84">
        <v>0.15</v>
      </c>
      <c r="AK84" t="s">
        <v>140</v>
      </c>
      <c r="AL84" t="s">
        <v>141</v>
      </c>
      <c r="AM84" t="s">
        <v>152</v>
      </c>
      <c r="AN84" t="s">
        <v>143</v>
      </c>
      <c r="AO84" t="s">
        <v>144</v>
      </c>
      <c r="AP84" t="s">
        <v>149</v>
      </c>
      <c r="AQ84" t="s">
        <v>146</v>
      </c>
    </row>
    <row r="85" spans="1:43" x14ac:dyDescent="0.35">
      <c r="A85">
        <v>26</v>
      </c>
      <c r="B85" t="s">
        <v>35</v>
      </c>
      <c r="C85" t="s">
        <v>44</v>
      </c>
      <c r="D85">
        <v>530</v>
      </c>
      <c r="E85" t="s">
        <v>61</v>
      </c>
      <c r="F85">
        <v>2</v>
      </c>
      <c r="G85">
        <v>4</v>
      </c>
      <c r="H85" t="s">
        <v>59</v>
      </c>
      <c r="I85">
        <v>1</v>
      </c>
      <c r="J85">
        <v>2438</v>
      </c>
      <c r="K85">
        <v>1</v>
      </c>
      <c r="L85" t="s">
        <v>39</v>
      </c>
      <c r="M85">
        <v>93</v>
      </c>
      <c r="N85">
        <v>3</v>
      </c>
      <c r="O85">
        <v>2</v>
      </c>
      <c r="P85" t="s">
        <v>61</v>
      </c>
      <c r="Q85">
        <v>3</v>
      </c>
      <c r="R85" t="s">
        <v>41</v>
      </c>
      <c r="S85">
        <v>3633</v>
      </c>
      <c r="T85">
        <v>22308</v>
      </c>
      <c r="U85">
        <v>1</v>
      </c>
      <c r="V85" t="s">
        <v>42</v>
      </c>
      <c r="W85" t="s">
        <v>43</v>
      </c>
      <c r="X85">
        <v>24</v>
      </c>
      <c r="Y85">
        <v>3</v>
      </c>
      <c r="Z85">
        <v>4</v>
      </c>
      <c r="AA85">
        <v>80</v>
      </c>
      <c r="AB85">
        <v>3</v>
      </c>
      <c r="AC85">
        <v>16</v>
      </c>
      <c r="AD85">
        <v>2</v>
      </c>
      <c r="AE85">
        <v>3</v>
      </c>
      <c r="AF85">
        <v>1</v>
      </c>
      <c r="AG85">
        <v>0</v>
      </c>
      <c r="AH85">
        <v>2</v>
      </c>
      <c r="AI85">
        <v>2</v>
      </c>
      <c r="AJ85">
        <v>0.24</v>
      </c>
      <c r="AK85" t="s">
        <v>159</v>
      </c>
      <c r="AL85" t="s">
        <v>151</v>
      </c>
      <c r="AM85" t="s">
        <v>142</v>
      </c>
      <c r="AN85" t="s">
        <v>143</v>
      </c>
      <c r="AO85" t="s">
        <v>158</v>
      </c>
      <c r="AP85" t="s">
        <v>145</v>
      </c>
      <c r="AQ85" t="s">
        <v>150</v>
      </c>
    </row>
    <row r="86" spans="1:43" x14ac:dyDescent="0.35">
      <c r="A86">
        <v>49</v>
      </c>
      <c r="B86" t="s">
        <v>35</v>
      </c>
      <c r="C86" t="s">
        <v>44</v>
      </c>
      <c r="D86">
        <v>1066</v>
      </c>
      <c r="E86" t="s">
        <v>45</v>
      </c>
      <c r="F86">
        <v>7</v>
      </c>
      <c r="G86">
        <v>3</v>
      </c>
      <c r="H86" t="s">
        <v>49</v>
      </c>
      <c r="I86">
        <v>1</v>
      </c>
      <c r="J86">
        <v>2436</v>
      </c>
      <c r="K86">
        <v>4</v>
      </c>
      <c r="L86" t="s">
        <v>46</v>
      </c>
      <c r="M86">
        <v>78</v>
      </c>
      <c r="N86">
        <v>3</v>
      </c>
      <c r="O86">
        <v>3</v>
      </c>
      <c r="P86" t="s">
        <v>58</v>
      </c>
      <c r="Q86">
        <v>2</v>
      </c>
      <c r="R86" t="s">
        <v>48</v>
      </c>
      <c r="S86">
        <v>19740</v>
      </c>
      <c r="T86">
        <v>20489</v>
      </c>
      <c r="U86">
        <v>3</v>
      </c>
      <c r="V86" t="s">
        <v>42</v>
      </c>
      <c r="W86" t="s">
        <v>43</v>
      </c>
      <c r="X86">
        <v>11</v>
      </c>
      <c r="Y86">
        <v>3</v>
      </c>
      <c r="Z86">
        <v>2</v>
      </c>
      <c r="AA86">
        <v>80</v>
      </c>
      <c r="AB86">
        <v>2</v>
      </c>
      <c r="AC86">
        <v>16</v>
      </c>
      <c r="AD86">
        <v>2</v>
      </c>
      <c r="AE86">
        <v>3</v>
      </c>
      <c r="AF86">
        <v>8</v>
      </c>
      <c r="AG86">
        <v>0</v>
      </c>
      <c r="AH86">
        <v>0</v>
      </c>
      <c r="AI86">
        <v>7</v>
      </c>
      <c r="AJ86">
        <v>0.11</v>
      </c>
      <c r="AK86" t="s">
        <v>147</v>
      </c>
      <c r="AL86" t="s">
        <v>141</v>
      </c>
      <c r="AM86" t="s">
        <v>142</v>
      </c>
      <c r="AN86" t="s">
        <v>143</v>
      </c>
      <c r="AO86" t="s">
        <v>144</v>
      </c>
      <c r="AP86" t="s">
        <v>145</v>
      </c>
      <c r="AQ86" t="s">
        <v>150</v>
      </c>
    </row>
    <row r="87" spans="1:43" x14ac:dyDescent="0.35">
      <c r="A87">
        <v>36</v>
      </c>
      <c r="B87" t="s">
        <v>35</v>
      </c>
      <c r="C87" t="s">
        <v>44</v>
      </c>
      <c r="D87">
        <v>585</v>
      </c>
      <c r="E87" t="s">
        <v>37</v>
      </c>
      <c r="F87">
        <v>1</v>
      </c>
      <c r="G87">
        <v>3</v>
      </c>
      <c r="H87" t="s">
        <v>59</v>
      </c>
      <c r="I87">
        <v>1</v>
      </c>
      <c r="J87">
        <v>2435</v>
      </c>
      <c r="K87">
        <v>3</v>
      </c>
      <c r="L87" t="s">
        <v>46</v>
      </c>
      <c r="M87">
        <v>57</v>
      </c>
      <c r="N87">
        <v>3</v>
      </c>
      <c r="O87">
        <v>2</v>
      </c>
      <c r="P87" t="s">
        <v>53</v>
      </c>
      <c r="Q87">
        <v>1</v>
      </c>
      <c r="R87" t="s">
        <v>48</v>
      </c>
      <c r="S87">
        <v>3448</v>
      </c>
      <c r="T87">
        <v>19682</v>
      </c>
      <c r="U87">
        <v>3</v>
      </c>
      <c r="V87" t="s">
        <v>42</v>
      </c>
      <c r="W87" t="s">
        <v>43</v>
      </c>
      <c r="X87">
        <v>12</v>
      </c>
      <c r="Y87">
        <v>4</v>
      </c>
      <c r="Z87">
        <v>3</v>
      </c>
      <c r="AA87">
        <v>80</v>
      </c>
      <c r="AB87">
        <v>0</v>
      </c>
      <c r="AC87">
        <v>22</v>
      </c>
      <c r="AD87">
        <v>2</v>
      </c>
      <c r="AE87">
        <v>4</v>
      </c>
      <c r="AF87">
        <v>4</v>
      </c>
      <c r="AG87">
        <v>0</v>
      </c>
      <c r="AH87">
        <v>0</v>
      </c>
      <c r="AI87">
        <v>0</v>
      </c>
      <c r="AJ87">
        <v>0.12</v>
      </c>
      <c r="AK87" t="s">
        <v>140</v>
      </c>
      <c r="AL87" t="s">
        <v>148</v>
      </c>
      <c r="AM87" t="s">
        <v>152</v>
      </c>
      <c r="AN87" t="s">
        <v>143</v>
      </c>
      <c r="AO87" t="s">
        <v>144</v>
      </c>
      <c r="AP87" t="s">
        <v>145</v>
      </c>
      <c r="AQ87" t="s">
        <v>150</v>
      </c>
    </row>
    <row r="88" spans="1:43" x14ac:dyDescent="0.35">
      <c r="A88">
        <v>33</v>
      </c>
      <c r="B88" t="s">
        <v>35</v>
      </c>
      <c r="C88" t="s">
        <v>44</v>
      </c>
      <c r="D88">
        <v>1324</v>
      </c>
      <c r="E88" t="s">
        <v>37</v>
      </c>
      <c r="F88">
        <v>19</v>
      </c>
      <c r="G88">
        <v>4</v>
      </c>
      <c r="H88" t="s">
        <v>60</v>
      </c>
      <c r="I88">
        <v>1</v>
      </c>
      <c r="J88">
        <v>2433</v>
      </c>
      <c r="K88">
        <v>4</v>
      </c>
      <c r="L88" t="s">
        <v>46</v>
      </c>
      <c r="M88">
        <v>41</v>
      </c>
      <c r="N88">
        <v>4</v>
      </c>
      <c r="O88">
        <v>2</v>
      </c>
      <c r="P88" t="s">
        <v>53</v>
      </c>
      <c r="Q88">
        <v>4</v>
      </c>
      <c r="R88" t="s">
        <v>52</v>
      </c>
      <c r="S88">
        <v>3346</v>
      </c>
      <c r="T88">
        <v>26204</v>
      </c>
      <c r="U88">
        <v>1</v>
      </c>
      <c r="V88" t="s">
        <v>42</v>
      </c>
      <c r="W88" t="s">
        <v>43</v>
      </c>
      <c r="X88">
        <v>12</v>
      </c>
      <c r="Y88">
        <v>3</v>
      </c>
      <c r="Z88">
        <v>4</v>
      </c>
      <c r="AA88">
        <v>80</v>
      </c>
      <c r="AB88">
        <v>3</v>
      </c>
      <c r="AC88">
        <v>20</v>
      </c>
      <c r="AD88">
        <v>4</v>
      </c>
      <c r="AE88">
        <v>3</v>
      </c>
      <c r="AF88">
        <v>7</v>
      </c>
      <c r="AG88">
        <v>2</v>
      </c>
      <c r="AH88">
        <v>1</v>
      </c>
      <c r="AI88">
        <v>8</v>
      </c>
      <c r="AJ88">
        <v>0.12</v>
      </c>
      <c r="AK88" t="s">
        <v>140</v>
      </c>
      <c r="AL88" t="s">
        <v>141</v>
      </c>
      <c r="AM88" t="s">
        <v>156</v>
      </c>
      <c r="AN88" t="s">
        <v>157</v>
      </c>
      <c r="AO88" t="s">
        <v>144</v>
      </c>
      <c r="AP88" t="s">
        <v>149</v>
      </c>
      <c r="AQ88" t="s">
        <v>150</v>
      </c>
    </row>
    <row r="89" spans="1:43" x14ac:dyDescent="0.35">
      <c r="A89">
        <v>23</v>
      </c>
      <c r="B89" t="s">
        <v>35</v>
      </c>
      <c r="C89" t="s">
        <v>44</v>
      </c>
      <c r="D89">
        <v>486</v>
      </c>
      <c r="E89" t="s">
        <v>37</v>
      </c>
      <c r="F89">
        <v>5</v>
      </c>
      <c r="G89">
        <v>3</v>
      </c>
      <c r="H89" t="s">
        <v>49</v>
      </c>
      <c r="I89">
        <v>1</v>
      </c>
      <c r="J89">
        <v>2431</v>
      </c>
      <c r="K89">
        <v>2</v>
      </c>
      <c r="L89" t="s">
        <v>46</v>
      </c>
      <c r="M89">
        <v>99</v>
      </c>
      <c r="N89">
        <v>4</v>
      </c>
      <c r="O89">
        <v>2</v>
      </c>
      <c r="P89" t="s">
        <v>61</v>
      </c>
      <c r="Q89">
        <v>3</v>
      </c>
      <c r="R89" t="s">
        <v>41</v>
      </c>
      <c r="S89">
        <v>5441</v>
      </c>
      <c r="T89">
        <v>24907</v>
      </c>
      <c r="U89">
        <v>3</v>
      </c>
      <c r="V89" t="s">
        <v>42</v>
      </c>
      <c r="W89" t="s">
        <v>43</v>
      </c>
      <c r="X89">
        <v>14</v>
      </c>
      <c r="Y89">
        <v>3</v>
      </c>
      <c r="Z89">
        <v>4</v>
      </c>
      <c r="AA89">
        <v>80</v>
      </c>
      <c r="AB89">
        <v>1</v>
      </c>
      <c r="AC89">
        <v>6</v>
      </c>
      <c r="AD89">
        <v>3</v>
      </c>
      <c r="AE89">
        <v>3</v>
      </c>
      <c r="AF89">
        <v>1</v>
      </c>
      <c r="AG89">
        <v>1</v>
      </c>
      <c r="AH89">
        <v>1</v>
      </c>
      <c r="AI89">
        <v>3</v>
      </c>
      <c r="AJ89">
        <v>0.14000000000000001</v>
      </c>
      <c r="AK89" t="s">
        <v>159</v>
      </c>
      <c r="AL89" t="s">
        <v>151</v>
      </c>
      <c r="AM89" t="s">
        <v>142</v>
      </c>
      <c r="AN89" t="s">
        <v>143</v>
      </c>
      <c r="AO89" t="s">
        <v>144</v>
      </c>
      <c r="AP89" t="s">
        <v>149</v>
      </c>
      <c r="AQ89" t="s">
        <v>146</v>
      </c>
    </row>
    <row r="90" spans="1:43" x14ac:dyDescent="0.35">
      <c r="A90">
        <v>28</v>
      </c>
      <c r="B90" t="s">
        <v>35</v>
      </c>
      <c r="C90" t="s">
        <v>36</v>
      </c>
      <c r="D90">
        <v>1092</v>
      </c>
      <c r="E90" t="s">
        <v>61</v>
      </c>
      <c r="F90">
        <v>7</v>
      </c>
      <c r="G90">
        <v>1</v>
      </c>
      <c r="H90" t="s">
        <v>38</v>
      </c>
      <c r="I90">
        <v>1</v>
      </c>
      <c r="J90">
        <v>2429</v>
      </c>
      <c r="K90">
        <v>1</v>
      </c>
      <c r="L90" t="s">
        <v>46</v>
      </c>
      <c r="M90">
        <v>86</v>
      </c>
      <c r="N90">
        <v>3</v>
      </c>
      <c r="O90">
        <v>1</v>
      </c>
      <c r="P90" t="s">
        <v>56</v>
      </c>
      <c r="Q90">
        <v>4</v>
      </c>
      <c r="R90" t="s">
        <v>48</v>
      </c>
      <c r="S90">
        <v>2258</v>
      </c>
      <c r="T90">
        <v>7259</v>
      </c>
      <c r="U90">
        <v>2</v>
      </c>
      <c r="V90" t="s">
        <v>42</v>
      </c>
      <c r="W90" t="s">
        <v>35</v>
      </c>
      <c r="X90">
        <v>13</v>
      </c>
      <c r="Y90">
        <v>3</v>
      </c>
      <c r="Z90">
        <v>2</v>
      </c>
      <c r="AA90">
        <v>80</v>
      </c>
      <c r="AB90">
        <v>2</v>
      </c>
      <c r="AC90">
        <v>13</v>
      </c>
      <c r="AD90">
        <v>5</v>
      </c>
      <c r="AE90">
        <v>2</v>
      </c>
      <c r="AF90">
        <v>5</v>
      </c>
      <c r="AG90">
        <v>7</v>
      </c>
      <c r="AH90">
        <v>0</v>
      </c>
      <c r="AI90">
        <v>7</v>
      </c>
      <c r="AJ90">
        <v>0.13</v>
      </c>
      <c r="AK90" t="s">
        <v>159</v>
      </c>
      <c r="AL90" t="s">
        <v>148</v>
      </c>
      <c r="AM90" t="s">
        <v>142</v>
      </c>
      <c r="AN90" t="s">
        <v>143</v>
      </c>
      <c r="AO90" t="s">
        <v>144</v>
      </c>
      <c r="AP90" t="s">
        <v>154</v>
      </c>
      <c r="AQ90" t="s">
        <v>150</v>
      </c>
    </row>
    <row r="91" spans="1:43" x14ac:dyDescent="0.35">
      <c r="A91">
        <v>46</v>
      </c>
      <c r="B91" t="s">
        <v>35</v>
      </c>
      <c r="C91" t="s">
        <v>36</v>
      </c>
      <c r="D91">
        <v>921</v>
      </c>
      <c r="E91" t="s">
        <v>37</v>
      </c>
      <c r="F91">
        <v>23</v>
      </c>
      <c r="G91">
        <v>4</v>
      </c>
      <c r="H91" t="s">
        <v>51</v>
      </c>
      <c r="I91">
        <v>1</v>
      </c>
      <c r="J91">
        <v>2428</v>
      </c>
      <c r="K91">
        <v>4</v>
      </c>
      <c r="L91" t="s">
        <v>46</v>
      </c>
      <c r="M91">
        <v>74</v>
      </c>
      <c r="N91">
        <v>2</v>
      </c>
      <c r="O91">
        <v>4</v>
      </c>
      <c r="P91" t="s">
        <v>53</v>
      </c>
      <c r="Q91">
        <v>3</v>
      </c>
      <c r="R91" t="s">
        <v>48</v>
      </c>
      <c r="S91">
        <v>4424</v>
      </c>
      <c r="T91">
        <v>12066</v>
      </c>
      <c r="U91">
        <v>3</v>
      </c>
      <c r="V91" t="s">
        <v>42</v>
      </c>
      <c r="W91" t="s">
        <v>35</v>
      </c>
      <c r="X91">
        <v>14</v>
      </c>
      <c r="Y91">
        <v>3</v>
      </c>
      <c r="Z91">
        <v>4</v>
      </c>
      <c r="AA91">
        <v>80</v>
      </c>
      <c r="AB91">
        <v>0</v>
      </c>
      <c r="AC91">
        <v>4</v>
      </c>
      <c r="AD91">
        <v>2</v>
      </c>
      <c r="AE91">
        <v>1</v>
      </c>
      <c r="AF91">
        <v>0</v>
      </c>
      <c r="AG91">
        <v>2</v>
      </c>
      <c r="AH91">
        <v>0</v>
      </c>
      <c r="AI91">
        <v>2</v>
      </c>
      <c r="AJ91">
        <v>0.14000000000000001</v>
      </c>
      <c r="AK91" t="s">
        <v>147</v>
      </c>
      <c r="AL91" t="s">
        <v>151</v>
      </c>
      <c r="AM91" t="s">
        <v>152</v>
      </c>
      <c r="AN91" t="s">
        <v>160</v>
      </c>
      <c r="AO91" t="s">
        <v>144</v>
      </c>
      <c r="AP91" t="s">
        <v>145</v>
      </c>
      <c r="AQ91" t="s">
        <v>146</v>
      </c>
    </row>
    <row r="92" spans="1:43" x14ac:dyDescent="0.35">
      <c r="A92">
        <v>40</v>
      </c>
      <c r="B92" t="s">
        <v>35</v>
      </c>
      <c r="C92" t="s">
        <v>55</v>
      </c>
      <c r="D92">
        <v>117</v>
      </c>
      <c r="E92" t="s">
        <v>61</v>
      </c>
      <c r="F92">
        <v>12</v>
      </c>
      <c r="G92">
        <v>3</v>
      </c>
      <c r="H92" t="s">
        <v>61</v>
      </c>
      <c r="I92">
        <v>1</v>
      </c>
      <c r="J92">
        <v>2425</v>
      </c>
      <c r="K92">
        <v>2</v>
      </c>
      <c r="L92" t="s">
        <v>39</v>
      </c>
      <c r="M92">
        <v>87</v>
      </c>
      <c r="N92">
        <v>3</v>
      </c>
      <c r="O92">
        <v>1</v>
      </c>
      <c r="P92" t="s">
        <v>47</v>
      </c>
      <c r="Q92">
        <v>3</v>
      </c>
      <c r="R92" t="s">
        <v>48</v>
      </c>
      <c r="S92">
        <v>3346</v>
      </c>
      <c r="T92">
        <v>21026</v>
      </c>
      <c r="U92">
        <v>0</v>
      </c>
      <c r="V92" t="s">
        <v>42</v>
      </c>
      <c r="W92" t="s">
        <v>43</v>
      </c>
      <c r="X92">
        <v>13</v>
      </c>
      <c r="Y92">
        <v>3</v>
      </c>
      <c r="Z92">
        <v>4</v>
      </c>
      <c r="AA92">
        <v>80</v>
      </c>
      <c r="AB92">
        <v>1</v>
      </c>
      <c r="AC92">
        <v>7</v>
      </c>
      <c r="AD92">
        <v>3</v>
      </c>
      <c r="AE92">
        <v>3</v>
      </c>
      <c r="AF92">
        <v>0</v>
      </c>
      <c r="AG92">
        <v>1</v>
      </c>
      <c r="AH92">
        <v>2</v>
      </c>
      <c r="AI92">
        <v>9</v>
      </c>
      <c r="AJ92">
        <v>0.13</v>
      </c>
      <c r="AK92" t="s">
        <v>140</v>
      </c>
      <c r="AL92" t="s">
        <v>151</v>
      </c>
      <c r="AM92" t="s">
        <v>142</v>
      </c>
      <c r="AN92" t="s">
        <v>157</v>
      </c>
      <c r="AO92" t="s">
        <v>144</v>
      </c>
      <c r="AP92" t="s">
        <v>149</v>
      </c>
      <c r="AQ92" t="s">
        <v>146</v>
      </c>
    </row>
    <row r="93" spans="1:43" x14ac:dyDescent="0.35">
      <c r="A93">
        <v>46</v>
      </c>
      <c r="B93" t="s">
        <v>35</v>
      </c>
      <c r="C93" t="s">
        <v>36</v>
      </c>
      <c r="D93">
        <v>669</v>
      </c>
      <c r="E93" t="s">
        <v>37</v>
      </c>
      <c r="F93">
        <v>9</v>
      </c>
      <c r="G93">
        <v>2</v>
      </c>
      <c r="H93" t="s">
        <v>51</v>
      </c>
      <c r="I93">
        <v>1</v>
      </c>
      <c r="J93">
        <v>118</v>
      </c>
      <c r="K93">
        <v>3</v>
      </c>
      <c r="L93" t="s">
        <v>46</v>
      </c>
      <c r="M93">
        <v>64</v>
      </c>
      <c r="N93">
        <v>2</v>
      </c>
      <c r="O93">
        <v>3</v>
      </c>
      <c r="P93" t="s">
        <v>40</v>
      </c>
      <c r="Q93">
        <v>4</v>
      </c>
      <c r="R93" t="s">
        <v>41</v>
      </c>
      <c r="S93">
        <v>9619</v>
      </c>
      <c r="T93">
        <v>13596</v>
      </c>
      <c r="U93">
        <v>1</v>
      </c>
      <c r="V93" t="s">
        <v>42</v>
      </c>
      <c r="W93" t="s">
        <v>43</v>
      </c>
      <c r="X93">
        <v>16</v>
      </c>
      <c r="Y93">
        <v>3</v>
      </c>
      <c r="Z93">
        <v>4</v>
      </c>
      <c r="AA93">
        <v>80</v>
      </c>
      <c r="AB93">
        <v>0</v>
      </c>
      <c r="AC93">
        <v>9</v>
      </c>
      <c r="AD93">
        <v>3</v>
      </c>
      <c r="AE93">
        <v>3</v>
      </c>
      <c r="AF93">
        <v>9</v>
      </c>
      <c r="AG93">
        <v>8</v>
      </c>
      <c r="AH93">
        <v>4</v>
      </c>
      <c r="AI93">
        <v>7</v>
      </c>
      <c r="AJ93">
        <v>0.16</v>
      </c>
      <c r="AK93" t="s">
        <v>147</v>
      </c>
      <c r="AL93" t="s">
        <v>141</v>
      </c>
      <c r="AM93" t="s">
        <v>152</v>
      </c>
      <c r="AN93" t="s">
        <v>143</v>
      </c>
      <c r="AO93" t="s">
        <v>153</v>
      </c>
      <c r="AP93" t="s">
        <v>149</v>
      </c>
      <c r="AQ93" t="s">
        <v>146</v>
      </c>
    </row>
    <row r="94" spans="1:43" x14ac:dyDescent="0.35">
      <c r="A94">
        <v>40</v>
      </c>
      <c r="B94" t="s">
        <v>35</v>
      </c>
      <c r="C94" t="s">
        <v>55</v>
      </c>
      <c r="D94">
        <v>1303</v>
      </c>
      <c r="E94" t="s">
        <v>37</v>
      </c>
      <c r="F94">
        <v>10</v>
      </c>
      <c r="G94">
        <v>2</v>
      </c>
      <c r="H94" t="s">
        <v>59</v>
      </c>
      <c r="I94">
        <v>1</v>
      </c>
      <c r="J94">
        <v>2424</v>
      </c>
      <c r="K94">
        <v>4</v>
      </c>
      <c r="L94" t="s">
        <v>39</v>
      </c>
      <c r="M94">
        <v>58</v>
      </c>
      <c r="N94">
        <v>3</v>
      </c>
      <c r="O94">
        <v>3</v>
      </c>
      <c r="P94" t="s">
        <v>61</v>
      </c>
      <c r="Q94">
        <v>3</v>
      </c>
      <c r="R94" t="s">
        <v>48</v>
      </c>
      <c r="S94">
        <v>5762</v>
      </c>
      <c r="T94">
        <v>26582</v>
      </c>
      <c r="U94">
        <v>1</v>
      </c>
      <c r="V94" t="s">
        <v>42</v>
      </c>
      <c r="W94" t="s">
        <v>35</v>
      </c>
      <c r="X94">
        <v>13</v>
      </c>
      <c r="Y94">
        <v>3</v>
      </c>
      <c r="Z94">
        <v>4</v>
      </c>
      <c r="AA94">
        <v>80</v>
      </c>
      <c r="AB94">
        <v>0</v>
      </c>
      <c r="AC94">
        <v>3</v>
      </c>
      <c r="AD94">
        <v>2</v>
      </c>
      <c r="AE94">
        <v>1</v>
      </c>
      <c r="AF94">
        <v>5</v>
      </c>
      <c r="AG94">
        <v>7</v>
      </c>
      <c r="AH94">
        <v>4</v>
      </c>
      <c r="AI94">
        <v>1</v>
      </c>
      <c r="AJ94">
        <v>0.13</v>
      </c>
      <c r="AK94" t="s">
        <v>140</v>
      </c>
      <c r="AL94" t="s">
        <v>148</v>
      </c>
      <c r="AM94" t="s">
        <v>152</v>
      </c>
      <c r="AN94" t="s">
        <v>157</v>
      </c>
      <c r="AO94" t="s">
        <v>144</v>
      </c>
      <c r="AP94" t="s">
        <v>145</v>
      </c>
      <c r="AQ94" t="s">
        <v>162</v>
      </c>
    </row>
    <row r="95" spans="1:43" x14ac:dyDescent="0.35">
      <c r="A95">
        <v>30</v>
      </c>
      <c r="B95" t="s">
        <v>35</v>
      </c>
      <c r="C95" t="s">
        <v>36</v>
      </c>
      <c r="D95">
        <v>835</v>
      </c>
      <c r="E95" t="s">
        <v>37</v>
      </c>
      <c r="F95">
        <v>16</v>
      </c>
      <c r="G95">
        <v>3</v>
      </c>
      <c r="H95" t="s">
        <v>38</v>
      </c>
      <c r="I95">
        <v>1</v>
      </c>
      <c r="J95">
        <v>2423</v>
      </c>
      <c r="K95">
        <v>2</v>
      </c>
      <c r="L95" t="s">
        <v>39</v>
      </c>
      <c r="M95">
        <v>48</v>
      </c>
      <c r="N95">
        <v>3</v>
      </c>
      <c r="O95">
        <v>3</v>
      </c>
      <c r="P95" t="s">
        <v>53</v>
      </c>
      <c r="Q95">
        <v>3</v>
      </c>
      <c r="R95" t="s">
        <v>52</v>
      </c>
      <c r="S95">
        <v>6842</v>
      </c>
      <c r="T95">
        <v>21624</v>
      </c>
      <c r="U95">
        <v>8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11</v>
      </c>
      <c r="AD95">
        <v>0</v>
      </c>
      <c r="AE95">
        <v>2</v>
      </c>
      <c r="AF95">
        <v>5</v>
      </c>
      <c r="AG95">
        <v>0</v>
      </c>
      <c r="AH95">
        <v>0</v>
      </c>
      <c r="AI95">
        <v>7</v>
      </c>
      <c r="AJ95">
        <v>0.13</v>
      </c>
      <c r="AK95" t="s">
        <v>140</v>
      </c>
      <c r="AL95" t="s">
        <v>148</v>
      </c>
      <c r="AM95" t="s">
        <v>156</v>
      </c>
      <c r="AN95" t="s">
        <v>157</v>
      </c>
      <c r="AO95" t="s">
        <v>144</v>
      </c>
      <c r="AP95" t="s">
        <v>145</v>
      </c>
      <c r="AQ95" t="s">
        <v>150</v>
      </c>
    </row>
    <row r="96" spans="1:43" x14ac:dyDescent="0.35">
      <c r="A96">
        <v>31</v>
      </c>
      <c r="B96" t="s">
        <v>35</v>
      </c>
      <c r="C96" t="s">
        <v>36</v>
      </c>
      <c r="D96">
        <v>658</v>
      </c>
      <c r="E96" t="s">
        <v>61</v>
      </c>
      <c r="F96">
        <v>10</v>
      </c>
      <c r="G96">
        <v>4</v>
      </c>
      <c r="H96" t="s">
        <v>49</v>
      </c>
      <c r="I96">
        <v>1</v>
      </c>
      <c r="J96">
        <v>2422</v>
      </c>
      <c r="K96">
        <v>1</v>
      </c>
      <c r="L96" t="s">
        <v>39</v>
      </c>
      <c r="M96">
        <v>95</v>
      </c>
      <c r="N96">
        <v>2</v>
      </c>
      <c r="O96">
        <v>1</v>
      </c>
      <c r="P96" t="s">
        <v>50</v>
      </c>
      <c r="Q96">
        <v>2</v>
      </c>
      <c r="R96" t="s">
        <v>41</v>
      </c>
      <c r="S96">
        <v>9094</v>
      </c>
      <c r="T96">
        <v>24164</v>
      </c>
      <c r="U96">
        <v>8</v>
      </c>
      <c r="V96" t="s">
        <v>42</v>
      </c>
      <c r="W96" t="s">
        <v>35</v>
      </c>
      <c r="X96">
        <v>11</v>
      </c>
      <c r="Y96">
        <v>3</v>
      </c>
      <c r="Z96">
        <v>4</v>
      </c>
      <c r="AA96">
        <v>80</v>
      </c>
      <c r="AB96">
        <v>0</v>
      </c>
      <c r="AC96">
        <v>6</v>
      </c>
      <c r="AD96">
        <v>5</v>
      </c>
      <c r="AE96">
        <v>4</v>
      </c>
      <c r="AF96">
        <v>1</v>
      </c>
      <c r="AG96">
        <v>2</v>
      </c>
      <c r="AH96">
        <v>9</v>
      </c>
      <c r="AI96">
        <v>0</v>
      </c>
      <c r="AJ96">
        <v>0.11</v>
      </c>
      <c r="AK96" t="s">
        <v>140</v>
      </c>
      <c r="AL96" t="s">
        <v>151</v>
      </c>
      <c r="AM96" t="s">
        <v>142</v>
      </c>
      <c r="AN96" t="s">
        <v>157</v>
      </c>
      <c r="AO96" t="s">
        <v>144</v>
      </c>
      <c r="AP96" t="s">
        <v>154</v>
      </c>
      <c r="AQ96" t="s">
        <v>146</v>
      </c>
    </row>
    <row r="97" spans="1:43" x14ac:dyDescent="0.35">
      <c r="A97">
        <v>34</v>
      </c>
      <c r="B97" t="s">
        <v>35</v>
      </c>
      <c r="C97" t="s">
        <v>36</v>
      </c>
      <c r="D97">
        <v>959</v>
      </c>
      <c r="E97" t="s">
        <v>45</v>
      </c>
      <c r="F97">
        <v>1</v>
      </c>
      <c r="G97">
        <v>4</v>
      </c>
      <c r="H97" t="s">
        <v>51</v>
      </c>
      <c r="I97">
        <v>1</v>
      </c>
      <c r="J97">
        <v>2421</v>
      </c>
      <c r="K97">
        <v>4</v>
      </c>
      <c r="L97" t="s">
        <v>39</v>
      </c>
      <c r="M97">
        <v>49</v>
      </c>
      <c r="N97">
        <v>3</v>
      </c>
      <c r="O97">
        <v>2</v>
      </c>
      <c r="P97" t="s">
        <v>47</v>
      </c>
      <c r="Q97">
        <v>3</v>
      </c>
      <c r="R97" t="s">
        <v>48</v>
      </c>
      <c r="S97">
        <v>2684</v>
      </c>
      <c r="T97">
        <v>16586</v>
      </c>
      <c r="U97">
        <v>9</v>
      </c>
      <c r="V97" t="s">
        <v>42</v>
      </c>
      <c r="W97" t="s">
        <v>35</v>
      </c>
      <c r="X97">
        <v>14</v>
      </c>
      <c r="Y97">
        <v>3</v>
      </c>
      <c r="Z97">
        <v>2</v>
      </c>
      <c r="AA97">
        <v>80</v>
      </c>
      <c r="AB97">
        <v>0</v>
      </c>
      <c r="AC97">
        <v>7</v>
      </c>
      <c r="AD97">
        <v>3</v>
      </c>
      <c r="AE97">
        <v>3</v>
      </c>
      <c r="AF97">
        <v>1</v>
      </c>
      <c r="AG97">
        <v>4</v>
      </c>
      <c r="AH97">
        <v>0</v>
      </c>
      <c r="AI97">
        <v>2</v>
      </c>
      <c r="AJ97">
        <v>0.14000000000000001</v>
      </c>
      <c r="AK97" t="s">
        <v>140</v>
      </c>
      <c r="AL97" t="s">
        <v>151</v>
      </c>
      <c r="AM97" t="s">
        <v>156</v>
      </c>
      <c r="AN97" t="s">
        <v>143</v>
      </c>
      <c r="AO97" t="s">
        <v>144</v>
      </c>
      <c r="AP97" t="s">
        <v>149</v>
      </c>
      <c r="AQ97" t="s">
        <v>146</v>
      </c>
    </row>
    <row r="98" spans="1:43" x14ac:dyDescent="0.35">
      <c r="A98">
        <v>50</v>
      </c>
      <c r="B98" t="s">
        <v>35</v>
      </c>
      <c r="C98" t="s">
        <v>55</v>
      </c>
      <c r="D98">
        <v>300</v>
      </c>
      <c r="E98" t="s">
        <v>61</v>
      </c>
      <c r="F98">
        <v>4</v>
      </c>
      <c r="G98">
        <v>3</v>
      </c>
      <c r="H98" t="s">
        <v>61</v>
      </c>
      <c r="I98">
        <v>1</v>
      </c>
      <c r="J98">
        <v>2420</v>
      </c>
      <c r="K98">
        <v>4</v>
      </c>
      <c r="L98" t="s">
        <v>46</v>
      </c>
      <c r="M98">
        <v>94</v>
      </c>
      <c r="N98">
        <v>2</v>
      </c>
      <c r="O98">
        <v>3</v>
      </c>
      <c r="P98" t="s">
        <v>40</v>
      </c>
      <c r="Q98">
        <v>4</v>
      </c>
      <c r="R98" t="s">
        <v>48</v>
      </c>
      <c r="S98">
        <v>4286</v>
      </c>
      <c r="T98">
        <v>4910</v>
      </c>
      <c r="U98">
        <v>2</v>
      </c>
      <c r="V98" t="s">
        <v>42</v>
      </c>
      <c r="W98" t="s">
        <v>43</v>
      </c>
      <c r="X98">
        <v>18</v>
      </c>
      <c r="Y98">
        <v>4</v>
      </c>
      <c r="Z98">
        <v>1</v>
      </c>
      <c r="AA98">
        <v>80</v>
      </c>
      <c r="AB98">
        <v>1</v>
      </c>
      <c r="AC98">
        <v>21</v>
      </c>
      <c r="AD98">
        <v>2</v>
      </c>
      <c r="AE98">
        <v>2</v>
      </c>
      <c r="AF98">
        <v>10</v>
      </c>
      <c r="AG98">
        <v>2</v>
      </c>
      <c r="AH98">
        <v>0</v>
      </c>
      <c r="AI98">
        <v>9</v>
      </c>
      <c r="AJ98">
        <v>0.18</v>
      </c>
      <c r="AK98" t="s">
        <v>147</v>
      </c>
      <c r="AL98" t="s">
        <v>141</v>
      </c>
      <c r="AM98" t="s">
        <v>142</v>
      </c>
      <c r="AN98" t="s">
        <v>143</v>
      </c>
      <c r="AO98" t="s">
        <v>153</v>
      </c>
      <c r="AP98" t="s">
        <v>145</v>
      </c>
      <c r="AQ98" t="s">
        <v>150</v>
      </c>
    </row>
    <row r="99" spans="1:43" x14ac:dyDescent="0.35">
      <c r="A99">
        <v>24</v>
      </c>
      <c r="B99" t="s">
        <v>35</v>
      </c>
      <c r="C99" t="s">
        <v>44</v>
      </c>
      <c r="D99">
        <v>887</v>
      </c>
      <c r="E99" t="s">
        <v>37</v>
      </c>
      <c r="F99">
        <v>1</v>
      </c>
      <c r="G99">
        <v>2</v>
      </c>
      <c r="H99" t="s">
        <v>60</v>
      </c>
      <c r="I99">
        <v>1</v>
      </c>
      <c r="J99">
        <v>2419</v>
      </c>
      <c r="K99">
        <v>3</v>
      </c>
      <c r="L99" t="s">
        <v>46</v>
      </c>
      <c r="M99">
        <v>99</v>
      </c>
      <c r="N99">
        <v>2</v>
      </c>
      <c r="O99">
        <v>1</v>
      </c>
      <c r="P99" t="s">
        <v>57</v>
      </c>
      <c r="Q99">
        <v>2</v>
      </c>
      <c r="R99" t="s">
        <v>48</v>
      </c>
      <c r="S99">
        <v>4477</v>
      </c>
      <c r="T99">
        <v>23914</v>
      </c>
      <c r="U99">
        <v>1</v>
      </c>
      <c r="V99" t="s">
        <v>42</v>
      </c>
      <c r="W99" t="s">
        <v>35</v>
      </c>
      <c r="X99">
        <v>22</v>
      </c>
      <c r="Y99">
        <v>3</v>
      </c>
      <c r="Z99">
        <v>2</v>
      </c>
      <c r="AA99">
        <v>80</v>
      </c>
      <c r="AB99">
        <v>2</v>
      </c>
      <c r="AC99">
        <v>3</v>
      </c>
      <c r="AD99">
        <v>3</v>
      </c>
      <c r="AE99">
        <v>4</v>
      </c>
      <c r="AF99">
        <v>1</v>
      </c>
      <c r="AG99">
        <v>7</v>
      </c>
      <c r="AH99">
        <v>0</v>
      </c>
      <c r="AI99">
        <v>0</v>
      </c>
      <c r="AJ99">
        <v>0.22</v>
      </c>
      <c r="AK99" t="s">
        <v>159</v>
      </c>
      <c r="AL99" t="s">
        <v>151</v>
      </c>
      <c r="AM99" t="s">
        <v>142</v>
      </c>
      <c r="AN99" t="s">
        <v>143</v>
      </c>
      <c r="AO99" t="s">
        <v>158</v>
      </c>
      <c r="AP99" t="s">
        <v>149</v>
      </c>
      <c r="AQ99" t="s">
        <v>162</v>
      </c>
    </row>
    <row r="100" spans="1:43" x14ac:dyDescent="0.35">
      <c r="A100">
        <v>30</v>
      </c>
      <c r="B100" t="s">
        <v>35</v>
      </c>
      <c r="C100" t="s">
        <v>36</v>
      </c>
      <c r="D100">
        <v>1017</v>
      </c>
      <c r="E100" t="s">
        <v>61</v>
      </c>
      <c r="F100">
        <v>16</v>
      </c>
      <c r="G100">
        <v>2</v>
      </c>
      <c r="H100" t="s">
        <v>51</v>
      </c>
      <c r="I100">
        <v>1</v>
      </c>
      <c r="J100">
        <v>2418</v>
      </c>
      <c r="K100">
        <v>4</v>
      </c>
      <c r="L100" t="s">
        <v>46</v>
      </c>
      <c r="M100">
        <v>76</v>
      </c>
      <c r="N100">
        <v>3</v>
      </c>
      <c r="O100">
        <v>3</v>
      </c>
      <c r="P100" t="s">
        <v>58</v>
      </c>
      <c r="Q100">
        <v>4</v>
      </c>
      <c r="R100" t="s">
        <v>41</v>
      </c>
      <c r="S100">
        <v>2297</v>
      </c>
      <c r="T100">
        <v>3334</v>
      </c>
      <c r="U100">
        <v>1</v>
      </c>
      <c r="V100" t="s">
        <v>42</v>
      </c>
      <c r="W100" t="s">
        <v>35</v>
      </c>
      <c r="X100">
        <v>19</v>
      </c>
      <c r="Y100">
        <v>3</v>
      </c>
      <c r="Z100">
        <v>4</v>
      </c>
      <c r="AA100">
        <v>80</v>
      </c>
      <c r="AB100">
        <v>1</v>
      </c>
      <c r="AC100">
        <v>1</v>
      </c>
      <c r="AD100">
        <v>2</v>
      </c>
      <c r="AE100">
        <v>3</v>
      </c>
      <c r="AF100">
        <v>4</v>
      </c>
      <c r="AG100">
        <v>2</v>
      </c>
      <c r="AH100">
        <v>0</v>
      </c>
      <c r="AI100">
        <v>5</v>
      </c>
      <c r="AJ100">
        <v>0.19</v>
      </c>
      <c r="AK100" t="s">
        <v>140</v>
      </c>
      <c r="AL100" t="s">
        <v>148</v>
      </c>
      <c r="AM100" t="s">
        <v>142</v>
      </c>
      <c r="AN100" t="s">
        <v>157</v>
      </c>
      <c r="AO100" t="s">
        <v>153</v>
      </c>
      <c r="AP100" t="s">
        <v>145</v>
      </c>
      <c r="AQ100" t="s">
        <v>162</v>
      </c>
    </row>
    <row r="101" spans="1:43" x14ac:dyDescent="0.35">
      <c r="A101">
        <v>46</v>
      </c>
      <c r="B101" t="s">
        <v>35</v>
      </c>
      <c r="C101" t="s">
        <v>44</v>
      </c>
      <c r="D101">
        <v>307</v>
      </c>
      <c r="E101" t="s">
        <v>45</v>
      </c>
      <c r="F101">
        <v>27</v>
      </c>
      <c r="G101">
        <v>4</v>
      </c>
      <c r="H101" t="s">
        <v>61</v>
      </c>
      <c r="I101">
        <v>1</v>
      </c>
      <c r="J101">
        <v>2416</v>
      </c>
      <c r="K101">
        <v>4</v>
      </c>
      <c r="L101" t="s">
        <v>39</v>
      </c>
      <c r="M101">
        <v>86</v>
      </c>
      <c r="N101">
        <v>3</v>
      </c>
      <c r="O101">
        <v>1</v>
      </c>
      <c r="P101" t="s">
        <v>57</v>
      </c>
      <c r="Q101">
        <v>3</v>
      </c>
      <c r="R101" t="s">
        <v>48</v>
      </c>
      <c r="S101">
        <v>6852</v>
      </c>
      <c r="T101">
        <v>6729</v>
      </c>
      <c r="U101">
        <v>1</v>
      </c>
      <c r="V101" t="s">
        <v>42</v>
      </c>
      <c r="W101" t="s">
        <v>35</v>
      </c>
      <c r="X101">
        <v>11</v>
      </c>
      <c r="Y101">
        <v>3</v>
      </c>
      <c r="Z101">
        <v>4</v>
      </c>
      <c r="AA101">
        <v>80</v>
      </c>
      <c r="AB101">
        <v>1</v>
      </c>
      <c r="AC101">
        <v>12</v>
      </c>
      <c r="AD101">
        <v>3</v>
      </c>
      <c r="AE101">
        <v>3</v>
      </c>
      <c r="AF101">
        <v>5</v>
      </c>
      <c r="AG101">
        <v>10</v>
      </c>
      <c r="AH101">
        <v>0</v>
      </c>
      <c r="AI101">
        <v>2</v>
      </c>
      <c r="AJ101">
        <v>0.11</v>
      </c>
      <c r="AK101" t="s">
        <v>147</v>
      </c>
      <c r="AL101" t="s">
        <v>148</v>
      </c>
      <c r="AM101" t="s">
        <v>142</v>
      </c>
      <c r="AN101" t="s">
        <v>160</v>
      </c>
      <c r="AO101" t="s">
        <v>144</v>
      </c>
      <c r="AP101" t="s">
        <v>149</v>
      </c>
      <c r="AQ101" t="s">
        <v>150</v>
      </c>
    </row>
    <row r="102" spans="1:43" x14ac:dyDescent="0.35">
      <c r="A102">
        <v>36</v>
      </c>
      <c r="B102" t="s">
        <v>35</v>
      </c>
      <c r="C102" t="s">
        <v>55</v>
      </c>
      <c r="D102">
        <v>342</v>
      </c>
      <c r="E102" t="s">
        <v>45</v>
      </c>
      <c r="F102">
        <v>1</v>
      </c>
      <c r="G102">
        <v>3</v>
      </c>
      <c r="H102" t="s">
        <v>60</v>
      </c>
      <c r="I102">
        <v>1</v>
      </c>
      <c r="J102">
        <v>2412</v>
      </c>
      <c r="K102">
        <v>4</v>
      </c>
      <c r="L102" t="s">
        <v>39</v>
      </c>
      <c r="M102">
        <v>56</v>
      </c>
      <c r="N102">
        <v>3</v>
      </c>
      <c r="O102">
        <v>2</v>
      </c>
      <c r="P102" t="s">
        <v>54</v>
      </c>
      <c r="Q102">
        <v>1</v>
      </c>
      <c r="R102" t="s">
        <v>48</v>
      </c>
      <c r="S102">
        <v>9526</v>
      </c>
      <c r="T102">
        <v>13494</v>
      </c>
      <c r="U102">
        <v>1</v>
      </c>
      <c r="V102" t="s">
        <v>42</v>
      </c>
      <c r="W102" t="s">
        <v>35</v>
      </c>
      <c r="X102">
        <v>14</v>
      </c>
      <c r="Y102">
        <v>3</v>
      </c>
      <c r="Z102">
        <v>1</v>
      </c>
      <c r="AA102">
        <v>80</v>
      </c>
      <c r="AB102">
        <v>1</v>
      </c>
      <c r="AC102">
        <v>13</v>
      </c>
      <c r="AD102">
        <v>3</v>
      </c>
      <c r="AE102">
        <v>3</v>
      </c>
      <c r="AF102">
        <v>10</v>
      </c>
      <c r="AG102">
        <v>5</v>
      </c>
      <c r="AH102">
        <v>0</v>
      </c>
      <c r="AI102">
        <v>7</v>
      </c>
      <c r="AJ102">
        <v>0.14000000000000001</v>
      </c>
      <c r="AK102" t="s">
        <v>140</v>
      </c>
      <c r="AL102" t="s">
        <v>141</v>
      </c>
      <c r="AM102" t="s">
        <v>152</v>
      </c>
      <c r="AN102" t="s">
        <v>143</v>
      </c>
      <c r="AO102" t="s">
        <v>144</v>
      </c>
      <c r="AP102" t="s">
        <v>149</v>
      </c>
      <c r="AQ102" t="s">
        <v>150</v>
      </c>
    </row>
    <row r="103" spans="1:43" x14ac:dyDescent="0.35">
      <c r="A103">
        <v>26</v>
      </c>
      <c r="B103" t="s">
        <v>35</v>
      </c>
      <c r="C103" t="s">
        <v>55</v>
      </c>
      <c r="D103">
        <v>543</v>
      </c>
      <c r="E103" t="s">
        <v>45</v>
      </c>
      <c r="F103">
        <v>10</v>
      </c>
      <c r="G103">
        <v>1</v>
      </c>
      <c r="H103" t="s">
        <v>60</v>
      </c>
      <c r="I103">
        <v>1</v>
      </c>
      <c r="J103">
        <v>2411</v>
      </c>
      <c r="K103">
        <v>3</v>
      </c>
      <c r="L103" t="s">
        <v>39</v>
      </c>
      <c r="M103">
        <v>66</v>
      </c>
      <c r="N103">
        <v>3</v>
      </c>
      <c r="O103">
        <v>1</v>
      </c>
      <c r="P103" t="s">
        <v>50</v>
      </c>
      <c r="Q103">
        <v>4</v>
      </c>
      <c r="R103" t="s">
        <v>48</v>
      </c>
      <c r="S103">
        <v>13348</v>
      </c>
      <c r="T103">
        <v>12290</v>
      </c>
      <c r="U103">
        <v>3</v>
      </c>
      <c r="V103" t="s">
        <v>42</v>
      </c>
      <c r="W103" t="s">
        <v>35</v>
      </c>
      <c r="X103">
        <v>11</v>
      </c>
      <c r="Y103">
        <v>3</v>
      </c>
      <c r="Z103">
        <v>1</v>
      </c>
      <c r="AA103">
        <v>80</v>
      </c>
      <c r="AB103">
        <v>0</v>
      </c>
      <c r="AC103">
        <v>10</v>
      </c>
      <c r="AD103">
        <v>1</v>
      </c>
      <c r="AE103">
        <v>4</v>
      </c>
      <c r="AF103">
        <v>1</v>
      </c>
      <c r="AG103">
        <v>6</v>
      </c>
      <c r="AH103">
        <v>0</v>
      </c>
      <c r="AI103">
        <v>7</v>
      </c>
      <c r="AJ103">
        <v>0.11</v>
      </c>
      <c r="AK103" t="s">
        <v>159</v>
      </c>
      <c r="AL103" t="s">
        <v>151</v>
      </c>
      <c r="AM103" t="s">
        <v>152</v>
      </c>
      <c r="AN103" t="s">
        <v>157</v>
      </c>
      <c r="AO103" t="s">
        <v>144</v>
      </c>
      <c r="AP103" t="s">
        <v>145</v>
      </c>
      <c r="AQ103" t="s">
        <v>150</v>
      </c>
    </row>
    <row r="104" spans="1:43" x14ac:dyDescent="0.35">
      <c r="A104">
        <v>37</v>
      </c>
      <c r="B104" t="s">
        <v>35</v>
      </c>
      <c r="C104" t="s">
        <v>36</v>
      </c>
      <c r="D104">
        <v>807</v>
      </c>
      <c r="E104" t="s">
        <v>61</v>
      </c>
      <c r="F104">
        <v>6</v>
      </c>
      <c r="G104">
        <v>4</v>
      </c>
      <c r="H104" t="s">
        <v>61</v>
      </c>
      <c r="I104">
        <v>1</v>
      </c>
      <c r="J104">
        <v>133</v>
      </c>
      <c r="K104">
        <v>3</v>
      </c>
      <c r="L104" t="s">
        <v>46</v>
      </c>
      <c r="M104">
        <v>63</v>
      </c>
      <c r="N104">
        <v>3</v>
      </c>
      <c r="O104">
        <v>1</v>
      </c>
      <c r="P104" t="s">
        <v>61</v>
      </c>
      <c r="Q104">
        <v>1</v>
      </c>
      <c r="R104" t="s">
        <v>52</v>
      </c>
      <c r="S104">
        <v>2073</v>
      </c>
      <c r="T104">
        <v>23648</v>
      </c>
      <c r="U104">
        <v>4</v>
      </c>
      <c r="V104" t="s">
        <v>42</v>
      </c>
      <c r="W104" t="s">
        <v>35</v>
      </c>
      <c r="X104">
        <v>22</v>
      </c>
      <c r="Y104">
        <v>4</v>
      </c>
      <c r="Z104">
        <v>4</v>
      </c>
      <c r="AA104">
        <v>80</v>
      </c>
      <c r="AB104">
        <v>0</v>
      </c>
      <c r="AC104">
        <v>7</v>
      </c>
      <c r="AD104">
        <v>3</v>
      </c>
      <c r="AE104">
        <v>3</v>
      </c>
      <c r="AF104">
        <v>3</v>
      </c>
      <c r="AG104">
        <v>2</v>
      </c>
      <c r="AH104">
        <v>0</v>
      </c>
      <c r="AI104">
        <v>2</v>
      </c>
      <c r="AJ104">
        <v>0.22</v>
      </c>
      <c r="AK104" t="s">
        <v>140</v>
      </c>
      <c r="AL104" t="s">
        <v>148</v>
      </c>
      <c r="AM104" t="s">
        <v>152</v>
      </c>
      <c r="AN104" t="s">
        <v>143</v>
      </c>
      <c r="AO104" t="s">
        <v>158</v>
      </c>
      <c r="AP104" t="s">
        <v>149</v>
      </c>
      <c r="AQ104" t="s">
        <v>146</v>
      </c>
    </row>
    <row r="105" spans="1:43" x14ac:dyDescent="0.35">
      <c r="A105">
        <v>27</v>
      </c>
      <c r="B105" t="s">
        <v>35</v>
      </c>
      <c r="C105" t="s">
        <v>36</v>
      </c>
      <c r="D105">
        <v>1132</v>
      </c>
      <c r="E105" t="s">
        <v>45</v>
      </c>
      <c r="F105">
        <v>7</v>
      </c>
      <c r="G105">
        <v>3</v>
      </c>
      <c r="H105" t="s">
        <v>51</v>
      </c>
      <c r="I105">
        <v>1</v>
      </c>
      <c r="J105">
        <v>2407</v>
      </c>
      <c r="K105">
        <v>1</v>
      </c>
      <c r="L105" t="s">
        <v>39</v>
      </c>
      <c r="M105">
        <v>76</v>
      </c>
      <c r="N105">
        <v>3</v>
      </c>
      <c r="O105">
        <v>2</v>
      </c>
      <c r="P105" t="s">
        <v>47</v>
      </c>
      <c r="Q105">
        <v>3</v>
      </c>
      <c r="R105" t="s">
        <v>48</v>
      </c>
      <c r="S105">
        <v>3058</v>
      </c>
      <c r="T105">
        <v>12477</v>
      </c>
      <c r="U105">
        <v>1</v>
      </c>
      <c r="V105" t="s">
        <v>42</v>
      </c>
      <c r="W105" t="s">
        <v>43</v>
      </c>
      <c r="X105">
        <v>13</v>
      </c>
      <c r="Y105">
        <v>3</v>
      </c>
      <c r="Z105">
        <v>4</v>
      </c>
      <c r="AA105">
        <v>80</v>
      </c>
      <c r="AB105">
        <v>1</v>
      </c>
      <c r="AC105">
        <v>8</v>
      </c>
      <c r="AD105">
        <v>3</v>
      </c>
      <c r="AE105">
        <v>2</v>
      </c>
      <c r="AF105">
        <v>20</v>
      </c>
      <c r="AG105">
        <v>0</v>
      </c>
      <c r="AH105">
        <v>0</v>
      </c>
      <c r="AI105">
        <v>1</v>
      </c>
      <c r="AJ105">
        <v>0.13</v>
      </c>
      <c r="AK105" t="s">
        <v>159</v>
      </c>
      <c r="AL105" t="s">
        <v>155</v>
      </c>
      <c r="AM105" t="s">
        <v>142</v>
      </c>
      <c r="AN105" t="s">
        <v>143</v>
      </c>
      <c r="AO105" t="s">
        <v>144</v>
      </c>
      <c r="AP105" t="s">
        <v>149</v>
      </c>
      <c r="AQ105" t="s">
        <v>146</v>
      </c>
    </row>
    <row r="106" spans="1:43" x14ac:dyDescent="0.35">
      <c r="A106">
        <v>20</v>
      </c>
      <c r="B106" t="s">
        <v>35</v>
      </c>
      <c r="C106" t="s">
        <v>44</v>
      </c>
      <c r="D106">
        <v>871</v>
      </c>
      <c r="E106" t="s">
        <v>45</v>
      </c>
      <c r="F106">
        <v>6</v>
      </c>
      <c r="G106">
        <v>3</v>
      </c>
      <c r="H106" t="s">
        <v>38</v>
      </c>
      <c r="I106">
        <v>1</v>
      </c>
      <c r="J106">
        <v>137</v>
      </c>
      <c r="K106">
        <v>4</v>
      </c>
      <c r="L106" t="s">
        <v>39</v>
      </c>
      <c r="M106">
        <v>66</v>
      </c>
      <c r="N106">
        <v>2</v>
      </c>
      <c r="O106">
        <v>1</v>
      </c>
      <c r="P106" t="s">
        <v>50</v>
      </c>
      <c r="Q106">
        <v>4</v>
      </c>
      <c r="R106" t="s">
        <v>41</v>
      </c>
      <c r="S106">
        <v>2926</v>
      </c>
      <c r="T106">
        <v>19783</v>
      </c>
      <c r="U106">
        <v>1</v>
      </c>
      <c r="V106" t="s">
        <v>42</v>
      </c>
      <c r="W106" t="s">
        <v>35</v>
      </c>
      <c r="X106">
        <v>18</v>
      </c>
      <c r="Y106">
        <v>3</v>
      </c>
      <c r="Z106">
        <v>2</v>
      </c>
      <c r="AA106">
        <v>80</v>
      </c>
      <c r="AB106">
        <v>0</v>
      </c>
      <c r="AC106">
        <v>1</v>
      </c>
      <c r="AD106">
        <v>5</v>
      </c>
      <c r="AE106">
        <v>3</v>
      </c>
      <c r="AF106">
        <v>1</v>
      </c>
      <c r="AG106">
        <v>0</v>
      </c>
      <c r="AH106">
        <v>1</v>
      </c>
      <c r="AI106">
        <v>0</v>
      </c>
      <c r="AJ106">
        <v>0.18</v>
      </c>
      <c r="AK106" t="s">
        <v>159</v>
      </c>
      <c r="AL106" t="s">
        <v>151</v>
      </c>
      <c r="AM106" t="s">
        <v>152</v>
      </c>
      <c r="AN106" t="s">
        <v>143</v>
      </c>
      <c r="AO106" t="s">
        <v>153</v>
      </c>
      <c r="AP106" t="s">
        <v>154</v>
      </c>
      <c r="AQ106" t="s">
        <v>162</v>
      </c>
    </row>
    <row r="107" spans="1:43" x14ac:dyDescent="0.35">
      <c r="A107">
        <v>41</v>
      </c>
      <c r="B107" t="s">
        <v>35</v>
      </c>
      <c r="C107" t="s">
        <v>55</v>
      </c>
      <c r="D107">
        <v>1009</v>
      </c>
      <c r="E107" t="s">
        <v>37</v>
      </c>
      <c r="F107">
        <v>25</v>
      </c>
      <c r="G107">
        <v>3</v>
      </c>
      <c r="H107" t="s">
        <v>61</v>
      </c>
      <c r="I107">
        <v>1</v>
      </c>
      <c r="J107">
        <v>2406</v>
      </c>
      <c r="K107">
        <v>2</v>
      </c>
      <c r="L107" t="s">
        <v>39</v>
      </c>
      <c r="M107">
        <v>67</v>
      </c>
      <c r="N107">
        <v>3</v>
      </c>
      <c r="O107">
        <v>1</v>
      </c>
      <c r="P107" t="s">
        <v>57</v>
      </c>
      <c r="Q107">
        <v>2</v>
      </c>
      <c r="R107" t="s">
        <v>52</v>
      </c>
      <c r="S107">
        <v>3291</v>
      </c>
      <c r="T107">
        <v>19899</v>
      </c>
      <c r="U107">
        <v>1</v>
      </c>
      <c r="V107" t="s">
        <v>42</v>
      </c>
      <c r="W107" t="s">
        <v>35</v>
      </c>
      <c r="X107">
        <v>11</v>
      </c>
      <c r="Y107">
        <v>3</v>
      </c>
      <c r="Z107">
        <v>4</v>
      </c>
      <c r="AA107">
        <v>80</v>
      </c>
      <c r="AB107">
        <v>3</v>
      </c>
      <c r="AC107">
        <v>35</v>
      </c>
      <c r="AD107">
        <v>3</v>
      </c>
      <c r="AE107">
        <v>3</v>
      </c>
      <c r="AF107">
        <v>10</v>
      </c>
      <c r="AG107">
        <v>0</v>
      </c>
      <c r="AH107">
        <v>2</v>
      </c>
      <c r="AI107">
        <v>2</v>
      </c>
      <c r="AJ107">
        <v>0.11</v>
      </c>
      <c r="AK107" t="s">
        <v>140</v>
      </c>
      <c r="AL107" t="s">
        <v>141</v>
      </c>
      <c r="AM107" t="s">
        <v>152</v>
      </c>
      <c r="AN107" t="s">
        <v>160</v>
      </c>
      <c r="AO107" t="s">
        <v>144</v>
      </c>
      <c r="AP107" t="s">
        <v>149</v>
      </c>
      <c r="AQ107" t="s">
        <v>150</v>
      </c>
    </row>
    <row r="108" spans="1:43" x14ac:dyDescent="0.35">
      <c r="A108">
        <v>55</v>
      </c>
      <c r="B108" t="s">
        <v>35</v>
      </c>
      <c r="C108" t="s">
        <v>55</v>
      </c>
      <c r="D108">
        <v>999</v>
      </c>
      <c r="E108" t="s">
        <v>45</v>
      </c>
      <c r="F108">
        <v>28</v>
      </c>
      <c r="G108">
        <v>2</v>
      </c>
      <c r="H108" t="s">
        <v>61</v>
      </c>
      <c r="I108">
        <v>1</v>
      </c>
      <c r="J108">
        <v>2405</v>
      </c>
      <c r="K108">
        <v>3</v>
      </c>
      <c r="L108" t="s">
        <v>46</v>
      </c>
      <c r="M108">
        <v>40</v>
      </c>
      <c r="N108">
        <v>4</v>
      </c>
      <c r="O108">
        <v>3</v>
      </c>
      <c r="P108" t="s">
        <v>58</v>
      </c>
      <c r="Q108">
        <v>1</v>
      </c>
      <c r="R108" t="s">
        <v>48</v>
      </c>
      <c r="S108">
        <v>10496</v>
      </c>
      <c r="T108">
        <v>7108</v>
      </c>
      <c r="U108">
        <v>7</v>
      </c>
      <c r="V108" t="s">
        <v>42</v>
      </c>
      <c r="W108" t="s">
        <v>35</v>
      </c>
      <c r="X108">
        <v>18</v>
      </c>
      <c r="Y108">
        <v>3</v>
      </c>
      <c r="Z108">
        <v>2</v>
      </c>
      <c r="AA108">
        <v>80</v>
      </c>
      <c r="AB108">
        <v>1</v>
      </c>
      <c r="AC108">
        <v>14</v>
      </c>
      <c r="AD108">
        <v>2</v>
      </c>
      <c r="AE108">
        <v>2</v>
      </c>
      <c r="AF108">
        <v>8</v>
      </c>
      <c r="AG108">
        <v>3</v>
      </c>
      <c r="AH108">
        <v>5</v>
      </c>
      <c r="AI108">
        <v>8</v>
      </c>
      <c r="AJ108">
        <v>0.18</v>
      </c>
      <c r="AK108" t="s">
        <v>147</v>
      </c>
      <c r="AL108" t="s">
        <v>141</v>
      </c>
      <c r="AM108" t="s">
        <v>156</v>
      </c>
      <c r="AN108" t="s">
        <v>160</v>
      </c>
      <c r="AO108" t="s">
        <v>153</v>
      </c>
      <c r="AP108" t="s">
        <v>145</v>
      </c>
      <c r="AQ108" t="s">
        <v>150</v>
      </c>
    </row>
    <row r="109" spans="1:43" x14ac:dyDescent="0.35">
      <c r="A109">
        <v>31</v>
      </c>
      <c r="B109" t="s">
        <v>35</v>
      </c>
      <c r="C109" t="s">
        <v>44</v>
      </c>
      <c r="D109">
        <v>1053</v>
      </c>
      <c r="E109" t="s">
        <v>37</v>
      </c>
      <c r="F109">
        <v>20</v>
      </c>
      <c r="G109">
        <v>3</v>
      </c>
      <c r="H109" t="s">
        <v>51</v>
      </c>
      <c r="I109">
        <v>1</v>
      </c>
      <c r="J109">
        <v>2404</v>
      </c>
      <c r="K109">
        <v>2</v>
      </c>
      <c r="L109" t="s">
        <v>39</v>
      </c>
      <c r="M109">
        <v>59</v>
      </c>
      <c r="N109">
        <v>3</v>
      </c>
      <c r="O109">
        <v>3</v>
      </c>
      <c r="P109" t="s">
        <v>54</v>
      </c>
      <c r="Q109">
        <v>4</v>
      </c>
      <c r="R109" t="s">
        <v>41</v>
      </c>
      <c r="S109">
        <v>6861</v>
      </c>
      <c r="T109">
        <v>6163</v>
      </c>
      <c r="U109">
        <v>2</v>
      </c>
      <c r="V109" t="s">
        <v>42</v>
      </c>
      <c r="W109" t="s">
        <v>43</v>
      </c>
      <c r="X109">
        <v>11</v>
      </c>
      <c r="Y109">
        <v>3</v>
      </c>
      <c r="Z109">
        <v>1</v>
      </c>
      <c r="AA109">
        <v>80</v>
      </c>
      <c r="AB109">
        <v>2</v>
      </c>
      <c r="AC109">
        <v>12</v>
      </c>
      <c r="AD109">
        <v>1</v>
      </c>
      <c r="AE109">
        <v>3</v>
      </c>
      <c r="AF109">
        <v>5</v>
      </c>
      <c r="AG109">
        <v>2</v>
      </c>
      <c r="AH109">
        <v>0</v>
      </c>
      <c r="AI109">
        <v>13</v>
      </c>
      <c r="AJ109">
        <v>0.11</v>
      </c>
      <c r="AK109" t="s">
        <v>140</v>
      </c>
      <c r="AL109" t="s">
        <v>148</v>
      </c>
      <c r="AM109" t="s">
        <v>152</v>
      </c>
      <c r="AN109" t="s">
        <v>160</v>
      </c>
      <c r="AO109" t="s">
        <v>144</v>
      </c>
      <c r="AP109" t="s">
        <v>145</v>
      </c>
      <c r="AQ109" t="s">
        <v>150</v>
      </c>
    </row>
    <row r="110" spans="1:43" x14ac:dyDescent="0.35">
      <c r="A110">
        <v>41</v>
      </c>
      <c r="B110" t="s">
        <v>35</v>
      </c>
      <c r="C110" t="s">
        <v>44</v>
      </c>
      <c r="D110">
        <v>802</v>
      </c>
      <c r="E110" t="s">
        <v>45</v>
      </c>
      <c r="F110">
        <v>2</v>
      </c>
      <c r="G110">
        <v>2</v>
      </c>
      <c r="H110" t="s">
        <v>38</v>
      </c>
      <c r="I110">
        <v>1</v>
      </c>
      <c r="J110">
        <v>2402</v>
      </c>
      <c r="K110">
        <v>3</v>
      </c>
      <c r="L110" t="s">
        <v>39</v>
      </c>
      <c r="M110">
        <v>97</v>
      </c>
      <c r="N110">
        <v>2</v>
      </c>
      <c r="O110">
        <v>4</v>
      </c>
      <c r="P110" t="s">
        <v>57</v>
      </c>
      <c r="Q110">
        <v>3</v>
      </c>
      <c r="R110" t="s">
        <v>52</v>
      </c>
      <c r="S110">
        <v>5433</v>
      </c>
      <c r="T110">
        <v>8232</v>
      </c>
      <c r="U110">
        <v>0</v>
      </c>
      <c r="V110" t="s">
        <v>42</v>
      </c>
      <c r="W110" t="s">
        <v>35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16</v>
      </c>
      <c r="AD110">
        <v>4</v>
      </c>
      <c r="AE110">
        <v>3</v>
      </c>
      <c r="AF110">
        <v>3</v>
      </c>
      <c r="AG110">
        <v>2</v>
      </c>
      <c r="AH110">
        <v>0</v>
      </c>
      <c r="AI110">
        <v>7</v>
      </c>
      <c r="AJ110">
        <v>0.11</v>
      </c>
      <c r="AK110" t="s">
        <v>140</v>
      </c>
      <c r="AL110" t="s">
        <v>148</v>
      </c>
      <c r="AM110" t="s">
        <v>142</v>
      </c>
      <c r="AN110" t="s">
        <v>143</v>
      </c>
      <c r="AO110" t="s">
        <v>144</v>
      </c>
      <c r="AP110" t="s">
        <v>149</v>
      </c>
      <c r="AQ110" t="s">
        <v>150</v>
      </c>
    </row>
    <row r="111" spans="1:43" x14ac:dyDescent="0.35">
      <c r="A111">
        <v>25</v>
      </c>
      <c r="B111" t="s">
        <v>35</v>
      </c>
      <c r="C111" t="s">
        <v>36</v>
      </c>
      <c r="D111">
        <v>240</v>
      </c>
      <c r="E111" t="s">
        <v>37</v>
      </c>
      <c r="F111">
        <v>5</v>
      </c>
      <c r="G111">
        <v>3</v>
      </c>
      <c r="H111" t="s">
        <v>59</v>
      </c>
      <c r="I111">
        <v>1</v>
      </c>
      <c r="J111">
        <v>142</v>
      </c>
      <c r="K111">
        <v>3</v>
      </c>
      <c r="L111" t="s">
        <v>46</v>
      </c>
      <c r="M111">
        <v>46</v>
      </c>
      <c r="N111">
        <v>2</v>
      </c>
      <c r="O111">
        <v>2</v>
      </c>
      <c r="P111" t="s">
        <v>40</v>
      </c>
      <c r="Q111">
        <v>3</v>
      </c>
      <c r="R111" t="s">
        <v>41</v>
      </c>
      <c r="S111">
        <v>5744</v>
      </c>
      <c r="T111">
        <v>26959</v>
      </c>
      <c r="U111">
        <v>1</v>
      </c>
      <c r="V111" t="s">
        <v>42</v>
      </c>
      <c r="W111" t="s">
        <v>35</v>
      </c>
      <c r="X111">
        <v>11</v>
      </c>
      <c r="Y111">
        <v>3</v>
      </c>
      <c r="Z111">
        <v>4</v>
      </c>
      <c r="AA111">
        <v>80</v>
      </c>
      <c r="AB111">
        <v>0</v>
      </c>
      <c r="AC111">
        <v>6</v>
      </c>
      <c r="AD111">
        <v>1</v>
      </c>
      <c r="AE111">
        <v>3</v>
      </c>
      <c r="AF111">
        <v>6</v>
      </c>
      <c r="AG111">
        <v>4</v>
      </c>
      <c r="AH111">
        <v>0</v>
      </c>
      <c r="AI111">
        <v>3</v>
      </c>
      <c r="AJ111">
        <v>0.11</v>
      </c>
      <c r="AK111" t="s">
        <v>159</v>
      </c>
      <c r="AL111" t="s">
        <v>141</v>
      </c>
      <c r="AM111" t="s">
        <v>156</v>
      </c>
      <c r="AN111" t="s">
        <v>143</v>
      </c>
      <c r="AO111" t="s">
        <v>144</v>
      </c>
      <c r="AP111" t="s">
        <v>145</v>
      </c>
      <c r="AQ111" t="s">
        <v>146</v>
      </c>
    </row>
    <row r="112" spans="1:43" x14ac:dyDescent="0.35">
      <c r="A112">
        <v>41</v>
      </c>
      <c r="B112" t="s">
        <v>35</v>
      </c>
      <c r="C112" t="s">
        <v>44</v>
      </c>
      <c r="D112">
        <v>384</v>
      </c>
      <c r="E112" t="s">
        <v>37</v>
      </c>
      <c r="F112">
        <v>2</v>
      </c>
      <c r="G112">
        <v>3</v>
      </c>
      <c r="H112" t="s">
        <v>51</v>
      </c>
      <c r="I112">
        <v>1</v>
      </c>
      <c r="J112">
        <v>2401</v>
      </c>
      <c r="K112">
        <v>4</v>
      </c>
      <c r="L112" t="s">
        <v>39</v>
      </c>
      <c r="M112">
        <v>100</v>
      </c>
      <c r="N112">
        <v>2</v>
      </c>
      <c r="O112">
        <v>1</v>
      </c>
      <c r="P112" t="s">
        <v>58</v>
      </c>
      <c r="Q112">
        <v>3</v>
      </c>
      <c r="R112" t="s">
        <v>48</v>
      </c>
      <c r="S112">
        <v>6893</v>
      </c>
      <c r="T112">
        <v>7419</v>
      </c>
      <c r="U112">
        <v>3</v>
      </c>
      <c r="V112" t="s">
        <v>42</v>
      </c>
      <c r="W112" t="s">
        <v>35</v>
      </c>
      <c r="X112">
        <v>15</v>
      </c>
      <c r="Y112">
        <v>3</v>
      </c>
      <c r="Z112">
        <v>2</v>
      </c>
      <c r="AA112">
        <v>80</v>
      </c>
      <c r="AB112">
        <v>1</v>
      </c>
      <c r="AC112">
        <v>7</v>
      </c>
      <c r="AD112">
        <v>5</v>
      </c>
      <c r="AE112">
        <v>2</v>
      </c>
      <c r="AF112">
        <v>1</v>
      </c>
      <c r="AG112">
        <v>2</v>
      </c>
      <c r="AH112">
        <v>0</v>
      </c>
      <c r="AI112">
        <v>7</v>
      </c>
      <c r="AJ112">
        <v>0.15</v>
      </c>
      <c r="AK112" t="s">
        <v>140</v>
      </c>
      <c r="AL112" t="s">
        <v>151</v>
      </c>
      <c r="AM112" t="s">
        <v>142</v>
      </c>
      <c r="AN112" t="s">
        <v>143</v>
      </c>
      <c r="AO112" t="s">
        <v>144</v>
      </c>
      <c r="AP112" t="s">
        <v>154</v>
      </c>
      <c r="AQ112" t="s">
        <v>146</v>
      </c>
    </row>
    <row r="113" spans="1:43" x14ac:dyDescent="0.35">
      <c r="A113">
        <v>30</v>
      </c>
      <c r="B113" t="s">
        <v>35</v>
      </c>
      <c r="C113" t="s">
        <v>36</v>
      </c>
      <c r="D113">
        <v>1169</v>
      </c>
      <c r="E113" t="s">
        <v>37</v>
      </c>
      <c r="F113">
        <v>5</v>
      </c>
      <c r="G113">
        <v>4</v>
      </c>
      <c r="H113" t="s">
        <v>38</v>
      </c>
      <c r="I113">
        <v>1</v>
      </c>
      <c r="J113">
        <v>2400</v>
      </c>
      <c r="K113">
        <v>4</v>
      </c>
      <c r="L113" t="s">
        <v>46</v>
      </c>
      <c r="M113">
        <v>98</v>
      </c>
      <c r="N113">
        <v>1</v>
      </c>
      <c r="O113">
        <v>2</v>
      </c>
      <c r="P113" t="s">
        <v>40</v>
      </c>
      <c r="Q113">
        <v>1</v>
      </c>
      <c r="R113" t="s">
        <v>52</v>
      </c>
      <c r="S113">
        <v>4377</v>
      </c>
      <c r="T113">
        <v>23914</v>
      </c>
      <c r="U113">
        <v>1</v>
      </c>
      <c r="V113" t="s">
        <v>42</v>
      </c>
      <c r="W113" t="s">
        <v>43</v>
      </c>
      <c r="X113">
        <v>17</v>
      </c>
      <c r="Y113">
        <v>3</v>
      </c>
      <c r="Z113">
        <v>4</v>
      </c>
      <c r="AA113">
        <v>80</v>
      </c>
      <c r="AB113">
        <v>0</v>
      </c>
      <c r="AC113">
        <v>5</v>
      </c>
      <c r="AD113">
        <v>3</v>
      </c>
      <c r="AE113">
        <v>2</v>
      </c>
      <c r="AF113">
        <v>0</v>
      </c>
      <c r="AG113">
        <v>2</v>
      </c>
      <c r="AH113">
        <v>0</v>
      </c>
      <c r="AI113">
        <v>2</v>
      </c>
      <c r="AJ113">
        <v>0.17</v>
      </c>
      <c r="AK113" t="s">
        <v>140</v>
      </c>
      <c r="AL113" t="s">
        <v>151</v>
      </c>
      <c r="AM113" t="s">
        <v>142</v>
      </c>
      <c r="AN113" t="s">
        <v>143</v>
      </c>
      <c r="AO113" t="s">
        <v>153</v>
      </c>
      <c r="AP113" t="s">
        <v>149</v>
      </c>
      <c r="AQ113" t="s">
        <v>146</v>
      </c>
    </row>
    <row r="114" spans="1:43" x14ac:dyDescent="0.35">
      <c r="A114">
        <v>52</v>
      </c>
      <c r="B114" t="s">
        <v>35</v>
      </c>
      <c r="C114" t="s">
        <v>55</v>
      </c>
      <c r="D114">
        <v>1300</v>
      </c>
      <c r="E114" t="s">
        <v>37</v>
      </c>
      <c r="F114">
        <v>19</v>
      </c>
      <c r="G114">
        <v>4</v>
      </c>
      <c r="H114" t="s">
        <v>38</v>
      </c>
      <c r="I114">
        <v>1</v>
      </c>
      <c r="J114">
        <v>2397</v>
      </c>
      <c r="K114">
        <v>2</v>
      </c>
      <c r="L114" t="s">
        <v>39</v>
      </c>
      <c r="M114">
        <v>79</v>
      </c>
      <c r="N114">
        <v>2</v>
      </c>
      <c r="O114">
        <v>2</v>
      </c>
      <c r="P114" t="s">
        <v>58</v>
      </c>
      <c r="Q114">
        <v>1</v>
      </c>
      <c r="R114" t="s">
        <v>52</v>
      </c>
      <c r="S114">
        <v>6516</v>
      </c>
      <c r="T114">
        <v>5915</v>
      </c>
      <c r="U114">
        <v>6</v>
      </c>
      <c r="V114" t="s">
        <v>42</v>
      </c>
      <c r="W114" t="s">
        <v>43</v>
      </c>
      <c r="X114">
        <v>12</v>
      </c>
      <c r="Y114">
        <v>3</v>
      </c>
      <c r="Z114">
        <v>4</v>
      </c>
      <c r="AA114">
        <v>80</v>
      </c>
      <c r="AB114">
        <v>1</v>
      </c>
      <c r="AC114">
        <v>6</v>
      </c>
      <c r="AD114">
        <v>2</v>
      </c>
      <c r="AE114">
        <v>3</v>
      </c>
      <c r="AF114">
        <v>17</v>
      </c>
      <c r="AG114">
        <v>0</v>
      </c>
      <c r="AH114">
        <v>7</v>
      </c>
      <c r="AI114">
        <v>0</v>
      </c>
      <c r="AJ114">
        <v>0.12</v>
      </c>
      <c r="AK114" t="s">
        <v>147</v>
      </c>
      <c r="AL114" t="s">
        <v>155</v>
      </c>
      <c r="AM114" t="s">
        <v>142</v>
      </c>
      <c r="AN114" t="s">
        <v>157</v>
      </c>
      <c r="AO114" t="s">
        <v>144</v>
      </c>
      <c r="AP114" t="s">
        <v>145</v>
      </c>
      <c r="AQ114" t="s">
        <v>146</v>
      </c>
    </row>
    <row r="115" spans="1:43" x14ac:dyDescent="0.35">
      <c r="A115">
        <v>34</v>
      </c>
      <c r="B115" t="s">
        <v>35</v>
      </c>
      <c r="C115" t="s">
        <v>44</v>
      </c>
      <c r="D115">
        <v>658</v>
      </c>
      <c r="E115" t="s">
        <v>45</v>
      </c>
      <c r="F115">
        <v>7</v>
      </c>
      <c r="G115">
        <v>3</v>
      </c>
      <c r="H115" t="s">
        <v>38</v>
      </c>
      <c r="I115">
        <v>1</v>
      </c>
      <c r="J115">
        <v>147</v>
      </c>
      <c r="K115">
        <v>1</v>
      </c>
      <c r="L115" t="s">
        <v>46</v>
      </c>
      <c r="M115">
        <v>66</v>
      </c>
      <c r="N115">
        <v>1</v>
      </c>
      <c r="O115">
        <v>2</v>
      </c>
      <c r="P115" t="s">
        <v>50</v>
      </c>
      <c r="Q115">
        <v>3</v>
      </c>
      <c r="R115" t="s">
        <v>41</v>
      </c>
      <c r="S115">
        <v>6074</v>
      </c>
      <c r="T115">
        <v>22887</v>
      </c>
      <c r="U115">
        <v>1</v>
      </c>
      <c r="V115" t="s">
        <v>42</v>
      </c>
      <c r="W115" t="s">
        <v>35</v>
      </c>
      <c r="X115">
        <v>24</v>
      </c>
      <c r="Y115">
        <v>4</v>
      </c>
      <c r="Z115">
        <v>4</v>
      </c>
      <c r="AA115">
        <v>80</v>
      </c>
      <c r="AB115">
        <v>0</v>
      </c>
      <c r="AC115">
        <v>9</v>
      </c>
      <c r="AD115">
        <v>3</v>
      </c>
      <c r="AE115">
        <v>3</v>
      </c>
      <c r="AF115">
        <v>9</v>
      </c>
      <c r="AG115">
        <v>7</v>
      </c>
      <c r="AH115">
        <v>0</v>
      </c>
      <c r="AI115">
        <v>6</v>
      </c>
      <c r="AJ115">
        <v>0.24</v>
      </c>
      <c r="AK115" t="s">
        <v>140</v>
      </c>
      <c r="AL115" t="s">
        <v>141</v>
      </c>
      <c r="AM115" t="s">
        <v>152</v>
      </c>
      <c r="AN115" t="s">
        <v>143</v>
      </c>
      <c r="AO115" t="s">
        <v>158</v>
      </c>
      <c r="AP115" t="s">
        <v>149</v>
      </c>
      <c r="AQ115" t="s">
        <v>146</v>
      </c>
    </row>
    <row r="116" spans="1:43" x14ac:dyDescent="0.35">
      <c r="A116">
        <v>47</v>
      </c>
      <c r="B116" t="s">
        <v>35</v>
      </c>
      <c r="C116" t="s">
        <v>55</v>
      </c>
      <c r="D116">
        <v>718</v>
      </c>
      <c r="E116" t="s">
        <v>37</v>
      </c>
      <c r="F116">
        <v>10</v>
      </c>
      <c r="G116">
        <v>3</v>
      </c>
      <c r="H116" t="s">
        <v>61</v>
      </c>
      <c r="I116">
        <v>1</v>
      </c>
      <c r="J116">
        <v>2393</v>
      </c>
      <c r="K116">
        <v>4</v>
      </c>
      <c r="L116" t="s">
        <v>39</v>
      </c>
      <c r="M116">
        <v>77</v>
      </c>
      <c r="N116">
        <v>3</v>
      </c>
      <c r="O116">
        <v>2</v>
      </c>
      <c r="P116" t="s">
        <v>57</v>
      </c>
      <c r="Q116">
        <v>3</v>
      </c>
      <c r="R116" t="s">
        <v>48</v>
      </c>
      <c r="S116">
        <v>9241</v>
      </c>
      <c r="T116">
        <v>9655</v>
      </c>
      <c r="U116">
        <v>1</v>
      </c>
      <c r="V116" t="s">
        <v>42</v>
      </c>
      <c r="W116" t="s">
        <v>43</v>
      </c>
      <c r="X116">
        <v>14</v>
      </c>
      <c r="Y116">
        <v>3</v>
      </c>
      <c r="Z116">
        <v>2</v>
      </c>
      <c r="AA116">
        <v>80</v>
      </c>
      <c r="AB116">
        <v>1</v>
      </c>
      <c r="AC116">
        <v>1</v>
      </c>
      <c r="AD116">
        <v>3</v>
      </c>
      <c r="AE116">
        <v>3</v>
      </c>
      <c r="AF116">
        <v>8</v>
      </c>
      <c r="AG116">
        <v>2</v>
      </c>
      <c r="AH116">
        <v>2</v>
      </c>
      <c r="AI116">
        <v>8</v>
      </c>
      <c r="AJ116">
        <v>0.14000000000000001</v>
      </c>
      <c r="AK116" t="s">
        <v>147</v>
      </c>
      <c r="AL116" t="s">
        <v>141</v>
      </c>
      <c r="AM116" t="s">
        <v>142</v>
      </c>
      <c r="AN116" t="s">
        <v>157</v>
      </c>
      <c r="AO116" t="s">
        <v>144</v>
      </c>
      <c r="AP116" t="s">
        <v>149</v>
      </c>
      <c r="AQ116" t="s">
        <v>162</v>
      </c>
    </row>
    <row r="117" spans="1:43" x14ac:dyDescent="0.35">
      <c r="A117">
        <v>52</v>
      </c>
      <c r="B117" t="s">
        <v>35</v>
      </c>
      <c r="C117" t="s">
        <v>44</v>
      </c>
      <c r="D117">
        <v>364</v>
      </c>
      <c r="E117" t="s">
        <v>37</v>
      </c>
      <c r="F117">
        <v>19</v>
      </c>
      <c r="G117">
        <v>4</v>
      </c>
      <c r="H117" t="s">
        <v>59</v>
      </c>
      <c r="I117">
        <v>1</v>
      </c>
      <c r="J117">
        <v>2389</v>
      </c>
      <c r="K117">
        <v>3</v>
      </c>
      <c r="L117" t="s">
        <v>46</v>
      </c>
      <c r="M117">
        <v>97</v>
      </c>
      <c r="N117">
        <v>3</v>
      </c>
      <c r="O117">
        <v>2</v>
      </c>
      <c r="P117" t="s">
        <v>47</v>
      </c>
      <c r="Q117">
        <v>3</v>
      </c>
      <c r="R117" t="s">
        <v>48</v>
      </c>
      <c r="S117">
        <v>7655</v>
      </c>
      <c r="T117">
        <v>25308</v>
      </c>
      <c r="U117">
        <v>1</v>
      </c>
      <c r="V117" t="s">
        <v>42</v>
      </c>
      <c r="W117" t="s">
        <v>43</v>
      </c>
      <c r="X117">
        <v>19</v>
      </c>
      <c r="Y117">
        <v>3</v>
      </c>
      <c r="Z117">
        <v>4</v>
      </c>
      <c r="AA117">
        <v>80</v>
      </c>
      <c r="AB117">
        <v>1</v>
      </c>
      <c r="AC117">
        <v>2</v>
      </c>
      <c r="AD117">
        <v>2</v>
      </c>
      <c r="AE117">
        <v>4</v>
      </c>
      <c r="AF117">
        <v>7</v>
      </c>
      <c r="AG117">
        <v>7</v>
      </c>
      <c r="AH117">
        <v>0</v>
      </c>
      <c r="AI117">
        <v>8</v>
      </c>
      <c r="AJ117">
        <v>0.19</v>
      </c>
      <c r="AK117" t="s">
        <v>147</v>
      </c>
      <c r="AL117" t="s">
        <v>141</v>
      </c>
      <c r="AM117" t="s">
        <v>142</v>
      </c>
      <c r="AN117" t="s">
        <v>157</v>
      </c>
      <c r="AO117" t="s">
        <v>153</v>
      </c>
      <c r="AP117" t="s">
        <v>145</v>
      </c>
      <c r="AQ117" t="s">
        <v>162</v>
      </c>
    </row>
    <row r="118" spans="1:43" x14ac:dyDescent="0.35">
      <c r="A118">
        <v>33</v>
      </c>
      <c r="B118" t="s">
        <v>35</v>
      </c>
      <c r="C118" t="s">
        <v>36</v>
      </c>
      <c r="D118">
        <v>628</v>
      </c>
      <c r="E118" t="s">
        <v>61</v>
      </c>
      <c r="F118">
        <v>1</v>
      </c>
      <c r="G118">
        <v>2</v>
      </c>
      <c r="H118" t="s">
        <v>59</v>
      </c>
      <c r="I118">
        <v>1</v>
      </c>
      <c r="J118">
        <v>2388</v>
      </c>
      <c r="K118">
        <v>1</v>
      </c>
      <c r="L118" t="s">
        <v>39</v>
      </c>
      <c r="M118">
        <v>30</v>
      </c>
      <c r="N118">
        <v>3</v>
      </c>
      <c r="O118">
        <v>1</v>
      </c>
      <c r="P118" t="s">
        <v>47</v>
      </c>
      <c r="Q118">
        <v>3</v>
      </c>
      <c r="R118" t="s">
        <v>52</v>
      </c>
      <c r="S118">
        <v>2559</v>
      </c>
      <c r="T118">
        <v>23537</v>
      </c>
      <c r="U118">
        <v>4</v>
      </c>
      <c r="V118" t="s">
        <v>42</v>
      </c>
      <c r="W118" t="s">
        <v>43</v>
      </c>
      <c r="X118">
        <v>13</v>
      </c>
      <c r="Y118">
        <v>3</v>
      </c>
      <c r="Z118">
        <v>1</v>
      </c>
      <c r="AA118">
        <v>80</v>
      </c>
      <c r="AB118">
        <v>1</v>
      </c>
      <c r="AC118">
        <v>9</v>
      </c>
      <c r="AD118">
        <v>0</v>
      </c>
      <c r="AE118">
        <v>3</v>
      </c>
      <c r="AF118">
        <v>7</v>
      </c>
      <c r="AG118">
        <v>4</v>
      </c>
      <c r="AH118">
        <v>15</v>
      </c>
      <c r="AI118">
        <v>0</v>
      </c>
      <c r="AJ118">
        <v>0.13</v>
      </c>
      <c r="AK118" t="s">
        <v>140</v>
      </c>
      <c r="AL118" t="s">
        <v>141</v>
      </c>
      <c r="AM118" t="s">
        <v>156</v>
      </c>
      <c r="AN118" t="s">
        <v>143</v>
      </c>
      <c r="AO118" t="s">
        <v>144</v>
      </c>
      <c r="AP118" t="s">
        <v>145</v>
      </c>
      <c r="AQ118" t="s">
        <v>146</v>
      </c>
    </row>
    <row r="119" spans="1:43" x14ac:dyDescent="0.35">
      <c r="A119">
        <v>29</v>
      </c>
      <c r="B119" t="s">
        <v>35</v>
      </c>
      <c r="C119" t="s">
        <v>36</v>
      </c>
      <c r="D119">
        <v>443</v>
      </c>
      <c r="E119" t="s">
        <v>45</v>
      </c>
      <c r="F119">
        <v>2</v>
      </c>
      <c r="G119">
        <v>2</v>
      </c>
      <c r="H119" t="s">
        <v>49</v>
      </c>
      <c r="I119">
        <v>1</v>
      </c>
      <c r="J119">
        <v>2386</v>
      </c>
      <c r="K119">
        <v>4</v>
      </c>
      <c r="L119" t="s">
        <v>39</v>
      </c>
      <c r="M119">
        <v>43</v>
      </c>
      <c r="N119">
        <v>4</v>
      </c>
      <c r="O119">
        <v>1</v>
      </c>
      <c r="P119" t="s">
        <v>50</v>
      </c>
      <c r="Q119">
        <v>4</v>
      </c>
      <c r="R119" t="s">
        <v>52</v>
      </c>
      <c r="S119">
        <v>2835</v>
      </c>
      <c r="T119">
        <v>20794</v>
      </c>
      <c r="U119">
        <v>9</v>
      </c>
      <c r="V119" t="s">
        <v>42</v>
      </c>
      <c r="W119" t="s">
        <v>43</v>
      </c>
      <c r="X119">
        <v>15</v>
      </c>
      <c r="Y119">
        <v>4</v>
      </c>
      <c r="Z119">
        <v>1</v>
      </c>
      <c r="AA119">
        <v>80</v>
      </c>
      <c r="AB119">
        <v>1</v>
      </c>
      <c r="AC119">
        <v>8</v>
      </c>
      <c r="AD119">
        <v>5</v>
      </c>
      <c r="AE119">
        <v>3</v>
      </c>
      <c r="AF119">
        <v>5</v>
      </c>
      <c r="AG119">
        <v>3</v>
      </c>
      <c r="AH119">
        <v>7</v>
      </c>
      <c r="AI119">
        <v>0</v>
      </c>
      <c r="AJ119">
        <v>0.15</v>
      </c>
      <c r="AK119" t="s">
        <v>140</v>
      </c>
      <c r="AL119" t="s">
        <v>148</v>
      </c>
      <c r="AM119" t="s">
        <v>156</v>
      </c>
      <c r="AN119" t="s">
        <v>143</v>
      </c>
      <c r="AO119" t="s">
        <v>144</v>
      </c>
      <c r="AP119" t="s">
        <v>154</v>
      </c>
      <c r="AQ119" t="s">
        <v>146</v>
      </c>
    </row>
    <row r="120" spans="1:43" x14ac:dyDescent="0.35">
      <c r="A120">
        <v>40</v>
      </c>
      <c r="B120" t="s">
        <v>35</v>
      </c>
      <c r="C120" t="s">
        <v>55</v>
      </c>
      <c r="D120">
        <v>1082</v>
      </c>
      <c r="E120" t="s">
        <v>61</v>
      </c>
      <c r="F120">
        <v>10</v>
      </c>
      <c r="G120">
        <v>1</v>
      </c>
      <c r="H120" t="s">
        <v>51</v>
      </c>
      <c r="I120">
        <v>1</v>
      </c>
      <c r="J120">
        <v>2385</v>
      </c>
      <c r="K120">
        <v>4</v>
      </c>
      <c r="L120" t="s">
        <v>46</v>
      </c>
      <c r="M120">
        <v>52</v>
      </c>
      <c r="N120">
        <v>3</v>
      </c>
      <c r="O120">
        <v>2</v>
      </c>
      <c r="P120" t="s">
        <v>47</v>
      </c>
      <c r="Q120">
        <v>2</v>
      </c>
      <c r="R120" t="s">
        <v>52</v>
      </c>
      <c r="S120">
        <v>2107</v>
      </c>
      <c r="T120">
        <v>5594</v>
      </c>
      <c r="U120">
        <v>1</v>
      </c>
      <c r="V120" t="s">
        <v>42</v>
      </c>
      <c r="W120" t="s">
        <v>35</v>
      </c>
      <c r="X120">
        <v>19</v>
      </c>
      <c r="Y120">
        <v>3</v>
      </c>
      <c r="Z120">
        <v>4</v>
      </c>
      <c r="AA120">
        <v>80</v>
      </c>
      <c r="AB120">
        <v>0</v>
      </c>
      <c r="AC120">
        <v>4</v>
      </c>
      <c r="AD120">
        <v>3</v>
      </c>
      <c r="AE120">
        <v>2</v>
      </c>
      <c r="AF120">
        <v>4</v>
      </c>
      <c r="AG120">
        <v>5</v>
      </c>
      <c r="AH120">
        <v>1</v>
      </c>
      <c r="AI120">
        <v>7</v>
      </c>
      <c r="AJ120">
        <v>0.19</v>
      </c>
      <c r="AK120" t="s">
        <v>140</v>
      </c>
      <c r="AL120" t="s">
        <v>148</v>
      </c>
      <c r="AM120" t="s">
        <v>152</v>
      </c>
      <c r="AN120" t="s">
        <v>157</v>
      </c>
      <c r="AO120" t="s">
        <v>153</v>
      </c>
      <c r="AP120" t="s">
        <v>149</v>
      </c>
      <c r="AQ120" t="s">
        <v>146</v>
      </c>
    </row>
    <row r="121" spans="1:43" x14ac:dyDescent="0.35">
      <c r="A121">
        <v>40</v>
      </c>
      <c r="B121" t="s">
        <v>35</v>
      </c>
      <c r="C121" t="s">
        <v>44</v>
      </c>
      <c r="D121">
        <v>1322</v>
      </c>
      <c r="E121" t="s">
        <v>61</v>
      </c>
      <c r="F121">
        <v>19</v>
      </c>
      <c r="G121">
        <v>3</v>
      </c>
      <c r="H121" t="s">
        <v>38</v>
      </c>
      <c r="I121">
        <v>1</v>
      </c>
      <c r="J121">
        <v>2384</v>
      </c>
      <c r="K121">
        <v>3</v>
      </c>
      <c r="L121" t="s">
        <v>46</v>
      </c>
      <c r="M121">
        <v>92</v>
      </c>
      <c r="N121">
        <v>3</v>
      </c>
      <c r="O121">
        <v>1</v>
      </c>
      <c r="P121" t="s">
        <v>56</v>
      </c>
      <c r="Q121">
        <v>2</v>
      </c>
      <c r="R121" t="s">
        <v>52</v>
      </c>
      <c r="S121">
        <v>5562</v>
      </c>
      <c r="T121">
        <v>16734</v>
      </c>
      <c r="U121">
        <v>9</v>
      </c>
      <c r="V121" t="s">
        <v>42</v>
      </c>
      <c r="W121" t="s">
        <v>43</v>
      </c>
      <c r="X121">
        <v>22</v>
      </c>
      <c r="Y121">
        <v>3</v>
      </c>
      <c r="Z121">
        <v>3</v>
      </c>
      <c r="AA121">
        <v>80</v>
      </c>
      <c r="AB121">
        <v>1</v>
      </c>
      <c r="AC121">
        <v>19</v>
      </c>
      <c r="AD121">
        <v>5</v>
      </c>
      <c r="AE121">
        <v>3</v>
      </c>
      <c r="AF121">
        <v>23</v>
      </c>
      <c r="AG121">
        <v>3</v>
      </c>
      <c r="AH121">
        <v>4</v>
      </c>
      <c r="AI121">
        <v>1</v>
      </c>
      <c r="AJ121">
        <v>0.22</v>
      </c>
      <c r="AK121" t="s">
        <v>140</v>
      </c>
      <c r="AL121" t="s">
        <v>161</v>
      </c>
      <c r="AM121" t="s">
        <v>142</v>
      </c>
      <c r="AN121" t="s">
        <v>157</v>
      </c>
      <c r="AO121" t="s">
        <v>158</v>
      </c>
      <c r="AP121" t="s">
        <v>154</v>
      </c>
      <c r="AQ121" t="s">
        <v>150</v>
      </c>
    </row>
    <row r="122" spans="1:43" x14ac:dyDescent="0.35">
      <c r="A122">
        <v>44</v>
      </c>
      <c r="B122" t="s">
        <v>35</v>
      </c>
      <c r="C122" t="s">
        <v>44</v>
      </c>
      <c r="D122">
        <v>1425</v>
      </c>
      <c r="E122" t="s">
        <v>37</v>
      </c>
      <c r="F122">
        <v>1</v>
      </c>
      <c r="G122">
        <v>4</v>
      </c>
      <c r="H122" t="s">
        <v>60</v>
      </c>
      <c r="I122">
        <v>1</v>
      </c>
      <c r="J122">
        <v>2380</v>
      </c>
      <c r="K122">
        <v>1</v>
      </c>
      <c r="L122" t="s">
        <v>39</v>
      </c>
      <c r="M122">
        <v>62</v>
      </c>
      <c r="N122">
        <v>3</v>
      </c>
      <c r="O122">
        <v>2</v>
      </c>
      <c r="P122" t="s">
        <v>61</v>
      </c>
      <c r="Q122">
        <v>3</v>
      </c>
      <c r="R122" t="s">
        <v>52</v>
      </c>
      <c r="S122">
        <v>3131</v>
      </c>
      <c r="T122">
        <v>12858</v>
      </c>
      <c r="U122">
        <v>1</v>
      </c>
      <c r="V122" t="s">
        <v>42</v>
      </c>
      <c r="W122" t="s">
        <v>35</v>
      </c>
      <c r="X122">
        <v>11</v>
      </c>
      <c r="Y122">
        <v>3</v>
      </c>
      <c r="Z122">
        <v>3</v>
      </c>
      <c r="AA122">
        <v>80</v>
      </c>
      <c r="AB122">
        <v>1</v>
      </c>
      <c r="AC122">
        <v>9</v>
      </c>
      <c r="AD122">
        <v>4</v>
      </c>
      <c r="AE122">
        <v>2</v>
      </c>
      <c r="AF122">
        <v>1</v>
      </c>
      <c r="AG122">
        <v>4</v>
      </c>
      <c r="AH122">
        <v>0</v>
      </c>
      <c r="AI122">
        <v>3</v>
      </c>
      <c r="AJ122">
        <v>0.11</v>
      </c>
      <c r="AK122" t="s">
        <v>140</v>
      </c>
      <c r="AL122" t="s">
        <v>151</v>
      </c>
      <c r="AM122" t="s">
        <v>152</v>
      </c>
      <c r="AN122" t="s">
        <v>143</v>
      </c>
      <c r="AO122" t="s">
        <v>144</v>
      </c>
      <c r="AP122" t="s">
        <v>149</v>
      </c>
      <c r="AQ122" t="s">
        <v>146</v>
      </c>
    </row>
    <row r="123" spans="1:43" x14ac:dyDescent="0.35">
      <c r="A123">
        <v>48</v>
      </c>
      <c r="B123" t="s">
        <v>35</v>
      </c>
      <c r="C123" t="s">
        <v>55</v>
      </c>
      <c r="D123">
        <v>391</v>
      </c>
      <c r="E123" t="s">
        <v>45</v>
      </c>
      <c r="F123">
        <v>1</v>
      </c>
      <c r="G123">
        <v>4</v>
      </c>
      <c r="H123" t="s">
        <v>49</v>
      </c>
      <c r="I123">
        <v>1</v>
      </c>
      <c r="J123">
        <v>2379</v>
      </c>
      <c r="K123">
        <v>4</v>
      </c>
      <c r="L123" t="s">
        <v>39</v>
      </c>
      <c r="M123">
        <v>84</v>
      </c>
      <c r="N123">
        <v>3</v>
      </c>
      <c r="O123">
        <v>1</v>
      </c>
      <c r="P123" t="s">
        <v>47</v>
      </c>
      <c r="Q123">
        <v>3</v>
      </c>
      <c r="R123" t="s">
        <v>41</v>
      </c>
      <c r="S123">
        <v>12965</v>
      </c>
      <c r="T123">
        <v>14180</v>
      </c>
      <c r="U123">
        <v>1</v>
      </c>
      <c r="V123" t="s">
        <v>42</v>
      </c>
      <c r="W123" t="s">
        <v>35</v>
      </c>
      <c r="X123">
        <v>13</v>
      </c>
      <c r="Y123">
        <v>3</v>
      </c>
      <c r="Z123">
        <v>2</v>
      </c>
      <c r="AA123">
        <v>80</v>
      </c>
      <c r="AB123">
        <v>0</v>
      </c>
      <c r="AC123">
        <v>9</v>
      </c>
      <c r="AD123">
        <v>2</v>
      </c>
      <c r="AE123">
        <v>2</v>
      </c>
      <c r="AF123">
        <v>7</v>
      </c>
      <c r="AG123">
        <v>9</v>
      </c>
      <c r="AH123">
        <v>2</v>
      </c>
      <c r="AI123">
        <v>4</v>
      </c>
      <c r="AJ123">
        <v>0.13</v>
      </c>
      <c r="AK123" t="s">
        <v>147</v>
      </c>
      <c r="AL123" t="s">
        <v>141</v>
      </c>
      <c r="AM123" t="s">
        <v>142</v>
      </c>
      <c r="AN123" t="s">
        <v>143</v>
      </c>
      <c r="AO123" t="s">
        <v>144</v>
      </c>
      <c r="AP123" t="s">
        <v>145</v>
      </c>
      <c r="AQ123" t="s">
        <v>146</v>
      </c>
    </row>
    <row r="124" spans="1:43" x14ac:dyDescent="0.35">
      <c r="A124">
        <v>54</v>
      </c>
      <c r="B124" t="s">
        <v>35</v>
      </c>
      <c r="C124" t="s">
        <v>55</v>
      </c>
      <c r="D124">
        <v>1485</v>
      </c>
      <c r="E124" t="s">
        <v>61</v>
      </c>
      <c r="F124">
        <v>8</v>
      </c>
      <c r="G124">
        <v>2</v>
      </c>
      <c r="H124" t="s">
        <v>51</v>
      </c>
      <c r="I124">
        <v>1</v>
      </c>
      <c r="J124">
        <v>2378</v>
      </c>
      <c r="K124">
        <v>4</v>
      </c>
      <c r="L124" t="s">
        <v>39</v>
      </c>
      <c r="M124">
        <v>82</v>
      </c>
      <c r="N124">
        <v>3</v>
      </c>
      <c r="O124">
        <v>1</v>
      </c>
      <c r="P124" t="s">
        <v>50</v>
      </c>
      <c r="Q124">
        <v>4</v>
      </c>
      <c r="R124" t="s">
        <v>41</v>
      </c>
      <c r="S124">
        <v>3310</v>
      </c>
      <c r="T124">
        <v>20763</v>
      </c>
      <c r="U124">
        <v>1</v>
      </c>
      <c r="V124" t="s">
        <v>42</v>
      </c>
      <c r="W124" t="s">
        <v>43</v>
      </c>
      <c r="X124">
        <v>16</v>
      </c>
      <c r="Y124">
        <v>3</v>
      </c>
      <c r="Z124">
        <v>4</v>
      </c>
      <c r="AA124">
        <v>80</v>
      </c>
      <c r="AB124">
        <v>1</v>
      </c>
      <c r="AC124">
        <v>3</v>
      </c>
      <c r="AD124">
        <v>1</v>
      </c>
      <c r="AE124">
        <v>3</v>
      </c>
      <c r="AF124">
        <v>4</v>
      </c>
      <c r="AG124">
        <v>3</v>
      </c>
      <c r="AH124">
        <v>0</v>
      </c>
      <c r="AI124">
        <v>2</v>
      </c>
      <c r="AJ124">
        <v>0.16</v>
      </c>
      <c r="AK124" t="s">
        <v>147</v>
      </c>
      <c r="AL124" t="s">
        <v>148</v>
      </c>
      <c r="AM124" t="s">
        <v>142</v>
      </c>
      <c r="AN124" t="s">
        <v>143</v>
      </c>
      <c r="AO124" t="s">
        <v>153</v>
      </c>
      <c r="AP124" t="s">
        <v>145</v>
      </c>
      <c r="AQ124" t="s">
        <v>162</v>
      </c>
    </row>
    <row r="125" spans="1:43" x14ac:dyDescent="0.35">
      <c r="A125">
        <v>43</v>
      </c>
      <c r="B125" t="s">
        <v>35</v>
      </c>
      <c r="C125" t="s">
        <v>44</v>
      </c>
      <c r="D125">
        <v>309</v>
      </c>
      <c r="E125" t="s">
        <v>45</v>
      </c>
      <c r="F125">
        <v>2</v>
      </c>
      <c r="G125">
        <v>3</v>
      </c>
      <c r="H125" t="s">
        <v>38</v>
      </c>
      <c r="I125">
        <v>1</v>
      </c>
      <c r="J125">
        <v>2373</v>
      </c>
      <c r="K125">
        <v>2</v>
      </c>
      <c r="L125" t="s">
        <v>46</v>
      </c>
      <c r="M125">
        <v>54</v>
      </c>
      <c r="N125">
        <v>2</v>
      </c>
      <c r="O125">
        <v>2</v>
      </c>
      <c r="P125" t="s">
        <v>58</v>
      </c>
      <c r="Q125">
        <v>4</v>
      </c>
      <c r="R125" t="s">
        <v>48</v>
      </c>
      <c r="S125">
        <v>4741</v>
      </c>
      <c r="T125">
        <v>23737</v>
      </c>
      <c r="U125">
        <v>2</v>
      </c>
      <c r="V125" t="s">
        <v>42</v>
      </c>
      <c r="W125" t="s">
        <v>35</v>
      </c>
      <c r="X125">
        <v>17</v>
      </c>
      <c r="Y125">
        <v>3</v>
      </c>
      <c r="Z125">
        <v>3</v>
      </c>
      <c r="AA125">
        <v>80</v>
      </c>
      <c r="AB125">
        <v>0</v>
      </c>
      <c r="AC125">
        <v>20</v>
      </c>
      <c r="AD125">
        <v>2</v>
      </c>
      <c r="AE125">
        <v>3</v>
      </c>
      <c r="AF125">
        <v>14</v>
      </c>
      <c r="AG125">
        <v>8</v>
      </c>
      <c r="AH125">
        <v>0</v>
      </c>
      <c r="AI125">
        <v>0</v>
      </c>
      <c r="AJ125">
        <v>0.17</v>
      </c>
      <c r="AK125" t="s">
        <v>140</v>
      </c>
      <c r="AL125" t="s">
        <v>155</v>
      </c>
      <c r="AM125" t="s">
        <v>152</v>
      </c>
      <c r="AN125" t="s">
        <v>143</v>
      </c>
      <c r="AO125" t="s">
        <v>153</v>
      </c>
      <c r="AP125" t="s">
        <v>145</v>
      </c>
      <c r="AQ125" t="s">
        <v>150</v>
      </c>
    </row>
    <row r="126" spans="1:43" x14ac:dyDescent="0.35">
      <c r="A126">
        <v>56</v>
      </c>
      <c r="B126" t="s">
        <v>35</v>
      </c>
      <c r="C126" t="s">
        <v>36</v>
      </c>
      <c r="D126">
        <v>441</v>
      </c>
      <c r="E126" t="s">
        <v>45</v>
      </c>
      <c r="F126">
        <v>14</v>
      </c>
      <c r="G126">
        <v>4</v>
      </c>
      <c r="H126" t="s">
        <v>38</v>
      </c>
      <c r="I126">
        <v>1</v>
      </c>
      <c r="J126">
        <v>161</v>
      </c>
      <c r="K126">
        <v>2</v>
      </c>
      <c r="L126" t="s">
        <v>39</v>
      </c>
      <c r="M126">
        <v>72</v>
      </c>
      <c r="N126">
        <v>3</v>
      </c>
      <c r="O126">
        <v>1</v>
      </c>
      <c r="P126" t="s">
        <v>47</v>
      </c>
      <c r="Q126">
        <v>2</v>
      </c>
      <c r="R126" t="s">
        <v>48</v>
      </c>
      <c r="S126">
        <v>4963</v>
      </c>
      <c r="T126">
        <v>4510</v>
      </c>
      <c r="U126">
        <v>9</v>
      </c>
      <c r="V126" t="s">
        <v>42</v>
      </c>
      <c r="W126" t="s">
        <v>35</v>
      </c>
      <c r="X126">
        <v>18</v>
      </c>
      <c r="Y126">
        <v>3</v>
      </c>
      <c r="Z126">
        <v>1</v>
      </c>
      <c r="AA126">
        <v>80</v>
      </c>
      <c r="AB126">
        <v>3</v>
      </c>
      <c r="AC126">
        <v>7</v>
      </c>
      <c r="AD126">
        <v>2</v>
      </c>
      <c r="AE126">
        <v>3</v>
      </c>
      <c r="AF126">
        <v>5</v>
      </c>
      <c r="AG126">
        <v>4</v>
      </c>
      <c r="AH126">
        <v>4</v>
      </c>
      <c r="AI126">
        <v>3</v>
      </c>
      <c r="AJ126">
        <v>0.18</v>
      </c>
      <c r="AK126" t="s">
        <v>147</v>
      </c>
      <c r="AL126" t="s">
        <v>148</v>
      </c>
      <c r="AM126" t="s">
        <v>152</v>
      </c>
      <c r="AN126" t="s">
        <v>157</v>
      </c>
      <c r="AO126" t="s">
        <v>153</v>
      </c>
      <c r="AP126" t="s">
        <v>145</v>
      </c>
      <c r="AQ126" t="s">
        <v>146</v>
      </c>
    </row>
    <row r="127" spans="1:43" x14ac:dyDescent="0.35">
      <c r="A127">
        <v>45</v>
      </c>
      <c r="B127" t="s">
        <v>35</v>
      </c>
      <c r="C127" t="s">
        <v>44</v>
      </c>
      <c r="D127">
        <v>185</v>
      </c>
      <c r="E127" t="s">
        <v>61</v>
      </c>
      <c r="F127">
        <v>4</v>
      </c>
      <c r="G127">
        <v>3</v>
      </c>
      <c r="H127" t="s">
        <v>38</v>
      </c>
      <c r="I127">
        <v>1</v>
      </c>
      <c r="J127">
        <v>2372</v>
      </c>
      <c r="K127">
        <v>1</v>
      </c>
      <c r="L127" t="s">
        <v>39</v>
      </c>
      <c r="M127">
        <v>82</v>
      </c>
      <c r="N127">
        <v>3</v>
      </c>
      <c r="O127">
        <v>1</v>
      </c>
      <c r="P127" t="s">
        <v>61</v>
      </c>
      <c r="Q127">
        <v>2</v>
      </c>
      <c r="R127" t="s">
        <v>48</v>
      </c>
      <c r="S127">
        <v>5415</v>
      </c>
      <c r="T127">
        <v>23737</v>
      </c>
      <c r="U127">
        <v>2</v>
      </c>
      <c r="V127" t="s">
        <v>42</v>
      </c>
      <c r="W127" t="s">
        <v>35</v>
      </c>
      <c r="X127">
        <v>15</v>
      </c>
      <c r="Y127">
        <v>3</v>
      </c>
      <c r="Z127">
        <v>4</v>
      </c>
      <c r="AA127">
        <v>80</v>
      </c>
      <c r="AB127">
        <v>1</v>
      </c>
      <c r="AC127">
        <v>20</v>
      </c>
      <c r="AD127">
        <v>2</v>
      </c>
      <c r="AE127">
        <v>2</v>
      </c>
      <c r="AF127">
        <v>10</v>
      </c>
      <c r="AG127">
        <v>6</v>
      </c>
      <c r="AH127">
        <v>2</v>
      </c>
      <c r="AI127">
        <v>2</v>
      </c>
      <c r="AJ127">
        <v>0.15</v>
      </c>
      <c r="AK127" t="s">
        <v>147</v>
      </c>
      <c r="AL127" t="s">
        <v>141</v>
      </c>
      <c r="AM127" t="s">
        <v>142</v>
      </c>
      <c r="AN127" t="s">
        <v>143</v>
      </c>
      <c r="AO127" t="s">
        <v>144</v>
      </c>
      <c r="AP127" t="s">
        <v>145</v>
      </c>
      <c r="AQ127" t="s">
        <v>150</v>
      </c>
    </row>
    <row r="128" spans="1:43" x14ac:dyDescent="0.35">
      <c r="A128">
        <v>31</v>
      </c>
      <c r="B128" t="s">
        <v>35</v>
      </c>
      <c r="C128" t="s">
        <v>36</v>
      </c>
      <c r="D128">
        <v>249</v>
      </c>
      <c r="E128" t="s">
        <v>37</v>
      </c>
      <c r="F128">
        <v>6</v>
      </c>
      <c r="G128">
        <v>4</v>
      </c>
      <c r="H128" t="s">
        <v>38</v>
      </c>
      <c r="I128">
        <v>1</v>
      </c>
      <c r="J128">
        <v>163</v>
      </c>
      <c r="K128">
        <v>2</v>
      </c>
      <c r="L128" t="s">
        <v>46</v>
      </c>
      <c r="M128">
        <v>76</v>
      </c>
      <c r="N128">
        <v>1</v>
      </c>
      <c r="O128">
        <v>2</v>
      </c>
      <c r="P128" t="s">
        <v>40</v>
      </c>
      <c r="Q128">
        <v>3</v>
      </c>
      <c r="R128" t="s">
        <v>48</v>
      </c>
      <c r="S128">
        <v>6172</v>
      </c>
      <c r="T128">
        <v>20739</v>
      </c>
      <c r="U128">
        <v>4</v>
      </c>
      <c r="V128" t="s">
        <v>42</v>
      </c>
      <c r="W128" t="s">
        <v>35</v>
      </c>
      <c r="X128">
        <v>18</v>
      </c>
      <c r="Y128">
        <v>3</v>
      </c>
      <c r="Z128">
        <v>2</v>
      </c>
      <c r="AA128">
        <v>80</v>
      </c>
      <c r="AB128">
        <v>0</v>
      </c>
      <c r="AC128">
        <v>12</v>
      </c>
      <c r="AD128">
        <v>3</v>
      </c>
      <c r="AE128">
        <v>2</v>
      </c>
      <c r="AF128">
        <v>7</v>
      </c>
      <c r="AG128">
        <v>7</v>
      </c>
      <c r="AH128">
        <v>7</v>
      </c>
      <c r="AI128">
        <v>7</v>
      </c>
      <c r="AJ128">
        <v>0.18</v>
      </c>
      <c r="AK128" t="s">
        <v>140</v>
      </c>
      <c r="AL128" t="s">
        <v>141</v>
      </c>
      <c r="AM128" t="s">
        <v>142</v>
      </c>
      <c r="AN128" t="s">
        <v>143</v>
      </c>
      <c r="AO128" t="s">
        <v>153</v>
      </c>
      <c r="AP128" t="s">
        <v>149</v>
      </c>
      <c r="AQ128" t="s">
        <v>150</v>
      </c>
    </row>
    <row r="129" spans="1:43" x14ac:dyDescent="0.35">
      <c r="A129">
        <v>40</v>
      </c>
      <c r="B129" t="s">
        <v>35</v>
      </c>
      <c r="C129" t="s">
        <v>55</v>
      </c>
      <c r="D129">
        <v>1157</v>
      </c>
      <c r="E129" t="s">
        <v>61</v>
      </c>
      <c r="F129">
        <v>3</v>
      </c>
      <c r="G129">
        <v>3</v>
      </c>
      <c r="H129" t="s">
        <v>61</v>
      </c>
      <c r="I129">
        <v>1</v>
      </c>
      <c r="J129">
        <v>2370</v>
      </c>
      <c r="K129">
        <v>4</v>
      </c>
      <c r="L129" t="s">
        <v>39</v>
      </c>
      <c r="M129">
        <v>85</v>
      </c>
      <c r="N129">
        <v>2</v>
      </c>
      <c r="O129">
        <v>2</v>
      </c>
      <c r="P129" t="s">
        <v>54</v>
      </c>
      <c r="Q129">
        <v>3</v>
      </c>
      <c r="R129" t="s">
        <v>48</v>
      </c>
      <c r="S129">
        <v>5916</v>
      </c>
      <c r="T129">
        <v>2326</v>
      </c>
      <c r="U129">
        <v>2</v>
      </c>
      <c r="V129" t="s">
        <v>42</v>
      </c>
      <c r="W129" t="s">
        <v>43</v>
      </c>
      <c r="X129">
        <v>14</v>
      </c>
      <c r="Y129">
        <v>3</v>
      </c>
      <c r="Z129">
        <v>3</v>
      </c>
      <c r="AA129">
        <v>80</v>
      </c>
      <c r="AB129">
        <v>0</v>
      </c>
      <c r="AC129">
        <v>18</v>
      </c>
      <c r="AD129">
        <v>3</v>
      </c>
      <c r="AE129">
        <v>3</v>
      </c>
      <c r="AF129">
        <v>8</v>
      </c>
      <c r="AG129">
        <v>8</v>
      </c>
      <c r="AH129">
        <v>0</v>
      </c>
      <c r="AI129">
        <v>3</v>
      </c>
      <c r="AJ129">
        <v>0.14000000000000001</v>
      </c>
      <c r="AK129" t="s">
        <v>140</v>
      </c>
      <c r="AL129" t="s">
        <v>141</v>
      </c>
      <c r="AM129" t="s">
        <v>142</v>
      </c>
      <c r="AN129" t="s">
        <v>143</v>
      </c>
      <c r="AO129" t="s">
        <v>144</v>
      </c>
      <c r="AP129" t="s">
        <v>149</v>
      </c>
      <c r="AQ129" t="s">
        <v>150</v>
      </c>
    </row>
    <row r="130" spans="1:43" x14ac:dyDescent="0.35">
      <c r="A130">
        <v>58</v>
      </c>
      <c r="B130" t="s">
        <v>35</v>
      </c>
      <c r="C130" t="s">
        <v>36</v>
      </c>
      <c r="D130">
        <v>147</v>
      </c>
      <c r="E130" t="s">
        <v>45</v>
      </c>
      <c r="F130">
        <v>23</v>
      </c>
      <c r="G130">
        <v>4</v>
      </c>
      <c r="H130" t="s">
        <v>51</v>
      </c>
      <c r="I130">
        <v>1</v>
      </c>
      <c r="J130">
        <v>165</v>
      </c>
      <c r="K130">
        <v>4</v>
      </c>
      <c r="L130" t="s">
        <v>39</v>
      </c>
      <c r="M130">
        <v>94</v>
      </c>
      <c r="N130">
        <v>3</v>
      </c>
      <c r="O130">
        <v>3</v>
      </c>
      <c r="P130" t="s">
        <v>54</v>
      </c>
      <c r="Q130">
        <v>4</v>
      </c>
      <c r="R130" t="s">
        <v>48</v>
      </c>
      <c r="S130">
        <v>10312</v>
      </c>
      <c r="T130">
        <v>3465</v>
      </c>
      <c r="U130">
        <v>1</v>
      </c>
      <c r="V130" t="s">
        <v>42</v>
      </c>
      <c r="W130" t="s">
        <v>43</v>
      </c>
      <c r="X130">
        <v>12</v>
      </c>
      <c r="Y130">
        <v>3</v>
      </c>
      <c r="Z130">
        <v>4</v>
      </c>
      <c r="AA130">
        <v>80</v>
      </c>
      <c r="AB130">
        <v>1</v>
      </c>
      <c r="AC130">
        <v>40</v>
      </c>
      <c r="AD130">
        <v>3</v>
      </c>
      <c r="AE130">
        <v>2</v>
      </c>
      <c r="AF130">
        <v>40</v>
      </c>
      <c r="AG130">
        <v>10</v>
      </c>
      <c r="AH130">
        <v>15</v>
      </c>
      <c r="AI130">
        <v>6</v>
      </c>
      <c r="AJ130">
        <v>0.12</v>
      </c>
      <c r="AK130" t="s">
        <v>147</v>
      </c>
      <c r="AL130" t="s">
        <v>161</v>
      </c>
      <c r="AM130" t="s">
        <v>142</v>
      </c>
      <c r="AN130" t="s">
        <v>160</v>
      </c>
      <c r="AO130" t="s">
        <v>144</v>
      </c>
      <c r="AP130" t="s">
        <v>149</v>
      </c>
      <c r="AQ130" t="s">
        <v>150</v>
      </c>
    </row>
    <row r="131" spans="1:43" x14ac:dyDescent="0.35">
      <c r="A131">
        <v>19</v>
      </c>
      <c r="B131" t="s">
        <v>35</v>
      </c>
      <c r="C131" t="s">
        <v>36</v>
      </c>
      <c r="D131">
        <v>528</v>
      </c>
      <c r="E131" t="s">
        <v>37</v>
      </c>
      <c r="F131">
        <v>22</v>
      </c>
      <c r="G131">
        <v>1</v>
      </c>
      <c r="H131" t="s">
        <v>59</v>
      </c>
      <c r="I131">
        <v>1</v>
      </c>
      <c r="J131">
        <v>167</v>
      </c>
      <c r="K131">
        <v>4</v>
      </c>
      <c r="L131" t="s">
        <v>46</v>
      </c>
      <c r="M131">
        <v>50</v>
      </c>
      <c r="N131">
        <v>3</v>
      </c>
      <c r="O131">
        <v>1</v>
      </c>
      <c r="P131" t="s">
        <v>57</v>
      </c>
      <c r="Q131">
        <v>3</v>
      </c>
      <c r="R131" t="s">
        <v>41</v>
      </c>
      <c r="S131">
        <v>1675</v>
      </c>
      <c r="T131">
        <v>26820</v>
      </c>
      <c r="U131">
        <v>1</v>
      </c>
      <c r="V131" t="s">
        <v>42</v>
      </c>
      <c r="W131" t="s">
        <v>35</v>
      </c>
      <c r="X131">
        <v>19</v>
      </c>
      <c r="Y131">
        <v>3</v>
      </c>
      <c r="Z131">
        <v>4</v>
      </c>
      <c r="AA131">
        <v>80</v>
      </c>
      <c r="AB131">
        <v>0</v>
      </c>
      <c r="AC131">
        <v>0</v>
      </c>
      <c r="AD131">
        <v>2</v>
      </c>
      <c r="AE131">
        <v>2</v>
      </c>
      <c r="AF131">
        <v>0</v>
      </c>
      <c r="AG131">
        <v>0</v>
      </c>
      <c r="AH131">
        <v>0</v>
      </c>
      <c r="AI131">
        <v>0</v>
      </c>
      <c r="AJ131">
        <v>0.19</v>
      </c>
      <c r="AK131" t="s">
        <v>159</v>
      </c>
      <c r="AL131" t="s">
        <v>151</v>
      </c>
      <c r="AM131" t="s">
        <v>152</v>
      </c>
      <c r="AN131" t="s">
        <v>160</v>
      </c>
      <c r="AO131" t="s">
        <v>153</v>
      </c>
      <c r="AP131" t="s">
        <v>145</v>
      </c>
      <c r="AQ131" t="s">
        <v>162</v>
      </c>
    </row>
    <row r="132" spans="1:43" x14ac:dyDescent="0.35">
      <c r="A132">
        <v>33</v>
      </c>
      <c r="B132" t="s">
        <v>35</v>
      </c>
      <c r="C132" t="s">
        <v>55</v>
      </c>
      <c r="D132">
        <v>419</v>
      </c>
      <c r="E132" t="s">
        <v>61</v>
      </c>
      <c r="F132">
        <v>7</v>
      </c>
      <c r="G132">
        <v>1</v>
      </c>
      <c r="H132" t="s">
        <v>51</v>
      </c>
      <c r="I132">
        <v>1</v>
      </c>
      <c r="J132">
        <v>2369</v>
      </c>
      <c r="K132">
        <v>2</v>
      </c>
      <c r="L132" t="s">
        <v>39</v>
      </c>
      <c r="M132">
        <v>76</v>
      </c>
      <c r="N132">
        <v>2</v>
      </c>
      <c r="O132">
        <v>3</v>
      </c>
      <c r="P132" t="s">
        <v>54</v>
      </c>
      <c r="Q132">
        <v>2</v>
      </c>
      <c r="R132" t="s">
        <v>48</v>
      </c>
      <c r="S132">
        <v>3117</v>
      </c>
      <c r="T132">
        <v>24301</v>
      </c>
      <c r="U132">
        <v>2</v>
      </c>
      <c r="V132" t="s">
        <v>42</v>
      </c>
      <c r="W132" t="s">
        <v>43</v>
      </c>
      <c r="X132">
        <v>12</v>
      </c>
      <c r="Y132">
        <v>3</v>
      </c>
      <c r="Z132">
        <v>3</v>
      </c>
      <c r="AA132">
        <v>80</v>
      </c>
      <c r="AB132">
        <v>1</v>
      </c>
      <c r="AC132">
        <v>1</v>
      </c>
      <c r="AD132">
        <v>3</v>
      </c>
      <c r="AE132">
        <v>3</v>
      </c>
      <c r="AF132">
        <v>1</v>
      </c>
      <c r="AG132">
        <v>2</v>
      </c>
      <c r="AH132">
        <v>5</v>
      </c>
      <c r="AI132">
        <v>0</v>
      </c>
      <c r="AJ132">
        <v>0.12</v>
      </c>
      <c r="AK132" t="s">
        <v>140</v>
      </c>
      <c r="AL132" t="s">
        <v>151</v>
      </c>
      <c r="AM132" t="s">
        <v>142</v>
      </c>
      <c r="AN132" t="s">
        <v>143</v>
      </c>
      <c r="AO132" t="s">
        <v>144</v>
      </c>
      <c r="AP132" t="s">
        <v>149</v>
      </c>
      <c r="AQ132" t="s">
        <v>162</v>
      </c>
    </row>
    <row r="133" spans="1:43" x14ac:dyDescent="0.35">
      <c r="A133">
        <v>34</v>
      </c>
      <c r="B133" t="s">
        <v>35</v>
      </c>
      <c r="C133" t="s">
        <v>55</v>
      </c>
      <c r="D133">
        <v>482</v>
      </c>
      <c r="E133" t="s">
        <v>37</v>
      </c>
      <c r="F133">
        <v>7</v>
      </c>
      <c r="G133">
        <v>3</v>
      </c>
      <c r="H133" t="s">
        <v>49</v>
      </c>
      <c r="I133">
        <v>1</v>
      </c>
      <c r="J133">
        <v>2364</v>
      </c>
      <c r="K133">
        <v>4</v>
      </c>
      <c r="L133" t="s">
        <v>46</v>
      </c>
      <c r="M133">
        <v>61</v>
      </c>
      <c r="N133">
        <v>2</v>
      </c>
      <c r="O133">
        <v>1</v>
      </c>
      <c r="P133" t="s">
        <v>40</v>
      </c>
      <c r="Q133">
        <v>3</v>
      </c>
      <c r="R133" t="s">
        <v>48</v>
      </c>
      <c r="S133">
        <v>9602</v>
      </c>
      <c r="T133">
        <v>6148</v>
      </c>
      <c r="U133">
        <v>3</v>
      </c>
      <c r="V133" t="s">
        <v>42</v>
      </c>
      <c r="W133" t="s">
        <v>43</v>
      </c>
      <c r="X133">
        <v>14</v>
      </c>
      <c r="Y133">
        <v>3</v>
      </c>
      <c r="Z133">
        <v>3</v>
      </c>
      <c r="AA133">
        <v>80</v>
      </c>
      <c r="AB133">
        <v>1</v>
      </c>
      <c r="AC133">
        <v>11</v>
      </c>
      <c r="AD133">
        <v>4</v>
      </c>
      <c r="AE133">
        <v>3</v>
      </c>
      <c r="AF133">
        <v>20</v>
      </c>
      <c r="AG133">
        <v>0</v>
      </c>
      <c r="AH133">
        <v>7</v>
      </c>
      <c r="AI133">
        <v>11</v>
      </c>
      <c r="AJ133">
        <v>0.14000000000000001</v>
      </c>
      <c r="AK133" t="s">
        <v>140</v>
      </c>
      <c r="AL133" t="s">
        <v>155</v>
      </c>
      <c r="AM133" t="s">
        <v>152</v>
      </c>
      <c r="AN133" t="s">
        <v>143</v>
      </c>
      <c r="AO133" t="s">
        <v>144</v>
      </c>
      <c r="AP133" t="s">
        <v>149</v>
      </c>
      <c r="AQ133" t="s">
        <v>150</v>
      </c>
    </row>
    <row r="134" spans="1:43" x14ac:dyDescent="0.35">
      <c r="A134">
        <v>35</v>
      </c>
      <c r="B134" t="s">
        <v>35</v>
      </c>
      <c r="C134" t="s">
        <v>55</v>
      </c>
      <c r="D134">
        <v>653</v>
      </c>
      <c r="E134" t="s">
        <v>45</v>
      </c>
      <c r="F134">
        <v>2</v>
      </c>
      <c r="G134">
        <v>3</v>
      </c>
      <c r="H134" t="s">
        <v>51</v>
      </c>
      <c r="I134">
        <v>1</v>
      </c>
      <c r="J134">
        <v>2362</v>
      </c>
      <c r="K134">
        <v>4</v>
      </c>
      <c r="L134" t="s">
        <v>39</v>
      </c>
      <c r="M134">
        <v>57</v>
      </c>
      <c r="N134">
        <v>3</v>
      </c>
      <c r="O134">
        <v>1</v>
      </c>
      <c r="P134" t="s">
        <v>56</v>
      </c>
      <c r="Q134">
        <v>2</v>
      </c>
      <c r="R134" t="s">
        <v>52</v>
      </c>
      <c r="S134">
        <v>1359</v>
      </c>
      <c r="T134">
        <v>25063</v>
      </c>
      <c r="U134">
        <v>0</v>
      </c>
      <c r="V134" t="s">
        <v>42</v>
      </c>
      <c r="W134" t="s">
        <v>35</v>
      </c>
      <c r="X134">
        <v>25</v>
      </c>
      <c r="Y134">
        <v>3</v>
      </c>
      <c r="Z134">
        <v>2</v>
      </c>
      <c r="AA134">
        <v>80</v>
      </c>
      <c r="AB134">
        <v>2</v>
      </c>
      <c r="AC134">
        <v>20</v>
      </c>
      <c r="AD134">
        <v>2</v>
      </c>
      <c r="AE134">
        <v>3</v>
      </c>
      <c r="AF134">
        <v>8</v>
      </c>
      <c r="AG134">
        <v>4</v>
      </c>
      <c r="AH134">
        <v>2</v>
      </c>
      <c r="AI134">
        <v>2</v>
      </c>
      <c r="AJ134">
        <v>0.25</v>
      </c>
      <c r="AK134" t="s">
        <v>140</v>
      </c>
      <c r="AL134" t="s">
        <v>141</v>
      </c>
      <c r="AM134" t="s">
        <v>152</v>
      </c>
      <c r="AN134" t="s">
        <v>143</v>
      </c>
      <c r="AO134" t="s">
        <v>158</v>
      </c>
      <c r="AP134" t="s">
        <v>145</v>
      </c>
      <c r="AQ134" t="s">
        <v>150</v>
      </c>
    </row>
    <row r="135" spans="1:43" x14ac:dyDescent="0.35">
      <c r="A135">
        <v>42</v>
      </c>
      <c r="B135" t="s">
        <v>35</v>
      </c>
      <c r="C135" t="s">
        <v>44</v>
      </c>
      <c r="D135">
        <v>470</v>
      </c>
      <c r="E135" t="s">
        <v>61</v>
      </c>
      <c r="F135">
        <v>3</v>
      </c>
      <c r="G135">
        <v>3</v>
      </c>
      <c r="H135" t="s">
        <v>59</v>
      </c>
      <c r="I135">
        <v>1</v>
      </c>
      <c r="J135">
        <v>2360</v>
      </c>
      <c r="K135">
        <v>3</v>
      </c>
      <c r="L135" t="s">
        <v>46</v>
      </c>
      <c r="M135">
        <v>42</v>
      </c>
      <c r="N135">
        <v>3</v>
      </c>
      <c r="O135">
        <v>1</v>
      </c>
      <c r="P135" t="s">
        <v>61</v>
      </c>
      <c r="Q135">
        <v>3</v>
      </c>
      <c r="R135" t="s">
        <v>48</v>
      </c>
      <c r="S135">
        <v>15972</v>
      </c>
      <c r="T135">
        <v>6762</v>
      </c>
      <c r="U135">
        <v>2</v>
      </c>
      <c r="V135" t="s">
        <v>42</v>
      </c>
      <c r="W135" t="s">
        <v>35</v>
      </c>
      <c r="X135">
        <v>15</v>
      </c>
      <c r="Y135">
        <v>4</v>
      </c>
      <c r="Z135">
        <v>2</v>
      </c>
      <c r="AA135">
        <v>80</v>
      </c>
      <c r="AB135">
        <v>0</v>
      </c>
      <c r="AC135">
        <v>25</v>
      </c>
      <c r="AD135">
        <v>2</v>
      </c>
      <c r="AE135">
        <v>2</v>
      </c>
      <c r="AF135">
        <v>1</v>
      </c>
      <c r="AG135">
        <v>2</v>
      </c>
      <c r="AH135">
        <v>14</v>
      </c>
      <c r="AI135">
        <v>0</v>
      </c>
      <c r="AJ135">
        <v>0.15</v>
      </c>
      <c r="AK135" t="s">
        <v>140</v>
      </c>
      <c r="AL135" t="s">
        <v>151</v>
      </c>
      <c r="AM135" t="s">
        <v>156</v>
      </c>
      <c r="AN135" t="s">
        <v>143</v>
      </c>
      <c r="AO135" t="s">
        <v>144</v>
      </c>
      <c r="AP135" t="s">
        <v>145</v>
      </c>
      <c r="AQ135" t="s">
        <v>150</v>
      </c>
    </row>
    <row r="136" spans="1:43" x14ac:dyDescent="0.35">
      <c r="A136">
        <v>31</v>
      </c>
      <c r="B136" t="s">
        <v>35</v>
      </c>
      <c r="C136" t="s">
        <v>36</v>
      </c>
      <c r="D136">
        <v>542</v>
      </c>
      <c r="E136" t="s">
        <v>37</v>
      </c>
      <c r="F136">
        <v>20</v>
      </c>
      <c r="G136">
        <v>3</v>
      </c>
      <c r="H136" t="s">
        <v>38</v>
      </c>
      <c r="I136">
        <v>1</v>
      </c>
      <c r="J136">
        <v>175</v>
      </c>
      <c r="K136">
        <v>2</v>
      </c>
      <c r="L136" t="s">
        <v>39</v>
      </c>
      <c r="M136">
        <v>71</v>
      </c>
      <c r="N136">
        <v>1</v>
      </c>
      <c r="O136">
        <v>2</v>
      </c>
      <c r="P136" t="s">
        <v>40</v>
      </c>
      <c r="Q136">
        <v>3</v>
      </c>
      <c r="R136" t="s">
        <v>48</v>
      </c>
      <c r="S136">
        <v>4559</v>
      </c>
      <c r="T136">
        <v>24788</v>
      </c>
      <c r="U136">
        <v>3</v>
      </c>
      <c r="V136" t="s">
        <v>42</v>
      </c>
      <c r="W136" t="s">
        <v>35</v>
      </c>
      <c r="X136">
        <v>11</v>
      </c>
      <c r="Y136">
        <v>3</v>
      </c>
      <c r="Z136">
        <v>3</v>
      </c>
      <c r="AA136">
        <v>80</v>
      </c>
      <c r="AB136">
        <v>1</v>
      </c>
      <c r="AC136">
        <v>4</v>
      </c>
      <c r="AD136">
        <v>2</v>
      </c>
      <c r="AE136">
        <v>3</v>
      </c>
      <c r="AF136">
        <v>2</v>
      </c>
      <c r="AG136">
        <v>2</v>
      </c>
      <c r="AH136">
        <v>2</v>
      </c>
      <c r="AI136">
        <v>2</v>
      </c>
      <c r="AJ136">
        <v>0.11</v>
      </c>
      <c r="AK136" t="s">
        <v>140</v>
      </c>
      <c r="AL136" t="s">
        <v>148</v>
      </c>
      <c r="AM136" t="s">
        <v>152</v>
      </c>
      <c r="AN136" t="s">
        <v>160</v>
      </c>
      <c r="AO136" t="s">
        <v>144</v>
      </c>
      <c r="AP136" t="s">
        <v>145</v>
      </c>
      <c r="AQ136" t="s">
        <v>146</v>
      </c>
    </row>
    <row r="137" spans="1:43" x14ac:dyDescent="0.35">
      <c r="A137">
        <v>35</v>
      </c>
      <c r="B137" t="s">
        <v>35</v>
      </c>
      <c r="C137" t="s">
        <v>36</v>
      </c>
      <c r="D137">
        <v>1276</v>
      </c>
      <c r="E137" t="s">
        <v>37</v>
      </c>
      <c r="F137">
        <v>20</v>
      </c>
      <c r="G137">
        <v>3</v>
      </c>
      <c r="H137" t="s">
        <v>60</v>
      </c>
      <c r="I137">
        <v>1</v>
      </c>
      <c r="J137">
        <v>2359</v>
      </c>
      <c r="K137">
        <v>4</v>
      </c>
      <c r="L137" t="s">
        <v>39</v>
      </c>
      <c r="M137">
        <v>36</v>
      </c>
      <c r="N137">
        <v>4</v>
      </c>
      <c r="O137">
        <v>2</v>
      </c>
      <c r="P137" t="s">
        <v>40</v>
      </c>
      <c r="Q137">
        <v>4</v>
      </c>
      <c r="R137" t="s">
        <v>41</v>
      </c>
      <c r="S137">
        <v>19717</v>
      </c>
      <c r="T137">
        <v>15587</v>
      </c>
      <c r="U137">
        <v>0</v>
      </c>
      <c r="V137" t="s">
        <v>42</v>
      </c>
      <c r="W137" t="s">
        <v>35</v>
      </c>
      <c r="X137">
        <v>19</v>
      </c>
      <c r="Y137">
        <v>3</v>
      </c>
      <c r="Z137">
        <v>4</v>
      </c>
      <c r="AA137">
        <v>80</v>
      </c>
      <c r="AB137">
        <v>1</v>
      </c>
      <c r="AC137">
        <v>1</v>
      </c>
      <c r="AD137">
        <v>1</v>
      </c>
      <c r="AE137">
        <v>3</v>
      </c>
      <c r="AF137">
        <v>2</v>
      </c>
      <c r="AG137">
        <v>2</v>
      </c>
      <c r="AH137">
        <v>1</v>
      </c>
      <c r="AI137">
        <v>8</v>
      </c>
      <c r="AJ137">
        <v>0.19</v>
      </c>
      <c r="AK137" t="s">
        <v>140</v>
      </c>
      <c r="AL137" t="s">
        <v>148</v>
      </c>
      <c r="AM137" t="s">
        <v>156</v>
      </c>
      <c r="AN137" t="s">
        <v>160</v>
      </c>
      <c r="AO137" t="s">
        <v>153</v>
      </c>
      <c r="AP137" t="s">
        <v>145</v>
      </c>
      <c r="AQ137" t="s">
        <v>162</v>
      </c>
    </row>
    <row r="138" spans="1:43" x14ac:dyDescent="0.35">
      <c r="A138">
        <v>29</v>
      </c>
      <c r="B138" t="s">
        <v>35</v>
      </c>
      <c r="C138" t="s">
        <v>44</v>
      </c>
      <c r="D138">
        <v>477</v>
      </c>
      <c r="E138" t="s">
        <v>37</v>
      </c>
      <c r="F138">
        <v>8</v>
      </c>
      <c r="G138">
        <v>1</v>
      </c>
      <c r="H138" t="s">
        <v>38</v>
      </c>
      <c r="I138">
        <v>1</v>
      </c>
      <c r="J138">
        <v>2358</v>
      </c>
      <c r="K138">
        <v>3</v>
      </c>
      <c r="L138" t="s">
        <v>39</v>
      </c>
      <c r="M138">
        <v>79</v>
      </c>
      <c r="N138">
        <v>3</v>
      </c>
      <c r="O138">
        <v>1</v>
      </c>
      <c r="P138" t="s">
        <v>40</v>
      </c>
      <c r="Q138">
        <v>1</v>
      </c>
      <c r="R138" t="s">
        <v>48</v>
      </c>
      <c r="S138">
        <v>2323</v>
      </c>
      <c r="T138">
        <v>20619</v>
      </c>
      <c r="U138">
        <v>1</v>
      </c>
      <c r="V138" t="s">
        <v>42</v>
      </c>
      <c r="W138" t="s">
        <v>43</v>
      </c>
      <c r="X138">
        <v>16</v>
      </c>
      <c r="Y138">
        <v>3</v>
      </c>
      <c r="Z138">
        <v>1</v>
      </c>
      <c r="AA138">
        <v>80</v>
      </c>
      <c r="AB138">
        <v>1</v>
      </c>
      <c r="AC138">
        <v>29</v>
      </c>
      <c r="AD138">
        <v>3</v>
      </c>
      <c r="AE138">
        <v>3</v>
      </c>
      <c r="AF138">
        <v>5</v>
      </c>
      <c r="AG138">
        <v>1</v>
      </c>
      <c r="AH138">
        <v>1</v>
      </c>
      <c r="AI138">
        <v>3</v>
      </c>
      <c r="AJ138">
        <v>0.16</v>
      </c>
      <c r="AK138" t="s">
        <v>140</v>
      </c>
      <c r="AL138" t="s">
        <v>148</v>
      </c>
      <c r="AM138" t="s">
        <v>142</v>
      </c>
      <c r="AN138" t="s">
        <v>143</v>
      </c>
      <c r="AO138" t="s">
        <v>153</v>
      </c>
      <c r="AP138" t="s">
        <v>149</v>
      </c>
      <c r="AQ138" t="s">
        <v>150</v>
      </c>
    </row>
    <row r="139" spans="1:43" x14ac:dyDescent="0.35">
      <c r="A139">
        <v>36</v>
      </c>
      <c r="B139" t="s">
        <v>35</v>
      </c>
      <c r="C139" t="s">
        <v>55</v>
      </c>
      <c r="D139">
        <v>719</v>
      </c>
      <c r="E139" t="s">
        <v>61</v>
      </c>
      <c r="F139">
        <v>2</v>
      </c>
      <c r="G139">
        <v>4</v>
      </c>
      <c r="H139" t="s">
        <v>51</v>
      </c>
      <c r="I139">
        <v>1</v>
      </c>
      <c r="J139">
        <v>2356</v>
      </c>
      <c r="K139">
        <v>1</v>
      </c>
      <c r="L139" t="s">
        <v>46</v>
      </c>
      <c r="M139">
        <v>34</v>
      </c>
      <c r="N139">
        <v>3</v>
      </c>
      <c r="O139">
        <v>4</v>
      </c>
      <c r="P139" t="s">
        <v>40</v>
      </c>
      <c r="Q139">
        <v>3</v>
      </c>
      <c r="R139" t="s">
        <v>48</v>
      </c>
      <c r="S139">
        <v>4071</v>
      </c>
      <c r="T139">
        <v>12888</v>
      </c>
      <c r="U139">
        <v>1</v>
      </c>
      <c r="V139" t="s">
        <v>42</v>
      </c>
      <c r="W139" t="s">
        <v>35</v>
      </c>
      <c r="X139">
        <v>12</v>
      </c>
      <c r="Y139">
        <v>3</v>
      </c>
      <c r="Z139">
        <v>1</v>
      </c>
      <c r="AA139">
        <v>80</v>
      </c>
      <c r="AB139">
        <v>1</v>
      </c>
      <c r="AC139">
        <v>4</v>
      </c>
      <c r="AD139">
        <v>3</v>
      </c>
      <c r="AE139">
        <v>2</v>
      </c>
      <c r="AF139">
        <v>1</v>
      </c>
      <c r="AG139">
        <v>14</v>
      </c>
      <c r="AH139">
        <v>6</v>
      </c>
      <c r="AI139">
        <v>0</v>
      </c>
      <c r="AJ139">
        <v>0.12</v>
      </c>
      <c r="AK139" t="s">
        <v>140</v>
      </c>
      <c r="AL139" t="s">
        <v>151</v>
      </c>
      <c r="AM139" t="s">
        <v>156</v>
      </c>
      <c r="AN139" t="s">
        <v>143</v>
      </c>
      <c r="AO139" t="s">
        <v>144</v>
      </c>
      <c r="AP139" t="s">
        <v>149</v>
      </c>
      <c r="AQ139" t="s">
        <v>146</v>
      </c>
    </row>
    <row r="140" spans="1:43" x14ac:dyDescent="0.35">
      <c r="A140">
        <v>51</v>
      </c>
      <c r="B140" t="s">
        <v>35</v>
      </c>
      <c r="C140" t="s">
        <v>44</v>
      </c>
      <c r="D140">
        <v>1150</v>
      </c>
      <c r="E140" t="s">
        <v>45</v>
      </c>
      <c r="F140">
        <v>8</v>
      </c>
      <c r="G140">
        <v>4</v>
      </c>
      <c r="H140" t="s">
        <v>38</v>
      </c>
      <c r="I140">
        <v>1</v>
      </c>
      <c r="J140">
        <v>179</v>
      </c>
      <c r="K140">
        <v>1</v>
      </c>
      <c r="L140" t="s">
        <v>46</v>
      </c>
      <c r="M140">
        <v>53</v>
      </c>
      <c r="N140">
        <v>1</v>
      </c>
      <c r="O140">
        <v>3</v>
      </c>
      <c r="P140" t="s">
        <v>53</v>
      </c>
      <c r="Q140">
        <v>4</v>
      </c>
      <c r="R140" t="s">
        <v>41</v>
      </c>
      <c r="S140">
        <v>10650</v>
      </c>
      <c r="T140">
        <v>25150</v>
      </c>
      <c r="U140">
        <v>2</v>
      </c>
      <c r="V140" t="s">
        <v>42</v>
      </c>
      <c r="W140" t="s">
        <v>43</v>
      </c>
      <c r="X140">
        <v>15</v>
      </c>
      <c r="Y140">
        <v>3</v>
      </c>
      <c r="Z140">
        <v>4</v>
      </c>
      <c r="AA140">
        <v>80</v>
      </c>
      <c r="AB140">
        <v>0</v>
      </c>
      <c r="AC140">
        <v>18</v>
      </c>
      <c r="AD140">
        <v>2</v>
      </c>
      <c r="AE140">
        <v>3</v>
      </c>
      <c r="AF140">
        <v>4</v>
      </c>
      <c r="AG140">
        <v>2</v>
      </c>
      <c r="AH140">
        <v>0</v>
      </c>
      <c r="AI140">
        <v>3</v>
      </c>
      <c r="AJ140">
        <v>0.15</v>
      </c>
      <c r="AK140" t="s">
        <v>147</v>
      </c>
      <c r="AL140" t="s">
        <v>148</v>
      </c>
      <c r="AM140" t="s">
        <v>152</v>
      </c>
      <c r="AN140" t="s">
        <v>143</v>
      </c>
      <c r="AO140" t="s">
        <v>144</v>
      </c>
      <c r="AP140" t="s">
        <v>145</v>
      </c>
      <c r="AQ140" t="s">
        <v>150</v>
      </c>
    </row>
    <row r="141" spans="1:43" x14ac:dyDescent="0.35">
      <c r="A141">
        <v>31</v>
      </c>
      <c r="B141" t="s">
        <v>35</v>
      </c>
      <c r="C141" t="s">
        <v>55</v>
      </c>
      <c r="D141">
        <v>427</v>
      </c>
      <c r="E141" t="s">
        <v>45</v>
      </c>
      <c r="F141">
        <v>6</v>
      </c>
      <c r="G141">
        <v>4</v>
      </c>
      <c r="H141" t="s">
        <v>60</v>
      </c>
      <c r="I141">
        <v>1</v>
      </c>
      <c r="J141">
        <v>2354</v>
      </c>
      <c r="K141">
        <v>2</v>
      </c>
      <c r="L141" t="s">
        <v>39</v>
      </c>
      <c r="M141">
        <v>97</v>
      </c>
      <c r="N141">
        <v>3</v>
      </c>
      <c r="O141">
        <v>1</v>
      </c>
      <c r="P141" t="s">
        <v>40</v>
      </c>
      <c r="Q141">
        <v>1</v>
      </c>
      <c r="R141" t="s">
        <v>52</v>
      </c>
      <c r="S141">
        <v>18041</v>
      </c>
      <c r="T141">
        <v>22807</v>
      </c>
      <c r="U141">
        <v>0</v>
      </c>
      <c r="V141" t="s">
        <v>42</v>
      </c>
      <c r="W141" t="s">
        <v>43</v>
      </c>
      <c r="X141">
        <v>22</v>
      </c>
      <c r="Y141">
        <v>3</v>
      </c>
      <c r="Z141">
        <v>4</v>
      </c>
      <c r="AA141">
        <v>80</v>
      </c>
      <c r="AB141">
        <v>1</v>
      </c>
      <c r="AC141">
        <v>10</v>
      </c>
      <c r="AD141">
        <v>3</v>
      </c>
      <c r="AE141">
        <v>3</v>
      </c>
      <c r="AF141">
        <v>2</v>
      </c>
      <c r="AG141">
        <v>7</v>
      </c>
      <c r="AH141">
        <v>7</v>
      </c>
      <c r="AI141">
        <v>0</v>
      </c>
      <c r="AJ141">
        <v>0.22</v>
      </c>
      <c r="AK141" t="s">
        <v>140</v>
      </c>
      <c r="AL141" t="s">
        <v>148</v>
      </c>
      <c r="AM141" t="s">
        <v>142</v>
      </c>
      <c r="AN141" t="s">
        <v>143</v>
      </c>
      <c r="AO141" t="s">
        <v>158</v>
      </c>
      <c r="AP141" t="s">
        <v>149</v>
      </c>
      <c r="AQ141" t="s">
        <v>150</v>
      </c>
    </row>
    <row r="142" spans="1:43" x14ac:dyDescent="0.35">
      <c r="A142">
        <v>29</v>
      </c>
      <c r="B142" t="s">
        <v>35</v>
      </c>
      <c r="C142" t="s">
        <v>44</v>
      </c>
      <c r="D142">
        <v>667</v>
      </c>
      <c r="E142" t="s">
        <v>61</v>
      </c>
      <c r="F142">
        <v>20</v>
      </c>
      <c r="G142">
        <v>3</v>
      </c>
      <c r="H142" t="s">
        <v>38</v>
      </c>
      <c r="I142">
        <v>1</v>
      </c>
      <c r="J142">
        <v>2353</v>
      </c>
      <c r="K142">
        <v>1</v>
      </c>
      <c r="L142" t="s">
        <v>46</v>
      </c>
      <c r="M142">
        <v>87</v>
      </c>
      <c r="N142">
        <v>4</v>
      </c>
      <c r="O142">
        <v>1</v>
      </c>
      <c r="P142" t="s">
        <v>47</v>
      </c>
      <c r="Q142">
        <v>3</v>
      </c>
      <c r="R142" t="s">
        <v>52</v>
      </c>
      <c r="S142">
        <v>3902</v>
      </c>
      <c r="T142">
        <v>22217</v>
      </c>
      <c r="U142">
        <v>0</v>
      </c>
      <c r="V142" t="s">
        <v>42</v>
      </c>
      <c r="W142" t="s">
        <v>35</v>
      </c>
      <c r="X142">
        <v>11</v>
      </c>
      <c r="Y142">
        <v>3</v>
      </c>
      <c r="Z142">
        <v>3</v>
      </c>
      <c r="AA142">
        <v>80</v>
      </c>
      <c r="AB142">
        <v>0</v>
      </c>
      <c r="AC142">
        <v>16</v>
      </c>
      <c r="AD142">
        <v>3</v>
      </c>
      <c r="AE142">
        <v>3</v>
      </c>
      <c r="AF142">
        <v>7</v>
      </c>
      <c r="AG142">
        <v>7</v>
      </c>
      <c r="AH142">
        <v>7</v>
      </c>
      <c r="AI142">
        <v>8</v>
      </c>
      <c r="AJ142">
        <v>0.11</v>
      </c>
      <c r="AK142" t="s">
        <v>140</v>
      </c>
      <c r="AL142" t="s">
        <v>141</v>
      </c>
      <c r="AM142" t="s">
        <v>142</v>
      </c>
      <c r="AN142" t="s">
        <v>160</v>
      </c>
      <c r="AO142" t="s">
        <v>144</v>
      </c>
      <c r="AP142" t="s">
        <v>149</v>
      </c>
      <c r="AQ142" t="s">
        <v>150</v>
      </c>
    </row>
    <row r="143" spans="1:43" x14ac:dyDescent="0.35">
      <c r="A143">
        <v>42</v>
      </c>
      <c r="B143" t="s">
        <v>35</v>
      </c>
      <c r="C143" t="s">
        <v>44</v>
      </c>
      <c r="D143">
        <v>334</v>
      </c>
      <c r="E143" t="s">
        <v>61</v>
      </c>
      <c r="F143">
        <v>4</v>
      </c>
      <c r="G143">
        <v>4</v>
      </c>
      <c r="H143" t="s">
        <v>49</v>
      </c>
      <c r="I143">
        <v>1</v>
      </c>
      <c r="J143">
        <v>2352</v>
      </c>
      <c r="K143">
        <v>3</v>
      </c>
      <c r="L143" t="s">
        <v>39</v>
      </c>
      <c r="M143">
        <v>84</v>
      </c>
      <c r="N143">
        <v>3</v>
      </c>
      <c r="O143">
        <v>3</v>
      </c>
      <c r="P143" t="s">
        <v>56</v>
      </c>
      <c r="Q143">
        <v>3</v>
      </c>
      <c r="R143" t="s">
        <v>48</v>
      </c>
      <c r="S143">
        <v>3929</v>
      </c>
      <c r="T143">
        <v>11563</v>
      </c>
      <c r="U143">
        <v>1</v>
      </c>
      <c r="V143" t="s">
        <v>42</v>
      </c>
      <c r="W143" t="s">
        <v>35</v>
      </c>
      <c r="X143">
        <v>22</v>
      </c>
      <c r="Y143">
        <v>3</v>
      </c>
      <c r="Z143">
        <v>4</v>
      </c>
      <c r="AA143">
        <v>80</v>
      </c>
      <c r="AB143">
        <v>1</v>
      </c>
      <c r="AC143">
        <v>11</v>
      </c>
      <c r="AD143">
        <v>2</v>
      </c>
      <c r="AE143">
        <v>3</v>
      </c>
      <c r="AF143">
        <v>10</v>
      </c>
      <c r="AG143">
        <v>0</v>
      </c>
      <c r="AH143">
        <v>0</v>
      </c>
      <c r="AI143">
        <v>5</v>
      </c>
      <c r="AJ143">
        <v>0.22</v>
      </c>
      <c r="AK143" t="s">
        <v>140</v>
      </c>
      <c r="AL143" t="s">
        <v>141</v>
      </c>
      <c r="AM143" t="s">
        <v>142</v>
      </c>
      <c r="AN143" t="s">
        <v>143</v>
      </c>
      <c r="AO143" t="s">
        <v>158</v>
      </c>
      <c r="AP143" t="s">
        <v>145</v>
      </c>
      <c r="AQ143" t="s">
        <v>150</v>
      </c>
    </row>
    <row r="144" spans="1:43" x14ac:dyDescent="0.35">
      <c r="A144">
        <v>32</v>
      </c>
      <c r="B144" t="s">
        <v>35</v>
      </c>
      <c r="C144" t="s">
        <v>36</v>
      </c>
      <c r="D144">
        <v>1033</v>
      </c>
      <c r="E144" t="s">
        <v>45</v>
      </c>
      <c r="F144">
        <v>9</v>
      </c>
      <c r="G144">
        <v>3</v>
      </c>
      <c r="H144" t="s">
        <v>51</v>
      </c>
      <c r="I144">
        <v>1</v>
      </c>
      <c r="J144">
        <v>190</v>
      </c>
      <c r="K144">
        <v>1</v>
      </c>
      <c r="L144" t="s">
        <v>39</v>
      </c>
      <c r="M144">
        <v>41</v>
      </c>
      <c r="N144">
        <v>3</v>
      </c>
      <c r="O144">
        <v>1</v>
      </c>
      <c r="P144" t="s">
        <v>50</v>
      </c>
      <c r="Q144">
        <v>1</v>
      </c>
      <c r="R144" t="s">
        <v>41</v>
      </c>
      <c r="S144">
        <v>4200</v>
      </c>
      <c r="T144">
        <v>10224</v>
      </c>
      <c r="U144">
        <v>7</v>
      </c>
      <c r="V144" t="s">
        <v>42</v>
      </c>
      <c r="W144" t="s">
        <v>43</v>
      </c>
      <c r="X144">
        <v>22</v>
      </c>
      <c r="Y144">
        <v>4</v>
      </c>
      <c r="Z144">
        <v>1</v>
      </c>
      <c r="AA144">
        <v>80</v>
      </c>
      <c r="AB144">
        <v>0</v>
      </c>
      <c r="AC144">
        <v>10</v>
      </c>
      <c r="AD144">
        <v>2</v>
      </c>
      <c r="AE144">
        <v>4</v>
      </c>
      <c r="AF144">
        <v>5</v>
      </c>
      <c r="AG144">
        <v>4</v>
      </c>
      <c r="AH144">
        <v>0</v>
      </c>
      <c r="AI144">
        <v>4</v>
      </c>
      <c r="AJ144">
        <v>0.22</v>
      </c>
      <c r="AK144" t="s">
        <v>140</v>
      </c>
      <c r="AL144" t="s">
        <v>148</v>
      </c>
      <c r="AM144" t="s">
        <v>156</v>
      </c>
      <c r="AN144" t="s">
        <v>143</v>
      </c>
      <c r="AO144" t="s">
        <v>158</v>
      </c>
      <c r="AP144" t="s">
        <v>145</v>
      </c>
      <c r="AQ144" t="s">
        <v>150</v>
      </c>
    </row>
    <row r="145" spans="1:43" x14ac:dyDescent="0.35">
      <c r="A145">
        <v>33</v>
      </c>
      <c r="B145" t="s">
        <v>35</v>
      </c>
      <c r="C145" t="s">
        <v>44</v>
      </c>
      <c r="D145">
        <v>671</v>
      </c>
      <c r="E145" t="s">
        <v>45</v>
      </c>
      <c r="F145">
        <v>2</v>
      </c>
      <c r="G145">
        <v>4</v>
      </c>
      <c r="H145" t="s">
        <v>38</v>
      </c>
      <c r="I145">
        <v>1</v>
      </c>
      <c r="J145">
        <v>2346</v>
      </c>
      <c r="K145">
        <v>4</v>
      </c>
      <c r="L145" t="s">
        <v>39</v>
      </c>
      <c r="M145">
        <v>60</v>
      </c>
      <c r="N145">
        <v>3</v>
      </c>
      <c r="O145">
        <v>2</v>
      </c>
      <c r="P145" t="s">
        <v>40</v>
      </c>
      <c r="Q145">
        <v>3</v>
      </c>
      <c r="R145" t="s">
        <v>48</v>
      </c>
      <c r="S145">
        <v>2743</v>
      </c>
      <c r="T145">
        <v>9867</v>
      </c>
      <c r="U145">
        <v>2</v>
      </c>
      <c r="V145" t="s">
        <v>42</v>
      </c>
      <c r="W145" t="s">
        <v>35</v>
      </c>
      <c r="X145">
        <v>12</v>
      </c>
      <c r="Y145">
        <v>3</v>
      </c>
      <c r="Z145">
        <v>1</v>
      </c>
      <c r="AA145">
        <v>80</v>
      </c>
      <c r="AB145">
        <v>0</v>
      </c>
      <c r="AC145">
        <v>10</v>
      </c>
      <c r="AD145">
        <v>1</v>
      </c>
      <c r="AE145">
        <v>4</v>
      </c>
      <c r="AF145">
        <v>6</v>
      </c>
      <c r="AG145">
        <v>0</v>
      </c>
      <c r="AH145">
        <v>0</v>
      </c>
      <c r="AI145">
        <v>2</v>
      </c>
      <c r="AJ145">
        <v>0.12</v>
      </c>
      <c r="AK145" t="s">
        <v>140</v>
      </c>
      <c r="AL145" t="s">
        <v>141</v>
      </c>
      <c r="AM145" t="s">
        <v>152</v>
      </c>
      <c r="AN145" t="s">
        <v>143</v>
      </c>
      <c r="AO145" t="s">
        <v>144</v>
      </c>
      <c r="AP145" t="s">
        <v>145</v>
      </c>
      <c r="AQ145" t="s">
        <v>150</v>
      </c>
    </row>
    <row r="146" spans="1:43" x14ac:dyDescent="0.35">
      <c r="A146">
        <v>19</v>
      </c>
      <c r="B146" t="s">
        <v>35</v>
      </c>
      <c r="C146" t="s">
        <v>36</v>
      </c>
      <c r="D146">
        <v>629</v>
      </c>
      <c r="E146" t="s">
        <v>45</v>
      </c>
      <c r="F146">
        <v>1</v>
      </c>
      <c r="G146">
        <v>4</v>
      </c>
      <c r="H146" t="s">
        <v>60</v>
      </c>
      <c r="I146">
        <v>1</v>
      </c>
      <c r="J146">
        <v>2342</v>
      </c>
      <c r="K146">
        <v>1</v>
      </c>
      <c r="L146" t="s">
        <v>39</v>
      </c>
      <c r="M146">
        <v>100</v>
      </c>
      <c r="N146">
        <v>3</v>
      </c>
      <c r="O146">
        <v>2</v>
      </c>
      <c r="P146" t="s">
        <v>57</v>
      </c>
      <c r="Q146">
        <v>1</v>
      </c>
      <c r="R146" t="s">
        <v>48</v>
      </c>
      <c r="S146">
        <v>2514</v>
      </c>
      <c r="T146">
        <v>22955</v>
      </c>
      <c r="U146">
        <v>1</v>
      </c>
      <c r="V146" t="s">
        <v>42</v>
      </c>
      <c r="W146" t="s">
        <v>43</v>
      </c>
      <c r="X146">
        <v>13</v>
      </c>
      <c r="Y146">
        <v>3</v>
      </c>
      <c r="Z146">
        <v>3</v>
      </c>
      <c r="AA146">
        <v>80</v>
      </c>
      <c r="AB146">
        <v>0</v>
      </c>
      <c r="AC146">
        <v>11</v>
      </c>
      <c r="AD146">
        <v>5</v>
      </c>
      <c r="AE146">
        <v>2</v>
      </c>
      <c r="AF146">
        <v>0</v>
      </c>
      <c r="AG146">
        <v>13</v>
      </c>
      <c r="AH146">
        <v>0</v>
      </c>
      <c r="AI146">
        <v>2</v>
      </c>
      <c r="AJ146">
        <v>0.13</v>
      </c>
      <c r="AK146" t="s">
        <v>159</v>
      </c>
      <c r="AL146" t="s">
        <v>151</v>
      </c>
      <c r="AM146" t="s">
        <v>142</v>
      </c>
      <c r="AN146" t="s">
        <v>143</v>
      </c>
      <c r="AO146" t="s">
        <v>144</v>
      </c>
      <c r="AP146" t="s">
        <v>154</v>
      </c>
      <c r="AQ146" t="s">
        <v>150</v>
      </c>
    </row>
    <row r="147" spans="1:43" x14ac:dyDescent="0.35">
      <c r="A147">
        <v>52</v>
      </c>
      <c r="B147" t="s">
        <v>35</v>
      </c>
      <c r="C147" t="s">
        <v>44</v>
      </c>
      <c r="D147">
        <v>954</v>
      </c>
      <c r="E147" t="s">
        <v>45</v>
      </c>
      <c r="F147">
        <v>26</v>
      </c>
      <c r="G147">
        <v>3</v>
      </c>
      <c r="H147" t="s">
        <v>38</v>
      </c>
      <c r="I147">
        <v>1</v>
      </c>
      <c r="J147">
        <v>2341</v>
      </c>
      <c r="K147">
        <v>4</v>
      </c>
      <c r="L147" t="s">
        <v>46</v>
      </c>
      <c r="M147">
        <v>76</v>
      </c>
      <c r="N147">
        <v>3</v>
      </c>
      <c r="O147">
        <v>1</v>
      </c>
      <c r="P147" t="s">
        <v>57</v>
      </c>
      <c r="Q147">
        <v>3</v>
      </c>
      <c r="R147" t="s">
        <v>52</v>
      </c>
      <c r="S147">
        <v>12936</v>
      </c>
      <c r="T147">
        <v>15318</v>
      </c>
      <c r="U147">
        <v>3</v>
      </c>
      <c r="V147" t="s">
        <v>42</v>
      </c>
      <c r="W147" t="s">
        <v>43</v>
      </c>
      <c r="X147">
        <v>11</v>
      </c>
      <c r="Y147">
        <v>3</v>
      </c>
      <c r="Z147">
        <v>4</v>
      </c>
      <c r="AA147">
        <v>80</v>
      </c>
      <c r="AB147">
        <v>2</v>
      </c>
      <c r="AC147">
        <v>31</v>
      </c>
      <c r="AD147">
        <v>2</v>
      </c>
      <c r="AE147">
        <v>3</v>
      </c>
      <c r="AF147">
        <v>3</v>
      </c>
      <c r="AG147">
        <v>0</v>
      </c>
      <c r="AH147">
        <v>1</v>
      </c>
      <c r="AI147">
        <v>2</v>
      </c>
      <c r="AJ147">
        <v>0.11</v>
      </c>
      <c r="AK147" t="s">
        <v>147</v>
      </c>
      <c r="AL147" t="s">
        <v>148</v>
      </c>
      <c r="AM147" t="s">
        <v>142</v>
      </c>
      <c r="AN147" t="s">
        <v>160</v>
      </c>
      <c r="AO147" t="s">
        <v>144</v>
      </c>
      <c r="AP147" t="s">
        <v>145</v>
      </c>
      <c r="AQ147" t="s">
        <v>150</v>
      </c>
    </row>
    <row r="148" spans="1:43" x14ac:dyDescent="0.35">
      <c r="A148">
        <v>42</v>
      </c>
      <c r="B148" t="s">
        <v>35</v>
      </c>
      <c r="C148" t="s">
        <v>36</v>
      </c>
      <c r="D148">
        <v>117</v>
      </c>
      <c r="E148" t="s">
        <v>45</v>
      </c>
      <c r="F148">
        <v>6</v>
      </c>
      <c r="G148">
        <v>4</v>
      </c>
      <c r="H148" t="s">
        <v>51</v>
      </c>
      <c r="I148">
        <v>1</v>
      </c>
      <c r="J148">
        <v>2337</v>
      </c>
      <c r="K148">
        <v>4</v>
      </c>
      <c r="L148" t="s">
        <v>39</v>
      </c>
      <c r="M148">
        <v>98</v>
      </c>
      <c r="N148">
        <v>3</v>
      </c>
      <c r="O148">
        <v>2</v>
      </c>
      <c r="P148" t="s">
        <v>61</v>
      </c>
      <c r="Q148">
        <v>2</v>
      </c>
      <c r="R148" t="s">
        <v>48</v>
      </c>
      <c r="S148">
        <v>4534</v>
      </c>
      <c r="T148">
        <v>22653</v>
      </c>
      <c r="U148">
        <v>0</v>
      </c>
      <c r="V148" t="s">
        <v>42</v>
      </c>
      <c r="W148" t="s">
        <v>35</v>
      </c>
      <c r="X148">
        <v>21</v>
      </c>
      <c r="Y148">
        <v>3</v>
      </c>
      <c r="Z148">
        <v>4</v>
      </c>
      <c r="AA148">
        <v>80</v>
      </c>
      <c r="AB148">
        <v>2</v>
      </c>
      <c r="AC148">
        <v>32</v>
      </c>
      <c r="AD148">
        <v>2</v>
      </c>
      <c r="AE148">
        <v>3</v>
      </c>
      <c r="AF148">
        <v>9</v>
      </c>
      <c r="AG148">
        <v>3</v>
      </c>
      <c r="AH148">
        <v>1</v>
      </c>
      <c r="AI148">
        <v>0</v>
      </c>
      <c r="AJ148">
        <v>0.21</v>
      </c>
      <c r="AK148" t="s">
        <v>140</v>
      </c>
      <c r="AL148" t="s">
        <v>141</v>
      </c>
      <c r="AM148" t="s">
        <v>142</v>
      </c>
      <c r="AN148" t="s">
        <v>143</v>
      </c>
      <c r="AO148" t="s">
        <v>158</v>
      </c>
      <c r="AP148" t="s">
        <v>145</v>
      </c>
      <c r="AQ148" t="s">
        <v>150</v>
      </c>
    </row>
    <row r="149" spans="1:43" x14ac:dyDescent="0.35">
      <c r="A149">
        <v>43</v>
      </c>
      <c r="B149" t="s">
        <v>35</v>
      </c>
      <c r="C149" t="s">
        <v>55</v>
      </c>
      <c r="D149">
        <v>1112</v>
      </c>
      <c r="E149" t="s">
        <v>61</v>
      </c>
      <c r="F149">
        <v>2</v>
      </c>
      <c r="G149">
        <v>2</v>
      </c>
      <c r="H149" t="s">
        <v>38</v>
      </c>
      <c r="I149">
        <v>1</v>
      </c>
      <c r="J149">
        <v>2332</v>
      </c>
      <c r="K149">
        <v>2</v>
      </c>
      <c r="L149" t="s">
        <v>39</v>
      </c>
      <c r="M149">
        <v>92</v>
      </c>
      <c r="N149">
        <v>4</v>
      </c>
      <c r="O149">
        <v>2</v>
      </c>
      <c r="P149" t="s">
        <v>61</v>
      </c>
      <c r="Q149">
        <v>1</v>
      </c>
      <c r="R149" t="s">
        <v>41</v>
      </c>
      <c r="S149">
        <v>18880</v>
      </c>
      <c r="T149">
        <v>15411</v>
      </c>
      <c r="U149">
        <v>1</v>
      </c>
      <c r="V149" t="s">
        <v>42</v>
      </c>
      <c r="W149" t="s">
        <v>43</v>
      </c>
      <c r="X149">
        <v>14</v>
      </c>
      <c r="Y149">
        <v>4</v>
      </c>
      <c r="Z149">
        <v>3</v>
      </c>
      <c r="AA149">
        <v>80</v>
      </c>
      <c r="AB149">
        <v>0</v>
      </c>
      <c r="AC149">
        <v>5</v>
      </c>
      <c r="AD149">
        <v>2</v>
      </c>
      <c r="AE149">
        <v>3</v>
      </c>
      <c r="AF149">
        <v>13</v>
      </c>
      <c r="AG149">
        <v>10</v>
      </c>
      <c r="AH149">
        <v>2</v>
      </c>
      <c r="AI149">
        <v>2</v>
      </c>
      <c r="AJ149">
        <v>0.14000000000000001</v>
      </c>
      <c r="AK149" t="s">
        <v>140</v>
      </c>
      <c r="AL149" t="s">
        <v>155</v>
      </c>
      <c r="AM149" t="s">
        <v>142</v>
      </c>
      <c r="AN149" t="s">
        <v>143</v>
      </c>
      <c r="AO149" t="s">
        <v>144</v>
      </c>
      <c r="AP149" t="s">
        <v>145</v>
      </c>
      <c r="AQ149" t="s">
        <v>146</v>
      </c>
    </row>
    <row r="150" spans="1:43" x14ac:dyDescent="0.35">
      <c r="A150">
        <v>38</v>
      </c>
      <c r="B150" t="s">
        <v>35</v>
      </c>
      <c r="C150" t="s">
        <v>36</v>
      </c>
      <c r="D150">
        <v>918</v>
      </c>
      <c r="E150" t="s">
        <v>37</v>
      </c>
      <c r="F150">
        <v>2</v>
      </c>
      <c r="G150">
        <v>4</v>
      </c>
      <c r="H150" t="s">
        <v>59</v>
      </c>
      <c r="I150">
        <v>1</v>
      </c>
      <c r="J150">
        <v>2331</v>
      </c>
      <c r="K150">
        <v>2</v>
      </c>
      <c r="L150" t="s">
        <v>46</v>
      </c>
      <c r="M150">
        <v>35</v>
      </c>
      <c r="N150">
        <v>3</v>
      </c>
      <c r="O150">
        <v>1</v>
      </c>
      <c r="P150" t="s">
        <v>58</v>
      </c>
      <c r="Q150">
        <v>4</v>
      </c>
      <c r="R150" t="s">
        <v>48</v>
      </c>
      <c r="S150">
        <v>3944</v>
      </c>
      <c r="T150">
        <v>2373</v>
      </c>
      <c r="U150">
        <v>4</v>
      </c>
      <c r="V150" t="s">
        <v>42</v>
      </c>
      <c r="W150" t="s">
        <v>43</v>
      </c>
      <c r="X150">
        <v>12</v>
      </c>
      <c r="Y150">
        <v>3</v>
      </c>
      <c r="Z150">
        <v>3</v>
      </c>
      <c r="AA150">
        <v>80</v>
      </c>
      <c r="AB150">
        <v>1</v>
      </c>
      <c r="AC150">
        <v>9</v>
      </c>
      <c r="AD150">
        <v>1</v>
      </c>
      <c r="AE150">
        <v>4</v>
      </c>
      <c r="AF150">
        <v>2</v>
      </c>
      <c r="AG150">
        <v>4</v>
      </c>
      <c r="AH150">
        <v>1</v>
      </c>
      <c r="AI150">
        <v>12</v>
      </c>
      <c r="AJ150">
        <v>0.12</v>
      </c>
      <c r="AK150" t="s">
        <v>140</v>
      </c>
      <c r="AL150" t="s">
        <v>148</v>
      </c>
      <c r="AM150" t="s">
        <v>156</v>
      </c>
      <c r="AN150" t="s">
        <v>143</v>
      </c>
      <c r="AO150" t="s">
        <v>144</v>
      </c>
      <c r="AP150" t="s">
        <v>145</v>
      </c>
      <c r="AQ150" t="s">
        <v>146</v>
      </c>
    </row>
    <row r="151" spans="1:43" x14ac:dyDescent="0.35">
      <c r="A151">
        <v>39</v>
      </c>
      <c r="B151" t="s">
        <v>35</v>
      </c>
      <c r="C151" t="s">
        <v>44</v>
      </c>
      <c r="D151">
        <v>827</v>
      </c>
      <c r="E151" t="s">
        <v>45</v>
      </c>
      <c r="F151">
        <v>4</v>
      </c>
      <c r="G151">
        <v>2</v>
      </c>
      <c r="H151" t="s">
        <v>59</v>
      </c>
      <c r="I151">
        <v>1</v>
      </c>
      <c r="J151">
        <v>2328</v>
      </c>
      <c r="K151">
        <v>3</v>
      </c>
      <c r="L151" t="s">
        <v>46</v>
      </c>
      <c r="M151">
        <v>57</v>
      </c>
      <c r="N151">
        <v>2</v>
      </c>
      <c r="O151">
        <v>3</v>
      </c>
      <c r="P151" t="s">
        <v>57</v>
      </c>
      <c r="Q151">
        <v>1</v>
      </c>
      <c r="R151" t="s">
        <v>48</v>
      </c>
      <c r="S151">
        <v>3690</v>
      </c>
      <c r="T151">
        <v>2671</v>
      </c>
      <c r="U151">
        <v>1</v>
      </c>
      <c r="V151" t="s">
        <v>42</v>
      </c>
      <c r="W151" t="s">
        <v>35</v>
      </c>
      <c r="X151">
        <v>12</v>
      </c>
      <c r="Y151">
        <v>3</v>
      </c>
      <c r="Z151">
        <v>3</v>
      </c>
      <c r="AA151">
        <v>80</v>
      </c>
      <c r="AB151">
        <v>2</v>
      </c>
      <c r="AC151">
        <v>14</v>
      </c>
      <c r="AD151">
        <v>3</v>
      </c>
      <c r="AE151">
        <v>3</v>
      </c>
      <c r="AF151">
        <v>0</v>
      </c>
      <c r="AG151">
        <v>9</v>
      </c>
      <c r="AH151">
        <v>14</v>
      </c>
      <c r="AI151">
        <v>8</v>
      </c>
      <c r="AJ151">
        <v>0.12</v>
      </c>
      <c r="AK151" t="s">
        <v>140</v>
      </c>
      <c r="AL151" t="s">
        <v>151</v>
      </c>
      <c r="AM151" t="s">
        <v>152</v>
      </c>
      <c r="AN151" t="s">
        <v>143</v>
      </c>
      <c r="AO151" t="s">
        <v>144</v>
      </c>
      <c r="AP151" t="s">
        <v>149</v>
      </c>
      <c r="AQ151" t="s">
        <v>150</v>
      </c>
    </row>
    <row r="152" spans="1:43" x14ac:dyDescent="0.35">
      <c r="A152">
        <v>34</v>
      </c>
      <c r="B152" t="s">
        <v>35</v>
      </c>
      <c r="C152" t="s">
        <v>36</v>
      </c>
      <c r="D152">
        <v>282</v>
      </c>
      <c r="E152" t="s">
        <v>37</v>
      </c>
      <c r="F152">
        <v>9</v>
      </c>
      <c r="G152">
        <v>2</v>
      </c>
      <c r="H152" t="s">
        <v>61</v>
      </c>
      <c r="I152">
        <v>1</v>
      </c>
      <c r="J152">
        <v>2326</v>
      </c>
      <c r="K152">
        <v>4</v>
      </c>
      <c r="L152" t="s">
        <v>46</v>
      </c>
      <c r="M152">
        <v>94</v>
      </c>
      <c r="N152">
        <v>3</v>
      </c>
      <c r="O152">
        <v>3</v>
      </c>
      <c r="P152" t="s">
        <v>57</v>
      </c>
      <c r="Q152">
        <v>2</v>
      </c>
      <c r="R152" t="s">
        <v>52</v>
      </c>
      <c r="S152">
        <v>2177</v>
      </c>
      <c r="T152">
        <v>19764</v>
      </c>
      <c r="U152">
        <v>3</v>
      </c>
      <c r="V152" t="s">
        <v>42</v>
      </c>
      <c r="W152" t="s">
        <v>43</v>
      </c>
      <c r="X152">
        <v>18</v>
      </c>
      <c r="Y152">
        <v>3</v>
      </c>
      <c r="Z152">
        <v>3</v>
      </c>
      <c r="AA152">
        <v>80</v>
      </c>
      <c r="AB152">
        <v>1</v>
      </c>
      <c r="AC152">
        <v>7</v>
      </c>
      <c r="AD152">
        <v>2</v>
      </c>
      <c r="AE152">
        <v>3</v>
      </c>
      <c r="AF152">
        <v>1</v>
      </c>
      <c r="AG152">
        <v>2</v>
      </c>
      <c r="AH152">
        <v>0</v>
      </c>
      <c r="AI152">
        <v>7</v>
      </c>
      <c r="AJ152">
        <v>0.18</v>
      </c>
      <c r="AK152" t="s">
        <v>140</v>
      </c>
      <c r="AL152" t="s">
        <v>151</v>
      </c>
      <c r="AM152" t="s">
        <v>142</v>
      </c>
      <c r="AN152" t="s">
        <v>143</v>
      </c>
      <c r="AO152" t="s">
        <v>153</v>
      </c>
      <c r="AP152" t="s">
        <v>145</v>
      </c>
      <c r="AQ152" t="s">
        <v>146</v>
      </c>
    </row>
    <row r="153" spans="1:43" x14ac:dyDescent="0.35">
      <c r="A153">
        <v>30</v>
      </c>
      <c r="B153" t="s">
        <v>35</v>
      </c>
      <c r="C153" t="s">
        <v>55</v>
      </c>
      <c r="D153">
        <v>132</v>
      </c>
      <c r="E153" t="s">
        <v>37</v>
      </c>
      <c r="F153">
        <v>24</v>
      </c>
      <c r="G153">
        <v>4</v>
      </c>
      <c r="H153" t="s">
        <v>51</v>
      </c>
      <c r="I153">
        <v>1</v>
      </c>
      <c r="J153">
        <v>2324</v>
      </c>
      <c r="K153">
        <v>1</v>
      </c>
      <c r="L153" t="s">
        <v>46</v>
      </c>
      <c r="M153">
        <v>97</v>
      </c>
      <c r="N153">
        <v>3</v>
      </c>
      <c r="O153">
        <v>1</v>
      </c>
      <c r="P153" t="s">
        <v>53</v>
      </c>
      <c r="Q153">
        <v>3</v>
      </c>
      <c r="R153" t="s">
        <v>41</v>
      </c>
      <c r="S153">
        <v>9854</v>
      </c>
      <c r="T153">
        <v>2613</v>
      </c>
      <c r="U153">
        <v>2</v>
      </c>
      <c r="V153" t="s">
        <v>42</v>
      </c>
      <c r="W153" t="s">
        <v>43</v>
      </c>
      <c r="X153">
        <v>12</v>
      </c>
      <c r="Y153">
        <v>3</v>
      </c>
      <c r="Z153">
        <v>1</v>
      </c>
      <c r="AA153">
        <v>80</v>
      </c>
      <c r="AB153">
        <v>1</v>
      </c>
      <c r="AC153">
        <v>11</v>
      </c>
      <c r="AD153">
        <v>3</v>
      </c>
      <c r="AE153">
        <v>3</v>
      </c>
      <c r="AF153">
        <v>2</v>
      </c>
      <c r="AG153">
        <v>7</v>
      </c>
      <c r="AH153">
        <v>0</v>
      </c>
      <c r="AI153">
        <v>4</v>
      </c>
      <c r="AJ153">
        <v>0.12</v>
      </c>
      <c r="AK153" t="s">
        <v>140</v>
      </c>
      <c r="AL153" t="s">
        <v>148</v>
      </c>
      <c r="AM153" t="s">
        <v>142</v>
      </c>
      <c r="AN153" t="s">
        <v>160</v>
      </c>
      <c r="AO153" t="s">
        <v>144</v>
      </c>
      <c r="AP153" t="s">
        <v>149</v>
      </c>
      <c r="AQ153" t="s">
        <v>150</v>
      </c>
    </row>
    <row r="154" spans="1:43" x14ac:dyDescent="0.35">
      <c r="A154">
        <v>59</v>
      </c>
      <c r="B154" t="s">
        <v>35</v>
      </c>
      <c r="C154" t="s">
        <v>55</v>
      </c>
      <c r="D154">
        <v>1219</v>
      </c>
      <c r="E154" t="s">
        <v>37</v>
      </c>
      <c r="F154">
        <v>3</v>
      </c>
      <c r="G154">
        <v>2</v>
      </c>
      <c r="H154" t="s">
        <v>60</v>
      </c>
      <c r="I154">
        <v>1</v>
      </c>
      <c r="J154">
        <v>2322</v>
      </c>
      <c r="K154">
        <v>4</v>
      </c>
      <c r="L154" t="s">
        <v>39</v>
      </c>
      <c r="M154">
        <v>95</v>
      </c>
      <c r="N154">
        <v>3</v>
      </c>
      <c r="O154">
        <v>1</v>
      </c>
      <c r="P154" t="s">
        <v>56</v>
      </c>
      <c r="Q154">
        <v>3</v>
      </c>
      <c r="R154" t="s">
        <v>52</v>
      </c>
      <c r="S154">
        <v>10400</v>
      </c>
      <c r="T154">
        <v>25178</v>
      </c>
      <c r="U154">
        <v>1</v>
      </c>
      <c r="V154" t="s">
        <v>42</v>
      </c>
      <c r="W154" t="s">
        <v>43</v>
      </c>
      <c r="X154">
        <v>11</v>
      </c>
      <c r="Y154">
        <v>3</v>
      </c>
      <c r="Z154">
        <v>1</v>
      </c>
      <c r="AA154">
        <v>80</v>
      </c>
      <c r="AB154">
        <v>0</v>
      </c>
      <c r="AC154">
        <v>4</v>
      </c>
      <c r="AD154">
        <v>2</v>
      </c>
      <c r="AE154">
        <v>3</v>
      </c>
      <c r="AF154">
        <v>7</v>
      </c>
      <c r="AG154">
        <v>14</v>
      </c>
      <c r="AH154">
        <v>0</v>
      </c>
      <c r="AI154">
        <v>0</v>
      </c>
      <c r="AJ154">
        <v>0.11</v>
      </c>
      <c r="AK154" t="s">
        <v>147</v>
      </c>
      <c r="AL154" t="s">
        <v>141</v>
      </c>
      <c r="AM154" t="s">
        <v>142</v>
      </c>
      <c r="AN154" t="s">
        <v>143</v>
      </c>
      <c r="AO154" t="s">
        <v>144</v>
      </c>
      <c r="AP154" t="s">
        <v>145</v>
      </c>
      <c r="AQ154" t="s">
        <v>146</v>
      </c>
    </row>
    <row r="155" spans="1:43" x14ac:dyDescent="0.35">
      <c r="A155">
        <v>48</v>
      </c>
      <c r="B155" t="s">
        <v>35</v>
      </c>
      <c r="C155" t="s">
        <v>44</v>
      </c>
      <c r="D155">
        <v>868</v>
      </c>
      <c r="E155" t="s">
        <v>61</v>
      </c>
      <c r="F155">
        <v>16</v>
      </c>
      <c r="G155">
        <v>1</v>
      </c>
      <c r="H155" t="s">
        <v>49</v>
      </c>
      <c r="I155">
        <v>1</v>
      </c>
      <c r="J155">
        <v>2321</v>
      </c>
      <c r="K155">
        <v>2</v>
      </c>
      <c r="L155" t="s">
        <v>39</v>
      </c>
      <c r="M155">
        <v>46</v>
      </c>
      <c r="N155">
        <v>3</v>
      </c>
      <c r="O155">
        <v>2</v>
      </c>
      <c r="P155" t="s">
        <v>61</v>
      </c>
      <c r="Q155">
        <v>1</v>
      </c>
      <c r="R155" t="s">
        <v>52</v>
      </c>
      <c r="S155">
        <v>9705</v>
      </c>
      <c r="T155">
        <v>19863</v>
      </c>
      <c r="U155">
        <v>2</v>
      </c>
      <c r="V155" t="s">
        <v>42</v>
      </c>
      <c r="W155" t="s">
        <v>43</v>
      </c>
      <c r="X155">
        <v>20</v>
      </c>
      <c r="Y155">
        <v>3</v>
      </c>
      <c r="Z155">
        <v>4</v>
      </c>
      <c r="AA155">
        <v>80</v>
      </c>
      <c r="AB155">
        <v>0</v>
      </c>
      <c r="AC155">
        <v>25</v>
      </c>
      <c r="AD155">
        <v>3</v>
      </c>
      <c r="AE155">
        <v>3</v>
      </c>
      <c r="AF155">
        <v>20</v>
      </c>
      <c r="AG155">
        <v>10</v>
      </c>
      <c r="AH155">
        <v>1</v>
      </c>
      <c r="AI155">
        <v>7</v>
      </c>
      <c r="AJ155">
        <v>0.2</v>
      </c>
      <c r="AK155" t="s">
        <v>147</v>
      </c>
      <c r="AL155" t="s">
        <v>155</v>
      </c>
      <c r="AM155" t="s">
        <v>156</v>
      </c>
      <c r="AN155" t="s">
        <v>157</v>
      </c>
      <c r="AO155" t="s">
        <v>153</v>
      </c>
      <c r="AP155" t="s">
        <v>149</v>
      </c>
      <c r="AQ155" t="s">
        <v>150</v>
      </c>
    </row>
    <row r="156" spans="1:43" x14ac:dyDescent="0.35">
      <c r="A156">
        <v>33</v>
      </c>
      <c r="B156" t="s">
        <v>35</v>
      </c>
      <c r="C156" t="s">
        <v>36</v>
      </c>
      <c r="D156">
        <v>1206</v>
      </c>
      <c r="E156" t="s">
        <v>61</v>
      </c>
      <c r="F156">
        <v>14</v>
      </c>
      <c r="G156">
        <v>3</v>
      </c>
      <c r="H156" t="s">
        <v>60</v>
      </c>
      <c r="I156">
        <v>1</v>
      </c>
      <c r="J156">
        <v>2320</v>
      </c>
      <c r="K156">
        <v>1</v>
      </c>
      <c r="L156" t="s">
        <v>39</v>
      </c>
      <c r="M156">
        <v>74</v>
      </c>
      <c r="N156">
        <v>2</v>
      </c>
      <c r="O156">
        <v>3</v>
      </c>
      <c r="P156" t="s">
        <v>53</v>
      </c>
      <c r="Q156">
        <v>1</v>
      </c>
      <c r="R156" t="s">
        <v>52</v>
      </c>
      <c r="S156">
        <v>3295</v>
      </c>
      <c r="T156">
        <v>3872</v>
      </c>
      <c r="U156">
        <v>1</v>
      </c>
      <c r="V156" t="s">
        <v>42</v>
      </c>
      <c r="W156" t="s">
        <v>35</v>
      </c>
      <c r="X156">
        <v>20</v>
      </c>
      <c r="Y156">
        <v>3</v>
      </c>
      <c r="Z156">
        <v>4</v>
      </c>
      <c r="AA156">
        <v>80</v>
      </c>
      <c r="AB156">
        <v>0</v>
      </c>
      <c r="AC156">
        <v>3</v>
      </c>
      <c r="AD156">
        <v>4</v>
      </c>
      <c r="AE156">
        <v>3</v>
      </c>
      <c r="AF156">
        <v>5</v>
      </c>
      <c r="AG156">
        <v>2</v>
      </c>
      <c r="AH156">
        <v>0</v>
      </c>
      <c r="AI156">
        <v>0</v>
      </c>
      <c r="AJ156">
        <v>0.2</v>
      </c>
      <c r="AK156" t="s">
        <v>140</v>
      </c>
      <c r="AL156" t="s">
        <v>148</v>
      </c>
      <c r="AM156" t="s">
        <v>152</v>
      </c>
      <c r="AN156" t="s">
        <v>157</v>
      </c>
      <c r="AO156" t="s">
        <v>153</v>
      </c>
      <c r="AP156" t="s">
        <v>149</v>
      </c>
      <c r="AQ156" t="s">
        <v>162</v>
      </c>
    </row>
    <row r="157" spans="1:43" x14ac:dyDescent="0.35">
      <c r="A157">
        <v>50</v>
      </c>
      <c r="B157" t="s">
        <v>35</v>
      </c>
      <c r="C157" t="s">
        <v>36</v>
      </c>
      <c r="D157">
        <v>428</v>
      </c>
      <c r="E157" t="s">
        <v>45</v>
      </c>
      <c r="F157">
        <v>29</v>
      </c>
      <c r="G157">
        <v>3</v>
      </c>
      <c r="H157" t="s">
        <v>60</v>
      </c>
      <c r="I157">
        <v>1</v>
      </c>
      <c r="J157">
        <v>2314</v>
      </c>
      <c r="K157">
        <v>3</v>
      </c>
      <c r="L157" t="s">
        <v>46</v>
      </c>
      <c r="M157">
        <v>87</v>
      </c>
      <c r="N157">
        <v>2</v>
      </c>
      <c r="O157">
        <v>3</v>
      </c>
      <c r="P157" t="s">
        <v>56</v>
      </c>
      <c r="Q157">
        <v>4</v>
      </c>
      <c r="R157" t="s">
        <v>48</v>
      </c>
      <c r="S157">
        <v>5309</v>
      </c>
      <c r="T157">
        <v>2755</v>
      </c>
      <c r="U157">
        <v>1</v>
      </c>
      <c r="V157" t="s">
        <v>42</v>
      </c>
      <c r="W157" t="s">
        <v>43</v>
      </c>
      <c r="X157">
        <v>17</v>
      </c>
      <c r="Y157">
        <v>3</v>
      </c>
      <c r="Z157">
        <v>4</v>
      </c>
      <c r="AA157">
        <v>80</v>
      </c>
      <c r="AB157">
        <v>1</v>
      </c>
      <c r="AC157">
        <v>26</v>
      </c>
      <c r="AD157">
        <v>2</v>
      </c>
      <c r="AE157">
        <v>2</v>
      </c>
      <c r="AF157">
        <v>5</v>
      </c>
      <c r="AG157">
        <v>7</v>
      </c>
      <c r="AH157">
        <v>11</v>
      </c>
      <c r="AI157">
        <v>7</v>
      </c>
      <c r="AJ157">
        <v>0.17</v>
      </c>
      <c r="AK157" t="s">
        <v>147</v>
      </c>
      <c r="AL157" t="s">
        <v>148</v>
      </c>
      <c r="AM157" t="s">
        <v>142</v>
      </c>
      <c r="AN157" t="s">
        <v>160</v>
      </c>
      <c r="AO157" t="s">
        <v>153</v>
      </c>
      <c r="AP157" t="s">
        <v>145</v>
      </c>
      <c r="AQ157" t="s">
        <v>150</v>
      </c>
    </row>
    <row r="158" spans="1:43" x14ac:dyDescent="0.35">
      <c r="A158">
        <v>27</v>
      </c>
      <c r="B158" t="s">
        <v>35</v>
      </c>
      <c r="C158" t="s">
        <v>36</v>
      </c>
      <c r="D158">
        <v>1239</v>
      </c>
      <c r="E158" t="s">
        <v>45</v>
      </c>
      <c r="F158">
        <v>2</v>
      </c>
      <c r="G158">
        <v>4</v>
      </c>
      <c r="H158" t="s">
        <v>60</v>
      </c>
      <c r="I158">
        <v>1</v>
      </c>
      <c r="J158">
        <v>2313</v>
      </c>
      <c r="K158">
        <v>1</v>
      </c>
      <c r="L158" t="s">
        <v>39</v>
      </c>
      <c r="M158">
        <v>42</v>
      </c>
      <c r="N158">
        <v>3</v>
      </c>
      <c r="O158">
        <v>2</v>
      </c>
      <c r="P158" t="s">
        <v>58</v>
      </c>
      <c r="Q158">
        <v>2</v>
      </c>
      <c r="R158" t="s">
        <v>52</v>
      </c>
      <c r="S158">
        <v>5660</v>
      </c>
      <c r="T158">
        <v>5220</v>
      </c>
      <c r="U158">
        <v>2</v>
      </c>
      <c r="V158" t="s">
        <v>42</v>
      </c>
      <c r="W158" t="s">
        <v>35</v>
      </c>
      <c r="X158">
        <v>19</v>
      </c>
      <c r="Y158">
        <v>3</v>
      </c>
      <c r="Z158">
        <v>1</v>
      </c>
      <c r="AA158">
        <v>80</v>
      </c>
      <c r="AB158">
        <v>0</v>
      </c>
      <c r="AC158">
        <v>17</v>
      </c>
      <c r="AD158">
        <v>3</v>
      </c>
      <c r="AE158">
        <v>3</v>
      </c>
      <c r="AF158">
        <v>1</v>
      </c>
      <c r="AG158">
        <v>5</v>
      </c>
      <c r="AH158">
        <v>0</v>
      </c>
      <c r="AI158">
        <v>7</v>
      </c>
      <c r="AJ158">
        <v>0.19</v>
      </c>
      <c r="AK158" t="s">
        <v>159</v>
      </c>
      <c r="AL158" t="s">
        <v>151</v>
      </c>
      <c r="AM158" t="s">
        <v>156</v>
      </c>
      <c r="AN158" t="s">
        <v>143</v>
      </c>
      <c r="AO158" t="s">
        <v>153</v>
      </c>
      <c r="AP158" t="s">
        <v>149</v>
      </c>
      <c r="AQ158" t="s">
        <v>150</v>
      </c>
    </row>
    <row r="159" spans="1:43" x14ac:dyDescent="0.35">
      <c r="A159">
        <v>24</v>
      </c>
      <c r="B159" t="s">
        <v>35</v>
      </c>
      <c r="C159" t="s">
        <v>36</v>
      </c>
      <c r="D159">
        <v>1130</v>
      </c>
      <c r="E159" t="s">
        <v>61</v>
      </c>
      <c r="F159">
        <v>10</v>
      </c>
      <c r="G159">
        <v>3</v>
      </c>
      <c r="H159" t="s">
        <v>51</v>
      </c>
      <c r="I159">
        <v>1</v>
      </c>
      <c r="J159">
        <v>2312</v>
      </c>
      <c r="K159">
        <v>3</v>
      </c>
      <c r="L159" t="s">
        <v>39</v>
      </c>
      <c r="M159">
        <v>84</v>
      </c>
      <c r="N159">
        <v>4</v>
      </c>
      <c r="O159">
        <v>1</v>
      </c>
      <c r="P159" t="s">
        <v>56</v>
      </c>
      <c r="Q159">
        <v>2</v>
      </c>
      <c r="R159" t="s">
        <v>52</v>
      </c>
      <c r="S159">
        <v>3210</v>
      </c>
      <c r="T159">
        <v>16479</v>
      </c>
      <c r="U159">
        <v>3</v>
      </c>
      <c r="V159" t="s">
        <v>42</v>
      </c>
      <c r="W159" t="s">
        <v>35</v>
      </c>
      <c r="X159">
        <v>19</v>
      </c>
      <c r="Y159">
        <v>3</v>
      </c>
      <c r="Z159">
        <v>3</v>
      </c>
      <c r="AA159">
        <v>80</v>
      </c>
      <c r="AB159">
        <v>1</v>
      </c>
      <c r="AC159">
        <v>10</v>
      </c>
      <c r="AD159">
        <v>2</v>
      </c>
      <c r="AE159">
        <v>3</v>
      </c>
      <c r="AF159">
        <v>4</v>
      </c>
      <c r="AG159">
        <v>4</v>
      </c>
      <c r="AH159">
        <v>8</v>
      </c>
      <c r="AI159">
        <v>9</v>
      </c>
      <c r="AJ159">
        <v>0.19</v>
      </c>
      <c r="AK159" t="s">
        <v>159</v>
      </c>
      <c r="AL159" t="s">
        <v>148</v>
      </c>
      <c r="AM159" t="s">
        <v>142</v>
      </c>
      <c r="AN159" t="s">
        <v>157</v>
      </c>
      <c r="AO159" t="s">
        <v>153</v>
      </c>
      <c r="AP159" t="s">
        <v>145</v>
      </c>
      <c r="AQ159" t="s">
        <v>150</v>
      </c>
    </row>
    <row r="160" spans="1:43" x14ac:dyDescent="0.35">
      <c r="A160">
        <v>28</v>
      </c>
      <c r="B160" t="s">
        <v>35</v>
      </c>
      <c r="C160" t="s">
        <v>55</v>
      </c>
      <c r="D160">
        <v>921</v>
      </c>
      <c r="E160" t="s">
        <v>45</v>
      </c>
      <c r="F160">
        <v>6</v>
      </c>
      <c r="G160">
        <v>4</v>
      </c>
      <c r="H160" t="s">
        <v>38</v>
      </c>
      <c r="I160">
        <v>1</v>
      </c>
      <c r="J160">
        <v>2310</v>
      </c>
      <c r="K160">
        <v>3</v>
      </c>
      <c r="L160" t="s">
        <v>39</v>
      </c>
      <c r="M160">
        <v>55</v>
      </c>
      <c r="N160">
        <v>2</v>
      </c>
      <c r="O160">
        <v>1</v>
      </c>
      <c r="P160" t="s">
        <v>58</v>
      </c>
      <c r="Q160">
        <v>4</v>
      </c>
      <c r="R160" t="s">
        <v>52</v>
      </c>
      <c r="S160">
        <v>13872</v>
      </c>
      <c r="T160">
        <v>7346</v>
      </c>
      <c r="U160">
        <v>2</v>
      </c>
      <c r="V160" t="s">
        <v>42</v>
      </c>
      <c r="W160" t="s">
        <v>35</v>
      </c>
      <c r="X160">
        <v>17</v>
      </c>
      <c r="Y160">
        <v>3</v>
      </c>
      <c r="Z160">
        <v>4</v>
      </c>
      <c r="AA160">
        <v>80</v>
      </c>
      <c r="AB160">
        <v>0</v>
      </c>
      <c r="AC160">
        <v>1</v>
      </c>
      <c r="AD160">
        <v>3</v>
      </c>
      <c r="AE160">
        <v>3</v>
      </c>
      <c r="AF160">
        <v>8</v>
      </c>
      <c r="AG160">
        <v>2</v>
      </c>
      <c r="AH160">
        <v>0</v>
      </c>
      <c r="AI160">
        <v>2</v>
      </c>
      <c r="AJ160">
        <v>0.17</v>
      </c>
      <c r="AK160" t="s">
        <v>159</v>
      </c>
      <c r="AL160" t="s">
        <v>141</v>
      </c>
      <c r="AM160" t="s">
        <v>152</v>
      </c>
      <c r="AN160" t="s">
        <v>143</v>
      </c>
      <c r="AO160" t="s">
        <v>153</v>
      </c>
      <c r="AP160" t="s">
        <v>149</v>
      </c>
      <c r="AQ160" t="s">
        <v>162</v>
      </c>
    </row>
    <row r="161" spans="1:43" x14ac:dyDescent="0.35">
      <c r="A161">
        <v>25</v>
      </c>
      <c r="B161" t="s">
        <v>35</v>
      </c>
      <c r="C161" t="s">
        <v>44</v>
      </c>
      <c r="D161">
        <v>1398</v>
      </c>
      <c r="E161" t="s">
        <v>45</v>
      </c>
      <c r="F161">
        <v>3</v>
      </c>
      <c r="G161">
        <v>3</v>
      </c>
      <c r="H161" t="s">
        <v>51</v>
      </c>
      <c r="I161">
        <v>1</v>
      </c>
      <c r="J161">
        <v>2307</v>
      </c>
      <c r="K161">
        <v>4</v>
      </c>
      <c r="L161" t="s">
        <v>46</v>
      </c>
      <c r="M161">
        <v>32</v>
      </c>
      <c r="N161">
        <v>3</v>
      </c>
      <c r="O161">
        <v>1</v>
      </c>
      <c r="P161" t="s">
        <v>58</v>
      </c>
      <c r="Q161">
        <v>3</v>
      </c>
      <c r="R161" t="s">
        <v>41</v>
      </c>
      <c r="S161">
        <v>3067</v>
      </c>
      <c r="T161">
        <v>13251</v>
      </c>
      <c r="U161">
        <v>1</v>
      </c>
      <c r="V161" t="s">
        <v>42</v>
      </c>
      <c r="W161" t="s">
        <v>35</v>
      </c>
      <c r="X161">
        <v>13</v>
      </c>
      <c r="Y161">
        <v>4</v>
      </c>
      <c r="Z161">
        <v>3</v>
      </c>
      <c r="AA161">
        <v>80</v>
      </c>
      <c r="AB161">
        <v>0</v>
      </c>
      <c r="AC161">
        <v>1</v>
      </c>
      <c r="AD161">
        <v>3</v>
      </c>
      <c r="AE161">
        <v>2</v>
      </c>
      <c r="AF161">
        <v>14</v>
      </c>
      <c r="AG161">
        <v>0</v>
      </c>
      <c r="AH161">
        <v>1</v>
      </c>
      <c r="AI161">
        <v>0</v>
      </c>
      <c r="AJ161">
        <v>0.13</v>
      </c>
      <c r="AK161" t="s">
        <v>159</v>
      </c>
      <c r="AL161" t="s">
        <v>155</v>
      </c>
      <c r="AM161" t="s">
        <v>156</v>
      </c>
      <c r="AN161" t="s">
        <v>143</v>
      </c>
      <c r="AO161" t="s">
        <v>144</v>
      </c>
      <c r="AP161" t="s">
        <v>149</v>
      </c>
      <c r="AQ161" t="s">
        <v>162</v>
      </c>
    </row>
    <row r="162" spans="1:43" x14ac:dyDescent="0.35">
      <c r="A162">
        <v>43</v>
      </c>
      <c r="B162" t="s">
        <v>35</v>
      </c>
      <c r="C162" t="s">
        <v>44</v>
      </c>
      <c r="D162">
        <v>489</v>
      </c>
      <c r="E162" t="s">
        <v>37</v>
      </c>
      <c r="F162">
        <v>7</v>
      </c>
      <c r="G162">
        <v>5</v>
      </c>
      <c r="H162" t="s">
        <v>49</v>
      </c>
      <c r="I162">
        <v>1</v>
      </c>
      <c r="J162">
        <v>2305</v>
      </c>
      <c r="K162">
        <v>3</v>
      </c>
      <c r="L162" t="s">
        <v>46</v>
      </c>
      <c r="M162">
        <v>84</v>
      </c>
      <c r="N162">
        <v>3</v>
      </c>
      <c r="O162">
        <v>2</v>
      </c>
      <c r="P162" t="s">
        <v>57</v>
      </c>
      <c r="Q162">
        <v>1</v>
      </c>
      <c r="R162" t="s">
        <v>41</v>
      </c>
      <c r="S162">
        <v>3597</v>
      </c>
      <c r="T162">
        <v>19921</v>
      </c>
      <c r="U162">
        <v>0</v>
      </c>
      <c r="V162" t="s">
        <v>42</v>
      </c>
      <c r="W162" t="s">
        <v>35</v>
      </c>
      <c r="X162">
        <v>12</v>
      </c>
      <c r="Y162">
        <v>3</v>
      </c>
      <c r="Z162">
        <v>2</v>
      </c>
      <c r="AA162">
        <v>80</v>
      </c>
      <c r="AB162">
        <v>1</v>
      </c>
      <c r="AC162">
        <v>10</v>
      </c>
      <c r="AD162">
        <v>0</v>
      </c>
      <c r="AE162">
        <v>3</v>
      </c>
      <c r="AF162">
        <v>2</v>
      </c>
      <c r="AG162">
        <v>7</v>
      </c>
      <c r="AH162">
        <v>4</v>
      </c>
      <c r="AI162">
        <v>4</v>
      </c>
      <c r="AJ162">
        <v>0.12</v>
      </c>
      <c r="AK162" t="s">
        <v>140</v>
      </c>
      <c r="AL162" t="s">
        <v>148</v>
      </c>
      <c r="AM162" t="s">
        <v>142</v>
      </c>
      <c r="AN162" t="s">
        <v>143</v>
      </c>
      <c r="AO162" t="s">
        <v>144</v>
      </c>
      <c r="AP162" t="s">
        <v>145</v>
      </c>
      <c r="AQ162" t="s">
        <v>150</v>
      </c>
    </row>
    <row r="163" spans="1:43" x14ac:dyDescent="0.35">
      <c r="A163">
        <v>30</v>
      </c>
      <c r="B163" t="s">
        <v>35</v>
      </c>
      <c r="C163" t="s">
        <v>55</v>
      </c>
      <c r="D163">
        <v>1480</v>
      </c>
      <c r="E163" t="s">
        <v>37</v>
      </c>
      <c r="F163">
        <v>1</v>
      </c>
      <c r="G163">
        <v>5</v>
      </c>
      <c r="H163" t="s">
        <v>61</v>
      </c>
      <c r="I163">
        <v>1</v>
      </c>
      <c r="J163">
        <v>2302</v>
      </c>
      <c r="K163">
        <v>2</v>
      </c>
      <c r="L163" t="s">
        <v>46</v>
      </c>
      <c r="M163">
        <v>47</v>
      </c>
      <c r="N163">
        <v>3</v>
      </c>
      <c r="O163">
        <v>1</v>
      </c>
      <c r="P163" t="s">
        <v>47</v>
      </c>
      <c r="Q163">
        <v>4</v>
      </c>
      <c r="R163" t="s">
        <v>48</v>
      </c>
      <c r="S163">
        <v>4648</v>
      </c>
      <c r="T163">
        <v>24525</v>
      </c>
      <c r="U163">
        <v>1</v>
      </c>
      <c r="V163" t="s">
        <v>42</v>
      </c>
      <c r="W163" t="s">
        <v>43</v>
      </c>
      <c r="X163">
        <v>18</v>
      </c>
      <c r="Y163">
        <v>3</v>
      </c>
      <c r="Z163">
        <v>3</v>
      </c>
      <c r="AA163">
        <v>80</v>
      </c>
      <c r="AB163">
        <v>0</v>
      </c>
      <c r="AC163">
        <v>5</v>
      </c>
      <c r="AD163">
        <v>0</v>
      </c>
      <c r="AE163">
        <v>3</v>
      </c>
      <c r="AF163">
        <v>3</v>
      </c>
      <c r="AG163">
        <v>3</v>
      </c>
      <c r="AH163">
        <v>1</v>
      </c>
      <c r="AI163">
        <v>2</v>
      </c>
      <c r="AJ163">
        <v>0.18</v>
      </c>
      <c r="AK163" t="s">
        <v>140</v>
      </c>
      <c r="AL163" t="s">
        <v>148</v>
      </c>
      <c r="AM163" t="s">
        <v>156</v>
      </c>
      <c r="AN163" t="s">
        <v>143</v>
      </c>
      <c r="AO163" t="s">
        <v>153</v>
      </c>
      <c r="AP163" t="s">
        <v>145</v>
      </c>
      <c r="AQ163" t="s">
        <v>146</v>
      </c>
    </row>
    <row r="164" spans="1:43" x14ac:dyDescent="0.35">
      <c r="A164">
        <v>34</v>
      </c>
      <c r="B164" t="s">
        <v>35</v>
      </c>
      <c r="C164" t="s">
        <v>36</v>
      </c>
      <c r="D164">
        <v>143</v>
      </c>
      <c r="E164" t="s">
        <v>37</v>
      </c>
      <c r="F164">
        <v>15</v>
      </c>
      <c r="G164">
        <v>2</v>
      </c>
      <c r="H164" t="s">
        <v>59</v>
      </c>
      <c r="I164">
        <v>1</v>
      </c>
      <c r="J164">
        <v>2301</v>
      </c>
      <c r="K164">
        <v>2</v>
      </c>
      <c r="L164" t="s">
        <v>46</v>
      </c>
      <c r="M164">
        <v>100</v>
      </c>
      <c r="N164">
        <v>4</v>
      </c>
      <c r="O164">
        <v>1</v>
      </c>
      <c r="P164" t="s">
        <v>53</v>
      </c>
      <c r="Q164">
        <v>4</v>
      </c>
      <c r="R164" t="s">
        <v>52</v>
      </c>
      <c r="S164">
        <v>2564</v>
      </c>
      <c r="T164">
        <v>14922</v>
      </c>
      <c r="U164">
        <v>1</v>
      </c>
      <c r="V164" t="s">
        <v>42</v>
      </c>
      <c r="W164" t="s">
        <v>35</v>
      </c>
      <c r="X164">
        <v>11</v>
      </c>
      <c r="Y164">
        <v>4</v>
      </c>
      <c r="Z164">
        <v>2</v>
      </c>
      <c r="AA164">
        <v>80</v>
      </c>
      <c r="AB164">
        <v>0</v>
      </c>
      <c r="AC164">
        <v>5</v>
      </c>
      <c r="AD164">
        <v>2</v>
      </c>
      <c r="AE164">
        <v>4</v>
      </c>
      <c r="AF164">
        <v>22</v>
      </c>
      <c r="AG164">
        <v>3</v>
      </c>
      <c r="AH164">
        <v>0</v>
      </c>
      <c r="AI164">
        <v>5</v>
      </c>
      <c r="AJ164">
        <v>0.11</v>
      </c>
      <c r="AK164" t="s">
        <v>140</v>
      </c>
      <c r="AL164" t="s">
        <v>161</v>
      </c>
      <c r="AM164" t="s">
        <v>142</v>
      </c>
      <c r="AN164" t="s">
        <v>157</v>
      </c>
      <c r="AO164" t="s">
        <v>144</v>
      </c>
      <c r="AP164" t="s">
        <v>145</v>
      </c>
      <c r="AQ164" t="s">
        <v>146</v>
      </c>
    </row>
    <row r="165" spans="1:43" x14ac:dyDescent="0.35">
      <c r="A165">
        <v>49</v>
      </c>
      <c r="B165" t="s">
        <v>35</v>
      </c>
      <c r="C165" t="s">
        <v>55</v>
      </c>
      <c r="D165">
        <v>1107</v>
      </c>
      <c r="E165" t="s">
        <v>45</v>
      </c>
      <c r="F165">
        <v>1</v>
      </c>
      <c r="G165">
        <v>4</v>
      </c>
      <c r="H165" t="s">
        <v>60</v>
      </c>
      <c r="I165">
        <v>1</v>
      </c>
      <c r="J165">
        <v>2298</v>
      </c>
      <c r="K165">
        <v>3</v>
      </c>
      <c r="L165" t="s">
        <v>39</v>
      </c>
      <c r="M165">
        <v>49</v>
      </c>
      <c r="N165">
        <v>2</v>
      </c>
      <c r="O165">
        <v>3</v>
      </c>
      <c r="P165" t="s">
        <v>40</v>
      </c>
      <c r="Q165">
        <v>3</v>
      </c>
      <c r="R165" t="s">
        <v>52</v>
      </c>
      <c r="S165">
        <v>2413</v>
      </c>
      <c r="T165">
        <v>15587</v>
      </c>
      <c r="U165">
        <v>3</v>
      </c>
      <c r="V165" t="s">
        <v>42</v>
      </c>
      <c r="W165" t="s">
        <v>35</v>
      </c>
      <c r="X165">
        <v>20</v>
      </c>
      <c r="Y165">
        <v>3</v>
      </c>
      <c r="Z165">
        <v>1</v>
      </c>
      <c r="AA165">
        <v>80</v>
      </c>
      <c r="AB165">
        <v>0</v>
      </c>
      <c r="AC165">
        <v>6</v>
      </c>
      <c r="AD165">
        <v>6</v>
      </c>
      <c r="AE165">
        <v>3</v>
      </c>
      <c r="AF165">
        <v>9</v>
      </c>
      <c r="AG165">
        <v>0</v>
      </c>
      <c r="AH165">
        <v>0</v>
      </c>
      <c r="AI165">
        <v>8</v>
      </c>
      <c r="AJ165">
        <v>0.2</v>
      </c>
      <c r="AK165" t="s">
        <v>147</v>
      </c>
      <c r="AL165" t="s">
        <v>141</v>
      </c>
      <c r="AM165" t="s">
        <v>156</v>
      </c>
      <c r="AN165" t="s">
        <v>143</v>
      </c>
      <c r="AO165" t="s">
        <v>153</v>
      </c>
      <c r="AP165" t="s">
        <v>154</v>
      </c>
      <c r="AQ165" t="s">
        <v>146</v>
      </c>
    </row>
    <row r="166" spans="1:43" x14ac:dyDescent="0.35">
      <c r="A166">
        <v>46</v>
      </c>
      <c r="B166" t="s">
        <v>35</v>
      </c>
      <c r="C166" t="s">
        <v>44</v>
      </c>
      <c r="D166">
        <v>896</v>
      </c>
      <c r="E166" t="s">
        <v>61</v>
      </c>
      <c r="F166">
        <v>2</v>
      </c>
      <c r="G166">
        <v>2</v>
      </c>
      <c r="H166" t="s">
        <v>38</v>
      </c>
      <c r="I166">
        <v>1</v>
      </c>
      <c r="J166">
        <v>2297</v>
      </c>
      <c r="K166">
        <v>4</v>
      </c>
      <c r="L166" t="s">
        <v>39</v>
      </c>
      <c r="M166">
        <v>100</v>
      </c>
      <c r="N166">
        <v>4</v>
      </c>
      <c r="O166">
        <v>2</v>
      </c>
      <c r="P166" t="s">
        <v>40</v>
      </c>
      <c r="Q166">
        <v>4</v>
      </c>
      <c r="R166" t="s">
        <v>52</v>
      </c>
      <c r="S166">
        <v>13577</v>
      </c>
      <c r="T166">
        <v>16375</v>
      </c>
      <c r="U166">
        <v>1</v>
      </c>
      <c r="V166" t="s">
        <v>42</v>
      </c>
      <c r="W166" t="s">
        <v>43</v>
      </c>
      <c r="X166">
        <v>12</v>
      </c>
      <c r="Y166">
        <v>3</v>
      </c>
      <c r="Z166">
        <v>3</v>
      </c>
      <c r="AA166">
        <v>80</v>
      </c>
      <c r="AB166">
        <v>0</v>
      </c>
      <c r="AC166">
        <v>7</v>
      </c>
      <c r="AD166">
        <v>2</v>
      </c>
      <c r="AE166">
        <v>3</v>
      </c>
      <c r="AF166">
        <v>13</v>
      </c>
      <c r="AG166">
        <v>8</v>
      </c>
      <c r="AH166">
        <v>1</v>
      </c>
      <c r="AI166">
        <v>7</v>
      </c>
      <c r="AJ166">
        <v>0.12</v>
      </c>
      <c r="AK166" t="s">
        <v>147</v>
      </c>
      <c r="AL166" t="s">
        <v>155</v>
      </c>
      <c r="AM166" t="s">
        <v>142</v>
      </c>
      <c r="AN166" t="s">
        <v>143</v>
      </c>
      <c r="AO166" t="s">
        <v>144</v>
      </c>
      <c r="AP166" t="s">
        <v>145</v>
      </c>
      <c r="AQ166" t="s">
        <v>146</v>
      </c>
    </row>
    <row r="167" spans="1:43" x14ac:dyDescent="0.35">
      <c r="A167">
        <v>47</v>
      </c>
      <c r="B167" t="s">
        <v>35</v>
      </c>
      <c r="C167" t="s">
        <v>36</v>
      </c>
      <c r="D167">
        <v>1176</v>
      </c>
      <c r="E167" t="s">
        <v>61</v>
      </c>
      <c r="F167">
        <v>26</v>
      </c>
      <c r="G167">
        <v>3</v>
      </c>
      <c r="H167" t="s">
        <v>60</v>
      </c>
      <c r="I167">
        <v>1</v>
      </c>
      <c r="J167">
        <v>2296</v>
      </c>
      <c r="K167">
        <v>4</v>
      </c>
      <c r="L167" t="s">
        <v>46</v>
      </c>
      <c r="M167">
        <v>95</v>
      </c>
      <c r="N167">
        <v>3</v>
      </c>
      <c r="O167">
        <v>1</v>
      </c>
      <c r="P167" t="s">
        <v>53</v>
      </c>
      <c r="Q167">
        <v>1</v>
      </c>
      <c r="R167" t="s">
        <v>41</v>
      </c>
      <c r="S167">
        <v>4233</v>
      </c>
      <c r="T167">
        <v>19479</v>
      </c>
      <c r="U167">
        <v>9</v>
      </c>
      <c r="V167" t="s">
        <v>42</v>
      </c>
      <c r="W167" t="s">
        <v>43</v>
      </c>
      <c r="X167">
        <v>21</v>
      </c>
      <c r="Y167">
        <v>3</v>
      </c>
      <c r="Z167">
        <v>2</v>
      </c>
      <c r="AA167">
        <v>80</v>
      </c>
      <c r="AB167">
        <v>0</v>
      </c>
      <c r="AC167">
        <v>8</v>
      </c>
      <c r="AD167">
        <v>2</v>
      </c>
      <c r="AE167">
        <v>3</v>
      </c>
      <c r="AF167">
        <v>7</v>
      </c>
      <c r="AG167">
        <v>7</v>
      </c>
      <c r="AH167">
        <v>2</v>
      </c>
      <c r="AI167">
        <v>3</v>
      </c>
      <c r="AJ167">
        <v>0.21</v>
      </c>
      <c r="AK167" t="s">
        <v>147</v>
      </c>
      <c r="AL167" t="s">
        <v>141</v>
      </c>
      <c r="AM167" t="s">
        <v>142</v>
      </c>
      <c r="AN167" t="s">
        <v>160</v>
      </c>
      <c r="AO167" t="s">
        <v>158</v>
      </c>
      <c r="AP167" t="s">
        <v>145</v>
      </c>
      <c r="AQ167" t="s">
        <v>146</v>
      </c>
    </row>
    <row r="168" spans="1:43" x14ac:dyDescent="0.35">
      <c r="A168">
        <v>35</v>
      </c>
      <c r="B168" t="s">
        <v>35</v>
      </c>
      <c r="C168" t="s">
        <v>36</v>
      </c>
      <c r="D168">
        <v>408</v>
      </c>
      <c r="E168" t="s">
        <v>45</v>
      </c>
      <c r="F168">
        <v>1</v>
      </c>
      <c r="G168">
        <v>3</v>
      </c>
      <c r="H168" t="s">
        <v>61</v>
      </c>
      <c r="I168">
        <v>1</v>
      </c>
      <c r="J168">
        <v>2288</v>
      </c>
      <c r="K168">
        <v>4</v>
      </c>
      <c r="L168" t="s">
        <v>39</v>
      </c>
      <c r="M168">
        <v>82</v>
      </c>
      <c r="N168">
        <v>3</v>
      </c>
      <c r="O168">
        <v>2</v>
      </c>
      <c r="P168" t="s">
        <v>57</v>
      </c>
      <c r="Q168">
        <v>4</v>
      </c>
      <c r="R168" t="s">
        <v>41</v>
      </c>
      <c r="S168">
        <v>16756</v>
      </c>
      <c r="T168">
        <v>16928</v>
      </c>
      <c r="U168">
        <v>1</v>
      </c>
      <c r="V168" t="s">
        <v>42</v>
      </c>
      <c r="W168" t="s">
        <v>43</v>
      </c>
      <c r="X168">
        <v>14</v>
      </c>
      <c r="Y168">
        <v>3</v>
      </c>
      <c r="Z168">
        <v>4</v>
      </c>
      <c r="AA168">
        <v>80</v>
      </c>
      <c r="AB168">
        <v>1</v>
      </c>
      <c r="AC168">
        <v>1</v>
      </c>
      <c r="AD168">
        <v>2</v>
      </c>
      <c r="AE168">
        <v>3</v>
      </c>
      <c r="AF168">
        <v>1</v>
      </c>
      <c r="AG168">
        <v>3</v>
      </c>
      <c r="AH168">
        <v>0</v>
      </c>
      <c r="AI168">
        <v>2</v>
      </c>
      <c r="AJ168">
        <v>0.14000000000000001</v>
      </c>
      <c r="AK168" t="s">
        <v>140</v>
      </c>
      <c r="AL168" t="s">
        <v>151</v>
      </c>
      <c r="AM168" t="s">
        <v>142</v>
      </c>
      <c r="AN168" t="s">
        <v>143</v>
      </c>
      <c r="AO168" t="s">
        <v>144</v>
      </c>
      <c r="AP168" t="s">
        <v>145</v>
      </c>
      <c r="AQ168" t="s">
        <v>162</v>
      </c>
    </row>
    <row r="169" spans="1:43" x14ac:dyDescent="0.35">
      <c r="A169">
        <v>40</v>
      </c>
      <c r="B169" t="s">
        <v>35</v>
      </c>
      <c r="C169" t="s">
        <v>55</v>
      </c>
      <c r="D169">
        <v>676</v>
      </c>
      <c r="E169" t="s">
        <v>37</v>
      </c>
      <c r="F169">
        <v>9</v>
      </c>
      <c r="G169">
        <v>1</v>
      </c>
      <c r="H169" t="s">
        <v>61</v>
      </c>
      <c r="I169">
        <v>1</v>
      </c>
      <c r="J169">
        <v>2286</v>
      </c>
      <c r="K169">
        <v>1</v>
      </c>
      <c r="L169" t="s">
        <v>39</v>
      </c>
      <c r="M169">
        <v>62</v>
      </c>
      <c r="N169">
        <v>3</v>
      </c>
      <c r="O169">
        <v>1</v>
      </c>
      <c r="P169" t="s">
        <v>54</v>
      </c>
      <c r="Q169">
        <v>4</v>
      </c>
      <c r="R169" t="s">
        <v>48</v>
      </c>
      <c r="S169">
        <v>19658</v>
      </c>
      <c r="T169">
        <v>10849</v>
      </c>
      <c r="U169">
        <v>6</v>
      </c>
      <c r="V169" t="s">
        <v>42</v>
      </c>
      <c r="W169" t="s">
        <v>43</v>
      </c>
      <c r="X169">
        <v>14</v>
      </c>
      <c r="Y169">
        <v>4</v>
      </c>
      <c r="Z169">
        <v>2</v>
      </c>
      <c r="AA169">
        <v>80</v>
      </c>
      <c r="AB169">
        <v>0</v>
      </c>
      <c r="AC169">
        <v>10</v>
      </c>
      <c r="AD169">
        <v>2</v>
      </c>
      <c r="AE169">
        <v>3</v>
      </c>
      <c r="AF169">
        <v>4</v>
      </c>
      <c r="AG169">
        <v>10</v>
      </c>
      <c r="AH169">
        <v>0</v>
      </c>
      <c r="AI169">
        <v>0</v>
      </c>
      <c r="AJ169">
        <v>0.14000000000000001</v>
      </c>
      <c r="AK169" t="s">
        <v>140</v>
      </c>
      <c r="AL169" t="s">
        <v>148</v>
      </c>
      <c r="AM169" t="s">
        <v>152</v>
      </c>
      <c r="AN169" t="s">
        <v>143</v>
      </c>
      <c r="AO169" t="s">
        <v>144</v>
      </c>
      <c r="AP169" t="s">
        <v>145</v>
      </c>
      <c r="AQ169" t="s">
        <v>150</v>
      </c>
    </row>
    <row r="170" spans="1:43" x14ac:dyDescent="0.35">
      <c r="A170">
        <v>43</v>
      </c>
      <c r="B170" t="s">
        <v>35</v>
      </c>
      <c r="C170" t="s">
        <v>36</v>
      </c>
      <c r="D170">
        <v>471</v>
      </c>
      <c r="E170" t="s">
        <v>45</v>
      </c>
      <c r="F170">
        <v>2</v>
      </c>
      <c r="G170">
        <v>2</v>
      </c>
      <c r="H170" t="s">
        <v>38</v>
      </c>
      <c r="I170">
        <v>1</v>
      </c>
      <c r="J170">
        <v>2284</v>
      </c>
      <c r="K170">
        <v>2</v>
      </c>
      <c r="L170" t="s">
        <v>39</v>
      </c>
      <c r="M170">
        <v>48</v>
      </c>
      <c r="N170">
        <v>4</v>
      </c>
      <c r="O170">
        <v>1</v>
      </c>
      <c r="P170" t="s">
        <v>53</v>
      </c>
      <c r="Q170">
        <v>4</v>
      </c>
      <c r="R170" t="s">
        <v>41</v>
      </c>
      <c r="S170">
        <v>2795</v>
      </c>
      <c r="T170">
        <v>3449</v>
      </c>
      <c r="U170">
        <v>0</v>
      </c>
      <c r="V170" t="s">
        <v>42</v>
      </c>
      <c r="W170" t="s">
        <v>35</v>
      </c>
      <c r="X170">
        <v>12</v>
      </c>
      <c r="Y170">
        <v>3</v>
      </c>
      <c r="Z170">
        <v>2</v>
      </c>
      <c r="AA170">
        <v>80</v>
      </c>
      <c r="AB170">
        <v>2</v>
      </c>
      <c r="AC170">
        <v>7</v>
      </c>
      <c r="AD170">
        <v>5</v>
      </c>
      <c r="AE170">
        <v>3</v>
      </c>
      <c r="AF170">
        <v>5</v>
      </c>
      <c r="AG170">
        <v>8</v>
      </c>
      <c r="AH170">
        <v>0</v>
      </c>
      <c r="AI170">
        <v>0</v>
      </c>
      <c r="AJ170">
        <v>0.12</v>
      </c>
      <c r="AK170" t="s">
        <v>140</v>
      </c>
      <c r="AL170" t="s">
        <v>148</v>
      </c>
      <c r="AM170" t="s">
        <v>156</v>
      </c>
      <c r="AN170" t="s">
        <v>143</v>
      </c>
      <c r="AO170" t="s">
        <v>144</v>
      </c>
      <c r="AP170" t="s">
        <v>154</v>
      </c>
      <c r="AQ170" t="s">
        <v>146</v>
      </c>
    </row>
    <row r="171" spans="1:43" x14ac:dyDescent="0.35">
      <c r="A171">
        <v>41</v>
      </c>
      <c r="B171" t="s">
        <v>35</v>
      </c>
      <c r="C171" t="s">
        <v>44</v>
      </c>
      <c r="D171">
        <v>583</v>
      </c>
      <c r="E171" t="s">
        <v>37</v>
      </c>
      <c r="F171">
        <v>7</v>
      </c>
      <c r="G171">
        <v>3</v>
      </c>
      <c r="H171" t="s">
        <v>60</v>
      </c>
      <c r="I171">
        <v>1</v>
      </c>
      <c r="J171">
        <v>2283</v>
      </c>
      <c r="K171">
        <v>4</v>
      </c>
      <c r="L171" t="s">
        <v>39</v>
      </c>
      <c r="M171">
        <v>43</v>
      </c>
      <c r="N171">
        <v>3</v>
      </c>
      <c r="O171">
        <v>3</v>
      </c>
      <c r="P171" t="s">
        <v>57</v>
      </c>
      <c r="Q171">
        <v>3</v>
      </c>
      <c r="R171" t="s">
        <v>52</v>
      </c>
      <c r="S171">
        <v>6500</v>
      </c>
      <c r="T171">
        <v>4077</v>
      </c>
      <c r="U171">
        <v>8</v>
      </c>
      <c r="V171" t="s">
        <v>42</v>
      </c>
      <c r="W171" t="s">
        <v>35</v>
      </c>
      <c r="X171">
        <v>14</v>
      </c>
      <c r="Y171">
        <v>3</v>
      </c>
      <c r="Z171">
        <v>2</v>
      </c>
      <c r="AA171">
        <v>80</v>
      </c>
      <c r="AB171">
        <v>0</v>
      </c>
      <c r="AC171">
        <v>11</v>
      </c>
      <c r="AD171">
        <v>6</v>
      </c>
      <c r="AE171">
        <v>3</v>
      </c>
      <c r="AF171">
        <v>8</v>
      </c>
      <c r="AG171">
        <v>4</v>
      </c>
      <c r="AH171">
        <v>0</v>
      </c>
      <c r="AI171">
        <v>2</v>
      </c>
      <c r="AJ171">
        <v>0.14000000000000001</v>
      </c>
      <c r="AK171" t="s">
        <v>140</v>
      </c>
      <c r="AL171" t="s">
        <v>141</v>
      </c>
      <c r="AM171" t="s">
        <v>156</v>
      </c>
      <c r="AN171" t="s">
        <v>143</v>
      </c>
      <c r="AO171" t="s">
        <v>144</v>
      </c>
      <c r="AP171" t="s">
        <v>154</v>
      </c>
      <c r="AQ171" t="s">
        <v>150</v>
      </c>
    </row>
    <row r="172" spans="1:43" x14ac:dyDescent="0.35">
      <c r="A172">
        <v>44</v>
      </c>
      <c r="B172" t="s">
        <v>35</v>
      </c>
      <c r="C172" t="s">
        <v>36</v>
      </c>
      <c r="D172">
        <v>1010</v>
      </c>
      <c r="E172" t="s">
        <v>61</v>
      </c>
      <c r="F172">
        <v>10</v>
      </c>
      <c r="G172">
        <v>3</v>
      </c>
      <c r="H172" t="s">
        <v>51</v>
      </c>
      <c r="I172">
        <v>1</v>
      </c>
      <c r="J172">
        <v>2280</v>
      </c>
      <c r="K172">
        <v>4</v>
      </c>
      <c r="L172" t="s">
        <v>46</v>
      </c>
      <c r="M172">
        <v>42</v>
      </c>
      <c r="N172">
        <v>3</v>
      </c>
      <c r="O172">
        <v>2</v>
      </c>
      <c r="P172" t="s">
        <v>56</v>
      </c>
      <c r="Q172">
        <v>4</v>
      </c>
      <c r="R172" t="s">
        <v>41</v>
      </c>
      <c r="S172">
        <v>3760</v>
      </c>
      <c r="T172">
        <v>2104</v>
      </c>
      <c r="U172">
        <v>1</v>
      </c>
      <c r="V172" t="s">
        <v>42</v>
      </c>
      <c r="W172" t="s">
        <v>35</v>
      </c>
      <c r="X172">
        <v>12</v>
      </c>
      <c r="Y172">
        <v>3</v>
      </c>
      <c r="Z172">
        <v>4</v>
      </c>
      <c r="AA172">
        <v>80</v>
      </c>
      <c r="AB172">
        <v>1</v>
      </c>
      <c r="AC172">
        <v>9</v>
      </c>
      <c r="AD172">
        <v>2</v>
      </c>
      <c r="AE172">
        <v>2</v>
      </c>
      <c r="AF172">
        <v>10</v>
      </c>
      <c r="AG172">
        <v>4</v>
      </c>
      <c r="AH172">
        <v>1</v>
      </c>
      <c r="AI172">
        <v>2</v>
      </c>
      <c r="AJ172">
        <v>0.12</v>
      </c>
      <c r="AK172" t="s">
        <v>140</v>
      </c>
      <c r="AL172" t="s">
        <v>141</v>
      </c>
      <c r="AM172" t="s">
        <v>156</v>
      </c>
      <c r="AN172" t="s">
        <v>157</v>
      </c>
      <c r="AO172" t="s">
        <v>144</v>
      </c>
      <c r="AP172" t="s">
        <v>145</v>
      </c>
      <c r="AQ172" t="s">
        <v>146</v>
      </c>
    </row>
    <row r="173" spans="1:43" x14ac:dyDescent="0.35">
      <c r="A173">
        <v>51</v>
      </c>
      <c r="B173" t="s">
        <v>35</v>
      </c>
      <c r="C173" t="s">
        <v>55</v>
      </c>
      <c r="D173">
        <v>942</v>
      </c>
      <c r="E173" t="s">
        <v>61</v>
      </c>
      <c r="F173">
        <v>8</v>
      </c>
      <c r="G173">
        <v>4</v>
      </c>
      <c r="H173" t="s">
        <v>38</v>
      </c>
      <c r="I173">
        <v>1</v>
      </c>
      <c r="J173">
        <v>2278</v>
      </c>
      <c r="K173">
        <v>4</v>
      </c>
      <c r="L173" t="s">
        <v>46</v>
      </c>
      <c r="M173">
        <v>78</v>
      </c>
      <c r="N173">
        <v>3</v>
      </c>
      <c r="O173">
        <v>1</v>
      </c>
      <c r="P173" t="s">
        <v>58</v>
      </c>
      <c r="Q173">
        <v>4</v>
      </c>
      <c r="R173" t="s">
        <v>48</v>
      </c>
      <c r="S173">
        <v>3319</v>
      </c>
      <c r="T173">
        <v>6069</v>
      </c>
      <c r="U173">
        <v>4</v>
      </c>
      <c r="V173" t="s">
        <v>42</v>
      </c>
      <c r="W173" t="s">
        <v>43</v>
      </c>
      <c r="X173">
        <v>14</v>
      </c>
      <c r="Y173">
        <v>4</v>
      </c>
      <c r="Z173">
        <v>1</v>
      </c>
      <c r="AA173">
        <v>80</v>
      </c>
      <c r="AB173">
        <v>0</v>
      </c>
      <c r="AC173">
        <v>8</v>
      </c>
      <c r="AD173">
        <v>3</v>
      </c>
      <c r="AE173">
        <v>3</v>
      </c>
      <c r="AF173">
        <v>6</v>
      </c>
      <c r="AG173">
        <v>0</v>
      </c>
      <c r="AH173">
        <v>7</v>
      </c>
      <c r="AI173">
        <v>8</v>
      </c>
      <c r="AJ173">
        <v>0.14000000000000001</v>
      </c>
      <c r="AK173" t="s">
        <v>147</v>
      </c>
      <c r="AL173" t="s">
        <v>141</v>
      </c>
      <c r="AM173" t="s">
        <v>142</v>
      </c>
      <c r="AN173" t="s">
        <v>143</v>
      </c>
      <c r="AO173" t="s">
        <v>144</v>
      </c>
      <c r="AP173" t="s">
        <v>149</v>
      </c>
      <c r="AQ173" t="s">
        <v>146</v>
      </c>
    </row>
    <row r="174" spans="1:43" x14ac:dyDescent="0.35">
      <c r="A174">
        <v>38</v>
      </c>
      <c r="B174" t="s">
        <v>35</v>
      </c>
      <c r="C174" t="s">
        <v>55</v>
      </c>
      <c r="D174">
        <v>1344</v>
      </c>
      <c r="E174" t="s">
        <v>61</v>
      </c>
      <c r="F174">
        <v>9</v>
      </c>
      <c r="G174">
        <v>3</v>
      </c>
      <c r="H174" t="s">
        <v>51</v>
      </c>
      <c r="I174">
        <v>1</v>
      </c>
      <c r="J174">
        <v>2276</v>
      </c>
      <c r="K174">
        <v>3</v>
      </c>
      <c r="L174" t="s">
        <v>39</v>
      </c>
      <c r="M174">
        <v>52</v>
      </c>
      <c r="N174">
        <v>1</v>
      </c>
      <c r="O174">
        <v>1</v>
      </c>
      <c r="P174" t="s">
        <v>58</v>
      </c>
      <c r="Q174">
        <v>1</v>
      </c>
      <c r="R174" t="s">
        <v>41</v>
      </c>
      <c r="S174">
        <v>2979</v>
      </c>
      <c r="T174">
        <v>12069</v>
      </c>
      <c r="U174">
        <v>4</v>
      </c>
      <c r="V174" t="s">
        <v>42</v>
      </c>
      <c r="W174" t="s">
        <v>43</v>
      </c>
      <c r="X174">
        <v>14</v>
      </c>
      <c r="Y174">
        <v>3</v>
      </c>
      <c r="Z174">
        <v>4</v>
      </c>
      <c r="AA174">
        <v>80</v>
      </c>
      <c r="AB174">
        <v>3</v>
      </c>
      <c r="AC174">
        <v>12</v>
      </c>
      <c r="AD174">
        <v>5</v>
      </c>
      <c r="AE174">
        <v>3</v>
      </c>
      <c r="AF174">
        <v>1</v>
      </c>
      <c r="AG174">
        <v>2</v>
      </c>
      <c r="AH174">
        <v>4</v>
      </c>
      <c r="AI174">
        <v>7</v>
      </c>
      <c r="AJ174">
        <v>0.14000000000000001</v>
      </c>
      <c r="AK174" t="s">
        <v>140</v>
      </c>
      <c r="AL174" t="s">
        <v>151</v>
      </c>
      <c r="AM174" t="s">
        <v>152</v>
      </c>
      <c r="AN174" t="s">
        <v>143</v>
      </c>
      <c r="AO174" t="s">
        <v>144</v>
      </c>
      <c r="AP174" t="s">
        <v>154</v>
      </c>
      <c r="AQ174" t="s">
        <v>150</v>
      </c>
    </row>
    <row r="175" spans="1:43" x14ac:dyDescent="0.35">
      <c r="A175">
        <v>19</v>
      </c>
      <c r="B175" t="s">
        <v>35</v>
      </c>
      <c r="C175" t="s">
        <v>44</v>
      </c>
      <c r="D175">
        <v>602</v>
      </c>
      <c r="E175" t="s">
        <v>37</v>
      </c>
      <c r="F175">
        <v>1</v>
      </c>
      <c r="G175">
        <v>1</v>
      </c>
      <c r="H175" t="s">
        <v>60</v>
      </c>
      <c r="I175">
        <v>1</v>
      </c>
      <c r="J175">
        <v>235</v>
      </c>
      <c r="K175">
        <v>3</v>
      </c>
      <c r="L175" t="s">
        <v>39</v>
      </c>
      <c r="M175">
        <v>100</v>
      </c>
      <c r="N175">
        <v>1</v>
      </c>
      <c r="O175">
        <v>1</v>
      </c>
      <c r="P175" t="s">
        <v>57</v>
      </c>
      <c r="Q175">
        <v>1</v>
      </c>
      <c r="R175" t="s">
        <v>41</v>
      </c>
      <c r="S175">
        <v>2325</v>
      </c>
      <c r="T175">
        <v>20989</v>
      </c>
      <c r="U175">
        <v>0</v>
      </c>
      <c r="V175" t="s">
        <v>42</v>
      </c>
      <c r="W175" t="s">
        <v>43</v>
      </c>
      <c r="X175">
        <v>21</v>
      </c>
      <c r="Y175">
        <v>4</v>
      </c>
      <c r="Z175">
        <v>1</v>
      </c>
      <c r="AA175">
        <v>80</v>
      </c>
      <c r="AB175">
        <v>0</v>
      </c>
      <c r="AC175">
        <v>1</v>
      </c>
      <c r="AD175">
        <v>5</v>
      </c>
      <c r="AE175">
        <v>4</v>
      </c>
      <c r="AF175">
        <v>0</v>
      </c>
      <c r="AG175">
        <v>0</v>
      </c>
      <c r="AH175">
        <v>0</v>
      </c>
      <c r="AI175">
        <v>0</v>
      </c>
      <c r="AJ175">
        <v>0.21</v>
      </c>
      <c r="AK175" t="s">
        <v>159</v>
      </c>
      <c r="AL175" t="s">
        <v>151</v>
      </c>
      <c r="AM175" t="s">
        <v>142</v>
      </c>
      <c r="AN175" t="s">
        <v>143</v>
      </c>
      <c r="AO175" t="s">
        <v>158</v>
      </c>
      <c r="AP175" t="s">
        <v>154</v>
      </c>
      <c r="AQ175" t="s">
        <v>162</v>
      </c>
    </row>
    <row r="176" spans="1:43" x14ac:dyDescent="0.35">
      <c r="A176">
        <v>42</v>
      </c>
      <c r="B176" t="s">
        <v>35</v>
      </c>
      <c r="C176" t="s">
        <v>44</v>
      </c>
      <c r="D176">
        <v>1324</v>
      </c>
      <c r="E176" t="s">
        <v>45</v>
      </c>
      <c r="F176">
        <v>5</v>
      </c>
      <c r="G176">
        <v>3</v>
      </c>
      <c r="H176" t="s">
        <v>59</v>
      </c>
      <c r="I176">
        <v>1</v>
      </c>
      <c r="J176">
        <v>2275</v>
      </c>
      <c r="K176">
        <v>3</v>
      </c>
      <c r="L176" t="s">
        <v>39</v>
      </c>
      <c r="M176">
        <v>61</v>
      </c>
      <c r="N176">
        <v>2</v>
      </c>
      <c r="O176">
        <v>1</v>
      </c>
      <c r="P176" t="s">
        <v>56</v>
      </c>
      <c r="Q176">
        <v>3</v>
      </c>
      <c r="R176" t="s">
        <v>41</v>
      </c>
      <c r="S176">
        <v>5063</v>
      </c>
      <c r="T176">
        <v>3356</v>
      </c>
      <c r="U176">
        <v>3</v>
      </c>
      <c r="V176" t="s">
        <v>42</v>
      </c>
      <c r="W176" t="s">
        <v>43</v>
      </c>
      <c r="X176">
        <v>14</v>
      </c>
      <c r="Y176">
        <v>4</v>
      </c>
      <c r="Z176">
        <v>3</v>
      </c>
      <c r="AA176">
        <v>80</v>
      </c>
      <c r="AB176">
        <v>1</v>
      </c>
      <c r="AC176">
        <v>13</v>
      </c>
      <c r="AD176">
        <v>2</v>
      </c>
      <c r="AE176">
        <v>2</v>
      </c>
      <c r="AF176">
        <v>2</v>
      </c>
      <c r="AG176">
        <v>8</v>
      </c>
      <c r="AH176">
        <v>0</v>
      </c>
      <c r="AI176">
        <v>2</v>
      </c>
      <c r="AJ176">
        <v>0.14000000000000001</v>
      </c>
      <c r="AK176" t="s">
        <v>140</v>
      </c>
      <c r="AL176" t="s">
        <v>148</v>
      </c>
      <c r="AM176" t="s">
        <v>152</v>
      </c>
      <c r="AN176" t="s">
        <v>143</v>
      </c>
      <c r="AO176" t="s">
        <v>144</v>
      </c>
      <c r="AP176" t="s">
        <v>145</v>
      </c>
      <c r="AQ176" t="s">
        <v>150</v>
      </c>
    </row>
    <row r="177" spans="1:43" x14ac:dyDescent="0.35">
      <c r="A177">
        <v>34</v>
      </c>
      <c r="B177" t="s">
        <v>35</v>
      </c>
      <c r="C177" t="s">
        <v>36</v>
      </c>
      <c r="D177">
        <v>801</v>
      </c>
      <c r="E177" t="s">
        <v>45</v>
      </c>
      <c r="F177">
        <v>8</v>
      </c>
      <c r="G177">
        <v>2</v>
      </c>
      <c r="H177" t="s">
        <v>61</v>
      </c>
      <c r="I177">
        <v>1</v>
      </c>
      <c r="J177">
        <v>2273</v>
      </c>
      <c r="K177">
        <v>4</v>
      </c>
      <c r="L177" t="s">
        <v>39</v>
      </c>
      <c r="M177">
        <v>72</v>
      </c>
      <c r="N177">
        <v>3</v>
      </c>
      <c r="O177">
        <v>1</v>
      </c>
      <c r="P177" t="s">
        <v>47</v>
      </c>
      <c r="Q177">
        <v>3</v>
      </c>
      <c r="R177" t="s">
        <v>52</v>
      </c>
      <c r="S177">
        <v>3931</v>
      </c>
      <c r="T177">
        <v>6896</v>
      </c>
      <c r="U177">
        <v>0</v>
      </c>
      <c r="V177" t="s">
        <v>42</v>
      </c>
      <c r="W177" t="s">
        <v>35</v>
      </c>
      <c r="X177">
        <v>14</v>
      </c>
      <c r="Y177">
        <v>3</v>
      </c>
      <c r="Z177">
        <v>4</v>
      </c>
      <c r="AA177">
        <v>80</v>
      </c>
      <c r="AB177">
        <v>3</v>
      </c>
      <c r="AC177">
        <v>5</v>
      </c>
      <c r="AD177">
        <v>5</v>
      </c>
      <c r="AE177">
        <v>3</v>
      </c>
      <c r="AF177">
        <v>5</v>
      </c>
      <c r="AG177">
        <v>9</v>
      </c>
      <c r="AH177">
        <v>2</v>
      </c>
      <c r="AI177">
        <v>2</v>
      </c>
      <c r="AJ177">
        <v>0.14000000000000001</v>
      </c>
      <c r="AK177" t="s">
        <v>140</v>
      </c>
      <c r="AL177" t="s">
        <v>148</v>
      </c>
      <c r="AM177" t="s">
        <v>152</v>
      </c>
      <c r="AN177" t="s">
        <v>143</v>
      </c>
      <c r="AO177" t="s">
        <v>144</v>
      </c>
      <c r="AP177" t="s">
        <v>154</v>
      </c>
      <c r="AQ177" t="s">
        <v>146</v>
      </c>
    </row>
    <row r="178" spans="1:43" x14ac:dyDescent="0.35">
      <c r="A178">
        <v>25</v>
      </c>
      <c r="B178" t="s">
        <v>35</v>
      </c>
      <c r="C178" t="s">
        <v>36</v>
      </c>
      <c r="D178">
        <v>1017</v>
      </c>
      <c r="E178" t="s">
        <v>37</v>
      </c>
      <c r="F178">
        <v>1</v>
      </c>
      <c r="G178">
        <v>4</v>
      </c>
      <c r="H178" t="s">
        <v>61</v>
      </c>
      <c r="I178">
        <v>1</v>
      </c>
      <c r="J178">
        <v>2269</v>
      </c>
      <c r="K178">
        <v>4</v>
      </c>
      <c r="L178" t="s">
        <v>46</v>
      </c>
      <c r="M178">
        <v>98</v>
      </c>
      <c r="N178">
        <v>3</v>
      </c>
      <c r="O178">
        <v>2</v>
      </c>
      <c r="P178" t="s">
        <v>40</v>
      </c>
      <c r="Q178">
        <v>1</v>
      </c>
      <c r="R178" t="s">
        <v>41</v>
      </c>
      <c r="S178">
        <v>2862</v>
      </c>
      <c r="T178">
        <v>18300</v>
      </c>
      <c r="U178">
        <v>3</v>
      </c>
      <c r="V178" t="s">
        <v>42</v>
      </c>
      <c r="W178" t="s">
        <v>43</v>
      </c>
      <c r="X178">
        <v>12</v>
      </c>
      <c r="Y178">
        <v>4</v>
      </c>
      <c r="Z178">
        <v>4</v>
      </c>
      <c r="AA178">
        <v>80</v>
      </c>
      <c r="AB178">
        <v>3</v>
      </c>
      <c r="AC178">
        <v>6</v>
      </c>
      <c r="AD178">
        <v>6</v>
      </c>
      <c r="AE178">
        <v>3</v>
      </c>
      <c r="AF178">
        <v>2</v>
      </c>
      <c r="AG178">
        <v>8</v>
      </c>
      <c r="AH178">
        <v>0</v>
      </c>
      <c r="AI178">
        <v>4</v>
      </c>
      <c r="AJ178">
        <v>0.12</v>
      </c>
      <c r="AK178" t="s">
        <v>159</v>
      </c>
      <c r="AL178" t="s">
        <v>148</v>
      </c>
      <c r="AM178" t="s">
        <v>142</v>
      </c>
      <c r="AN178" t="s">
        <v>143</v>
      </c>
      <c r="AO178" t="s">
        <v>144</v>
      </c>
      <c r="AP178" t="s">
        <v>154</v>
      </c>
      <c r="AQ178" t="s">
        <v>146</v>
      </c>
    </row>
    <row r="179" spans="1:43" x14ac:dyDescent="0.35">
      <c r="A179">
        <v>31</v>
      </c>
      <c r="B179" t="s">
        <v>35</v>
      </c>
      <c r="C179" t="s">
        <v>55</v>
      </c>
      <c r="D179">
        <v>442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2268</v>
      </c>
      <c r="K179">
        <v>4</v>
      </c>
      <c r="L179" t="s">
        <v>46</v>
      </c>
      <c r="M179">
        <v>75</v>
      </c>
      <c r="N179">
        <v>1</v>
      </c>
      <c r="O179">
        <v>1</v>
      </c>
      <c r="P179" t="s">
        <v>50</v>
      </c>
      <c r="Q179">
        <v>4</v>
      </c>
      <c r="R179" t="s">
        <v>48</v>
      </c>
      <c r="S179">
        <v>2044</v>
      </c>
      <c r="T179">
        <v>20623</v>
      </c>
      <c r="U179">
        <v>1</v>
      </c>
      <c r="V179" t="s">
        <v>42</v>
      </c>
      <c r="W179" t="s">
        <v>35</v>
      </c>
      <c r="X179">
        <v>11</v>
      </c>
      <c r="Y179">
        <v>3</v>
      </c>
      <c r="Z179">
        <v>3</v>
      </c>
      <c r="AA179">
        <v>80</v>
      </c>
      <c r="AB179">
        <v>1</v>
      </c>
      <c r="AC179">
        <v>2</v>
      </c>
      <c r="AD179">
        <v>2</v>
      </c>
      <c r="AE179">
        <v>3</v>
      </c>
      <c r="AF179">
        <v>1</v>
      </c>
      <c r="AG179">
        <v>2</v>
      </c>
      <c r="AH179">
        <v>12</v>
      </c>
      <c r="AI179">
        <v>11</v>
      </c>
      <c r="AJ179">
        <v>0.11</v>
      </c>
      <c r="AK179" t="s">
        <v>140</v>
      </c>
      <c r="AL179" t="s">
        <v>151</v>
      </c>
      <c r="AM179" t="s">
        <v>142</v>
      </c>
      <c r="AN179" t="s">
        <v>143</v>
      </c>
      <c r="AO179" t="s">
        <v>144</v>
      </c>
      <c r="AP179" t="s">
        <v>145</v>
      </c>
      <c r="AQ179" t="s">
        <v>162</v>
      </c>
    </row>
    <row r="180" spans="1:43" x14ac:dyDescent="0.35">
      <c r="A180">
        <v>33</v>
      </c>
      <c r="B180" t="s">
        <v>35</v>
      </c>
      <c r="C180" t="s">
        <v>44</v>
      </c>
      <c r="D180">
        <v>693</v>
      </c>
      <c r="E180" t="s">
        <v>61</v>
      </c>
      <c r="F180">
        <v>2</v>
      </c>
      <c r="G180">
        <v>3</v>
      </c>
      <c r="H180" t="s">
        <v>49</v>
      </c>
      <c r="I180">
        <v>1</v>
      </c>
      <c r="J180">
        <v>2267</v>
      </c>
      <c r="K180">
        <v>4</v>
      </c>
      <c r="L180" t="s">
        <v>39</v>
      </c>
      <c r="M180">
        <v>86</v>
      </c>
      <c r="N180">
        <v>2</v>
      </c>
      <c r="O180">
        <v>1</v>
      </c>
      <c r="P180" t="s">
        <v>61</v>
      </c>
      <c r="Q180">
        <v>4</v>
      </c>
      <c r="R180" t="s">
        <v>52</v>
      </c>
      <c r="S180">
        <v>4787</v>
      </c>
      <c r="T180">
        <v>26820</v>
      </c>
      <c r="U180">
        <v>7</v>
      </c>
      <c r="V180" t="s">
        <v>42</v>
      </c>
      <c r="W180" t="s">
        <v>35</v>
      </c>
      <c r="X180">
        <v>16</v>
      </c>
      <c r="Y180">
        <v>3</v>
      </c>
      <c r="Z180">
        <v>4</v>
      </c>
      <c r="AA180">
        <v>80</v>
      </c>
      <c r="AB180">
        <v>1</v>
      </c>
      <c r="AC180">
        <v>20</v>
      </c>
      <c r="AD180">
        <v>3</v>
      </c>
      <c r="AE180">
        <v>3</v>
      </c>
      <c r="AF180">
        <v>1</v>
      </c>
      <c r="AG180">
        <v>2</v>
      </c>
      <c r="AH180">
        <v>0</v>
      </c>
      <c r="AI180">
        <v>7</v>
      </c>
      <c r="AJ180">
        <v>0.16</v>
      </c>
      <c r="AK180" t="s">
        <v>140</v>
      </c>
      <c r="AL180" t="s">
        <v>151</v>
      </c>
      <c r="AM180" t="s">
        <v>142</v>
      </c>
      <c r="AN180" t="s">
        <v>143</v>
      </c>
      <c r="AO180" t="s">
        <v>153</v>
      </c>
      <c r="AP180" t="s">
        <v>149</v>
      </c>
      <c r="AQ180" t="s">
        <v>150</v>
      </c>
    </row>
    <row r="181" spans="1:43" x14ac:dyDescent="0.35">
      <c r="A181">
        <v>19</v>
      </c>
      <c r="B181" t="s">
        <v>35</v>
      </c>
      <c r="C181" t="s">
        <v>36</v>
      </c>
      <c r="D181">
        <v>303</v>
      </c>
      <c r="E181" t="s">
        <v>45</v>
      </c>
      <c r="F181">
        <v>2</v>
      </c>
      <c r="G181">
        <v>3</v>
      </c>
      <c r="H181" t="s">
        <v>38</v>
      </c>
      <c r="I181">
        <v>1</v>
      </c>
      <c r="J181">
        <v>243</v>
      </c>
      <c r="K181">
        <v>2</v>
      </c>
      <c r="L181" t="s">
        <v>46</v>
      </c>
      <c r="M181">
        <v>47</v>
      </c>
      <c r="N181">
        <v>2</v>
      </c>
      <c r="O181">
        <v>1</v>
      </c>
      <c r="P181" t="s">
        <v>50</v>
      </c>
      <c r="Q181">
        <v>4</v>
      </c>
      <c r="R181" t="s">
        <v>41</v>
      </c>
      <c r="S181">
        <v>1102</v>
      </c>
      <c r="T181">
        <v>9241</v>
      </c>
      <c r="U181">
        <v>1</v>
      </c>
      <c r="V181" t="s">
        <v>42</v>
      </c>
      <c r="W181" t="s">
        <v>43</v>
      </c>
      <c r="X181">
        <v>22</v>
      </c>
      <c r="Y181">
        <v>4</v>
      </c>
      <c r="Z181">
        <v>3</v>
      </c>
      <c r="AA181">
        <v>80</v>
      </c>
      <c r="AB181">
        <v>0</v>
      </c>
      <c r="AC181">
        <v>1</v>
      </c>
      <c r="AD181">
        <v>3</v>
      </c>
      <c r="AE181">
        <v>2</v>
      </c>
      <c r="AF181">
        <v>1</v>
      </c>
      <c r="AG181">
        <v>0</v>
      </c>
      <c r="AH181">
        <v>1</v>
      </c>
      <c r="AI181">
        <v>0</v>
      </c>
      <c r="AJ181">
        <v>0.22</v>
      </c>
      <c r="AK181" t="s">
        <v>159</v>
      </c>
      <c r="AL181" t="s">
        <v>151</v>
      </c>
      <c r="AM181" t="s">
        <v>156</v>
      </c>
      <c r="AN181" t="s">
        <v>143</v>
      </c>
      <c r="AO181" t="s">
        <v>158</v>
      </c>
      <c r="AP181" t="s">
        <v>149</v>
      </c>
      <c r="AQ181" t="s">
        <v>162</v>
      </c>
    </row>
    <row r="182" spans="1:43" x14ac:dyDescent="0.35">
      <c r="A182">
        <v>42</v>
      </c>
      <c r="B182" t="s">
        <v>35</v>
      </c>
      <c r="C182" t="s">
        <v>44</v>
      </c>
      <c r="D182">
        <v>289</v>
      </c>
      <c r="E182" t="s">
        <v>45</v>
      </c>
      <c r="F182">
        <v>19</v>
      </c>
      <c r="G182">
        <v>3</v>
      </c>
      <c r="H182" t="s">
        <v>51</v>
      </c>
      <c r="I182">
        <v>1</v>
      </c>
      <c r="J182">
        <v>2265</v>
      </c>
      <c r="K182">
        <v>2</v>
      </c>
      <c r="L182" t="s">
        <v>46</v>
      </c>
      <c r="M182">
        <v>33</v>
      </c>
      <c r="N182">
        <v>3</v>
      </c>
      <c r="O182">
        <v>2</v>
      </c>
      <c r="P182" t="s">
        <v>61</v>
      </c>
      <c r="Q182">
        <v>4</v>
      </c>
      <c r="R182" t="s">
        <v>41</v>
      </c>
      <c r="S182">
        <v>6516</v>
      </c>
      <c r="T182">
        <v>10205</v>
      </c>
      <c r="U182">
        <v>0</v>
      </c>
      <c r="V182" t="s">
        <v>42</v>
      </c>
      <c r="W182" t="s">
        <v>35</v>
      </c>
      <c r="X182">
        <v>19</v>
      </c>
      <c r="Y182">
        <v>3</v>
      </c>
      <c r="Z182">
        <v>4</v>
      </c>
      <c r="AA182">
        <v>80</v>
      </c>
      <c r="AB182">
        <v>0</v>
      </c>
      <c r="AC182">
        <v>7</v>
      </c>
      <c r="AD182">
        <v>4</v>
      </c>
      <c r="AE182">
        <v>3</v>
      </c>
      <c r="AF182">
        <v>7</v>
      </c>
      <c r="AG182">
        <v>0</v>
      </c>
      <c r="AH182">
        <v>4</v>
      </c>
      <c r="AI182">
        <v>2</v>
      </c>
      <c r="AJ182">
        <v>0.19</v>
      </c>
      <c r="AK182" t="s">
        <v>140</v>
      </c>
      <c r="AL182" t="s">
        <v>141</v>
      </c>
      <c r="AM182" t="s">
        <v>156</v>
      </c>
      <c r="AN182" t="s">
        <v>157</v>
      </c>
      <c r="AO182" t="s">
        <v>153</v>
      </c>
      <c r="AP182" t="s">
        <v>149</v>
      </c>
      <c r="AQ182" t="s">
        <v>146</v>
      </c>
    </row>
    <row r="183" spans="1:43" x14ac:dyDescent="0.35">
      <c r="A183">
        <v>36</v>
      </c>
      <c r="B183" t="s">
        <v>35</v>
      </c>
      <c r="C183" t="s">
        <v>44</v>
      </c>
      <c r="D183">
        <v>167</v>
      </c>
      <c r="E183" t="s">
        <v>61</v>
      </c>
      <c r="F183">
        <v>20</v>
      </c>
      <c r="G183">
        <v>1</v>
      </c>
      <c r="H183" t="s">
        <v>51</v>
      </c>
      <c r="I183">
        <v>1</v>
      </c>
      <c r="J183">
        <v>2263</v>
      </c>
      <c r="K183">
        <v>2</v>
      </c>
      <c r="L183" t="s">
        <v>46</v>
      </c>
      <c r="M183">
        <v>77</v>
      </c>
      <c r="N183">
        <v>2</v>
      </c>
      <c r="O183">
        <v>5</v>
      </c>
      <c r="P183" t="s">
        <v>40</v>
      </c>
      <c r="Q183">
        <v>4</v>
      </c>
      <c r="R183" t="s">
        <v>48</v>
      </c>
      <c r="S183">
        <v>15992</v>
      </c>
      <c r="T183">
        <v>3840</v>
      </c>
      <c r="U183">
        <v>4</v>
      </c>
      <c r="V183" t="s">
        <v>42</v>
      </c>
      <c r="W183" t="s">
        <v>43</v>
      </c>
      <c r="X183">
        <v>12</v>
      </c>
      <c r="Y183">
        <v>3</v>
      </c>
      <c r="Z183">
        <v>3</v>
      </c>
      <c r="AA183">
        <v>80</v>
      </c>
      <c r="AB183">
        <v>1</v>
      </c>
      <c r="AC183">
        <v>10</v>
      </c>
      <c r="AD183">
        <v>0</v>
      </c>
      <c r="AE183">
        <v>3</v>
      </c>
      <c r="AF183">
        <v>1</v>
      </c>
      <c r="AG183">
        <v>2</v>
      </c>
      <c r="AH183">
        <v>9</v>
      </c>
      <c r="AI183">
        <v>2</v>
      </c>
      <c r="AJ183">
        <v>0.12</v>
      </c>
      <c r="AK183" t="s">
        <v>140</v>
      </c>
      <c r="AL183" t="s">
        <v>151</v>
      </c>
      <c r="AM183" t="s">
        <v>142</v>
      </c>
      <c r="AN183" t="s">
        <v>160</v>
      </c>
      <c r="AO183" t="s">
        <v>144</v>
      </c>
      <c r="AP183" t="s">
        <v>145</v>
      </c>
      <c r="AQ183" t="s">
        <v>150</v>
      </c>
    </row>
    <row r="184" spans="1:43" x14ac:dyDescent="0.35">
      <c r="A184">
        <v>32</v>
      </c>
      <c r="B184" t="s">
        <v>35</v>
      </c>
      <c r="C184" t="s">
        <v>36</v>
      </c>
      <c r="D184">
        <v>1069</v>
      </c>
      <c r="E184" t="s">
        <v>45</v>
      </c>
      <c r="F184">
        <v>28</v>
      </c>
      <c r="G184">
        <v>3</v>
      </c>
      <c r="H184" t="s">
        <v>38</v>
      </c>
      <c r="I184">
        <v>1</v>
      </c>
      <c r="J184">
        <v>2259</v>
      </c>
      <c r="K184">
        <v>1</v>
      </c>
      <c r="L184" t="s">
        <v>39</v>
      </c>
      <c r="M184">
        <v>73</v>
      </c>
      <c r="N184">
        <v>3</v>
      </c>
      <c r="O184">
        <v>1</v>
      </c>
      <c r="P184" t="s">
        <v>56</v>
      </c>
      <c r="Q184">
        <v>2</v>
      </c>
      <c r="R184" t="s">
        <v>41</v>
      </c>
      <c r="S184">
        <v>2956</v>
      </c>
      <c r="T184">
        <v>6319</v>
      </c>
      <c r="U184">
        <v>1</v>
      </c>
      <c r="V184" t="s">
        <v>42</v>
      </c>
      <c r="W184" t="s">
        <v>35</v>
      </c>
      <c r="X184">
        <v>17</v>
      </c>
      <c r="Y184">
        <v>3</v>
      </c>
      <c r="Z184">
        <v>3</v>
      </c>
      <c r="AA184">
        <v>80</v>
      </c>
      <c r="AB184">
        <v>0</v>
      </c>
      <c r="AC184">
        <v>13</v>
      </c>
      <c r="AD184">
        <v>1</v>
      </c>
      <c r="AE184">
        <v>3</v>
      </c>
      <c r="AF184">
        <v>1</v>
      </c>
      <c r="AG184">
        <v>14</v>
      </c>
      <c r="AH184">
        <v>7</v>
      </c>
      <c r="AI184">
        <v>3</v>
      </c>
      <c r="AJ184">
        <v>0.17</v>
      </c>
      <c r="AK184" t="s">
        <v>140</v>
      </c>
      <c r="AL184" t="s">
        <v>151</v>
      </c>
      <c r="AM184" t="s">
        <v>152</v>
      </c>
      <c r="AN184" t="s">
        <v>160</v>
      </c>
      <c r="AO184" t="s">
        <v>153</v>
      </c>
      <c r="AP184" t="s">
        <v>145</v>
      </c>
      <c r="AQ184" t="s">
        <v>150</v>
      </c>
    </row>
    <row r="185" spans="1:43" x14ac:dyDescent="0.35">
      <c r="A185">
        <v>36</v>
      </c>
      <c r="B185" t="s">
        <v>35</v>
      </c>
      <c r="C185" t="s">
        <v>55</v>
      </c>
      <c r="D185">
        <v>735</v>
      </c>
      <c r="E185" t="s">
        <v>37</v>
      </c>
      <c r="F185">
        <v>18</v>
      </c>
      <c r="G185">
        <v>2</v>
      </c>
      <c r="H185" t="s">
        <v>38</v>
      </c>
      <c r="I185">
        <v>1</v>
      </c>
      <c r="J185">
        <v>2258</v>
      </c>
      <c r="K185">
        <v>3</v>
      </c>
      <c r="L185" t="s">
        <v>39</v>
      </c>
      <c r="M185">
        <v>77</v>
      </c>
      <c r="N185">
        <v>2</v>
      </c>
      <c r="O185">
        <v>2</v>
      </c>
      <c r="P185" t="s">
        <v>58</v>
      </c>
      <c r="Q185">
        <v>3</v>
      </c>
      <c r="R185" t="s">
        <v>52</v>
      </c>
      <c r="S185">
        <v>4197</v>
      </c>
      <c r="T185">
        <v>6208</v>
      </c>
      <c r="U185">
        <v>3</v>
      </c>
      <c r="V185" t="s">
        <v>42</v>
      </c>
      <c r="W185" t="s">
        <v>43</v>
      </c>
      <c r="X185">
        <v>12</v>
      </c>
      <c r="Y185">
        <v>4</v>
      </c>
      <c r="Z185">
        <v>3</v>
      </c>
      <c r="AA185">
        <v>80</v>
      </c>
      <c r="AB185">
        <v>1</v>
      </c>
      <c r="AC185">
        <v>1</v>
      </c>
      <c r="AD185">
        <v>2</v>
      </c>
      <c r="AE185">
        <v>4</v>
      </c>
      <c r="AF185">
        <v>7</v>
      </c>
      <c r="AG185">
        <v>2</v>
      </c>
      <c r="AH185">
        <v>2</v>
      </c>
      <c r="AI185">
        <v>4</v>
      </c>
      <c r="AJ185">
        <v>0.12</v>
      </c>
      <c r="AK185" t="s">
        <v>140</v>
      </c>
      <c r="AL185" t="s">
        <v>141</v>
      </c>
      <c r="AM185" t="s">
        <v>142</v>
      </c>
      <c r="AN185" t="s">
        <v>157</v>
      </c>
      <c r="AO185" t="s">
        <v>144</v>
      </c>
      <c r="AP185" t="s">
        <v>145</v>
      </c>
      <c r="AQ185" t="s">
        <v>162</v>
      </c>
    </row>
    <row r="186" spans="1:43" x14ac:dyDescent="0.35">
      <c r="A186">
        <v>41</v>
      </c>
      <c r="B186" t="s">
        <v>35</v>
      </c>
      <c r="C186" t="s">
        <v>36</v>
      </c>
      <c r="D186">
        <v>1356</v>
      </c>
      <c r="E186" t="s">
        <v>37</v>
      </c>
      <c r="F186">
        <v>20</v>
      </c>
      <c r="G186">
        <v>2</v>
      </c>
      <c r="H186" t="s">
        <v>59</v>
      </c>
      <c r="I186">
        <v>1</v>
      </c>
      <c r="J186">
        <v>248</v>
      </c>
      <c r="K186">
        <v>2</v>
      </c>
      <c r="L186" t="s">
        <v>39</v>
      </c>
      <c r="M186">
        <v>70</v>
      </c>
      <c r="N186">
        <v>3</v>
      </c>
      <c r="O186">
        <v>1</v>
      </c>
      <c r="P186" t="s">
        <v>57</v>
      </c>
      <c r="Q186">
        <v>2</v>
      </c>
      <c r="R186" t="s">
        <v>41</v>
      </c>
      <c r="S186">
        <v>3140</v>
      </c>
      <c r="T186">
        <v>21728</v>
      </c>
      <c r="U186">
        <v>1</v>
      </c>
      <c r="V186" t="s">
        <v>42</v>
      </c>
      <c r="W186" t="s">
        <v>35</v>
      </c>
      <c r="X186">
        <v>22</v>
      </c>
      <c r="Y186">
        <v>4</v>
      </c>
      <c r="Z186">
        <v>4</v>
      </c>
      <c r="AA186">
        <v>80</v>
      </c>
      <c r="AB186">
        <v>0</v>
      </c>
      <c r="AC186">
        <v>4</v>
      </c>
      <c r="AD186">
        <v>5</v>
      </c>
      <c r="AE186">
        <v>2</v>
      </c>
      <c r="AF186">
        <v>4</v>
      </c>
      <c r="AG186">
        <v>3</v>
      </c>
      <c r="AH186">
        <v>0</v>
      </c>
      <c r="AI186">
        <v>2</v>
      </c>
      <c r="AJ186">
        <v>0.22</v>
      </c>
      <c r="AK186" t="s">
        <v>140</v>
      </c>
      <c r="AL186" t="s">
        <v>148</v>
      </c>
      <c r="AM186" t="s">
        <v>152</v>
      </c>
      <c r="AN186" t="s">
        <v>160</v>
      </c>
      <c r="AO186" t="s">
        <v>158</v>
      </c>
      <c r="AP186" t="s">
        <v>154</v>
      </c>
      <c r="AQ186" t="s">
        <v>146</v>
      </c>
    </row>
    <row r="187" spans="1:43" x14ac:dyDescent="0.35">
      <c r="A187">
        <v>33</v>
      </c>
      <c r="B187" t="s">
        <v>35</v>
      </c>
      <c r="C187" t="s">
        <v>55</v>
      </c>
      <c r="D187">
        <v>939</v>
      </c>
      <c r="E187" t="s">
        <v>45</v>
      </c>
      <c r="F187">
        <v>26</v>
      </c>
      <c r="G187">
        <v>2</v>
      </c>
      <c r="H187" t="s">
        <v>60</v>
      </c>
      <c r="I187">
        <v>1</v>
      </c>
      <c r="J187">
        <v>2257</v>
      </c>
      <c r="K187">
        <v>2</v>
      </c>
      <c r="L187" t="s">
        <v>46</v>
      </c>
      <c r="M187">
        <v>54</v>
      </c>
      <c r="N187">
        <v>3</v>
      </c>
      <c r="O187">
        <v>4</v>
      </c>
      <c r="P187" t="s">
        <v>47</v>
      </c>
      <c r="Q187">
        <v>3</v>
      </c>
      <c r="R187" t="s">
        <v>41</v>
      </c>
      <c r="S187">
        <v>6502</v>
      </c>
      <c r="T187">
        <v>15332</v>
      </c>
      <c r="U187">
        <v>1</v>
      </c>
      <c r="V187" t="s">
        <v>42</v>
      </c>
      <c r="W187" t="s">
        <v>35</v>
      </c>
      <c r="X187">
        <v>11</v>
      </c>
      <c r="Y187">
        <v>3</v>
      </c>
      <c r="Z187">
        <v>1</v>
      </c>
      <c r="AA187">
        <v>80</v>
      </c>
      <c r="AB187">
        <v>1</v>
      </c>
      <c r="AC187">
        <v>8</v>
      </c>
      <c r="AD187">
        <v>3</v>
      </c>
      <c r="AE187">
        <v>3</v>
      </c>
      <c r="AF187">
        <v>20</v>
      </c>
      <c r="AG187">
        <v>16</v>
      </c>
      <c r="AH187">
        <v>5</v>
      </c>
      <c r="AI187">
        <v>0</v>
      </c>
      <c r="AJ187">
        <v>0.11</v>
      </c>
      <c r="AK187" t="s">
        <v>140</v>
      </c>
      <c r="AL187" t="s">
        <v>155</v>
      </c>
      <c r="AM187" t="s">
        <v>152</v>
      </c>
      <c r="AN187" t="s">
        <v>160</v>
      </c>
      <c r="AO187" t="s">
        <v>144</v>
      </c>
      <c r="AP187" t="s">
        <v>149</v>
      </c>
      <c r="AQ187" t="s">
        <v>146</v>
      </c>
    </row>
    <row r="188" spans="1:43" x14ac:dyDescent="0.35">
      <c r="A188">
        <v>41</v>
      </c>
      <c r="B188" t="s">
        <v>35</v>
      </c>
      <c r="C188" t="s">
        <v>55</v>
      </c>
      <c r="D188">
        <v>1229</v>
      </c>
      <c r="E188" t="s">
        <v>37</v>
      </c>
      <c r="F188">
        <v>11</v>
      </c>
      <c r="G188">
        <v>4</v>
      </c>
      <c r="H188" t="s">
        <v>59</v>
      </c>
      <c r="I188">
        <v>1</v>
      </c>
      <c r="J188">
        <v>2254</v>
      </c>
      <c r="K188">
        <v>4</v>
      </c>
      <c r="L188" t="s">
        <v>46</v>
      </c>
      <c r="M188">
        <v>45</v>
      </c>
      <c r="N188">
        <v>3</v>
      </c>
      <c r="O188">
        <v>1</v>
      </c>
      <c r="P188" t="s">
        <v>40</v>
      </c>
      <c r="Q188">
        <v>2</v>
      </c>
      <c r="R188" t="s">
        <v>41</v>
      </c>
      <c r="S188">
        <v>4834</v>
      </c>
      <c r="T188">
        <v>26820</v>
      </c>
      <c r="U188">
        <v>3</v>
      </c>
      <c r="V188" t="s">
        <v>42</v>
      </c>
      <c r="W188" t="s">
        <v>35</v>
      </c>
      <c r="X188">
        <v>11</v>
      </c>
      <c r="Y188">
        <v>4</v>
      </c>
      <c r="Z188">
        <v>2</v>
      </c>
      <c r="AA188">
        <v>80</v>
      </c>
      <c r="AB188">
        <v>0</v>
      </c>
      <c r="AC188">
        <v>7</v>
      </c>
      <c r="AD188">
        <v>2</v>
      </c>
      <c r="AE188">
        <v>3</v>
      </c>
      <c r="AF188">
        <v>1</v>
      </c>
      <c r="AG188">
        <v>4</v>
      </c>
      <c r="AH188">
        <v>7</v>
      </c>
      <c r="AI188">
        <v>6</v>
      </c>
      <c r="AJ188">
        <v>0.11</v>
      </c>
      <c r="AK188" t="s">
        <v>140</v>
      </c>
      <c r="AL188" t="s">
        <v>151</v>
      </c>
      <c r="AM188" t="s">
        <v>156</v>
      </c>
      <c r="AN188" t="s">
        <v>157</v>
      </c>
      <c r="AO188" t="s">
        <v>144</v>
      </c>
      <c r="AP188" t="s">
        <v>145</v>
      </c>
      <c r="AQ188" t="s">
        <v>146</v>
      </c>
    </row>
    <row r="189" spans="1:43" x14ac:dyDescent="0.35">
      <c r="A189">
        <v>33</v>
      </c>
      <c r="B189" t="s">
        <v>35</v>
      </c>
      <c r="C189" t="s">
        <v>55</v>
      </c>
      <c r="D189">
        <v>1168</v>
      </c>
      <c r="E189" t="s">
        <v>61</v>
      </c>
      <c r="F189">
        <v>29</v>
      </c>
      <c r="G189">
        <v>4</v>
      </c>
      <c r="H189" t="s">
        <v>49</v>
      </c>
      <c r="I189">
        <v>1</v>
      </c>
      <c r="J189">
        <v>2252</v>
      </c>
      <c r="K189">
        <v>3</v>
      </c>
      <c r="L189" t="s">
        <v>46</v>
      </c>
      <c r="M189">
        <v>91</v>
      </c>
      <c r="N189">
        <v>3</v>
      </c>
      <c r="O189">
        <v>3</v>
      </c>
      <c r="P189" t="s">
        <v>58</v>
      </c>
      <c r="Q189">
        <v>3</v>
      </c>
      <c r="R189" t="s">
        <v>41</v>
      </c>
      <c r="S189">
        <v>3310</v>
      </c>
      <c r="T189">
        <v>26619</v>
      </c>
      <c r="U189">
        <v>1</v>
      </c>
      <c r="V189" t="s">
        <v>42</v>
      </c>
      <c r="W189" t="s">
        <v>35</v>
      </c>
      <c r="X189">
        <v>12</v>
      </c>
      <c r="Y189">
        <v>3</v>
      </c>
      <c r="Z189">
        <v>2</v>
      </c>
      <c r="AA189">
        <v>80</v>
      </c>
      <c r="AB189">
        <v>2</v>
      </c>
      <c r="AC189">
        <v>10</v>
      </c>
      <c r="AD189">
        <v>2</v>
      </c>
      <c r="AE189">
        <v>3</v>
      </c>
      <c r="AF189">
        <v>2</v>
      </c>
      <c r="AG189">
        <v>15</v>
      </c>
      <c r="AH189">
        <v>6</v>
      </c>
      <c r="AI189">
        <v>0</v>
      </c>
      <c r="AJ189">
        <v>0.12</v>
      </c>
      <c r="AK189" t="s">
        <v>140</v>
      </c>
      <c r="AL189" t="s">
        <v>148</v>
      </c>
      <c r="AM189" t="s">
        <v>142</v>
      </c>
      <c r="AN189" t="s">
        <v>160</v>
      </c>
      <c r="AO189" t="s">
        <v>144</v>
      </c>
      <c r="AP189" t="s">
        <v>145</v>
      </c>
      <c r="AQ189" t="s">
        <v>150</v>
      </c>
    </row>
    <row r="190" spans="1:43" x14ac:dyDescent="0.35">
      <c r="A190">
        <v>36</v>
      </c>
      <c r="B190" t="s">
        <v>35</v>
      </c>
      <c r="C190" t="s">
        <v>36</v>
      </c>
      <c r="D190">
        <v>194</v>
      </c>
      <c r="E190" t="s">
        <v>45</v>
      </c>
      <c r="F190">
        <v>10</v>
      </c>
      <c r="G190">
        <v>3</v>
      </c>
      <c r="H190" t="s">
        <v>60</v>
      </c>
      <c r="I190">
        <v>1</v>
      </c>
      <c r="J190">
        <v>2250</v>
      </c>
      <c r="K190">
        <v>4</v>
      </c>
      <c r="L190" t="s">
        <v>39</v>
      </c>
      <c r="M190">
        <v>62</v>
      </c>
      <c r="N190">
        <v>2</v>
      </c>
      <c r="O190">
        <v>2</v>
      </c>
      <c r="P190" t="s">
        <v>61</v>
      </c>
      <c r="Q190">
        <v>2</v>
      </c>
      <c r="R190" t="s">
        <v>48</v>
      </c>
      <c r="S190">
        <v>2342</v>
      </c>
      <c r="T190">
        <v>8059</v>
      </c>
      <c r="U190">
        <v>4</v>
      </c>
      <c r="V190" t="s">
        <v>42</v>
      </c>
      <c r="W190" t="s">
        <v>35</v>
      </c>
      <c r="X190">
        <v>25</v>
      </c>
      <c r="Y190">
        <v>3</v>
      </c>
      <c r="Z190">
        <v>2</v>
      </c>
      <c r="AA190">
        <v>80</v>
      </c>
      <c r="AB190">
        <v>0</v>
      </c>
      <c r="AC190">
        <v>9</v>
      </c>
      <c r="AD190">
        <v>2</v>
      </c>
      <c r="AE190">
        <v>4</v>
      </c>
      <c r="AF190">
        <v>5</v>
      </c>
      <c r="AG190">
        <v>2</v>
      </c>
      <c r="AH190">
        <v>1</v>
      </c>
      <c r="AI190">
        <v>2</v>
      </c>
      <c r="AJ190">
        <v>0.25</v>
      </c>
      <c r="AK190" t="s">
        <v>140</v>
      </c>
      <c r="AL190" t="s">
        <v>148</v>
      </c>
      <c r="AM190" t="s">
        <v>152</v>
      </c>
      <c r="AN190" t="s">
        <v>157</v>
      </c>
      <c r="AO190" t="s">
        <v>158</v>
      </c>
      <c r="AP190" t="s">
        <v>145</v>
      </c>
      <c r="AQ190" t="s">
        <v>146</v>
      </c>
    </row>
    <row r="191" spans="1:43" x14ac:dyDescent="0.35">
      <c r="A191">
        <v>32</v>
      </c>
      <c r="B191" t="s">
        <v>35</v>
      </c>
      <c r="C191" t="s">
        <v>36</v>
      </c>
      <c r="D191">
        <v>699</v>
      </c>
      <c r="E191" t="s">
        <v>45</v>
      </c>
      <c r="F191">
        <v>5</v>
      </c>
      <c r="G191">
        <v>5</v>
      </c>
      <c r="H191" t="s">
        <v>60</v>
      </c>
      <c r="I191">
        <v>1</v>
      </c>
      <c r="J191">
        <v>2249</v>
      </c>
      <c r="K191">
        <v>3</v>
      </c>
      <c r="L191" t="s">
        <v>46</v>
      </c>
      <c r="M191">
        <v>62</v>
      </c>
      <c r="N191">
        <v>3</v>
      </c>
      <c r="O191">
        <v>1</v>
      </c>
      <c r="P191" t="s">
        <v>57</v>
      </c>
      <c r="Q191">
        <v>4</v>
      </c>
      <c r="R191" t="s">
        <v>48</v>
      </c>
      <c r="S191">
        <v>6244</v>
      </c>
      <c r="T191">
        <v>10942</v>
      </c>
      <c r="U191">
        <v>1</v>
      </c>
      <c r="V191" t="s">
        <v>42</v>
      </c>
      <c r="W191" t="s">
        <v>35</v>
      </c>
      <c r="X191">
        <v>14</v>
      </c>
      <c r="Y191">
        <v>4</v>
      </c>
      <c r="Z191">
        <v>3</v>
      </c>
      <c r="AA191">
        <v>80</v>
      </c>
      <c r="AB191">
        <v>1</v>
      </c>
      <c r="AC191">
        <v>10</v>
      </c>
      <c r="AD191">
        <v>1</v>
      </c>
      <c r="AE191">
        <v>4</v>
      </c>
      <c r="AF191">
        <v>10</v>
      </c>
      <c r="AG191">
        <v>13</v>
      </c>
      <c r="AH191">
        <v>0</v>
      </c>
      <c r="AI191">
        <v>10</v>
      </c>
      <c r="AJ191">
        <v>0.14000000000000001</v>
      </c>
      <c r="AK191" t="s">
        <v>140</v>
      </c>
      <c r="AL191" t="s">
        <v>141</v>
      </c>
      <c r="AM191" t="s">
        <v>152</v>
      </c>
      <c r="AN191" t="s">
        <v>143</v>
      </c>
      <c r="AO191" t="s">
        <v>144</v>
      </c>
      <c r="AP191" t="s">
        <v>145</v>
      </c>
      <c r="AQ191" t="s">
        <v>150</v>
      </c>
    </row>
    <row r="192" spans="1:43" x14ac:dyDescent="0.35">
      <c r="A192">
        <v>24</v>
      </c>
      <c r="B192" t="s">
        <v>35</v>
      </c>
      <c r="C192" t="s">
        <v>36</v>
      </c>
      <c r="D192">
        <v>854</v>
      </c>
      <c r="E192" t="s">
        <v>37</v>
      </c>
      <c r="F192">
        <v>25</v>
      </c>
      <c r="G192">
        <v>4</v>
      </c>
      <c r="H192" t="s">
        <v>38</v>
      </c>
      <c r="I192">
        <v>1</v>
      </c>
      <c r="J192">
        <v>2248</v>
      </c>
      <c r="K192">
        <v>4</v>
      </c>
      <c r="L192" t="s">
        <v>46</v>
      </c>
      <c r="M192">
        <v>49</v>
      </c>
      <c r="N192">
        <v>3</v>
      </c>
      <c r="O192">
        <v>1</v>
      </c>
      <c r="P192" t="s">
        <v>61</v>
      </c>
      <c r="Q192">
        <v>4</v>
      </c>
      <c r="R192" t="s">
        <v>48</v>
      </c>
      <c r="S192">
        <v>13577</v>
      </c>
      <c r="T192">
        <v>3339</v>
      </c>
      <c r="U192">
        <v>4</v>
      </c>
      <c r="V192" t="s">
        <v>42</v>
      </c>
      <c r="W192" t="s">
        <v>35</v>
      </c>
      <c r="X192">
        <v>24</v>
      </c>
      <c r="Y192">
        <v>3</v>
      </c>
      <c r="Z192">
        <v>2</v>
      </c>
      <c r="AA192">
        <v>80</v>
      </c>
      <c r="AB192">
        <v>1</v>
      </c>
      <c r="AC192">
        <v>25</v>
      </c>
      <c r="AD192">
        <v>2</v>
      </c>
      <c r="AE192">
        <v>3</v>
      </c>
      <c r="AF192">
        <v>17</v>
      </c>
      <c r="AG192">
        <v>8</v>
      </c>
      <c r="AH192">
        <v>0</v>
      </c>
      <c r="AI192">
        <v>8</v>
      </c>
      <c r="AJ192">
        <v>0.24</v>
      </c>
      <c r="AK192" t="s">
        <v>159</v>
      </c>
      <c r="AL192" t="s">
        <v>155</v>
      </c>
      <c r="AM192" t="s">
        <v>156</v>
      </c>
      <c r="AN192" t="s">
        <v>160</v>
      </c>
      <c r="AO192" t="s">
        <v>158</v>
      </c>
      <c r="AP192" t="s">
        <v>145</v>
      </c>
      <c r="AQ192" t="s">
        <v>150</v>
      </c>
    </row>
    <row r="193" spans="1:43" x14ac:dyDescent="0.35">
      <c r="A193">
        <v>37</v>
      </c>
      <c r="B193" t="s">
        <v>35</v>
      </c>
      <c r="C193" t="s">
        <v>36</v>
      </c>
      <c r="D193">
        <v>1482</v>
      </c>
      <c r="E193" t="s">
        <v>61</v>
      </c>
      <c r="F193">
        <v>29</v>
      </c>
      <c r="G193">
        <v>2</v>
      </c>
      <c r="H193" t="s">
        <v>60</v>
      </c>
      <c r="I193">
        <v>1</v>
      </c>
      <c r="J193">
        <v>2247</v>
      </c>
      <c r="K193">
        <v>3</v>
      </c>
      <c r="L193" t="s">
        <v>39</v>
      </c>
      <c r="M193">
        <v>52</v>
      </c>
      <c r="N193">
        <v>3</v>
      </c>
      <c r="O193">
        <v>2</v>
      </c>
      <c r="P193" t="s">
        <v>54</v>
      </c>
      <c r="Q193">
        <v>2</v>
      </c>
      <c r="R193" t="s">
        <v>41</v>
      </c>
      <c r="S193">
        <v>2342</v>
      </c>
      <c r="T193">
        <v>6986</v>
      </c>
      <c r="U193">
        <v>5</v>
      </c>
      <c r="V193" t="s">
        <v>42</v>
      </c>
      <c r="W193" t="s">
        <v>43</v>
      </c>
      <c r="X193">
        <v>15</v>
      </c>
      <c r="Y193">
        <v>3</v>
      </c>
      <c r="Z193">
        <v>1</v>
      </c>
      <c r="AA193">
        <v>80</v>
      </c>
      <c r="AB193">
        <v>0</v>
      </c>
      <c r="AC193">
        <v>5</v>
      </c>
      <c r="AD193">
        <v>2</v>
      </c>
      <c r="AE193">
        <v>2</v>
      </c>
      <c r="AF193">
        <v>0</v>
      </c>
      <c r="AG193">
        <v>2</v>
      </c>
      <c r="AH193">
        <v>7</v>
      </c>
      <c r="AI193">
        <v>7</v>
      </c>
      <c r="AJ193">
        <v>0.15</v>
      </c>
      <c r="AK193" t="s">
        <v>140</v>
      </c>
      <c r="AL193" t="s">
        <v>151</v>
      </c>
      <c r="AM193" t="s">
        <v>152</v>
      </c>
      <c r="AN193" t="s">
        <v>160</v>
      </c>
      <c r="AO193" t="s">
        <v>144</v>
      </c>
      <c r="AP193" t="s">
        <v>145</v>
      </c>
      <c r="AQ193" t="s">
        <v>146</v>
      </c>
    </row>
    <row r="194" spans="1:43" x14ac:dyDescent="0.35">
      <c r="A194">
        <v>36</v>
      </c>
      <c r="B194" t="s">
        <v>35</v>
      </c>
      <c r="C194" t="s">
        <v>36</v>
      </c>
      <c r="D194">
        <v>135</v>
      </c>
      <c r="E194" t="s">
        <v>61</v>
      </c>
      <c r="F194">
        <v>27</v>
      </c>
      <c r="G194">
        <v>4</v>
      </c>
      <c r="H194" t="s">
        <v>61</v>
      </c>
      <c r="I194">
        <v>1</v>
      </c>
      <c r="J194">
        <v>2245</v>
      </c>
      <c r="K194">
        <v>1</v>
      </c>
      <c r="L194" t="s">
        <v>39</v>
      </c>
      <c r="M194">
        <v>48</v>
      </c>
      <c r="N194">
        <v>2</v>
      </c>
      <c r="O194">
        <v>5</v>
      </c>
      <c r="P194" t="s">
        <v>54</v>
      </c>
      <c r="Q194">
        <v>3</v>
      </c>
      <c r="R194" t="s">
        <v>52</v>
      </c>
      <c r="S194">
        <v>6146</v>
      </c>
      <c r="T194">
        <v>12695</v>
      </c>
      <c r="U194">
        <v>0</v>
      </c>
      <c r="V194" t="s">
        <v>42</v>
      </c>
      <c r="W194" t="s">
        <v>43</v>
      </c>
      <c r="X194">
        <v>17</v>
      </c>
      <c r="Y194">
        <v>4</v>
      </c>
      <c r="Z194">
        <v>4</v>
      </c>
      <c r="AA194">
        <v>80</v>
      </c>
      <c r="AB194">
        <v>0</v>
      </c>
      <c r="AC194">
        <v>5</v>
      </c>
      <c r="AD194">
        <v>2</v>
      </c>
      <c r="AE194">
        <v>3</v>
      </c>
      <c r="AF194">
        <v>15</v>
      </c>
      <c r="AG194">
        <v>7</v>
      </c>
      <c r="AH194">
        <v>0</v>
      </c>
      <c r="AI194">
        <v>3</v>
      </c>
      <c r="AJ194">
        <v>0.17</v>
      </c>
      <c r="AK194" t="s">
        <v>140</v>
      </c>
      <c r="AL194" t="s">
        <v>155</v>
      </c>
      <c r="AM194" t="s">
        <v>156</v>
      </c>
      <c r="AN194" t="s">
        <v>160</v>
      </c>
      <c r="AO194" t="s">
        <v>153</v>
      </c>
      <c r="AP194" t="s">
        <v>145</v>
      </c>
      <c r="AQ194" t="s">
        <v>146</v>
      </c>
    </row>
    <row r="195" spans="1:43" x14ac:dyDescent="0.35">
      <c r="A195">
        <v>38</v>
      </c>
      <c r="B195" t="s">
        <v>35</v>
      </c>
      <c r="C195" t="s">
        <v>44</v>
      </c>
      <c r="D195">
        <v>1385</v>
      </c>
      <c r="E195" t="s">
        <v>61</v>
      </c>
      <c r="F195">
        <v>2</v>
      </c>
      <c r="G195">
        <v>2</v>
      </c>
      <c r="H195" t="s">
        <v>61</v>
      </c>
      <c r="I195">
        <v>1</v>
      </c>
      <c r="J195">
        <v>2241</v>
      </c>
      <c r="K195">
        <v>3</v>
      </c>
      <c r="L195" t="s">
        <v>39</v>
      </c>
      <c r="M195">
        <v>86</v>
      </c>
      <c r="N195">
        <v>2</v>
      </c>
      <c r="O195">
        <v>2</v>
      </c>
      <c r="P195" t="s">
        <v>40</v>
      </c>
      <c r="Q195">
        <v>3</v>
      </c>
      <c r="R195" t="s">
        <v>48</v>
      </c>
      <c r="S195">
        <v>2001</v>
      </c>
      <c r="T195">
        <v>20335</v>
      </c>
      <c r="U195">
        <v>2</v>
      </c>
      <c r="V195" t="s">
        <v>42</v>
      </c>
      <c r="W195" t="s">
        <v>43</v>
      </c>
      <c r="X195">
        <v>17</v>
      </c>
      <c r="Y195">
        <v>3</v>
      </c>
      <c r="Z195">
        <v>2</v>
      </c>
      <c r="AA195">
        <v>80</v>
      </c>
      <c r="AB195">
        <v>1</v>
      </c>
      <c r="AC195">
        <v>9</v>
      </c>
      <c r="AD195">
        <v>4</v>
      </c>
      <c r="AE195">
        <v>4</v>
      </c>
      <c r="AF195">
        <v>5</v>
      </c>
      <c r="AG195">
        <v>2</v>
      </c>
      <c r="AH195">
        <v>0</v>
      </c>
      <c r="AI195">
        <v>0</v>
      </c>
      <c r="AJ195">
        <v>0.17</v>
      </c>
      <c r="AK195" t="s">
        <v>140</v>
      </c>
      <c r="AL195" t="s">
        <v>148</v>
      </c>
      <c r="AM195" t="s">
        <v>142</v>
      </c>
      <c r="AN195" t="s">
        <v>143</v>
      </c>
      <c r="AO195" t="s">
        <v>153</v>
      </c>
      <c r="AP195" t="s">
        <v>149</v>
      </c>
      <c r="AQ195" t="s">
        <v>146</v>
      </c>
    </row>
    <row r="196" spans="1:43" x14ac:dyDescent="0.35">
      <c r="A196">
        <v>35</v>
      </c>
      <c r="B196" t="s">
        <v>35</v>
      </c>
      <c r="C196" t="s">
        <v>36</v>
      </c>
      <c r="D196">
        <v>556</v>
      </c>
      <c r="E196" t="s">
        <v>45</v>
      </c>
      <c r="F196">
        <v>23</v>
      </c>
      <c r="G196">
        <v>2</v>
      </c>
      <c r="H196" t="s">
        <v>38</v>
      </c>
      <c r="I196">
        <v>1</v>
      </c>
      <c r="J196">
        <v>261</v>
      </c>
      <c r="K196">
        <v>2</v>
      </c>
      <c r="L196" t="s">
        <v>46</v>
      </c>
      <c r="M196">
        <v>50</v>
      </c>
      <c r="N196">
        <v>2</v>
      </c>
      <c r="O196">
        <v>2</v>
      </c>
      <c r="P196" t="s">
        <v>53</v>
      </c>
      <c r="Q196">
        <v>3</v>
      </c>
      <c r="R196" t="s">
        <v>48</v>
      </c>
      <c r="S196">
        <v>5916</v>
      </c>
      <c r="T196">
        <v>15497</v>
      </c>
      <c r="U196">
        <v>3</v>
      </c>
      <c r="V196" t="s">
        <v>42</v>
      </c>
      <c r="W196" t="s">
        <v>35</v>
      </c>
      <c r="X196">
        <v>13</v>
      </c>
      <c r="Y196">
        <v>3</v>
      </c>
      <c r="Z196">
        <v>1</v>
      </c>
      <c r="AA196">
        <v>80</v>
      </c>
      <c r="AB196">
        <v>0</v>
      </c>
      <c r="AC196">
        <v>8</v>
      </c>
      <c r="AD196">
        <v>1</v>
      </c>
      <c r="AE196">
        <v>3</v>
      </c>
      <c r="AF196">
        <v>1</v>
      </c>
      <c r="AG196">
        <v>0</v>
      </c>
      <c r="AH196">
        <v>0</v>
      </c>
      <c r="AI196">
        <v>1</v>
      </c>
      <c r="AJ196">
        <v>0.13</v>
      </c>
      <c r="AK196" t="s">
        <v>140</v>
      </c>
      <c r="AL196" t="s">
        <v>151</v>
      </c>
      <c r="AM196" t="s">
        <v>152</v>
      </c>
      <c r="AN196" t="s">
        <v>160</v>
      </c>
      <c r="AO196" t="s">
        <v>144</v>
      </c>
      <c r="AP196" t="s">
        <v>145</v>
      </c>
      <c r="AQ196" t="s">
        <v>146</v>
      </c>
    </row>
    <row r="197" spans="1:43" x14ac:dyDescent="0.35">
      <c r="A197">
        <v>33</v>
      </c>
      <c r="B197" t="s">
        <v>35</v>
      </c>
      <c r="C197" t="s">
        <v>55</v>
      </c>
      <c r="D197">
        <v>1252</v>
      </c>
      <c r="E197" t="s">
        <v>37</v>
      </c>
      <c r="F197">
        <v>1</v>
      </c>
      <c r="G197">
        <v>4</v>
      </c>
      <c r="H197" t="s">
        <v>51</v>
      </c>
      <c r="I197">
        <v>1</v>
      </c>
      <c r="J197">
        <v>2240</v>
      </c>
      <c r="K197">
        <v>3</v>
      </c>
      <c r="L197" t="s">
        <v>46</v>
      </c>
      <c r="M197">
        <v>96</v>
      </c>
      <c r="N197">
        <v>2</v>
      </c>
      <c r="O197">
        <v>1</v>
      </c>
      <c r="P197" t="s">
        <v>40</v>
      </c>
      <c r="Q197">
        <v>4</v>
      </c>
      <c r="R197" t="s">
        <v>52</v>
      </c>
      <c r="S197">
        <v>10851</v>
      </c>
      <c r="T197">
        <v>6889</v>
      </c>
      <c r="U197">
        <v>1</v>
      </c>
      <c r="V197" t="s">
        <v>42</v>
      </c>
      <c r="W197" t="s">
        <v>43</v>
      </c>
      <c r="X197">
        <v>11</v>
      </c>
      <c r="Y197">
        <v>3</v>
      </c>
      <c r="Z197">
        <v>2</v>
      </c>
      <c r="AA197">
        <v>80</v>
      </c>
      <c r="AB197">
        <v>0</v>
      </c>
      <c r="AC197">
        <v>13</v>
      </c>
      <c r="AD197">
        <v>4</v>
      </c>
      <c r="AE197">
        <v>3</v>
      </c>
      <c r="AF197">
        <v>8</v>
      </c>
      <c r="AG197">
        <v>7</v>
      </c>
      <c r="AH197">
        <v>3</v>
      </c>
      <c r="AI197">
        <v>7</v>
      </c>
      <c r="AJ197">
        <v>0.11</v>
      </c>
      <c r="AK197" t="s">
        <v>140</v>
      </c>
      <c r="AL197" t="s">
        <v>141</v>
      </c>
      <c r="AM197" t="s">
        <v>142</v>
      </c>
      <c r="AN197" t="s">
        <v>143</v>
      </c>
      <c r="AO197" t="s">
        <v>144</v>
      </c>
      <c r="AP197" t="s">
        <v>149</v>
      </c>
      <c r="AQ197" t="s">
        <v>150</v>
      </c>
    </row>
    <row r="198" spans="1:43" x14ac:dyDescent="0.35">
      <c r="A198">
        <v>23</v>
      </c>
      <c r="B198" t="s">
        <v>35</v>
      </c>
      <c r="C198" t="s">
        <v>44</v>
      </c>
      <c r="D198">
        <v>692</v>
      </c>
      <c r="E198" t="s">
        <v>37</v>
      </c>
      <c r="F198">
        <v>3</v>
      </c>
      <c r="G198">
        <v>2</v>
      </c>
      <c r="H198" t="s">
        <v>59</v>
      </c>
      <c r="I198">
        <v>1</v>
      </c>
      <c r="J198">
        <v>2239</v>
      </c>
      <c r="K198">
        <v>4</v>
      </c>
      <c r="L198" t="s">
        <v>39</v>
      </c>
      <c r="M198">
        <v>85</v>
      </c>
      <c r="N198">
        <v>3</v>
      </c>
      <c r="O198">
        <v>4</v>
      </c>
      <c r="P198" t="s">
        <v>40</v>
      </c>
      <c r="Q198">
        <v>2</v>
      </c>
      <c r="R198" t="s">
        <v>52</v>
      </c>
      <c r="S198">
        <v>6465</v>
      </c>
      <c r="T198">
        <v>9068</v>
      </c>
      <c r="U198">
        <v>1</v>
      </c>
      <c r="V198" t="s">
        <v>42</v>
      </c>
      <c r="W198" t="s">
        <v>43</v>
      </c>
      <c r="X198">
        <v>13</v>
      </c>
      <c r="Y198">
        <v>3</v>
      </c>
      <c r="Z198">
        <v>4</v>
      </c>
      <c r="AA198">
        <v>80</v>
      </c>
      <c r="AB198">
        <v>2</v>
      </c>
      <c r="AC198">
        <v>6</v>
      </c>
      <c r="AD198">
        <v>1</v>
      </c>
      <c r="AE198">
        <v>3</v>
      </c>
      <c r="AF198">
        <v>0</v>
      </c>
      <c r="AG198">
        <v>3</v>
      </c>
      <c r="AH198">
        <v>0</v>
      </c>
      <c r="AI198">
        <v>1</v>
      </c>
      <c r="AJ198">
        <v>0.13</v>
      </c>
      <c r="AK198" t="s">
        <v>159</v>
      </c>
      <c r="AL198" t="s">
        <v>151</v>
      </c>
      <c r="AM198" t="s">
        <v>142</v>
      </c>
      <c r="AN198" t="s">
        <v>143</v>
      </c>
      <c r="AO198" t="s">
        <v>144</v>
      </c>
      <c r="AP198" t="s">
        <v>145</v>
      </c>
      <c r="AQ198" t="s">
        <v>146</v>
      </c>
    </row>
    <row r="199" spans="1:43" x14ac:dyDescent="0.35">
      <c r="A199">
        <v>31</v>
      </c>
      <c r="B199" t="s">
        <v>35</v>
      </c>
      <c r="C199" t="s">
        <v>55</v>
      </c>
      <c r="D199">
        <v>1017</v>
      </c>
      <c r="E199" t="s">
        <v>61</v>
      </c>
      <c r="F199">
        <v>1</v>
      </c>
      <c r="G199">
        <v>2</v>
      </c>
      <c r="H199" t="s">
        <v>49</v>
      </c>
      <c r="I199">
        <v>1</v>
      </c>
      <c r="J199">
        <v>2237</v>
      </c>
      <c r="K199">
        <v>4</v>
      </c>
      <c r="L199" t="s">
        <v>39</v>
      </c>
      <c r="M199">
        <v>58</v>
      </c>
      <c r="N199">
        <v>3</v>
      </c>
      <c r="O199">
        <v>2</v>
      </c>
      <c r="P199" t="s">
        <v>54</v>
      </c>
      <c r="Q199">
        <v>2</v>
      </c>
      <c r="R199" t="s">
        <v>52</v>
      </c>
      <c r="S199">
        <v>8926</v>
      </c>
      <c r="T199">
        <v>20003</v>
      </c>
      <c r="U199">
        <v>0</v>
      </c>
      <c r="V199" t="s">
        <v>42</v>
      </c>
      <c r="W199" t="s">
        <v>35</v>
      </c>
      <c r="X199">
        <v>11</v>
      </c>
      <c r="Y199">
        <v>3</v>
      </c>
      <c r="Z199">
        <v>4</v>
      </c>
      <c r="AA199">
        <v>80</v>
      </c>
      <c r="AB199">
        <v>0</v>
      </c>
      <c r="AC199">
        <v>16</v>
      </c>
      <c r="AD199">
        <v>4</v>
      </c>
      <c r="AE199">
        <v>4</v>
      </c>
      <c r="AF199">
        <v>10</v>
      </c>
      <c r="AG199">
        <v>2</v>
      </c>
      <c r="AH199">
        <v>0</v>
      </c>
      <c r="AI199">
        <v>9</v>
      </c>
      <c r="AJ199">
        <v>0.11</v>
      </c>
      <c r="AK199" t="s">
        <v>140</v>
      </c>
      <c r="AL199" t="s">
        <v>141</v>
      </c>
      <c r="AM199" t="s">
        <v>152</v>
      </c>
      <c r="AN199" t="s">
        <v>143</v>
      </c>
      <c r="AO199" t="s">
        <v>144</v>
      </c>
      <c r="AP199" t="s">
        <v>149</v>
      </c>
      <c r="AQ199" t="s">
        <v>150</v>
      </c>
    </row>
    <row r="200" spans="1:43" x14ac:dyDescent="0.35">
      <c r="A200">
        <v>26</v>
      </c>
      <c r="B200" t="s">
        <v>35</v>
      </c>
      <c r="C200" t="s">
        <v>55</v>
      </c>
      <c r="D200">
        <v>314</v>
      </c>
      <c r="E200" t="s">
        <v>61</v>
      </c>
      <c r="F200">
        <v>2</v>
      </c>
      <c r="G200">
        <v>3</v>
      </c>
      <c r="H200" t="s">
        <v>60</v>
      </c>
      <c r="I200">
        <v>1</v>
      </c>
      <c r="J200">
        <v>2236</v>
      </c>
      <c r="K200">
        <v>2</v>
      </c>
      <c r="L200" t="s">
        <v>46</v>
      </c>
      <c r="M200">
        <v>63</v>
      </c>
      <c r="N200">
        <v>2</v>
      </c>
      <c r="O200">
        <v>2</v>
      </c>
      <c r="P200" t="s">
        <v>57</v>
      </c>
      <c r="Q200">
        <v>2</v>
      </c>
      <c r="R200" t="s">
        <v>52</v>
      </c>
      <c r="S200">
        <v>5055</v>
      </c>
      <c r="T200">
        <v>24223</v>
      </c>
      <c r="U200">
        <v>1</v>
      </c>
      <c r="V200" t="s">
        <v>42</v>
      </c>
      <c r="W200" t="s">
        <v>43</v>
      </c>
      <c r="X200">
        <v>12</v>
      </c>
      <c r="Y200">
        <v>3</v>
      </c>
      <c r="Z200">
        <v>2</v>
      </c>
      <c r="AA200">
        <v>80</v>
      </c>
      <c r="AB200">
        <v>0</v>
      </c>
      <c r="AC200">
        <v>6</v>
      </c>
      <c r="AD200">
        <v>3</v>
      </c>
      <c r="AE200">
        <v>3</v>
      </c>
      <c r="AF200">
        <v>10</v>
      </c>
      <c r="AG200">
        <v>0</v>
      </c>
      <c r="AH200">
        <v>1</v>
      </c>
      <c r="AI200">
        <v>2</v>
      </c>
      <c r="AJ200">
        <v>0.12</v>
      </c>
      <c r="AK200" t="s">
        <v>159</v>
      </c>
      <c r="AL200" t="s">
        <v>141</v>
      </c>
      <c r="AM200" t="s">
        <v>152</v>
      </c>
      <c r="AN200" t="s">
        <v>143</v>
      </c>
      <c r="AO200" t="s">
        <v>144</v>
      </c>
      <c r="AP200" t="s">
        <v>149</v>
      </c>
      <c r="AQ200" t="s">
        <v>146</v>
      </c>
    </row>
    <row r="201" spans="1:43" x14ac:dyDescent="0.35">
      <c r="A201">
        <v>21</v>
      </c>
      <c r="B201" t="s">
        <v>35</v>
      </c>
      <c r="C201" t="s">
        <v>55</v>
      </c>
      <c r="D201">
        <v>688</v>
      </c>
      <c r="E201" t="s">
        <v>61</v>
      </c>
      <c r="F201">
        <v>3</v>
      </c>
      <c r="G201">
        <v>4</v>
      </c>
      <c r="H201" t="s">
        <v>59</v>
      </c>
      <c r="I201">
        <v>1</v>
      </c>
      <c r="J201">
        <v>2235</v>
      </c>
      <c r="K201">
        <v>3</v>
      </c>
      <c r="L201" t="s">
        <v>39</v>
      </c>
      <c r="M201">
        <v>64</v>
      </c>
      <c r="N201">
        <v>2</v>
      </c>
      <c r="O201">
        <v>2</v>
      </c>
      <c r="P201" t="s">
        <v>58</v>
      </c>
      <c r="Q201">
        <v>4</v>
      </c>
      <c r="R201" t="s">
        <v>41</v>
      </c>
      <c r="S201">
        <v>4507</v>
      </c>
      <c r="T201">
        <v>4303</v>
      </c>
      <c r="U201">
        <v>3</v>
      </c>
      <c r="V201" t="s">
        <v>42</v>
      </c>
      <c r="W201" t="s">
        <v>35</v>
      </c>
      <c r="X201">
        <v>14</v>
      </c>
      <c r="Y201">
        <v>3</v>
      </c>
      <c r="Z201">
        <v>2</v>
      </c>
      <c r="AA201">
        <v>80</v>
      </c>
      <c r="AB201">
        <v>2</v>
      </c>
      <c r="AC201">
        <v>9</v>
      </c>
      <c r="AD201">
        <v>3</v>
      </c>
      <c r="AE201">
        <v>3</v>
      </c>
      <c r="AF201">
        <v>2</v>
      </c>
      <c r="AG201">
        <v>7</v>
      </c>
      <c r="AH201">
        <v>0</v>
      </c>
      <c r="AI201">
        <v>2</v>
      </c>
      <c r="AJ201">
        <v>0.14000000000000001</v>
      </c>
      <c r="AK201" t="s">
        <v>159</v>
      </c>
      <c r="AL201" t="s">
        <v>148</v>
      </c>
      <c r="AM201" t="s">
        <v>152</v>
      </c>
      <c r="AN201" t="s">
        <v>143</v>
      </c>
      <c r="AO201" t="s">
        <v>144</v>
      </c>
      <c r="AP201" t="s">
        <v>149</v>
      </c>
      <c r="AQ201" t="s">
        <v>146</v>
      </c>
    </row>
    <row r="202" spans="1:43" x14ac:dyDescent="0.35">
      <c r="A202">
        <v>29</v>
      </c>
      <c r="B202" t="s">
        <v>35</v>
      </c>
      <c r="C202" t="s">
        <v>55</v>
      </c>
      <c r="D202">
        <v>646</v>
      </c>
      <c r="E202" t="s">
        <v>37</v>
      </c>
      <c r="F202">
        <v>2</v>
      </c>
      <c r="G202">
        <v>2</v>
      </c>
      <c r="H202" t="s">
        <v>60</v>
      </c>
      <c r="I202">
        <v>1</v>
      </c>
      <c r="J202">
        <v>2234</v>
      </c>
      <c r="K202">
        <v>4</v>
      </c>
      <c r="L202" t="s">
        <v>39</v>
      </c>
      <c r="M202">
        <v>82</v>
      </c>
      <c r="N202">
        <v>3</v>
      </c>
      <c r="O202">
        <v>1</v>
      </c>
      <c r="P202" t="s">
        <v>56</v>
      </c>
      <c r="Q202">
        <v>4</v>
      </c>
      <c r="R202" t="s">
        <v>41</v>
      </c>
      <c r="S202">
        <v>2342</v>
      </c>
      <c r="T202">
        <v>6020</v>
      </c>
      <c r="U202">
        <v>0</v>
      </c>
      <c r="V202" t="s">
        <v>42</v>
      </c>
      <c r="W202" t="s">
        <v>35</v>
      </c>
      <c r="X202">
        <v>12</v>
      </c>
      <c r="Y202">
        <v>3</v>
      </c>
      <c r="Z202">
        <v>4</v>
      </c>
      <c r="AA202">
        <v>80</v>
      </c>
      <c r="AB202">
        <v>2</v>
      </c>
      <c r="AC202">
        <v>31</v>
      </c>
      <c r="AD202">
        <v>1</v>
      </c>
      <c r="AE202">
        <v>3</v>
      </c>
      <c r="AF202">
        <v>2</v>
      </c>
      <c r="AG202">
        <v>0</v>
      </c>
      <c r="AH202">
        <v>0</v>
      </c>
      <c r="AI202">
        <v>7</v>
      </c>
      <c r="AJ202">
        <v>0.12</v>
      </c>
      <c r="AK202" t="s">
        <v>140</v>
      </c>
      <c r="AL202" t="s">
        <v>148</v>
      </c>
      <c r="AM202" t="s">
        <v>142</v>
      </c>
      <c r="AN202" t="s">
        <v>143</v>
      </c>
      <c r="AO202" t="s">
        <v>144</v>
      </c>
      <c r="AP202" t="s">
        <v>145</v>
      </c>
      <c r="AQ202" t="s">
        <v>150</v>
      </c>
    </row>
    <row r="203" spans="1:43" x14ac:dyDescent="0.35">
      <c r="A203">
        <v>42</v>
      </c>
      <c r="B203" t="s">
        <v>35</v>
      </c>
      <c r="C203" t="s">
        <v>44</v>
      </c>
      <c r="D203">
        <v>1329</v>
      </c>
      <c r="E203" t="s">
        <v>45</v>
      </c>
      <c r="F203">
        <v>1</v>
      </c>
      <c r="G203">
        <v>4</v>
      </c>
      <c r="H203" t="s">
        <v>61</v>
      </c>
      <c r="I203">
        <v>1</v>
      </c>
      <c r="J203">
        <v>2228</v>
      </c>
      <c r="K203">
        <v>4</v>
      </c>
      <c r="L203" t="s">
        <v>39</v>
      </c>
      <c r="M203">
        <v>41</v>
      </c>
      <c r="N203">
        <v>2</v>
      </c>
      <c r="O203">
        <v>1</v>
      </c>
      <c r="P203" t="s">
        <v>61</v>
      </c>
      <c r="Q203">
        <v>1</v>
      </c>
      <c r="R203" t="s">
        <v>41</v>
      </c>
      <c r="S203">
        <v>3737</v>
      </c>
      <c r="T203">
        <v>8045</v>
      </c>
      <c r="U203">
        <v>5</v>
      </c>
      <c r="V203" t="s">
        <v>42</v>
      </c>
      <c r="W203" t="s">
        <v>43</v>
      </c>
      <c r="X203">
        <v>13</v>
      </c>
      <c r="Y203">
        <v>4</v>
      </c>
      <c r="Z203">
        <v>4</v>
      </c>
      <c r="AA203">
        <v>80</v>
      </c>
      <c r="AB203">
        <v>1</v>
      </c>
      <c r="AC203">
        <v>10</v>
      </c>
      <c r="AD203">
        <v>5</v>
      </c>
      <c r="AE203">
        <v>3</v>
      </c>
      <c r="AF203">
        <v>18</v>
      </c>
      <c r="AG203">
        <v>2</v>
      </c>
      <c r="AH203">
        <v>0</v>
      </c>
      <c r="AI203">
        <v>8</v>
      </c>
      <c r="AJ203">
        <v>0.13</v>
      </c>
      <c r="AK203" t="s">
        <v>140</v>
      </c>
      <c r="AL203" t="s">
        <v>155</v>
      </c>
      <c r="AM203" t="s">
        <v>156</v>
      </c>
      <c r="AN203" t="s">
        <v>143</v>
      </c>
      <c r="AO203" t="s">
        <v>144</v>
      </c>
      <c r="AP203" t="s">
        <v>154</v>
      </c>
      <c r="AQ203" t="s">
        <v>150</v>
      </c>
    </row>
    <row r="204" spans="1:43" x14ac:dyDescent="0.35">
      <c r="A204">
        <v>41</v>
      </c>
      <c r="B204" t="s">
        <v>35</v>
      </c>
      <c r="C204" t="s">
        <v>44</v>
      </c>
      <c r="D204">
        <v>723</v>
      </c>
      <c r="E204" t="s">
        <v>45</v>
      </c>
      <c r="F204">
        <v>7</v>
      </c>
      <c r="G204">
        <v>1</v>
      </c>
      <c r="H204" t="s">
        <v>51</v>
      </c>
      <c r="I204">
        <v>1</v>
      </c>
      <c r="J204">
        <v>2227</v>
      </c>
      <c r="K204">
        <v>1</v>
      </c>
      <c r="L204" t="s">
        <v>39</v>
      </c>
      <c r="M204">
        <v>51</v>
      </c>
      <c r="N204">
        <v>3</v>
      </c>
      <c r="O204">
        <v>2</v>
      </c>
      <c r="P204" t="s">
        <v>61</v>
      </c>
      <c r="Q204">
        <v>2</v>
      </c>
      <c r="R204" t="s">
        <v>52</v>
      </c>
      <c r="S204">
        <v>4171</v>
      </c>
      <c r="T204">
        <v>17491</v>
      </c>
      <c r="U204">
        <v>1</v>
      </c>
      <c r="V204" t="s">
        <v>42</v>
      </c>
      <c r="W204" t="s">
        <v>43</v>
      </c>
      <c r="X204">
        <v>18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3</v>
      </c>
      <c r="AE204">
        <v>3</v>
      </c>
      <c r="AF204">
        <v>10</v>
      </c>
      <c r="AG204">
        <v>2</v>
      </c>
      <c r="AH204">
        <v>1</v>
      </c>
      <c r="AI204">
        <v>3</v>
      </c>
      <c r="AJ204">
        <v>0.18</v>
      </c>
      <c r="AK204" t="s">
        <v>140</v>
      </c>
      <c r="AL204" t="s">
        <v>141</v>
      </c>
      <c r="AM204" t="s">
        <v>152</v>
      </c>
      <c r="AN204" t="s">
        <v>143</v>
      </c>
      <c r="AO204" t="s">
        <v>153</v>
      </c>
      <c r="AP204" t="s">
        <v>149</v>
      </c>
      <c r="AQ204" t="s">
        <v>146</v>
      </c>
    </row>
    <row r="205" spans="1:43" x14ac:dyDescent="0.35">
      <c r="A205">
        <v>53</v>
      </c>
      <c r="B205" t="s">
        <v>35</v>
      </c>
      <c r="C205" t="s">
        <v>44</v>
      </c>
      <c r="D205">
        <v>217</v>
      </c>
      <c r="E205" t="s">
        <v>37</v>
      </c>
      <c r="F205">
        <v>3</v>
      </c>
      <c r="G205">
        <v>3</v>
      </c>
      <c r="H205" t="s">
        <v>51</v>
      </c>
      <c r="I205">
        <v>1</v>
      </c>
      <c r="J205">
        <v>2223</v>
      </c>
      <c r="K205">
        <v>2</v>
      </c>
      <c r="L205" t="s">
        <v>46</v>
      </c>
      <c r="M205">
        <v>94</v>
      </c>
      <c r="N205">
        <v>3</v>
      </c>
      <c r="O205">
        <v>2</v>
      </c>
      <c r="P205" t="s">
        <v>57</v>
      </c>
      <c r="Q205">
        <v>4</v>
      </c>
      <c r="R205" t="s">
        <v>48</v>
      </c>
      <c r="S205">
        <v>2090</v>
      </c>
      <c r="T205">
        <v>8952</v>
      </c>
      <c r="U205">
        <v>0</v>
      </c>
      <c r="V205" t="s">
        <v>42</v>
      </c>
      <c r="W205" t="s">
        <v>35</v>
      </c>
      <c r="X205">
        <v>11</v>
      </c>
      <c r="Y205">
        <v>3</v>
      </c>
      <c r="Z205">
        <v>3</v>
      </c>
      <c r="AA205">
        <v>80</v>
      </c>
      <c r="AB205">
        <v>1</v>
      </c>
      <c r="AC205">
        <v>17</v>
      </c>
      <c r="AD205">
        <v>2</v>
      </c>
      <c r="AE205">
        <v>3</v>
      </c>
      <c r="AF205">
        <v>15</v>
      </c>
      <c r="AG205">
        <v>2</v>
      </c>
      <c r="AH205">
        <v>0</v>
      </c>
      <c r="AI205">
        <v>2</v>
      </c>
      <c r="AJ205">
        <v>0.11</v>
      </c>
      <c r="AK205" t="s">
        <v>147</v>
      </c>
      <c r="AL205" t="s">
        <v>155</v>
      </c>
      <c r="AM205" t="s">
        <v>142</v>
      </c>
      <c r="AN205" t="s">
        <v>143</v>
      </c>
      <c r="AO205" t="s">
        <v>144</v>
      </c>
      <c r="AP205" t="s">
        <v>145</v>
      </c>
      <c r="AQ205" t="s">
        <v>150</v>
      </c>
    </row>
    <row r="206" spans="1:43" x14ac:dyDescent="0.35">
      <c r="A206">
        <v>38</v>
      </c>
      <c r="B206" t="s">
        <v>35</v>
      </c>
      <c r="C206" t="s">
        <v>55</v>
      </c>
      <c r="D206">
        <v>307</v>
      </c>
      <c r="E206" t="s">
        <v>37</v>
      </c>
      <c r="F206">
        <v>8</v>
      </c>
      <c r="G206">
        <v>2</v>
      </c>
      <c r="H206" t="s">
        <v>38</v>
      </c>
      <c r="I206">
        <v>1</v>
      </c>
      <c r="J206">
        <v>2222</v>
      </c>
      <c r="K206">
        <v>4</v>
      </c>
      <c r="L206" t="s">
        <v>46</v>
      </c>
      <c r="M206">
        <v>47</v>
      </c>
      <c r="N206">
        <v>3</v>
      </c>
      <c r="O206">
        <v>4</v>
      </c>
      <c r="P206" t="s">
        <v>61</v>
      </c>
      <c r="Q206">
        <v>4</v>
      </c>
      <c r="R206" t="s">
        <v>48</v>
      </c>
      <c r="S206">
        <v>15402</v>
      </c>
      <c r="T206">
        <v>26278</v>
      </c>
      <c r="U206">
        <v>1</v>
      </c>
      <c r="V206" t="s">
        <v>42</v>
      </c>
      <c r="W206" t="s">
        <v>43</v>
      </c>
      <c r="X206">
        <v>18</v>
      </c>
      <c r="Y206">
        <v>3</v>
      </c>
      <c r="Z206">
        <v>3</v>
      </c>
      <c r="AA206">
        <v>80</v>
      </c>
      <c r="AB206">
        <v>3</v>
      </c>
      <c r="AC206">
        <v>9</v>
      </c>
      <c r="AD206">
        <v>2</v>
      </c>
      <c r="AE206">
        <v>2</v>
      </c>
      <c r="AF206">
        <v>3</v>
      </c>
      <c r="AG206">
        <v>8</v>
      </c>
      <c r="AH206">
        <v>0</v>
      </c>
      <c r="AI206">
        <v>4</v>
      </c>
      <c r="AJ206">
        <v>0.18</v>
      </c>
      <c r="AK206" t="s">
        <v>140</v>
      </c>
      <c r="AL206" t="s">
        <v>148</v>
      </c>
      <c r="AM206" t="s">
        <v>156</v>
      </c>
      <c r="AN206" t="s">
        <v>143</v>
      </c>
      <c r="AO206" t="s">
        <v>153</v>
      </c>
      <c r="AP206" t="s">
        <v>145</v>
      </c>
      <c r="AQ206" t="s">
        <v>146</v>
      </c>
    </row>
    <row r="207" spans="1:43" x14ac:dyDescent="0.35">
      <c r="A207">
        <v>56</v>
      </c>
      <c r="B207" t="s">
        <v>35</v>
      </c>
      <c r="C207" t="s">
        <v>55</v>
      </c>
      <c r="D207">
        <v>336</v>
      </c>
      <c r="E207" t="s">
        <v>45</v>
      </c>
      <c r="F207">
        <v>28</v>
      </c>
      <c r="G207">
        <v>4</v>
      </c>
      <c r="H207" t="s">
        <v>49</v>
      </c>
      <c r="I207">
        <v>1</v>
      </c>
      <c r="J207">
        <v>2219</v>
      </c>
      <c r="K207">
        <v>1</v>
      </c>
      <c r="L207" t="s">
        <v>39</v>
      </c>
      <c r="M207">
        <v>58</v>
      </c>
      <c r="N207">
        <v>3</v>
      </c>
      <c r="O207">
        <v>2</v>
      </c>
      <c r="P207" t="s">
        <v>53</v>
      </c>
      <c r="Q207">
        <v>4</v>
      </c>
      <c r="R207" t="s">
        <v>48</v>
      </c>
      <c r="S207">
        <v>3760</v>
      </c>
      <c r="T207">
        <v>10849</v>
      </c>
      <c r="U207">
        <v>0</v>
      </c>
      <c r="V207" t="s">
        <v>42</v>
      </c>
      <c r="W207" t="s">
        <v>43</v>
      </c>
      <c r="X207">
        <v>20</v>
      </c>
      <c r="Y207">
        <v>3</v>
      </c>
      <c r="Z207">
        <v>4</v>
      </c>
      <c r="AA207">
        <v>80</v>
      </c>
      <c r="AB207">
        <v>2</v>
      </c>
      <c r="AC207">
        <v>26</v>
      </c>
      <c r="AD207">
        <v>3</v>
      </c>
      <c r="AE207">
        <v>3</v>
      </c>
      <c r="AF207">
        <v>8</v>
      </c>
      <c r="AG207">
        <v>4</v>
      </c>
      <c r="AH207">
        <v>1</v>
      </c>
      <c r="AI207">
        <v>5</v>
      </c>
      <c r="AJ207">
        <v>0.2</v>
      </c>
      <c r="AK207" t="s">
        <v>147</v>
      </c>
      <c r="AL207" t="s">
        <v>141</v>
      </c>
      <c r="AM207" t="s">
        <v>152</v>
      </c>
      <c r="AN207" t="s">
        <v>160</v>
      </c>
      <c r="AO207" t="s">
        <v>153</v>
      </c>
      <c r="AP207" t="s">
        <v>149</v>
      </c>
      <c r="AQ207" t="s">
        <v>150</v>
      </c>
    </row>
    <row r="208" spans="1:43" x14ac:dyDescent="0.35">
      <c r="A208">
        <v>38</v>
      </c>
      <c r="B208" t="s">
        <v>35</v>
      </c>
      <c r="C208" t="s">
        <v>36</v>
      </c>
      <c r="D208">
        <v>1180</v>
      </c>
      <c r="E208" t="s">
        <v>45</v>
      </c>
      <c r="F208">
        <v>29</v>
      </c>
      <c r="G208">
        <v>1</v>
      </c>
      <c r="H208" t="s">
        <v>51</v>
      </c>
      <c r="I208">
        <v>1</v>
      </c>
      <c r="J208">
        <v>282</v>
      </c>
      <c r="K208">
        <v>2</v>
      </c>
      <c r="L208" t="s">
        <v>46</v>
      </c>
      <c r="M208">
        <v>70</v>
      </c>
      <c r="N208">
        <v>3</v>
      </c>
      <c r="O208">
        <v>2</v>
      </c>
      <c r="P208" t="s">
        <v>54</v>
      </c>
      <c r="Q208">
        <v>1</v>
      </c>
      <c r="R208" t="s">
        <v>48</v>
      </c>
      <c r="S208">
        <v>6673</v>
      </c>
      <c r="T208">
        <v>11354</v>
      </c>
      <c r="U208">
        <v>7</v>
      </c>
      <c r="V208" t="s">
        <v>42</v>
      </c>
      <c r="W208" t="s">
        <v>35</v>
      </c>
      <c r="X208">
        <v>19</v>
      </c>
      <c r="Y208">
        <v>3</v>
      </c>
      <c r="Z208">
        <v>2</v>
      </c>
      <c r="AA208">
        <v>80</v>
      </c>
      <c r="AB208">
        <v>0</v>
      </c>
      <c r="AC208">
        <v>17</v>
      </c>
      <c r="AD208">
        <v>2</v>
      </c>
      <c r="AE208">
        <v>3</v>
      </c>
      <c r="AF208">
        <v>1</v>
      </c>
      <c r="AG208">
        <v>0</v>
      </c>
      <c r="AH208">
        <v>0</v>
      </c>
      <c r="AI208">
        <v>0</v>
      </c>
      <c r="AJ208">
        <v>0.19</v>
      </c>
      <c r="AK208" t="s">
        <v>140</v>
      </c>
      <c r="AL208" t="s">
        <v>151</v>
      </c>
      <c r="AM208" t="s">
        <v>152</v>
      </c>
      <c r="AN208" t="s">
        <v>160</v>
      </c>
      <c r="AO208" t="s">
        <v>153</v>
      </c>
      <c r="AP208" t="s">
        <v>145</v>
      </c>
      <c r="AQ208" t="s">
        <v>150</v>
      </c>
    </row>
    <row r="209" spans="1:43" x14ac:dyDescent="0.35">
      <c r="A209">
        <v>29</v>
      </c>
      <c r="B209" t="s">
        <v>35</v>
      </c>
      <c r="C209" t="s">
        <v>36</v>
      </c>
      <c r="D209">
        <v>121</v>
      </c>
      <c r="E209" t="s">
        <v>37</v>
      </c>
      <c r="F209">
        <v>27</v>
      </c>
      <c r="G209">
        <v>3</v>
      </c>
      <c r="H209" t="s">
        <v>59</v>
      </c>
      <c r="I209">
        <v>1</v>
      </c>
      <c r="J209">
        <v>283</v>
      </c>
      <c r="K209">
        <v>2</v>
      </c>
      <c r="L209" t="s">
        <v>39</v>
      </c>
      <c r="M209">
        <v>35</v>
      </c>
      <c r="N209">
        <v>3</v>
      </c>
      <c r="O209">
        <v>3</v>
      </c>
      <c r="P209" t="s">
        <v>40</v>
      </c>
      <c r="Q209">
        <v>4</v>
      </c>
      <c r="R209" t="s">
        <v>48</v>
      </c>
      <c r="S209">
        <v>7639</v>
      </c>
      <c r="T209">
        <v>24525</v>
      </c>
      <c r="U209">
        <v>1</v>
      </c>
      <c r="V209" t="s">
        <v>42</v>
      </c>
      <c r="W209" t="s">
        <v>43</v>
      </c>
      <c r="X209">
        <v>22</v>
      </c>
      <c r="Y209">
        <v>4</v>
      </c>
      <c r="Z209">
        <v>4</v>
      </c>
      <c r="AA209">
        <v>80</v>
      </c>
      <c r="AB209">
        <v>3</v>
      </c>
      <c r="AC209">
        <v>10</v>
      </c>
      <c r="AD209">
        <v>3</v>
      </c>
      <c r="AE209">
        <v>2</v>
      </c>
      <c r="AF209">
        <v>10</v>
      </c>
      <c r="AG209">
        <v>4</v>
      </c>
      <c r="AH209">
        <v>1</v>
      </c>
      <c r="AI209">
        <v>9</v>
      </c>
      <c r="AJ209">
        <v>0.22</v>
      </c>
      <c r="AK209" t="s">
        <v>140</v>
      </c>
      <c r="AL209" t="s">
        <v>141</v>
      </c>
      <c r="AM209" t="s">
        <v>156</v>
      </c>
      <c r="AN209" t="s">
        <v>160</v>
      </c>
      <c r="AO209" t="s">
        <v>158</v>
      </c>
      <c r="AP209" t="s">
        <v>149</v>
      </c>
      <c r="AQ209" t="s">
        <v>150</v>
      </c>
    </row>
    <row r="210" spans="1:43" x14ac:dyDescent="0.35">
      <c r="A210">
        <v>38</v>
      </c>
      <c r="B210" t="s">
        <v>35</v>
      </c>
      <c r="C210" t="s">
        <v>44</v>
      </c>
      <c r="D210">
        <v>314</v>
      </c>
      <c r="E210" t="s">
        <v>45</v>
      </c>
      <c r="F210">
        <v>1</v>
      </c>
      <c r="G210">
        <v>3</v>
      </c>
      <c r="H210" t="s">
        <v>51</v>
      </c>
      <c r="I210">
        <v>1</v>
      </c>
      <c r="J210">
        <v>2218</v>
      </c>
      <c r="K210">
        <v>4</v>
      </c>
      <c r="L210" t="s">
        <v>46</v>
      </c>
      <c r="M210">
        <v>71</v>
      </c>
      <c r="N210">
        <v>3</v>
      </c>
      <c r="O210">
        <v>1</v>
      </c>
      <c r="P210" t="s">
        <v>53</v>
      </c>
      <c r="Q210">
        <v>4</v>
      </c>
      <c r="R210" t="s">
        <v>41</v>
      </c>
      <c r="S210">
        <v>13402</v>
      </c>
      <c r="T210">
        <v>21378</v>
      </c>
      <c r="U210">
        <v>1</v>
      </c>
      <c r="V210" t="s">
        <v>42</v>
      </c>
      <c r="W210" t="s">
        <v>43</v>
      </c>
      <c r="X210">
        <v>12</v>
      </c>
      <c r="Y210">
        <v>3</v>
      </c>
      <c r="Z210">
        <v>3</v>
      </c>
      <c r="AA210">
        <v>80</v>
      </c>
      <c r="AB210">
        <v>1</v>
      </c>
      <c r="AC210">
        <v>16</v>
      </c>
      <c r="AD210">
        <v>2</v>
      </c>
      <c r="AE210">
        <v>2</v>
      </c>
      <c r="AF210">
        <v>2</v>
      </c>
      <c r="AG210">
        <v>1</v>
      </c>
      <c r="AH210">
        <v>1</v>
      </c>
      <c r="AI210">
        <v>4</v>
      </c>
      <c r="AJ210">
        <v>0.12</v>
      </c>
      <c r="AK210" t="s">
        <v>140</v>
      </c>
      <c r="AL210" t="s">
        <v>148</v>
      </c>
      <c r="AM210" t="s">
        <v>152</v>
      </c>
      <c r="AN210" t="s">
        <v>143</v>
      </c>
      <c r="AO210" t="s">
        <v>144</v>
      </c>
      <c r="AP210" t="s">
        <v>145</v>
      </c>
      <c r="AQ210" t="s">
        <v>150</v>
      </c>
    </row>
    <row r="211" spans="1:43" x14ac:dyDescent="0.35">
      <c r="A211">
        <v>21</v>
      </c>
      <c r="B211" t="s">
        <v>35</v>
      </c>
      <c r="C211" t="s">
        <v>36</v>
      </c>
      <c r="D211">
        <v>210</v>
      </c>
      <c r="E211" t="s">
        <v>37</v>
      </c>
      <c r="F211">
        <v>9</v>
      </c>
      <c r="G211">
        <v>4</v>
      </c>
      <c r="H211" t="s">
        <v>51</v>
      </c>
      <c r="I211">
        <v>1</v>
      </c>
      <c r="J211">
        <v>2217</v>
      </c>
      <c r="K211">
        <v>2</v>
      </c>
      <c r="L211" t="s">
        <v>46</v>
      </c>
      <c r="M211">
        <v>55</v>
      </c>
      <c r="N211">
        <v>3</v>
      </c>
      <c r="O211">
        <v>2</v>
      </c>
      <c r="P211" t="s">
        <v>56</v>
      </c>
      <c r="Q211">
        <v>3</v>
      </c>
      <c r="R211" t="s">
        <v>52</v>
      </c>
      <c r="S211">
        <v>2177</v>
      </c>
      <c r="T211">
        <v>16340</v>
      </c>
      <c r="U211">
        <v>1</v>
      </c>
      <c r="V211" t="s">
        <v>42</v>
      </c>
      <c r="W211" t="s">
        <v>43</v>
      </c>
      <c r="X211">
        <v>13</v>
      </c>
      <c r="Y211">
        <v>3</v>
      </c>
      <c r="Z211">
        <v>2</v>
      </c>
      <c r="AA211">
        <v>80</v>
      </c>
      <c r="AB211">
        <v>0</v>
      </c>
      <c r="AC211">
        <v>9</v>
      </c>
      <c r="AD211">
        <v>2</v>
      </c>
      <c r="AE211">
        <v>4</v>
      </c>
      <c r="AF211">
        <v>8</v>
      </c>
      <c r="AG211">
        <v>2</v>
      </c>
      <c r="AH211">
        <v>0</v>
      </c>
      <c r="AI211">
        <v>7</v>
      </c>
      <c r="AJ211">
        <v>0.13</v>
      </c>
      <c r="AK211" t="s">
        <v>159</v>
      </c>
      <c r="AL211" t="s">
        <v>141</v>
      </c>
      <c r="AM211" t="s">
        <v>152</v>
      </c>
      <c r="AN211" t="s">
        <v>143</v>
      </c>
      <c r="AO211" t="s">
        <v>144</v>
      </c>
      <c r="AP211" t="s">
        <v>145</v>
      </c>
      <c r="AQ211" t="s">
        <v>146</v>
      </c>
    </row>
    <row r="212" spans="1:43" x14ac:dyDescent="0.35">
      <c r="A212">
        <v>28</v>
      </c>
      <c r="B212" t="s">
        <v>35</v>
      </c>
      <c r="C212" t="s">
        <v>36</v>
      </c>
      <c r="D212">
        <v>419</v>
      </c>
      <c r="E212" t="s">
        <v>37</v>
      </c>
      <c r="F212">
        <v>3</v>
      </c>
      <c r="G212">
        <v>3</v>
      </c>
      <c r="H212" t="s">
        <v>49</v>
      </c>
      <c r="I212">
        <v>1</v>
      </c>
      <c r="J212">
        <v>2211</v>
      </c>
      <c r="K212">
        <v>1</v>
      </c>
      <c r="L212" t="s">
        <v>46</v>
      </c>
      <c r="M212">
        <v>45</v>
      </c>
      <c r="N212">
        <v>2</v>
      </c>
      <c r="O212">
        <v>1</v>
      </c>
      <c r="P212" t="s">
        <v>58</v>
      </c>
      <c r="Q212">
        <v>3</v>
      </c>
      <c r="R212" t="s">
        <v>52</v>
      </c>
      <c r="S212">
        <v>17603</v>
      </c>
      <c r="T212">
        <v>7551</v>
      </c>
      <c r="U212">
        <v>0</v>
      </c>
      <c r="V212" t="s">
        <v>42</v>
      </c>
      <c r="W212" t="s">
        <v>35</v>
      </c>
      <c r="X212">
        <v>17</v>
      </c>
      <c r="Y212">
        <v>3</v>
      </c>
      <c r="Z212">
        <v>4</v>
      </c>
      <c r="AA212">
        <v>80</v>
      </c>
      <c r="AB212">
        <v>1</v>
      </c>
      <c r="AC212">
        <v>14</v>
      </c>
      <c r="AD212">
        <v>2</v>
      </c>
      <c r="AE212">
        <v>3</v>
      </c>
      <c r="AF212">
        <v>4</v>
      </c>
      <c r="AG212">
        <v>2</v>
      </c>
      <c r="AH212">
        <v>2</v>
      </c>
      <c r="AI212">
        <v>2</v>
      </c>
      <c r="AJ212">
        <v>0.17</v>
      </c>
      <c r="AK212" t="s">
        <v>159</v>
      </c>
      <c r="AL212" t="s">
        <v>148</v>
      </c>
      <c r="AM212" t="s">
        <v>156</v>
      </c>
      <c r="AN212" t="s">
        <v>143</v>
      </c>
      <c r="AO212" t="s">
        <v>153</v>
      </c>
      <c r="AP212" t="s">
        <v>145</v>
      </c>
      <c r="AQ212" t="s">
        <v>150</v>
      </c>
    </row>
    <row r="213" spans="1:43" x14ac:dyDescent="0.35">
      <c r="A213">
        <v>26</v>
      </c>
      <c r="B213" t="s">
        <v>35</v>
      </c>
      <c r="C213" t="s">
        <v>36</v>
      </c>
      <c r="D213">
        <v>252</v>
      </c>
      <c r="E213" t="s">
        <v>37</v>
      </c>
      <c r="F213">
        <v>9</v>
      </c>
      <c r="G213">
        <v>4</v>
      </c>
      <c r="H213" t="s">
        <v>38</v>
      </c>
      <c r="I213">
        <v>1</v>
      </c>
      <c r="J213">
        <v>2207</v>
      </c>
      <c r="K213">
        <v>1</v>
      </c>
      <c r="L213" t="s">
        <v>39</v>
      </c>
      <c r="M213">
        <v>67</v>
      </c>
      <c r="N213">
        <v>3</v>
      </c>
      <c r="O213">
        <v>1</v>
      </c>
      <c r="P213" t="s">
        <v>47</v>
      </c>
      <c r="Q213">
        <v>2</v>
      </c>
      <c r="R213" t="s">
        <v>41</v>
      </c>
      <c r="S213">
        <v>2972</v>
      </c>
      <c r="T213">
        <v>18016</v>
      </c>
      <c r="U213">
        <v>1</v>
      </c>
      <c r="V213" t="s">
        <v>42</v>
      </c>
      <c r="W213" t="s">
        <v>35</v>
      </c>
      <c r="X213">
        <v>15</v>
      </c>
      <c r="Y213">
        <v>3</v>
      </c>
      <c r="Z213">
        <v>3</v>
      </c>
      <c r="AA213">
        <v>80</v>
      </c>
      <c r="AB213">
        <v>0</v>
      </c>
      <c r="AC213">
        <v>6</v>
      </c>
      <c r="AD213">
        <v>2</v>
      </c>
      <c r="AE213">
        <v>1</v>
      </c>
      <c r="AF213">
        <v>5</v>
      </c>
      <c r="AG213">
        <v>4</v>
      </c>
      <c r="AH213">
        <v>7</v>
      </c>
      <c r="AI213">
        <v>2</v>
      </c>
      <c r="AJ213">
        <v>0.15</v>
      </c>
      <c r="AK213" t="s">
        <v>159</v>
      </c>
      <c r="AL213" t="s">
        <v>148</v>
      </c>
      <c r="AM213" t="s">
        <v>152</v>
      </c>
      <c r="AN213" t="s">
        <v>143</v>
      </c>
      <c r="AO213" t="s">
        <v>144</v>
      </c>
      <c r="AP213" t="s">
        <v>145</v>
      </c>
      <c r="AQ213" t="s">
        <v>146</v>
      </c>
    </row>
    <row r="214" spans="1:43" x14ac:dyDescent="0.35">
      <c r="A214">
        <v>32</v>
      </c>
      <c r="B214" t="s">
        <v>35</v>
      </c>
      <c r="C214" t="s">
        <v>36</v>
      </c>
      <c r="D214">
        <v>1045</v>
      </c>
      <c r="E214" t="s">
        <v>37</v>
      </c>
      <c r="F214">
        <v>4</v>
      </c>
      <c r="G214">
        <v>4</v>
      </c>
      <c r="H214" t="s">
        <v>51</v>
      </c>
      <c r="I214">
        <v>1</v>
      </c>
      <c r="J214">
        <v>291</v>
      </c>
      <c r="K214">
        <v>4</v>
      </c>
      <c r="L214" t="s">
        <v>46</v>
      </c>
      <c r="M214">
        <v>32</v>
      </c>
      <c r="N214">
        <v>1</v>
      </c>
      <c r="O214">
        <v>3</v>
      </c>
      <c r="P214" t="s">
        <v>40</v>
      </c>
      <c r="Q214">
        <v>4</v>
      </c>
      <c r="R214" t="s">
        <v>48</v>
      </c>
      <c r="S214">
        <v>10400</v>
      </c>
      <c r="T214">
        <v>25812</v>
      </c>
      <c r="U214">
        <v>1</v>
      </c>
      <c r="V214" t="s">
        <v>42</v>
      </c>
      <c r="W214" t="s">
        <v>43</v>
      </c>
      <c r="X214">
        <v>11</v>
      </c>
      <c r="Y214">
        <v>3</v>
      </c>
      <c r="Z214">
        <v>3</v>
      </c>
      <c r="AA214">
        <v>80</v>
      </c>
      <c r="AB214">
        <v>0</v>
      </c>
      <c r="AC214">
        <v>14</v>
      </c>
      <c r="AD214">
        <v>2</v>
      </c>
      <c r="AE214">
        <v>2</v>
      </c>
      <c r="AF214">
        <v>14</v>
      </c>
      <c r="AG214">
        <v>8</v>
      </c>
      <c r="AH214">
        <v>9</v>
      </c>
      <c r="AI214">
        <v>8</v>
      </c>
      <c r="AJ214">
        <v>0.11</v>
      </c>
      <c r="AK214" t="s">
        <v>140</v>
      </c>
      <c r="AL214" t="s">
        <v>155</v>
      </c>
      <c r="AM214" t="s">
        <v>156</v>
      </c>
      <c r="AN214" t="s">
        <v>143</v>
      </c>
      <c r="AO214" t="s">
        <v>144</v>
      </c>
      <c r="AP214" t="s">
        <v>145</v>
      </c>
      <c r="AQ214" t="s">
        <v>150</v>
      </c>
    </row>
    <row r="215" spans="1:43" x14ac:dyDescent="0.35">
      <c r="A215">
        <v>27</v>
      </c>
      <c r="B215" t="s">
        <v>35</v>
      </c>
      <c r="C215" t="s">
        <v>36</v>
      </c>
      <c r="D215">
        <v>289</v>
      </c>
      <c r="E215" t="s">
        <v>61</v>
      </c>
      <c r="F215">
        <v>4</v>
      </c>
      <c r="G215">
        <v>4</v>
      </c>
      <c r="H215" t="s">
        <v>60</v>
      </c>
      <c r="I215">
        <v>1</v>
      </c>
      <c r="J215">
        <v>2206</v>
      </c>
      <c r="K215">
        <v>2</v>
      </c>
      <c r="L215" t="s">
        <v>39</v>
      </c>
      <c r="M215">
        <v>44</v>
      </c>
      <c r="N215">
        <v>2</v>
      </c>
      <c r="O215">
        <v>5</v>
      </c>
      <c r="P215" t="s">
        <v>53</v>
      </c>
      <c r="Q215">
        <v>2</v>
      </c>
      <c r="R215" t="s">
        <v>48</v>
      </c>
      <c r="S215">
        <v>13269</v>
      </c>
      <c r="T215">
        <v>11133</v>
      </c>
      <c r="U215">
        <v>1</v>
      </c>
      <c r="V215" t="s">
        <v>42</v>
      </c>
      <c r="W215" t="s">
        <v>35</v>
      </c>
      <c r="X215">
        <v>19</v>
      </c>
      <c r="Y215">
        <v>3</v>
      </c>
      <c r="Z215">
        <v>2</v>
      </c>
      <c r="AA215">
        <v>80</v>
      </c>
      <c r="AB215">
        <v>0</v>
      </c>
      <c r="AC215">
        <v>19</v>
      </c>
      <c r="AD215">
        <v>1</v>
      </c>
      <c r="AE215">
        <v>3</v>
      </c>
      <c r="AF215">
        <v>3</v>
      </c>
      <c r="AG215">
        <v>2</v>
      </c>
      <c r="AH215">
        <v>0</v>
      </c>
      <c r="AI215">
        <v>1</v>
      </c>
      <c r="AJ215">
        <v>0.19</v>
      </c>
      <c r="AK215" t="s">
        <v>159</v>
      </c>
      <c r="AL215" t="s">
        <v>148</v>
      </c>
      <c r="AM215" t="s">
        <v>156</v>
      </c>
      <c r="AN215" t="s">
        <v>143</v>
      </c>
      <c r="AO215" t="s">
        <v>153</v>
      </c>
      <c r="AP215" t="s">
        <v>145</v>
      </c>
      <c r="AQ215" t="s">
        <v>150</v>
      </c>
    </row>
    <row r="216" spans="1:43" x14ac:dyDescent="0.35">
      <c r="A216">
        <v>30</v>
      </c>
      <c r="B216" t="s">
        <v>35</v>
      </c>
      <c r="C216" t="s">
        <v>55</v>
      </c>
      <c r="D216">
        <v>750</v>
      </c>
      <c r="E216" t="s">
        <v>61</v>
      </c>
      <c r="F216">
        <v>2</v>
      </c>
      <c r="G216">
        <v>3</v>
      </c>
      <c r="H216" t="s">
        <v>51</v>
      </c>
      <c r="I216">
        <v>1</v>
      </c>
      <c r="J216">
        <v>2204</v>
      </c>
      <c r="K216">
        <v>1</v>
      </c>
      <c r="L216" t="s">
        <v>39</v>
      </c>
      <c r="M216">
        <v>97</v>
      </c>
      <c r="N216">
        <v>3</v>
      </c>
      <c r="O216">
        <v>2</v>
      </c>
      <c r="P216" t="s">
        <v>53</v>
      </c>
      <c r="Q216">
        <v>2</v>
      </c>
      <c r="R216" t="s">
        <v>41</v>
      </c>
      <c r="S216">
        <v>9613</v>
      </c>
      <c r="T216">
        <v>10092</v>
      </c>
      <c r="U216">
        <v>1</v>
      </c>
      <c r="V216" t="s">
        <v>42</v>
      </c>
      <c r="W216" t="s">
        <v>43</v>
      </c>
      <c r="X216">
        <v>15</v>
      </c>
      <c r="Y216">
        <v>4</v>
      </c>
      <c r="Z216">
        <v>2</v>
      </c>
      <c r="AA216">
        <v>80</v>
      </c>
      <c r="AB216">
        <v>0</v>
      </c>
      <c r="AC216">
        <v>8</v>
      </c>
      <c r="AD216">
        <v>0</v>
      </c>
      <c r="AE216">
        <v>3</v>
      </c>
      <c r="AF216">
        <v>3</v>
      </c>
      <c r="AG216">
        <v>0</v>
      </c>
      <c r="AH216">
        <v>0</v>
      </c>
      <c r="AI216">
        <v>8</v>
      </c>
      <c r="AJ216">
        <v>0.15</v>
      </c>
      <c r="AK216" t="s">
        <v>140</v>
      </c>
      <c r="AL216" t="s">
        <v>148</v>
      </c>
      <c r="AM216" t="s">
        <v>142</v>
      </c>
      <c r="AN216" t="s">
        <v>143</v>
      </c>
      <c r="AO216" t="s">
        <v>144</v>
      </c>
      <c r="AP216" t="s">
        <v>145</v>
      </c>
      <c r="AQ216" t="s">
        <v>146</v>
      </c>
    </row>
    <row r="217" spans="1:43" x14ac:dyDescent="0.35">
      <c r="A217">
        <v>38</v>
      </c>
      <c r="B217" t="s">
        <v>35</v>
      </c>
      <c r="C217" t="s">
        <v>44</v>
      </c>
      <c r="D217">
        <v>804</v>
      </c>
      <c r="E217" t="s">
        <v>45</v>
      </c>
      <c r="F217">
        <v>27</v>
      </c>
      <c r="G217">
        <v>3</v>
      </c>
      <c r="H217" t="s">
        <v>49</v>
      </c>
      <c r="I217">
        <v>1</v>
      </c>
      <c r="J217">
        <v>2203</v>
      </c>
      <c r="K217">
        <v>3</v>
      </c>
      <c r="L217" t="s">
        <v>46</v>
      </c>
      <c r="M217">
        <v>60</v>
      </c>
      <c r="N217">
        <v>3</v>
      </c>
      <c r="O217">
        <v>2</v>
      </c>
      <c r="P217" t="s">
        <v>58</v>
      </c>
      <c r="Q217">
        <v>3</v>
      </c>
      <c r="R217" t="s">
        <v>48</v>
      </c>
      <c r="S217">
        <v>2760</v>
      </c>
      <c r="T217">
        <v>17689</v>
      </c>
      <c r="U217">
        <v>4</v>
      </c>
      <c r="V217" t="s">
        <v>42</v>
      </c>
      <c r="W217" t="s">
        <v>35</v>
      </c>
      <c r="X217">
        <v>14</v>
      </c>
      <c r="Y217">
        <v>4</v>
      </c>
      <c r="Z217">
        <v>3</v>
      </c>
      <c r="AA217">
        <v>80</v>
      </c>
      <c r="AB217">
        <v>2</v>
      </c>
      <c r="AC217">
        <v>4</v>
      </c>
      <c r="AD217">
        <v>3</v>
      </c>
      <c r="AE217">
        <v>2</v>
      </c>
      <c r="AF217">
        <v>1</v>
      </c>
      <c r="AG217">
        <v>2</v>
      </c>
      <c r="AH217">
        <v>2</v>
      </c>
      <c r="AI217">
        <v>1</v>
      </c>
      <c r="AJ217">
        <v>0.14000000000000001</v>
      </c>
      <c r="AK217" t="s">
        <v>140</v>
      </c>
      <c r="AL217" t="s">
        <v>151</v>
      </c>
      <c r="AM217" t="s">
        <v>152</v>
      </c>
      <c r="AN217" t="s">
        <v>160</v>
      </c>
      <c r="AO217" t="s">
        <v>144</v>
      </c>
      <c r="AP217" t="s">
        <v>149</v>
      </c>
      <c r="AQ217" t="s">
        <v>146</v>
      </c>
    </row>
    <row r="218" spans="1:43" x14ac:dyDescent="0.35">
      <c r="A218">
        <v>30</v>
      </c>
      <c r="B218" t="s">
        <v>35</v>
      </c>
      <c r="C218" t="s">
        <v>36</v>
      </c>
      <c r="D218">
        <v>1005</v>
      </c>
      <c r="E218" t="s">
        <v>45</v>
      </c>
      <c r="F218">
        <v>3</v>
      </c>
      <c r="G218">
        <v>3</v>
      </c>
      <c r="H218" t="s">
        <v>60</v>
      </c>
      <c r="I218">
        <v>1</v>
      </c>
      <c r="J218">
        <v>297</v>
      </c>
      <c r="K218">
        <v>4</v>
      </c>
      <c r="L218" t="s">
        <v>39</v>
      </c>
      <c r="M218">
        <v>88</v>
      </c>
      <c r="N218">
        <v>3</v>
      </c>
      <c r="O218">
        <v>1</v>
      </c>
      <c r="P218" t="s">
        <v>47</v>
      </c>
      <c r="Q218">
        <v>1</v>
      </c>
      <c r="R218" t="s">
        <v>41</v>
      </c>
      <c r="S218">
        <v>2657</v>
      </c>
      <c r="T218">
        <v>8556</v>
      </c>
      <c r="U218">
        <v>5</v>
      </c>
      <c r="V218" t="s">
        <v>42</v>
      </c>
      <c r="W218" t="s">
        <v>35</v>
      </c>
      <c r="X218">
        <v>11</v>
      </c>
      <c r="Y218">
        <v>3</v>
      </c>
      <c r="Z218">
        <v>3</v>
      </c>
      <c r="AA218">
        <v>80</v>
      </c>
      <c r="AB218">
        <v>0</v>
      </c>
      <c r="AC218">
        <v>8</v>
      </c>
      <c r="AD218">
        <v>5</v>
      </c>
      <c r="AE218">
        <v>3</v>
      </c>
      <c r="AF218">
        <v>5</v>
      </c>
      <c r="AG218">
        <v>2</v>
      </c>
      <c r="AH218">
        <v>0</v>
      </c>
      <c r="AI218">
        <v>4</v>
      </c>
      <c r="AJ218">
        <v>0.11</v>
      </c>
      <c r="AK218" t="s">
        <v>140</v>
      </c>
      <c r="AL218" t="s">
        <v>148</v>
      </c>
      <c r="AM218" t="s">
        <v>142</v>
      </c>
      <c r="AN218" t="s">
        <v>143</v>
      </c>
      <c r="AO218" t="s">
        <v>144</v>
      </c>
      <c r="AP218" t="s">
        <v>154</v>
      </c>
      <c r="AQ218" t="s">
        <v>146</v>
      </c>
    </row>
    <row r="219" spans="1:43" x14ac:dyDescent="0.35">
      <c r="A219">
        <v>26</v>
      </c>
      <c r="B219" t="s">
        <v>35</v>
      </c>
      <c r="C219" t="s">
        <v>36</v>
      </c>
      <c r="D219">
        <v>1300</v>
      </c>
      <c r="E219" t="s">
        <v>37</v>
      </c>
      <c r="F219">
        <v>2</v>
      </c>
      <c r="G219">
        <v>3</v>
      </c>
      <c r="H219" t="s">
        <v>61</v>
      </c>
      <c r="I219">
        <v>1</v>
      </c>
      <c r="J219">
        <v>2198</v>
      </c>
      <c r="K219">
        <v>3</v>
      </c>
      <c r="L219" t="s">
        <v>46</v>
      </c>
      <c r="M219">
        <v>54</v>
      </c>
      <c r="N219">
        <v>2</v>
      </c>
      <c r="O219">
        <v>1</v>
      </c>
      <c r="P219" t="s">
        <v>57</v>
      </c>
      <c r="Q219">
        <v>4</v>
      </c>
      <c r="R219" t="s">
        <v>48</v>
      </c>
      <c r="S219">
        <v>19190</v>
      </c>
      <c r="T219">
        <v>17519</v>
      </c>
      <c r="U219">
        <v>1</v>
      </c>
      <c r="V219" t="s">
        <v>42</v>
      </c>
      <c r="W219" t="s">
        <v>35</v>
      </c>
      <c r="X219">
        <v>22</v>
      </c>
      <c r="Y219">
        <v>3</v>
      </c>
      <c r="Z219">
        <v>4</v>
      </c>
      <c r="AA219">
        <v>80</v>
      </c>
      <c r="AB219">
        <v>1</v>
      </c>
      <c r="AC219">
        <v>9</v>
      </c>
      <c r="AD219">
        <v>2</v>
      </c>
      <c r="AE219">
        <v>3</v>
      </c>
      <c r="AF219">
        <v>5</v>
      </c>
      <c r="AG219">
        <v>16</v>
      </c>
      <c r="AH219">
        <v>0</v>
      </c>
      <c r="AI219">
        <v>0</v>
      </c>
      <c r="AJ219">
        <v>0.22</v>
      </c>
      <c r="AK219" t="s">
        <v>159</v>
      </c>
      <c r="AL219" t="s">
        <v>148</v>
      </c>
      <c r="AM219" t="s">
        <v>152</v>
      </c>
      <c r="AN219" t="s">
        <v>143</v>
      </c>
      <c r="AO219" t="s">
        <v>158</v>
      </c>
      <c r="AP219" t="s">
        <v>145</v>
      </c>
      <c r="AQ219" t="s">
        <v>146</v>
      </c>
    </row>
    <row r="220" spans="1:43" x14ac:dyDescent="0.35">
      <c r="A220">
        <v>30</v>
      </c>
      <c r="B220" t="s">
        <v>35</v>
      </c>
      <c r="C220" t="s">
        <v>44</v>
      </c>
      <c r="D220">
        <v>334</v>
      </c>
      <c r="E220" t="s">
        <v>37</v>
      </c>
      <c r="F220">
        <v>26</v>
      </c>
      <c r="G220">
        <v>4</v>
      </c>
      <c r="H220" t="s">
        <v>59</v>
      </c>
      <c r="I220">
        <v>1</v>
      </c>
      <c r="J220">
        <v>299</v>
      </c>
      <c r="K220">
        <v>3</v>
      </c>
      <c r="L220" t="s">
        <v>39</v>
      </c>
      <c r="M220">
        <v>52</v>
      </c>
      <c r="N220">
        <v>2</v>
      </c>
      <c r="O220">
        <v>2</v>
      </c>
      <c r="P220" t="s">
        <v>40</v>
      </c>
      <c r="Q220">
        <v>1</v>
      </c>
      <c r="R220" t="s">
        <v>41</v>
      </c>
      <c r="S220">
        <v>6696</v>
      </c>
      <c r="T220">
        <v>22967</v>
      </c>
      <c r="U220">
        <v>5</v>
      </c>
      <c r="V220" t="s">
        <v>42</v>
      </c>
      <c r="W220" t="s">
        <v>43</v>
      </c>
      <c r="X220">
        <v>15</v>
      </c>
      <c r="Y220">
        <v>3</v>
      </c>
      <c r="Z220">
        <v>3</v>
      </c>
      <c r="AA220">
        <v>80</v>
      </c>
      <c r="AB220">
        <v>0</v>
      </c>
      <c r="AC220">
        <v>9</v>
      </c>
      <c r="AD220">
        <v>5</v>
      </c>
      <c r="AE220">
        <v>2</v>
      </c>
      <c r="AF220">
        <v>6</v>
      </c>
      <c r="AG220">
        <v>3</v>
      </c>
      <c r="AH220">
        <v>0</v>
      </c>
      <c r="AI220">
        <v>1</v>
      </c>
      <c r="AJ220">
        <v>0.15</v>
      </c>
      <c r="AK220" t="s">
        <v>140</v>
      </c>
      <c r="AL220" t="s">
        <v>141</v>
      </c>
      <c r="AM220" t="s">
        <v>152</v>
      </c>
      <c r="AN220" t="s">
        <v>160</v>
      </c>
      <c r="AO220" t="s">
        <v>144</v>
      </c>
      <c r="AP220" t="s">
        <v>154</v>
      </c>
      <c r="AQ220" t="s">
        <v>146</v>
      </c>
    </row>
    <row r="221" spans="1:43" x14ac:dyDescent="0.35">
      <c r="A221">
        <v>29</v>
      </c>
      <c r="B221" t="s">
        <v>35</v>
      </c>
      <c r="C221" t="s">
        <v>36</v>
      </c>
      <c r="D221">
        <v>992</v>
      </c>
      <c r="E221" t="s">
        <v>45</v>
      </c>
      <c r="F221">
        <v>1</v>
      </c>
      <c r="G221">
        <v>3</v>
      </c>
      <c r="H221" t="s">
        <v>60</v>
      </c>
      <c r="I221">
        <v>1</v>
      </c>
      <c r="J221">
        <v>300</v>
      </c>
      <c r="K221">
        <v>3</v>
      </c>
      <c r="L221" t="s">
        <v>46</v>
      </c>
      <c r="M221">
        <v>85</v>
      </c>
      <c r="N221">
        <v>3</v>
      </c>
      <c r="O221">
        <v>1</v>
      </c>
      <c r="P221" t="s">
        <v>47</v>
      </c>
      <c r="Q221">
        <v>3</v>
      </c>
      <c r="R221" t="s">
        <v>41</v>
      </c>
      <c r="S221">
        <v>2058</v>
      </c>
      <c r="T221">
        <v>19757</v>
      </c>
      <c r="U221">
        <v>0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0</v>
      </c>
      <c r="AC221">
        <v>7</v>
      </c>
      <c r="AD221">
        <v>1</v>
      </c>
      <c r="AE221">
        <v>2</v>
      </c>
      <c r="AF221">
        <v>6</v>
      </c>
      <c r="AG221">
        <v>2</v>
      </c>
      <c r="AH221">
        <v>1</v>
      </c>
      <c r="AI221">
        <v>5</v>
      </c>
      <c r="AJ221">
        <v>0.14000000000000001</v>
      </c>
      <c r="AK221" t="s">
        <v>140</v>
      </c>
      <c r="AL221" t="s">
        <v>141</v>
      </c>
      <c r="AM221" t="s">
        <v>142</v>
      </c>
      <c r="AN221" t="s">
        <v>143</v>
      </c>
      <c r="AO221" t="s">
        <v>144</v>
      </c>
      <c r="AP221" t="s">
        <v>145</v>
      </c>
      <c r="AQ221" t="s">
        <v>146</v>
      </c>
    </row>
    <row r="222" spans="1:43" x14ac:dyDescent="0.35">
      <c r="A222">
        <v>49</v>
      </c>
      <c r="B222" t="s">
        <v>35</v>
      </c>
      <c r="C222" t="s">
        <v>55</v>
      </c>
      <c r="D222">
        <v>665</v>
      </c>
      <c r="E222" t="s">
        <v>45</v>
      </c>
      <c r="F222">
        <v>9</v>
      </c>
      <c r="G222">
        <v>4</v>
      </c>
      <c r="H222" t="s">
        <v>49</v>
      </c>
      <c r="I222">
        <v>1</v>
      </c>
      <c r="J222">
        <v>2197</v>
      </c>
      <c r="K222">
        <v>4</v>
      </c>
      <c r="L222" t="s">
        <v>46</v>
      </c>
      <c r="M222">
        <v>93</v>
      </c>
      <c r="N222">
        <v>3</v>
      </c>
      <c r="O222">
        <v>1</v>
      </c>
      <c r="P222" t="s">
        <v>47</v>
      </c>
      <c r="Q222">
        <v>4</v>
      </c>
      <c r="R222" t="s">
        <v>41</v>
      </c>
      <c r="S222">
        <v>1569</v>
      </c>
      <c r="T222">
        <v>13684</v>
      </c>
      <c r="U222">
        <v>0</v>
      </c>
      <c r="V222" t="s">
        <v>42</v>
      </c>
      <c r="W222" t="s">
        <v>35</v>
      </c>
      <c r="X222">
        <v>13</v>
      </c>
      <c r="Y222">
        <v>3</v>
      </c>
      <c r="Z222">
        <v>3</v>
      </c>
      <c r="AA222">
        <v>80</v>
      </c>
      <c r="AB222">
        <v>1</v>
      </c>
      <c r="AC222">
        <v>8</v>
      </c>
      <c r="AD222">
        <v>2</v>
      </c>
      <c r="AE222">
        <v>2</v>
      </c>
      <c r="AF222">
        <v>16</v>
      </c>
      <c r="AG222">
        <v>5</v>
      </c>
      <c r="AH222">
        <v>0</v>
      </c>
      <c r="AI222">
        <v>10</v>
      </c>
      <c r="AJ222">
        <v>0.13</v>
      </c>
      <c r="AK222" t="s">
        <v>147</v>
      </c>
      <c r="AL222" t="s">
        <v>155</v>
      </c>
      <c r="AM222" t="s">
        <v>142</v>
      </c>
      <c r="AN222" t="s">
        <v>143</v>
      </c>
      <c r="AO222" t="s">
        <v>144</v>
      </c>
      <c r="AP222" t="s">
        <v>145</v>
      </c>
      <c r="AQ222" t="s">
        <v>146</v>
      </c>
    </row>
    <row r="223" spans="1:43" x14ac:dyDescent="0.35">
      <c r="A223">
        <v>22</v>
      </c>
      <c r="B223" t="s">
        <v>35</v>
      </c>
      <c r="C223" t="s">
        <v>44</v>
      </c>
      <c r="D223">
        <v>1218</v>
      </c>
      <c r="E223" t="s">
        <v>37</v>
      </c>
      <c r="F223">
        <v>4</v>
      </c>
      <c r="G223">
        <v>3</v>
      </c>
      <c r="H223" t="s">
        <v>59</v>
      </c>
      <c r="I223">
        <v>1</v>
      </c>
      <c r="J223">
        <v>2195</v>
      </c>
      <c r="K223">
        <v>1</v>
      </c>
      <c r="L223" t="s">
        <v>46</v>
      </c>
      <c r="M223">
        <v>86</v>
      </c>
      <c r="N223">
        <v>3</v>
      </c>
      <c r="O223">
        <v>2</v>
      </c>
      <c r="P223" t="s">
        <v>53</v>
      </c>
      <c r="Q223">
        <v>2</v>
      </c>
      <c r="R223" t="s">
        <v>52</v>
      </c>
      <c r="S223">
        <v>2088</v>
      </c>
      <c r="T223">
        <v>23779</v>
      </c>
      <c r="U223">
        <v>4</v>
      </c>
      <c r="V223" t="s">
        <v>42</v>
      </c>
      <c r="W223" t="s">
        <v>43</v>
      </c>
      <c r="X223">
        <v>11</v>
      </c>
      <c r="Y223">
        <v>3</v>
      </c>
      <c r="Z223">
        <v>2</v>
      </c>
      <c r="AA223">
        <v>80</v>
      </c>
      <c r="AB223">
        <v>1</v>
      </c>
      <c r="AC223">
        <v>6</v>
      </c>
      <c r="AD223">
        <v>3</v>
      </c>
      <c r="AE223">
        <v>2</v>
      </c>
      <c r="AF223">
        <v>6</v>
      </c>
      <c r="AG223">
        <v>7</v>
      </c>
      <c r="AH223">
        <v>8</v>
      </c>
      <c r="AI223">
        <v>3</v>
      </c>
      <c r="AJ223">
        <v>0.11</v>
      </c>
      <c r="AK223" t="s">
        <v>159</v>
      </c>
      <c r="AL223" t="s">
        <v>141</v>
      </c>
      <c r="AM223" t="s">
        <v>142</v>
      </c>
      <c r="AN223" t="s">
        <v>143</v>
      </c>
      <c r="AO223" t="s">
        <v>144</v>
      </c>
      <c r="AP223" t="s">
        <v>149</v>
      </c>
      <c r="AQ223" t="s">
        <v>146</v>
      </c>
    </row>
    <row r="224" spans="1:43" x14ac:dyDescent="0.35">
      <c r="A224">
        <v>40</v>
      </c>
      <c r="B224" t="s">
        <v>35</v>
      </c>
      <c r="C224" t="s">
        <v>44</v>
      </c>
      <c r="D224">
        <v>492</v>
      </c>
      <c r="E224" t="s">
        <v>45</v>
      </c>
      <c r="F224">
        <v>1</v>
      </c>
      <c r="G224">
        <v>3</v>
      </c>
      <c r="H224" t="s">
        <v>51</v>
      </c>
      <c r="I224">
        <v>1</v>
      </c>
      <c r="J224">
        <v>2192</v>
      </c>
      <c r="K224">
        <v>2</v>
      </c>
      <c r="L224" t="s">
        <v>39</v>
      </c>
      <c r="M224">
        <v>35</v>
      </c>
      <c r="N224">
        <v>3</v>
      </c>
      <c r="O224">
        <v>1</v>
      </c>
      <c r="P224" t="s">
        <v>40</v>
      </c>
      <c r="Q224">
        <v>4</v>
      </c>
      <c r="R224" t="s">
        <v>52</v>
      </c>
      <c r="S224">
        <v>8474</v>
      </c>
      <c r="T224">
        <v>3810</v>
      </c>
      <c r="U224">
        <v>1</v>
      </c>
      <c r="V224" t="s">
        <v>42</v>
      </c>
      <c r="W224" t="s">
        <v>43</v>
      </c>
      <c r="X224">
        <v>18</v>
      </c>
      <c r="Y224">
        <v>4</v>
      </c>
      <c r="Z224">
        <v>2</v>
      </c>
      <c r="AA224">
        <v>80</v>
      </c>
      <c r="AB224">
        <v>1</v>
      </c>
      <c r="AC224">
        <v>9</v>
      </c>
      <c r="AD224">
        <v>3</v>
      </c>
      <c r="AE224">
        <v>2</v>
      </c>
      <c r="AF224">
        <v>3</v>
      </c>
      <c r="AG224">
        <v>2</v>
      </c>
      <c r="AH224">
        <v>0</v>
      </c>
      <c r="AI224">
        <v>3</v>
      </c>
      <c r="AJ224">
        <v>0.18</v>
      </c>
      <c r="AK224" t="s">
        <v>140</v>
      </c>
      <c r="AL224" t="s">
        <v>148</v>
      </c>
      <c r="AM224" t="s">
        <v>156</v>
      </c>
      <c r="AN224" t="s">
        <v>143</v>
      </c>
      <c r="AO224" t="s">
        <v>153</v>
      </c>
      <c r="AP224" t="s">
        <v>149</v>
      </c>
      <c r="AQ224" t="s">
        <v>146</v>
      </c>
    </row>
    <row r="225" spans="1:43" x14ac:dyDescent="0.35">
      <c r="A225">
        <v>42</v>
      </c>
      <c r="B225" t="s">
        <v>35</v>
      </c>
      <c r="C225" t="s">
        <v>36</v>
      </c>
      <c r="D225">
        <v>142</v>
      </c>
      <c r="E225" t="s">
        <v>45</v>
      </c>
      <c r="F225">
        <v>4</v>
      </c>
      <c r="G225">
        <v>1</v>
      </c>
      <c r="H225" t="s">
        <v>61</v>
      </c>
      <c r="I225">
        <v>1</v>
      </c>
      <c r="J225">
        <v>2186</v>
      </c>
      <c r="K225">
        <v>4</v>
      </c>
      <c r="L225" t="s">
        <v>46</v>
      </c>
      <c r="M225">
        <v>54</v>
      </c>
      <c r="N225">
        <v>3</v>
      </c>
      <c r="O225">
        <v>2</v>
      </c>
      <c r="P225" t="s">
        <v>53</v>
      </c>
      <c r="Q225">
        <v>3</v>
      </c>
      <c r="R225" t="s">
        <v>41</v>
      </c>
      <c r="S225">
        <v>2996</v>
      </c>
      <c r="T225">
        <v>7172</v>
      </c>
      <c r="U225">
        <v>3</v>
      </c>
      <c r="V225" t="s">
        <v>42</v>
      </c>
      <c r="W225" t="s">
        <v>35</v>
      </c>
      <c r="X225">
        <v>14</v>
      </c>
      <c r="Y225">
        <v>3</v>
      </c>
      <c r="Z225">
        <v>1</v>
      </c>
      <c r="AA225">
        <v>80</v>
      </c>
      <c r="AB225">
        <v>0</v>
      </c>
      <c r="AC225">
        <v>1</v>
      </c>
      <c r="AD225">
        <v>3</v>
      </c>
      <c r="AE225">
        <v>2</v>
      </c>
      <c r="AF225">
        <v>15</v>
      </c>
      <c r="AG225">
        <v>7</v>
      </c>
      <c r="AH225">
        <v>1</v>
      </c>
      <c r="AI225">
        <v>3</v>
      </c>
      <c r="AJ225">
        <v>0.14000000000000001</v>
      </c>
      <c r="AK225" t="s">
        <v>140</v>
      </c>
      <c r="AL225" t="s">
        <v>155</v>
      </c>
      <c r="AM225" t="s">
        <v>152</v>
      </c>
      <c r="AN225" t="s">
        <v>143</v>
      </c>
      <c r="AO225" t="s">
        <v>144</v>
      </c>
      <c r="AP225" t="s">
        <v>149</v>
      </c>
      <c r="AQ225" t="s">
        <v>162</v>
      </c>
    </row>
    <row r="226" spans="1:43" x14ac:dyDescent="0.35">
      <c r="A226">
        <v>47</v>
      </c>
      <c r="B226" t="s">
        <v>35</v>
      </c>
      <c r="C226" t="s">
        <v>44</v>
      </c>
      <c r="D226">
        <v>906</v>
      </c>
      <c r="E226" t="s">
        <v>37</v>
      </c>
      <c r="F226">
        <v>2</v>
      </c>
      <c r="G226">
        <v>4</v>
      </c>
      <c r="H226" t="s">
        <v>59</v>
      </c>
      <c r="I226">
        <v>1</v>
      </c>
      <c r="J226">
        <v>2184</v>
      </c>
      <c r="K226">
        <v>2</v>
      </c>
      <c r="L226" t="s">
        <v>39</v>
      </c>
      <c r="M226">
        <v>48</v>
      </c>
      <c r="N226">
        <v>3</v>
      </c>
      <c r="O226">
        <v>2</v>
      </c>
      <c r="P226" t="s">
        <v>61</v>
      </c>
      <c r="Q226">
        <v>4</v>
      </c>
      <c r="R226" t="s">
        <v>48</v>
      </c>
      <c r="S226">
        <v>17099</v>
      </c>
      <c r="T226">
        <v>6582</v>
      </c>
      <c r="U226">
        <v>4</v>
      </c>
      <c r="V226" t="s">
        <v>42</v>
      </c>
      <c r="W226" t="s">
        <v>35</v>
      </c>
      <c r="X226">
        <v>11</v>
      </c>
      <c r="Y226">
        <v>3</v>
      </c>
      <c r="Z226">
        <v>4</v>
      </c>
      <c r="AA226">
        <v>80</v>
      </c>
      <c r="AB226">
        <v>1</v>
      </c>
      <c r="AC226">
        <v>5</v>
      </c>
      <c r="AD226">
        <v>3</v>
      </c>
      <c r="AE226">
        <v>3</v>
      </c>
      <c r="AF226">
        <v>1</v>
      </c>
      <c r="AG226">
        <v>11</v>
      </c>
      <c r="AH226">
        <v>0</v>
      </c>
      <c r="AI226">
        <v>0</v>
      </c>
      <c r="AJ226">
        <v>0.11</v>
      </c>
      <c r="AK226" t="s">
        <v>147</v>
      </c>
      <c r="AL226" t="s">
        <v>151</v>
      </c>
      <c r="AM226" t="s">
        <v>156</v>
      </c>
      <c r="AN226" t="s">
        <v>143</v>
      </c>
      <c r="AO226" t="s">
        <v>144</v>
      </c>
      <c r="AP226" t="s">
        <v>149</v>
      </c>
      <c r="AQ226" t="s">
        <v>146</v>
      </c>
    </row>
    <row r="227" spans="1:43" x14ac:dyDescent="0.35">
      <c r="A227">
        <v>33</v>
      </c>
      <c r="B227" t="s">
        <v>35</v>
      </c>
      <c r="C227" t="s">
        <v>36</v>
      </c>
      <c r="D227">
        <v>855</v>
      </c>
      <c r="E227" t="s">
        <v>45</v>
      </c>
      <c r="F227">
        <v>16</v>
      </c>
      <c r="G227">
        <v>3</v>
      </c>
      <c r="H227" t="s">
        <v>60</v>
      </c>
      <c r="I227">
        <v>1</v>
      </c>
      <c r="J227">
        <v>2182</v>
      </c>
      <c r="K227">
        <v>1</v>
      </c>
      <c r="L227" t="s">
        <v>39</v>
      </c>
      <c r="M227">
        <v>71</v>
      </c>
      <c r="N227">
        <v>3</v>
      </c>
      <c r="O227">
        <v>3</v>
      </c>
      <c r="P227" t="s">
        <v>54</v>
      </c>
      <c r="Q227">
        <v>3</v>
      </c>
      <c r="R227" t="s">
        <v>52</v>
      </c>
      <c r="S227">
        <v>4187</v>
      </c>
      <c r="T227">
        <v>12930</v>
      </c>
      <c r="U227">
        <v>0</v>
      </c>
      <c r="V227" t="s">
        <v>42</v>
      </c>
      <c r="W227" t="s">
        <v>43</v>
      </c>
      <c r="X227">
        <v>23</v>
      </c>
      <c r="Y227">
        <v>3</v>
      </c>
      <c r="Z227">
        <v>1</v>
      </c>
      <c r="AA227">
        <v>80</v>
      </c>
      <c r="AB227">
        <v>1</v>
      </c>
      <c r="AC227">
        <v>5</v>
      </c>
      <c r="AD227">
        <v>2</v>
      </c>
      <c r="AE227">
        <v>3</v>
      </c>
      <c r="AF227">
        <v>5</v>
      </c>
      <c r="AG227">
        <v>4</v>
      </c>
      <c r="AH227">
        <v>0</v>
      </c>
      <c r="AI227">
        <v>2</v>
      </c>
      <c r="AJ227">
        <v>0.23</v>
      </c>
      <c r="AK227" t="s">
        <v>140</v>
      </c>
      <c r="AL227" t="s">
        <v>148</v>
      </c>
      <c r="AM227" t="s">
        <v>152</v>
      </c>
      <c r="AN227" t="s">
        <v>157</v>
      </c>
      <c r="AO227" t="s">
        <v>158</v>
      </c>
      <c r="AP227" t="s">
        <v>145</v>
      </c>
      <c r="AQ227" t="s">
        <v>146</v>
      </c>
    </row>
    <row r="228" spans="1:43" x14ac:dyDescent="0.35">
      <c r="A228">
        <v>55</v>
      </c>
      <c r="B228" t="s">
        <v>35</v>
      </c>
      <c r="C228" t="s">
        <v>55</v>
      </c>
      <c r="D228">
        <v>427</v>
      </c>
      <c r="E228" t="s">
        <v>61</v>
      </c>
      <c r="F228">
        <v>4</v>
      </c>
      <c r="G228">
        <v>2</v>
      </c>
      <c r="H228" t="s">
        <v>60</v>
      </c>
      <c r="I228">
        <v>1</v>
      </c>
      <c r="J228">
        <v>2176</v>
      </c>
      <c r="K228">
        <v>3</v>
      </c>
      <c r="L228" t="s">
        <v>39</v>
      </c>
      <c r="M228">
        <v>33</v>
      </c>
      <c r="N228">
        <v>3</v>
      </c>
      <c r="O228">
        <v>5</v>
      </c>
      <c r="P228" t="s">
        <v>53</v>
      </c>
      <c r="Q228">
        <v>1</v>
      </c>
      <c r="R228" t="s">
        <v>48</v>
      </c>
      <c r="S228">
        <v>10999</v>
      </c>
      <c r="T228">
        <v>20364</v>
      </c>
      <c r="U228">
        <v>1</v>
      </c>
      <c r="V228" t="s">
        <v>42</v>
      </c>
      <c r="W228" t="s">
        <v>43</v>
      </c>
      <c r="X228">
        <v>13</v>
      </c>
      <c r="Y228">
        <v>3</v>
      </c>
      <c r="Z228">
        <v>4</v>
      </c>
      <c r="AA228">
        <v>80</v>
      </c>
      <c r="AB228">
        <v>1</v>
      </c>
      <c r="AC228">
        <v>35</v>
      </c>
      <c r="AD228">
        <v>3</v>
      </c>
      <c r="AE228">
        <v>1</v>
      </c>
      <c r="AF228">
        <v>2</v>
      </c>
      <c r="AG228">
        <v>3</v>
      </c>
      <c r="AH228">
        <v>2</v>
      </c>
      <c r="AI228">
        <v>7</v>
      </c>
      <c r="AJ228">
        <v>0.13</v>
      </c>
      <c r="AK228" t="s">
        <v>147</v>
      </c>
      <c r="AL228" t="s">
        <v>148</v>
      </c>
      <c r="AM228" t="s">
        <v>156</v>
      </c>
      <c r="AN228" t="s">
        <v>143</v>
      </c>
      <c r="AO228" t="s">
        <v>144</v>
      </c>
      <c r="AP228" t="s">
        <v>149</v>
      </c>
      <c r="AQ228" t="s">
        <v>150</v>
      </c>
    </row>
    <row r="229" spans="1:43" x14ac:dyDescent="0.35">
      <c r="A229">
        <v>50</v>
      </c>
      <c r="B229" t="s">
        <v>35</v>
      </c>
      <c r="C229" t="s">
        <v>36</v>
      </c>
      <c r="D229">
        <v>625</v>
      </c>
      <c r="E229" t="s">
        <v>61</v>
      </c>
      <c r="F229">
        <v>10</v>
      </c>
      <c r="G229">
        <v>3</v>
      </c>
      <c r="H229" t="s">
        <v>59</v>
      </c>
      <c r="I229">
        <v>1</v>
      </c>
      <c r="J229">
        <v>2175</v>
      </c>
      <c r="K229">
        <v>1</v>
      </c>
      <c r="L229" t="s">
        <v>39</v>
      </c>
      <c r="M229">
        <v>75</v>
      </c>
      <c r="N229">
        <v>3</v>
      </c>
      <c r="O229">
        <v>1</v>
      </c>
      <c r="P229" t="s">
        <v>56</v>
      </c>
      <c r="Q229">
        <v>3</v>
      </c>
      <c r="R229" t="s">
        <v>52</v>
      </c>
      <c r="S229">
        <v>6815</v>
      </c>
      <c r="T229">
        <v>9150</v>
      </c>
      <c r="U229">
        <v>0</v>
      </c>
      <c r="V229" t="s">
        <v>42</v>
      </c>
      <c r="W229" t="s">
        <v>35</v>
      </c>
      <c r="X229">
        <v>12</v>
      </c>
      <c r="Y229">
        <v>3</v>
      </c>
      <c r="Z229">
        <v>1</v>
      </c>
      <c r="AA229">
        <v>80</v>
      </c>
      <c r="AB229">
        <v>0</v>
      </c>
      <c r="AC229">
        <v>8</v>
      </c>
      <c r="AD229">
        <v>3</v>
      </c>
      <c r="AE229">
        <v>2</v>
      </c>
      <c r="AF229">
        <v>5</v>
      </c>
      <c r="AG229">
        <v>10</v>
      </c>
      <c r="AH229">
        <v>13</v>
      </c>
      <c r="AI229">
        <v>4</v>
      </c>
      <c r="AJ229">
        <v>0.12</v>
      </c>
      <c r="AK229" t="s">
        <v>147</v>
      </c>
      <c r="AL229" t="s">
        <v>148</v>
      </c>
      <c r="AM229" t="s">
        <v>142</v>
      </c>
      <c r="AN229" t="s">
        <v>157</v>
      </c>
      <c r="AO229" t="s">
        <v>144</v>
      </c>
      <c r="AP229" t="s">
        <v>149</v>
      </c>
      <c r="AQ229" t="s">
        <v>146</v>
      </c>
    </row>
    <row r="230" spans="1:43" x14ac:dyDescent="0.35">
      <c r="A230">
        <v>33</v>
      </c>
      <c r="B230" t="s">
        <v>35</v>
      </c>
      <c r="C230" t="s">
        <v>55</v>
      </c>
      <c r="D230">
        <v>469</v>
      </c>
      <c r="E230" t="s">
        <v>37</v>
      </c>
      <c r="F230">
        <v>3</v>
      </c>
      <c r="G230">
        <v>4</v>
      </c>
      <c r="H230" t="s">
        <v>38</v>
      </c>
      <c r="I230">
        <v>1</v>
      </c>
      <c r="J230">
        <v>2174</v>
      </c>
      <c r="K230">
        <v>2</v>
      </c>
      <c r="L230" t="s">
        <v>46</v>
      </c>
      <c r="M230">
        <v>31</v>
      </c>
      <c r="N230">
        <v>3</v>
      </c>
      <c r="O230">
        <v>1</v>
      </c>
      <c r="P230" t="s">
        <v>54</v>
      </c>
      <c r="Q230">
        <v>1</v>
      </c>
      <c r="R230" t="s">
        <v>48</v>
      </c>
      <c r="S230">
        <v>9582</v>
      </c>
      <c r="T230">
        <v>9490</v>
      </c>
      <c r="U230">
        <v>1</v>
      </c>
      <c r="V230" t="s">
        <v>42</v>
      </c>
      <c r="W230" t="s">
        <v>35</v>
      </c>
      <c r="X230">
        <v>18</v>
      </c>
      <c r="Y230">
        <v>3</v>
      </c>
      <c r="Z230">
        <v>2</v>
      </c>
      <c r="AA230">
        <v>80</v>
      </c>
      <c r="AB230">
        <v>1</v>
      </c>
      <c r="AC230">
        <v>12</v>
      </c>
      <c r="AD230">
        <v>3</v>
      </c>
      <c r="AE230">
        <v>4</v>
      </c>
      <c r="AF230">
        <v>10</v>
      </c>
      <c r="AG230">
        <v>1</v>
      </c>
      <c r="AH230">
        <v>1</v>
      </c>
      <c r="AI230">
        <v>2</v>
      </c>
      <c r="AJ230">
        <v>0.18</v>
      </c>
      <c r="AK230" t="s">
        <v>140</v>
      </c>
      <c r="AL230" t="s">
        <v>141</v>
      </c>
      <c r="AM230" t="s">
        <v>156</v>
      </c>
      <c r="AN230" t="s">
        <v>143</v>
      </c>
      <c r="AO230" t="s">
        <v>153</v>
      </c>
      <c r="AP230" t="s">
        <v>149</v>
      </c>
      <c r="AQ230" t="s">
        <v>150</v>
      </c>
    </row>
    <row r="231" spans="1:43" x14ac:dyDescent="0.35">
      <c r="A231">
        <v>34</v>
      </c>
      <c r="B231" t="s">
        <v>35</v>
      </c>
      <c r="C231" t="s">
        <v>36</v>
      </c>
      <c r="D231">
        <v>994</v>
      </c>
      <c r="E231" t="s">
        <v>61</v>
      </c>
      <c r="F231">
        <v>10</v>
      </c>
      <c r="G231">
        <v>1</v>
      </c>
      <c r="H231" t="s">
        <v>59</v>
      </c>
      <c r="I231">
        <v>1</v>
      </c>
      <c r="J231">
        <v>2170</v>
      </c>
      <c r="K231">
        <v>1</v>
      </c>
      <c r="L231" t="s">
        <v>39</v>
      </c>
      <c r="M231">
        <v>86</v>
      </c>
      <c r="N231">
        <v>1</v>
      </c>
      <c r="O231">
        <v>4</v>
      </c>
      <c r="P231" t="s">
        <v>50</v>
      </c>
      <c r="Q231">
        <v>3</v>
      </c>
      <c r="R231" t="s">
        <v>41</v>
      </c>
      <c r="S231">
        <v>2476</v>
      </c>
      <c r="T231">
        <v>2338</v>
      </c>
      <c r="U231">
        <v>4</v>
      </c>
      <c r="V231" t="s">
        <v>42</v>
      </c>
      <c r="W231" t="s">
        <v>35</v>
      </c>
      <c r="X231">
        <v>18</v>
      </c>
      <c r="Y231">
        <v>3</v>
      </c>
      <c r="Z231">
        <v>4</v>
      </c>
      <c r="AA231">
        <v>80</v>
      </c>
      <c r="AB231">
        <v>1</v>
      </c>
      <c r="AC231">
        <v>30</v>
      </c>
      <c r="AD231">
        <v>4</v>
      </c>
      <c r="AE231">
        <v>3</v>
      </c>
      <c r="AF231">
        <v>10</v>
      </c>
      <c r="AG231">
        <v>7</v>
      </c>
      <c r="AH231">
        <v>1</v>
      </c>
      <c r="AI231">
        <v>7</v>
      </c>
      <c r="AJ231">
        <v>0.18</v>
      </c>
      <c r="AK231" t="s">
        <v>140</v>
      </c>
      <c r="AL231" t="s">
        <v>141</v>
      </c>
      <c r="AM231" t="s">
        <v>142</v>
      </c>
      <c r="AN231" t="s">
        <v>157</v>
      </c>
      <c r="AO231" t="s">
        <v>153</v>
      </c>
      <c r="AP231" t="s">
        <v>149</v>
      </c>
      <c r="AQ231" t="s">
        <v>150</v>
      </c>
    </row>
    <row r="232" spans="1:43" x14ac:dyDescent="0.35">
      <c r="A232">
        <v>42</v>
      </c>
      <c r="B232" t="s">
        <v>35</v>
      </c>
      <c r="C232" t="s">
        <v>36</v>
      </c>
      <c r="D232">
        <v>880</v>
      </c>
      <c r="E232" t="s">
        <v>61</v>
      </c>
      <c r="F232">
        <v>1</v>
      </c>
      <c r="G232">
        <v>2</v>
      </c>
      <c r="H232" t="s">
        <v>59</v>
      </c>
      <c r="I232">
        <v>1</v>
      </c>
      <c r="J232">
        <v>2166</v>
      </c>
      <c r="K232">
        <v>1</v>
      </c>
      <c r="L232" t="s">
        <v>39</v>
      </c>
      <c r="M232">
        <v>100</v>
      </c>
      <c r="N232">
        <v>3</v>
      </c>
      <c r="O232">
        <v>1</v>
      </c>
      <c r="P232" t="s">
        <v>40</v>
      </c>
      <c r="Q232">
        <v>3</v>
      </c>
      <c r="R232" t="s">
        <v>48</v>
      </c>
      <c r="S232">
        <v>10266</v>
      </c>
      <c r="T232">
        <v>17258</v>
      </c>
      <c r="U232">
        <v>1</v>
      </c>
      <c r="V232" t="s">
        <v>42</v>
      </c>
      <c r="W232" t="s">
        <v>43</v>
      </c>
      <c r="X232">
        <v>20</v>
      </c>
      <c r="Y232">
        <v>3</v>
      </c>
      <c r="Z232">
        <v>2</v>
      </c>
      <c r="AA232">
        <v>80</v>
      </c>
      <c r="AB232">
        <v>2</v>
      </c>
      <c r="AC232">
        <v>10</v>
      </c>
      <c r="AD232">
        <v>5</v>
      </c>
      <c r="AE232">
        <v>3</v>
      </c>
      <c r="AF232">
        <v>3</v>
      </c>
      <c r="AG232">
        <v>16</v>
      </c>
      <c r="AH232">
        <v>0</v>
      </c>
      <c r="AI232">
        <v>10</v>
      </c>
      <c r="AJ232">
        <v>0.2</v>
      </c>
      <c r="AK232" t="s">
        <v>140</v>
      </c>
      <c r="AL232" t="s">
        <v>148</v>
      </c>
      <c r="AM232" t="s">
        <v>142</v>
      </c>
      <c r="AN232" t="s">
        <v>143</v>
      </c>
      <c r="AO232" t="s">
        <v>153</v>
      </c>
      <c r="AP232" t="s">
        <v>154</v>
      </c>
      <c r="AQ232" t="s">
        <v>150</v>
      </c>
    </row>
    <row r="233" spans="1:43" x14ac:dyDescent="0.35">
      <c r="A233">
        <v>29</v>
      </c>
      <c r="B233" t="s">
        <v>35</v>
      </c>
      <c r="C233" t="s">
        <v>36</v>
      </c>
      <c r="D233">
        <v>896</v>
      </c>
      <c r="E233" t="s">
        <v>45</v>
      </c>
      <c r="F233">
        <v>18</v>
      </c>
      <c r="G233">
        <v>1</v>
      </c>
      <c r="H233" t="s">
        <v>51</v>
      </c>
      <c r="I233">
        <v>1</v>
      </c>
      <c r="J233">
        <v>315</v>
      </c>
      <c r="K233">
        <v>3</v>
      </c>
      <c r="L233" t="s">
        <v>46</v>
      </c>
      <c r="M233">
        <v>86</v>
      </c>
      <c r="N233">
        <v>2</v>
      </c>
      <c r="O233">
        <v>1</v>
      </c>
      <c r="P233" t="s">
        <v>47</v>
      </c>
      <c r="Q233">
        <v>4</v>
      </c>
      <c r="R233" t="s">
        <v>41</v>
      </c>
      <c r="S233">
        <v>2389</v>
      </c>
      <c r="T233">
        <v>14961</v>
      </c>
      <c r="U233">
        <v>1</v>
      </c>
      <c r="V233" t="s">
        <v>42</v>
      </c>
      <c r="W233" t="s">
        <v>35</v>
      </c>
      <c r="X233">
        <v>13</v>
      </c>
      <c r="Y233">
        <v>3</v>
      </c>
      <c r="Z233">
        <v>3</v>
      </c>
      <c r="AA233">
        <v>80</v>
      </c>
      <c r="AB233">
        <v>0</v>
      </c>
      <c r="AC233">
        <v>4</v>
      </c>
      <c r="AD233">
        <v>3</v>
      </c>
      <c r="AE233">
        <v>2</v>
      </c>
      <c r="AF233">
        <v>4</v>
      </c>
      <c r="AG233">
        <v>3</v>
      </c>
      <c r="AH233">
        <v>0</v>
      </c>
      <c r="AI233">
        <v>1</v>
      </c>
      <c r="AJ233">
        <v>0.13</v>
      </c>
      <c r="AK233" t="s">
        <v>140</v>
      </c>
      <c r="AL233" t="s">
        <v>148</v>
      </c>
      <c r="AM233" t="s">
        <v>142</v>
      </c>
      <c r="AN233" t="s">
        <v>157</v>
      </c>
      <c r="AO233" t="s">
        <v>144</v>
      </c>
      <c r="AP233" t="s">
        <v>149</v>
      </c>
      <c r="AQ233" t="s">
        <v>146</v>
      </c>
    </row>
    <row r="234" spans="1:43" x14ac:dyDescent="0.35">
      <c r="A234">
        <v>22</v>
      </c>
      <c r="B234" t="s">
        <v>35</v>
      </c>
      <c r="C234" t="s">
        <v>36</v>
      </c>
      <c r="D234">
        <v>782</v>
      </c>
      <c r="E234" t="s">
        <v>37</v>
      </c>
      <c r="F234">
        <v>2</v>
      </c>
      <c r="G234">
        <v>2</v>
      </c>
      <c r="H234" t="s">
        <v>61</v>
      </c>
      <c r="I234">
        <v>1</v>
      </c>
      <c r="J234">
        <v>2164</v>
      </c>
      <c r="K234">
        <v>2</v>
      </c>
      <c r="L234" t="s">
        <v>39</v>
      </c>
      <c r="M234">
        <v>36</v>
      </c>
      <c r="N234">
        <v>2</v>
      </c>
      <c r="O234">
        <v>5</v>
      </c>
      <c r="P234" t="s">
        <v>47</v>
      </c>
      <c r="Q234">
        <v>1</v>
      </c>
      <c r="R234" t="s">
        <v>52</v>
      </c>
      <c r="S234">
        <v>7403</v>
      </c>
      <c r="T234">
        <v>16873</v>
      </c>
      <c r="U234">
        <v>0</v>
      </c>
      <c r="V234" t="s">
        <v>42</v>
      </c>
      <c r="W234" t="s">
        <v>43</v>
      </c>
      <c r="X234">
        <v>14</v>
      </c>
      <c r="Y234">
        <v>3</v>
      </c>
      <c r="Z234">
        <v>2</v>
      </c>
      <c r="AA234">
        <v>80</v>
      </c>
      <c r="AB234">
        <v>0</v>
      </c>
      <c r="AC234">
        <v>12</v>
      </c>
      <c r="AD234">
        <v>2</v>
      </c>
      <c r="AE234">
        <v>3</v>
      </c>
      <c r="AF234">
        <v>11</v>
      </c>
      <c r="AG234">
        <v>7</v>
      </c>
      <c r="AH234">
        <v>0</v>
      </c>
      <c r="AI234">
        <v>7</v>
      </c>
      <c r="AJ234">
        <v>0.14000000000000001</v>
      </c>
      <c r="AK234" t="s">
        <v>159</v>
      </c>
      <c r="AL234" t="s">
        <v>155</v>
      </c>
      <c r="AM234" t="s">
        <v>156</v>
      </c>
      <c r="AN234" t="s">
        <v>143</v>
      </c>
      <c r="AO234" t="s">
        <v>144</v>
      </c>
      <c r="AP234" t="s">
        <v>145</v>
      </c>
      <c r="AQ234" t="s">
        <v>150</v>
      </c>
    </row>
    <row r="235" spans="1:43" x14ac:dyDescent="0.35">
      <c r="A235">
        <v>38</v>
      </c>
      <c r="B235" t="s">
        <v>35</v>
      </c>
      <c r="C235" t="s">
        <v>36</v>
      </c>
      <c r="D235">
        <v>1320</v>
      </c>
      <c r="E235" t="s">
        <v>45</v>
      </c>
      <c r="F235">
        <v>2</v>
      </c>
      <c r="G235">
        <v>4</v>
      </c>
      <c r="H235" t="s">
        <v>38</v>
      </c>
      <c r="I235">
        <v>1</v>
      </c>
      <c r="J235">
        <v>2163</v>
      </c>
      <c r="K235">
        <v>3</v>
      </c>
      <c r="L235" t="s">
        <v>39</v>
      </c>
      <c r="M235">
        <v>54</v>
      </c>
      <c r="N235">
        <v>1</v>
      </c>
      <c r="O235">
        <v>2</v>
      </c>
      <c r="P235" t="s">
        <v>40</v>
      </c>
      <c r="Q235">
        <v>4</v>
      </c>
      <c r="R235" t="s">
        <v>52</v>
      </c>
      <c r="S235">
        <v>1951</v>
      </c>
      <c r="T235">
        <v>4235</v>
      </c>
      <c r="U235">
        <v>1</v>
      </c>
      <c r="V235" t="s">
        <v>42</v>
      </c>
      <c r="W235" t="s">
        <v>43</v>
      </c>
      <c r="X235">
        <v>23</v>
      </c>
      <c r="Y235">
        <v>3</v>
      </c>
      <c r="Z235">
        <v>3</v>
      </c>
      <c r="AA235">
        <v>80</v>
      </c>
      <c r="AB235">
        <v>0</v>
      </c>
      <c r="AC235">
        <v>16</v>
      </c>
      <c r="AD235">
        <v>5</v>
      </c>
      <c r="AE235">
        <v>3</v>
      </c>
      <c r="AF235">
        <v>5</v>
      </c>
      <c r="AG235">
        <v>7</v>
      </c>
      <c r="AH235">
        <v>0</v>
      </c>
      <c r="AI235">
        <v>0</v>
      </c>
      <c r="AJ235">
        <v>0.23</v>
      </c>
      <c r="AK235" t="s">
        <v>140</v>
      </c>
      <c r="AL235" t="s">
        <v>148</v>
      </c>
      <c r="AM235" t="s">
        <v>152</v>
      </c>
      <c r="AN235" t="s">
        <v>143</v>
      </c>
      <c r="AO235" t="s">
        <v>158</v>
      </c>
      <c r="AP235" t="s">
        <v>154</v>
      </c>
      <c r="AQ235" t="s">
        <v>150</v>
      </c>
    </row>
    <row r="236" spans="1:43" x14ac:dyDescent="0.35">
      <c r="A236">
        <v>45</v>
      </c>
      <c r="B236" t="s">
        <v>35</v>
      </c>
      <c r="C236" t="s">
        <v>55</v>
      </c>
      <c r="D236">
        <v>326</v>
      </c>
      <c r="E236" t="s">
        <v>37</v>
      </c>
      <c r="F236">
        <v>2</v>
      </c>
      <c r="G236">
        <v>5</v>
      </c>
      <c r="H236" t="s">
        <v>60</v>
      </c>
      <c r="I236">
        <v>1</v>
      </c>
      <c r="J236">
        <v>2162</v>
      </c>
      <c r="K236">
        <v>1</v>
      </c>
      <c r="L236" t="s">
        <v>46</v>
      </c>
      <c r="M236">
        <v>41</v>
      </c>
      <c r="N236">
        <v>3</v>
      </c>
      <c r="O236">
        <v>2</v>
      </c>
      <c r="P236" t="s">
        <v>40</v>
      </c>
      <c r="Q236">
        <v>3</v>
      </c>
      <c r="R236" t="s">
        <v>52</v>
      </c>
      <c r="S236">
        <v>6377</v>
      </c>
      <c r="T236">
        <v>10781</v>
      </c>
      <c r="U236">
        <v>4</v>
      </c>
      <c r="V236" t="s">
        <v>42</v>
      </c>
      <c r="W236" t="s">
        <v>35</v>
      </c>
      <c r="X236">
        <v>13</v>
      </c>
      <c r="Y236">
        <v>3</v>
      </c>
      <c r="Z236">
        <v>4</v>
      </c>
      <c r="AA236">
        <v>80</v>
      </c>
      <c r="AB236">
        <v>0</v>
      </c>
      <c r="AC236">
        <v>9</v>
      </c>
      <c r="AD236">
        <v>3</v>
      </c>
      <c r="AE236">
        <v>4</v>
      </c>
      <c r="AF236">
        <v>9</v>
      </c>
      <c r="AG236">
        <v>7</v>
      </c>
      <c r="AH236">
        <v>1</v>
      </c>
      <c r="AI236">
        <v>2</v>
      </c>
      <c r="AJ236">
        <v>0.13</v>
      </c>
      <c r="AK236" t="s">
        <v>147</v>
      </c>
      <c r="AL236" t="s">
        <v>141</v>
      </c>
      <c r="AM236" t="s">
        <v>156</v>
      </c>
      <c r="AN236" t="s">
        <v>143</v>
      </c>
      <c r="AO236" t="s">
        <v>144</v>
      </c>
      <c r="AP236" t="s">
        <v>149</v>
      </c>
      <c r="AQ236" t="s">
        <v>146</v>
      </c>
    </row>
    <row r="237" spans="1:43" x14ac:dyDescent="0.35">
      <c r="A237">
        <v>19</v>
      </c>
      <c r="B237" t="s">
        <v>35</v>
      </c>
      <c r="C237" t="s">
        <v>44</v>
      </c>
      <c r="D237">
        <v>1485</v>
      </c>
      <c r="E237" t="s">
        <v>61</v>
      </c>
      <c r="F237">
        <v>1</v>
      </c>
      <c r="G237">
        <v>3</v>
      </c>
      <c r="H237" t="s">
        <v>60</v>
      </c>
      <c r="I237">
        <v>1</v>
      </c>
      <c r="J237">
        <v>2159</v>
      </c>
      <c r="K237">
        <v>4</v>
      </c>
      <c r="L237" t="s">
        <v>39</v>
      </c>
      <c r="M237">
        <v>93</v>
      </c>
      <c r="N237">
        <v>3</v>
      </c>
      <c r="O237">
        <v>1</v>
      </c>
      <c r="P237" t="s">
        <v>47</v>
      </c>
      <c r="Q237">
        <v>4</v>
      </c>
      <c r="R237" t="s">
        <v>52</v>
      </c>
      <c r="S237">
        <v>6062</v>
      </c>
      <c r="T237">
        <v>14284</v>
      </c>
      <c r="U237">
        <v>0</v>
      </c>
      <c r="V237" t="s">
        <v>42</v>
      </c>
      <c r="W237" t="s">
        <v>35</v>
      </c>
      <c r="X237">
        <v>19</v>
      </c>
      <c r="Y237">
        <v>3</v>
      </c>
      <c r="Z237">
        <v>4</v>
      </c>
      <c r="AA237">
        <v>80</v>
      </c>
      <c r="AB237">
        <v>0</v>
      </c>
      <c r="AC237">
        <v>0</v>
      </c>
      <c r="AD237">
        <v>3</v>
      </c>
      <c r="AE237">
        <v>2</v>
      </c>
      <c r="AF237">
        <v>5</v>
      </c>
      <c r="AG237">
        <v>2</v>
      </c>
      <c r="AH237">
        <v>1</v>
      </c>
      <c r="AI237">
        <v>8</v>
      </c>
      <c r="AJ237">
        <v>0.19</v>
      </c>
      <c r="AK237" t="s">
        <v>159</v>
      </c>
      <c r="AL237" t="s">
        <v>148</v>
      </c>
      <c r="AM237" t="s">
        <v>142</v>
      </c>
      <c r="AN237" t="s">
        <v>143</v>
      </c>
      <c r="AO237" t="s">
        <v>153</v>
      </c>
      <c r="AP237" t="s">
        <v>149</v>
      </c>
      <c r="AQ237" t="s">
        <v>162</v>
      </c>
    </row>
    <row r="238" spans="1:43" x14ac:dyDescent="0.35">
      <c r="A238">
        <v>33</v>
      </c>
      <c r="B238" t="s">
        <v>35</v>
      </c>
      <c r="C238" t="s">
        <v>36</v>
      </c>
      <c r="D238">
        <v>813</v>
      </c>
      <c r="E238" t="s">
        <v>45</v>
      </c>
      <c r="F238">
        <v>14</v>
      </c>
      <c r="G238">
        <v>3</v>
      </c>
      <c r="H238" t="s">
        <v>51</v>
      </c>
      <c r="I238">
        <v>1</v>
      </c>
      <c r="J238">
        <v>325</v>
      </c>
      <c r="K238">
        <v>3</v>
      </c>
      <c r="L238" t="s">
        <v>46</v>
      </c>
      <c r="M238">
        <v>58</v>
      </c>
      <c r="N238">
        <v>3</v>
      </c>
      <c r="O238">
        <v>1</v>
      </c>
      <c r="P238" t="s">
        <v>50</v>
      </c>
      <c r="Q238">
        <v>4</v>
      </c>
      <c r="R238" t="s">
        <v>48</v>
      </c>
      <c r="S238">
        <v>2436</v>
      </c>
      <c r="T238">
        <v>22149</v>
      </c>
      <c r="U238">
        <v>5</v>
      </c>
      <c r="V238" t="s">
        <v>42</v>
      </c>
      <c r="W238" t="s">
        <v>35</v>
      </c>
      <c r="X238">
        <v>13</v>
      </c>
      <c r="Y238">
        <v>3</v>
      </c>
      <c r="Z238">
        <v>3</v>
      </c>
      <c r="AA238">
        <v>80</v>
      </c>
      <c r="AB238">
        <v>1</v>
      </c>
      <c r="AC238">
        <v>8</v>
      </c>
      <c r="AD238">
        <v>2</v>
      </c>
      <c r="AE238">
        <v>1</v>
      </c>
      <c r="AF238">
        <v>5</v>
      </c>
      <c r="AG238">
        <v>4</v>
      </c>
      <c r="AH238">
        <v>0</v>
      </c>
      <c r="AI238">
        <v>4</v>
      </c>
      <c r="AJ238">
        <v>0.13</v>
      </c>
      <c r="AK238" t="s">
        <v>140</v>
      </c>
      <c r="AL238" t="s">
        <v>148</v>
      </c>
      <c r="AM238" t="s">
        <v>152</v>
      </c>
      <c r="AN238" t="s">
        <v>157</v>
      </c>
      <c r="AO238" t="s">
        <v>144</v>
      </c>
      <c r="AP238" t="s">
        <v>145</v>
      </c>
      <c r="AQ238" t="s">
        <v>146</v>
      </c>
    </row>
    <row r="239" spans="1:43" x14ac:dyDescent="0.35">
      <c r="A239">
        <v>35</v>
      </c>
      <c r="B239" t="s">
        <v>35</v>
      </c>
      <c r="C239" t="s">
        <v>55</v>
      </c>
      <c r="D239">
        <v>683</v>
      </c>
      <c r="E239" t="s">
        <v>37</v>
      </c>
      <c r="F239">
        <v>4</v>
      </c>
      <c r="G239">
        <v>4</v>
      </c>
      <c r="H239" t="s">
        <v>61</v>
      </c>
      <c r="I239">
        <v>1</v>
      </c>
      <c r="J239">
        <v>2155</v>
      </c>
      <c r="K239">
        <v>3</v>
      </c>
      <c r="L239" t="s">
        <v>39</v>
      </c>
      <c r="M239">
        <v>40</v>
      </c>
      <c r="N239">
        <v>1</v>
      </c>
      <c r="O239">
        <v>2</v>
      </c>
      <c r="P239" t="s">
        <v>58</v>
      </c>
      <c r="Q239">
        <v>3</v>
      </c>
      <c r="R239" t="s">
        <v>48</v>
      </c>
      <c r="S239">
        <v>2406</v>
      </c>
      <c r="T239">
        <v>25605</v>
      </c>
      <c r="U239">
        <v>3</v>
      </c>
      <c r="V239" t="s">
        <v>42</v>
      </c>
      <c r="W239" t="s">
        <v>43</v>
      </c>
      <c r="X239">
        <v>20</v>
      </c>
      <c r="Y239">
        <v>4</v>
      </c>
      <c r="Z239">
        <v>4</v>
      </c>
      <c r="AA239">
        <v>80</v>
      </c>
      <c r="AB239">
        <v>0</v>
      </c>
      <c r="AC239">
        <v>17</v>
      </c>
      <c r="AD239">
        <v>3</v>
      </c>
      <c r="AE239">
        <v>2</v>
      </c>
      <c r="AF239">
        <v>4</v>
      </c>
      <c r="AG239">
        <v>15</v>
      </c>
      <c r="AH239">
        <v>1</v>
      </c>
      <c r="AI239">
        <v>1</v>
      </c>
      <c r="AJ239">
        <v>0.2</v>
      </c>
      <c r="AK239" t="s">
        <v>140</v>
      </c>
      <c r="AL239" t="s">
        <v>148</v>
      </c>
      <c r="AM239" t="s">
        <v>156</v>
      </c>
      <c r="AN239" t="s">
        <v>143</v>
      </c>
      <c r="AO239" t="s">
        <v>153</v>
      </c>
      <c r="AP239" t="s">
        <v>149</v>
      </c>
      <c r="AQ239" t="s">
        <v>150</v>
      </c>
    </row>
    <row r="240" spans="1:43" x14ac:dyDescent="0.35">
      <c r="A240">
        <v>33</v>
      </c>
      <c r="B240" t="s">
        <v>35</v>
      </c>
      <c r="C240" t="s">
        <v>36</v>
      </c>
      <c r="D240">
        <v>465</v>
      </c>
      <c r="E240" t="s">
        <v>45</v>
      </c>
      <c r="F240">
        <v>2</v>
      </c>
      <c r="G240">
        <v>2</v>
      </c>
      <c r="H240" t="s">
        <v>38</v>
      </c>
      <c r="I240">
        <v>1</v>
      </c>
      <c r="J240">
        <v>328</v>
      </c>
      <c r="K240">
        <v>1</v>
      </c>
      <c r="L240" t="s">
        <v>39</v>
      </c>
      <c r="M240">
        <v>39</v>
      </c>
      <c r="N240">
        <v>3</v>
      </c>
      <c r="O240">
        <v>1</v>
      </c>
      <c r="P240" t="s">
        <v>50</v>
      </c>
      <c r="Q240">
        <v>1</v>
      </c>
      <c r="R240" t="s">
        <v>48</v>
      </c>
      <c r="S240">
        <v>2707</v>
      </c>
      <c r="T240">
        <v>21509</v>
      </c>
      <c r="U240">
        <v>7</v>
      </c>
      <c r="V240" t="s">
        <v>42</v>
      </c>
      <c r="W240" t="s">
        <v>43</v>
      </c>
      <c r="X240">
        <v>20</v>
      </c>
      <c r="Y240">
        <v>4</v>
      </c>
      <c r="Z240">
        <v>1</v>
      </c>
      <c r="AA240">
        <v>80</v>
      </c>
      <c r="AB240">
        <v>0</v>
      </c>
      <c r="AC240">
        <v>13</v>
      </c>
      <c r="AD240">
        <v>3</v>
      </c>
      <c r="AE240">
        <v>4</v>
      </c>
      <c r="AF240">
        <v>9</v>
      </c>
      <c r="AG240">
        <v>7</v>
      </c>
      <c r="AH240">
        <v>1</v>
      </c>
      <c r="AI240">
        <v>7</v>
      </c>
      <c r="AJ240">
        <v>0.2</v>
      </c>
      <c r="AK240" t="s">
        <v>140</v>
      </c>
      <c r="AL240" t="s">
        <v>141</v>
      </c>
      <c r="AM240" t="s">
        <v>156</v>
      </c>
      <c r="AN240" t="s">
        <v>143</v>
      </c>
      <c r="AO240" t="s">
        <v>153</v>
      </c>
      <c r="AP240" t="s">
        <v>149</v>
      </c>
      <c r="AQ240" t="s">
        <v>150</v>
      </c>
    </row>
    <row r="241" spans="1:43" x14ac:dyDescent="0.35">
      <c r="A241">
        <v>33</v>
      </c>
      <c r="B241" t="s">
        <v>35</v>
      </c>
      <c r="C241" t="s">
        <v>36</v>
      </c>
      <c r="D241">
        <v>1181</v>
      </c>
      <c r="E241" t="s">
        <v>45</v>
      </c>
      <c r="F241">
        <v>8</v>
      </c>
      <c r="G241">
        <v>3</v>
      </c>
      <c r="H241" t="s">
        <v>60</v>
      </c>
      <c r="I241">
        <v>1</v>
      </c>
      <c r="J241">
        <v>2152</v>
      </c>
      <c r="K241">
        <v>3</v>
      </c>
      <c r="L241" t="s">
        <v>39</v>
      </c>
      <c r="M241">
        <v>66</v>
      </c>
      <c r="N241">
        <v>3</v>
      </c>
      <c r="O241">
        <v>1</v>
      </c>
      <c r="P241" t="s">
        <v>50</v>
      </c>
      <c r="Q241">
        <v>2</v>
      </c>
      <c r="R241" t="s">
        <v>41</v>
      </c>
      <c r="S241">
        <v>7632</v>
      </c>
      <c r="T241">
        <v>16985</v>
      </c>
      <c r="U241">
        <v>1</v>
      </c>
      <c r="V241" t="s">
        <v>42</v>
      </c>
      <c r="W241" t="s">
        <v>35</v>
      </c>
      <c r="X241">
        <v>17</v>
      </c>
      <c r="Y241">
        <v>3</v>
      </c>
      <c r="Z241">
        <v>4</v>
      </c>
      <c r="AA241">
        <v>80</v>
      </c>
      <c r="AB241">
        <v>0</v>
      </c>
      <c r="AC241">
        <v>6</v>
      </c>
      <c r="AD241">
        <v>3</v>
      </c>
      <c r="AE241">
        <v>2</v>
      </c>
      <c r="AF241">
        <v>5</v>
      </c>
      <c r="AG241">
        <v>0</v>
      </c>
      <c r="AH241">
        <v>2</v>
      </c>
      <c r="AI241">
        <v>0</v>
      </c>
      <c r="AJ241">
        <v>0.17</v>
      </c>
      <c r="AK241" t="s">
        <v>140</v>
      </c>
      <c r="AL241" t="s">
        <v>148</v>
      </c>
      <c r="AM241" t="s">
        <v>152</v>
      </c>
      <c r="AN241" t="s">
        <v>143</v>
      </c>
      <c r="AO241" t="s">
        <v>153</v>
      </c>
      <c r="AP241" t="s">
        <v>149</v>
      </c>
      <c r="AQ241" t="s">
        <v>146</v>
      </c>
    </row>
    <row r="242" spans="1:43" x14ac:dyDescent="0.35">
      <c r="A242">
        <v>30</v>
      </c>
      <c r="B242" t="s">
        <v>35</v>
      </c>
      <c r="C242" t="s">
        <v>55</v>
      </c>
      <c r="D242">
        <v>1313</v>
      </c>
      <c r="E242" t="s">
        <v>45</v>
      </c>
      <c r="F242">
        <v>4</v>
      </c>
      <c r="G242">
        <v>1</v>
      </c>
      <c r="H242" t="s">
        <v>59</v>
      </c>
      <c r="I242">
        <v>1</v>
      </c>
      <c r="J242">
        <v>2149</v>
      </c>
      <c r="K242">
        <v>3</v>
      </c>
      <c r="L242" t="s">
        <v>39</v>
      </c>
      <c r="M242">
        <v>91</v>
      </c>
      <c r="N242">
        <v>2</v>
      </c>
      <c r="O242">
        <v>1</v>
      </c>
      <c r="P242" t="s">
        <v>54</v>
      </c>
      <c r="Q242">
        <v>4</v>
      </c>
      <c r="R242" t="s">
        <v>41</v>
      </c>
      <c r="S242">
        <v>4014</v>
      </c>
      <c r="T242">
        <v>6927</v>
      </c>
      <c r="U242">
        <v>4</v>
      </c>
      <c r="V242" t="s">
        <v>42</v>
      </c>
      <c r="W242" t="s">
        <v>43</v>
      </c>
      <c r="X242">
        <v>25</v>
      </c>
      <c r="Y242">
        <v>4</v>
      </c>
      <c r="Z242">
        <v>2</v>
      </c>
      <c r="AA242">
        <v>80</v>
      </c>
      <c r="AB242">
        <v>0</v>
      </c>
      <c r="AC242">
        <v>4</v>
      </c>
      <c r="AD242">
        <v>6</v>
      </c>
      <c r="AE242">
        <v>3</v>
      </c>
      <c r="AF242">
        <v>4</v>
      </c>
      <c r="AG242">
        <v>9</v>
      </c>
      <c r="AH242">
        <v>0</v>
      </c>
      <c r="AI242">
        <v>2</v>
      </c>
      <c r="AJ242">
        <v>0.25</v>
      </c>
      <c r="AK242" t="s">
        <v>140</v>
      </c>
      <c r="AL242" t="s">
        <v>148</v>
      </c>
      <c r="AM242" t="s">
        <v>142</v>
      </c>
      <c r="AN242" t="s">
        <v>143</v>
      </c>
      <c r="AO242" t="s">
        <v>158</v>
      </c>
      <c r="AP242" t="s">
        <v>154</v>
      </c>
      <c r="AQ242" t="s">
        <v>146</v>
      </c>
    </row>
    <row r="243" spans="1:43" x14ac:dyDescent="0.35">
      <c r="A243">
        <v>32</v>
      </c>
      <c r="B243" t="s">
        <v>35</v>
      </c>
      <c r="C243" t="s">
        <v>36</v>
      </c>
      <c r="D243">
        <v>515</v>
      </c>
      <c r="E243" t="s">
        <v>45</v>
      </c>
      <c r="F243">
        <v>1</v>
      </c>
      <c r="G243">
        <v>3</v>
      </c>
      <c r="H243" t="s">
        <v>38</v>
      </c>
      <c r="I243">
        <v>1</v>
      </c>
      <c r="J243">
        <v>331</v>
      </c>
      <c r="K243">
        <v>4</v>
      </c>
      <c r="L243" t="s">
        <v>46</v>
      </c>
      <c r="M243">
        <v>62</v>
      </c>
      <c r="N243">
        <v>2</v>
      </c>
      <c r="O243">
        <v>1</v>
      </c>
      <c r="P243" t="s">
        <v>50</v>
      </c>
      <c r="Q243">
        <v>3</v>
      </c>
      <c r="R243" t="s">
        <v>41</v>
      </c>
      <c r="S243">
        <v>3730</v>
      </c>
      <c r="T243">
        <v>9571</v>
      </c>
      <c r="U243">
        <v>0</v>
      </c>
      <c r="V243" t="s">
        <v>42</v>
      </c>
      <c r="W243" t="s">
        <v>35</v>
      </c>
      <c r="X243">
        <v>14</v>
      </c>
      <c r="Y243">
        <v>3</v>
      </c>
      <c r="Z243">
        <v>4</v>
      </c>
      <c r="AA243">
        <v>80</v>
      </c>
      <c r="AB243">
        <v>0</v>
      </c>
      <c r="AC243">
        <v>4</v>
      </c>
      <c r="AD243">
        <v>2</v>
      </c>
      <c r="AE243">
        <v>1</v>
      </c>
      <c r="AF243">
        <v>3</v>
      </c>
      <c r="AG243">
        <v>2</v>
      </c>
      <c r="AH243">
        <v>1</v>
      </c>
      <c r="AI243">
        <v>2</v>
      </c>
      <c r="AJ243">
        <v>0.14000000000000001</v>
      </c>
      <c r="AK243" t="s">
        <v>140</v>
      </c>
      <c r="AL243" t="s">
        <v>148</v>
      </c>
      <c r="AM243" t="s">
        <v>152</v>
      </c>
      <c r="AN243" t="s">
        <v>143</v>
      </c>
      <c r="AO243" t="s">
        <v>144</v>
      </c>
      <c r="AP243" t="s">
        <v>145</v>
      </c>
      <c r="AQ243" t="s">
        <v>146</v>
      </c>
    </row>
    <row r="244" spans="1:43" x14ac:dyDescent="0.35">
      <c r="A244">
        <v>31</v>
      </c>
      <c r="B244" t="s">
        <v>35</v>
      </c>
      <c r="C244" t="s">
        <v>44</v>
      </c>
      <c r="D244">
        <v>1103</v>
      </c>
      <c r="E244" t="s">
        <v>45</v>
      </c>
      <c r="F244">
        <v>1</v>
      </c>
      <c r="G244">
        <v>1</v>
      </c>
      <c r="H244" t="s">
        <v>51</v>
      </c>
      <c r="I244">
        <v>1</v>
      </c>
      <c r="J244">
        <v>2148</v>
      </c>
      <c r="K244">
        <v>3</v>
      </c>
      <c r="L244" t="s">
        <v>39</v>
      </c>
      <c r="M244">
        <v>87</v>
      </c>
      <c r="N244">
        <v>3</v>
      </c>
      <c r="O244">
        <v>1</v>
      </c>
      <c r="P244" t="s">
        <v>61</v>
      </c>
      <c r="Q244">
        <v>4</v>
      </c>
      <c r="R244" t="s">
        <v>48</v>
      </c>
      <c r="S244">
        <v>19033</v>
      </c>
      <c r="T244">
        <v>22098</v>
      </c>
      <c r="U244">
        <v>0</v>
      </c>
      <c r="V244" t="s">
        <v>42</v>
      </c>
      <c r="W244" t="s">
        <v>35</v>
      </c>
      <c r="X244">
        <v>13</v>
      </c>
      <c r="Y244">
        <v>4</v>
      </c>
      <c r="Z244">
        <v>3</v>
      </c>
      <c r="AA244">
        <v>80</v>
      </c>
      <c r="AB244">
        <v>0</v>
      </c>
      <c r="AC244">
        <v>5</v>
      </c>
      <c r="AD244">
        <v>5</v>
      </c>
      <c r="AE244">
        <v>3</v>
      </c>
      <c r="AF244">
        <v>4</v>
      </c>
      <c r="AG244">
        <v>3</v>
      </c>
      <c r="AH244">
        <v>0</v>
      </c>
      <c r="AI244">
        <v>0</v>
      </c>
      <c r="AJ244">
        <v>0.13</v>
      </c>
      <c r="AK244" t="s">
        <v>140</v>
      </c>
      <c r="AL244" t="s">
        <v>148</v>
      </c>
      <c r="AM244" t="s">
        <v>142</v>
      </c>
      <c r="AN244" t="s">
        <v>143</v>
      </c>
      <c r="AO244" t="s">
        <v>144</v>
      </c>
      <c r="AP244" t="s">
        <v>154</v>
      </c>
      <c r="AQ244" t="s">
        <v>146</v>
      </c>
    </row>
    <row r="245" spans="1:43" x14ac:dyDescent="0.35">
      <c r="A245">
        <v>27</v>
      </c>
      <c r="B245" t="s">
        <v>35</v>
      </c>
      <c r="C245" t="s">
        <v>55</v>
      </c>
      <c r="D245">
        <v>1396</v>
      </c>
      <c r="E245" t="s">
        <v>45</v>
      </c>
      <c r="F245">
        <v>1</v>
      </c>
      <c r="G245">
        <v>3</v>
      </c>
      <c r="H245" t="s">
        <v>60</v>
      </c>
      <c r="I245">
        <v>1</v>
      </c>
      <c r="J245">
        <v>2147</v>
      </c>
      <c r="K245">
        <v>4</v>
      </c>
      <c r="L245" t="s">
        <v>46</v>
      </c>
      <c r="M245">
        <v>56</v>
      </c>
      <c r="N245">
        <v>2</v>
      </c>
      <c r="O245">
        <v>4</v>
      </c>
      <c r="P245" t="s">
        <v>40</v>
      </c>
      <c r="Q245">
        <v>4</v>
      </c>
      <c r="R245" t="s">
        <v>52</v>
      </c>
      <c r="S245">
        <v>2991</v>
      </c>
      <c r="T245">
        <v>15891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0</v>
      </c>
      <c r="AC245">
        <v>1</v>
      </c>
      <c r="AD245">
        <v>2</v>
      </c>
      <c r="AE245">
        <v>1</v>
      </c>
      <c r="AF245">
        <v>8</v>
      </c>
      <c r="AG245">
        <v>3</v>
      </c>
      <c r="AH245">
        <v>0</v>
      </c>
      <c r="AI245">
        <v>0</v>
      </c>
      <c r="AJ245">
        <v>0.17</v>
      </c>
      <c r="AK245" t="s">
        <v>159</v>
      </c>
      <c r="AL245" t="s">
        <v>141</v>
      </c>
      <c r="AM245" t="s">
        <v>152</v>
      </c>
      <c r="AN245" t="s">
        <v>143</v>
      </c>
      <c r="AO245" t="s">
        <v>153</v>
      </c>
      <c r="AP245" t="s">
        <v>145</v>
      </c>
      <c r="AQ245" t="s">
        <v>162</v>
      </c>
    </row>
    <row r="246" spans="1:43" x14ac:dyDescent="0.35">
      <c r="A246">
        <v>24</v>
      </c>
      <c r="B246" t="s">
        <v>35</v>
      </c>
      <c r="C246" t="s">
        <v>44</v>
      </c>
      <c r="D246">
        <v>410</v>
      </c>
      <c r="E246" t="s">
        <v>61</v>
      </c>
      <c r="F246">
        <v>5</v>
      </c>
      <c r="G246">
        <v>3</v>
      </c>
      <c r="H246" t="s">
        <v>59</v>
      </c>
      <c r="I246">
        <v>1</v>
      </c>
      <c r="J246">
        <v>2145</v>
      </c>
      <c r="K246">
        <v>4</v>
      </c>
      <c r="L246" t="s">
        <v>46</v>
      </c>
      <c r="M246">
        <v>44</v>
      </c>
      <c r="N246">
        <v>2</v>
      </c>
      <c r="O246">
        <v>3</v>
      </c>
      <c r="P246" t="s">
        <v>54</v>
      </c>
      <c r="Q246">
        <v>2</v>
      </c>
      <c r="R246" t="s">
        <v>52</v>
      </c>
      <c r="S246">
        <v>4614</v>
      </c>
      <c r="T246">
        <v>18092</v>
      </c>
      <c r="U246">
        <v>1</v>
      </c>
      <c r="V246" t="s">
        <v>42</v>
      </c>
      <c r="W246" t="s">
        <v>35</v>
      </c>
      <c r="X246">
        <v>15</v>
      </c>
      <c r="Y246">
        <v>3</v>
      </c>
      <c r="Z246">
        <v>1</v>
      </c>
      <c r="AA246">
        <v>80</v>
      </c>
      <c r="AB246">
        <v>0</v>
      </c>
      <c r="AC246">
        <v>3</v>
      </c>
      <c r="AD246">
        <v>2</v>
      </c>
      <c r="AE246">
        <v>4</v>
      </c>
      <c r="AF246">
        <v>10</v>
      </c>
      <c r="AG246">
        <v>3</v>
      </c>
      <c r="AH246">
        <v>0</v>
      </c>
      <c r="AI246">
        <v>1</v>
      </c>
      <c r="AJ246">
        <v>0.15</v>
      </c>
      <c r="AK246" t="s">
        <v>159</v>
      </c>
      <c r="AL246" t="s">
        <v>141</v>
      </c>
      <c r="AM246" t="s">
        <v>156</v>
      </c>
      <c r="AN246" t="s">
        <v>143</v>
      </c>
      <c r="AO246" t="s">
        <v>144</v>
      </c>
      <c r="AP246" t="s">
        <v>145</v>
      </c>
      <c r="AQ246" t="s">
        <v>162</v>
      </c>
    </row>
    <row r="247" spans="1:43" x14ac:dyDescent="0.35">
      <c r="A247">
        <v>29</v>
      </c>
      <c r="B247" t="s">
        <v>35</v>
      </c>
      <c r="C247" t="s">
        <v>44</v>
      </c>
      <c r="D247">
        <v>1467</v>
      </c>
      <c r="E247" t="s">
        <v>45</v>
      </c>
      <c r="F247">
        <v>10</v>
      </c>
      <c r="G247">
        <v>3</v>
      </c>
      <c r="H247" t="s">
        <v>51</v>
      </c>
      <c r="I247">
        <v>1</v>
      </c>
      <c r="J247">
        <v>2144</v>
      </c>
      <c r="K247">
        <v>1</v>
      </c>
      <c r="L247" t="s">
        <v>39</v>
      </c>
      <c r="M247">
        <v>42</v>
      </c>
      <c r="N247">
        <v>3</v>
      </c>
      <c r="O247">
        <v>1</v>
      </c>
      <c r="P247" t="s">
        <v>58</v>
      </c>
      <c r="Q247">
        <v>1</v>
      </c>
      <c r="R247" t="s">
        <v>48</v>
      </c>
      <c r="S247">
        <v>6586</v>
      </c>
      <c r="T247">
        <v>18991</v>
      </c>
      <c r="U247">
        <v>1</v>
      </c>
      <c r="V247" t="s">
        <v>42</v>
      </c>
      <c r="W247" t="s">
        <v>35</v>
      </c>
      <c r="X247">
        <v>13</v>
      </c>
      <c r="Y247">
        <v>3</v>
      </c>
      <c r="Z247">
        <v>3</v>
      </c>
      <c r="AA247">
        <v>80</v>
      </c>
      <c r="AB247">
        <v>1</v>
      </c>
      <c r="AC247">
        <v>7</v>
      </c>
      <c r="AD247">
        <v>2</v>
      </c>
      <c r="AE247">
        <v>1</v>
      </c>
      <c r="AF247">
        <v>5</v>
      </c>
      <c r="AG247">
        <v>9</v>
      </c>
      <c r="AH247">
        <v>1</v>
      </c>
      <c r="AI247">
        <v>7</v>
      </c>
      <c r="AJ247">
        <v>0.13</v>
      </c>
      <c r="AK247" t="s">
        <v>140</v>
      </c>
      <c r="AL247" t="s">
        <v>148</v>
      </c>
      <c r="AM247" t="s">
        <v>156</v>
      </c>
      <c r="AN247" t="s">
        <v>157</v>
      </c>
      <c r="AO247" t="s">
        <v>144</v>
      </c>
      <c r="AP247" t="s">
        <v>145</v>
      </c>
      <c r="AQ247" t="s">
        <v>146</v>
      </c>
    </row>
    <row r="248" spans="1:43" x14ac:dyDescent="0.35">
      <c r="A248">
        <v>26</v>
      </c>
      <c r="B248" t="s">
        <v>35</v>
      </c>
      <c r="C248" t="s">
        <v>55</v>
      </c>
      <c r="D248">
        <v>1075</v>
      </c>
      <c r="E248" t="s">
        <v>37</v>
      </c>
      <c r="F248">
        <v>8</v>
      </c>
      <c r="G248">
        <v>5</v>
      </c>
      <c r="H248" t="s">
        <v>49</v>
      </c>
      <c r="I248">
        <v>1</v>
      </c>
      <c r="J248">
        <v>2142</v>
      </c>
      <c r="K248">
        <v>3</v>
      </c>
      <c r="L248" t="s">
        <v>39</v>
      </c>
      <c r="M248">
        <v>73</v>
      </c>
      <c r="N248">
        <v>3</v>
      </c>
      <c r="O248">
        <v>3</v>
      </c>
      <c r="P248" t="s">
        <v>50</v>
      </c>
      <c r="Q248">
        <v>3</v>
      </c>
      <c r="R248" t="s">
        <v>41</v>
      </c>
      <c r="S248">
        <v>7756</v>
      </c>
      <c r="T248">
        <v>21437</v>
      </c>
      <c r="U248">
        <v>1</v>
      </c>
      <c r="V248" t="s">
        <v>42</v>
      </c>
      <c r="W248" t="s">
        <v>35</v>
      </c>
      <c r="X248">
        <v>12</v>
      </c>
      <c r="Y248">
        <v>3</v>
      </c>
      <c r="Z248">
        <v>3</v>
      </c>
      <c r="AA248">
        <v>80</v>
      </c>
      <c r="AB248">
        <v>1</v>
      </c>
      <c r="AC248">
        <v>20</v>
      </c>
      <c r="AD248">
        <v>2</v>
      </c>
      <c r="AE248">
        <v>3</v>
      </c>
      <c r="AF248">
        <v>12</v>
      </c>
      <c r="AG248">
        <v>1</v>
      </c>
      <c r="AH248">
        <v>0</v>
      </c>
      <c r="AI248">
        <v>2</v>
      </c>
      <c r="AJ248">
        <v>0.12</v>
      </c>
      <c r="AK248" t="s">
        <v>159</v>
      </c>
      <c r="AL248" t="s">
        <v>155</v>
      </c>
      <c r="AM248" t="s">
        <v>152</v>
      </c>
      <c r="AN248" t="s">
        <v>143</v>
      </c>
      <c r="AO248" t="s">
        <v>144</v>
      </c>
      <c r="AP248" t="s">
        <v>145</v>
      </c>
      <c r="AQ248" t="s">
        <v>150</v>
      </c>
    </row>
    <row r="249" spans="1:43" x14ac:dyDescent="0.35">
      <c r="A249">
        <v>29</v>
      </c>
      <c r="B249" t="s">
        <v>35</v>
      </c>
      <c r="C249" t="s">
        <v>36</v>
      </c>
      <c r="D249">
        <v>1142</v>
      </c>
      <c r="E249" t="s">
        <v>61</v>
      </c>
      <c r="F249">
        <v>16</v>
      </c>
      <c r="G249">
        <v>4</v>
      </c>
      <c r="H249" t="s">
        <v>61</v>
      </c>
      <c r="I249">
        <v>1</v>
      </c>
      <c r="J249">
        <v>2139</v>
      </c>
      <c r="K249">
        <v>3</v>
      </c>
      <c r="L249" t="s">
        <v>46</v>
      </c>
      <c r="M249">
        <v>58</v>
      </c>
      <c r="N249">
        <v>3</v>
      </c>
      <c r="O249">
        <v>2</v>
      </c>
      <c r="P249" t="s">
        <v>58</v>
      </c>
      <c r="Q249">
        <v>2</v>
      </c>
      <c r="R249" t="s">
        <v>52</v>
      </c>
      <c r="S249">
        <v>4440</v>
      </c>
      <c r="T249">
        <v>24608</v>
      </c>
      <c r="U249">
        <v>1</v>
      </c>
      <c r="V249" t="s">
        <v>42</v>
      </c>
      <c r="W249" t="s">
        <v>35</v>
      </c>
      <c r="X249">
        <v>23</v>
      </c>
      <c r="Y249">
        <v>3</v>
      </c>
      <c r="Z249">
        <v>4</v>
      </c>
      <c r="AA249">
        <v>80</v>
      </c>
      <c r="AB249">
        <v>1</v>
      </c>
      <c r="AC249">
        <v>6</v>
      </c>
      <c r="AD249">
        <v>2</v>
      </c>
      <c r="AE249">
        <v>3</v>
      </c>
      <c r="AF249">
        <v>2</v>
      </c>
      <c r="AG249">
        <v>0</v>
      </c>
      <c r="AH249">
        <v>1</v>
      </c>
      <c r="AI249">
        <v>3</v>
      </c>
      <c r="AJ249">
        <v>0.23</v>
      </c>
      <c r="AK249" t="s">
        <v>140</v>
      </c>
      <c r="AL249" t="s">
        <v>148</v>
      </c>
      <c r="AM249" t="s">
        <v>152</v>
      </c>
      <c r="AN249" t="s">
        <v>157</v>
      </c>
      <c r="AO249" t="s">
        <v>158</v>
      </c>
      <c r="AP249" t="s">
        <v>145</v>
      </c>
      <c r="AQ249" t="s">
        <v>146</v>
      </c>
    </row>
    <row r="250" spans="1:43" x14ac:dyDescent="0.35">
      <c r="A250">
        <v>59</v>
      </c>
      <c r="B250" t="s">
        <v>35</v>
      </c>
      <c r="C250" t="s">
        <v>44</v>
      </c>
      <c r="D250">
        <v>786</v>
      </c>
      <c r="E250" t="s">
        <v>37</v>
      </c>
      <c r="F250">
        <v>18</v>
      </c>
      <c r="G250">
        <v>3</v>
      </c>
      <c r="H250" t="s">
        <v>61</v>
      </c>
      <c r="I250">
        <v>1</v>
      </c>
      <c r="J250">
        <v>2136</v>
      </c>
      <c r="K250">
        <v>4</v>
      </c>
      <c r="L250" t="s">
        <v>46</v>
      </c>
      <c r="M250">
        <v>98</v>
      </c>
      <c r="N250">
        <v>4</v>
      </c>
      <c r="O250">
        <v>2</v>
      </c>
      <c r="P250" t="s">
        <v>56</v>
      </c>
      <c r="Q250">
        <v>1</v>
      </c>
      <c r="R250" t="s">
        <v>48</v>
      </c>
      <c r="S250">
        <v>2933</v>
      </c>
      <c r="T250">
        <v>9769</v>
      </c>
      <c r="U250">
        <v>1</v>
      </c>
      <c r="V250" t="s">
        <v>42</v>
      </c>
      <c r="W250" t="s">
        <v>43</v>
      </c>
      <c r="X250">
        <v>13</v>
      </c>
      <c r="Y250">
        <v>4</v>
      </c>
      <c r="Z250">
        <v>1</v>
      </c>
      <c r="AA250">
        <v>80</v>
      </c>
      <c r="AB250">
        <v>0</v>
      </c>
      <c r="AC250">
        <v>3</v>
      </c>
      <c r="AD250">
        <v>5</v>
      </c>
      <c r="AE250">
        <v>3</v>
      </c>
      <c r="AF250">
        <v>5</v>
      </c>
      <c r="AG250">
        <v>4</v>
      </c>
      <c r="AH250">
        <v>0</v>
      </c>
      <c r="AI250">
        <v>1</v>
      </c>
      <c r="AJ250">
        <v>0.13</v>
      </c>
      <c r="AK250" t="s">
        <v>147</v>
      </c>
      <c r="AL250" t="s">
        <v>148</v>
      </c>
      <c r="AM250" t="s">
        <v>142</v>
      </c>
      <c r="AN250" t="s">
        <v>157</v>
      </c>
      <c r="AO250" t="s">
        <v>144</v>
      </c>
      <c r="AP250" t="s">
        <v>154</v>
      </c>
      <c r="AQ250" t="s">
        <v>162</v>
      </c>
    </row>
    <row r="251" spans="1:43" x14ac:dyDescent="0.35">
      <c r="A251">
        <v>28</v>
      </c>
      <c r="B251" t="s">
        <v>35</v>
      </c>
      <c r="C251" t="s">
        <v>44</v>
      </c>
      <c r="D251">
        <v>1192</v>
      </c>
      <c r="E251" t="s">
        <v>37</v>
      </c>
      <c r="F251">
        <v>1</v>
      </c>
      <c r="G251">
        <v>5</v>
      </c>
      <c r="H251" t="s">
        <v>61</v>
      </c>
      <c r="I251">
        <v>1</v>
      </c>
      <c r="J251">
        <v>2134</v>
      </c>
      <c r="K251">
        <v>2</v>
      </c>
      <c r="L251" t="s">
        <v>39</v>
      </c>
      <c r="M251">
        <v>53</v>
      </c>
      <c r="N251">
        <v>3</v>
      </c>
      <c r="O251">
        <v>5</v>
      </c>
      <c r="P251" t="s">
        <v>47</v>
      </c>
      <c r="Q251">
        <v>1</v>
      </c>
      <c r="R251" t="s">
        <v>52</v>
      </c>
      <c r="S251">
        <v>2372</v>
      </c>
      <c r="T251">
        <v>16143</v>
      </c>
      <c r="U251">
        <v>7</v>
      </c>
      <c r="V251" t="s">
        <v>42</v>
      </c>
      <c r="W251" t="s">
        <v>43</v>
      </c>
      <c r="X251">
        <v>21</v>
      </c>
      <c r="Y251">
        <v>3</v>
      </c>
      <c r="Z251">
        <v>1</v>
      </c>
      <c r="AA251">
        <v>80</v>
      </c>
      <c r="AB251">
        <v>1</v>
      </c>
      <c r="AC251">
        <v>4</v>
      </c>
      <c r="AD251">
        <v>5</v>
      </c>
      <c r="AE251">
        <v>4</v>
      </c>
      <c r="AF251">
        <v>5</v>
      </c>
      <c r="AG251">
        <v>0</v>
      </c>
      <c r="AH251">
        <v>0</v>
      </c>
      <c r="AI251">
        <v>4</v>
      </c>
      <c r="AJ251">
        <v>0.21</v>
      </c>
      <c r="AK251" t="s">
        <v>159</v>
      </c>
      <c r="AL251" t="s">
        <v>148</v>
      </c>
      <c r="AM251" t="s">
        <v>152</v>
      </c>
      <c r="AN251" t="s">
        <v>143</v>
      </c>
      <c r="AO251" t="s">
        <v>158</v>
      </c>
      <c r="AP251" t="s">
        <v>154</v>
      </c>
      <c r="AQ251" t="s">
        <v>146</v>
      </c>
    </row>
    <row r="252" spans="1:43" x14ac:dyDescent="0.35">
      <c r="A252">
        <v>28</v>
      </c>
      <c r="B252" t="s">
        <v>35</v>
      </c>
      <c r="C252" t="s">
        <v>55</v>
      </c>
      <c r="D252">
        <v>408</v>
      </c>
      <c r="E252" t="s">
        <v>37</v>
      </c>
      <c r="F252">
        <v>12</v>
      </c>
      <c r="G252">
        <v>4</v>
      </c>
      <c r="H252" t="s">
        <v>61</v>
      </c>
      <c r="I252">
        <v>1</v>
      </c>
      <c r="J252">
        <v>2129</v>
      </c>
      <c r="K252">
        <v>3</v>
      </c>
      <c r="L252" t="s">
        <v>46</v>
      </c>
      <c r="M252">
        <v>52</v>
      </c>
      <c r="N252">
        <v>3</v>
      </c>
      <c r="O252">
        <v>2</v>
      </c>
      <c r="P252" t="s">
        <v>40</v>
      </c>
      <c r="Q252">
        <v>1</v>
      </c>
      <c r="R252" t="s">
        <v>52</v>
      </c>
      <c r="S252">
        <v>3201</v>
      </c>
      <c r="T252">
        <v>12858</v>
      </c>
      <c r="U252">
        <v>3</v>
      </c>
      <c r="V252" t="s">
        <v>42</v>
      </c>
      <c r="W252" t="s">
        <v>43</v>
      </c>
      <c r="X252">
        <v>13</v>
      </c>
      <c r="Y252">
        <v>3</v>
      </c>
      <c r="Z252">
        <v>4</v>
      </c>
      <c r="AA252">
        <v>80</v>
      </c>
      <c r="AB252">
        <v>0</v>
      </c>
      <c r="AC252">
        <v>10</v>
      </c>
      <c r="AD252">
        <v>2</v>
      </c>
      <c r="AE252">
        <v>3</v>
      </c>
      <c r="AF252">
        <v>5</v>
      </c>
      <c r="AG252">
        <v>5</v>
      </c>
      <c r="AH252">
        <v>0</v>
      </c>
      <c r="AI252">
        <v>8</v>
      </c>
      <c r="AJ252">
        <v>0.13</v>
      </c>
      <c r="AK252" t="s">
        <v>159</v>
      </c>
      <c r="AL252" t="s">
        <v>148</v>
      </c>
      <c r="AM252" t="s">
        <v>152</v>
      </c>
      <c r="AN252" t="s">
        <v>157</v>
      </c>
      <c r="AO252" t="s">
        <v>144</v>
      </c>
      <c r="AP252" t="s">
        <v>145</v>
      </c>
      <c r="AQ252" t="s">
        <v>150</v>
      </c>
    </row>
    <row r="253" spans="1:43" x14ac:dyDescent="0.35">
      <c r="A253">
        <v>29</v>
      </c>
      <c r="B253" t="s">
        <v>35</v>
      </c>
      <c r="C253" t="s">
        <v>55</v>
      </c>
      <c r="D253">
        <v>370</v>
      </c>
      <c r="E253" t="s">
        <v>61</v>
      </c>
      <c r="F253">
        <v>24</v>
      </c>
      <c r="G253">
        <v>2</v>
      </c>
      <c r="H253" t="s">
        <v>38</v>
      </c>
      <c r="I253">
        <v>1</v>
      </c>
      <c r="J253">
        <v>2125</v>
      </c>
      <c r="K253">
        <v>3</v>
      </c>
      <c r="L253" t="s">
        <v>39</v>
      </c>
      <c r="M253">
        <v>80</v>
      </c>
      <c r="N253">
        <v>3</v>
      </c>
      <c r="O253">
        <v>1</v>
      </c>
      <c r="P253" t="s">
        <v>50</v>
      </c>
      <c r="Q253">
        <v>2</v>
      </c>
      <c r="R253" t="s">
        <v>52</v>
      </c>
      <c r="S253">
        <v>6652</v>
      </c>
      <c r="T253">
        <v>2125</v>
      </c>
      <c r="U253">
        <v>4</v>
      </c>
      <c r="V253" t="s">
        <v>42</v>
      </c>
      <c r="W253" t="s">
        <v>43</v>
      </c>
      <c r="X253">
        <v>11</v>
      </c>
      <c r="Y253">
        <v>3</v>
      </c>
      <c r="Z253">
        <v>2</v>
      </c>
      <c r="AA253">
        <v>80</v>
      </c>
      <c r="AB253">
        <v>0</v>
      </c>
      <c r="AC253">
        <v>10</v>
      </c>
      <c r="AD253">
        <v>0</v>
      </c>
      <c r="AE253">
        <v>4</v>
      </c>
      <c r="AF253">
        <v>7</v>
      </c>
      <c r="AG253">
        <v>7</v>
      </c>
      <c r="AH253">
        <v>1</v>
      </c>
      <c r="AI253">
        <v>0</v>
      </c>
      <c r="AJ253">
        <v>0.11</v>
      </c>
      <c r="AK253" t="s">
        <v>140</v>
      </c>
      <c r="AL253" t="s">
        <v>141</v>
      </c>
      <c r="AM253" t="s">
        <v>142</v>
      </c>
      <c r="AN253" t="s">
        <v>160</v>
      </c>
      <c r="AO253" t="s">
        <v>144</v>
      </c>
      <c r="AP253" t="s">
        <v>145</v>
      </c>
      <c r="AQ253" t="s">
        <v>150</v>
      </c>
    </row>
    <row r="254" spans="1:43" x14ac:dyDescent="0.35">
      <c r="A254">
        <v>37</v>
      </c>
      <c r="B254" t="s">
        <v>35</v>
      </c>
      <c r="C254" t="s">
        <v>44</v>
      </c>
      <c r="D254">
        <v>504</v>
      </c>
      <c r="E254" t="s">
        <v>45</v>
      </c>
      <c r="F254">
        <v>10</v>
      </c>
      <c r="G254">
        <v>3</v>
      </c>
      <c r="H254" t="s">
        <v>51</v>
      </c>
      <c r="I254">
        <v>1</v>
      </c>
      <c r="J254">
        <v>342</v>
      </c>
      <c r="K254">
        <v>1</v>
      </c>
      <c r="L254" t="s">
        <v>46</v>
      </c>
      <c r="M254">
        <v>61</v>
      </c>
      <c r="N254">
        <v>3</v>
      </c>
      <c r="O254">
        <v>3</v>
      </c>
      <c r="P254" t="s">
        <v>53</v>
      </c>
      <c r="Q254">
        <v>3</v>
      </c>
      <c r="R254" t="s">
        <v>52</v>
      </c>
      <c r="S254">
        <v>10048</v>
      </c>
      <c r="T254">
        <v>22573</v>
      </c>
      <c r="U254">
        <v>6</v>
      </c>
      <c r="V254" t="s">
        <v>42</v>
      </c>
      <c r="W254" t="s">
        <v>43</v>
      </c>
      <c r="X254">
        <v>11</v>
      </c>
      <c r="Y254">
        <v>3</v>
      </c>
      <c r="Z254">
        <v>2</v>
      </c>
      <c r="AA254">
        <v>80</v>
      </c>
      <c r="AB254">
        <v>2</v>
      </c>
      <c r="AC254">
        <v>17</v>
      </c>
      <c r="AD254">
        <v>5</v>
      </c>
      <c r="AE254">
        <v>3</v>
      </c>
      <c r="AF254">
        <v>1</v>
      </c>
      <c r="AG254">
        <v>0</v>
      </c>
      <c r="AH254">
        <v>0</v>
      </c>
      <c r="AI254">
        <v>0</v>
      </c>
      <c r="AJ254">
        <v>0.11</v>
      </c>
      <c r="AK254" t="s">
        <v>140</v>
      </c>
      <c r="AL254" t="s">
        <v>151</v>
      </c>
      <c r="AM254" t="s">
        <v>152</v>
      </c>
      <c r="AN254" t="s">
        <v>157</v>
      </c>
      <c r="AO254" t="s">
        <v>144</v>
      </c>
      <c r="AP254" t="s">
        <v>154</v>
      </c>
      <c r="AQ254" t="s">
        <v>150</v>
      </c>
    </row>
    <row r="255" spans="1:43" x14ac:dyDescent="0.35">
      <c r="A255">
        <v>48</v>
      </c>
      <c r="B255" t="s">
        <v>35</v>
      </c>
      <c r="C255" t="s">
        <v>36</v>
      </c>
      <c r="D255">
        <v>1112</v>
      </c>
      <c r="E255" t="s">
        <v>37</v>
      </c>
      <c r="F255">
        <v>6</v>
      </c>
      <c r="G255">
        <v>3</v>
      </c>
      <c r="H255" t="s">
        <v>59</v>
      </c>
      <c r="I255">
        <v>1</v>
      </c>
      <c r="J255">
        <v>2119</v>
      </c>
      <c r="K255">
        <v>4</v>
      </c>
      <c r="L255" t="s">
        <v>39</v>
      </c>
      <c r="M255">
        <v>57</v>
      </c>
      <c r="N255">
        <v>1</v>
      </c>
      <c r="O255">
        <v>2</v>
      </c>
      <c r="P255" t="s">
        <v>54</v>
      </c>
      <c r="Q255">
        <v>3</v>
      </c>
      <c r="R255" t="s">
        <v>48</v>
      </c>
      <c r="S255">
        <v>4171</v>
      </c>
      <c r="T255">
        <v>22376</v>
      </c>
      <c r="U255">
        <v>1</v>
      </c>
      <c r="V255" t="s">
        <v>42</v>
      </c>
      <c r="W255" t="s">
        <v>35</v>
      </c>
      <c r="X255">
        <v>11</v>
      </c>
      <c r="Y255">
        <v>3</v>
      </c>
      <c r="Z255">
        <v>3</v>
      </c>
      <c r="AA255">
        <v>80</v>
      </c>
      <c r="AB255">
        <v>1</v>
      </c>
      <c r="AC255">
        <v>3</v>
      </c>
      <c r="AD255">
        <v>2</v>
      </c>
      <c r="AE255">
        <v>1</v>
      </c>
      <c r="AF255">
        <v>3</v>
      </c>
      <c r="AG255">
        <v>7</v>
      </c>
      <c r="AH255">
        <v>1</v>
      </c>
      <c r="AI255">
        <v>4</v>
      </c>
      <c r="AJ255">
        <v>0.11</v>
      </c>
      <c r="AK255" t="s">
        <v>147</v>
      </c>
      <c r="AL255" t="s">
        <v>148</v>
      </c>
      <c r="AM255" t="s">
        <v>152</v>
      </c>
      <c r="AN255" t="s">
        <v>143</v>
      </c>
      <c r="AO255" t="s">
        <v>144</v>
      </c>
      <c r="AP255" t="s">
        <v>145</v>
      </c>
      <c r="AQ255" t="s">
        <v>162</v>
      </c>
    </row>
    <row r="256" spans="1:43" x14ac:dyDescent="0.35">
      <c r="A256">
        <v>46</v>
      </c>
      <c r="B256" t="s">
        <v>35</v>
      </c>
      <c r="C256" t="s">
        <v>55</v>
      </c>
      <c r="D256">
        <v>855</v>
      </c>
      <c r="E256" t="s">
        <v>61</v>
      </c>
      <c r="F256">
        <v>1</v>
      </c>
      <c r="G256">
        <v>4</v>
      </c>
      <c r="H256" t="s">
        <v>59</v>
      </c>
      <c r="I256">
        <v>1</v>
      </c>
      <c r="J256">
        <v>2118</v>
      </c>
      <c r="K256">
        <v>4</v>
      </c>
      <c r="L256" t="s">
        <v>46</v>
      </c>
      <c r="M256">
        <v>88</v>
      </c>
      <c r="N256">
        <v>2</v>
      </c>
      <c r="O256">
        <v>3</v>
      </c>
      <c r="P256" t="s">
        <v>53</v>
      </c>
      <c r="Q256">
        <v>2</v>
      </c>
      <c r="R256" t="s">
        <v>48</v>
      </c>
      <c r="S256">
        <v>4876</v>
      </c>
      <c r="T256">
        <v>9752</v>
      </c>
      <c r="U256">
        <v>4</v>
      </c>
      <c r="V256" t="s">
        <v>42</v>
      </c>
      <c r="W256" t="s">
        <v>43</v>
      </c>
      <c r="X256">
        <v>14</v>
      </c>
      <c r="Y256">
        <v>3</v>
      </c>
      <c r="Z256">
        <v>2</v>
      </c>
      <c r="AA256">
        <v>80</v>
      </c>
      <c r="AB256">
        <v>0</v>
      </c>
      <c r="AC256">
        <v>7</v>
      </c>
      <c r="AD256">
        <v>4</v>
      </c>
      <c r="AE256">
        <v>4</v>
      </c>
      <c r="AF256">
        <v>5</v>
      </c>
      <c r="AG256">
        <v>14</v>
      </c>
      <c r="AH256">
        <v>1</v>
      </c>
      <c r="AI256">
        <v>2</v>
      </c>
      <c r="AJ256">
        <v>0.14000000000000001</v>
      </c>
      <c r="AK256" t="s">
        <v>147</v>
      </c>
      <c r="AL256" t="s">
        <v>148</v>
      </c>
      <c r="AM256" t="s">
        <v>142</v>
      </c>
      <c r="AN256" t="s">
        <v>143</v>
      </c>
      <c r="AO256" t="s">
        <v>144</v>
      </c>
      <c r="AP256" t="s">
        <v>149</v>
      </c>
      <c r="AQ256" t="s">
        <v>146</v>
      </c>
    </row>
    <row r="257" spans="1:43" x14ac:dyDescent="0.35">
      <c r="A257">
        <v>30</v>
      </c>
      <c r="B257" t="s">
        <v>35</v>
      </c>
      <c r="C257" t="s">
        <v>55</v>
      </c>
      <c r="D257">
        <v>268</v>
      </c>
      <c r="E257" t="s">
        <v>61</v>
      </c>
      <c r="F257">
        <v>1</v>
      </c>
      <c r="G257">
        <v>2</v>
      </c>
      <c r="H257" t="s">
        <v>59</v>
      </c>
      <c r="I257">
        <v>1</v>
      </c>
      <c r="J257">
        <v>2117</v>
      </c>
      <c r="K257">
        <v>3</v>
      </c>
      <c r="L257" t="s">
        <v>39</v>
      </c>
      <c r="M257">
        <v>43</v>
      </c>
      <c r="N257">
        <v>3</v>
      </c>
      <c r="O257">
        <v>2</v>
      </c>
      <c r="P257" t="s">
        <v>56</v>
      </c>
      <c r="Q257">
        <v>4</v>
      </c>
      <c r="R257" t="s">
        <v>41</v>
      </c>
      <c r="S257">
        <v>2932</v>
      </c>
      <c r="T257">
        <v>3687</v>
      </c>
      <c r="U257">
        <v>1</v>
      </c>
      <c r="V257" t="s">
        <v>42</v>
      </c>
      <c r="W257" t="s">
        <v>35</v>
      </c>
      <c r="X257">
        <v>11</v>
      </c>
      <c r="Y257">
        <v>4</v>
      </c>
      <c r="Z257">
        <v>3</v>
      </c>
      <c r="AA257">
        <v>80</v>
      </c>
      <c r="AB257">
        <v>3</v>
      </c>
      <c r="AC257">
        <v>10</v>
      </c>
      <c r="AD257">
        <v>3</v>
      </c>
      <c r="AE257">
        <v>3</v>
      </c>
      <c r="AF257">
        <v>7</v>
      </c>
      <c r="AG257">
        <v>3</v>
      </c>
      <c r="AH257">
        <v>2</v>
      </c>
      <c r="AI257">
        <v>0</v>
      </c>
      <c r="AJ257">
        <v>0.11</v>
      </c>
      <c r="AK257" t="s">
        <v>140</v>
      </c>
      <c r="AL257" t="s">
        <v>141</v>
      </c>
      <c r="AM257" t="s">
        <v>156</v>
      </c>
      <c r="AN257" t="s">
        <v>143</v>
      </c>
      <c r="AO257" t="s">
        <v>144</v>
      </c>
      <c r="AP257" t="s">
        <v>149</v>
      </c>
      <c r="AQ257" t="s">
        <v>150</v>
      </c>
    </row>
    <row r="258" spans="1:43" x14ac:dyDescent="0.35">
      <c r="A258">
        <v>44</v>
      </c>
      <c r="B258" t="s">
        <v>35</v>
      </c>
      <c r="C258" t="s">
        <v>55</v>
      </c>
      <c r="D258">
        <v>330</v>
      </c>
      <c r="E258" t="s">
        <v>45</v>
      </c>
      <c r="F258">
        <v>24</v>
      </c>
      <c r="G258">
        <v>3</v>
      </c>
      <c r="H258" t="s">
        <v>61</v>
      </c>
      <c r="I258">
        <v>1</v>
      </c>
      <c r="J258">
        <v>2113</v>
      </c>
      <c r="K258">
        <v>3</v>
      </c>
      <c r="L258" t="s">
        <v>46</v>
      </c>
      <c r="M258">
        <v>61</v>
      </c>
      <c r="N258">
        <v>2</v>
      </c>
      <c r="O258">
        <v>1</v>
      </c>
      <c r="P258" t="s">
        <v>40</v>
      </c>
      <c r="Q258">
        <v>2</v>
      </c>
      <c r="R258" t="s">
        <v>52</v>
      </c>
      <c r="S258">
        <v>10209</v>
      </c>
      <c r="T258">
        <v>9068</v>
      </c>
      <c r="U258">
        <v>4</v>
      </c>
      <c r="V258" t="s">
        <v>42</v>
      </c>
      <c r="W258" t="s">
        <v>35</v>
      </c>
      <c r="X258">
        <v>14</v>
      </c>
      <c r="Y258">
        <v>3</v>
      </c>
      <c r="Z258">
        <v>3</v>
      </c>
      <c r="AA258">
        <v>80</v>
      </c>
      <c r="AB258">
        <v>0</v>
      </c>
      <c r="AC258">
        <v>21</v>
      </c>
      <c r="AD258">
        <v>3</v>
      </c>
      <c r="AE258">
        <v>2</v>
      </c>
      <c r="AF258">
        <v>3</v>
      </c>
      <c r="AG258">
        <v>8</v>
      </c>
      <c r="AH258">
        <v>0</v>
      </c>
      <c r="AI258">
        <v>2</v>
      </c>
      <c r="AJ258">
        <v>0.14000000000000001</v>
      </c>
      <c r="AK258" t="s">
        <v>140</v>
      </c>
      <c r="AL258" t="s">
        <v>148</v>
      </c>
      <c r="AM258" t="s">
        <v>152</v>
      </c>
      <c r="AN258" t="s">
        <v>160</v>
      </c>
      <c r="AO258" t="s">
        <v>144</v>
      </c>
      <c r="AP258" t="s">
        <v>149</v>
      </c>
      <c r="AQ258" t="s">
        <v>150</v>
      </c>
    </row>
    <row r="259" spans="1:43" x14ac:dyDescent="0.35">
      <c r="A259">
        <v>27</v>
      </c>
      <c r="B259" t="s">
        <v>35</v>
      </c>
      <c r="C259" t="s">
        <v>44</v>
      </c>
      <c r="D259">
        <v>527</v>
      </c>
      <c r="E259" t="s">
        <v>37</v>
      </c>
      <c r="F259">
        <v>19</v>
      </c>
      <c r="G259">
        <v>3</v>
      </c>
      <c r="H259" t="s">
        <v>59</v>
      </c>
      <c r="I259">
        <v>1</v>
      </c>
      <c r="J259">
        <v>2112</v>
      </c>
      <c r="K259">
        <v>3</v>
      </c>
      <c r="L259" t="s">
        <v>39</v>
      </c>
      <c r="M259">
        <v>45</v>
      </c>
      <c r="N259">
        <v>3</v>
      </c>
      <c r="O259">
        <v>2</v>
      </c>
      <c r="P259" t="s">
        <v>53</v>
      </c>
      <c r="Q259">
        <v>1</v>
      </c>
      <c r="R259" t="s">
        <v>41</v>
      </c>
      <c r="S259">
        <v>16885</v>
      </c>
      <c r="T259">
        <v>13072</v>
      </c>
      <c r="U259">
        <v>0</v>
      </c>
      <c r="V259" t="s">
        <v>42</v>
      </c>
      <c r="W259" t="s">
        <v>43</v>
      </c>
      <c r="X259">
        <v>11</v>
      </c>
      <c r="Y259">
        <v>3</v>
      </c>
      <c r="Z259">
        <v>2</v>
      </c>
      <c r="AA259">
        <v>80</v>
      </c>
      <c r="AB259">
        <v>1</v>
      </c>
      <c r="AC259">
        <v>6</v>
      </c>
      <c r="AD259">
        <v>2</v>
      </c>
      <c r="AE259">
        <v>2</v>
      </c>
      <c r="AF259">
        <v>3</v>
      </c>
      <c r="AG259">
        <v>3</v>
      </c>
      <c r="AH259">
        <v>1</v>
      </c>
      <c r="AI259">
        <v>3</v>
      </c>
      <c r="AJ259">
        <v>0.11</v>
      </c>
      <c r="AK259" t="s">
        <v>159</v>
      </c>
      <c r="AL259" t="s">
        <v>148</v>
      </c>
      <c r="AM259" t="s">
        <v>156</v>
      </c>
      <c r="AN259" t="s">
        <v>157</v>
      </c>
      <c r="AO259" t="s">
        <v>144</v>
      </c>
      <c r="AP259" t="s">
        <v>145</v>
      </c>
      <c r="AQ259" t="s">
        <v>146</v>
      </c>
    </row>
    <row r="260" spans="1:43" x14ac:dyDescent="0.35">
      <c r="A260">
        <v>56</v>
      </c>
      <c r="B260" t="s">
        <v>35</v>
      </c>
      <c r="C260" t="s">
        <v>36</v>
      </c>
      <c r="D260">
        <v>689</v>
      </c>
      <c r="E260" t="s">
        <v>37</v>
      </c>
      <c r="F260">
        <v>24</v>
      </c>
      <c r="G260">
        <v>3</v>
      </c>
      <c r="H260" t="s">
        <v>60</v>
      </c>
      <c r="I260">
        <v>1</v>
      </c>
      <c r="J260">
        <v>2111</v>
      </c>
      <c r="K260">
        <v>3</v>
      </c>
      <c r="L260" t="s">
        <v>39</v>
      </c>
      <c r="M260">
        <v>98</v>
      </c>
      <c r="N260">
        <v>3</v>
      </c>
      <c r="O260">
        <v>2</v>
      </c>
      <c r="P260" t="s">
        <v>61</v>
      </c>
      <c r="Q260">
        <v>1</v>
      </c>
      <c r="R260" t="s">
        <v>48</v>
      </c>
      <c r="S260">
        <v>2500</v>
      </c>
      <c r="T260">
        <v>11439</v>
      </c>
      <c r="U260">
        <v>0</v>
      </c>
      <c r="V260" t="s">
        <v>42</v>
      </c>
      <c r="W260" t="s">
        <v>43</v>
      </c>
      <c r="X260">
        <v>14</v>
      </c>
      <c r="Y260">
        <v>3</v>
      </c>
      <c r="Z260">
        <v>1</v>
      </c>
      <c r="AA260">
        <v>80</v>
      </c>
      <c r="AB260">
        <v>0</v>
      </c>
      <c r="AC260">
        <v>10</v>
      </c>
      <c r="AD260">
        <v>3</v>
      </c>
      <c r="AE260">
        <v>3</v>
      </c>
      <c r="AF260">
        <v>5</v>
      </c>
      <c r="AG260">
        <v>7</v>
      </c>
      <c r="AH260">
        <v>3</v>
      </c>
      <c r="AI260">
        <v>0</v>
      </c>
      <c r="AJ260">
        <v>0.14000000000000001</v>
      </c>
      <c r="AK260" t="s">
        <v>147</v>
      </c>
      <c r="AL260" t="s">
        <v>148</v>
      </c>
      <c r="AM260" t="s">
        <v>142</v>
      </c>
      <c r="AN260" t="s">
        <v>160</v>
      </c>
      <c r="AO260" t="s">
        <v>144</v>
      </c>
      <c r="AP260" t="s">
        <v>149</v>
      </c>
      <c r="AQ260" t="s">
        <v>150</v>
      </c>
    </row>
    <row r="261" spans="1:43" x14ac:dyDescent="0.35">
      <c r="A261">
        <v>35</v>
      </c>
      <c r="B261" t="s">
        <v>35</v>
      </c>
      <c r="C261" t="s">
        <v>44</v>
      </c>
      <c r="D261">
        <v>1469</v>
      </c>
      <c r="E261" t="s">
        <v>61</v>
      </c>
      <c r="F261">
        <v>22</v>
      </c>
      <c r="G261">
        <v>2</v>
      </c>
      <c r="H261" t="s">
        <v>49</v>
      </c>
      <c r="I261">
        <v>1</v>
      </c>
      <c r="J261">
        <v>2110</v>
      </c>
      <c r="K261">
        <v>3</v>
      </c>
      <c r="L261" t="s">
        <v>39</v>
      </c>
      <c r="M261">
        <v>100</v>
      </c>
      <c r="N261">
        <v>3</v>
      </c>
      <c r="O261">
        <v>3</v>
      </c>
      <c r="P261" t="s">
        <v>57</v>
      </c>
      <c r="Q261">
        <v>1</v>
      </c>
      <c r="R261" t="s">
        <v>48</v>
      </c>
      <c r="S261">
        <v>2889</v>
      </c>
      <c r="T261">
        <v>8916</v>
      </c>
      <c r="U261">
        <v>4</v>
      </c>
      <c r="V261" t="s">
        <v>42</v>
      </c>
      <c r="W261" t="s">
        <v>35</v>
      </c>
      <c r="X261">
        <v>15</v>
      </c>
      <c r="Y261">
        <v>3</v>
      </c>
      <c r="Z261">
        <v>4</v>
      </c>
      <c r="AA261">
        <v>80</v>
      </c>
      <c r="AB261">
        <v>1</v>
      </c>
      <c r="AC261">
        <v>31</v>
      </c>
      <c r="AD261">
        <v>3</v>
      </c>
      <c r="AE261">
        <v>2</v>
      </c>
      <c r="AF261">
        <v>0</v>
      </c>
      <c r="AG261">
        <v>6</v>
      </c>
      <c r="AH261">
        <v>0</v>
      </c>
      <c r="AI261">
        <v>2</v>
      </c>
      <c r="AJ261">
        <v>0.15</v>
      </c>
      <c r="AK261" t="s">
        <v>140</v>
      </c>
      <c r="AL261" t="s">
        <v>151</v>
      </c>
      <c r="AM261" t="s">
        <v>142</v>
      </c>
      <c r="AN261" t="s">
        <v>160</v>
      </c>
      <c r="AO261" t="s">
        <v>144</v>
      </c>
      <c r="AP261" t="s">
        <v>149</v>
      </c>
      <c r="AQ261" t="s">
        <v>150</v>
      </c>
    </row>
    <row r="262" spans="1:43" x14ac:dyDescent="0.35">
      <c r="A262">
        <v>31</v>
      </c>
      <c r="B262" t="s">
        <v>35</v>
      </c>
      <c r="C262" t="s">
        <v>44</v>
      </c>
      <c r="D262">
        <v>911</v>
      </c>
      <c r="E262" t="s">
        <v>37</v>
      </c>
      <c r="F262">
        <v>23</v>
      </c>
      <c r="G262">
        <v>3</v>
      </c>
      <c r="H262" t="s">
        <v>49</v>
      </c>
      <c r="I262">
        <v>1</v>
      </c>
      <c r="J262">
        <v>2109</v>
      </c>
      <c r="K262">
        <v>4</v>
      </c>
      <c r="L262" t="s">
        <v>46</v>
      </c>
      <c r="M262">
        <v>100</v>
      </c>
      <c r="N262">
        <v>2</v>
      </c>
      <c r="O262">
        <v>3</v>
      </c>
      <c r="P262" t="s">
        <v>54</v>
      </c>
      <c r="Q262">
        <v>4</v>
      </c>
      <c r="R262" t="s">
        <v>48</v>
      </c>
      <c r="S262">
        <v>3161</v>
      </c>
      <c r="T262">
        <v>16213</v>
      </c>
      <c r="U262">
        <v>6</v>
      </c>
      <c r="V262" t="s">
        <v>42</v>
      </c>
      <c r="W262" t="s">
        <v>35</v>
      </c>
      <c r="X262">
        <v>11</v>
      </c>
      <c r="Y262">
        <v>3</v>
      </c>
      <c r="Z262">
        <v>3</v>
      </c>
      <c r="AA262">
        <v>80</v>
      </c>
      <c r="AB262">
        <v>1</v>
      </c>
      <c r="AC262">
        <v>5</v>
      </c>
      <c r="AD262">
        <v>3</v>
      </c>
      <c r="AE262">
        <v>2</v>
      </c>
      <c r="AF262">
        <v>5</v>
      </c>
      <c r="AG262">
        <v>9</v>
      </c>
      <c r="AH262">
        <v>1</v>
      </c>
      <c r="AI262">
        <v>8</v>
      </c>
      <c r="AJ262">
        <v>0.11</v>
      </c>
      <c r="AK262" t="s">
        <v>140</v>
      </c>
      <c r="AL262" t="s">
        <v>148</v>
      </c>
      <c r="AM262" t="s">
        <v>142</v>
      </c>
      <c r="AN262" t="s">
        <v>160</v>
      </c>
      <c r="AO262" t="s">
        <v>144</v>
      </c>
      <c r="AP262" t="s">
        <v>149</v>
      </c>
      <c r="AQ262" t="s">
        <v>146</v>
      </c>
    </row>
    <row r="263" spans="1:43" x14ac:dyDescent="0.35">
      <c r="A263">
        <v>31</v>
      </c>
      <c r="B263" t="s">
        <v>35</v>
      </c>
      <c r="C263" t="s">
        <v>44</v>
      </c>
      <c r="D263">
        <v>307</v>
      </c>
      <c r="E263" t="s">
        <v>45</v>
      </c>
      <c r="F263">
        <v>29</v>
      </c>
      <c r="G263">
        <v>2</v>
      </c>
      <c r="H263" t="s">
        <v>51</v>
      </c>
      <c r="I263">
        <v>1</v>
      </c>
      <c r="J263">
        <v>355</v>
      </c>
      <c r="K263">
        <v>3</v>
      </c>
      <c r="L263" t="s">
        <v>46</v>
      </c>
      <c r="M263">
        <v>71</v>
      </c>
      <c r="N263">
        <v>2</v>
      </c>
      <c r="O263">
        <v>1</v>
      </c>
      <c r="P263" t="s">
        <v>50</v>
      </c>
      <c r="Q263">
        <v>2</v>
      </c>
      <c r="R263" t="s">
        <v>41</v>
      </c>
      <c r="S263">
        <v>3479</v>
      </c>
      <c r="T263">
        <v>11652</v>
      </c>
      <c r="U263">
        <v>0</v>
      </c>
      <c r="V263" t="s">
        <v>42</v>
      </c>
      <c r="W263" t="s">
        <v>43</v>
      </c>
      <c r="X263">
        <v>11</v>
      </c>
      <c r="Y263">
        <v>3</v>
      </c>
      <c r="Z263">
        <v>2</v>
      </c>
      <c r="AA263">
        <v>80</v>
      </c>
      <c r="AB263">
        <v>0</v>
      </c>
      <c r="AC263">
        <v>6</v>
      </c>
      <c r="AD263">
        <v>2</v>
      </c>
      <c r="AE263">
        <v>4</v>
      </c>
      <c r="AF263">
        <v>5</v>
      </c>
      <c r="AG263">
        <v>4</v>
      </c>
      <c r="AH263">
        <v>1</v>
      </c>
      <c r="AI263">
        <v>4</v>
      </c>
      <c r="AJ263">
        <v>0.11</v>
      </c>
      <c r="AK263" t="s">
        <v>140</v>
      </c>
      <c r="AL263" t="s">
        <v>148</v>
      </c>
      <c r="AM263" t="s">
        <v>152</v>
      </c>
      <c r="AN263" t="s">
        <v>160</v>
      </c>
      <c r="AO263" t="s">
        <v>144</v>
      </c>
      <c r="AP263" t="s">
        <v>145</v>
      </c>
      <c r="AQ263" t="s">
        <v>146</v>
      </c>
    </row>
    <row r="264" spans="1:43" x14ac:dyDescent="0.35">
      <c r="A264">
        <v>39</v>
      </c>
      <c r="B264" t="s">
        <v>35</v>
      </c>
      <c r="C264" t="s">
        <v>36</v>
      </c>
      <c r="D264">
        <v>1334</v>
      </c>
      <c r="E264" t="s">
        <v>37</v>
      </c>
      <c r="F264">
        <v>2</v>
      </c>
      <c r="G264">
        <v>3</v>
      </c>
      <c r="H264" t="s">
        <v>59</v>
      </c>
      <c r="I264">
        <v>1</v>
      </c>
      <c r="J264">
        <v>2107</v>
      </c>
      <c r="K264">
        <v>2</v>
      </c>
      <c r="L264" t="s">
        <v>46</v>
      </c>
      <c r="M264">
        <v>92</v>
      </c>
      <c r="N264">
        <v>3</v>
      </c>
      <c r="O264">
        <v>1</v>
      </c>
      <c r="P264" t="s">
        <v>56</v>
      </c>
      <c r="Q264">
        <v>2</v>
      </c>
      <c r="R264" t="s">
        <v>52</v>
      </c>
      <c r="S264">
        <v>5482</v>
      </c>
      <c r="T264">
        <v>18899</v>
      </c>
      <c r="U264">
        <v>3</v>
      </c>
      <c r="V264" t="s">
        <v>42</v>
      </c>
      <c r="W264" t="s">
        <v>43</v>
      </c>
      <c r="X264">
        <v>15</v>
      </c>
      <c r="Y264">
        <v>4</v>
      </c>
      <c r="Z264">
        <v>3</v>
      </c>
      <c r="AA264">
        <v>80</v>
      </c>
      <c r="AB264">
        <v>1</v>
      </c>
      <c r="AC264">
        <v>10</v>
      </c>
      <c r="AD264">
        <v>5</v>
      </c>
      <c r="AE264">
        <v>3</v>
      </c>
      <c r="AF264">
        <v>6</v>
      </c>
      <c r="AG264">
        <v>0</v>
      </c>
      <c r="AH264">
        <v>0</v>
      </c>
      <c r="AI264">
        <v>2</v>
      </c>
      <c r="AJ264">
        <v>0.15</v>
      </c>
      <c r="AK264" t="s">
        <v>140</v>
      </c>
      <c r="AL264" t="s">
        <v>141</v>
      </c>
      <c r="AM264" t="s">
        <v>142</v>
      </c>
      <c r="AN264" t="s">
        <v>143</v>
      </c>
      <c r="AO264" t="s">
        <v>144</v>
      </c>
      <c r="AP264" t="s">
        <v>154</v>
      </c>
      <c r="AQ264" t="s">
        <v>150</v>
      </c>
    </row>
    <row r="265" spans="1:43" x14ac:dyDescent="0.35">
      <c r="A265">
        <v>23</v>
      </c>
      <c r="B265" t="s">
        <v>35</v>
      </c>
      <c r="C265" t="s">
        <v>44</v>
      </c>
      <c r="D265">
        <v>697</v>
      </c>
      <c r="E265" t="s">
        <v>61</v>
      </c>
      <c r="F265">
        <v>22</v>
      </c>
      <c r="G265">
        <v>3</v>
      </c>
      <c r="H265" t="s">
        <v>59</v>
      </c>
      <c r="I265">
        <v>1</v>
      </c>
      <c r="J265">
        <v>2106</v>
      </c>
      <c r="K265">
        <v>1</v>
      </c>
      <c r="L265" t="s">
        <v>46</v>
      </c>
      <c r="M265">
        <v>39</v>
      </c>
      <c r="N265">
        <v>3</v>
      </c>
      <c r="O265">
        <v>2</v>
      </c>
      <c r="P265" t="s">
        <v>40</v>
      </c>
      <c r="Q265">
        <v>4</v>
      </c>
      <c r="R265" t="s">
        <v>48</v>
      </c>
      <c r="S265">
        <v>6334</v>
      </c>
      <c r="T265">
        <v>18869</v>
      </c>
      <c r="U265">
        <v>7</v>
      </c>
      <c r="V265" t="s">
        <v>42</v>
      </c>
      <c r="W265" t="s">
        <v>43</v>
      </c>
      <c r="X265">
        <v>12</v>
      </c>
      <c r="Y265">
        <v>4</v>
      </c>
      <c r="Z265">
        <v>4</v>
      </c>
      <c r="AA265">
        <v>80</v>
      </c>
      <c r="AB265">
        <v>1</v>
      </c>
      <c r="AC265">
        <v>8</v>
      </c>
      <c r="AD265">
        <v>2</v>
      </c>
      <c r="AE265">
        <v>3</v>
      </c>
      <c r="AF265">
        <v>3</v>
      </c>
      <c r="AG265">
        <v>5</v>
      </c>
      <c r="AH265">
        <v>1</v>
      </c>
      <c r="AI265">
        <v>2</v>
      </c>
      <c r="AJ265">
        <v>0.12</v>
      </c>
      <c r="AK265" t="s">
        <v>159</v>
      </c>
      <c r="AL265" t="s">
        <v>148</v>
      </c>
      <c r="AM265" t="s">
        <v>156</v>
      </c>
      <c r="AN265" t="s">
        <v>160</v>
      </c>
      <c r="AO265" t="s">
        <v>144</v>
      </c>
      <c r="AP265" t="s">
        <v>145</v>
      </c>
      <c r="AQ265" t="s">
        <v>146</v>
      </c>
    </row>
    <row r="266" spans="1:43" x14ac:dyDescent="0.35">
      <c r="A266">
        <v>38</v>
      </c>
      <c r="B266" t="s">
        <v>35</v>
      </c>
      <c r="C266" t="s">
        <v>44</v>
      </c>
      <c r="D266">
        <v>1272</v>
      </c>
      <c r="E266" t="s">
        <v>61</v>
      </c>
      <c r="F266">
        <v>18</v>
      </c>
      <c r="G266">
        <v>2</v>
      </c>
      <c r="H266" t="s">
        <v>49</v>
      </c>
      <c r="I266">
        <v>1</v>
      </c>
      <c r="J266">
        <v>2105</v>
      </c>
      <c r="K266">
        <v>1</v>
      </c>
      <c r="L266" t="s">
        <v>39</v>
      </c>
      <c r="M266">
        <v>94</v>
      </c>
      <c r="N266">
        <v>2</v>
      </c>
      <c r="O266">
        <v>3</v>
      </c>
      <c r="P266" t="s">
        <v>50</v>
      </c>
      <c r="Q266">
        <v>3</v>
      </c>
      <c r="R266" t="s">
        <v>48</v>
      </c>
      <c r="S266">
        <v>5363</v>
      </c>
      <c r="T266">
        <v>13829</v>
      </c>
      <c r="U266">
        <v>1</v>
      </c>
      <c r="V266" t="s">
        <v>42</v>
      </c>
      <c r="W266" t="s">
        <v>35</v>
      </c>
      <c r="X266">
        <v>18</v>
      </c>
      <c r="Y266">
        <v>3</v>
      </c>
      <c r="Z266">
        <v>4</v>
      </c>
      <c r="AA266">
        <v>80</v>
      </c>
      <c r="AB266">
        <v>1</v>
      </c>
      <c r="AC266">
        <v>9</v>
      </c>
      <c r="AD266">
        <v>3</v>
      </c>
      <c r="AE266">
        <v>1</v>
      </c>
      <c r="AF266">
        <v>3</v>
      </c>
      <c r="AG266">
        <v>14</v>
      </c>
      <c r="AH266">
        <v>0</v>
      </c>
      <c r="AI266">
        <v>11</v>
      </c>
      <c r="AJ266">
        <v>0.18</v>
      </c>
      <c r="AK266" t="s">
        <v>140</v>
      </c>
      <c r="AL266" t="s">
        <v>148</v>
      </c>
      <c r="AM266" t="s">
        <v>142</v>
      </c>
      <c r="AN266" t="s">
        <v>157</v>
      </c>
      <c r="AO266" t="s">
        <v>153</v>
      </c>
      <c r="AP266" t="s">
        <v>149</v>
      </c>
      <c r="AQ266" t="s">
        <v>146</v>
      </c>
    </row>
    <row r="267" spans="1:43" x14ac:dyDescent="0.35">
      <c r="A267">
        <v>31</v>
      </c>
      <c r="B267" t="s">
        <v>35</v>
      </c>
      <c r="C267" t="s">
        <v>36</v>
      </c>
      <c r="D267">
        <v>422</v>
      </c>
      <c r="E267" t="s">
        <v>37</v>
      </c>
      <c r="F267">
        <v>1</v>
      </c>
      <c r="G267">
        <v>4</v>
      </c>
      <c r="H267" t="s">
        <v>49</v>
      </c>
      <c r="I267">
        <v>1</v>
      </c>
      <c r="J267">
        <v>2103</v>
      </c>
      <c r="K267">
        <v>2</v>
      </c>
      <c r="L267" t="s">
        <v>46</v>
      </c>
      <c r="M267">
        <v>79</v>
      </c>
      <c r="N267">
        <v>1</v>
      </c>
      <c r="O267">
        <v>3</v>
      </c>
      <c r="P267" t="s">
        <v>56</v>
      </c>
      <c r="Q267">
        <v>2</v>
      </c>
      <c r="R267" t="s">
        <v>52</v>
      </c>
      <c r="S267">
        <v>4364</v>
      </c>
      <c r="T267">
        <v>10589</v>
      </c>
      <c r="U267">
        <v>1</v>
      </c>
      <c r="V267" t="s">
        <v>42</v>
      </c>
      <c r="W267" t="s">
        <v>35</v>
      </c>
      <c r="X267">
        <v>12</v>
      </c>
      <c r="Y267">
        <v>3</v>
      </c>
      <c r="Z267">
        <v>1</v>
      </c>
      <c r="AA267">
        <v>80</v>
      </c>
      <c r="AB267">
        <v>1</v>
      </c>
      <c r="AC267">
        <v>6</v>
      </c>
      <c r="AD267">
        <v>2</v>
      </c>
      <c r="AE267">
        <v>3</v>
      </c>
      <c r="AF267">
        <v>13</v>
      </c>
      <c r="AG267">
        <v>0</v>
      </c>
      <c r="AH267">
        <v>1</v>
      </c>
      <c r="AI267">
        <v>1</v>
      </c>
      <c r="AJ267">
        <v>0.12</v>
      </c>
      <c r="AK267" t="s">
        <v>140</v>
      </c>
      <c r="AL267" t="s">
        <v>155</v>
      </c>
      <c r="AM267" t="s">
        <v>142</v>
      </c>
      <c r="AN267" t="s">
        <v>143</v>
      </c>
      <c r="AO267" t="s">
        <v>144</v>
      </c>
      <c r="AP267" t="s">
        <v>145</v>
      </c>
      <c r="AQ267" t="s">
        <v>146</v>
      </c>
    </row>
    <row r="268" spans="1:43" x14ac:dyDescent="0.35">
      <c r="A268">
        <v>28</v>
      </c>
      <c r="B268" t="s">
        <v>35</v>
      </c>
      <c r="C268" t="s">
        <v>36</v>
      </c>
      <c r="D268">
        <v>529</v>
      </c>
      <c r="E268" t="s">
        <v>45</v>
      </c>
      <c r="F268">
        <v>2</v>
      </c>
      <c r="G268">
        <v>4</v>
      </c>
      <c r="H268" t="s">
        <v>38</v>
      </c>
      <c r="I268">
        <v>1</v>
      </c>
      <c r="J268">
        <v>364</v>
      </c>
      <c r="K268">
        <v>1</v>
      </c>
      <c r="L268" t="s">
        <v>46</v>
      </c>
      <c r="M268">
        <v>79</v>
      </c>
      <c r="N268">
        <v>3</v>
      </c>
      <c r="O268">
        <v>1</v>
      </c>
      <c r="P268" t="s">
        <v>50</v>
      </c>
      <c r="Q268">
        <v>3</v>
      </c>
      <c r="R268" t="s">
        <v>41</v>
      </c>
      <c r="S268">
        <v>3485</v>
      </c>
      <c r="T268">
        <v>14935</v>
      </c>
      <c r="U268">
        <v>2</v>
      </c>
      <c r="V268" t="s">
        <v>42</v>
      </c>
      <c r="W268" t="s">
        <v>43</v>
      </c>
      <c r="X268">
        <v>11</v>
      </c>
      <c r="Y268">
        <v>3</v>
      </c>
      <c r="Z268">
        <v>3</v>
      </c>
      <c r="AA268">
        <v>80</v>
      </c>
      <c r="AB268">
        <v>0</v>
      </c>
      <c r="AC268">
        <v>5</v>
      </c>
      <c r="AD268">
        <v>5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0.11</v>
      </c>
      <c r="AK268" t="s">
        <v>159</v>
      </c>
      <c r="AL268" t="s">
        <v>151</v>
      </c>
      <c r="AM268" t="s">
        <v>142</v>
      </c>
      <c r="AN268" t="s">
        <v>143</v>
      </c>
      <c r="AO268" t="s">
        <v>144</v>
      </c>
      <c r="AP268" t="s">
        <v>154</v>
      </c>
      <c r="AQ268" t="s">
        <v>146</v>
      </c>
    </row>
    <row r="269" spans="1:43" x14ac:dyDescent="0.35">
      <c r="A269">
        <v>36</v>
      </c>
      <c r="B269" t="s">
        <v>35</v>
      </c>
      <c r="C269" t="s">
        <v>44</v>
      </c>
      <c r="D269">
        <v>1092</v>
      </c>
      <c r="E269" t="s">
        <v>37</v>
      </c>
      <c r="F269">
        <v>1</v>
      </c>
      <c r="G269">
        <v>3</v>
      </c>
      <c r="H269" t="s">
        <v>61</v>
      </c>
      <c r="I269">
        <v>1</v>
      </c>
      <c r="J269">
        <v>2100</v>
      </c>
      <c r="K269">
        <v>3</v>
      </c>
      <c r="L269" t="s">
        <v>46</v>
      </c>
      <c r="M269">
        <v>95</v>
      </c>
      <c r="N269">
        <v>3</v>
      </c>
      <c r="O269">
        <v>3</v>
      </c>
      <c r="P269" t="s">
        <v>53</v>
      </c>
      <c r="Q269">
        <v>4</v>
      </c>
      <c r="R269" t="s">
        <v>41</v>
      </c>
      <c r="S269">
        <v>5071</v>
      </c>
      <c r="T269">
        <v>26314</v>
      </c>
      <c r="U269">
        <v>2</v>
      </c>
      <c r="V269" t="s">
        <v>42</v>
      </c>
      <c r="W269" t="s">
        <v>35</v>
      </c>
      <c r="X269">
        <v>11</v>
      </c>
      <c r="Y269">
        <v>3</v>
      </c>
      <c r="Z269">
        <v>3</v>
      </c>
      <c r="AA269">
        <v>80</v>
      </c>
      <c r="AB269">
        <v>1</v>
      </c>
      <c r="AC269">
        <v>16</v>
      </c>
      <c r="AD269">
        <v>3</v>
      </c>
      <c r="AE269">
        <v>3</v>
      </c>
      <c r="AF269">
        <v>2</v>
      </c>
      <c r="AG269">
        <v>9</v>
      </c>
      <c r="AH269">
        <v>9</v>
      </c>
      <c r="AI269">
        <v>1</v>
      </c>
      <c r="AJ269">
        <v>0.11</v>
      </c>
      <c r="AK269" t="s">
        <v>140</v>
      </c>
      <c r="AL269" t="s">
        <v>148</v>
      </c>
      <c r="AM269" t="s">
        <v>142</v>
      </c>
      <c r="AN269" t="s">
        <v>143</v>
      </c>
      <c r="AO269" t="s">
        <v>144</v>
      </c>
      <c r="AP269" t="s">
        <v>149</v>
      </c>
      <c r="AQ269" t="s">
        <v>150</v>
      </c>
    </row>
    <row r="270" spans="1:43" x14ac:dyDescent="0.35">
      <c r="A270">
        <v>36</v>
      </c>
      <c r="B270" t="s">
        <v>35</v>
      </c>
      <c r="C270" t="s">
        <v>36</v>
      </c>
      <c r="D270">
        <v>933</v>
      </c>
      <c r="E270" t="s">
        <v>45</v>
      </c>
      <c r="F270">
        <v>11</v>
      </c>
      <c r="G270">
        <v>1</v>
      </c>
      <c r="H270" t="s">
        <v>51</v>
      </c>
      <c r="I270">
        <v>1</v>
      </c>
      <c r="J270">
        <v>2098</v>
      </c>
      <c r="K270">
        <v>3</v>
      </c>
      <c r="L270" t="s">
        <v>46</v>
      </c>
      <c r="M270">
        <v>87</v>
      </c>
      <c r="N270">
        <v>3</v>
      </c>
      <c r="O270">
        <v>1</v>
      </c>
      <c r="P270" t="s">
        <v>40</v>
      </c>
      <c r="Q270">
        <v>1</v>
      </c>
      <c r="R270" t="s">
        <v>41</v>
      </c>
      <c r="S270">
        <v>3221</v>
      </c>
      <c r="T270">
        <v>18103</v>
      </c>
      <c r="U270">
        <v>1</v>
      </c>
      <c r="V270" t="s">
        <v>42</v>
      </c>
      <c r="W270" t="s">
        <v>43</v>
      </c>
      <c r="X270">
        <v>14</v>
      </c>
      <c r="Y270">
        <v>4</v>
      </c>
      <c r="Z270">
        <v>3</v>
      </c>
      <c r="AA270">
        <v>80</v>
      </c>
      <c r="AB270">
        <v>0</v>
      </c>
      <c r="AC270">
        <v>10</v>
      </c>
      <c r="AD270">
        <v>3</v>
      </c>
      <c r="AE270">
        <v>3</v>
      </c>
      <c r="AF270">
        <v>7</v>
      </c>
      <c r="AG270">
        <v>9</v>
      </c>
      <c r="AH270">
        <v>1</v>
      </c>
      <c r="AI270">
        <v>0</v>
      </c>
      <c r="AJ270">
        <v>0.14000000000000001</v>
      </c>
      <c r="AK270" t="s">
        <v>140</v>
      </c>
      <c r="AL270" t="s">
        <v>141</v>
      </c>
      <c r="AM270" t="s">
        <v>142</v>
      </c>
      <c r="AN270" t="s">
        <v>157</v>
      </c>
      <c r="AO270" t="s">
        <v>144</v>
      </c>
      <c r="AP270" t="s">
        <v>149</v>
      </c>
      <c r="AQ270" t="s">
        <v>150</v>
      </c>
    </row>
    <row r="271" spans="1:43" x14ac:dyDescent="0.35">
      <c r="A271">
        <v>35</v>
      </c>
      <c r="B271" t="s">
        <v>35</v>
      </c>
      <c r="C271" t="s">
        <v>44</v>
      </c>
      <c r="D271">
        <v>1158</v>
      </c>
      <c r="E271" t="s">
        <v>61</v>
      </c>
      <c r="F271">
        <v>8</v>
      </c>
      <c r="G271">
        <v>1</v>
      </c>
      <c r="H271" t="s">
        <v>38</v>
      </c>
      <c r="I271">
        <v>1</v>
      </c>
      <c r="J271">
        <v>2095</v>
      </c>
      <c r="K271">
        <v>4</v>
      </c>
      <c r="L271" t="s">
        <v>39</v>
      </c>
      <c r="M271">
        <v>72</v>
      </c>
      <c r="N271">
        <v>1</v>
      </c>
      <c r="O271">
        <v>4</v>
      </c>
      <c r="P271" t="s">
        <v>56</v>
      </c>
      <c r="Q271">
        <v>3</v>
      </c>
      <c r="R271" t="s">
        <v>52</v>
      </c>
      <c r="S271">
        <v>13695</v>
      </c>
      <c r="T271">
        <v>11591</v>
      </c>
      <c r="U271">
        <v>5</v>
      </c>
      <c r="V271" t="s">
        <v>42</v>
      </c>
      <c r="W271" t="s">
        <v>43</v>
      </c>
      <c r="X271">
        <v>18</v>
      </c>
      <c r="Y271">
        <v>4</v>
      </c>
      <c r="Z271">
        <v>1</v>
      </c>
      <c r="AA271">
        <v>80</v>
      </c>
      <c r="AB271">
        <v>0</v>
      </c>
      <c r="AC271">
        <v>2</v>
      </c>
      <c r="AD271">
        <v>2</v>
      </c>
      <c r="AE271">
        <v>2</v>
      </c>
      <c r="AF271">
        <v>5</v>
      </c>
      <c r="AG271">
        <v>2</v>
      </c>
      <c r="AH271">
        <v>0</v>
      </c>
      <c r="AI271">
        <v>6</v>
      </c>
      <c r="AJ271">
        <v>0.18</v>
      </c>
      <c r="AK271" t="s">
        <v>140</v>
      </c>
      <c r="AL271" t="s">
        <v>148</v>
      </c>
      <c r="AM271" t="s">
        <v>152</v>
      </c>
      <c r="AN271" t="s">
        <v>143</v>
      </c>
      <c r="AO271" t="s">
        <v>153</v>
      </c>
      <c r="AP271" t="s">
        <v>145</v>
      </c>
      <c r="AQ271" t="s">
        <v>162</v>
      </c>
    </row>
    <row r="272" spans="1:43" x14ac:dyDescent="0.35">
      <c r="A272">
        <v>26</v>
      </c>
      <c r="B272" t="s">
        <v>35</v>
      </c>
      <c r="C272" t="s">
        <v>55</v>
      </c>
      <c r="D272">
        <v>990</v>
      </c>
      <c r="E272" t="s">
        <v>61</v>
      </c>
      <c r="F272">
        <v>3</v>
      </c>
      <c r="G272">
        <v>4</v>
      </c>
      <c r="H272" t="s">
        <v>38</v>
      </c>
      <c r="I272">
        <v>1</v>
      </c>
      <c r="J272">
        <v>2093</v>
      </c>
      <c r="K272">
        <v>2</v>
      </c>
      <c r="L272" t="s">
        <v>39</v>
      </c>
      <c r="M272">
        <v>68</v>
      </c>
      <c r="N272">
        <v>3</v>
      </c>
      <c r="O272">
        <v>2</v>
      </c>
      <c r="P272" t="s">
        <v>40</v>
      </c>
      <c r="Q272">
        <v>1</v>
      </c>
      <c r="R272" t="s">
        <v>52</v>
      </c>
      <c r="S272">
        <v>4538</v>
      </c>
      <c r="T272">
        <v>16019</v>
      </c>
      <c r="U272">
        <v>4</v>
      </c>
      <c r="V272" t="s">
        <v>42</v>
      </c>
      <c r="W272" t="s">
        <v>43</v>
      </c>
      <c r="X272">
        <v>23</v>
      </c>
      <c r="Y272">
        <v>3</v>
      </c>
      <c r="Z272">
        <v>3</v>
      </c>
      <c r="AA272">
        <v>80</v>
      </c>
      <c r="AB272">
        <v>0</v>
      </c>
      <c r="AC272">
        <v>10</v>
      </c>
      <c r="AD272">
        <v>2</v>
      </c>
      <c r="AE272">
        <v>1</v>
      </c>
      <c r="AF272">
        <v>5</v>
      </c>
      <c r="AG272">
        <v>7</v>
      </c>
      <c r="AH272">
        <v>1</v>
      </c>
      <c r="AI272">
        <v>10</v>
      </c>
      <c r="AJ272">
        <v>0.23</v>
      </c>
      <c r="AK272" t="s">
        <v>159</v>
      </c>
      <c r="AL272" t="s">
        <v>148</v>
      </c>
      <c r="AM272" t="s">
        <v>152</v>
      </c>
      <c r="AN272" t="s">
        <v>143</v>
      </c>
      <c r="AO272" t="s">
        <v>158</v>
      </c>
      <c r="AP272" t="s">
        <v>145</v>
      </c>
      <c r="AQ272" t="s">
        <v>150</v>
      </c>
    </row>
    <row r="273" spans="1:43" x14ac:dyDescent="0.35">
      <c r="A273">
        <v>59</v>
      </c>
      <c r="B273" t="s">
        <v>35</v>
      </c>
      <c r="C273" t="s">
        <v>44</v>
      </c>
      <c r="D273">
        <v>827</v>
      </c>
      <c r="E273" t="s">
        <v>37</v>
      </c>
      <c r="F273">
        <v>2</v>
      </c>
      <c r="G273">
        <v>2</v>
      </c>
      <c r="H273" t="s">
        <v>49</v>
      </c>
      <c r="I273">
        <v>1</v>
      </c>
      <c r="J273">
        <v>2088</v>
      </c>
      <c r="K273">
        <v>3</v>
      </c>
      <c r="L273" t="s">
        <v>39</v>
      </c>
      <c r="M273">
        <v>90</v>
      </c>
      <c r="N273">
        <v>4</v>
      </c>
      <c r="O273">
        <v>2</v>
      </c>
      <c r="P273" t="s">
        <v>54</v>
      </c>
      <c r="Q273">
        <v>1</v>
      </c>
      <c r="R273" t="s">
        <v>41</v>
      </c>
      <c r="S273">
        <v>9619</v>
      </c>
      <c r="T273">
        <v>6148</v>
      </c>
      <c r="U273">
        <v>6</v>
      </c>
      <c r="V273" t="s">
        <v>42</v>
      </c>
      <c r="W273" t="s">
        <v>43</v>
      </c>
      <c r="X273">
        <v>12</v>
      </c>
      <c r="Y273">
        <v>4</v>
      </c>
      <c r="Z273">
        <v>4</v>
      </c>
      <c r="AA273">
        <v>80</v>
      </c>
      <c r="AB273">
        <v>1</v>
      </c>
      <c r="AC273">
        <v>29</v>
      </c>
      <c r="AD273">
        <v>2</v>
      </c>
      <c r="AE273">
        <v>3</v>
      </c>
      <c r="AF273">
        <v>5</v>
      </c>
      <c r="AG273">
        <v>0</v>
      </c>
      <c r="AH273">
        <v>11</v>
      </c>
      <c r="AI273">
        <v>0</v>
      </c>
      <c r="AJ273">
        <v>0.12</v>
      </c>
      <c r="AK273" t="s">
        <v>147</v>
      </c>
      <c r="AL273" t="s">
        <v>148</v>
      </c>
      <c r="AM273" t="s">
        <v>142</v>
      </c>
      <c r="AN273" t="s">
        <v>143</v>
      </c>
      <c r="AO273" t="s">
        <v>144</v>
      </c>
      <c r="AP273" t="s">
        <v>145</v>
      </c>
      <c r="AQ273" t="s">
        <v>150</v>
      </c>
    </row>
    <row r="274" spans="1:43" x14ac:dyDescent="0.35">
      <c r="A274">
        <v>34</v>
      </c>
      <c r="B274" t="s">
        <v>35</v>
      </c>
      <c r="C274" t="s">
        <v>44</v>
      </c>
      <c r="D274">
        <v>809</v>
      </c>
      <c r="E274" t="s">
        <v>37</v>
      </c>
      <c r="F274">
        <v>4</v>
      </c>
      <c r="G274">
        <v>3</v>
      </c>
      <c r="H274" t="s">
        <v>59</v>
      </c>
      <c r="I274">
        <v>1</v>
      </c>
      <c r="J274">
        <v>2087</v>
      </c>
      <c r="K274">
        <v>4</v>
      </c>
      <c r="L274" t="s">
        <v>46</v>
      </c>
      <c r="M274">
        <v>49</v>
      </c>
      <c r="N274">
        <v>3</v>
      </c>
      <c r="O274">
        <v>1</v>
      </c>
      <c r="P274" t="s">
        <v>50</v>
      </c>
      <c r="Q274">
        <v>3</v>
      </c>
      <c r="R274" t="s">
        <v>52</v>
      </c>
      <c r="S274">
        <v>11849</v>
      </c>
      <c r="T274">
        <v>13514</v>
      </c>
      <c r="U274">
        <v>3</v>
      </c>
      <c r="V274" t="s">
        <v>42</v>
      </c>
      <c r="W274" t="s">
        <v>35</v>
      </c>
      <c r="X274">
        <v>21</v>
      </c>
      <c r="Y274">
        <v>3</v>
      </c>
      <c r="Z274">
        <v>4</v>
      </c>
      <c r="AA274">
        <v>80</v>
      </c>
      <c r="AB274">
        <v>0</v>
      </c>
      <c r="AC274">
        <v>6</v>
      </c>
      <c r="AD274">
        <v>6</v>
      </c>
      <c r="AE274">
        <v>4</v>
      </c>
      <c r="AF274">
        <v>4</v>
      </c>
      <c r="AG274">
        <v>2</v>
      </c>
      <c r="AH274">
        <v>0</v>
      </c>
      <c r="AI274">
        <v>8</v>
      </c>
      <c r="AJ274">
        <v>0.21</v>
      </c>
      <c r="AK274" t="s">
        <v>140</v>
      </c>
      <c r="AL274" t="s">
        <v>148</v>
      </c>
      <c r="AM274" t="s">
        <v>156</v>
      </c>
      <c r="AN274" t="s">
        <v>143</v>
      </c>
      <c r="AO274" t="s">
        <v>158</v>
      </c>
      <c r="AP274" t="s">
        <v>154</v>
      </c>
      <c r="AQ274" t="s">
        <v>146</v>
      </c>
    </row>
    <row r="275" spans="1:43" x14ac:dyDescent="0.35">
      <c r="A275">
        <v>47</v>
      </c>
      <c r="B275" t="s">
        <v>35</v>
      </c>
      <c r="C275" t="s">
        <v>55</v>
      </c>
      <c r="D275">
        <v>666</v>
      </c>
      <c r="E275" t="s">
        <v>45</v>
      </c>
      <c r="F275">
        <v>29</v>
      </c>
      <c r="G275">
        <v>4</v>
      </c>
      <c r="H275" t="s">
        <v>38</v>
      </c>
      <c r="I275">
        <v>1</v>
      </c>
      <c r="J275">
        <v>376</v>
      </c>
      <c r="K275">
        <v>1</v>
      </c>
      <c r="L275" t="s">
        <v>46</v>
      </c>
      <c r="M275">
        <v>88</v>
      </c>
      <c r="N275">
        <v>3</v>
      </c>
      <c r="O275">
        <v>3</v>
      </c>
      <c r="P275" t="s">
        <v>56</v>
      </c>
      <c r="Q275">
        <v>2</v>
      </c>
      <c r="R275" t="s">
        <v>48</v>
      </c>
      <c r="S275">
        <v>11849</v>
      </c>
      <c r="T275">
        <v>10268</v>
      </c>
      <c r="U275">
        <v>1</v>
      </c>
      <c r="V275" t="s">
        <v>42</v>
      </c>
      <c r="W275" t="s">
        <v>35</v>
      </c>
      <c r="X275">
        <v>12</v>
      </c>
      <c r="Y275">
        <v>3</v>
      </c>
      <c r="Z275">
        <v>4</v>
      </c>
      <c r="AA275">
        <v>80</v>
      </c>
      <c r="AB275">
        <v>1</v>
      </c>
      <c r="AC275">
        <v>10</v>
      </c>
      <c r="AD275">
        <v>2</v>
      </c>
      <c r="AE275">
        <v>2</v>
      </c>
      <c r="AF275">
        <v>10</v>
      </c>
      <c r="AG275">
        <v>7</v>
      </c>
      <c r="AH275">
        <v>9</v>
      </c>
      <c r="AI275">
        <v>9</v>
      </c>
      <c r="AJ275">
        <v>0.12</v>
      </c>
      <c r="AK275" t="s">
        <v>147</v>
      </c>
      <c r="AL275" t="s">
        <v>141</v>
      </c>
      <c r="AM275" t="s">
        <v>142</v>
      </c>
      <c r="AN275" t="s">
        <v>160</v>
      </c>
      <c r="AO275" t="s">
        <v>144</v>
      </c>
      <c r="AP275" t="s">
        <v>145</v>
      </c>
      <c r="AQ275" t="s">
        <v>150</v>
      </c>
    </row>
    <row r="276" spans="1:43" x14ac:dyDescent="0.35">
      <c r="A276">
        <v>52</v>
      </c>
      <c r="B276" t="s">
        <v>35</v>
      </c>
      <c r="C276" t="s">
        <v>55</v>
      </c>
      <c r="D276">
        <v>1184</v>
      </c>
      <c r="E276" t="s">
        <v>37</v>
      </c>
      <c r="F276">
        <v>3</v>
      </c>
      <c r="G276">
        <v>2</v>
      </c>
      <c r="H276" t="s">
        <v>60</v>
      </c>
      <c r="I276">
        <v>1</v>
      </c>
      <c r="J276">
        <v>2084</v>
      </c>
      <c r="K276">
        <v>3</v>
      </c>
      <c r="L276" t="s">
        <v>46</v>
      </c>
      <c r="M276">
        <v>62</v>
      </c>
      <c r="N276">
        <v>4</v>
      </c>
      <c r="O276">
        <v>2</v>
      </c>
      <c r="P276" t="s">
        <v>61</v>
      </c>
      <c r="Q276">
        <v>1</v>
      </c>
      <c r="R276" t="s">
        <v>41</v>
      </c>
      <c r="S276">
        <v>19190</v>
      </c>
      <c r="T276">
        <v>16044</v>
      </c>
      <c r="U276">
        <v>3</v>
      </c>
      <c r="V276" t="s">
        <v>42</v>
      </c>
      <c r="W276" t="s">
        <v>35</v>
      </c>
      <c r="X276">
        <v>18</v>
      </c>
      <c r="Y276">
        <v>3</v>
      </c>
      <c r="Z276">
        <v>3</v>
      </c>
      <c r="AA276">
        <v>80</v>
      </c>
      <c r="AB276">
        <v>2</v>
      </c>
      <c r="AC276">
        <v>10</v>
      </c>
      <c r="AD276">
        <v>2</v>
      </c>
      <c r="AE276">
        <v>2</v>
      </c>
      <c r="AF276">
        <v>1</v>
      </c>
      <c r="AG276">
        <v>1</v>
      </c>
      <c r="AH276">
        <v>1</v>
      </c>
      <c r="AI276">
        <v>1</v>
      </c>
      <c r="AJ276">
        <v>0.18</v>
      </c>
      <c r="AK276" t="s">
        <v>147</v>
      </c>
      <c r="AL276" t="s">
        <v>151</v>
      </c>
      <c r="AM276" t="s">
        <v>152</v>
      </c>
      <c r="AN276" t="s">
        <v>143</v>
      </c>
      <c r="AO276" t="s">
        <v>153</v>
      </c>
      <c r="AP276" t="s">
        <v>145</v>
      </c>
      <c r="AQ276" t="s">
        <v>150</v>
      </c>
    </row>
    <row r="277" spans="1:43" x14ac:dyDescent="0.35">
      <c r="A277">
        <v>33</v>
      </c>
      <c r="B277" t="s">
        <v>35</v>
      </c>
      <c r="C277" t="s">
        <v>44</v>
      </c>
      <c r="D277">
        <v>243</v>
      </c>
      <c r="E277" t="s">
        <v>37</v>
      </c>
      <c r="F277">
        <v>25</v>
      </c>
      <c r="G277">
        <v>4</v>
      </c>
      <c r="H277" t="s">
        <v>51</v>
      </c>
      <c r="I277">
        <v>1</v>
      </c>
      <c r="J277">
        <v>2082</v>
      </c>
      <c r="K277">
        <v>2</v>
      </c>
      <c r="L277" t="s">
        <v>39</v>
      </c>
      <c r="M277">
        <v>91</v>
      </c>
      <c r="N277">
        <v>3</v>
      </c>
      <c r="O277">
        <v>2</v>
      </c>
      <c r="P277" t="s">
        <v>50</v>
      </c>
      <c r="Q277">
        <v>1</v>
      </c>
      <c r="R277" t="s">
        <v>41</v>
      </c>
      <c r="S277">
        <v>1790</v>
      </c>
      <c r="T277">
        <v>11925</v>
      </c>
      <c r="U277">
        <v>2</v>
      </c>
      <c r="V277" t="s">
        <v>42</v>
      </c>
      <c r="W277" t="s">
        <v>43</v>
      </c>
      <c r="X277">
        <v>12</v>
      </c>
      <c r="Y277">
        <v>3</v>
      </c>
      <c r="Z277">
        <v>4</v>
      </c>
      <c r="AA277">
        <v>80</v>
      </c>
      <c r="AB277">
        <v>1</v>
      </c>
      <c r="AC277">
        <v>10</v>
      </c>
      <c r="AD277">
        <v>2</v>
      </c>
      <c r="AE277">
        <v>3</v>
      </c>
      <c r="AF277">
        <v>4</v>
      </c>
      <c r="AG277">
        <v>9</v>
      </c>
      <c r="AH277">
        <v>1</v>
      </c>
      <c r="AI277">
        <v>7</v>
      </c>
      <c r="AJ277">
        <v>0.12</v>
      </c>
      <c r="AK277" t="s">
        <v>140</v>
      </c>
      <c r="AL277" t="s">
        <v>148</v>
      </c>
      <c r="AM277" t="s">
        <v>142</v>
      </c>
      <c r="AN277" t="s">
        <v>160</v>
      </c>
      <c r="AO277" t="s">
        <v>144</v>
      </c>
      <c r="AP277" t="s">
        <v>145</v>
      </c>
      <c r="AQ277" t="s">
        <v>150</v>
      </c>
    </row>
    <row r="278" spans="1:43" x14ac:dyDescent="0.35">
      <c r="A278">
        <v>30</v>
      </c>
      <c r="B278" t="s">
        <v>35</v>
      </c>
      <c r="C278" t="s">
        <v>36</v>
      </c>
      <c r="D278">
        <v>477</v>
      </c>
      <c r="E278" t="s">
        <v>45</v>
      </c>
      <c r="F278">
        <v>3</v>
      </c>
      <c r="G278">
        <v>3</v>
      </c>
      <c r="H278" t="s">
        <v>59</v>
      </c>
      <c r="I278">
        <v>1</v>
      </c>
      <c r="J278">
        <v>2079</v>
      </c>
      <c r="K278">
        <v>2</v>
      </c>
      <c r="L278" t="s">
        <v>39</v>
      </c>
      <c r="M278">
        <v>98</v>
      </c>
      <c r="N278">
        <v>3</v>
      </c>
      <c r="O278">
        <v>1</v>
      </c>
      <c r="P278" t="s">
        <v>57</v>
      </c>
      <c r="Q278">
        <v>2</v>
      </c>
      <c r="R278" t="s">
        <v>41</v>
      </c>
      <c r="S278">
        <v>10169</v>
      </c>
      <c r="T278">
        <v>26009</v>
      </c>
      <c r="U278">
        <v>0</v>
      </c>
      <c r="V278" t="s">
        <v>42</v>
      </c>
      <c r="W278" t="s">
        <v>35</v>
      </c>
      <c r="X278">
        <v>14</v>
      </c>
      <c r="Y278">
        <v>3</v>
      </c>
      <c r="Z278">
        <v>4</v>
      </c>
      <c r="AA278">
        <v>80</v>
      </c>
      <c r="AB278">
        <v>0</v>
      </c>
      <c r="AC278">
        <v>6</v>
      </c>
      <c r="AD278">
        <v>3</v>
      </c>
      <c r="AE278">
        <v>3</v>
      </c>
      <c r="AF278">
        <v>6</v>
      </c>
      <c r="AG278">
        <v>2</v>
      </c>
      <c r="AH278">
        <v>0</v>
      </c>
      <c r="AI278">
        <v>0</v>
      </c>
      <c r="AJ278">
        <v>0.14000000000000001</v>
      </c>
      <c r="AK278" t="s">
        <v>140</v>
      </c>
      <c r="AL278" t="s">
        <v>141</v>
      </c>
      <c r="AM278" t="s">
        <v>142</v>
      </c>
      <c r="AN278" t="s">
        <v>143</v>
      </c>
      <c r="AO278" t="s">
        <v>144</v>
      </c>
      <c r="AP278" t="s">
        <v>149</v>
      </c>
      <c r="AQ278" t="s">
        <v>146</v>
      </c>
    </row>
    <row r="279" spans="1:43" x14ac:dyDescent="0.35">
      <c r="A279">
        <v>55</v>
      </c>
      <c r="B279" t="s">
        <v>35</v>
      </c>
      <c r="C279" t="s">
        <v>55</v>
      </c>
      <c r="D279">
        <v>391</v>
      </c>
      <c r="E279" t="s">
        <v>45</v>
      </c>
      <c r="F279">
        <v>15</v>
      </c>
      <c r="G279">
        <v>3</v>
      </c>
      <c r="H279" t="s">
        <v>38</v>
      </c>
      <c r="I279">
        <v>1</v>
      </c>
      <c r="J279">
        <v>2078</v>
      </c>
      <c r="K279">
        <v>3</v>
      </c>
      <c r="L279" t="s">
        <v>39</v>
      </c>
      <c r="M279">
        <v>88</v>
      </c>
      <c r="N279">
        <v>2</v>
      </c>
      <c r="O279">
        <v>1</v>
      </c>
      <c r="P279" t="s">
        <v>47</v>
      </c>
      <c r="Q279">
        <v>2</v>
      </c>
      <c r="R279" t="s">
        <v>52</v>
      </c>
      <c r="S279">
        <v>5321</v>
      </c>
      <c r="T279">
        <v>13492</v>
      </c>
      <c r="U279">
        <v>4</v>
      </c>
      <c r="V279" t="s">
        <v>42</v>
      </c>
      <c r="W279" t="s">
        <v>35</v>
      </c>
      <c r="X279">
        <v>13</v>
      </c>
      <c r="Y279">
        <v>3</v>
      </c>
      <c r="Z279">
        <v>3</v>
      </c>
      <c r="AA279">
        <v>80</v>
      </c>
      <c r="AB279">
        <v>0</v>
      </c>
      <c r="AC279">
        <v>3</v>
      </c>
      <c r="AD279">
        <v>1</v>
      </c>
      <c r="AE279">
        <v>3</v>
      </c>
      <c r="AF279">
        <v>2</v>
      </c>
      <c r="AG279">
        <v>2</v>
      </c>
      <c r="AH279">
        <v>1</v>
      </c>
      <c r="AI279">
        <v>2</v>
      </c>
      <c r="AJ279">
        <v>0.13</v>
      </c>
      <c r="AK279" t="s">
        <v>147</v>
      </c>
      <c r="AL279" t="s">
        <v>148</v>
      </c>
      <c r="AM279" t="s">
        <v>142</v>
      </c>
      <c r="AN279" t="s">
        <v>157</v>
      </c>
      <c r="AO279" t="s">
        <v>144</v>
      </c>
      <c r="AP279" t="s">
        <v>145</v>
      </c>
      <c r="AQ279" t="s">
        <v>162</v>
      </c>
    </row>
    <row r="280" spans="1:43" x14ac:dyDescent="0.35">
      <c r="A280">
        <v>37</v>
      </c>
      <c r="B280" t="s">
        <v>35</v>
      </c>
      <c r="C280" t="s">
        <v>36</v>
      </c>
      <c r="D280">
        <v>330</v>
      </c>
      <c r="E280" t="s">
        <v>61</v>
      </c>
      <c r="F280">
        <v>29</v>
      </c>
      <c r="G280">
        <v>2</v>
      </c>
      <c r="H280" t="s">
        <v>60</v>
      </c>
      <c r="I280">
        <v>1</v>
      </c>
      <c r="J280">
        <v>2077</v>
      </c>
      <c r="K280">
        <v>4</v>
      </c>
      <c r="L280" t="s">
        <v>39</v>
      </c>
      <c r="M280">
        <v>64</v>
      </c>
      <c r="N280">
        <v>3</v>
      </c>
      <c r="O280">
        <v>2</v>
      </c>
      <c r="P280" t="s">
        <v>61</v>
      </c>
      <c r="Q280">
        <v>4</v>
      </c>
      <c r="R280" t="s">
        <v>48</v>
      </c>
      <c r="S280">
        <v>2400</v>
      </c>
      <c r="T280">
        <v>22474</v>
      </c>
      <c r="U280">
        <v>2</v>
      </c>
      <c r="V280" t="s">
        <v>42</v>
      </c>
      <c r="W280" t="s">
        <v>43</v>
      </c>
      <c r="X280">
        <v>24</v>
      </c>
      <c r="Y280">
        <v>4</v>
      </c>
      <c r="Z280">
        <v>3</v>
      </c>
      <c r="AA280">
        <v>80</v>
      </c>
      <c r="AB280">
        <v>0</v>
      </c>
      <c r="AC280">
        <v>9</v>
      </c>
      <c r="AD280">
        <v>1</v>
      </c>
      <c r="AE280">
        <v>3</v>
      </c>
      <c r="AF280">
        <v>18</v>
      </c>
      <c r="AG280">
        <v>3</v>
      </c>
      <c r="AH280">
        <v>7</v>
      </c>
      <c r="AI280">
        <v>12</v>
      </c>
      <c r="AJ280">
        <v>0.24</v>
      </c>
      <c r="AK280" t="s">
        <v>140</v>
      </c>
      <c r="AL280" t="s">
        <v>155</v>
      </c>
      <c r="AM280" t="s">
        <v>152</v>
      </c>
      <c r="AN280" t="s">
        <v>160</v>
      </c>
      <c r="AO280" t="s">
        <v>158</v>
      </c>
      <c r="AP280" t="s">
        <v>145</v>
      </c>
      <c r="AQ280" t="s">
        <v>146</v>
      </c>
    </row>
    <row r="281" spans="1:43" x14ac:dyDescent="0.35">
      <c r="A281">
        <v>34</v>
      </c>
      <c r="B281" t="s">
        <v>35</v>
      </c>
      <c r="C281" t="s">
        <v>55</v>
      </c>
      <c r="D281">
        <v>116</v>
      </c>
      <c r="E281" t="s">
        <v>37</v>
      </c>
      <c r="F281">
        <v>1</v>
      </c>
      <c r="G281">
        <v>3</v>
      </c>
      <c r="H281" t="s">
        <v>59</v>
      </c>
      <c r="I281">
        <v>1</v>
      </c>
      <c r="J281">
        <v>2075</v>
      </c>
      <c r="K281">
        <v>4</v>
      </c>
      <c r="L281" t="s">
        <v>39</v>
      </c>
      <c r="M281">
        <v>67</v>
      </c>
      <c r="N281">
        <v>3</v>
      </c>
      <c r="O281">
        <v>1</v>
      </c>
      <c r="P281" t="s">
        <v>40</v>
      </c>
      <c r="Q281">
        <v>2</v>
      </c>
      <c r="R281" t="s">
        <v>41</v>
      </c>
      <c r="S281">
        <v>2180</v>
      </c>
      <c r="T281">
        <v>3787</v>
      </c>
      <c r="U281">
        <v>1</v>
      </c>
      <c r="V281" t="s">
        <v>42</v>
      </c>
      <c r="W281" t="s">
        <v>35</v>
      </c>
      <c r="X281">
        <v>11</v>
      </c>
      <c r="Y281">
        <v>3</v>
      </c>
      <c r="Z281">
        <v>4</v>
      </c>
      <c r="AA281">
        <v>80</v>
      </c>
      <c r="AB281">
        <v>0</v>
      </c>
      <c r="AC281">
        <v>32</v>
      </c>
      <c r="AD281">
        <v>3</v>
      </c>
      <c r="AE281">
        <v>2</v>
      </c>
      <c r="AF281">
        <v>1</v>
      </c>
      <c r="AG281">
        <v>1</v>
      </c>
      <c r="AH281">
        <v>1</v>
      </c>
      <c r="AI281">
        <v>3</v>
      </c>
      <c r="AJ281">
        <v>0.11</v>
      </c>
      <c r="AK281" t="s">
        <v>140</v>
      </c>
      <c r="AL281" t="s">
        <v>151</v>
      </c>
      <c r="AM281" t="s">
        <v>152</v>
      </c>
      <c r="AN281" t="s">
        <v>143</v>
      </c>
      <c r="AO281" t="s">
        <v>144</v>
      </c>
      <c r="AP281" t="s">
        <v>149</v>
      </c>
      <c r="AQ281" t="s">
        <v>150</v>
      </c>
    </row>
    <row r="282" spans="1:43" x14ac:dyDescent="0.35">
      <c r="A282">
        <v>49</v>
      </c>
      <c r="B282" t="s">
        <v>35</v>
      </c>
      <c r="C282" t="s">
        <v>36</v>
      </c>
      <c r="D282">
        <v>200</v>
      </c>
      <c r="E282" t="s">
        <v>45</v>
      </c>
      <c r="F282">
        <v>1</v>
      </c>
      <c r="G282">
        <v>3</v>
      </c>
      <c r="H282" t="s">
        <v>49</v>
      </c>
      <c r="I282">
        <v>1</v>
      </c>
      <c r="J282">
        <v>2072</v>
      </c>
      <c r="K282">
        <v>3</v>
      </c>
      <c r="L282" t="s">
        <v>46</v>
      </c>
      <c r="M282">
        <v>69</v>
      </c>
      <c r="N282">
        <v>3</v>
      </c>
      <c r="O282">
        <v>2</v>
      </c>
      <c r="P282" t="s">
        <v>47</v>
      </c>
      <c r="Q282">
        <v>3</v>
      </c>
      <c r="R282" t="s">
        <v>48</v>
      </c>
      <c r="S282">
        <v>2080</v>
      </c>
      <c r="T282">
        <v>22955</v>
      </c>
      <c r="U282">
        <v>1</v>
      </c>
      <c r="V282" t="s">
        <v>42</v>
      </c>
      <c r="W282" t="s">
        <v>35</v>
      </c>
      <c r="X282">
        <v>18</v>
      </c>
      <c r="Y282">
        <v>3</v>
      </c>
      <c r="Z282">
        <v>4</v>
      </c>
      <c r="AA282">
        <v>80</v>
      </c>
      <c r="AB282">
        <v>1</v>
      </c>
      <c r="AC282">
        <v>14</v>
      </c>
      <c r="AD282">
        <v>5</v>
      </c>
      <c r="AE282">
        <v>2</v>
      </c>
      <c r="AF282">
        <v>8</v>
      </c>
      <c r="AG282">
        <v>2</v>
      </c>
      <c r="AH282">
        <v>3</v>
      </c>
      <c r="AI282">
        <v>11</v>
      </c>
      <c r="AJ282">
        <v>0.18</v>
      </c>
      <c r="AK282" t="s">
        <v>147</v>
      </c>
      <c r="AL282" t="s">
        <v>141</v>
      </c>
      <c r="AM282" t="s">
        <v>152</v>
      </c>
      <c r="AN282" t="s">
        <v>143</v>
      </c>
      <c r="AO282" t="s">
        <v>153</v>
      </c>
      <c r="AP282" t="s">
        <v>154</v>
      </c>
      <c r="AQ282" t="s">
        <v>150</v>
      </c>
    </row>
    <row r="283" spans="1:43" x14ac:dyDescent="0.35">
      <c r="A283">
        <v>49</v>
      </c>
      <c r="B283" t="s">
        <v>35</v>
      </c>
      <c r="C283" t="s">
        <v>44</v>
      </c>
      <c r="D283">
        <v>616</v>
      </c>
      <c r="E283" t="s">
        <v>37</v>
      </c>
      <c r="F283">
        <v>10</v>
      </c>
      <c r="G283">
        <v>3</v>
      </c>
      <c r="H283" t="s">
        <v>61</v>
      </c>
      <c r="I283">
        <v>1</v>
      </c>
      <c r="J283">
        <v>2071</v>
      </c>
      <c r="K283">
        <v>3</v>
      </c>
      <c r="L283" t="s">
        <v>46</v>
      </c>
      <c r="M283">
        <v>64</v>
      </c>
      <c r="N283">
        <v>4</v>
      </c>
      <c r="O283">
        <v>2</v>
      </c>
      <c r="P283" t="s">
        <v>47</v>
      </c>
      <c r="Q283">
        <v>2</v>
      </c>
      <c r="R283" t="s">
        <v>41</v>
      </c>
      <c r="S283">
        <v>18722</v>
      </c>
      <c r="T283">
        <v>19188</v>
      </c>
      <c r="U283">
        <v>7</v>
      </c>
      <c r="V283" t="s">
        <v>42</v>
      </c>
      <c r="W283" t="s">
        <v>35</v>
      </c>
      <c r="X283">
        <v>13</v>
      </c>
      <c r="Y283">
        <v>3</v>
      </c>
      <c r="Z283">
        <v>1</v>
      </c>
      <c r="AA283">
        <v>80</v>
      </c>
      <c r="AB283">
        <v>1</v>
      </c>
      <c r="AC283">
        <v>12</v>
      </c>
      <c r="AD283">
        <v>3</v>
      </c>
      <c r="AE283">
        <v>2</v>
      </c>
      <c r="AF283">
        <v>10</v>
      </c>
      <c r="AG283">
        <v>0</v>
      </c>
      <c r="AH283">
        <v>6</v>
      </c>
      <c r="AI283">
        <v>1</v>
      </c>
      <c r="AJ283">
        <v>0.13</v>
      </c>
      <c r="AK283" t="s">
        <v>147</v>
      </c>
      <c r="AL283" t="s">
        <v>141</v>
      </c>
      <c r="AM283" t="s">
        <v>152</v>
      </c>
      <c r="AN283" t="s">
        <v>157</v>
      </c>
      <c r="AO283" t="s">
        <v>144</v>
      </c>
      <c r="AP283" t="s">
        <v>149</v>
      </c>
      <c r="AQ283" t="s">
        <v>150</v>
      </c>
    </row>
    <row r="284" spans="1:43" x14ac:dyDescent="0.35">
      <c r="A284">
        <v>37</v>
      </c>
      <c r="B284" t="s">
        <v>35</v>
      </c>
      <c r="C284" t="s">
        <v>36</v>
      </c>
      <c r="D284">
        <v>536</v>
      </c>
      <c r="E284" t="s">
        <v>61</v>
      </c>
      <c r="F284">
        <v>2</v>
      </c>
      <c r="G284">
        <v>1</v>
      </c>
      <c r="H284" t="s">
        <v>51</v>
      </c>
      <c r="I284">
        <v>1</v>
      </c>
      <c r="J284">
        <v>2070</v>
      </c>
      <c r="K284">
        <v>4</v>
      </c>
      <c r="L284" t="s">
        <v>46</v>
      </c>
      <c r="M284">
        <v>78</v>
      </c>
      <c r="N284">
        <v>3</v>
      </c>
      <c r="O284">
        <v>2</v>
      </c>
      <c r="P284" t="s">
        <v>50</v>
      </c>
      <c r="Q284">
        <v>1</v>
      </c>
      <c r="R284" t="s">
        <v>41</v>
      </c>
      <c r="S284">
        <v>3452</v>
      </c>
      <c r="T284">
        <v>19368</v>
      </c>
      <c r="U284">
        <v>4</v>
      </c>
      <c r="V284" t="s">
        <v>42</v>
      </c>
      <c r="W284" t="s">
        <v>43</v>
      </c>
      <c r="X284">
        <v>12</v>
      </c>
      <c r="Y284">
        <v>3</v>
      </c>
      <c r="Z284">
        <v>1</v>
      </c>
      <c r="AA284">
        <v>80</v>
      </c>
      <c r="AB284">
        <v>2</v>
      </c>
      <c r="AC284">
        <v>24</v>
      </c>
      <c r="AD284">
        <v>2</v>
      </c>
      <c r="AE284">
        <v>1</v>
      </c>
      <c r="AF284">
        <v>5</v>
      </c>
      <c r="AG284">
        <v>7</v>
      </c>
      <c r="AH284">
        <v>1</v>
      </c>
      <c r="AI284">
        <v>7</v>
      </c>
      <c r="AJ284">
        <v>0.12</v>
      </c>
      <c r="AK284" t="s">
        <v>140</v>
      </c>
      <c r="AL284" t="s">
        <v>148</v>
      </c>
      <c r="AM284" t="s">
        <v>142</v>
      </c>
      <c r="AN284" t="s">
        <v>143</v>
      </c>
      <c r="AO284" t="s">
        <v>144</v>
      </c>
      <c r="AP284" t="s">
        <v>145</v>
      </c>
      <c r="AQ284" t="s">
        <v>150</v>
      </c>
    </row>
    <row r="285" spans="1:43" x14ac:dyDescent="0.35">
      <c r="A285">
        <v>40</v>
      </c>
      <c r="B285" t="s">
        <v>35</v>
      </c>
      <c r="C285" t="s">
        <v>36</v>
      </c>
      <c r="D285">
        <v>1411</v>
      </c>
      <c r="E285" t="s">
        <v>37</v>
      </c>
      <c r="F285">
        <v>1</v>
      </c>
      <c r="G285">
        <v>3</v>
      </c>
      <c r="H285" t="s">
        <v>59</v>
      </c>
      <c r="I285">
        <v>1</v>
      </c>
      <c r="J285">
        <v>2069</v>
      </c>
      <c r="K285">
        <v>4</v>
      </c>
      <c r="L285" t="s">
        <v>39</v>
      </c>
      <c r="M285">
        <v>98</v>
      </c>
      <c r="N285">
        <v>3</v>
      </c>
      <c r="O285">
        <v>2</v>
      </c>
      <c r="P285" t="s">
        <v>58</v>
      </c>
      <c r="Q285">
        <v>2</v>
      </c>
      <c r="R285" t="s">
        <v>41</v>
      </c>
      <c r="S285">
        <v>2093</v>
      </c>
      <c r="T285">
        <v>26493</v>
      </c>
      <c r="U285">
        <v>1</v>
      </c>
      <c r="V285" t="s">
        <v>42</v>
      </c>
      <c r="W285" t="s">
        <v>43</v>
      </c>
      <c r="X285">
        <v>11</v>
      </c>
      <c r="Y285">
        <v>3</v>
      </c>
      <c r="Z285">
        <v>2</v>
      </c>
      <c r="AA285">
        <v>80</v>
      </c>
      <c r="AB285">
        <v>2</v>
      </c>
      <c r="AC285">
        <v>27</v>
      </c>
      <c r="AD285">
        <v>3</v>
      </c>
      <c r="AE285">
        <v>3</v>
      </c>
      <c r="AF285">
        <v>20</v>
      </c>
      <c r="AG285">
        <v>4</v>
      </c>
      <c r="AH285">
        <v>0</v>
      </c>
      <c r="AI285">
        <v>9</v>
      </c>
      <c r="AJ285">
        <v>0.11</v>
      </c>
      <c r="AK285" t="s">
        <v>140</v>
      </c>
      <c r="AL285" t="s">
        <v>155</v>
      </c>
      <c r="AM285" t="s">
        <v>142</v>
      </c>
      <c r="AN285" t="s">
        <v>143</v>
      </c>
      <c r="AO285" t="s">
        <v>144</v>
      </c>
      <c r="AP285" t="s">
        <v>149</v>
      </c>
      <c r="AQ285" t="s">
        <v>150</v>
      </c>
    </row>
    <row r="286" spans="1:43" x14ac:dyDescent="0.35">
      <c r="A286">
        <v>50</v>
      </c>
      <c r="B286" t="s">
        <v>35</v>
      </c>
      <c r="C286" t="s">
        <v>36</v>
      </c>
      <c r="D286">
        <v>410</v>
      </c>
      <c r="E286" t="s">
        <v>37</v>
      </c>
      <c r="F286">
        <v>28</v>
      </c>
      <c r="G286">
        <v>3</v>
      </c>
      <c r="H286" t="s">
        <v>59</v>
      </c>
      <c r="I286">
        <v>1</v>
      </c>
      <c r="J286">
        <v>2055</v>
      </c>
      <c r="K286">
        <v>4</v>
      </c>
      <c r="L286" t="s">
        <v>46</v>
      </c>
      <c r="M286">
        <v>39</v>
      </c>
      <c r="N286">
        <v>2</v>
      </c>
      <c r="O286">
        <v>3</v>
      </c>
      <c r="P286" t="s">
        <v>40</v>
      </c>
      <c r="Q286">
        <v>1</v>
      </c>
      <c r="R286" t="s">
        <v>52</v>
      </c>
      <c r="S286">
        <v>10854</v>
      </c>
      <c r="T286">
        <v>16586</v>
      </c>
      <c r="U286">
        <v>4</v>
      </c>
      <c r="V286" t="s">
        <v>42</v>
      </c>
      <c r="W286" t="s">
        <v>35</v>
      </c>
      <c r="X286">
        <v>13</v>
      </c>
      <c r="Y286">
        <v>3</v>
      </c>
      <c r="Z286">
        <v>2</v>
      </c>
      <c r="AA286">
        <v>80</v>
      </c>
      <c r="AB286">
        <v>1</v>
      </c>
      <c r="AC286">
        <v>20</v>
      </c>
      <c r="AD286">
        <v>3</v>
      </c>
      <c r="AE286">
        <v>3</v>
      </c>
      <c r="AF286">
        <v>3</v>
      </c>
      <c r="AG286">
        <v>2</v>
      </c>
      <c r="AH286">
        <v>2</v>
      </c>
      <c r="AI286">
        <v>0</v>
      </c>
      <c r="AJ286">
        <v>0.13</v>
      </c>
      <c r="AK286" t="s">
        <v>147</v>
      </c>
      <c r="AL286" t="s">
        <v>148</v>
      </c>
      <c r="AM286" t="s">
        <v>156</v>
      </c>
      <c r="AN286" t="s">
        <v>160</v>
      </c>
      <c r="AO286" t="s">
        <v>144</v>
      </c>
      <c r="AP286" t="s">
        <v>149</v>
      </c>
      <c r="AQ286" t="s">
        <v>150</v>
      </c>
    </row>
    <row r="287" spans="1:43" x14ac:dyDescent="0.35">
      <c r="A287">
        <v>50</v>
      </c>
      <c r="B287" t="s">
        <v>35</v>
      </c>
      <c r="C287" t="s">
        <v>44</v>
      </c>
      <c r="D287">
        <v>878</v>
      </c>
      <c r="E287" t="s">
        <v>37</v>
      </c>
      <c r="F287">
        <v>1</v>
      </c>
      <c r="G287">
        <v>4</v>
      </c>
      <c r="H287" t="s">
        <v>38</v>
      </c>
      <c r="I287">
        <v>1</v>
      </c>
      <c r="J287">
        <v>2044</v>
      </c>
      <c r="K287">
        <v>2</v>
      </c>
      <c r="L287" t="s">
        <v>46</v>
      </c>
      <c r="M287">
        <v>94</v>
      </c>
      <c r="N287">
        <v>3</v>
      </c>
      <c r="O287">
        <v>2</v>
      </c>
      <c r="P287" t="s">
        <v>40</v>
      </c>
      <c r="Q287">
        <v>3</v>
      </c>
      <c r="R287" t="s">
        <v>52</v>
      </c>
      <c r="S287">
        <v>6728</v>
      </c>
      <c r="T287">
        <v>14255</v>
      </c>
      <c r="U287">
        <v>7</v>
      </c>
      <c r="V287" t="s">
        <v>42</v>
      </c>
      <c r="W287" t="s">
        <v>43</v>
      </c>
      <c r="X287">
        <v>12</v>
      </c>
      <c r="Y287">
        <v>3</v>
      </c>
      <c r="Z287">
        <v>4</v>
      </c>
      <c r="AA287">
        <v>80</v>
      </c>
      <c r="AB287">
        <v>2</v>
      </c>
      <c r="AC287">
        <v>12</v>
      </c>
      <c r="AD287">
        <v>3</v>
      </c>
      <c r="AE287">
        <v>3</v>
      </c>
      <c r="AF287">
        <v>6</v>
      </c>
      <c r="AG287">
        <v>3</v>
      </c>
      <c r="AH287">
        <v>0</v>
      </c>
      <c r="AI287">
        <v>1</v>
      </c>
      <c r="AJ287">
        <v>0.12</v>
      </c>
      <c r="AK287" t="s">
        <v>147</v>
      </c>
      <c r="AL287" t="s">
        <v>141</v>
      </c>
      <c r="AM287" t="s">
        <v>142</v>
      </c>
      <c r="AN287" t="s">
        <v>143</v>
      </c>
      <c r="AO287" t="s">
        <v>144</v>
      </c>
      <c r="AP287" t="s">
        <v>149</v>
      </c>
      <c r="AQ287" t="s">
        <v>150</v>
      </c>
    </row>
    <row r="288" spans="1:43" x14ac:dyDescent="0.35">
      <c r="A288">
        <v>56</v>
      </c>
      <c r="B288" t="s">
        <v>35</v>
      </c>
      <c r="C288" t="s">
        <v>36</v>
      </c>
      <c r="D288">
        <v>310</v>
      </c>
      <c r="E288" t="s">
        <v>45</v>
      </c>
      <c r="F288">
        <v>7</v>
      </c>
      <c r="G288">
        <v>2</v>
      </c>
      <c r="H288" t="s">
        <v>60</v>
      </c>
      <c r="I288">
        <v>1</v>
      </c>
      <c r="J288">
        <v>2032</v>
      </c>
      <c r="K288">
        <v>4</v>
      </c>
      <c r="L288" t="s">
        <v>46</v>
      </c>
      <c r="M288">
        <v>72</v>
      </c>
      <c r="N288">
        <v>3</v>
      </c>
      <c r="O288">
        <v>1</v>
      </c>
      <c r="P288" t="s">
        <v>50</v>
      </c>
      <c r="Q288">
        <v>3</v>
      </c>
      <c r="R288" t="s">
        <v>48</v>
      </c>
      <c r="S288">
        <v>2339</v>
      </c>
      <c r="T288">
        <v>3666</v>
      </c>
      <c r="U288">
        <v>8</v>
      </c>
      <c r="V288" t="s">
        <v>42</v>
      </c>
      <c r="W288" t="s">
        <v>43</v>
      </c>
      <c r="X288">
        <v>11</v>
      </c>
      <c r="Y288">
        <v>3</v>
      </c>
      <c r="Z288">
        <v>4</v>
      </c>
      <c r="AA288">
        <v>80</v>
      </c>
      <c r="AB288">
        <v>1</v>
      </c>
      <c r="AC288">
        <v>14</v>
      </c>
      <c r="AD288">
        <v>4</v>
      </c>
      <c r="AE288">
        <v>1</v>
      </c>
      <c r="AF288">
        <v>10</v>
      </c>
      <c r="AG288">
        <v>9</v>
      </c>
      <c r="AH288">
        <v>9</v>
      </c>
      <c r="AI288">
        <v>8</v>
      </c>
      <c r="AJ288">
        <v>0.11</v>
      </c>
      <c r="AK288" t="s">
        <v>147</v>
      </c>
      <c r="AL288" t="s">
        <v>141</v>
      </c>
      <c r="AM288" t="s">
        <v>152</v>
      </c>
      <c r="AN288" t="s">
        <v>143</v>
      </c>
      <c r="AO288" t="s">
        <v>144</v>
      </c>
      <c r="AP288" t="s">
        <v>149</v>
      </c>
      <c r="AQ288" t="s">
        <v>150</v>
      </c>
    </row>
    <row r="289" spans="1:43" x14ac:dyDescent="0.35">
      <c r="A289">
        <v>29</v>
      </c>
      <c r="B289" t="s">
        <v>35</v>
      </c>
      <c r="C289" t="s">
        <v>36</v>
      </c>
      <c r="D289">
        <v>1092</v>
      </c>
      <c r="E289" t="s">
        <v>45</v>
      </c>
      <c r="F289">
        <v>1</v>
      </c>
      <c r="G289">
        <v>4</v>
      </c>
      <c r="H289" t="s">
        <v>51</v>
      </c>
      <c r="I289">
        <v>1</v>
      </c>
      <c r="J289">
        <v>2027</v>
      </c>
      <c r="K289">
        <v>1</v>
      </c>
      <c r="L289" t="s">
        <v>46</v>
      </c>
      <c r="M289">
        <v>36</v>
      </c>
      <c r="N289">
        <v>3</v>
      </c>
      <c r="O289">
        <v>1</v>
      </c>
      <c r="P289" t="s">
        <v>47</v>
      </c>
      <c r="Q289">
        <v>4</v>
      </c>
      <c r="R289" t="s">
        <v>48</v>
      </c>
      <c r="S289">
        <v>4787</v>
      </c>
      <c r="T289">
        <v>26124</v>
      </c>
      <c r="U289">
        <v>9</v>
      </c>
      <c r="V289" t="s">
        <v>42</v>
      </c>
      <c r="W289" t="s">
        <v>35</v>
      </c>
      <c r="X289">
        <v>14</v>
      </c>
      <c r="Y289">
        <v>3</v>
      </c>
      <c r="Z289">
        <v>2</v>
      </c>
      <c r="AA289">
        <v>80</v>
      </c>
      <c r="AB289">
        <v>3</v>
      </c>
      <c r="AC289">
        <v>4</v>
      </c>
      <c r="AD289">
        <v>3</v>
      </c>
      <c r="AE289">
        <v>4</v>
      </c>
      <c r="AF289">
        <v>2</v>
      </c>
      <c r="AG289">
        <v>2</v>
      </c>
      <c r="AH289">
        <v>2</v>
      </c>
      <c r="AI289">
        <v>2</v>
      </c>
      <c r="AJ289">
        <v>0.14000000000000001</v>
      </c>
      <c r="AK289" t="s">
        <v>140</v>
      </c>
      <c r="AL289" t="s">
        <v>148</v>
      </c>
      <c r="AM289" t="s">
        <v>156</v>
      </c>
      <c r="AN289" t="s">
        <v>143</v>
      </c>
      <c r="AO289" t="s">
        <v>144</v>
      </c>
      <c r="AP289" t="s">
        <v>149</v>
      </c>
      <c r="AQ289" t="s">
        <v>146</v>
      </c>
    </row>
    <row r="290" spans="1:43" x14ac:dyDescent="0.35">
      <c r="A290">
        <v>44</v>
      </c>
      <c r="B290" t="s">
        <v>35</v>
      </c>
      <c r="C290" t="s">
        <v>44</v>
      </c>
      <c r="D290">
        <v>920</v>
      </c>
      <c r="E290" t="s">
        <v>45</v>
      </c>
      <c r="F290">
        <v>24</v>
      </c>
      <c r="G290">
        <v>3</v>
      </c>
      <c r="H290" t="s">
        <v>38</v>
      </c>
      <c r="I290">
        <v>1</v>
      </c>
      <c r="J290">
        <v>392</v>
      </c>
      <c r="K290">
        <v>4</v>
      </c>
      <c r="L290" t="s">
        <v>46</v>
      </c>
      <c r="M290">
        <v>43</v>
      </c>
      <c r="N290">
        <v>3</v>
      </c>
      <c r="O290">
        <v>1</v>
      </c>
      <c r="P290" t="s">
        <v>50</v>
      </c>
      <c r="Q290">
        <v>3</v>
      </c>
      <c r="R290" t="s">
        <v>52</v>
      </c>
      <c r="S290">
        <v>3161</v>
      </c>
      <c r="T290">
        <v>19920</v>
      </c>
      <c r="U290">
        <v>3</v>
      </c>
      <c r="V290" t="s">
        <v>42</v>
      </c>
      <c r="W290" t="s">
        <v>35</v>
      </c>
      <c r="X290">
        <v>22</v>
      </c>
      <c r="Y290">
        <v>4</v>
      </c>
      <c r="Z290">
        <v>4</v>
      </c>
      <c r="AA290">
        <v>80</v>
      </c>
      <c r="AB290">
        <v>1</v>
      </c>
      <c r="AC290">
        <v>19</v>
      </c>
      <c r="AD290">
        <v>0</v>
      </c>
      <c r="AE290">
        <v>1</v>
      </c>
      <c r="AF290">
        <v>1</v>
      </c>
      <c r="AG290">
        <v>0</v>
      </c>
      <c r="AH290">
        <v>0</v>
      </c>
      <c r="AI290">
        <v>0</v>
      </c>
      <c r="AJ290">
        <v>0.22</v>
      </c>
      <c r="AK290" t="s">
        <v>140</v>
      </c>
      <c r="AL290" t="s">
        <v>151</v>
      </c>
      <c r="AM290" t="s">
        <v>156</v>
      </c>
      <c r="AN290" t="s">
        <v>160</v>
      </c>
      <c r="AO290" t="s">
        <v>158</v>
      </c>
      <c r="AP290" t="s">
        <v>145</v>
      </c>
      <c r="AQ290" t="s">
        <v>150</v>
      </c>
    </row>
    <row r="291" spans="1:43" x14ac:dyDescent="0.35">
      <c r="A291">
        <v>23</v>
      </c>
      <c r="B291" t="s">
        <v>35</v>
      </c>
      <c r="C291" t="s">
        <v>44</v>
      </c>
      <c r="D291">
        <v>638</v>
      </c>
      <c r="E291" t="s">
        <v>37</v>
      </c>
      <c r="F291">
        <v>9</v>
      </c>
      <c r="G291">
        <v>3</v>
      </c>
      <c r="H291" t="s">
        <v>59</v>
      </c>
      <c r="I291">
        <v>1</v>
      </c>
      <c r="J291">
        <v>2023</v>
      </c>
      <c r="K291">
        <v>4</v>
      </c>
      <c r="L291" t="s">
        <v>46</v>
      </c>
      <c r="M291">
        <v>33</v>
      </c>
      <c r="N291">
        <v>3</v>
      </c>
      <c r="O291">
        <v>1</v>
      </c>
      <c r="P291" t="s">
        <v>57</v>
      </c>
      <c r="Q291">
        <v>1</v>
      </c>
      <c r="R291" t="s">
        <v>48</v>
      </c>
      <c r="S291">
        <v>1790</v>
      </c>
      <c r="T291">
        <v>26956</v>
      </c>
      <c r="U291">
        <v>1</v>
      </c>
      <c r="V291" t="s">
        <v>42</v>
      </c>
      <c r="W291" t="s">
        <v>43</v>
      </c>
      <c r="X291">
        <v>19</v>
      </c>
      <c r="Y291">
        <v>3</v>
      </c>
      <c r="Z291">
        <v>1</v>
      </c>
      <c r="AA291">
        <v>80</v>
      </c>
      <c r="AB291">
        <v>1</v>
      </c>
      <c r="AC291">
        <v>1</v>
      </c>
      <c r="AD291">
        <v>3</v>
      </c>
      <c r="AE291">
        <v>2</v>
      </c>
      <c r="AF291">
        <v>1</v>
      </c>
      <c r="AG291">
        <v>0</v>
      </c>
      <c r="AH291">
        <v>1</v>
      </c>
      <c r="AI291">
        <v>0</v>
      </c>
      <c r="AJ291">
        <v>0.19</v>
      </c>
      <c r="AK291" t="s">
        <v>159</v>
      </c>
      <c r="AL291" t="s">
        <v>151</v>
      </c>
      <c r="AM291" t="s">
        <v>156</v>
      </c>
      <c r="AN291" t="s">
        <v>143</v>
      </c>
      <c r="AO291" t="s">
        <v>153</v>
      </c>
      <c r="AP291" t="s">
        <v>149</v>
      </c>
      <c r="AQ291" t="s">
        <v>162</v>
      </c>
    </row>
    <row r="292" spans="1:43" x14ac:dyDescent="0.35">
      <c r="A292">
        <v>26</v>
      </c>
      <c r="B292" t="s">
        <v>35</v>
      </c>
      <c r="C292" t="s">
        <v>36</v>
      </c>
      <c r="D292">
        <v>1449</v>
      </c>
      <c r="E292" t="s">
        <v>45</v>
      </c>
      <c r="F292">
        <v>16</v>
      </c>
      <c r="G292">
        <v>4</v>
      </c>
      <c r="H292" t="s">
        <v>51</v>
      </c>
      <c r="I292">
        <v>1</v>
      </c>
      <c r="J292">
        <v>394</v>
      </c>
      <c r="K292">
        <v>1</v>
      </c>
      <c r="L292" t="s">
        <v>46</v>
      </c>
      <c r="M292">
        <v>45</v>
      </c>
      <c r="N292">
        <v>3</v>
      </c>
      <c r="O292">
        <v>1</v>
      </c>
      <c r="P292" t="s">
        <v>50</v>
      </c>
      <c r="Q292">
        <v>2</v>
      </c>
      <c r="R292" t="s">
        <v>52</v>
      </c>
      <c r="S292">
        <v>2373</v>
      </c>
      <c r="T292">
        <v>14180</v>
      </c>
      <c r="U292">
        <v>2</v>
      </c>
      <c r="V292" t="s">
        <v>42</v>
      </c>
      <c r="W292" t="s">
        <v>35</v>
      </c>
      <c r="X292">
        <v>13</v>
      </c>
      <c r="Y292">
        <v>3</v>
      </c>
      <c r="Z292">
        <v>4</v>
      </c>
      <c r="AA292">
        <v>80</v>
      </c>
      <c r="AB292">
        <v>1</v>
      </c>
      <c r="AC292">
        <v>5</v>
      </c>
      <c r="AD292">
        <v>2</v>
      </c>
      <c r="AE292">
        <v>3</v>
      </c>
      <c r="AF292">
        <v>3</v>
      </c>
      <c r="AG292">
        <v>2</v>
      </c>
      <c r="AH292">
        <v>0</v>
      </c>
      <c r="AI292">
        <v>2</v>
      </c>
      <c r="AJ292">
        <v>0.13</v>
      </c>
      <c r="AK292" t="s">
        <v>159</v>
      </c>
      <c r="AL292" t="s">
        <v>148</v>
      </c>
      <c r="AM292" t="s">
        <v>156</v>
      </c>
      <c r="AN292" t="s">
        <v>157</v>
      </c>
      <c r="AO292" t="s">
        <v>144</v>
      </c>
      <c r="AP292" t="s">
        <v>145</v>
      </c>
      <c r="AQ292" t="s">
        <v>146</v>
      </c>
    </row>
    <row r="293" spans="1:43" x14ac:dyDescent="0.35">
      <c r="A293">
        <v>53</v>
      </c>
      <c r="B293" t="s">
        <v>35</v>
      </c>
      <c r="C293" t="s">
        <v>36</v>
      </c>
      <c r="D293">
        <v>1168</v>
      </c>
      <c r="E293" t="s">
        <v>37</v>
      </c>
      <c r="F293">
        <v>24</v>
      </c>
      <c r="G293">
        <v>4</v>
      </c>
      <c r="H293" t="s">
        <v>38</v>
      </c>
      <c r="I293">
        <v>1</v>
      </c>
      <c r="J293">
        <v>1968</v>
      </c>
      <c r="K293">
        <v>1</v>
      </c>
      <c r="L293" t="s">
        <v>46</v>
      </c>
      <c r="M293">
        <v>66</v>
      </c>
      <c r="N293">
        <v>3</v>
      </c>
      <c r="O293">
        <v>3</v>
      </c>
      <c r="P293" t="s">
        <v>40</v>
      </c>
      <c r="Q293">
        <v>1</v>
      </c>
      <c r="R293" t="s">
        <v>41</v>
      </c>
      <c r="S293">
        <v>10448</v>
      </c>
      <c r="T293">
        <v>5843</v>
      </c>
      <c r="U293">
        <v>6</v>
      </c>
      <c r="V293" t="s">
        <v>42</v>
      </c>
      <c r="W293" t="s">
        <v>35</v>
      </c>
      <c r="X293">
        <v>13</v>
      </c>
      <c r="Y293">
        <v>3</v>
      </c>
      <c r="Z293">
        <v>2</v>
      </c>
      <c r="AA293">
        <v>80</v>
      </c>
      <c r="AB293">
        <v>0</v>
      </c>
      <c r="AC293">
        <v>15</v>
      </c>
      <c r="AD293">
        <v>2</v>
      </c>
      <c r="AE293">
        <v>2</v>
      </c>
      <c r="AF293">
        <v>2</v>
      </c>
      <c r="AG293">
        <v>2</v>
      </c>
      <c r="AH293">
        <v>2</v>
      </c>
      <c r="AI293">
        <v>2</v>
      </c>
      <c r="AJ293">
        <v>0.13</v>
      </c>
      <c r="AK293" t="s">
        <v>147</v>
      </c>
      <c r="AL293" t="s">
        <v>148</v>
      </c>
      <c r="AM293" t="s">
        <v>152</v>
      </c>
      <c r="AN293" t="s">
        <v>160</v>
      </c>
      <c r="AO293" t="s">
        <v>144</v>
      </c>
      <c r="AP293" t="s">
        <v>145</v>
      </c>
      <c r="AQ293" t="s">
        <v>150</v>
      </c>
    </row>
    <row r="294" spans="1:43" x14ac:dyDescent="0.35">
      <c r="A294">
        <v>31</v>
      </c>
      <c r="B294" t="s">
        <v>35</v>
      </c>
      <c r="C294" t="s">
        <v>44</v>
      </c>
      <c r="D294">
        <v>754</v>
      </c>
      <c r="E294" t="s">
        <v>37</v>
      </c>
      <c r="F294">
        <v>26</v>
      </c>
      <c r="G294">
        <v>4</v>
      </c>
      <c r="H294" t="s">
        <v>59</v>
      </c>
      <c r="I294">
        <v>1</v>
      </c>
      <c r="J294">
        <v>1967</v>
      </c>
      <c r="K294">
        <v>1</v>
      </c>
      <c r="L294" t="s">
        <v>46</v>
      </c>
      <c r="M294">
        <v>63</v>
      </c>
      <c r="N294">
        <v>3</v>
      </c>
      <c r="O294">
        <v>2</v>
      </c>
      <c r="P294" t="s">
        <v>40</v>
      </c>
      <c r="Q294">
        <v>4</v>
      </c>
      <c r="R294" t="s">
        <v>48</v>
      </c>
      <c r="S294">
        <v>5617</v>
      </c>
      <c r="T294">
        <v>21075</v>
      </c>
      <c r="U294">
        <v>1</v>
      </c>
      <c r="V294" t="s">
        <v>42</v>
      </c>
      <c r="W294" t="s">
        <v>35</v>
      </c>
      <c r="X294">
        <v>11</v>
      </c>
      <c r="Y294">
        <v>3</v>
      </c>
      <c r="Z294">
        <v>3</v>
      </c>
      <c r="AA294">
        <v>80</v>
      </c>
      <c r="AB294">
        <v>0</v>
      </c>
      <c r="AC294">
        <v>10</v>
      </c>
      <c r="AD294">
        <v>4</v>
      </c>
      <c r="AE294">
        <v>3</v>
      </c>
      <c r="AF294">
        <v>10</v>
      </c>
      <c r="AG294">
        <v>7</v>
      </c>
      <c r="AH294">
        <v>0</v>
      </c>
      <c r="AI294">
        <v>8</v>
      </c>
      <c r="AJ294">
        <v>0.11</v>
      </c>
      <c r="AK294" t="s">
        <v>140</v>
      </c>
      <c r="AL294" t="s">
        <v>141</v>
      </c>
      <c r="AM294" t="s">
        <v>152</v>
      </c>
      <c r="AN294" t="s">
        <v>160</v>
      </c>
      <c r="AO294" t="s">
        <v>144</v>
      </c>
      <c r="AP294" t="s">
        <v>149</v>
      </c>
      <c r="AQ294" t="s">
        <v>150</v>
      </c>
    </row>
    <row r="295" spans="1:43" x14ac:dyDescent="0.35">
      <c r="A295">
        <v>28</v>
      </c>
      <c r="B295" t="s">
        <v>35</v>
      </c>
      <c r="C295" t="s">
        <v>36</v>
      </c>
      <c r="D295">
        <v>1404</v>
      </c>
      <c r="E295" t="s">
        <v>45</v>
      </c>
      <c r="F295">
        <v>17</v>
      </c>
      <c r="G295">
        <v>3</v>
      </c>
      <c r="H295" t="s">
        <v>60</v>
      </c>
      <c r="I295">
        <v>1</v>
      </c>
      <c r="J295">
        <v>1960</v>
      </c>
      <c r="K295">
        <v>3</v>
      </c>
      <c r="L295" t="s">
        <v>46</v>
      </c>
      <c r="M295">
        <v>32</v>
      </c>
      <c r="N295">
        <v>2</v>
      </c>
      <c r="O295">
        <v>1</v>
      </c>
      <c r="P295" t="s">
        <v>50</v>
      </c>
      <c r="Q295">
        <v>4</v>
      </c>
      <c r="R295" t="s">
        <v>52</v>
      </c>
      <c r="S295">
        <v>2367</v>
      </c>
      <c r="T295">
        <v>18779</v>
      </c>
      <c r="U295">
        <v>5</v>
      </c>
      <c r="V295" t="s">
        <v>42</v>
      </c>
      <c r="W295" t="s">
        <v>43</v>
      </c>
      <c r="X295">
        <v>12</v>
      </c>
      <c r="Y295">
        <v>3</v>
      </c>
      <c r="Z295">
        <v>1</v>
      </c>
      <c r="AA295">
        <v>80</v>
      </c>
      <c r="AB295">
        <v>1</v>
      </c>
      <c r="AC295">
        <v>6</v>
      </c>
      <c r="AD295">
        <v>2</v>
      </c>
      <c r="AE295">
        <v>2</v>
      </c>
      <c r="AF295">
        <v>4</v>
      </c>
      <c r="AG295">
        <v>1</v>
      </c>
      <c r="AH295">
        <v>0</v>
      </c>
      <c r="AI295">
        <v>3</v>
      </c>
      <c r="AJ295">
        <v>0.12</v>
      </c>
      <c r="AK295" t="s">
        <v>159</v>
      </c>
      <c r="AL295" t="s">
        <v>148</v>
      </c>
      <c r="AM295" t="s">
        <v>156</v>
      </c>
      <c r="AN295" t="s">
        <v>157</v>
      </c>
      <c r="AO295" t="s">
        <v>144</v>
      </c>
      <c r="AP295" t="s">
        <v>145</v>
      </c>
      <c r="AQ295" t="s">
        <v>146</v>
      </c>
    </row>
    <row r="296" spans="1:43" x14ac:dyDescent="0.35">
      <c r="A296">
        <v>27</v>
      </c>
      <c r="B296" t="s">
        <v>35</v>
      </c>
      <c r="C296" t="s">
        <v>44</v>
      </c>
      <c r="D296">
        <v>1337</v>
      </c>
      <c r="E296" t="s">
        <v>61</v>
      </c>
      <c r="F296">
        <v>22</v>
      </c>
      <c r="G296">
        <v>3</v>
      </c>
      <c r="H296" t="s">
        <v>61</v>
      </c>
      <c r="I296">
        <v>1</v>
      </c>
      <c r="J296">
        <v>1944</v>
      </c>
      <c r="K296">
        <v>1</v>
      </c>
      <c r="L296" t="s">
        <v>39</v>
      </c>
      <c r="M296">
        <v>58</v>
      </c>
      <c r="N296">
        <v>2</v>
      </c>
      <c r="O296">
        <v>1</v>
      </c>
      <c r="P296" t="s">
        <v>61</v>
      </c>
      <c r="Q296">
        <v>2</v>
      </c>
      <c r="R296" t="s">
        <v>48</v>
      </c>
      <c r="S296">
        <v>2863</v>
      </c>
      <c r="T296">
        <v>19555</v>
      </c>
      <c r="U296">
        <v>1</v>
      </c>
      <c r="V296" t="s">
        <v>42</v>
      </c>
      <c r="W296" t="s">
        <v>43</v>
      </c>
      <c r="X296">
        <v>12</v>
      </c>
      <c r="Y296">
        <v>3</v>
      </c>
      <c r="Z296">
        <v>1</v>
      </c>
      <c r="AA296">
        <v>80</v>
      </c>
      <c r="AB296">
        <v>0</v>
      </c>
      <c r="AC296">
        <v>1</v>
      </c>
      <c r="AD296">
        <v>2</v>
      </c>
      <c r="AE296">
        <v>3</v>
      </c>
      <c r="AF296">
        <v>1</v>
      </c>
      <c r="AG296">
        <v>0</v>
      </c>
      <c r="AH296">
        <v>0</v>
      </c>
      <c r="AI296">
        <v>0</v>
      </c>
      <c r="AJ296">
        <v>0.12</v>
      </c>
      <c r="AK296" t="s">
        <v>159</v>
      </c>
      <c r="AL296" t="s">
        <v>151</v>
      </c>
      <c r="AM296" t="s">
        <v>152</v>
      </c>
      <c r="AN296" t="s">
        <v>160</v>
      </c>
      <c r="AO296" t="s">
        <v>144</v>
      </c>
      <c r="AP296" t="s">
        <v>145</v>
      </c>
      <c r="AQ296" t="s">
        <v>162</v>
      </c>
    </row>
    <row r="297" spans="1:43" x14ac:dyDescent="0.35">
      <c r="A297">
        <v>26</v>
      </c>
      <c r="B297" t="s">
        <v>35</v>
      </c>
      <c r="C297" t="s">
        <v>36</v>
      </c>
      <c r="D297">
        <v>950</v>
      </c>
      <c r="E297" t="s">
        <v>37</v>
      </c>
      <c r="F297">
        <v>4</v>
      </c>
      <c r="G297">
        <v>4</v>
      </c>
      <c r="H297" t="s">
        <v>59</v>
      </c>
      <c r="I297">
        <v>1</v>
      </c>
      <c r="J297">
        <v>401</v>
      </c>
      <c r="K297">
        <v>4</v>
      </c>
      <c r="L297" t="s">
        <v>46</v>
      </c>
      <c r="M297">
        <v>48</v>
      </c>
      <c r="N297">
        <v>2</v>
      </c>
      <c r="O297">
        <v>2</v>
      </c>
      <c r="P297" t="s">
        <v>40</v>
      </c>
      <c r="Q297">
        <v>4</v>
      </c>
      <c r="R297" t="s">
        <v>41</v>
      </c>
      <c r="S297">
        <v>5828</v>
      </c>
      <c r="T297">
        <v>8450</v>
      </c>
      <c r="U297">
        <v>1</v>
      </c>
      <c r="V297" t="s">
        <v>42</v>
      </c>
      <c r="W297" t="s">
        <v>35</v>
      </c>
      <c r="X297">
        <v>12</v>
      </c>
      <c r="Y297">
        <v>3</v>
      </c>
      <c r="Z297">
        <v>2</v>
      </c>
      <c r="AA297">
        <v>80</v>
      </c>
      <c r="AB297">
        <v>0</v>
      </c>
      <c r="AC297">
        <v>8</v>
      </c>
      <c r="AD297">
        <v>0</v>
      </c>
      <c r="AE297">
        <v>3</v>
      </c>
      <c r="AF297">
        <v>8</v>
      </c>
      <c r="AG297">
        <v>7</v>
      </c>
      <c r="AH297">
        <v>7</v>
      </c>
      <c r="AI297">
        <v>4</v>
      </c>
      <c r="AJ297">
        <v>0.12</v>
      </c>
      <c r="AK297" t="s">
        <v>159</v>
      </c>
      <c r="AL297" t="s">
        <v>141</v>
      </c>
      <c r="AM297" t="s">
        <v>156</v>
      </c>
      <c r="AN297" t="s">
        <v>143</v>
      </c>
      <c r="AO297" t="s">
        <v>144</v>
      </c>
      <c r="AP297" t="s">
        <v>145</v>
      </c>
      <c r="AQ297" t="s">
        <v>146</v>
      </c>
    </row>
    <row r="298" spans="1:43" x14ac:dyDescent="0.35">
      <c r="A298">
        <v>32</v>
      </c>
      <c r="B298" t="s">
        <v>35</v>
      </c>
      <c r="C298" t="s">
        <v>44</v>
      </c>
      <c r="D298">
        <v>238</v>
      </c>
      <c r="E298" t="s">
        <v>45</v>
      </c>
      <c r="F298">
        <v>5</v>
      </c>
      <c r="G298">
        <v>2</v>
      </c>
      <c r="H298" t="s">
        <v>38</v>
      </c>
      <c r="I298">
        <v>1</v>
      </c>
      <c r="J298">
        <v>1939</v>
      </c>
      <c r="K298">
        <v>1</v>
      </c>
      <c r="L298" t="s">
        <v>39</v>
      </c>
      <c r="M298">
        <v>47</v>
      </c>
      <c r="N298">
        <v>4</v>
      </c>
      <c r="O298">
        <v>1</v>
      </c>
      <c r="P298" t="s">
        <v>47</v>
      </c>
      <c r="Q298">
        <v>3</v>
      </c>
      <c r="R298" t="s">
        <v>41</v>
      </c>
      <c r="S298">
        <v>2432</v>
      </c>
      <c r="T298">
        <v>15318</v>
      </c>
      <c r="U298">
        <v>3</v>
      </c>
      <c r="V298" t="s">
        <v>42</v>
      </c>
      <c r="W298" t="s">
        <v>35</v>
      </c>
      <c r="X298">
        <v>14</v>
      </c>
      <c r="Y298">
        <v>3</v>
      </c>
      <c r="Z298">
        <v>1</v>
      </c>
      <c r="AA298">
        <v>80</v>
      </c>
      <c r="AB298">
        <v>0</v>
      </c>
      <c r="AC298">
        <v>8</v>
      </c>
      <c r="AD298">
        <v>2</v>
      </c>
      <c r="AE298">
        <v>3</v>
      </c>
      <c r="AF298">
        <v>4</v>
      </c>
      <c r="AG298">
        <v>1</v>
      </c>
      <c r="AH298">
        <v>0</v>
      </c>
      <c r="AI298">
        <v>3</v>
      </c>
      <c r="AJ298">
        <v>0.14000000000000001</v>
      </c>
      <c r="AK298" t="s">
        <v>140</v>
      </c>
      <c r="AL298" t="s">
        <v>148</v>
      </c>
      <c r="AM298" t="s">
        <v>156</v>
      </c>
      <c r="AN298" t="s">
        <v>143</v>
      </c>
      <c r="AO298" t="s">
        <v>144</v>
      </c>
      <c r="AP298" t="s">
        <v>145</v>
      </c>
      <c r="AQ298" t="s">
        <v>146</v>
      </c>
    </row>
    <row r="299" spans="1:43" x14ac:dyDescent="0.35">
      <c r="A299">
        <v>28</v>
      </c>
      <c r="B299" t="s">
        <v>35</v>
      </c>
      <c r="C299" t="s">
        <v>36</v>
      </c>
      <c r="D299">
        <v>1475</v>
      </c>
      <c r="E299" t="s">
        <v>37</v>
      </c>
      <c r="F299">
        <v>13</v>
      </c>
      <c r="G299">
        <v>2</v>
      </c>
      <c r="H299" t="s">
        <v>59</v>
      </c>
      <c r="I299">
        <v>1</v>
      </c>
      <c r="J299">
        <v>1933</v>
      </c>
      <c r="K299">
        <v>4</v>
      </c>
      <c r="L299" t="s">
        <v>39</v>
      </c>
      <c r="M299">
        <v>84</v>
      </c>
      <c r="N299">
        <v>3</v>
      </c>
      <c r="O299">
        <v>2</v>
      </c>
      <c r="P299" t="s">
        <v>40</v>
      </c>
      <c r="Q299">
        <v>3</v>
      </c>
      <c r="R299" t="s">
        <v>41</v>
      </c>
      <c r="S299">
        <v>9854</v>
      </c>
      <c r="T299">
        <v>23352</v>
      </c>
      <c r="U299">
        <v>3</v>
      </c>
      <c r="V299" t="s">
        <v>42</v>
      </c>
      <c r="W299" t="s">
        <v>35</v>
      </c>
      <c r="X299">
        <v>11</v>
      </c>
      <c r="Y299">
        <v>3</v>
      </c>
      <c r="Z299">
        <v>4</v>
      </c>
      <c r="AA299">
        <v>80</v>
      </c>
      <c r="AB299">
        <v>0</v>
      </c>
      <c r="AC299">
        <v>6</v>
      </c>
      <c r="AD299">
        <v>0</v>
      </c>
      <c r="AE299">
        <v>3</v>
      </c>
      <c r="AF299">
        <v>2</v>
      </c>
      <c r="AG299">
        <v>0</v>
      </c>
      <c r="AH299">
        <v>2</v>
      </c>
      <c r="AI299">
        <v>2</v>
      </c>
      <c r="AJ299">
        <v>0.11</v>
      </c>
      <c r="AK299" t="s">
        <v>159</v>
      </c>
      <c r="AL299" t="s">
        <v>148</v>
      </c>
      <c r="AM299" t="s">
        <v>142</v>
      </c>
      <c r="AN299" t="s">
        <v>157</v>
      </c>
      <c r="AO299" t="s">
        <v>144</v>
      </c>
      <c r="AP299" t="s">
        <v>145</v>
      </c>
      <c r="AQ299" t="s">
        <v>146</v>
      </c>
    </row>
    <row r="300" spans="1:43" x14ac:dyDescent="0.35">
      <c r="A300">
        <v>18</v>
      </c>
      <c r="B300" t="s">
        <v>35</v>
      </c>
      <c r="C300" t="s">
        <v>36</v>
      </c>
      <c r="D300">
        <v>230</v>
      </c>
      <c r="E300" t="s">
        <v>45</v>
      </c>
      <c r="F300">
        <v>3</v>
      </c>
      <c r="G300">
        <v>3</v>
      </c>
      <c r="H300" t="s">
        <v>38</v>
      </c>
      <c r="I300">
        <v>1</v>
      </c>
      <c r="J300">
        <v>405</v>
      </c>
      <c r="K300">
        <v>3</v>
      </c>
      <c r="L300" t="s">
        <v>46</v>
      </c>
      <c r="M300">
        <v>54</v>
      </c>
      <c r="N300">
        <v>3</v>
      </c>
      <c r="O300">
        <v>1</v>
      </c>
      <c r="P300" t="s">
        <v>50</v>
      </c>
      <c r="Q300">
        <v>3</v>
      </c>
      <c r="R300" t="s">
        <v>41</v>
      </c>
      <c r="S300">
        <v>1420</v>
      </c>
      <c r="T300">
        <v>25233</v>
      </c>
      <c r="U300">
        <v>1</v>
      </c>
      <c r="V300" t="s">
        <v>42</v>
      </c>
      <c r="W300" t="s">
        <v>43</v>
      </c>
      <c r="X300">
        <v>13</v>
      </c>
      <c r="Y300">
        <v>3</v>
      </c>
      <c r="Z300">
        <v>3</v>
      </c>
      <c r="AA300">
        <v>80</v>
      </c>
      <c r="AB300">
        <v>0</v>
      </c>
      <c r="AC300">
        <v>0</v>
      </c>
      <c r="AD300">
        <v>2</v>
      </c>
      <c r="AE300">
        <v>3</v>
      </c>
      <c r="AF300">
        <v>0</v>
      </c>
      <c r="AG300">
        <v>0</v>
      </c>
      <c r="AH300">
        <v>0</v>
      </c>
      <c r="AI300">
        <v>0</v>
      </c>
      <c r="AJ300">
        <v>0.13</v>
      </c>
      <c r="AK300" t="s">
        <v>159</v>
      </c>
      <c r="AL300" t="s">
        <v>151</v>
      </c>
      <c r="AM300" t="s">
        <v>152</v>
      </c>
      <c r="AN300" t="s">
        <v>143</v>
      </c>
      <c r="AO300" t="s">
        <v>144</v>
      </c>
      <c r="AP300" t="s">
        <v>145</v>
      </c>
      <c r="AQ300" t="s">
        <v>162</v>
      </c>
    </row>
    <row r="301" spans="1:43" x14ac:dyDescent="0.35">
      <c r="A301">
        <v>29</v>
      </c>
      <c r="B301" t="s">
        <v>35</v>
      </c>
      <c r="C301" t="s">
        <v>44</v>
      </c>
      <c r="D301">
        <v>746</v>
      </c>
      <c r="E301" t="s">
        <v>37</v>
      </c>
      <c r="F301">
        <v>24</v>
      </c>
      <c r="G301">
        <v>3</v>
      </c>
      <c r="H301" t="s">
        <v>60</v>
      </c>
      <c r="I301">
        <v>1</v>
      </c>
      <c r="J301">
        <v>1928</v>
      </c>
      <c r="K301">
        <v>3</v>
      </c>
      <c r="L301" t="s">
        <v>46</v>
      </c>
      <c r="M301">
        <v>45</v>
      </c>
      <c r="N301">
        <v>4</v>
      </c>
      <c r="O301">
        <v>1</v>
      </c>
      <c r="P301" t="s">
        <v>57</v>
      </c>
      <c r="Q301">
        <v>1</v>
      </c>
      <c r="R301" t="s">
        <v>41</v>
      </c>
      <c r="S301">
        <v>1091</v>
      </c>
      <c r="T301">
        <v>10642</v>
      </c>
      <c r="U301">
        <v>1</v>
      </c>
      <c r="V301" t="s">
        <v>42</v>
      </c>
      <c r="W301" t="s">
        <v>43</v>
      </c>
      <c r="X301">
        <v>17</v>
      </c>
      <c r="Y301">
        <v>3</v>
      </c>
      <c r="Z301">
        <v>4</v>
      </c>
      <c r="AA301">
        <v>80</v>
      </c>
      <c r="AB301">
        <v>0</v>
      </c>
      <c r="AC301">
        <v>1</v>
      </c>
      <c r="AD301">
        <v>3</v>
      </c>
      <c r="AE301">
        <v>3</v>
      </c>
      <c r="AF301">
        <v>1</v>
      </c>
      <c r="AG301">
        <v>0</v>
      </c>
      <c r="AH301">
        <v>0</v>
      </c>
      <c r="AI301">
        <v>0</v>
      </c>
      <c r="AJ301">
        <v>0.17</v>
      </c>
      <c r="AK301" t="s">
        <v>140</v>
      </c>
      <c r="AL301" t="s">
        <v>151</v>
      </c>
      <c r="AM301" t="s">
        <v>156</v>
      </c>
      <c r="AN301" t="s">
        <v>160</v>
      </c>
      <c r="AO301" t="s">
        <v>153</v>
      </c>
      <c r="AP301" t="s">
        <v>149</v>
      </c>
      <c r="AQ301" t="s">
        <v>162</v>
      </c>
    </row>
    <row r="302" spans="1:43" x14ac:dyDescent="0.35">
      <c r="A302">
        <v>56</v>
      </c>
      <c r="B302" t="s">
        <v>35</v>
      </c>
      <c r="C302" t="s">
        <v>36</v>
      </c>
      <c r="D302">
        <v>1162</v>
      </c>
      <c r="E302" t="s">
        <v>45</v>
      </c>
      <c r="F302">
        <v>24</v>
      </c>
      <c r="G302">
        <v>2</v>
      </c>
      <c r="H302" t="s">
        <v>38</v>
      </c>
      <c r="I302">
        <v>1</v>
      </c>
      <c r="J302">
        <v>1907</v>
      </c>
      <c r="K302">
        <v>1</v>
      </c>
      <c r="L302" t="s">
        <v>46</v>
      </c>
      <c r="M302">
        <v>97</v>
      </c>
      <c r="N302">
        <v>3</v>
      </c>
      <c r="O302">
        <v>1</v>
      </c>
      <c r="P302" t="s">
        <v>50</v>
      </c>
      <c r="Q302">
        <v>4</v>
      </c>
      <c r="R302" t="s">
        <v>41</v>
      </c>
      <c r="S302">
        <v>2587</v>
      </c>
      <c r="T302">
        <v>10261</v>
      </c>
      <c r="U302">
        <v>1</v>
      </c>
      <c r="V302" t="s">
        <v>42</v>
      </c>
      <c r="W302" t="s">
        <v>43</v>
      </c>
      <c r="X302">
        <v>16</v>
      </c>
      <c r="Y302">
        <v>3</v>
      </c>
      <c r="Z302">
        <v>4</v>
      </c>
      <c r="AA302">
        <v>80</v>
      </c>
      <c r="AB302">
        <v>0</v>
      </c>
      <c r="AC302">
        <v>5</v>
      </c>
      <c r="AD302">
        <v>3</v>
      </c>
      <c r="AE302">
        <v>3</v>
      </c>
      <c r="AF302">
        <v>4</v>
      </c>
      <c r="AG302">
        <v>2</v>
      </c>
      <c r="AH302">
        <v>1</v>
      </c>
      <c r="AI302">
        <v>0</v>
      </c>
      <c r="AJ302">
        <v>0.16</v>
      </c>
      <c r="AK302" t="s">
        <v>147</v>
      </c>
      <c r="AL302" t="s">
        <v>148</v>
      </c>
      <c r="AM302" t="s">
        <v>142</v>
      </c>
      <c r="AN302" t="s">
        <v>160</v>
      </c>
      <c r="AO302" t="s">
        <v>153</v>
      </c>
      <c r="AP302" t="s">
        <v>149</v>
      </c>
      <c r="AQ302" t="s">
        <v>146</v>
      </c>
    </row>
    <row r="303" spans="1:43" x14ac:dyDescent="0.35">
      <c r="A303">
        <v>34</v>
      </c>
      <c r="B303" t="s">
        <v>35</v>
      </c>
      <c r="C303" t="s">
        <v>55</v>
      </c>
      <c r="D303">
        <v>967</v>
      </c>
      <c r="E303" t="s">
        <v>45</v>
      </c>
      <c r="F303">
        <v>16</v>
      </c>
      <c r="G303">
        <v>4</v>
      </c>
      <c r="H303" t="s">
        <v>60</v>
      </c>
      <c r="I303">
        <v>1</v>
      </c>
      <c r="J303">
        <v>1905</v>
      </c>
      <c r="K303">
        <v>4</v>
      </c>
      <c r="L303" t="s">
        <v>46</v>
      </c>
      <c r="M303">
        <v>85</v>
      </c>
      <c r="N303">
        <v>1</v>
      </c>
      <c r="O303">
        <v>1</v>
      </c>
      <c r="P303" t="s">
        <v>47</v>
      </c>
      <c r="Q303">
        <v>1</v>
      </c>
      <c r="R303" t="s">
        <v>48</v>
      </c>
      <c r="S303">
        <v>2307</v>
      </c>
      <c r="T303">
        <v>14460</v>
      </c>
      <c r="U303">
        <v>1</v>
      </c>
      <c r="V303" t="s">
        <v>42</v>
      </c>
      <c r="W303" t="s">
        <v>35</v>
      </c>
      <c r="X303">
        <v>23</v>
      </c>
      <c r="Y303">
        <v>4</v>
      </c>
      <c r="Z303">
        <v>2</v>
      </c>
      <c r="AA303">
        <v>80</v>
      </c>
      <c r="AB303">
        <v>1</v>
      </c>
      <c r="AC303">
        <v>5</v>
      </c>
      <c r="AD303">
        <v>2</v>
      </c>
      <c r="AE303">
        <v>3</v>
      </c>
      <c r="AF303">
        <v>5</v>
      </c>
      <c r="AG303">
        <v>2</v>
      </c>
      <c r="AH303">
        <v>3</v>
      </c>
      <c r="AI303">
        <v>0</v>
      </c>
      <c r="AJ303">
        <v>0.23</v>
      </c>
      <c r="AK303" t="s">
        <v>140</v>
      </c>
      <c r="AL303" t="s">
        <v>148</v>
      </c>
      <c r="AM303" t="s">
        <v>142</v>
      </c>
      <c r="AN303" t="s">
        <v>157</v>
      </c>
      <c r="AO303" t="s">
        <v>158</v>
      </c>
      <c r="AP303" t="s">
        <v>145</v>
      </c>
      <c r="AQ303" t="s">
        <v>146</v>
      </c>
    </row>
    <row r="304" spans="1:43" x14ac:dyDescent="0.35">
      <c r="A304">
        <v>22</v>
      </c>
      <c r="B304" t="s">
        <v>35</v>
      </c>
      <c r="C304" t="s">
        <v>36</v>
      </c>
      <c r="D304">
        <v>391</v>
      </c>
      <c r="E304" t="s">
        <v>45</v>
      </c>
      <c r="F304">
        <v>7</v>
      </c>
      <c r="G304">
        <v>1</v>
      </c>
      <c r="H304" t="s">
        <v>38</v>
      </c>
      <c r="I304">
        <v>1</v>
      </c>
      <c r="J304">
        <v>1878</v>
      </c>
      <c r="K304">
        <v>4</v>
      </c>
      <c r="L304" t="s">
        <v>46</v>
      </c>
      <c r="M304">
        <v>75</v>
      </c>
      <c r="N304">
        <v>3</v>
      </c>
      <c r="O304">
        <v>1</v>
      </c>
      <c r="P304" t="s">
        <v>47</v>
      </c>
      <c r="Q304">
        <v>2</v>
      </c>
      <c r="R304" t="s">
        <v>41</v>
      </c>
      <c r="S304">
        <v>2472</v>
      </c>
      <c r="T304">
        <v>26092</v>
      </c>
      <c r="U304">
        <v>1</v>
      </c>
      <c r="V304" t="s">
        <v>42</v>
      </c>
      <c r="W304" t="s">
        <v>35</v>
      </c>
      <c r="X304">
        <v>23</v>
      </c>
      <c r="Y304">
        <v>4</v>
      </c>
      <c r="Z304">
        <v>1</v>
      </c>
      <c r="AA304">
        <v>80</v>
      </c>
      <c r="AB304">
        <v>0</v>
      </c>
      <c r="AC304">
        <v>1</v>
      </c>
      <c r="AD304">
        <v>2</v>
      </c>
      <c r="AE304">
        <v>3</v>
      </c>
      <c r="AF304">
        <v>1</v>
      </c>
      <c r="AG304">
        <v>0</v>
      </c>
      <c r="AH304">
        <v>0</v>
      </c>
      <c r="AI304">
        <v>0</v>
      </c>
      <c r="AJ304">
        <v>0.23</v>
      </c>
      <c r="AK304" t="s">
        <v>159</v>
      </c>
      <c r="AL304" t="s">
        <v>151</v>
      </c>
      <c r="AM304" t="s">
        <v>142</v>
      </c>
      <c r="AN304" t="s">
        <v>143</v>
      </c>
      <c r="AO304" t="s">
        <v>158</v>
      </c>
      <c r="AP304" t="s">
        <v>145</v>
      </c>
      <c r="AQ304" t="s">
        <v>162</v>
      </c>
    </row>
    <row r="305" spans="1:43" x14ac:dyDescent="0.35">
      <c r="A305">
        <v>30</v>
      </c>
      <c r="B305" t="s">
        <v>35</v>
      </c>
      <c r="C305" t="s">
        <v>36</v>
      </c>
      <c r="D305">
        <v>945</v>
      </c>
      <c r="E305" t="s">
        <v>37</v>
      </c>
      <c r="F305">
        <v>9</v>
      </c>
      <c r="G305">
        <v>3</v>
      </c>
      <c r="H305" t="s">
        <v>51</v>
      </c>
      <c r="I305">
        <v>1</v>
      </c>
      <c r="J305">
        <v>1876</v>
      </c>
      <c r="K305">
        <v>2</v>
      </c>
      <c r="L305" t="s">
        <v>46</v>
      </c>
      <c r="M305">
        <v>89</v>
      </c>
      <c r="N305">
        <v>3</v>
      </c>
      <c r="O305">
        <v>1</v>
      </c>
      <c r="P305" t="s">
        <v>57</v>
      </c>
      <c r="Q305">
        <v>4</v>
      </c>
      <c r="R305" t="s">
        <v>41</v>
      </c>
      <c r="S305">
        <v>1081</v>
      </c>
      <c r="T305">
        <v>16019</v>
      </c>
      <c r="U305">
        <v>1</v>
      </c>
      <c r="V305" t="s">
        <v>42</v>
      </c>
      <c r="W305" t="s">
        <v>43</v>
      </c>
      <c r="X305">
        <v>13</v>
      </c>
      <c r="Y305">
        <v>3</v>
      </c>
      <c r="Z305">
        <v>3</v>
      </c>
      <c r="AA305">
        <v>80</v>
      </c>
      <c r="AB305">
        <v>0</v>
      </c>
      <c r="AC305">
        <v>1</v>
      </c>
      <c r="AD305">
        <v>3</v>
      </c>
      <c r="AE305">
        <v>2</v>
      </c>
      <c r="AF305">
        <v>1</v>
      </c>
      <c r="AG305">
        <v>0</v>
      </c>
      <c r="AH305">
        <v>0</v>
      </c>
      <c r="AI305">
        <v>0</v>
      </c>
      <c r="AJ305">
        <v>0.13</v>
      </c>
      <c r="AK305" t="s">
        <v>140</v>
      </c>
      <c r="AL305" t="s">
        <v>151</v>
      </c>
      <c r="AM305" t="s">
        <v>142</v>
      </c>
      <c r="AN305" t="s">
        <v>143</v>
      </c>
      <c r="AO305" t="s">
        <v>144</v>
      </c>
      <c r="AP305" t="s">
        <v>149</v>
      </c>
      <c r="AQ305" t="s">
        <v>162</v>
      </c>
    </row>
    <row r="306" spans="1:43" x14ac:dyDescent="0.35">
      <c r="A306">
        <v>46</v>
      </c>
      <c r="B306" t="s">
        <v>35</v>
      </c>
      <c r="C306" t="s">
        <v>36</v>
      </c>
      <c r="D306">
        <v>1254</v>
      </c>
      <c r="E306" t="s">
        <v>37</v>
      </c>
      <c r="F306">
        <v>10</v>
      </c>
      <c r="G306">
        <v>3</v>
      </c>
      <c r="H306" t="s">
        <v>38</v>
      </c>
      <c r="I306">
        <v>1</v>
      </c>
      <c r="J306">
        <v>1869</v>
      </c>
      <c r="K306">
        <v>3</v>
      </c>
      <c r="L306" t="s">
        <v>39</v>
      </c>
      <c r="M306">
        <v>64</v>
      </c>
      <c r="N306">
        <v>3</v>
      </c>
      <c r="O306">
        <v>3</v>
      </c>
      <c r="P306" t="s">
        <v>40</v>
      </c>
      <c r="Q306">
        <v>2</v>
      </c>
      <c r="R306" t="s">
        <v>48</v>
      </c>
      <c r="S306">
        <v>7314</v>
      </c>
      <c r="T306">
        <v>14011</v>
      </c>
      <c r="U306">
        <v>5</v>
      </c>
      <c r="V306" t="s">
        <v>42</v>
      </c>
      <c r="W306" t="s">
        <v>43</v>
      </c>
      <c r="X306">
        <v>21</v>
      </c>
      <c r="Y306">
        <v>4</v>
      </c>
      <c r="Z306">
        <v>3</v>
      </c>
      <c r="AA306">
        <v>80</v>
      </c>
      <c r="AB306">
        <v>3</v>
      </c>
      <c r="AC306">
        <v>14</v>
      </c>
      <c r="AD306">
        <v>2</v>
      </c>
      <c r="AE306">
        <v>3</v>
      </c>
      <c r="AF306">
        <v>8</v>
      </c>
      <c r="AG306">
        <v>7</v>
      </c>
      <c r="AH306">
        <v>0</v>
      </c>
      <c r="AI306">
        <v>7</v>
      </c>
      <c r="AJ306">
        <v>0.21</v>
      </c>
      <c r="AK306" t="s">
        <v>147</v>
      </c>
      <c r="AL306" t="s">
        <v>141</v>
      </c>
      <c r="AM306" t="s">
        <v>152</v>
      </c>
      <c r="AN306" t="s">
        <v>157</v>
      </c>
      <c r="AO306" t="s">
        <v>158</v>
      </c>
      <c r="AP306" t="s">
        <v>145</v>
      </c>
      <c r="AQ306" t="s">
        <v>150</v>
      </c>
    </row>
    <row r="307" spans="1:43" x14ac:dyDescent="0.35">
      <c r="A307">
        <v>29</v>
      </c>
      <c r="B307" t="s">
        <v>35</v>
      </c>
      <c r="C307" t="s">
        <v>44</v>
      </c>
      <c r="D307">
        <v>459</v>
      </c>
      <c r="E307" t="s">
        <v>45</v>
      </c>
      <c r="F307">
        <v>24</v>
      </c>
      <c r="G307">
        <v>2</v>
      </c>
      <c r="H307" t="s">
        <v>38</v>
      </c>
      <c r="I307">
        <v>1</v>
      </c>
      <c r="J307">
        <v>1868</v>
      </c>
      <c r="K307">
        <v>4</v>
      </c>
      <c r="L307" t="s">
        <v>46</v>
      </c>
      <c r="M307">
        <v>73</v>
      </c>
      <c r="N307">
        <v>2</v>
      </c>
      <c r="O307">
        <v>1</v>
      </c>
      <c r="P307" t="s">
        <v>47</v>
      </c>
      <c r="Q307">
        <v>4</v>
      </c>
      <c r="R307" t="s">
        <v>41</v>
      </c>
      <c r="S307">
        <v>2439</v>
      </c>
      <c r="T307">
        <v>14753</v>
      </c>
      <c r="U307">
        <v>1</v>
      </c>
      <c r="V307" t="s">
        <v>42</v>
      </c>
      <c r="W307" t="s">
        <v>35</v>
      </c>
      <c r="X307">
        <v>24</v>
      </c>
      <c r="Y307">
        <v>4</v>
      </c>
      <c r="Z307">
        <v>2</v>
      </c>
      <c r="AA307">
        <v>80</v>
      </c>
      <c r="AB307">
        <v>0</v>
      </c>
      <c r="AC307">
        <v>1</v>
      </c>
      <c r="AD307">
        <v>3</v>
      </c>
      <c r="AE307">
        <v>2</v>
      </c>
      <c r="AF307">
        <v>1</v>
      </c>
      <c r="AG307">
        <v>0</v>
      </c>
      <c r="AH307">
        <v>1</v>
      </c>
      <c r="AI307">
        <v>0</v>
      </c>
      <c r="AJ307">
        <v>0.24</v>
      </c>
      <c r="AK307" t="s">
        <v>140</v>
      </c>
      <c r="AL307" t="s">
        <v>151</v>
      </c>
      <c r="AM307" t="s">
        <v>152</v>
      </c>
      <c r="AN307" t="s">
        <v>160</v>
      </c>
      <c r="AO307" t="s">
        <v>158</v>
      </c>
      <c r="AP307" t="s">
        <v>149</v>
      </c>
      <c r="AQ307" t="s">
        <v>162</v>
      </c>
    </row>
    <row r="308" spans="1:43" x14ac:dyDescent="0.35">
      <c r="A308">
        <v>32</v>
      </c>
      <c r="B308" t="s">
        <v>35</v>
      </c>
      <c r="C308" t="s">
        <v>36</v>
      </c>
      <c r="D308">
        <v>414</v>
      </c>
      <c r="E308" t="s">
        <v>37</v>
      </c>
      <c r="F308">
        <v>2</v>
      </c>
      <c r="G308">
        <v>4</v>
      </c>
      <c r="H308" t="s">
        <v>59</v>
      </c>
      <c r="I308">
        <v>1</v>
      </c>
      <c r="J308">
        <v>1862</v>
      </c>
      <c r="K308">
        <v>3</v>
      </c>
      <c r="L308" t="s">
        <v>46</v>
      </c>
      <c r="M308">
        <v>82</v>
      </c>
      <c r="N308">
        <v>2</v>
      </c>
      <c r="O308">
        <v>2</v>
      </c>
      <c r="P308" t="s">
        <v>40</v>
      </c>
      <c r="Q308">
        <v>2</v>
      </c>
      <c r="R308" t="s">
        <v>41</v>
      </c>
      <c r="S308">
        <v>9907</v>
      </c>
      <c r="T308">
        <v>26186</v>
      </c>
      <c r="U308">
        <v>7</v>
      </c>
      <c r="V308" t="s">
        <v>42</v>
      </c>
      <c r="W308" t="s">
        <v>35</v>
      </c>
      <c r="X308">
        <v>12</v>
      </c>
      <c r="Y308">
        <v>3</v>
      </c>
      <c r="Z308">
        <v>3</v>
      </c>
      <c r="AA308">
        <v>80</v>
      </c>
      <c r="AB308">
        <v>0</v>
      </c>
      <c r="AC308">
        <v>7</v>
      </c>
      <c r="AD308">
        <v>3</v>
      </c>
      <c r="AE308">
        <v>2</v>
      </c>
      <c r="AF308">
        <v>2</v>
      </c>
      <c r="AG308">
        <v>2</v>
      </c>
      <c r="AH308">
        <v>2</v>
      </c>
      <c r="AI308">
        <v>2</v>
      </c>
      <c r="AJ308">
        <v>0.12</v>
      </c>
      <c r="AK308" t="s">
        <v>140</v>
      </c>
      <c r="AL308" t="s">
        <v>148</v>
      </c>
      <c r="AM308" t="s">
        <v>142</v>
      </c>
      <c r="AN308" t="s">
        <v>143</v>
      </c>
      <c r="AO308" t="s">
        <v>144</v>
      </c>
      <c r="AP308" t="s">
        <v>149</v>
      </c>
      <c r="AQ308" t="s">
        <v>146</v>
      </c>
    </row>
    <row r="309" spans="1:43" x14ac:dyDescent="0.35">
      <c r="A309">
        <v>29</v>
      </c>
      <c r="B309" t="s">
        <v>35</v>
      </c>
      <c r="C309" t="s">
        <v>36</v>
      </c>
      <c r="D309">
        <v>350</v>
      </c>
      <c r="E309" t="s">
        <v>61</v>
      </c>
      <c r="F309">
        <v>13</v>
      </c>
      <c r="G309">
        <v>3</v>
      </c>
      <c r="H309" t="s">
        <v>61</v>
      </c>
      <c r="I309">
        <v>1</v>
      </c>
      <c r="J309">
        <v>1844</v>
      </c>
      <c r="K309">
        <v>1</v>
      </c>
      <c r="L309" t="s">
        <v>46</v>
      </c>
      <c r="M309">
        <v>56</v>
      </c>
      <c r="N309">
        <v>2</v>
      </c>
      <c r="O309">
        <v>1</v>
      </c>
      <c r="P309" t="s">
        <v>61</v>
      </c>
      <c r="Q309">
        <v>1</v>
      </c>
      <c r="R309" t="s">
        <v>52</v>
      </c>
      <c r="S309">
        <v>2335</v>
      </c>
      <c r="T309">
        <v>3157</v>
      </c>
      <c r="U309">
        <v>4</v>
      </c>
      <c r="V309" t="s">
        <v>42</v>
      </c>
      <c r="W309" t="s">
        <v>35</v>
      </c>
      <c r="X309">
        <v>15</v>
      </c>
      <c r="Y309">
        <v>3</v>
      </c>
      <c r="Z309">
        <v>4</v>
      </c>
      <c r="AA309">
        <v>80</v>
      </c>
      <c r="AB309">
        <v>3</v>
      </c>
      <c r="AC309">
        <v>4</v>
      </c>
      <c r="AD309">
        <v>3</v>
      </c>
      <c r="AE309">
        <v>3</v>
      </c>
      <c r="AF309">
        <v>2</v>
      </c>
      <c r="AG309">
        <v>2</v>
      </c>
      <c r="AH309">
        <v>2</v>
      </c>
      <c r="AI309">
        <v>0</v>
      </c>
      <c r="AJ309">
        <v>0.15</v>
      </c>
      <c r="AK309" t="s">
        <v>140</v>
      </c>
      <c r="AL309" t="s">
        <v>148</v>
      </c>
      <c r="AM309" t="s">
        <v>152</v>
      </c>
      <c r="AN309" t="s">
        <v>157</v>
      </c>
      <c r="AO309" t="s">
        <v>144</v>
      </c>
      <c r="AP309" t="s">
        <v>149</v>
      </c>
      <c r="AQ309" t="s">
        <v>146</v>
      </c>
    </row>
    <row r="310" spans="1:43" x14ac:dyDescent="0.35">
      <c r="A310">
        <v>31</v>
      </c>
      <c r="B310" t="s">
        <v>35</v>
      </c>
      <c r="C310" t="s">
        <v>36</v>
      </c>
      <c r="D310">
        <v>359</v>
      </c>
      <c r="E310" t="s">
        <v>61</v>
      </c>
      <c r="F310">
        <v>18</v>
      </c>
      <c r="G310">
        <v>5</v>
      </c>
      <c r="H310" t="s">
        <v>61</v>
      </c>
      <c r="I310">
        <v>1</v>
      </c>
      <c r="J310">
        <v>1842</v>
      </c>
      <c r="K310">
        <v>4</v>
      </c>
      <c r="L310" t="s">
        <v>46</v>
      </c>
      <c r="M310">
        <v>89</v>
      </c>
      <c r="N310">
        <v>4</v>
      </c>
      <c r="O310">
        <v>1</v>
      </c>
      <c r="P310" t="s">
        <v>61</v>
      </c>
      <c r="Q310">
        <v>1</v>
      </c>
      <c r="R310" t="s">
        <v>48</v>
      </c>
      <c r="S310">
        <v>2956</v>
      </c>
      <c r="T310">
        <v>21495</v>
      </c>
      <c r="U310">
        <v>0</v>
      </c>
      <c r="V310" t="s">
        <v>42</v>
      </c>
      <c r="W310" t="s">
        <v>43</v>
      </c>
      <c r="X310">
        <v>17</v>
      </c>
      <c r="Y310">
        <v>3</v>
      </c>
      <c r="Z310">
        <v>3</v>
      </c>
      <c r="AA310">
        <v>80</v>
      </c>
      <c r="AB310">
        <v>0</v>
      </c>
      <c r="AC310">
        <v>2</v>
      </c>
      <c r="AD310">
        <v>4</v>
      </c>
      <c r="AE310">
        <v>3</v>
      </c>
      <c r="AF310">
        <v>1</v>
      </c>
      <c r="AG310">
        <v>0</v>
      </c>
      <c r="AH310">
        <v>0</v>
      </c>
      <c r="AI310">
        <v>0</v>
      </c>
      <c r="AJ310">
        <v>0.17</v>
      </c>
      <c r="AK310" t="s">
        <v>140</v>
      </c>
      <c r="AL310" t="s">
        <v>151</v>
      </c>
      <c r="AM310" t="s">
        <v>142</v>
      </c>
      <c r="AN310" t="s">
        <v>157</v>
      </c>
      <c r="AO310" t="s">
        <v>153</v>
      </c>
      <c r="AP310" t="s">
        <v>149</v>
      </c>
      <c r="AQ310" t="s">
        <v>162</v>
      </c>
    </row>
    <row r="311" spans="1:43" x14ac:dyDescent="0.35">
      <c r="A311">
        <v>46</v>
      </c>
      <c r="B311" t="s">
        <v>35</v>
      </c>
      <c r="C311" t="s">
        <v>36</v>
      </c>
      <c r="D311">
        <v>261</v>
      </c>
      <c r="E311" t="s">
        <v>45</v>
      </c>
      <c r="F311">
        <v>21</v>
      </c>
      <c r="G311">
        <v>2</v>
      </c>
      <c r="H311" t="s">
        <v>51</v>
      </c>
      <c r="I311">
        <v>1</v>
      </c>
      <c r="J311">
        <v>1821</v>
      </c>
      <c r="K311">
        <v>4</v>
      </c>
      <c r="L311" t="s">
        <v>39</v>
      </c>
      <c r="M311">
        <v>66</v>
      </c>
      <c r="N311">
        <v>3</v>
      </c>
      <c r="O311">
        <v>2</v>
      </c>
      <c r="P311" t="s">
        <v>54</v>
      </c>
      <c r="Q311">
        <v>2</v>
      </c>
      <c r="R311" t="s">
        <v>48</v>
      </c>
      <c r="S311">
        <v>8926</v>
      </c>
      <c r="T311">
        <v>10842</v>
      </c>
      <c r="U311">
        <v>4</v>
      </c>
      <c r="V311" t="s">
        <v>42</v>
      </c>
      <c r="W311" t="s">
        <v>43</v>
      </c>
      <c r="X311">
        <v>22</v>
      </c>
      <c r="Y311">
        <v>4</v>
      </c>
      <c r="Z311">
        <v>4</v>
      </c>
      <c r="AA311">
        <v>80</v>
      </c>
      <c r="AB311">
        <v>1</v>
      </c>
      <c r="AC311">
        <v>13</v>
      </c>
      <c r="AD311">
        <v>2</v>
      </c>
      <c r="AE311">
        <v>4</v>
      </c>
      <c r="AF311">
        <v>9</v>
      </c>
      <c r="AG311">
        <v>7</v>
      </c>
      <c r="AH311">
        <v>3</v>
      </c>
      <c r="AI311">
        <v>7</v>
      </c>
      <c r="AJ311">
        <v>0.22</v>
      </c>
      <c r="AK311" t="s">
        <v>147</v>
      </c>
      <c r="AL311" t="s">
        <v>141</v>
      </c>
      <c r="AM311" t="s">
        <v>152</v>
      </c>
      <c r="AN311" t="s">
        <v>160</v>
      </c>
      <c r="AO311" t="s">
        <v>158</v>
      </c>
      <c r="AP311" t="s">
        <v>145</v>
      </c>
      <c r="AQ311" t="s">
        <v>150</v>
      </c>
    </row>
    <row r="312" spans="1:43" x14ac:dyDescent="0.35">
      <c r="A312">
        <v>26</v>
      </c>
      <c r="B312" t="s">
        <v>35</v>
      </c>
      <c r="C312" t="s">
        <v>36</v>
      </c>
      <c r="D312">
        <v>920</v>
      </c>
      <c r="E312" t="s">
        <v>61</v>
      </c>
      <c r="F312">
        <v>20</v>
      </c>
      <c r="G312">
        <v>2</v>
      </c>
      <c r="H312" t="s">
        <v>51</v>
      </c>
      <c r="I312">
        <v>1</v>
      </c>
      <c r="J312">
        <v>1818</v>
      </c>
      <c r="K312">
        <v>4</v>
      </c>
      <c r="L312" t="s">
        <v>39</v>
      </c>
      <c r="M312">
        <v>69</v>
      </c>
      <c r="N312">
        <v>3</v>
      </c>
      <c r="O312">
        <v>1</v>
      </c>
      <c r="P312" t="s">
        <v>61</v>
      </c>
      <c r="Q312">
        <v>2</v>
      </c>
      <c r="R312" t="s">
        <v>48</v>
      </c>
      <c r="S312">
        <v>2148</v>
      </c>
      <c r="T312">
        <v>6889</v>
      </c>
      <c r="U312">
        <v>0</v>
      </c>
      <c r="V312" t="s">
        <v>42</v>
      </c>
      <c r="W312" t="s">
        <v>35</v>
      </c>
      <c r="X312">
        <v>11</v>
      </c>
      <c r="Y312">
        <v>3</v>
      </c>
      <c r="Z312">
        <v>3</v>
      </c>
      <c r="AA312">
        <v>80</v>
      </c>
      <c r="AB312">
        <v>0</v>
      </c>
      <c r="AC312">
        <v>6</v>
      </c>
      <c r="AD312">
        <v>3</v>
      </c>
      <c r="AE312">
        <v>3</v>
      </c>
      <c r="AF312">
        <v>5</v>
      </c>
      <c r="AG312">
        <v>1</v>
      </c>
      <c r="AH312">
        <v>1</v>
      </c>
      <c r="AI312">
        <v>4</v>
      </c>
      <c r="AJ312">
        <v>0.11</v>
      </c>
      <c r="AK312" t="s">
        <v>159</v>
      </c>
      <c r="AL312" t="s">
        <v>148</v>
      </c>
      <c r="AM312" t="s">
        <v>152</v>
      </c>
      <c r="AN312" t="s">
        <v>160</v>
      </c>
      <c r="AO312" t="s">
        <v>144</v>
      </c>
      <c r="AP312" t="s">
        <v>149</v>
      </c>
      <c r="AQ312" t="s">
        <v>146</v>
      </c>
    </row>
    <row r="313" spans="1:43" x14ac:dyDescent="0.35">
      <c r="A313">
        <v>37</v>
      </c>
      <c r="B313" t="s">
        <v>35</v>
      </c>
      <c r="C313" t="s">
        <v>36</v>
      </c>
      <c r="D313">
        <v>370</v>
      </c>
      <c r="E313" t="s">
        <v>45</v>
      </c>
      <c r="F313">
        <v>10</v>
      </c>
      <c r="G313">
        <v>4</v>
      </c>
      <c r="H313" t="s">
        <v>51</v>
      </c>
      <c r="I313">
        <v>1</v>
      </c>
      <c r="J313">
        <v>1809</v>
      </c>
      <c r="K313">
        <v>4</v>
      </c>
      <c r="L313" t="s">
        <v>46</v>
      </c>
      <c r="M313">
        <v>58</v>
      </c>
      <c r="N313">
        <v>3</v>
      </c>
      <c r="O313">
        <v>2</v>
      </c>
      <c r="P313" t="s">
        <v>53</v>
      </c>
      <c r="Q313">
        <v>1</v>
      </c>
      <c r="R313" t="s">
        <v>41</v>
      </c>
      <c r="S313">
        <v>4213</v>
      </c>
      <c r="T313">
        <v>4992</v>
      </c>
      <c r="U313">
        <v>1</v>
      </c>
      <c r="V313" t="s">
        <v>42</v>
      </c>
      <c r="W313" t="s">
        <v>43</v>
      </c>
      <c r="X313">
        <v>15</v>
      </c>
      <c r="Y313">
        <v>3</v>
      </c>
      <c r="Z313">
        <v>2</v>
      </c>
      <c r="AA313">
        <v>80</v>
      </c>
      <c r="AB313">
        <v>0</v>
      </c>
      <c r="AC313">
        <v>10</v>
      </c>
      <c r="AD313">
        <v>4</v>
      </c>
      <c r="AE313">
        <v>1</v>
      </c>
      <c r="AF313">
        <v>10</v>
      </c>
      <c r="AG313">
        <v>3</v>
      </c>
      <c r="AH313">
        <v>0</v>
      </c>
      <c r="AI313">
        <v>8</v>
      </c>
      <c r="AJ313">
        <v>0.15</v>
      </c>
      <c r="AK313" t="s">
        <v>140</v>
      </c>
      <c r="AL313" t="s">
        <v>141</v>
      </c>
      <c r="AM313" t="s">
        <v>152</v>
      </c>
      <c r="AN313" t="s">
        <v>157</v>
      </c>
      <c r="AO313" t="s">
        <v>144</v>
      </c>
      <c r="AP313" t="s">
        <v>149</v>
      </c>
      <c r="AQ313" t="s">
        <v>150</v>
      </c>
    </row>
    <row r="314" spans="1:43" x14ac:dyDescent="0.35">
      <c r="A314">
        <v>34</v>
      </c>
      <c r="B314" t="s">
        <v>35</v>
      </c>
      <c r="C314" t="s">
        <v>44</v>
      </c>
      <c r="D314">
        <v>234</v>
      </c>
      <c r="E314" t="s">
        <v>45</v>
      </c>
      <c r="F314">
        <v>9</v>
      </c>
      <c r="G314">
        <v>4</v>
      </c>
      <c r="H314" t="s">
        <v>38</v>
      </c>
      <c r="I314">
        <v>1</v>
      </c>
      <c r="J314">
        <v>1807</v>
      </c>
      <c r="K314">
        <v>4</v>
      </c>
      <c r="L314" t="s">
        <v>46</v>
      </c>
      <c r="M314">
        <v>93</v>
      </c>
      <c r="N314">
        <v>3</v>
      </c>
      <c r="O314">
        <v>2</v>
      </c>
      <c r="P314" t="s">
        <v>50</v>
      </c>
      <c r="Q314">
        <v>1</v>
      </c>
      <c r="R314" t="s">
        <v>48</v>
      </c>
      <c r="S314">
        <v>5346</v>
      </c>
      <c r="T314">
        <v>6208</v>
      </c>
      <c r="U314">
        <v>4</v>
      </c>
      <c r="V314" t="s">
        <v>42</v>
      </c>
      <c r="W314" t="s">
        <v>43</v>
      </c>
      <c r="X314">
        <v>17</v>
      </c>
      <c r="Y314">
        <v>3</v>
      </c>
      <c r="Z314">
        <v>3</v>
      </c>
      <c r="AA314">
        <v>80</v>
      </c>
      <c r="AB314">
        <v>1</v>
      </c>
      <c r="AC314">
        <v>11</v>
      </c>
      <c r="AD314">
        <v>3</v>
      </c>
      <c r="AE314">
        <v>2</v>
      </c>
      <c r="AF314">
        <v>7</v>
      </c>
      <c r="AG314">
        <v>1</v>
      </c>
      <c r="AH314">
        <v>0</v>
      </c>
      <c r="AI314">
        <v>7</v>
      </c>
      <c r="AJ314">
        <v>0.17</v>
      </c>
      <c r="AK314" t="s">
        <v>140</v>
      </c>
      <c r="AL314" t="s">
        <v>141</v>
      </c>
      <c r="AM314" t="s">
        <v>142</v>
      </c>
      <c r="AN314" t="s">
        <v>143</v>
      </c>
      <c r="AO314" t="s">
        <v>153</v>
      </c>
      <c r="AP314" t="s">
        <v>149</v>
      </c>
      <c r="AQ314" t="s">
        <v>150</v>
      </c>
    </row>
    <row r="315" spans="1:43" x14ac:dyDescent="0.35">
      <c r="A315">
        <v>35</v>
      </c>
      <c r="B315" t="s">
        <v>35</v>
      </c>
      <c r="C315" t="s">
        <v>36</v>
      </c>
      <c r="D315">
        <v>303</v>
      </c>
      <c r="E315" t="s">
        <v>37</v>
      </c>
      <c r="F315">
        <v>27</v>
      </c>
      <c r="G315">
        <v>3</v>
      </c>
      <c r="H315" t="s">
        <v>38</v>
      </c>
      <c r="I315">
        <v>1</v>
      </c>
      <c r="J315">
        <v>1797</v>
      </c>
      <c r="K315">
        <v>3</v>
      </c>
      <c r="L315" t="s">
        <v>46</v>
      </c>
      <c r="M315">
        <v>84</v>
      </c>
      <c r="N315">
        <v>3</v>
      </c>
      <c r="O315">
        <v>2</v>
      </c>
      <c r="P315" t="s">
        <v>40</v>
      </c>
      <c r="Q315">
        <v>4</v>
      </c>
      <c r="R315" t="s">
        <v>41</v>
      </c>
      <c r="S315">
        <v>5813</v>
      </c>
      <c r="T315">
        <v>13492</v>
      </c>
      <c r="U315">
        <v>1</v>
      </c>
      <c r="V315" t="s">
        <v>42</v>
      </c>
      <c r="W315" t="s">
        <v>35</v>
      </c>
      <c r="X315">
        <v>18</v>
      </c>
      <c r="Y315">
        <v>3</v>
      </c>
      <c r="Z315">
        <v>4</v>
      </c>
      <c r="AA315">
        <v>80</v>
      </c>
      <c r="AB315">
        <v>0</v>
      </c>
      <c r="AC315">
        <v>10</v>
      </c>
      <c r="AD315">
        <v>2</v>
      </c>
      <c r="AE315">
        <v>3</v>
      </c>
      <c r="AF315">
        <v>10</v>
      </c>
      <c r="AG315">
        <v>7</v>
      </c>
      <c r="AH315">
        <v>7</v>
      </c>
      <c r="AI315">
        <v>7</v>
      </c>
      <c r="AJ315">
        <v>0.18</v>
      </c>
      <c r="AK315" t="s">
        <v>140</v>
      </c>
      <c r="AL315" t="s">
        <v>141</v>
      </c>
      <c r="AM315" t="s">
        <v>142</v>
      </c>
      <c r="AN315" t="s">
        <v>160</v>
      </c>
      <c r="AO315" t="s">
        <v>153</v>
      </c>
      <c r="AP315" t="s">
        <v>145</v>
      </c>
      <c r="AQ315" t="s">
        <v>150</v>
      </c>
    </row>
    <row r="316" spans="1:43" x14ac:dyDescent="0.35">
      <c r="A316">
        <v>44</v>
      </c>
      <c r="B316" t="s">
        <v>35</v>
      </c>
      <c r="C316" t="s">
        <v>44</v>
      </c>
      <c r="D316">
        <v>429</v>
      </c>
      <c r="E316" t="s">
        <v>45</v>
      </c>
      <c r="F316">
        <v>1</v>
      </c>
      <c r="G316">
        <v>2</v>
      </c>
      <c r="H316" t="s">
        <v>51</v>
      </c>
      <c r="I316">
        <v>1</v>
      </c>
      <c r="J316">
        <v>1792</v>
      </c>
      <c r="K316">
        <v>3</v>
      </c>
      <c r="L316" t="s">
        <v>46</v>
      </c>
      <c r="M316">
        <v>99</v>
      </c>
      <c r="N316">
        <v>3</v>
      </c>
      <c r="O316">
        <v>1</v>
      </c>
      <c r="P316" t="s">
        <v>47</v>
      </c>
      <c r="Q316">
        <v>2</v>
      </c>
      <c r="R316" t="s">
        <v>52</v>
      </c>
      <c r="S316">
        <v>2342</v>
      </c>
      <c r="T316">
        <v>11092</v>
      </c>
      <c r="U316">
        <v>1</v>
      </c>
      <c r="V316" t="s">
        <v>42</v>
      </c>
      <c r="W316" t="s">
        <v>35</v>
      </c>
      <c r="X316">
        <v>12</v>
      </c>
      <c r="Y316">
        <v>3</v>
      </c>
      <c r="Z316">
        <v>3</v>
      </c>
      <c r="AA316">
        <v>80</v>
      </c>
      <c r="AB316">
        <v>3</v>
      </c>
      <c r="AC316">
        <v>6</v>
      </c>
      <c r="AD316">
        <v>2</v>
      </c>
      <c r="AE316">
        <v>2</v>
      </c>
      <c r="AF316">
        <v>5</v>
      </c>
      <c r="AG316">
        <v>3</v>
      </c>
      <c r="AH316">
        <v>2</v>
      </c>
      <c r="AI316">
        <v>3</v>
      </c>
      <c r="AJ316">
        <v>0.12</v>
      </c>
      <c r="AK316" t="s">
        <v>140</v>
      </c>
      <c r="AL316" t="s">
        <v>148</v>
      </c>
      <c r="AM316" t="s">
        <v>142</v>
      </c>
      <c r="AN316" t="s">
        <v>143</v>
      </c>
      <c r="AO316" t="s">
        <v>144</v>
      </c>
      <c r="AP316" t="s">
        <v>145</v>
      </c>
      <c r="AQ316" t="s">
        <v>146</v>
      </c>
    </row>
    <row r="317" spans="1:43" x14ac:dyDescent="0.35">
      <c r="A317">
        <v>22</v>
      </c>
      <c r="B317" t="s">
        <v>35</v>
      </c>
      <c r="C317" t="s">
        <v>36</v>
      </c>
      <c r="D317">
        <v>1294</v>
      </c>
      <c r="E317" t="s">
        <v>45</v>
      </c>
      <c r="F317">
        <v>8</v>
      </c>
      <c r="G317">
        <v>1</v>
      </c>
      <c r="H317" t="s">
        <v>51</v>
      </c>
      <c r="I317">
        <v>1</v>
      </c>
      <c r="J317">
        <v>1783</v>
      </c>
      <c r="K317">
        <v>3</v>
      </c>
      <c r="L317" t="s">
        <v>39</v>
      </c>
      <c r="M317">
        <v>79</v>
      </c>
      <c r="N317">
        <v>3</v>
      </c>
      <c r="O317">
        <v>1</v>
      </c>
      <c r="P317" t="s">
        <v>50</v>
      </c>
      <c r="Q317">
        <v>1</v>
      </c>
      <c r="R317" t="s">
        <v>48</v>
      </c>
      <c r="S317">
        <v>2398</v>
      </c>
      <c r="T317">
        <v>15999</v>
      </c>
      <c r="U317">
        <v>1</v>
      </c>
      <c r="V317" t="s">
        <v>42</v>
      </c>
      <c r="W317" t="s">
        <v>35</v>
      </c>
      <c r="X317">
        <v>17</v>
      </c>
      <c r="Y317">
        <v>3</v>
      </c>
      <c r="Z317">
        <v>3</v>
      </c>
      <c r="AA317">
        <v>80</v>
      </c>
      <c r="AB317">
        <v>0</v>
      </c>
      <c r="AC317">
        <v>1</v>
      </c>
      <c r="AD317">
        <v>6</v>
      </c>
      <c r="AE317">
        <v>3</v>
      </c>
      <c r="AF317">
        <v>1</v>
      </c>
      <c r="AG317">
        <v>0</v>
      </c>
      <c r="AH317">
        <v>0</v>
      </c>
      <c r="AI317">
        <v>0</v>
      </c>
      <c r="AJ317">
        <v>0.17</v>
      </c>
      <c r="AK317" t="s">
        <v>159</v>
      </c>
      <c r="AL317" t="s">
        <v>151</v>
      </c>
      <c r="AM317" t="s">
        <v>142</v>
      </c>
      <c r="AN317" t="s">
        <v>143</v>
      </c>
      <c r="AO317" t="s">
        <v>153</v>
      </c>
      <c r="AP317" t="s">
        <v>154</v>
      </c>
      <c r="AQ317" t="s">
        <v>162</v>
      </c>
    </row>
    <row r="318" spans="1:43" x14ac:dyDescent="0.35">
      <c r="A318">
        <v>21</v>
      </c>
      <c r="B318" t="s">
        <v>35</v>
      </c>
      <c r="C318" t="s">
        <v>36</v>
      </c>
      <c r="D318">
        <v>337</v>
      </c>
      <c r="E318" t="s">
        <v>37</v>
      </c>
      <c r="F318">
        <v>7</v>
      </c>
      <c r="G318">
        <v>1</v>
      </c>
      <c r="H318" t="s">
        <v>59</v>
      </c>
      <c r="I318">
        <v>1</v>
      </c>
      <c r="J318">
        <v>1780</v>
      </c>
      <c r="K318">
        <v>2</v>
      </c>
      <c r="L318" t="s">
        <v>46</v>
      </c>
      <c r="M318">
        <v>31</v>
      </c>
      <c r="N318">
        <v>3</v>
      </c>
      <c r="O318">
        <v>1</v>
      </c>
      <c r="P318" t="s">
        <v>57</v>
      </c>
      <c r="Q318">
        <v>2</v>
      </c>
      <c r="R318" t="s">
        <v>41</v>
      </c>
      <c r="S318">
        <v>2679</v>
      </c>
      <c r="T318">
        <v>4567</v>
      </c>
      <c r="U318">
        <v>1</v>
      </c>
      <c r="V318" t="s">
        <v>42</v>
      </c>
      <c r="W318" t="s">
        <v>43</v>
      </c>
      <c r="X318">
        <v>13</v>
      </c>
      <c r="Y318">
        <v>3</v>
      </c>
      <c r="Z318">
        <v>2</v>
      </c>
      <c r="AA318">
        <v>80</v>
      </c>
      <c r="AB318">
        <v>0</v>
      </c>
      <c r="AC318">
        <v>1</v>
      </c>
      <c r="AD318">
        <v>3</v>
      </c>
      <c r="AE318">
        <v>3</v>
      </c>
      <c r="AF318">
        <v>1</v>
      </c>
      <c r="AG318">
        <v>0</v>
      </c>
      <c r="AH318">
        <v>1</v>
      </c>
      <c r="AI318">
        <v>0</v>
      </c>
      <c r="AJ318">
        <v>0.13</v>
      </c>
      <c r="AK318" t="s">
        <v>159</v>
      </c>
      <c r="AL318" t="s">
        <v>151</v>
      </c>
      <c r="AM318" t="s">
        <v>156</v>
      </c>
      <c r="AN318" t="s">
        <v>143</v>
      </c>
      <c r="AO318" t="s">
        <v>144</v>
      </c>
      <c r="AP318" t="s">
        <v>149</v>
      </c>
      <c r="AQ318" t="s">
        <v>162</v>
      </c>
    </row>
    <row r="319" spans="1:43" x14ac:dyDescent="0.35">
      <c r="A319">
        <v>43</v>
      </c>
      <c r="B319" t="s">
        <v>35</v>
      </c>
      <c r="C319" t="s">
        <v>44</v>
      </c>
      <c r="D319">
        <v>807</v>
      </c>
      <c r="E319" t="s">
        <v>45</v>
      </c>
      <c r="F319">
        <v>17</v>
      </c>
      <c r="G319">
        <v>3</v>
      </c>
      <c r="H319" t="s">
        <v>60</v>
      </c>
      <c r="I319">
        <v>1</v>
      </c>
      <c r="J319">
        <v>1767</v>
      </c>
      <c r="K319">
        <v>3</v>
      </c>
      <c r="L319" t="s">
        <v>46</v>
      </c>
      <c r="M319">
        <v>38</v>
      </c>
      <c r="N319">
        <v>2</v>
      </c>
      <c r="O319">
        <v>1</v>
      </c>
      <c r="P319" t="s">
        <v>47</v>
      </c>
      <c r="Q319">
        <v>3</v>
      </c>
      <c r="R319" t="s">
        <v>48</v>
      </c>
      <c r="S319">
        <v>2437</v>
      </c>
      <c r="T319">
        <v>15587</v>
      </c>
      <c r="U319">
        <v>9</v>
      </c>
      <c r="V319" t="s">
        <v>42</v>
      </c>
      <c r="W319" t="s">
        <v>35</v>
      </c>
      <c r="X319">
        <v>16</v>
      </c>
      <c r="Y319">
        <v>3</v>
      </c>
      <c r="Z319">
        <v>4</v>
      </c>
      <c r="AA319">
        <v>80</v>
      </c>
      <c r="AB319">
        <v>1</v>
      </c>
      <c r="AC319">
        <v>6</v>
      </c>
      <c r="AD319">
        <v>4</v>
      </c>
      <c r="AE319">
        <v>3</v>
      </c>
      <c r="AF319">
        <v>1</v>
      </c>
      <c r="AG319">
        <v>0</v>
      </c>
      <c r="AH319">
        <v>0</v>
      </c>
      <c r="AI319">
        <v>0</v>
      </c>
      <c r="AJ319">
        <v>0.16</v>
      </c>
      <c r="AK319" t="s">
        <v>140</v>
      </c>
      <c r="AL319" t="s">
        <v>151</v>
      </c>
      <c r="AM319" t="s">
        <v>156</v>
      </c>
      <c r="AN319" t="s">
        <v>157</v>
      </c>
      <c r="AO319" t="s">
        <v>153</v>
      </c>
      <c r="AP319" t="s">
        <v>149</v>
      </c>
      <c r="AQ319" t="s">
        <v>146</v>
      </c>
    </row>
    <row r="320" spans="1:43" x14ac:dyDescent="0.35">
      <c r="A320">
        <v>31</v>
      </c>
      <c r="B320" t="s">
        <v>35</v>
      </c>
      <c r="C320" t="s">
        <v>36</v>
      </c>
      <c r="D320">
        <v>1079</v>
      </c>
      <c r="E320" t="s">
        <v>37</v>
      </c>
      <c r="F320">
        <v>16</v>
      </c>
      <c r="G320">
        <v>4</v>
      </c>
      <c r="H320" t="s">
        <v>59</v>
      </c>
      <c r="I320">
        <v>1</v>
      </c>
      <c r="J320">
        <v>1761</v>
      </c>
      <c r="K320">
        <v>1</v>
      </c>
      <c r="L320" t="s">
        <v>46</v>
      </c>
      <c r="M320">
        <v>70</v>
      </c>
      <c r="N320">
        <v>3</v>
      </c>
      <c r="O320">
        <v>3</v>
      </c>
      <c r="P320" t="s">
        <v>40</v>
      </c>
      <c r="Q320">
        <v>3</v>
      </c>
      <c r="R320" t="s">
        <v>48</v>
      </c>
      <c r="S320">
        <v>8161</v>
      </c>
      <c r="T320">
        <v>19002</v>
      </c>
      <c r="U320">
        <v>2</v>
      </c>
      <c r="V320" t="s">
        <v>42</v>
      </c>
      <c r="W320" t="s">
        <v>43</v>
      </c>
      <c r="X320">
        <v>13</v>
      </c>
      <c r="Y320">
        <v>3</v>
      </c>
      <c r="Z320">
        <v>1</v>
      </c>
      <c r="AA320">
        <v>80</v>
      </c>
      <c r="AB320">
        <v>3</v>
      </c>
      <c r="AC320">
        <v>10</v>
      </c>
      <c r="AD320">
        <v>2</v>
      </c>
      <c r="AE320">
        <v>3</v>
      </c>
      <c r="AF320">
        <v>1</v>
      </c>
      <c r="AG320">
        <v>0</v>
      </c>
      <c r="AH320">
        <v>0</v>
      </c>
      <c r="AI320">
        <v>0</v>
      </c>
      <c r="AJ320">
        <v>0.13</v>
      </c>
      <c r="AK320" t="s">
        <v>140</v>
      </c>
      <c r="AL320" t="s">
        <v>151</v>
      </c>
      <c r="AM320" t="s">
        <v>152</v>
      </c>
      <c r="AN320" t="s">
        <v>157</v>
      </c>
      <c r="AO320" t="s">
        <v>144</v>
      </c>
      <c r="AP320" t="s">
        <v>145</v>
      </c>
      <c r="AQ320" t="s">
        <v>150</v>
      </c>
    </row>
    <row r="321" spans="1:43" x14ac:dyDescent="0.35">
      <c r="A321">
        <v>52</v>
      </c>
      <c r="B321" t="s">
        <v>35</v>
      </c>
      <c r="C321" t="s">
        <v>36</v>
      </c>
      <c r="D321">
        <v>723</v>
      </c>
      <c r="E321" t="s">
        <v>45</v>
      </c>
      <c r="F321">
        <v>8</v>
      </c>
      <c r="G321">
        <v>4</v>
      </c>
      <c r="H321" t="s">
        <v>51</v>
      </c>
      <c r="I321">
        <v>1</v>
      </c>
      <c r="J321">
        <v>433</v>
      </c>
      <c r="K321">
        <v>3</v>
      </c>
      <c r="L321" t="s">
        <v>46</v>
      </c>
      <c r="M321">
        <v>85</v>
      </c>
      <c r="N321">
        <v>2</v>
      </c>
      <c r="O321">
        <v>2</v>
      </c>
      <c r="P321" t="s">
        <v>47</v>
      </c>
      <c r="Q321">
        <v>2</v>
      </c>
      <c r="R321" t="s">
        <v>48</v>
      </c>
      <c r="S321">
        <v>4941</v>
      </c>
      <c r="T321">
        <v>17747</v>
      </c>
      <c r="U321">
        <v>2</v>
      </c>
      <c r="V321" t="s">
        <v>42</v>
      </c>
      <c r="W321" t="s">
        <v>43</v>
      </c>
      <c r="X321">
        <v>15</v>
      </c>
      <c r="Y321">
        <v>3</v>
      </c>
      <c r="Z321">
        <v>1</v>
      </c>
      <c r="AA321">
        <v>80</v>
      </c>
      <c r="AB321">
        <v>0</v>
      </c>
      <c r="AC321">
        <v>11</v>
      </c>
      <c r="AD321">
        <v>3</v>
      </c>
      <c r="AE321">
        <v>2</v>
      </c>
      <c r="AF321">
        <v>8</v>
      </c>
      <c r="AG321">
        <v>2</v>
      </c>
      <c r="AH321">
        <v>7</v>
      </c>
      <c r="AI321">
        <v>7</v>
      </c>
      <c r="AJ321">
        <v>0.15</v>
      </c>
      <c r="AK321" t="s">
        <v>147</v>
      </c>
      <c r="AL321" t="s">
        <v>141</v>
      </c>
      <c r="AM321" t="s">
        <v>142</v>
      </c>
      <c r="AN321" t="s">
        <v>143</v>
      </c>
      <c r="AO321" t="s">
        <v>144</v>
      </c>
      <c r="AP321" t="s">
        <v>149</v>
      </c>
      <c r="AQ321" t="s">
        <v>150</v>
      </c>
    </row>
    <row r="322" spans="1:43" x14ac:dyDescent="0.35">
      <c r="A322">
        <v>33</v>
      </c>
      <c r="B322" t="s">
        <v>35</v>
      </c>
      <c r="C322" t="s">
        <v>36</v>
      </c>
      <c r="D322">
        <v>211</v>
      </c>
      <c r="E322" t="s">
        <v>37</v>
      </c>
      <c r="F322">
        <v>16</v>
      </c>
      <c r="G322">
        <v>3</v>
      </c>
      <c r="H322" t="s">
        <v>38</v>
      </c>
      <c r="I322">
        <v>1</v>
      </c>
      <c r="J322">
        <v>1758</v>
      </c>
      <c r="K322">
        <v>1</v>
      </c>
      <c r="L322" t="s">
        <v>39</v>
      </c>
      <c r="M322">
        <v>74</v>
      </c>
      <c r="N322">
        <v>3</v>
      </c>
      <c r="O322">
        <v>3</v>
      </c>
      <c r="P322" t="s">
        <v>40</v>
      </c>
      <c r="Q322">
        <v>1</v>
      </c>
      <c r="R322" t="s">
        <v>41</v>
      </c>
      <c r="S322">
        <v>8564</v>
      </c>
      <c r="T322">
        <v>10092</v>
      </c>
      <c r="U322">
        <v>2</v>
      </c>
      <c r="V322" t="s">
        <v>42</v>
      </c>
      <c r="W322" t="s">
        <v>35</v>
      </c>
      <c r="X322">
        <v>20</v>
      </c>
      <c r="Y322">
        <v>4</v>
      </c>
      <c r="Z322">
        <v>3</v>
      </c>
      <c r="AA322">
        <v>80</v>
      </c>
      <c r="AB322">
        <v>0</v>
      </c>
      <c r="AC322">
        <v>11</v>
      </c>
      <c r="AD322">
        <v>2</v>
      </c>
      <c r="AE322">
        <v>2</v>
      </c>
      <c r="AF322">
        <v>0</v>
      </c>
      <c r="AG322">
        <v>0</v>
      </c>
      <c r="AH322">
        <v>0</v>
      </c>
      <c r="AI322">
        <v>0</v>
      </c>
      <c r="AJ322">
        <v>0.2</v>
      </c>
      <c r="AK322" t="s">
        <v>140</v>
      </c>
      <c r="AL322" t="s">
        <v>151</v>
      </c>
      <c r="AM322" t="s">
        <v>152</v>
      </c>
      <c r="AN322" t="s">
        <v>157</v>
      </c>
      <c r="AO322" t="s">
        <v>153</v>
      </c>
      <c r="AP322" t="s">
        <v>145</v>
      </c>
      <c r="AQ322" t="s">
        <v>150</v>
      </c>
    </row>
    <row r="323" spans="1:43" x14ac:dyDescent="0.35">
      <c r="A323">
        <v>29</v>
      </c>
      <c r="B323" t="s">
        <v>35</v>
      </c>
      <c r="C323" t="s">
        <v>36</v>
      </c>
      <c r="D323">
        <v>428</v>
      </c>
      <c r="E323" t="s">
        <v>37</v>
      </c>
      <c r="F323">
        <v>9</v>
      </c>
      <c r="G323">
        <v>3</v>
      </c>
      <c r="H323" t="s">
        <v>59</v>
      </c>
      <c r="I323">
        <v>1</v>
      </c>
      <c r="J323">
        <v>1752</v>
      </c>
      <c r="K323">
        <v>2</v>
      </c>
      <c r="L323" t="s">
        <v>39</v>
      </c>
      <c r="M323">
        <v>52</v>
      </c>
      <c r="N323">
        <v>1</v>
      </c>
      <c r="O323">
        <v>1</v>
      </c>
      <c r="P323" t="s">
        <v>57</v>
      </c>
      <c r="Q323">
        <v>2</v>
      </c>
      <c r="R323" t="s">
        <v>41</v>
      </c>
      <c r="S323">
        <v>2760</v>
      </c>
      <c r="T323">
        <v>14630</v>
      </c>
      <c r="U323">
        <v>1</v>
      </c>
      <c r="V323" t="s">
        <v>42</v>
      </c>
      <c r="W323" t="s">
        <v>43</v>
      </c>
      <c r="X323">
        <v>13</v>
      </c>
      <c r="Y323">
        <v>3</v>
      </c>
      <c r="Z323">
        <v>3</v>
      </c>
      <c r="AA323">
        <v>80</v>
      </c>
      <c r="AB323">
        <v>0</v>
      </c>
      <c r="AC323">
        <v>2</v>
      </c>
      <c r="AD323">
        <v>3</v>
      </c>
      <c r="AE323">
        <v>3</v>
      </c>
      <c r="AF323">
        <v>2</v>
      </c>
      <c r="AG323">
        <v>2</v>
      </c>
      <c r="AH323">
        <v>2</v>
      </c>
      <c r="AI323">
        <v>2</v>
      </c>
      <c r="AJ323">
        <v>0.13</v>
      </c>
      <c r="AK323" t="s">
        <v>140</v>
      </c>
      <c r="AL323" t="s">
        <v>148</v>
      </c>
      <c r="AM323" t="s">
        <v>152</v>
      </c>
      <c r="AN323" t="s">
        <v>143</v>
      </c>
      <c r="AO323" t="s">
        <v>144</v>
      </c>
      <c r="AP323" t="s">
        <v>149</v>
      </c>
      <c r="AQ323" t="s">
        <v>162</v>
      </c>
    </row>
    <row r="324" spans="1:43" x14ac:dyDescent="0.35">
      <c r="A324">
        <v>30</v>
      </c>
      <c r="B324" t="s">
        <v>35</v>
      </c>
      <c r="C324" t="s">
        <v>44</v>
      </c>
      <c r="D324">
        <v>600</v>
      </c>
      <c r="E324" t="s">
        <v>61</v>
      </c>
      <c r="F324">
        <v>8</v>
      </c>
      <c r="G324">
        <v>3</v>
      </c>
      <c r="H324" t="s">
        <v>61</v>
      </c>
      <c r="I324">
        <v>1</v>
      </c>
      <c r="J324">
        <v>1747</v>
      </c>
      <c r="K324">
        <v>3</v>
      </c>
      <c r="L324" t="s">
        <v>39</v>
      </c>
      <c r="M324">
        <v>66</v>
      </c>
      <c r="N324">
        <v>2</v>
      </c>
      <c r="O324">
        <v>1</v>
      </c>
      <c r="P324" t="s">
        <v>61</v>
      </c>
      <c r="Q324">
        <v>4</v>
      </c>
      <c r="R324" t="s">
        <v>52</v>
      </c>
      <c r="S324">
        <v>2180</v>
      </c>
      <c r="T324">
        <v>9732</v>
      </c>
      <c r="U324">
        <v>6</v>
      </c>
      <c r="V324" t="s">
        <v>42</v>
      </c>
      <c r="W324" t="s">
        <v>43</v>
      </c>
      <c r="X324">
        <v>11</v>
      </c>
      <c r="Y324">
        <v>3</v>
      </c>
      <c r="Z324">
        <v>3</v>
      </c>
      <c r="AA324">
        <v>80</v>
      </c>
      <c r="AB324">
        <v>1</v>
      </c>
      <c r="AC324">
        <v>6</v>
      </c>
      <c r="AD324">
        <v>0</v>
      </c>
      <c r="AE324">
        <v>2</v>
      </c>
      <c r="AF324">
        <v>4</v>
      </c>
      <c r="AG324">
        <v>2</v>
      </c>
      <c r="AH324">
        <v>1</v>
      </c>
      <c r="AI324">
        <v>2</v>
      </c>
      <c r="AJ324">
        <v>0.11</v>
      </c>
      <c r="AK324" t="s">
        <v>140</v>
      </c>
      <c r="AL324" t="s">
        <v>148</v>
      </c>
      <c r="AM324" t="s">
        <v>152</v>
      </c>
      <c r="AN324" t="s">
        <v>143</v>
      </c>
      <c r="AO324" t="s">
        <v>144</v>
      </c>
      <c r="AP324" t="s">
        <v>145</v>
      </c>
      <c r="AQ324" t="s">
        <v>146</v>
      </c>
    </row>
    <row r="325" spans="1:43" x14ac:dyDescent="0.35">
      <c r="A325">
        <v>32</v>
      </c>
      <c r="B325" t="s">
        <v>35</v>
      </c>
      <c r="C325" t="s">
        <v>36</v>
      </c>
      <c r="D325">
        <v>964</v>
      </c>
      <c r="E325" t="s">
        <v>37</v>
      </c>
      <c r="F325">
        <v>1</v>
      </c>
      <c r="G325">
        <v>2</v>
      </c>
      <c r="H325" t="s">
        <v>38</v>
      </c>
      <c r="I325">
        <v>1</v>
      </c>
      <c r="J325">
        <v>1734</v>
      </c>
      <c r="K325">
        <v>1</v>
      </c>
      <c r="L325" t="s">
        <v>46</v>
      </c>
      <c r="M325">
        <v>34</v>
      </c>
      <c r="N325">
        <v>1</v>
      </c>
      <c r="O325">
        <v>2</v>
      </c>
      <c r="P325" t="s">
        <v>40</v>
      </c>
      <c r="Q325">
        <v>2</v>
      </c>
      <c r="R325" t="s">
        <v>41</v>
      </c>
      <c r="S325">
        <v>6735</v>
      </c>
      <c r="T325">
        <v>12147</v>
      </c>
      <c r="U325">
        <v>6</v>
      </c>
      <c r="V325" t="s">
        <v>42</v>
      </c>
      <c r="W325" t="s">
        <v>43</v>
      </c>
      <c r="X325">
        <v>15</v>
      </c>
      <c r="Y325">
        <v>3</v>
      </c>
      <c r="Z325">
        <v>2</v>
      </c>
      <c r="AA325">
        <v>80</v>
      </c>
      <c r="AB325">
        <v>0</v>
      </c>
      <c r="AC325">
        <v>10</v>
      </c>
      <c r="AD325">
        <v>2</v>
      </c>
      <c r="AE325">
        <v>3</v>
      </c>
      <c r="AF325">
        <v>0</v>
      </c>
      <c r="AG325">
        <v>0</v>
      </c>
      <c r="AH325">
        <v>0</v>
      </c>
      <c r="AI325">
        <v>0</v>
      </c>
      <c r="AJ325">
        <v>0.15</v>
      </c>
      <c r="AK325" t="s">
        <v>140</v>
      </c>
      <c r="AL325" t="s">
        <v>151</v>
      </c>
      <c r="AM325" t="s">
        <v>156</v>
      </c>
      <c r="AN325" t="s">
        <v>143</v>
      </c>
      <c r="AO325" t="s">
        <v>144</v>
      </c>
      <c r="AP325" t="s">
        <v>145</v>
      </c>
      <c r="AQ325" t="s">
        <v>150</v>
      </c>
    </row>
    <row r="326" spans="1:43" x14ac:dyDescent="0.35">
      <c r="A326">
        <v>36</v>
      </c>
      <c r="B326" t="s">
        <v>35</v>
      </c>
      <c r="C326" t="s">
        <v>36</v>
      </c>
      <c r="D326">
        <v>1456</v>
      </c>
      <c r="E326" t="s">
        <v>37</v>
      </c>
      <c r="F326">
        <v>13</v>
      </c>
      <c r="G326">
        <v>5</v>
      </c>
      <c r="H326" t="s">
        <v>59</v>
      </c>
      <c r="I326">
        <v>1</v>
      </c>
      <c r="J326">
        <v>1733</v>
      </c>
      <c r="K326">
        <v>2</v>
      </c>
      <c r="L326" t="s">
        <v>46</v>
      </c>
      <c r="M326">
        <v>96</v>
      </c>
      <c r="N326">
        <v>2</v>
      </c>
      <c r="O326">
        <v>2</v>
      </c>
      <c r="P326" t="s">
        <v>40</v>
      </c>
      <c r="Q326">
        <v>1</v>
      </c>
      <c r="R326" t="s">
        <v>52</v>
      </c>
      <c r="S326">
        <v>6134</v>
      </c>
      <c r="T326">
        <v>8658</v>
      </c>
      <c r="U326">
        <v>5</v>
      </c>
      <c r="V326" t="s">
        <v>42</v>
      </c>
      <c r="W326" t="s">
        <v>35</v>
      </c>
      <c r="X326">
        <v>13</v>
      </c>
      <c r="Y326">
        <v>3</v>
      </c>
      <c r="Z326">
        <v>2</v>
      </c>
      <c r="AA326">
        <v>80</v>
      </c>
      <c r="AB326">
        <v>3</v>
      </c>
      <c r="AC326">
        <v>16</v>
      </c>
      <c r="AD326">
        <v>3</v>
      </c>
      <c r="AE326">
        <v>3</v>
      </c>
      <c r="AF326">
        <v>2</v>
      </c>
      <c r="AG326">
        <v>2</v>
      </c>
      <c r="AH326">
        <v>2</v>
      </c>
      <c r="AI326">
        <v>2</v>
      </c>
      <c r="AJ326">
        <v>0.13</v>
      </c>
      <c r="AK326" t="s">
        <v>140</v>
      </c>
      <c r="AL326" t="s">
        <v>148</v>
      </c>
      <c r="AM326" t="s">
        <v>142</v>
      </c>
      <c r="AN326" t="s">
        <v>157</v>
      </c>
      <c r="AO326" t="s">
        <v>144</v>
      </c>
      <c r="AP326" t="s">
        <v>149</v>
      </c>
      <c r="AQ326" t="s">
        <v>150</v>
      </c>
    </row>
    <row r="327" spans="1:43" x14ac:dyDescent="0.35">
      <c r="A327">
        <v>28</v>
      </c>
      <c r="B327" t="s">
        <v>35</v>
      </c>
      <c r="C327" t="s">
        <v>36</v>
      </c>
      <c r="D327">
        <v>1157</v>
      </c>
      <c r="E327" t="s">
        <v>45</v>
      </c>
      <c r="F327">
        <v>2</v>
      </c>
      <c r="G327">
        <v>4</v>
      </c>
      <c r="H327" t="s">
        <v>51</v>
      </c>
      <c r="I327">
        <v>1</v>
      </c>
      <c r="J327">
        <v>440</v>
      </c>
      <c r="K327">
        <v>1</v>
      </c>
      <c r="L327" t="s">
        <v>46</v>
      </c>
      <c r="M327">
        <v>84</v>
      </c>
      <c r="N327">
        <v>1</v>
      </c>
      <c r="O327">
        <v>1</v>
      </c>
      <c r="P327" t="s">
        <v>47</v>
      </c>
      <c r="Q327">
        <v>4</v>
      </c>
      <c r="R327" t="s">
        <v>48</v>
      </c>
      <c r="S327">
        <v>3464</v>
      </c>
      <c r="T327">
        <v>24737</v>
      </c>
      <c r="U327">
        <v>5</v>
      </c>
      <c r="V327" t="s">
        <v>42</v>
      </c>
      <c r="W327" t="s">
        <v>35</v>
      </c>
      <c r="X327">
        <v>13</v>
      </c>
      <c r="Y327">
        <v>3</v>
      </c>
      <c r="Z327">
        <v>4</v>
      </c>
      <c r="AA327">
        <v>80</v>
      </c>
      <c r="AB327">
        <v>0</v>
      </c>
      <c r="AC327">
        <v>5</v>
      </c>
      <c r="AD327">
        <v>4</v>
      </c>
      <c r="AE327">
        <v>2</v>
      </c>
      <c r="AF327">
        <v>3</v>
      </c>
      <c r="AG327">
        <v>2</v>
      </c>
      <c r="AH327">
        <v>2</v>
      </c>
      <c r="AI327">
        <v>2</v>
      </c>
      <c r="AJ327">
        <v>0.13</v>
      </c>
      <c r="AK327" t="s">
        <v>159</v>
      </c>
      <c r="AL327" t="s">
        <v>148</v>
      </c>
      <c r="AM327" t="s">
        <v>142</v>
      </c>
      <c r="AN327" t="s">
        <v>143</v>
      </c>
      <c r="AO327" t="s">
        <v>144</v>
      </c>
      <c r="AP327" t="s">
        <v>149</v>
      </c>
      <c r="AQ327" t="s">
        <v>146</v>
      </c>
    </row>
    <row r="328" spans="1:43" x14ac:dyDescent="0.35">
      <c r="A328">
        <v>47</v>
      </c>
      <c r="B328" t="s">
        <v>35</v>
      </c>
      <c r="C328" t="s">
        <v>44</v>
      </c>
      <c r="D328">
        <v>1093</v>
      </c>
      <c r="E328" t="s">
        <v>37</v>
      </c>
      <c r="F328">
        <v>9</v>
      </c>
      <c r="G328">
        <v>3</v>
      </c>
      <c r="H328" t="s">
        <v>38</v>
      </c>
      <c r="I328">
        <v>1</v>
      </c>
      <c r="J328">
        <v>1716</v>
      </c>
      <c r="K328">
        <v>3</v>
      </c>
      <c r="L328" t="s">
        <v>46</v>
      </c>
      <c r="M328">
        <v>82</v>
      </c>
      <c r="N328">
        <v>1</v>
      </c>
      <c r="O328">
        <v>4</v>
      </c>
      <c r="P328" t="s">
        <v>40</v>
      </c>
      <c r="Q328">
        <v>3</v>
      </c>
      <c r="R328" t="s">
        <v>48</v>
      </c>
      <c r="S328">
        <v>12936</v>
      </c>
      <c r="T328">
        <v>24164</v>
      </c>
      <c r="U328">
        <v>7</v>
      </c>
      <c r="V328" t="s">
        <v>42</v>
      </c>
      <c r="W328" t="s">
        <v>43</v>
      </c>
      <c r="X328">
        <v>11</v>
      </c>
      <c r="Y328">
        <v>3</v>
      </c>
      <c r="Z328">
        <v>3</v>
      </c>
      <c r="AA328">
        <v>80</v>
      </c>
      <c r="AB328">
        <v>0</v>
      </c>
      <c r="AC328">
        <v>25</v>
      </c>
      <c r="AD328">
        <v>3</v>
      </c>
      <c r="AE328">
        <v>1</v>
      </c>
      <c r="AF328">
        <v>23</v>
      </c>
      <c r="AG328">
        <v>5</v>
      </c>
      <c r="AH328">
        <v>14</v>
      </c>
      <c r="AI328">
        <v>10</v>
      </c>
      <c r="AJ328">
        <v>0.11</v>
      </c>
      <c r="AK328" t="s">
        <v>147</v>
      </c>
      <c r="AL328" t="s">
        <v>161</v>
      </c>
      <c r="AM328" t="s">
        <v>142</v>
      </c>
      <c r="AN328" t="s">
        <v>143</v>
      </c>
      <c r="AO328" t="s">
        <v>144</v>
      </c>
      <c r="AP328" t="s">
        <v>149</v>
      </c>
      <c r="AQ328" t="s">
        <v>150</v>
      </c>
    </row>
    <row r="329" spans="1:43" x14ac:dyDescent="0.35">
      <c r="A329">
        <v>24</v>
      </c>
      <c r="B329" t="s">
        <v>35</v>
      </c>
      <c r="C329" t="s">
        <v>36</v>
      </c>
      <c r="D329">
        <v>240</v>
      </c>
      <c r="E329" t="s">
        <v>61</v>
      </c>
      <c r="F329">
        <v>22</v>
      </c>
      <c r="G329">
        <v>1</v>
      </c>
      <c r="H329" t="s">
        <v>61</v>
      </c>
      <c r="I329">
        <v>1</v>
      </c>
      <c r="J329">
        <v>1714</v>
      </c>
      <c r="K329">
        <v>4</v>
      </c>
      <c r="L329" t="s">
        <v>46</v>
      </c>
      <c r="M329">
        <v>58</v>
      </c>
      <c r="N329">
        <v>1</v>
      </c>
      <c r="O329">
        <v>1</v>
      </c>
      <c r="P329" t="s">
        <v>61</v>
      </c>
      <c r="Q329">
        <v>3</v>
      </c>
      <c r="R329" t="s">
        <v>48</v>
      </c>
      <c r="S329">
        <v>1555</v>
      </c>
      <c r="T329">
        <v>11585</v>
      </c>
      <c r="U329">
        <v>1</v>
      </c>
      <c r="V329" t="s">
        <v>42</v>
      </c>
      <c r="W329" t="s">
        <v>43</v>
      </c>
      <c r="X329">
        <v>11</v>
      </c>
      <c r="Y329">
        <v>3</v>
      </c>
      <c r="Z329">
        <v>3</v>
      </c>
      <c r="AA329">
        <v>80</v>
      </c>
      <c r="AB329">
        <v>1</v>
      </c>
      <c r="AC329">
        <v>1</v>
      </c>
      <c r="AD329">
        <v>2</v>
      </c>
      <c r="AE329">
        <v>3</v>
      </c>
      <c r="AF329">
        <v>1</v>
      </c>
      <c r="AG329">
        <v>0</v>
      </c>
      <c r="AH329">
        <v>0</v>
      </c>
      <c r="AI329">
        <v>0</v>
      </c>
      <c r="AJ329">
        <v>0.11</v>
      </c>
      <c r="AK329" t="s">
        <v>159</v>
      </c>
      <c r="AL329" t="s">
        <v>151</v>
      </c>
      <c r="AM329" t="s">
        <v>152</v>
      </c>
      <c r="AN329" t="s">
        <v>160</v>
      </c>
      <c r="AO329" t="s">
        <v>144</v>
      </c>
      <c r="AP329" t="s">
        <v>145</v>
      </c>
      <c r="AQ329" t="s">
        <v>162</v>
      </c>
    </row>
    <row r="330" spans="1:43" x14ac:dyDescent="0.35">
      <c r="A330">
        <v>23</v>
      </c>
      <c r="B330" t="s">
        <v>35</v>
      </c>
      <c r="C330" t="s">
        <v>36</v>
      </c>
      <c r="D330">
        <v>427</v>
      </c>
      <c r="E330" t="s">
        <v>37</v>
      </c>
      <c r="F330">
        <v>7</v>
      </c>
      <c r="G330">
        <v>3</v>
      </c>
      <c r="H330" t="s">
        <v>38</v>
      </c>
      <c r="I330">
        <v>1</v>
      </c>
      <c r="J330">
        <v>1702</v>
      </c>
      <c r="K330">
        <v>3</v>
      </c>
      <c r="L330" t="s">
        <v>46</v>
      </c>
      <c r="M330">
        <v>99</v>
      </c>
      <c r="N330">
        <v>3</v>
      </c>
      <c r="O330">
        <v>1</v>
      </c>
      <c r="P330" t="s">
        <v>57</v>
      </c>
      <c r="Q330">
        <v>4</v>
      </c>
      <c r="R330" t="s">
        <v>52</v>
      </c>
      <c r="S330">
        <v>2275</v>
      </c>
      <c r="T330">
        <v>25103</v>
      </c>
      <c r="U330">
        <v>1</v>
      </c>
      <c r="V330" t="s">
        <v>42</v>
      </c>
      <c r="W330" t="s">
        <v>35</v>
      </c>
      <c r="X330">
        <v>21</v>
      </c>
      <c r="Y330">
        <v>4</v>
      </c>
      <c r="Z330">
        <v>2</v>
      </c>
      <c r="AA330">
        <v>80</v>
      </c>
      <c r="AB330">
        <v>1</v>
      </c>
      <c r="AC330">
        <v>3</v>
      </c>
      <c r="AD330">
        <v>2</v>
      </c>
      <c r="AE330">
        <v>3</v>
      </c>
      <c r="AF330">
        <v>3</v>
      </c>
      <c r="AG330">
        <v>2</v>
      </c>
      <c r="AH330">
        <v>0</v>
      </c>
      <c r="AI330">
        <v>2</v>
      </c>
      <c r="AJ330">
        <v>0.21</v>
      </c>
      <c r="AK330" t="s">
        <v>159</v>
      </c>
      <c r="AL330" t="s">
        <v>148</v>
      </c>
      <c r="AM330" t="s">
        <v>142</v>
      </c>
      <c r="AN330" t="s">
        <v>143</v>
      </c>
      <c r="AO330" t="s">
        <v>158</v>
      </c>
      <c r="AP330" t="s">
        <v>145</v>
      </c>
      <c r="AQ330" t="s">
        <v>162</v>
      </c>
    </row>
    <row r="331" spans="1:43" x14ac:dyDescent="0.35">
      <c r="A331">
        <v>39</v>
      </c>
      <c r="B331" t="s">
        <v>35</v>
      </c>
      <c r="C331" t="s">
        <v>36</v>
      </c>
      <c r="D331">
        <v>1162</v>
      </c>
      <c r="E331" t="s">
        <v>37</v>
      </c>
      <c r="F331">
        <v>3</v>
      </c>
      <c r="G331">
        <v>2</v>
      </c>
      <c r="H331" t="s">
        <v>51</v>
      </c>
      <c r="I331">
        <v>1</v>
      </c>
      <c r="J331">
        <v>445</v>
      </c>
      <c r="K331">
        <v>4</v>
      </c>
      <c r="L331" t="s">
        <v>39</v>
      </c>
      <c r="M331">
        <v>41</v>
      </c>
      <c r="N331">
        <v>3</v>
      </c>
      <c r="O331">
        <v>2</v>
      </c>
      <c r="P331" t="s">
        <v>40</v>
      </c>
      <c r="Q331">
        <v>3</v>
      </c>
      <c r="R331" t="s">
        <v>48</v>
      </c>
      <c r="S331">
        <v>5238</v>
      </c>
      <c r="T331">
        <v>17778</v>
      </c>
      <c r="U331">
        <v>4</v>
      </c>
      <c r="V331" t="s">
        <v>42</v>
      </c>
      <c r="W331" t="s">
        <v>35</v>
      </c>
      <c r="X331">
        <v>18</v>
      </c>
      <c r="Y331">
        <v>3</v>
      </c>
      <c r="Z331">
        <v>1</v>
      </c>
      <c r="AA331">
        <v>80</v>
      </c>
      <c r="AB331">
        <v>0</v>
      </c>
      <c r="AC331">
        <v>12</v>
      </c>
      <c r="AD331">
        <v>3</v>
      </c>
      <c r="AE331">
        <v>2</v>
      </c>
      <c r="AF331">
        <v>1</v>
      </c>
      <c r="AG331">
        <v>0</v>
      </c>
      <c r="AH331">
        <v>0</v>
      </c>
      <c r="AI331">
        <v>0</v>
      </c>
      <c r="AJ331">
        <v>0.18</v>
      </c>
      <c r="AK331" t="s">
        <v>140</v>
      </c>
      <c r="AL331" t="s">
        <v>151</v>
      </c>
      <c r="AM331" t="s">
        <v>156</v>
      </c>
      <c r="AN331" t="s">
        <v>143</v>
      </c>
      <c r="AO331" t="s">
        <v>153</v>
      </c>
      <c r="AP331" t="s">
        <v>149</v>
      </c>
      <c r="AQ331" t="s">
        <v>150</v>
      </c>
    </row>
    <row r="332" spans="1:43" x14ac:dyDescent="0.35">
      <c r="A332">
        <v>32</v>
      </c>
      <c r="B332" t="s">
        <v>35</v>
      </c>
      <c r="C332" t="s">
        <v>36</v>
      </c>
      <c r="D332">
        <v>1259</v>
      </c>
      <c r="E332" t="s">
        <v>45</v>
      </c>
      <c r="F332">
        <v>2</v>
      </c>
      <c r="G332">
        <v>4</v>
      </c>
      <c r="H332" t="s">
        <v>38</v>
      </c>
      <c r="I332">
        <v>1</v>
      </c>
      <c r="J332">
        <v>1692</v>
      </c>
      <c r="K332">
        <v>4</v>
      </c>
      <c r="L332" t="s">
        <v>46</v>
      </c>
      <c r="M332">
        <v>95</v>
      </c>
      <c r="N332">
        <v>3</v>
      </c>
      <c r="O332">
        <v>1</v>
      </c>
      <c r="P332" t="s">
        <v>50</v>
      </c>
      <c r="Q332">
        <v>2</v>
      </c>
      <c r="R332" t="s">
        <v>41</v>
      </c>
      <c r="S332">
        <v>1393</v>
      </c>
      <c r="T332">
        <v>24852</v>
      </c>
      <c r="U332">
        <v>1</v>
      </c>
      <c r="V332" t="s">
        <v>42</v>
      </c>
      <c r="W332" t="s">
        <v>43</v>
      </c>
      <c r="X332">
        <v>12</v>
      </c>
      <c r="Y332">
        <v>3</v>
      </c>
      <c r="Z332">
        <v>1</v>
      </c>
      <c r="AA332">
        <v>80</v>
      </c>
      <c r="AB332">
        <v>0</v>
      </c>
      <c r="AC332">
        <v>1</v>
      </c>
      <c r="AD332">
        <v>2</v>
      </c>
      <c r="AE332">
        <v>3</v>
      </c>
      <c r="AF332">
        <v>1</v>
      </c>
      <c r="AG332">
        <v>0</v>
      </c>
      <c r="AH332">
        <v>0</v>
      </c>
      <c r="AI332">
        <v>0</v>
      </c>
      <c r="AJ332">
        <v>0.12</v>
      </c>
      <c r="AK332" t="s">
        <v>140</v>
      </c>
      <c r="AL332" t="s">
        <v>151</v>
      </c>
      <c r="AM332" t="s">
        <v>142</v>
      </c>
      <c r="AN332" t="s">
        <v>143</v>
      </c>
      <c r="AO332" t="s">
        <v>144</v>
      </c>
      <c r="AP332" t="s">
        <v>145</v>
      </c>
      <c r="AQ332" t="s">
        <v>162</v>
      </c>
    </row>
    <row r="333" spans="1:43" x14ac:dyDescent="0.35">
      <c r="A333">
        <v>48</v>
      </c>
      <c r="B333" t="s">
        <v>35</v>
      </c>
      <c r="C333" t="s">
        <v>44</v>
      </c>
      <c r="D333">
        <v>708</v>
      </c>
      <c r="E333" t="s">
        <v>37</v>
      </c>
      <c r="F333">
        <v>7</v>
      </c>
      <c r="G333">
        <v>2</v>
      </c>
      <c r="H333" t="s">
        <v>51</v>
      </c>
      <c r="I333">
        <v>1</v>
      </c>
      <c r="J333">
        <v>1691</v>
      </c>
      <c r="K333">
        <v>4</v>
      </c>
      <c r="L333" t="s">
        <v>39</v>
      </c>
      <c r="M333">
        <v>95</v>
      </c>
      <c r="N333">
        <v>3</v>
      </c>
      <c r="O333">
        <v>1</v>
      </c>
      <c r="P333" t="s">
        <v>57</v>
      </c>
      <c r="Q333">
        <v>3</v>
      </c>
      <c r="R333" t="s">
        <v>48</v>
      </c>
      <c r="S333">
        <v>2655</v>
      </c>
      <c r="T333">
        <v>11740</v>
      </c>
      <c r="U333">
        <v>2</v>
      </c>
      <c r="V333" t="s">
        <v>42</v>
      </c>
      <c r="W333" t="s">
        <v>35</v>
      </c>
      <c r="X333">
        <v>11</v>
      </c>
      <c r="Y333">
        <v>3</v>
      </c>
      <c r="Z333">
        <v>3</v>
      </c>
      <c r="AA333">
        <v>80</v>
      </c>
      <c r="AB333">
        <v>2</v>
      </c>
      <c r="AC333">
        <v>19</v>
      </c>
      <c r="AD333">
        <v>3</v>
      </c>
      <c r="AE333">
        <v>3</v>
      </c>
      <c r="AF333">
        <v>9</v>
      </c>
      <c r="AG333">
        <v>7</v>
      </c>
      <c r="AH333">
        <v>7</v>
      </c>
      <c r="AI333">
        <v>7</v>
      </c>
      <c r="AJ333">
        <v>0.11</v>
      </c>
      <c r="AK333" t="s">
        <v>147</v>
      </c>
      <c r="AL333" t="s">
        <v>141</v>
      </c>
      <c r="AM333" t="s">
        <v>142</v>
      </c>
      <c r="AN333" t="s">
        <v>143</v>
      </c>
      <c r="AO333" t="s">
        <v>144</v>
      </c>
      <c r="AP333" t="s">
        <v>149</v>
      </c>
      <c r="AQ333" t="s">
        <v>150</v>
      </c>
    </row>
    <row r="334" spans="1:43" x14ac:dyDescent="0.35">
      <c r="A334">
        <v>23</v>
      </c>
      <c r="B334" t="s">
        <v>35</v>
      </c>
      <c r="C334" t="s">
        <v>36</v>
      </c>
      <c r="D334">
        <v>1320</v>
      </c>
      <c r="E334" t="s">
        <v>45</v>
      </c>
      <c r="F334">
        <v>8</v>
      </c>
      <c r="G334">
        <v>1</v>
      </c>
      <c r="H334" t="s">
        <v>51</v>
      </c>
      <c r="I334">
        <v>1</v>
      </c>
      <c r="J334">
        <v>1684</v>
      </c>
      <c r="K334">
        <v>4</v>
      </c>
      <c r="L334" t="s">
        <v>46</v>
      </c>
      <c r="M334">
        <v>93</v>
      </c>
      <c r="N334">
        <v>2</v>
      </c>
      <c r="O334">
        <v>1</v>
      </c>
      <c r="P334" t="s">
        <v>50</v>
      </c>
      <c r="Q334">
        <v>3</v>
      </c>
      <c r="R334" t="s">
        <v>41</v>
      </c>
      <c r="S334">
        <v>3989</v>
      </c>
      <c r="T334">
        <v>20586</v>
      </c>
      <c r="U334">
        <v>1</v>
      </c>
      <c r="V334" t="s">
        <v>42</v>
      </c>
      <c r="W334" t="s">
        <v>35</v>
      </c>
      <c r="X334">
        <v>11</v>
      </c>
      <c r="Y334">
        <v>3</v>
      </c>
      <c r="Z334">
        <v>1</v>
      </c>
      <c r="AA334">
        <v>80</v>
      </c>
      <c r="AB334">
        <v>0</v>
      </c>
      <c r="AC334">
        <v>5</v>
      </c>
      <c r="AD334">
        <v>2</v>
      </c>
      <c r="AE334">
        <v>3</v>
      </c>
      <c r="AF334">
        <v>5</v>
      </c>
      <c r="AG334">
        <v>4</v>
      </c>
      <c r="AH334">
        <v>1</v>
      </c>
      <c r="AI334">
        <v>2</v>
      </c>
      <c r="AJ334">
        <v>0.11</v>
      </c>
      <c r="AK334" t="s">
        <v>159</v>
      </c>
      <c r="AL334" t="s">
        <v>148</v>
      </c>
      <c r="AM334" t="s">
        <v>142</v>
      </c>
      <c r="AN334" t="s">
        <v>143</v>
      </c>
      <c r="AO334" t="s">
        <v>144</v>
      </c>
      <c r="AP334" t="s">
        <v>145</v>
      </c>
      <c r="AQ334" t="s">
        <v>146</v>
      </c>
    </row>
    <row r="335" spans="1:43" x14ac:dyDescent="0.35">
      <c r="A335">
        <v>35</v>
      </c>
      <c r="B335" t="s">
        <v>35</v>
      </c>
      <c r="C335" t="s">
        <v>44</v>
      </c>
      <c r="D335">
        <v>880</v>
      </c>
      <c r="E335" t="s">
        <v>37</v>
      </c>
      <c r="F335">
        <v>12</v>
      </c>
      <c r="G335">
        <v>4</v>
      </c>
      <c r="H335" t="s">
        <v>49</v>
      </c>
      <c r="I335">
        <v>1</v>
      </c>
      <c r="J335">
        <v>1667</v>
      </c>
      <c r="K335">
        <v>4</v>
      </c>
      <c r="L335" t="s">
        <v>46</v>
      </c>
      <c r="M335">
        <v>36</v>
      </c>
      <c r="N335">
        <v>3</v>
      </c>
      <c r="O335">
        <v>2</v>
      </c>
      <c r="P335" t="s">
        <v>40</v>
      </c>
      <c r="Q335">
        <v>4</v>
      </c>
      <c r="R335" t="s">
        <v>41</v>
      </c>
      <c r="S335">
        <v>4581</v>
      </c>
      <c r="T335">
        <v>10414</v>
      </c>
      <c r="U335">
        <v>3</v>
      </c>
      <c r="V335" t="s">
        <v>42</v>
      </c>
      <c r="W335" t="s">
        <v>35</v>
      </c>
      <c r="X335">
        <v>24</v>
      </c>
      <c r="Y335">
        <v>4</v>
      </c>
      <c r="Z335">
        <v>1</v>
      </c>
      <c r="AA335">
        <v>80</v>
      </c>
      <c r="AB335">
        <v>0</v>
      </c>
      <c r="AC335">
        <v>13</v>
      </c>
      <c r="AD335">
        <v>2</v>
      </c>
      <c r="AE335">
        <v>4</v>
      </c>
      <c r="AF335">
        <v>11</v>
      </c>
      <c r="AG335">
        <v>9</v>
      </c>
      <c r="AH335">
        <v>6</v>
      </c>
      <c r="AI335">
        <v>7</v>
      </c>
      <c r="AJ335">
        <v>0.24</v>
      </c>
      <c r="AK335" t="s">
        <v>140</v>
      </c>
      <c r="AL335" t="s">
        <v>155</v>
      </c>
      <c r="AM335" t="s">
        <v>156</v>
      </c>
      <c r="AN335" t="s">
        <v>157</v>
      </c>
      <c r="AO335" t="s">
        <v>158</v>
      </c>
      <c r="AP335" t="s">
        <v>145</v>
      </c>
      <c r="AQ335" t="s">
        <v>150</v>
      </c>
    </row>
    <row r="336" spans="1:43" x14ac:dyDescent="0.35">
      <c r="A336">
        <v>40</v>
      </c>
      <c r="B336" t="s">
        <v>35</v>
      </c>
      <c r="C336" t="s">
        <v>36</v>
      </c>
      <c r="D336">
        <v>1329</v>
      </c>
      <c r="E336" t="s">
        <v>45</v>
      </c>
      <c r="F336">
        <v>7</v>
      </c>
      <c r="G336">
        <v>3</v>
      </c>
      <c r="H336" t="s">
        <v>38</v>
      </c>
      <c r="I336">
        <v>1</v>
      </c>
      <c r="J336">
        <v>1649</v>
      </c>
      <c r="K336">
        <v>1</v>
      </c>
      <c r="L336" t="s">
        <v>46</v>
      </c>
      <c r="M336">
        <v>73</v>
      </c>
      <c r="N336">
        <v>3</v>
      </c>
      <c r="O336">
        <v>1</v>
      </c>
      <c r="P336" t="s">
        <v>50</v>
      </c>
      <c r="Q336">
        <v>1</v>
      </c>
      <c r="R336" t="s">
        <v>41</v>
      </c>
      <c r="S336">
        <v>2166</v>
      </c>
      <c r="T336">
        <v>3339</v>
      </c>
      <c r="U336">
        <v>3</v>
      </c>
      <c r="V336" t="s">
        <v>42</v>
      </c>
      <c r="W336" t="s">
        <v>35</v>
      </c>
      <c r="X336">
        <v>14</v>
      </c>
      <c r="Y336">
        <v>3</v>
      </c>
      <c r="Z336">
        <v>2</v>
      </c>
      <c r="AA336">
        <v>80</v>
      </c>
      <c r="AB336">
        <v>0</v>
      </c>
      <c r="AC336">
        <v>10</v>
      </c>
      <c r="AD336">
        <v>3</v>
      </c>
      <c r="AE336">
        <v>1</v>
      </c>
      <c r="AF336">
        <v>4</v>
      </c>
      <c r="AG336">
        <v>2</v>
      </c>
      <c r="AH336">
        <v>0</v>
      </c>
      <c r="AI336">
        <v>3</v>
      </c>
      <c r="AJ336">
        <v>0.14000000000000001</v>
      </c>
      <c r="AK336" t="s">
        <v>140</v>
      </c>
      <c r="AL336" t="s">
        <v>148</v>
      </c>
      <c r="AM336" t="s">
        <v>152</v>
      </c>
      <c r="AN336" t="s">
        <v>143</v>
      </c>
      <c r="AO336" t="s">
        <v>144</v>
      </c>
      <c r="AP336" t="s">
        <v>149</v>
      </c>
      <c r="AQ336" t="s">
        <v>150</v>
      </c>
    </row>
    <row r="337" spans="1:43" x14ac:dyDescent="0.35">
      <c r="A337">
        <v>35</v>
      </c>
      <c r="B337" t="s">
        <v>35</v>
      </c>
      <c r="C337" t="s">
        <v>36</v>
      </c>
      <c r="D337">
        <v>763</v>
      </c>
      <c r="E337" t="s">
        <v>37</v>
      </c>
      <c r="F337">
        <v>15</v>
      </c>
      <c r="G337">
        <v>2</v>
      </c>
      <c r="H337" t="s">
        <v>51</v>
      </c>
      <c r="I337">
        <v>1</v>
      </c>
      <c r="J337">
        <v>1645</v>
      </c>
      <c r="K337">
        <v>1</v>
      </c>
      <c r="L337" t="s">
        <v>46</v>
      </c>
      <c r="M337">
        <v>59</v>
      </c>
      <c r="N337">
        <v>1</v>
      </c>
      <c r="O337">
        <v>2</v>
      </c>
      <c r="P337" t="s">
        <v>40</v>
      </c>
      <c r="Q337">
        <v>4</v>
      </c>
      <c r="R337" t="s">
        <v>52</v>
      </c>
      <c r="S337">
        <v>5440</v>
      </c>
      <c r="T337">
        <v>22098</v>
      </c>
      <c r="U337">
        <v>6</v>
      </c>
      <c r="V337" t="s">
        <v>42</v>
      </c>
      <c r="W337" t="s">
        <v>35</v>
      </c>
      <c r="X337">
        <v>14</v>
      </c>
      <c r="Y337">
        <v>3</v>
      </c>
      <c r="Z337">
        <v>4</v>
      </c>
      <c r="AA337">
        <v>80</v>
      </c>
      <c r="AB337">
        <v>2</v>
      </c>
      <c r="AC337">
        <v>7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0.14000000000000001</v>
      </c>
      <c r="AK337" t="s">
        <v>140</v>
      </c>
      <c r="AL337" t="s">
        <v>148</v>
      </c>
      <c r="AM337" t="s">
        <v>152</v>
      </c>
      <c r="AN337" t="s">
        <v>157</v>
      </c>
      <c r="AO337" t="s">
        <v>144</v>
      </c>
      <c r="AP337" t="s">
        <v>145</v>
      </c>
      <c r="AQ337" t="s">
        <v>146</v>
      </c>
    </row>
    <row r="338" spans="1:43" x14ac:dyDescent="0.35">
      <c r="A338">
        <v>35</v>
      </c>
      <c r="B338" t="s">
        <v>35</v>
      </c>
      <c r="C338" t="s">
        <v>36</v>
      </c>
      <c r="D338">
        <v>737</v>
      </c>
      <c r="E338" t="s">
        <v>37</v>
      </c>
      <c r="F338">
        <v>10</v>
      </c>
      <c r="G338">
        <v>3</v>
      </c>
      <c r="H338" t="s">
        <v>51</v>
      </c>
      <c r="I338">
        <v>1</v>
      </c>
      <c r="J338">
        <v>1639</v>
      </c>
      <c r="K338">
        <v>4</v>
      </c>
      <c r="L338" t="s">
        <v>46</v>
      </c>
      <c r="M338">
        <v>55</v>
      </c>
      <c r="N338">
        <v>2</v>
      </c>
      <c r="O338">
        <v>3</v>
      </c>
      <c r="P338" t="s">
        <v>40</v>
      </c>
      <c r="Q338">
        <v>1</v>
      </c>
      <c r="R338" t="s">
        <v>48</v>
      </c>
      <c r="S338">
        <v>10306</v>
      </c>
      <c r="T338">
        <v>21530</v>
      </c>
      <c r="U338">
        <v>9</v>
      </c>
      <c r="V338" t="s">
        <v>42</v>
      </c>
      <c r="W338" t="s">
        <v>43</v>
      </c>
      <c r="X338">
        <v>17</v>
      </c>
      <c r="Y338">
        <v>3</v>
      </c>
      <c r="Z338">
        <v>3</v>
      </c>
      <c r="AA338">
        <v>80</v>
      </c>
      <c r="AB338">
        <v>0</v>
      </c>
      <c r="AC338">
        <v>15</v>
      </c>
      <c r="AD338">
        <v>3</v>
      </c>
      <c r="AE338">
        <v>3</v>
      </c>
      <c r="AF338">
        <v>13</v>
      </c>
      <c r="AG338">
        <v>12</v>
      </c>
      <c r="AH338">
        <v>6</v>
      </c>
      <c r="AI338">
        <v>0</v>
      </c>
      <c r="AJ338">
        <v>0.17</v>
      </c>
      <c r="AK338" t="s">
        <v>140</v>
      </c>
      <c r="AL338" t="s">
        <v>155</v>
      </c>
      <c r="AM338" t="s">
        <v>152</v>
      </c>
      <c r="AN338" t="s">
        <v>157</v>
      </c>
      <c r="AO338" t="s">
        <v>153</v>
      </c>
      <c r="AP338" t="s">
        <v>149</v>
      </c>
      <c r="AQ338" t="s">
        <v>150</v>
      </c>
    </row>
    <row r="339" spans="1:43" x14ac:dyDescent="0.35">
      <c r="A339">
        <v>18</v>
      </c>
      <c r="B339" t="s">
        <v>35</v>
      </c>
      <c r="C339" t="s">
        <v>44</v>
      </c>
      <c r="D339">
        <v>544</v>
      </c>
      <c r="E339" t="s">
        <v>37</v>
      </c>
      <c r="F339">
        <v>3</v>
      </c>
      <c r="G339">
        <v>2</v>
      </c>
      <c r="H339" t="s">
        <v>51</v>
      </c>
      <c r="I339">
        <v>1</v>
      </c>
      <c r="J339">
        <v>1624</v>
      </c>
      <c r="K339">
        <v>2</v>
      </c>
      <c r="L339" t="s">
        <v>39</v>
      </c>
      <c r="M339">
        <v>70</v>
      </c>
      <c r="N339">
        <v>3</v>
      </c>
      <c r="O339">
        <v>1</v>
      </c>
      <c r="P339" t="s">
        <v>57</v>
      </c>
      <c r="Q339">
        <v>4</v>
      </c>
      <c r="R339" t="s">
        <v>41</v>
      </c>
      <c r="S339">
        <v>1569</v>
      </c>
      <c r="T339">
        <v>18420</v>
      </c>
      <c r="U339">
        <v>1</v>
      </c>
      <c r="V339" t="s">
        <v>42</v>
      </c>
      <c r="W339" t="s">
        <v>35</v>
      </c>
      <c r="X339">
        <v>12</v>
      </c>
      <c r="Y339">
        <v>3</v>
      </c>
      <c r="Z339">
        <v>3</v>
      </c>
      <c r="AA339">
        <v>80</v>
      </c>
      <c r="AB339">
        <v>0</v>
      </c>
      <c r="AC339">
        <v>0</v>
      </c>
      <c r="AD339">
        <v>2</v>
      </c>
      <c r="AE339">
        <v>4</v>
      </c>
      <c r="AF339">
        <v>0</v>
      </c>
      <c r="AG339">
        <v>0</v>
      </c>
      <c r="AH339">
        <v>0</v>
      </c>
      <c r="AI339">
        <v>0</v>
      </c>
      <c r="AJ339">
        <v>0.12</v>
      </c>
      <c r="AK339" t="s">
        <v>159</v>
      </c>
      <c r="AL339" t="s">
        <v>151</v>
      </c>
      <c r="AM339" t="s">
        <v>152</v>
      </c>
      <c r="AN339" t="s">
        <v>143</v>
      </c>
      <c r="AO339" t="s">
        <v>144</v>
      </c>
      <c r="AP339" t="s">
        <v>145</v>
      </c>
      <c r="AQ339" t="s">
        <v>162</v>
      </c>
    </row>
    <row r="340" spans="1:43" x14ac:dyDescent="0.35">
      <c r="A340">
        <v>29</v>
      </c>
      <c r="B340" t="s">
        <v>35</v>
      </c>
      <c r="C340" t="s">
        <v>36</v>
      </c>
      <c r="D340">
        <v>318</v>
      </c>
      <c r="E340" t="s">
        <v>45</v>
      </c>
      <c r="F340">
        <v>8</v>
      </c>
      <c r="G340">
        <v>4</v>
      </c>
      <c r="H340" t="s">
        <v>49</v>
      </c>
      <c r="I340">
        <v>1</v>
      </c>
      <c r="J340">
        <v>454</v>
      </c>
      <c r="K340">
        <v>2</v>
      </c>
      <c r="L340" t="s">
        <v>46</v>
      </c>
      <c r="M340">
        <v>77</v>
      </c>
      <c r="N340">
        <v>1</v>
      </c>
      <c r="O340">
        <v>1</v>
      </c>
      <c r="P340" t="s">
        <v>50</v>
      </c>
      <c r="Q340">
        <v>1</v>
      </c>
      <c r="R340" t="s">
        <v>48</v>
      </c>
      <c r="S340">
        <v>2119</v>
      </c>
      <c r="T340">
        <v>4759</v>
      </c>
      <c r="U340">
        <v>1</v>
      </c>
      <c r="V340" t="s">
        <v>42</v>
      </c>
      <c r="W340" t="s">
        <v>35</v>
      </c>
      <c r="X340">
        <v>11</v>
      </c>
      <c r="Y340">
        <v>3</v>
      </c>
      <c r="Z340">
        <v>4</v>
      </c>
      <c r="AA340">
        <v>80</v>
      </c>
      <c r="AB340">
        <v>0</v>
      </c>
      <c r="AC340">
        <v>7</v>
      </c>
      <c r="AD340">
        <v>4</v>
      </c>
      <c r="AE340">
        <v>2</v>
      </c>
      <c r="AF340">
        <v>7</v>
      </c>
      <c r="AG340">
        <v>7</v>
      </c>
      <c r="AH340">
        <v>0</v>
      </c>
      <c r="AI340">
        <v>7</v>
      </c>
      <c r="AJ340">
        <v>0.11</v>
      </c>
      <c r="AK340" t="s">
        <v>140</v>
      </c>
      <c r="AL340" t="s">
        <v>141</v>
      </c>
      <c r="AM340" t="s">
        <v>142</v>
      </c>
      <c r="AN340" t="s">
        <v>143</v>
      </c>
      <c r="AO340" t="s">
        <v>144</v>
      </c>
      <c r="AP340" t="s">
        <v>149</v>
      </c>
      <c r="AQ340" t="s">
        <v>146</v>
      </c>
    </row>
    <row r="341" spans="1:43" x14ac:dyDescent="0.35">
      <c r="A341">
        <v>28</v>
      </c>
      <c r="B341" t="s">
        <v>35</v>
      </c>
      <c r="C341" t="s">
        <v>36</v>
      </c>
      <c r="D341">
        <v>329</v>
      </c>
      <c r="E341" t="s">
        <v>45</v>
      </c>
      <c r="F341">
        <v>24</v>
      </c>
      <c r="G341">
        <v>3</v>
      </c>
      <c r="H341" t="s">
        <v>51</v>
      </c>
      <c r="I341">
        <v>1</v>
      </c>
      <c r="J341">
        <v>1604</v>
      </c>
      <c r="K341">
        <v>3</v>
      </c>
      <c r="L341" t="s">
        <v>46</v>
      </c>
      <c r="M341">
        <v>51</v>
      </c>
      <c r="N341">
        <v>3</v>
      </c>
      <c r="O341">
        <v>1</v>
      </c>
      <c r="P341" t="s">
        <v>50</v>
      </c>
      <c r="Q341">
        <v>2</v>
      </c>
      <c r="R341" t="s">
        <v>48</v>
      </c>
      <c r="S341">
        <v>2408</v>
      </c>
      <c r="T341">
        <v>7324</v>
      </c>
      <c r="U341">
        <v>1</v>
      </c>
      <c r="V341" t="s">
        <v>42</v>
      </c>
      <c r="W341" t="s">
        <v>35</v>
      </c>
      <c r="X341">
        <v>17</v>
      </c>
      <c r="Y341">
        <v>3</v>
      </c>
      <c r="Z341">
        <v>3</v>
      </c>
      <c r="AA341">
        <v>80</v>
      </c>
      <c r="AB341">
        <v>3</v>
      </c>
      <c r="AC341">
        <v>1</v>
      </c>
      <c r="AD341">
        <v>3</v>
      </c>
      <c r="AE341">
        <v>3</v>
      </c>
      <c r="AF341">
        <v>1</v>
      </c>
      <c r="AG341">
        <v>1</v>
      </c>
      <c r="AH341">
        <v>0</v>
      </c>
      <c r="AI341">
        <v>0</v>
      </c>
      <c r="AJ341">
        <v>0.17</v>
      </c>
      <c r="AK341" t="s">
        <v>159</v>
      </c>
      <c r="AL341" t="s">
        <v>151</v>
      </c>
      <c r="AM341" t="s">
        <v>152</v>
      </c>
      <c r="AN341" t="s">
        <v>160</v>
      </c>
      <c r="AO341" t="s">
        <v>153</v>
      </c>
      <c r="AP341" t="s">
        <v>149</v>
      </c>
      <c r="AQ341" t="s">
        <v>162</v>
      </c>
    </row>
    <row r="342" spans="1:43" x14ac:dyDescent="0.35">
      <c r="A342">
        <v>38</v>
      </c>
      <c r="B342" t="s">
        <v>35</v>
      </c>
      <c r="C342" t="s">
        <v>36</v>
      </c>
      <c r="D342">
        <v>903</v>
      </c>
      <c r="E342" t="s">
        <v>45</v>
      </c>
      <c r="F342">
        <v>2</v>
      </c>
      <c r="G342">
        <v>3</v>
      </c>
      <c r="H342" t="s">
        <v>51</v>
      </c>
      <c r="I342">
        <v>1</v>
      </c>
      <c r="J342">
        <v>1573</v>
      </c>
      <c r="K342">
        <v>3</v>
      </c>
      <c r="L342" t="s">
        <v>46</v>
      </c>
      <c r="M342">
        <v>81</v>
      </c>
      <c r="N342">
        <v>3</v>
      </c>
      <c r="O342">
        <v>2</v>
      </c>
      <c r="P342" t="s">
        <v>53</v>
      </c>
      <c r="Q342">
        <v>2</v>
      </c>
      <c r="R342" t="s">
        <v>48</v>
      </c>
      <c r="S342">
        <v>4855</v>
      </c>
      <c r="T342">
        <v>7653</v>
      </c>
      <c r="U342">
        <v>4</v>
      </c>
      <c r="V342" t="s">
        <v>42</v>
      </c>
      <c r="W342" t="s">
        <v>43</v>
      </c>
      <c r="X342">
        <v>11</v>
      </c>
      <c r="Y342">
        <v>3</v>
      </c>
      <c r="Z342">
        <v>1</v>
      </c>
      <c r="AA342">
        <v>80</v>
      </c>
      <c r="AB342">
        <v>2</v>
      </c>
      <c r="AC342">
        <v>7</v>
      </c>
      <c r="AD342">
        <v>2</v>
      </c>
      <c r="AE342">
        <v>3</v>
      </c>
      <c r="AF342">
        <v>5</v>
      </c>
      <c r="AG342">
        <v>2</v>
      </c>
      <c r="AH342">
        <v>1</v>
      </c>
      <c r="AI342">
        <v>4</v>
      </c>
      <c r="AJ342">
        <v>0.11</v>
      </c>
      <c r="AK342" t="s">
        <v>140</v>
      </c>
      <c r="AL342" t="s">
        <v>148</v>
      </c>
      <c r="AM342" t="s">
        <v>142</v>
      </c>
      <c r="AN342" t="s">
        <v>143</v>
      </c>
      <c r="AO342" t="s">
        <v>144</v>
      </c>
      <c r="AP342" t="s">
        <v>145</v>
      </c>
      <c r="AQ342" t="s">
        <v>146</v>
      </c>
    </row>
    <row r="343" spans="1:43" x14ac:dyDescent="0.35">
      <c r="A343">
        <v>53</v>
      </c>
      <c r="B343" t="s">
        <v>35</v>
      </c>
      <c r="C343" t="s">
        <v>36</v>
      </c>
      <c r="D343">
        <v>607</v>
      </c>
      <c r="E343" t="s">
        <v>45</v>
      </c>
      <c r="F343">
        <v>2</v>
      </c>
      <c r="G343">
        <v>5</v>
      </c>
      <c r="H343" t="s">
        <v>60</v>
      </c>
      <c r="I343">
        <v>1</v>
      </c>
      <c r="J343">
        <v>1572</v>
      </c>
      <c r="K343">
        <v>3</v>
      </c>
      <c r="L343" t="s">
        <v>39</v>
      </c>
      <c r="M343">
        <v>78</v>
      </c>
      <c r="N343">
        <v>2</v>
      </c>
      <c r="O343">
        <v>3</v>
      </c>
      <c r="P343" t="s">
        <v>53</v>
      </c>
      <c r="Q343">
        <v>4</v>
      </c>
      <c r="R343" t="s">
        <v>48</v>
      </c>
      <c r="S343">
        <v>10169</v>
      </c>
      <c r="T343">
        <v>14618</v>
      </c>
      <c r="U343">
        <v>0</v>
      </c>
      <c r="V343" t="s">
        <v>42</v>
      </c>
      <c r="W343" t="s">
        <v>43</v>
      </c>
      <c r="X343">
        <v>16</v>
      </c>
      <c r="Y343">
        <v>3</v>
      </c>
      <c r="Z343">
        <v>2</v>
      </c>
      <c r="AA343">
        <v>80</v>
      </c>
      <c r="AB343">
        <v>1</v>
      </c>
      <c r="AC343">
        <v>34</v>
      </c>
      <c r="AD343">
        <v>4</v>
      </c>
      <c r="AE343">
        <v>3</v>
      </c>
      <c r="AF343">
        <v>33</v>
      </c>
      <c r="AG343">
        <v>7</v>
      </c>
      <c r="AH343">
        <v>1</v>
      </c>
      <c r="AI343">
        <v>9</v>
      </c>
      <c r="AJ343">
        <v>0.16</v>
      </c>
      <c r="AK343" t="s">
        <v>147</v>
      </c>
      <c r="AL343" t="s">
        <v>161</v>
      </c>
      <c r="AM343" t="s">
        <v>142</v>
      </c>
      <c r="AN343" t="s">
        <v>143</v>
      </c>
      <c r="AO343" t="s">
        <v>153</v>
      </c>
      <c r="AP343" t="s">
        <v>149</v>
      </c>
      <c r="AQ343" t="s">
        <v>150</v>
      </c>
    </row>
    <row r="344" spans="1:43" x14ac:dyDescent="0.35">
      <c r="A344">
        <v>35</v>
      </c>
      <c r="B344" t="s">
        <v>35</v>
      </c>
      <c r="C344" t="s">
        <v>36</v>
      </c>
      <c r="D344">
        <v>104</v>
      </c>
      <c r="E344" t="s">
        <v>45</v>
      </c>
      <c r="F344">
        <v>2</v>
      </c>
      <c r="G344">
        <v>3</v>
      </c>
      <c r="H344" t="s">
        <v>38</v>
      </c>
      <c r="I344">
        <v>1</v>
      </c>
      <c r="J344">
        <v>1569</v>
      </c>
      <c r="K344">
        <v>1</v>
      </c>
      <c r="L344" t="s">
        <v>39</v>
      </c>
      <c r="M344">
        <v>69</v>
      </c>
      <c r="N344">
        <v>3</v>
      </c>
      <c r="O344">
        <v>1</v>
      </c>
      <c r="P344" t="s">
        <v>50</v>
      </c>
      <c r="Q344">
        <v>1</v>
      </c>
      <c r="R344" t="s">
        <v>52</v>
      </c>
      <c r="S344">
        <v>2074</v>
      </c>
      <c r="T344">
        <v>26619</v>
      </c>
      <c r="U344">
        <v>1</v>
      </c>
      <c r="V344" t="s">
        <v>42</v>
      </c>
      <c r="W344" t="s">
        <v>35</v>
      </c>
      <c r="X344">
        <v>12</v>
      </c>
      <c r="Y344">
        <v>3</v>
      </c>
      <c r="Z344">
        <v>4</v>
      </c>
      <c r="AA344">
        <v>80</v>
      </c>
      <c r="AB344">
        <v>1</v>
      </c>
      <c r="AC344">
        <v>1</v>
      </c>
      <c r="AD344">
        <v>2</v>
      </c>
      <c r="AE344">
        <v>3</v>
      </c>
      <c r="AF344">
        <v>1</v>
      </c>
      <c r="AG344">
        <v>0</v>
      </c>
      <c r="AH344">
        <v>0</v>
      </c>
      <c r="AI344">
        <v>0</v>
      </c>
      <c r="AJ344">
        <v>0.12</v>
      </c>
      <c r="AK344" t="s">
        <v>140</v>
      </c>
      <c r="AL344" t="s">
        <v>151</v>
      </c>
      <c r="AM344" t="s">
        <v>152</v>
      </c>
      <c r="AN344" t="s">
        <v>143</v>
      </c>
      <c r="AO344" t="s">
        <v>144</v>
      </c>
      <c r="AP344" t="s">
        <v>145</v>
      </c>
      <c r="AQ344" t="s">
        <v>162</v>
      </c>
    </row>
    <row r="345" spans="1:43" x14ac:dyDescent="0.35">
      <c r="A345">
        <v>30</v>
      </c>
      <c r="B345" t="s">
        <v>35</v>
      </c>
      <c r="C345" t="s">
        <v>36</v>
      </c>
      <c r="D345">
        <v>740</v>
      </c>
      <c r="E345" t="s">
        <v>37</v>
      </c>
      <c r="F345">
        <v>1</v>
      </c>
      <c r="G345">
        <v>3</v>
      </c>
      <c r="H345" t="s">
        <v>38</v>
      </c>
      <c r="I345">
        <v>1</v>
      </c>
      <c r="J345">
        <v>1562</v>
      </c>
      <c r="K345">
        <v>2</v>
      </c>
      <c r="L345" t="s">
        <v>46</v>
      </c>
      <c r="M345">
        <v>64</v>
      </c>
      <c r="N345">
        <v>2</v>
      </c>
      <c r="O345">
        <v>2</v>
      </c>
      <c r="P345" t="s">
        <v>40</v>
      </c>
      <c r="Q345">
        <v>1</v>
      </c>
      <c r="R345" t="s">
        <v>48</v>
      </c>
      <c r="S345">
        <v>9714</v>
      </c>
      <c r="T345">
        <v>5323</v>
      </c>
      <c r="U345">
        <v>1</v>
      </c>
      <c r="V345" t="s">
        <v>42</v>
      </c>
      <c r="W345" t="s">
        <v>43</v>
      </c>
      <c r="X345">
        <v>11</v>
      </c>
      <c r="Y345">
        <v>3</v>
      </c>
      <c r="Z345">
        <v>4</v>
      </c>
      <c r="AA345">
        <v>80</v>
      </c>
      <c r="AB345">
        <v>1</v>
      </c>
      <c r="AC345">
        <v>10</v>
      </c>
      <c r="AD345">
        <v>4</v>
      </c>
      <c r="AE345">
        <v>3</v>
      </c>
      <c r="AF345">
        <v>10</v>
      </c>
      <c r="AG345">
        <v>8</v>
      </c>
      <c r="AH345">
        <v>6</v>
      </c>
      <c r="AI345">
        <v>7</v>
      </c>
      <c r="AJ345">
        <v>0.11</v>
      </c>
      <c r="AK345" t="s">
        <v>140</v>
      </c>
      <c r="AL345" t="s">
        <v>141</v>
      </c>
      <c r="AM345" t="s">
        <v>152</v>
      </c>
      <c r="AN345" t="s">
        <v>143</v>
      </c>
      <c r="AO345" t="s">
        <v>144</v>
      </c>
      <c r="AP345" t="s">
        <v>149</v>
      </c>
      <c r="AQ345" t="s">
        <v>150</v>
      </c>
    </row>
    <row r="346" spans="1:43" x14ac:dyDescent="0.35">
      <c r="A346">
        <v>31</v>
      </c>
      <c r="B346" t="s">
        <v>35</v>
      </c>
      <c r="C346" t="s">
        <v>44</v>
      </c>
      <c r="D346">
        <v>561</v>
      </c>
      <c r="E346" t="s">
        <v>45</v>
      </c>
      <c r="F346">
        <v>3</v>
      </c>
      <c r="G346">
        <v>3</v>
      </c>
      <c r="H346" t="s">
        <v>38</v>
      </c>
      <c r="I346">
        <v>1</v>
      </c>
      <c r="J346">
        <v>1537</v>
      </c>
      <c r="K346">
        <v>4</v>
      </c>
      <c r="L346" t="s">
        <v>39</v>
      </c>
      <c r="M346">
        <v>33</v>
      </c>
      <c r="N346">
        <v>3</v>
      </c>
      <c r="O346">
        <v>1</v>
      </c>
      <c r="P346" t="s">
        <v>47</v>
      </c>
      <c r="Q346">
        <v>3</v>
      </c>
      <c r="R346" t="s">
        <v>41</v>
      </c>
      <c r="S346">
        <v>4084</v>
      </c>
      <c r="T346">
        <v>4156</v>
      </c>
      <c r="U346">
        <v>1</v>
      </c>
      <c r="V346" t="s">
        <v>42</v>
      </c>
      <c r="W346" t="s">
        <v>43</v>
      </c>
      <c r="X346">
        <v>12</v>
      </c>
      <c r="Y346">
        <v>3</v>
      </c>
      <c r="Z346">
        <v>1</v>
      </c>
      <c r="AA346">
        <v>80</v>
      </c>
      <c r="AB346">
        <v>0</v>
      </c>
      <c r="AC346">
        <v>7</v>
      </c>
      <c r="AD346">
        <v>2</v>
      </c>
      <c r="AE346">
        <v>1</v>
      </c>
      <c r="AF346">
        <v>7</v>
      </c>
      <c r="AG346">
        <v>2</v>
      </c>
      <c r="AH346">
        <v>7</v>
      </c>
      <c r="AI346">
        <v>7</v>
      </c>
      <c r="AJ346">
        <v>0.12</v>
      </c>
      <c r="AK346" t="s">
        <v>140</v>
      </c>
      <c r="AL346" t="s">
        <v>141</v>
      </c>
      <c r="AM346" t="s">
        <v>156</v>
      </c>
      <c r="AN346" t="s">
        <v>143</v>
      </c>
      <c r="AO346" t="s">
        <v>144</v>
      </c>
      <c r="AP346" t="s">
        <v>145</v>
      </c>
      <c r="AQ346" t="s">
        <v>146</v>
      </c>
    </row>
    <row r="347" spans="1:43" x14ac:dyDescent="0.35">
      <c r="A347">
        <v>40</v>
      </c>
      <c r="B347" t="s">
        <v>35</v>
      </c>
      <c r="C347" t="s">
        <v>36</v>
      </c>
      <c r="D347">
        <v>676</v>
      </c>
      <c r="E347" t="s">
        <v>45</v>
      </c>
      <c r="F347">
        <v>9</v>
      </c>
      <c r="G347">
        <v>4</v>
      </c>
      <c r="H347" t="s">
        <v>38</v>
      </c>
      <c r="I347">
        <v>1</v>
      </c>
      <c r="J347">
        <v>1534</v>
      </c>
      <c r="K347">
        <v>4</v>
      </c>
      <c r="L347" t="s">
        <v>46</v>
      </c>
      <c r="M347">
        <v>86</v>
      </c>
      <c r="N347">
        <v>3</v>
      </c>
      <c r="O347">
        <v>1</v>
      </c>
      <c r="P347" t="s">
        <v>50</v>
      </c>
      <c r="Q347">
        <v>1</v>
      </c>
      <c r="R347" t="s">
        <v>41</v>
      </c>
      <c r="S347">
        <v>2018</v>
      </c>
      <c r="T347">
        <v>21831</v>
      </c>
      <c r="U347">
        <v>3</v>
      </c>
      <c r="V347" t="s">
        <v>42</v>
      </c>
      <c r="W347" t="s">
        <v>43</v>
      </c>
      <c r="X347">
        <v>14</v>
      </c>
      <c r="Y347">
        <v>3</v>
      </c>
      <c r="Z347">
        <v>2</v>
      </c>
      <c r="AA347">
        <v>80</v>
      </c>
      <c r="AB347">
        <v>0</v>
      </c>
      <c r="AC347">
        <v>15</v>
      </c>
      <c r="AD347">
        <v>3</v>
      </c>
      <c r="AE347">
        <v>1</v>
      </c>
      <c r="AF347">
        <v>5</v>
      </c>
      <c r="AG347">
        <v>4</v>
      </c>
      <c r="AH347">
        <v>1</v>
      </c>
      <c r="AI347">
        <v>0</v>
      </c>
      <c r="AJ347">
        <v>0.14000000000000001</v>
      </c>
      <c r="AK347" t="s">
        <v>140</v>
      </c>
      <c r="AL347" t="s">
        <v>148</v>
      </c>
      <c r="AM347" t="s">
        <v>142</v>
      </c>
      <c r="AN347" t="s">
        <v>143</v>
      </c>
      <c r="AO347" t="s">
        <v>144</v>
      </c>
      <c r="AP347" t="s">
        <v>149</v>
      </c>
      <c r="AQ347" t="s">
        <v>150</v>
      </c>
    </row>
    <row r="348" spans="1:43" x14ac:dyDescent="0.35">
      <c r="A348">
        <v>29</v>
      </c>
      <c r="B348" t="s">
        <v>35</v>
      </c>
      <c r="C348" t="s">
        <v>36</v>
      </c>
      <c r="D348">
        <v>224</v>
      </c>
      <c r="E348" t="s">
        <v>45</v>
      </c>
      <c r="F348">
        <v>1</v>
      </c>
      <c r="G348">
        <v>4</v>
      </c>
      <c r="H348" t="s">
        <v>60</v>
      </c>
      <c r="I348">
        <v>1</v>
      </c>
      <c r="J348">
        <v>1522</v>
      </c>
      <c r="K348">
        <v>1</v>
      </c>
      <c r="L348" t="s">
        <v>46</v>
      </c>
      <c r="M348">
        <v>100</v>
      </c>
      <c r="N348">
        <v>2</v>
      </c>
      <c r="O348">
        <v>1</v>
      </c>
      <c r="P348" t="s">
        <v>47</v>
      </c>
      <c r="Q348">
        <v>1</v>
      </c>
      <c r="R348" t="s">
        <v>41</v>
      </c>
      <c r="S348">
        <v>2362</v>
      </c>
      <c r="T348">
        <v>7568</v>
      </c>
      <c r="U348">
        <v>6</v>
      </c>
      <c r="V348" t="s">
        <v>42</v>
      </c>
      <c r="W348" t="s">
        <v>43</v>
      </c>
      <c r="X348">
        <v>13</v>
      </c>
      <c r="Y348">
        <v>3</v>
      </c>
      <c r="Z348">
        <v>3</v>
      </c>
      <c r="AA348">
        <v>80</v>
      </c>
      <c r="AB348">
        <v>0</v>
      </c>
      <c r="AC348">
        <v>11</v>
      </c>
      <c r="AD348">
        <v>2</v>
      </c>
      <c r="AE348">
        <v>1</v>
      </c>
      <c r="AF348">
        <v>9</v>
      </c>
      <c r="AG348">
        <v>7</v>
      </c>
      <c r="AH348">
        <v>0</v>
      </c>
      <c r="AI348">
        <v>7</v>
      </c>
      <c r="AJ348">
        <v>0.13</v>
      </c>
      <c r="AK348" t="s">
        <v>140</v>
      </c>
      <c r="AL348" t="s">
        <v>141</v>
      </c>
      <c r="AM348" t="s">
        <v>142</v>
      </c>
      <c r="AN348" t="s">
        <v>143</v>
      </c>
      <c r="AO348" t="s">
        <v>144</v>
      </c>
      <c r="AP348" t="s">
        <v>145</v>
      </c>
      <c r="AQ348" t="s">
        <v>150</v>
      </c>
    </row>
    <row r="349" spans="1:43" x14ac:dyDescent="0.35">
      <c r="A349">
        <v>28</v>
      </c>
      <c r="B349" t="s">
        <v>35</v>
      </c>
      <c r="C349" t="s">
        <v>44</v>
      </c>
      <c r="D349">
        <v>289</v>
      </c>
      <c r="E349" t="s">
        <v>45</v>
      </c>
      <c r="F349">
        <v>2</v>
      </c>
      <c r="G349">
        <v>2</v>
      </c>
      <c r="H349" t="s">
        <v>51</v>
      </c>
      <c r="I349">
        <v>1</v>
      </c>
      <c r="J349">
        <v>1504</v>
      </c>
      <c r="K349">
        <v>3</v>
      </c>
      <c r="L349" t="s">
        <v>46</v>
      </c>
      <c r="M349">
        <v>38</v>
      </c>
      <c r="N349">
        <v>2</v>
      </c>
      <c r="O349">
        <v>1</v>
      </c>
      <c r="P349" t="s">
        <v>50</v>
      </c>
      <c r="Q349">
        <v>1</v>
      </c>
      <c r="R349" t="s">
        <v>41</v>
      </c>
      <c r="S349">
        <v>2561</v>
      </c>
      <c r="T349">
        <v>5355</v>
      </c>
      <c r="U349">
        <v>7</v>
      </c>
      <c r="V349" t="s">
        <v>42</v>
      </c>
      <c r="W349" t="s">
        <v>43</v>
      </c>
      <c r="X349">
        <v>11</v>
      </c>
      <c r="Y349">
        <v>3</v>
      </c>
      <c r="Z349">
        <v>3</v>
      </c>
      <c r="AA349">
        <v>80</v>
      </c>
      <c r="AB349">
        <v>0</v>
      </c>
      <c r="AC349">
        <v>8</v>
      </c>
      <c r="AD349">
        <v>2</v>
      </c>
      <c r="AE349">
        <v>2</v>
      </c>
      <c r="AF349">
        <v>0</v>
      </c>
      <c r="AG349">
        <v>0</v>
      </c>
      <c r="AH349">
        <v>0</v>
      </c>
      <c r="AI349">
        <v>0</v>
      </c>
      <c r="AJ349">
        <v>0.11</v>
      </c>
      <c r="AK349" t="s">
        <v>159</v>
      </c>
      <c r="AL349" t="s">
        <v>151</v>
      </c>
      <c r="AM349" t="s">
        <v>156</v>
      </c>
      <c r="AN349" t="s">
        <v>143</v>
      </c>
      <c r="AO349" t="s">
        <v>144</v>
      </c>
      <c r="AP349" t="s">
        <v>145</v>
      </c>
      <c r="AQ349" t="s">
        <v>146</v>
      </c>
    </row>
    <row r="350" spans="1:43" x14ac:dyDescent="0.35">
      <c r="A350">
        <v>24</v>
      </c>
      <c r="B350" t="s">
        <v>35</v>
      </c>
      <c r="C350" t="s">
        <v>44</v>
      </c>
      <c r="D350">
        <v>381</v>
      </c>
      <c r="E350" t="s">
        <v>45</v>
      </c>
      <c r="F350">
        <v>9</v>
      </c>
      <c r="G350">
        <v>3</v>
      </c>
      <c r="H350" t="s">
        <v>51</v>
      </c>
      <c r="I350">
        <v>1</v>
      </c>
      <c r="J350">
        <v>1494</v>
      </c>
      <c r="K350">
        <v>2</v>
      </c>
      <c r="L350" t="s">
        <v>46</v>
      </c>
      <c r="M350">
        <v>89</v>
      </c>
      <c r="N350">
        <v>3</v>
      </c>
      <c r="O350">
        <v>1</v>
      </c>
      <c r="P350" t="s">
        <v>50</v>
      </c>
      <c r="Q350">
        <v>1</v>
      </c>
      <c r="R350" t="s">
        <v>41</v>
      </c>
      <c r="S350">
        <v>3172</v>
      </c>
      <c r="T350">
        <v>16998</v>
      </c>
      <c r="U350">
        <v>2</v>
      </c>
      <c r="V350" t="s">
        <v>42</v>
      </c>
      <c r="W350" t="s">
        <v>35</v>
      </c>
      <c r="X350">
        <v>11</v>
      </c>
      <c r="Y350">
        <v>3</v>
      </c>
      <c r="Z350">
        <v>3</v>
      </c>
      <c r="AA350">
        <v>80</v>
      </c>
      <c r="AB350">
        <v>0</v>
      </c>
      <c r="AC350">
        <v>4</v>
      </c>
      <c r="AD350">
        <v>2</v>
      </c>
      <c r="AE350">
        <v>2</v>
      </c>
      <c r="AF350">
        <v>0</v>
      </c>
      <c r="AG350">
        <v>0</v>
      </c>
      <c r="AH350">
        <v>0</v>
      </c>
      <c r="AI350">
        <v>0</v>
      </c>
      <c r="AJ350">
        <v>0.11</v>
      </c>
      <c r="AK350" t="s">
        <v>159</v>
      </c>
      <c r="AL350" t="s">
        <v>151</v>
      </c>
      <c r="AM350" t="s">
        <v>142</v>
      </c>
      <c r="AN350" t="s">
        <v>143</v>
      </c>
      <c r="AO350" t="s">
        <v>144</v>
      </c>
      <c r="AP350" t="s">
        <v>145</v>
      </c>
      <c r="AQ350" t="s">
        <v>146</v>
      </c>
    </row>
    <row r="351" spans="1:43" x14ac:dyDescent="0.35">
      <c r="A351">
        <v>34</v>
      </c>
      <c r="B351" t="s">
        <v>35</v>
      </c>
      <c r="C351" t="s">
        <v>36</v>
      </c>
      <c r="D351">
        <v>790</v>
      </c>
      <c r="E351" t="s">
        <v>37</v>
      </c>
      <c r="F351">
        <v>24</v>
      </c>
      <c r="G351">
        <v>4</v>
      </c>
      <c r="H351" t="s">
        <v>51</v>
      </c>
      <c r="I351">
        <v>1</v>
      </c>
      <c r="J351">
        <v>1489</v>
      </c>
      <c r="K351">
        <v>1</v>
      </c>
      <c r="L351" t="s">
        <v>39</v>
      </c>
      <c r="M351">
        <v>40</v>
      </c>
      <c r="N351">
        <v>2</v>
      </c>
      <c r="O351">
        <v>2</v>
      </c>
      <c r="P351" t="s">
        <v>40</v>
      </c>
      <c r="Q351">
        <v>2</v>
      </c>
      <c r="R351" t="s">
        <v>41</v>
      </c>
      <c r="S351">
        <v>4599</v>
      </c>
      <c r="T351">
        <v>7815</v>
      </c>
      <c r="U351">
        <v>0</v>
      </c>
      <c r="V351" t="s">
        <v>42</v>
      </c>
      <c r="W351" t="s">
        <v>35</v>
      </c>
      <c r="X351">
        <v>23</v>
      </c>
      <c r="Y351">
        <v>4</v>
      </c>
      <c r="Z351">
        <v>3</v>
      </c>
      <c r="AA351">
        <v>80</v>
      </c>
      <c r="AB351">
        <v>0</v>
      </c>
      <c r="AC351">
        <v>16</v>
      </c>
      <c r="AD351">
        <v>2</v>
      </c>
      <c r="AE351">
        <v>4</v>
      </c>
      <c r="AF351">
        <v>15</v>
      </c>
      <c r="AG351">
        <v>9</v>
      </c>
      <c r="AH351">
        <v>10</v>
      </c>
      <c r="AI351">
        <v>10</v>
      </c>
      <c r="AJ351">
        <v>0.23</v>
      </c>
      <c r="AK351" t="s">
        <v>140</v>
      </c>
      <c r="AL351" t="s">
        <v>155</v>
      </c>
      <c r="AM351" t="s">
        <v>156</v>
      </c>
      <c r="AN351" t="s">
        <v>160</v>
      </c>
      <c r="AO351" t="s">
        <v>158</v>
      </c>
      <c r="AP351" t="s">
        <v>145</v>
      </c>
      <c r="AQ351" t="s">
        <v>150</v>
      </c>
    </row>
    <row r="352" spans="1:43" x14ac:dyDescent="0.35">
      <c r="A352">
        <v>29</v>
      </c>
      <c r="B352" t="s">
        <v>35</v>
      </c>
      <c r="C352" t="s">
        <v>44</v>
      </c>
      <c r="D352">
        <v>115</v>
      </c>
      <c r="E352" t="s">
        <v>37</v>
      </c>
      <c r="F352">
        <v>13</v>
      </c>
      <c r="G352">
        <v>3</v>
      </c>
      <c r="H352" t="s">
        <v>60</v>
      </c>
      <c r="I352">
        <v>1</v>
      </c>
      <c r="J352">
        <v>1487</v>
      </c>
      <c r="K352">
        <v>1</v>
      </c>
      <c r="L352" t="s">
        <v>39</v>
      </c>
      <c r="M352">
        <v>51</v>
      </c>
      <c r="N352">
        <v>3</v>
      </c>
      <c r="O352">
        <v>2</v>
      </c>
      <c r="P352" t="s">
        <v>40</v>
      </c>
      <c r="Q352">
        <v>2</v>
      </c>
      <c r="R352" t="s">
        <v>41</v>
      </c>
      <c r="S352">
        <v>5765</v>
      </c>
      <c r="T352">
        <v>17485</v>
      </c>
      <c r="U352">
        <v>5</v>
      </c>
      <c r="V352" t="s">
        <v>42</v>
      </c>
      <c r="W352" t="s">
        <v>43</v>
      </c>
      <c r="X352">
        <v>11</v>
      </c>
      <c r="Y352">
        <v>3</v>
      </c>
      <c r="Z352">
        <v>1</v>
      </c>
      <c r="AA352">
        <v>80</v>
      </c>
      <c r="AB352">
        <v>0</v>
      </c>
      <c r="AC352">
        <v>7</v>
      </c>
      <c r="AD352">
        <v>4</v>
      </c>
      <c r="AE352">
        <v>1</v>
      </c>
      <c r="AF352">
        <v>5</v>
      </c>
      <c r="AG352">
        <v>3</v>
      </c>
      <c r="AH352">
        <v>0</v>
      </c>
      <c r="AI352">
        <v>0</v>
      </c>
      <c r="AJ352">
        <v>0.11</v>
      </c>
      <c r="AK352" t="s">
        <v>140</v>
      </c>
      <c r="AL352" t="s">
        <v>148</v>
      </c>
      <c r="AM352" t="s">
        <v>152</v>
      </c>
      <c r="AN352" t="s">
        <v>157</v>
      </c>
      <c r="AO352" t="s">
        <v>144</v>
      </c>
      <c r="AP352" t="s">
        <v>149</v>
      </c>
      <c r="AQ352" t="s">
        <v>146</v>
      </c>
    </row>
    <row r="353" spans="1:43" x14ac:dyDescent="0.35">
      <c r="A353">
        <v>28</v>
      </c>
      <c r="B353" t="s">
        <v>35</v>
      </c>
      <c r="C353" t="s">
        <v>44</v>
      </c>
      <c r="D353">
        <v>1496</v>
      </c>
      <c r="E353" t="s">
        <v>37</v>
      </c>
      <c r="F353">
        <v>1</v>
      </c>
      <c r="G353">
        <v>3</v>
      </c>
      <c r="H353" t="s">
        <v>60</v>
      </c>
      <c r="I353">
        <v>1</v>
      </c>
      <c r="J353">
        <v>1486</v>
      </c>
      <c r="K353">
        <v>1</v>
      </c>
      <c r="L353" t="s">
        <v>46</v>
      </c>
      <c r="M353">
        <v>92</v>
      </c>
      <c r="N353">
        <v>3</v>
      </c>
      <c r="O353">
        <v>1</v>
      </c>
      <c r="P353" t="s">
        <v>57</v>
      </c>
      <c r="Q353">
        <v>3</v>
      </c>
      <c r="R353" t="s">
        <v>48</v>
      </c>
      <c r="S353">
        <v>2909</v>
      </c>
      <c r="T353">
        <v>15747</v>
      </c>
      <c r="U353">
        <v>3</v>
      </c>
      <c r="V353" t="s">
        <v>42</v>
      </c>
      <c r="W353" t="s">
        <v>43</v>
      </c>
      <c r="X353">
        <v>15</v>
      </c>
      <c r="Y353">
        <v>3</v>
      </c>
      <c r="Z353">
        <v>4</v>
      </c>
      <c r="AA353">
        <v>80</v>
      </c>
      <c r="AB353">
        <v>1</v>
      </c>
      <c r="AC353">
        <v>5</v>
      </c>
      <c r="AD353">
        <v>3</v>
      </c>
      <c r="AE353">
        <v>4</v>
      </c>
      <c r="AF353">
        <v>3</v>
      </c>
      <c r="AG353">
        <v>2</v>
      </c>
      <c r="AH353">
        <v>1</v>
      </c>
      <c r="AI353">
        <v>2</v>
      </c>
      <c r="AJ353">
        <v>0.15</v>
      </c>
      <c r="AK353" t="s">
        <v>159</v>
      </c>
      <c r="AL353" t="s">
        <v>148</v>
      </c>
      <c r="AM353" t="s">
        <v>142</v>
      </c>
      <c r="AN353" t="s">
        <v>143</v>
      </c>
      <c r="AO353" t="s">
        <v>144</v>
      </c>
      <c r="AP353" t="s">
        <v>149</v>
      </c>
      <c r="AQ353" t="s">
        <v>146</v>
      </c>
    </row>
    <row r="354" spans="1:43" x14ac:dyDescent="0.35">
      <c r="A354">
        <v>34</v>
      </c>
      <c r="B354" t="s">
        <v>35</v>
      </c>
      <c r="C354" t="s">
        <v>36</v>
      </c>
      <c r="D354">
        <v>1107</v>
      </c>
      <c r="E354" t="s">
        <v>61</v>
      </c>
      <c r="F354">
        <v>9</v>
      </c>
      <c r="G354">
        <v>4</v>
      </c>
      <c r="H354" t="s">
        <v>60</v>
      </c>
      <c r="I354">
        <v>1</v>
      </c>
      <c r="J354">
        <v>1467</v>
      </c>
      <c r="K354">
        <v>1</v>
      </c>
      <c r="L354" t="s">
        <v>39</v>
      </c>
      <c r="M354">
        <v>52</v>
      </c>
      <c r="N354">
        <v>3</v>
      </c>
      <c r="O354">
        <v>1</v>
      </c>
      <c r="P354" t="s">
        <v>61</v>
      </c>
      <c r="Q354">
        <v>3</v>
      </c>
      <c r="R354" t="s">
        <v>48</v>
      </c>
      <c r="S354">
        <v>2742</v>
      </c>
      <c r="T354">
        <v>3072</v>
      </c>
      <c r="U354">
        <v>1</v>
      </c>
      <c r="V354" t="s">
        <v>42</v>
      </c>
      <c r="W354" t="s">
        <v>43</v>
      </c>
      <c r="X354">
        <v>15</v>
      </c>
      <c r="Y354">
        <v>3</v>
      </c>
      <c r="Z354">
        <v>4</v>
      </c>
      <c r="AA354">
        <v>80</v>
      </c>
      <c r="AB354">
        <v>0</v>
      </c>
      <c r="AC354">
        <v>2</v>
      </c>
      <c r="AD354">
        <v>0</v>
      </c>
      <c r="AE354">
        <v>3</v>
      </c>
      <c r="AF354">
        <v>2</v>
      </c>
      <c r="AG354">
        <v>2</v>
      </c>
      <c r="AH354">
        <v>2</v>
      </c>
      <c r="AI354">
        <v>2</v>
      </c>
      <c r="AJ354">
        <v>0.15</v>
      </c>
      <c r="AK354" t="s">
        <v>140</v>
      </c>
      <c r="AL354" t="s">
        <v>148</v>
      </c>
      <c r="AM354" t="s">
        <v>152</v>
      </c>
      <c r="AN354" t="s">
        <v>143</v>
      </c>
      <c r="AO354" t="s">
        <v>144</v>
      </c>
      <c r="AP354" t="s">
        <v>145</v>
      </c>
      <c r="AQ354" t="s">
        <v>162</v>
      </c>
    </row>
    <row r="355" spans="1:43" x14ac:dyDescent="0.35">
      <c r="A355">
        <v>31</v>
      </c>
      <c r="B355" t="s">
        <v>35</v>
      </c>
      <c r="C355" t="s">
        <v>44</v>
      </c>
      <c r="D355">
        <v>523</v>
      </c>
      <c r="E355" t="s">
        <v>45</v>
      </c>
      <c r="F355">
        <v>2</v>
      </c>
      <c r="G355">
        <v>3</v>
      </c>
      <c r="H355" t="s">
        <v>38</v>
      </c>
      <c r="I355">
        <v>1</v>
      </c>
      <c r="J355">
        <v>1464</v>
      </c>
      <c r="K355">
        <v>2</v>
      </c>
      <c r="L355" t="s">
        <v>46</v>
      </c>
      <c r="M355">
        <v>94</v>
      </c>
      <c r="N355">
        <v>3</v>
      </c>
      <c r="O355">
        <v>1</v>
      </c>
      <c r="P355" t="s">
        <v>50</v>
      </c>
      <c r="Q355">
        <v>4</v>
      </c>
      <c r="R355" t="s">
        <v>48</v>
      </c>
      <c r="S355">
        <v>3722</v>
      </c>
      <c r="T355">
        <v>21081</v>
      </c>
      <c r="U355">
        <v>6</v>
      </c>
      <c r="V355" t="s">
        <v>42</v>
      </c>
      <c r="W355" t="s">
        <v>35</v>
      </c>
      <c r="X355">
        <v>13</v>
      </c>
      <c r="Y355">
        <v>3</v>
      </c>
      <c r="Z355">
        <v>3</v>
      </c>
      <c r="AA355">
        <v>80</v>
      </c>
      <c r="AB355">
        <v>1</v>
      </c>
      <c r="AC355">
        <v>7</v>
      </c>
      <c r="AD355">
        <v>2</v>
      </c>
      <c r="AE355">
        <v>1</v>
      </c>
      <c r="AF355">
        <v>2</v>
      </c>
      <c r="AG355">
        <v>2</v>
      </c>
      <c r="AH355">
        <v>2</v>
      </c>
      <c r="AI355">
        <v>2</v>
      </c>
      <c r="AJ355">
        <v>0.13</v>
      </c>
      <c r="AK355" t="s">
        <v>140</v>
      </c>
      <c r="AL355" t="s">
        <v>148</v>
      </c>
      <c r="AM355" t="s">
        <v>142</v>
      </c>
      <c r="AN355" t="s">
        <v>143</v>
      </c>
      <c r="AO355" t="s">
        <v>144</v>
      </c>
      <c r="AP355" t="s">
        <v>145</v>
      </c>
      <c r="AQ355" t="s">
        <v>146</v>
      </c>
    </row>
    <row r="356" spans="1:43" x14ac:dyDescent="0.35">
      <c r="A356">
        <v>31</v>
      </c>
      <c r="B356" t="s">
        <v>35</v>
      </c>
      <c r="C356" t="s">
        <v>44</v>
      </c>
      <c r="D356">
        <v>1445</v>
      </c>
      <c r="E356" t="s">
        <v>45</v>
      </c>
      <c r="F356">
        <v>1</v>
      </c>
      <c r="G356">
        <v>5</v>
      </c>
      <c r="H356" t="s">
        <v>38</v>
      </c>
      <c r="I356">
        <v>1</v>
      </c>
      <c r="J356">
        <v>1459</v>
      </c>
      <c r="K356">
        <v>3</v>
      </c>
      <c r="L356" t="s">
        <v>39</v>
      </c>
      <c r="M356">
        <v>100</v>
      </c>
      <c r="N356">
        <v>4</v>
      </c>
      <c r="O356">
        <v>3</v>
      </c>
      <c r="P356" t="s">
        <v>53</v>
      </c>
      <c r="Q356">
        <v>2</v>
      </c>
      <c r="R356" t="s">
        <v>41</v>
      </c>
      <c r="S356">
        <v>7446</v>
      </c>
      <c r="T356">
        <v>8931</v>
      </c>
      <c r="U356">
        <v>1</v>
      </c>
      <c r="V356" t="s">
        <v>42</v>
      </c>
      <c r="W356" t="s">
        <v>43</v>
      </c>
      <c r="X356">
        <v>11</v>
      </c>
      <c r="Y356">
        <v>3</v>
      </c>
      <c r="Z356">
        <v>1</v>
      </c>
      <c r="AA356">
        <v>80</v>
      </c>
      <c r="AB356">
        <v>0</v>
      </c>
      <c r="AC356">
        <v>10</v>
      </c>
      <c r="AD356">
        <v>2</v>
      </c>
      <c r="AE356">
        <v>3</v>
      </c>
      <c r="AF356">
        <v>10</v>
      </c>
      <c r="AG356">
        <v>8</v>
      </c>
      <c r="AH356">
        <v>4</v>
      </c>
      <c r="AI356">
        <v>7</v>
      </c>
      <c r="AJ356">
        <v>0.11</v>
      </c>
      <c r="AK356" t="s">
        <v>140</v>
      </c>
      <c r="AL356" t="s">
        <v>141</v>
      </c>
      <c r="AM356" t="s">
        <v>142</v>
      </c>
      <c r="AN356" t="s">
        <v>143</v>
      </c>
      <c r="AO356" t="s">
        <v>144</v>
      </c>
      <c r="AP356" t="s">
        <v>145</v>
      </c>
      <c r="AQ356" t="s">
        <v>150</v>
      </c>
    </row>
    <row r="357" spans="1:43" x14ac:dyDescent="0.35">
      <c r="A357">
        <v>39</v>
      </c>
      <c r="B357" t="s">
        <v>35</v>
      </c>
      <c r="C357" t="s">
        <v>55</v>
      </c>
      <c r="D357">
        <v>592</v>
      </c>
      <c r="E357" t="s">
        <v>45</v>
      </c>
      <c r="F357">
        <v>2</v>
      </c>
      <c r="G357">
        <v>3</v>
      </c>
      <c r="H357" t="s">
        <v>38</v>
      </c>
      <c r="I357">
        <v>1</v>
      </c>
      <c r="J357">
        <v>1458</v>
      </c>
      <c r="K357">
        <v>1</v>
      </c>
      <c r="L357" t="s">
        <v>39</v>
      </c>
      <c r="M357">
        <v>54</v>
      </c>
      <c r="N357">
        <v>2</v>
      </c>
      <c r="O357">
        <v>1</v>
      </c>
      <c r="P357" t="s">
        <v>50</v>
      </c>
      <c r="Q357">
        <v>1</v>
      </c>
      <c r="R357" t="s">
        <v>41</v>
      </c>
      <c r="S357">
        <v>3646</v>
      </c>
      <c r="T357">
        <v>17181</v>
      </c>
      <c r="U357">
        <v>2</v>
      </c>
      <c r="V357" t="s">
        <v>42</v>
      </c>
      <c r="W357" t="s">
        <v>35</v>
      </c>
      <c r="X357">
        <v>23</v>
      </c>
      <c r="Y357">
        <v>4</v>
      </c>
      <c r="Z357">
        <v>2</v>
      </c>
      <c r="AA357">
        <v>80</v>
      </c>
      <c r="AB357">
        <v>0</v>
      </c>
      <c r="AC357">
        <v>11</v>
      </c>
      <c r="AD357">
        <v>2</v>
      </c>
      <c r="AE357">
        <v>4</v>
      </c>
      <c r="AF357">
        <v>1</v>
      </c>
      <c r="AG357">
        <v>0</v>
      </c>
      <c r="AH357">
        <v>0</v>
      </c>
      <c r="AI357">
        <v>0</v>
      </c>
      <c r="AJ357">
        <v>0.23</v>
      </c>
      <c r="AK357" t="s">
        <v>140</v>
      </c>
      <c r="AL357" t="s">
        <v>151</v>
      </c>
      <c r="AM357" t="s">
        <v>152</v>
      </c>
      <c r="AN357" t="s">
        <v>143</v>
      </c>
      <c r="AO357" t="s">
        <v>158</v>
      </c>
      <c r="AP357" t="s">
        <v>145</v>
      </c>
      <c r="AQ357" t="s">
        <v>150</v>
      </c>
    </row>
    <row r="358" spans="1:43" x14ac:dyDescent="0.35">
      <c r="A358">
        <v>46</v>
      </c>
      <c r="B358" t="s">
        <v>35</v>
      </c>
      <c r="C358" t="s">
        <v>36</v>
      </c>
      <c r="D358">
        <v>377</v>
      </c>
      <c r="E358" t="s">
        <v>37</v>
      </c>
      <c r="F358">
        <v>9</v>
      </c>
      <c r="G358">
        <v>3</v>
      </c>
      <c r="H358" t="s">
        <v>59</v>
      </c>
      <c r="I358">
        <v>1</v>
      </c>
      <c r="J358">
        <v>1457</v>
      </c>
      <c r="K358">
        <v>1</v>
      </c>
      <c r="L358" t="s">
        <v>46</v>
      </c>
      <c r="M358">
        <v>52</v>
      </c>
      <c r="N358">
        <v>3</v>
      </c>
      <c r="O358">
        <v>3</v>
      </c>
      <c r="P358" t="s">
        <v>40</v>
      </c>
      <c r="Q358">
        <v>4</v>
      </c>
      <c r="R358" t="s">
        <v>52</v>
      </c>
      <c r="S358">
        <v>10096</v>
      </c>
      <c r="T358">
        <v>15986</v>
      </c>
      <c r="U358">
        <v>4</v>
      </c>
      <c r="V358" t="s">
        <v>42</v>
      </c>
      <c r="W358" t="s">
        <v>43</v>
      </c>
      <c r="X358">
        <v>11</v>
      </c>
      <c r="Y358">
        <v>3</v>
      </c>
      <c r="Z358">
        <v>1</v>
      </c>
      <c r="AA358">
        <v>80</v>
      </c>
      <c r="AB358">
        <v>1</v>
      </c>
      <c r="AC358">
        <v>28</v>
      </c>
      <c r="AD358">
        <v>1</v>
      </c>
      <c r="AE358">
        <v>4</v>
      </c>
      <c r="AF358">
        <v>7</v>
      </c>
      <c r="AG358">
        <v>7</v>
      </c>
      <c r="AH358">
        <v>4</v>
      </c>
      <c r="AI358">
        <v>3</v>
      </c>
      <c r="AJ358">
        <v>0.11</v>
      </c>
      <c r="AK358" t="s">
        <v>147</v>
      </c>
      <c r="AL358" t="s">
        <v>141</v>
      </c>
      <c r="AM358" t="s">
        <v>152</v>
      </c>
      <c r="AN358" t="s">
        <v>143</v>
      </c>
      <c r="AO358" t="s">
        <v>144</v>
      </c>
      <c r="AP358" t="s">
        <v>145</v>
      </c>
      <c r="AQ358" t="s">
        <v>150</v>
      </c>
    </row>
    <row r="359" spans="1:43" x14ac:dyDescent="0.35">
      <c r="A359">
        <v>25</v>
      </c>
      <c r="B359" t="s">
        <v>35</v>
      </c>
      <c r="C359" t="s">
        <v>36</v>
      </c>
      <c r="D359">
        <v>383</v>
      </c>
      <c r="E359" t="s">
        <v>37</v>
      </c>
      <c r="F359">
        <v>9</v>
      </c>
      <c r="G359">
        <v>2</v>
      </c>
      <c r="H359" t="s">
        <v>38</v>
      </c>
      <c r="I359">
        <v>1</v>
      </c>
      <c r="J359">
        <v>1439</v>
      </c>
      <c r="K359">
        <v>1</v>
      </c>
      <c r="L359" t="s">
        <v>46</v>
      </c>
      <c r="M359">
        <v>68</v>
      </c>
      <c r="N359">
        <v>2</v>
      </c>
      <c r="O359">
        <v>1</v>
      </c>
      <c r="P359" t="s">
        <v>57</v>
      </c>
      <c r="Q359">
        <v>1</v>
      </c>
      <c r="R359" t="s">
        <v>48</v>
      </c>
      <c r="S359">
        <v>4400</v>
      </c>
      <c r="T359">
        <v>15182</v>
      </c>
      <c r="U359">
        <v>3</v>
      </c>
      <c r="V359" t="s">
        <v>42</v>
      </c>
      <c r="W359" t="s">
        <v>43</v>
      </c>
      <c r="X359">
        <v>12</v>
      </c>
      <c r="Y359">
        <v>3</v>
      </c>
      <c r="Z359">
        <v>1</v>
      </c>
      <c r="AA359">
        <v>80</v>
      </c>
      <c r="AB359">
        <v>0</v>
      </c>
      <c r="AC359">
        <v>6</v>
      </c>
      <c r="AD359">
        <v>2</v>
      </c>
      <c r="AE359">
        <v>3</v>
      </c>
      <c r="AF359">
        <v>3</v>
      </c>
      <c r="AG359">
        <v>2</v>
      </c>
      <c r="AH359">
        <v>2</v>
      </c>
      <c r="AI359">
        <v>2</v>
      </c>
      <c r="AJ359">
        <v>0.12</v>
      </c>
      <c r="AK359" t="s">
        <v>159</v>
      </c>
      <c r="AL359" t="s">
        <v>148</v>
      </c>
      <c r="AM359" t="s">
        <v>152</v>
      </c>
      <c r="AN359" t="s">
        <v>143</v>
      </c>
      <c r="AO359" t="s">
        <v>144</v>
      </c>
      <c r="AP359" t="s">
        <v>145</v>
      </c>
      <c r="AQ359" t="s">
        <v>146</v>
      </c>
    </row>
    <row r="360" spans="1:43" x14ac:dyDescent="0.35">
      <c r="A360">
        <v>31</v>
      </c>
      <c r="B360" t="s">
        <v>35</v>
      </c>
      <c r="C360" t="s">
        <v>36</v>
      </c>
      <c r="D360">
        <v>202</v>
      </c>
      <c r="E360" t="s">
        <v>45</v>
      </c>
      <c r="F360">
        <v>8</v>
      </c>
      <c r="G360">
        <v>3</v>
      </c>
      <c r="H360" t="s">
        <v>38</v>
      </c>
      <c r="I360">
        <v>1</v>
      </c>
      <c r="J360">
        <v>1433</v>
      </c>
      <c r="K360">
        <v>1</v>
      </c>
      <c r="L360" t="s">
        <v>39</v>
      </c>
      <c r="M360">
        <v>34</v>
      </c>
      <c r="N360">
        <v>2</v>
      </c>
      <c r="O360">
        <v>1</v>
      </c>
      <c r="P360" t="s">
        <v>47</v>
      </c>
      <c r="Q360">
        <v>2</v>
      </c>
      <c r="R360" t="s">
        <v>41</v>
      </c>
      <c r="S360">
        <v>1261</v>
      </c>
      <c r="T360">
        <v>22262</v>
      </c>
      <c r="U360">
        <v>1</v>
      </c>
      <c r="V360" t="s">
        <v>42</v>
      </c>
      <c r="W360" t="s">
        <v>43</v>
      </c>
      <c r="X360">
        <v>12</v>
      </c>
      <c r="Y360">
        <v>3</v>
      </c>
      <c r="Z360">
        <v>3</v>
      </c>
      <c r="AA360">
        <v>80</v>
      </c>
      <c r="AB360">
        <v>0</v>
      </c>
      <c r="AC360">
        <v>1</v>
      </c>
      <c r="AD360">
        <v>3</v>
      </c>
      <c r="AE360">
        <v>4</v>
      </c>
      <c r="AF360">
        <v>1</v>
      </c>
      <c r="AG360">
        <v>0</v>
      </c>
      <c r="AH360">
        <v>0</v>
      </c>
      <c r="AI360">
        <v>0</v>
      </c>
      <c r="AJ360">
        <v>0.12</v>
      </c>
      <c r="AK360" t="s">
        <v>140</v>
      </c>
      <c r="AL360" t="s">
        <v>151</v>
      </c>
      <c r="AM360" t="s">
        <v>156</v>
      </c>
      <c r="AN360" t="s">
        <v>143</v>
      </c>
      <c r="AO360" t="s">
        <v>144</v>
      </c>
      <c r="AP360" t="s">
        <v>149</v>
      </c>
      <c r="AQ360" t="s">
        <v>162</v>
      </c>
    </row>
    <row r="361" spans="1:43" x14ac:dyDescent="0.35">
      <c r="A361">
        <v>21</v>
      </c>
      <c r="B361" t="s">
        <v>35</v>
      </c>
      <c r="C361" t="s">
        <v>44</v>
      </c>
      <c r="D361">
        <v>756</v>
      </c>
      <c r="E361" t="s">
        <v>37</v>
      </c>
      <c r="F361">
        <v>1</v>
      </c>
      <c r="G361">
        <v>1</v>
      </c>
      <c r="H361" t="s">
        <v>60</v>
      </c>
      <c r="I361">
        <v>1</v>
      </c>
      <c r="J361">
        <v>478</v>
      </c>
      <c r="K361">
        <v>1</v>
      </c>
      <c r="L361" t="s">
        <v>39</v>
      </c>
      <c r="M361">
        <v>99</v>
      </c>
      <c r="N361">
        <v>2</v>
      </c>
      <c r="O361">
        <v>1</v>
      </c>
      <c r="P361" t="s">
        <v>57</v>
      </c>
      <c r="Q361">
        <v>2</v>
      </c>
      <c r="R361" t="s">
        <v>41</v>
      </c>
      <c r="S361">
        <v>2174</v>
      </c>
      <c r="T361">
        <v>9150</v>
      </c>
      <c r="U361">
        <v>1</v>
      </c>
      <c r="V361" t="s">
        <v>42</v>
      </c>
      <c r="W361" t="s">
        <v>35</v>
      </c>
      <c r="X361">
        <v>11</v>
      </c>
      <c r="Y361">
        <v>3</v>
      </c>
      <c r="Z361">
        <v>3</v>
      </c>
      <c r="AA361">
        <v>80</v>
      </c>
      <c r="AB361">
        <v>0</v>
      </c>
      <c r="AC361">
        <v>3</v>
      </c>
      <c r="AD361">
        <v>3</v>
      </c>
      <c r="AE361">
        <v>3</v>
      </c>
      <c r="AF361">
        <v>3</v>
      </c>
      <c r="AG361">
        <v>2</v>
      </c>
      <c r="AH361">
        <v>1</v>
      </c>
      <c r="AI361">
        <v>2</v>
      </c>
      <c r="AJ361">
        <v>0.11</v>
      </c>
      <c r="AK361" t="s">
        <v>159</v>
      </c>
      <c r="AL361" t="s">
        <v>148</v>
      </c>
      <c r="AM361" t="s">
        <v>142</v>
      </c>
      <c r="AN361" t="s">
        <v>143</v>
      </c>
      <c r="AO361" t="s">
        <v>144</v>
      </c>
      <c r="AP361" t="s">
        <v>149</v>
      </c>
      <c r="AQ361" t="s">
        <v>162</v>
      </c>
    </row>
    <row r="362" spans="1:43" x14ac:dyDescent="0.35">
      <c r="A362">
        <v>31</v>
      </c>
      <c r="B362" t="s">
        <v>35</v>
      </c>
      <c r="C362" t="s">
        <v>44</v>
      </c>
      <c r="D362">
        <v>667</v>
      </c>
      <c r="E362" t="s">
        <v>37</v>
      </c>
      <c r="F362">
        <v>1</v>
      </c>
      <c r="G362">
        <v>4</v>
      </c>
      <c r="H362" t="s">
        <v>38</v>
      </c>
      <c r="I362">
        <v>1</v>
      </c>
      <c r="J362">
        <v>1427</v>
      </c>
      <c r="K362">
        <v>2</v>
      </c>
      <c r="L362" t="s">
        <v>39</v>
      </c>
      <c r="M362">
        <v>50</v>
      </c>
      <c r="N362">
        <v>1</v>
      </c>
      <c r="O362">
        <v>1</v>
      </c>
      <c r="P362" t="s">
        <v>57</v>
      </c>
      <c r="Q362">
        <v>3</v>
      </c>
      <c r="R362" t="s">
        <v>41</v>
      </c>
      <c r="S362">
        <v>1359</v>
      </c>
      <c r="T362">
        <v>16154</v>
      </c>
      <c r="U362">
        <v>1</v>
      </c>
      <c r="V362" t="s">
        <v>42</v>
      </c>
      <c r="W362" t="s">
        <v>43</v>
      </c>
      <c r="X362">
        <v>12</v>
      </c>
      <c r="Y362">
        <v>3</v>
      </c>
      <c r="Z362">
        <v>2</v>
      </c>
      <c r="AA362">
        <v>80</v>
      </c>
      <c r="AB362">
        <v>0</v>
      </c>
      <c r="AC362">
        <v>1</v>
      </c>
      <c r="AD362">
        <v>3</v>
      </c>
      <c r="AE362">
        <v>3</v>
      </c>
      <c r="AF362">
        <v>1</v>
      </c>
      <c r="AG362">
        <v>0</v>
      </c>
      <c r="AH362">
        <v>0</v>
      </c>
      <c r="AI362">
        <v>0</v>
      </c>
      <c r="AJ362">
        <v>0.12</v>
      </c>
      <c r="AK362" t="s">
        <v>140</v>
      </c>
      <c r="AL362" t="s">
        <v>151</v>
      </c>
      <c r="AM362" t="s">
        <v>152</v>
      </c>
      <c r="AN362" t="s">
        <v>143</v>
      </c>
      <c r="AO362" t="s">
        <v>144</v>
      </c>
      <c r="AP362" t="s">
        <v>149</v>
      </c>
      <c r="AQ362" t="s">
        <v>162</v>
      </c>
    </row>
    <row r="363" spans="1:43" x14ac:dyDescent="0.35">
      <c r="A363">
        <v>29</v>
      </c>
      <c r="B363" t="s">
        <v>35</v>
      </c>
      <c r="C363" t="s">
        <v>44</v>
      </c>
      <c r="D363">
        <v>337</v>
      </c>
      <c r="E363" t="s">
        <v>45</v>
      </c>
      <c r="F363">
        <v>14</v>
      </c>
      <c r="G363">
        <v>1</v>
      </c>
      <c r="H363" t="s">
        <v>49</v>
      </c>
      <c r="I363">
        <v>1</v>
      </c>
      <c r="J363">
        <v>1421</v>
      </c>
      <c r="K363">
        <v>3</v>
      </c>
      <c r="L363" t="s">
        <v>39</v>
      </c>
      <c r="M363">
        <v>84</v>
      </c>
      <c r="N363">
        <v>3</v>
      </c>
      <c r="O363">
        <v>3</v>
      </c>
      <c r="P363" t="s">
        <v>54</v>
      </c>
      <c r="Q363">
        <v>4</v>
      </c>
      <c r="R363" t="s">
        <v>41</v>
      </c>
      <c r="S363">
        <v>7553</v>
      </c>
      <c r="T363">
        <v>22930</v>
      </c>
      <c r="U363">
        <v>0</v>
      </c>
      <c r="V363" t="s">
        <v>42</v>
      </c>
      <c r="W363" t="s">
        <v>35</v>
      </c>
      <c r="X363">
        <v>12</v>
      </c>
      <c r="Y363">
        <v>3</v>
      </c>
      <c r="Z363">
        <v>1</v>
      </c>
      <c r="AA363">
        <v>80</v>
      </c>
      <c r="AB363">
        <v>0</v>
      </c>
      <c r="AC363">
        <v>9</v>
      </c>
      <c r="AD363">
        <v>1</v>
      </c>
      <c r="AE363">
        <v>3</v>
      </c>
      <c r="AF363">
        <v>8</v>
      </c>
      <c r="AG363">
        <v>7</v>
      </c>
      <c r="AH363">
        <v>7</v>
      </c>
      <c r="AI363">
        <v>7</v>
      </c>
      <c r="AJ363">
        <v>0.12</v>
      </c>
      <c r="AK363" t="s">
        <v>140</v>
      </c>
      <c r="AL363" t="s">
        <v>141</v>
      </c>
      <c r="AM363" t="s">
        <v>142</v>
      </c>
      <c r="AN363" t="s">
        <v>157</v>
      </c>
      <c r="AO363" t="s">
        <v>144</v>
      </c>
      <c r="AP363" t="s">
        <v>145</v>
      </c>
      <c r="AQ363" t="s">
        <v>146</v>
      </c>
    </row>
    <row r="364" spans="1:43" x14ac:dyDescent="0.35">
      <c r="A364">
        <v>49</v>
      </c>
      <c r="B364" t="s">
        <v>35</v>
      </c>
      <c r="C364" t="s">
        <v>44</v>
      </c>
      <c r="D364">
        <v>1475</v>
      </c>
      <c r="E364" t="s">
        <v>45</v>
      </c>
      <c r="F364">
        <v>28</v>
      </c>
      <c r="G364">
        <v>2</v>
      </c>
      <c r="H364" t="s">
        <v>38</v>
      </c>
      <c r="I364">
        <v>1</v>
      </c>
      <c r="J364">
        <v>1420</v>
      </c>
      <c r="K364">
        <v>1</v>
      </c>
      <c r="L364" t="s">
        <v>46</v>
      </c>
      <c r="M364">
        <v>97</v>
      </c>
      <c r="N364">
        <v>2</v>
      </c>
      <c r="O364">
        <v>2</v>
      </c>
      <c r="P364" t="s">
        <v>50</v>
      </c>
      <c r="Q364">
        <v>1</v>
      </c>
      <c r="R364" t="s">
        <v>41</v>
      </c>
      <c r="S364">
        <v>4284</v>
      </c>
      <c r="T364">
        <v>22710</v>
      </c>
      <c r="U364">
        <v>3</v>
      </c>
      <c r="V364" t="s">
        <v>42</v>
      </c>
      <c r="W364" t="s">
        <v>43</v>
      </c>
      <c r="X364">
        <v>20</v>
      </c>
      <c r="Y364">
        <v>4</v>
      </c>
      <c r="Z364">
        <v>1</v>
      </c>
      <c r="AA364">
        <v>80</v>
      </c>
      <c r="AB364">
        <v>0</v>
      </c>
      <c r="AC364">
        <v>20</v>
      </c>
      <c r="AD364">
        <v>2</v>
      </c>
      <c r="AE364">
        <v>3</v>
      </c>
      <c r="AF364">
        <v>4</v>
      </c>
      <c r="AG364">
        <v>3</v>
      </c>
      <c r="AH364">
        <v>1</v>
      </c>
      <c r="AI364">
        <v>3</v>
      </c>
      <c r="AJ364">
        <v>0.2</v>
      </c>
      <c r="AK364" t="s">
        <v>147</v>
      </c>
      <c r="AL364" t="s">
        <v>148</v>
      </c>
      <c r="AM364" t="s">
        <v>142</v>
      </c>
      <c r="AN364" t="s">
        <v>160</v>
      </c>
      <c r="AO364" t="s">
        <v>153</v>
      </c>
      <c r="AP364" t="s">
        <v>145</v>
      </c>
      <c r="AQ364" t="s">
        <v>150</v>
      </c>
    </row>
    <row r="365" spans="1:43" x14ac:dyDescent="0.35">
      <c r="A365">
        <v>27</v>
      </c>
      <c r="B365" t="s">
        <v>35</v>
      </c>
      <c r="C365" t="s">
        <v>36</v>
      </c>
      <c r="D365">
        <v>135</v>
      </c>
      <c r="E365" t="s">
        <v>45</v>
      </c>
      <c r="F365">
        <v>17</v>
      </c>
      <c r="G365">
        <v>4</v>
      </c>
      <c r="H365" t="s">
        <v>38</v>
      </c>
      <c r="I365">
        <v>1</v>
      </c>
      <c r="J365">
        <v>1405</v>
      </c>
      <c r="K365">
        <v>4</v>
      </c>
      <c r="L365" t="s">
        <v>39</v>
      </c>
      <c r="M365">
        <v>51</v>
      </c>
      <c r="N365">
        <v>3</v>
      </c>
      <c r="O365">
        <v>1</v>
      </c>
      <c r="P365" t="s">
        <v>47</v>
      </c>
      <c r="Q365">
        <v>3</v>
      </c>
      <c r="R365" t="s">
        <v>41</v>
      </c>
      <c r="S365">
        <v>2394</v>
      </c>
      <c r="T365">
        <v>25681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4</v>
      </c>
      <c r="AA365">
        <v>80</v>
      </c>
      <c r="AB365">
        <v>0</v>
      </c>
      <c r="AC365">
        <v>8</v>
      </c>
      <c r="AD365">
        <v>2</v>
      </c>
      <c r="AE365">
        <v>3</v>
      </c>
      <c r="AF365">
        <v>8</v>
      </c>
      <c r="AG365">
        <v>2</v>
      </c>
      <c r="AH365">
        <v>7</v>
      </c>
      <c r="AI365">
        <v>7</v>
      </c>
      <c r="AJ365">
        <v>0.13</v>
      </c>
      <c r="AK365" t="s">
        <v>159</v>
      </c>
      <c r="AL365" t="s">
        <v>141</v>
      </c>
      <c r="AM365" t="s">
        <v>152</v>
      </c>
      <c r="AN365" t="s">
        <v>157</v>
      </c>
      <c r="AO365" t="s">
        <v>144</v>
      </c>
      <c r="AP365" t="s">
        <v>145</v>
      </c>
      <c r="AQ365" t="s">
        <v>146</v>
      </c>
    </row>
    <row r="366" spans="1:43" x14ac:dyDescent="0.35">
      <c r="A366">
        <v>31</v>
      </c>
      <c r="B366" t="s">
        <v>35</v>
      </c>
      <c r="C366" t="s">
        <v>36</v>
      </c>
      <c r="D366">
        <v>330</v>
      </c>
      <c r="E366" t="s">
        <v>45</v>
      </c>
      <c r="F366">
        <v>22</v>
      </c>
      <c r="G366">
        <v>4</v>
      </c>
      <c r="H366" t="s">
        <v>51</v>
      </c>
      <c r="I366">
        <v>1</v>
      </c>
      <c r="J366">
        <v>1389</v>
      </c>
      <c r="K366">
        <v>4</v>
      </c>
      <c r="L366" t="s">
        <v>46</v>
      </c>
      <c r="M366">
        <v>98</v>
      </c>
      <c r="N366">
        <v>3</v>
      </c>
      <c r="O366">
        <v>2</v>
      </c>
      <c r="P366" t="s">
        <v>53</v>
      </c>
      <c r="Q366">
        <v>3</v>
      </c>
      <c r="R366" t="s">
        <v>48</v>
      </c>
      <c r="S366">
        <v>6179</v>
      </c>
      <c r="T366">
        <v>21057</v>
      </c>
      <c r="U366">
        <v>1</v>
      </c>
      <c r="V366" t="s">
        <v>42</v>
      </c>
      <c r="W366" t="s">
        <v>35</v>
      </c>
      <c r="X366">
        <v>15</v>
      </c>
      <c r="Y366">
        <v>3</v>
      </c>
      <c r="Z366">
        <v>4</v>
      </c>
      <c r="AA366">
        <v>80</v>
      </c>
      <c r="AB366">
        <v>2</v>
      </c>
      <c r="AC366">
        <v>10</v>
      </c>
      <c r="AD366">
        <v>3</v>
      </c>
      <c r="AE366">
        <v>2</v>
      </c>
      <c r="AF366">
        <v>10</v>
      </c>
      <c r="AG366">
        <v>2</v>
      </c>
      <c r="AH366">
        <v>6</v>
      </c>
      <c r="AI366">
        <v>7</v>
      </c>
      <c r="AJ366">
        <v>0.15</v>
      </c>
      <c r="AK366" t="s">
        <v>140</v>
      </c>
      <c r="AL366" t="s">
        <v>141</v>
      </c>
      <c r="AM366" t="s">
        <v>142</v>
      </c>
      <c r="AN366" t="s">
        <v>160</v>
      </c>
      <c r="AO366" t="s">
        <v>144</v>
      </c>
      <c r="AP366" t="s">
        <v>149</v>
      </c>
      <c r="AQ366" t="s">
        <v>150</v>
      </c>
    </row>
    <row r="367" spans="1:43" x14ac:dyDescent="0.35">
      <c r="A367">
        <v>33</v>
      </c>
      <c r="B367" t="s">
        <v>35</v>
      </c>
      <c r="C367" t="s">
        <v>36</v>
      </c>
      <c r="D367">
        <v>350</v>
      </c>
      <c r="E367" t="s">
        <v>37</v>
      </c>
      <c r="F367">
        <v>5</v>
      </c>
      <c r="G367">
        <v>3</v>
      </c>
      <c r="H367" t="s">
        <v>59</v>
      </c>
      <c r="I367">
        <v>1</v>
      </c>
      <c r="J367">
        <v>485</v>
      </c>
      <c r="K367">
        <v>4</v>
      </c>
      <c r="L367" t="s">
        <v>39</v>
      </c>
      <c r="M367">
        <v>34</v>
      </c>
      <c r="N367">
        <v>3</v>
      </c>
      <c r="O367">
        <v>1</v>
      </c>
      <c r="P367" t="s">
        <v>57</v>
      </c>
      <c r="Q367">
        <v>3</v>
      </c>
      <c r="R367" t="s">
        <v>41</v>
      </c>
      <c r="S367">
        <v>2851</v>
      </c>
      <c r="T367">
        <v>9150</v>
      </c>
      <c r="U367">
        <v>1</v>
      </c>
      <c r="V367" t="s">
        <v>42</v>
      </c>
      <c r="W367" t="s">
        <v>35</v>
      </c>
      <c r="X367">
        <v>13</v>
      </c>
      <c r="Y367">
        <v>3</v>
      </c>
      <c r="Z367">
        <v>2</v>
      </c>
      <c r="AA367">
        <v>80</v>
      </c>
      <c r="AB367">
        <v>0</v>
      </c>
      <c r="AC367">
        <v>1</v>
      </c>
      <c r="AD367">
        <v>2</v>
      </c>
      <c r="AE367">
        <v>3</v>
      </c>
      <c r="AF367">
        <v>1</v>
      </c>
      <c r="AG367">
        <v>0</v>
      </c>
      <c r="AH367">
        <v>0</v>
      </c>
      <c r="AI367">
        <v>0</v>
      </c>
      <c r="AJ367">
        <v>0.13</v>
      </c>
      <c r="AK367" t="s">
        <v>140</v>
      </c>
      <c r="AL367" t="s">
        <v>151</v>
      </c>
      <c r="AM367" t="s">
        <v>156</v>
      </c>
      <c r="AN367" t="s">
        <v>143</v>
      </c>
      <c r="AO367" t="s">
        <v>144</v>
      </c>
      <c r="AP367" t="s">
        <v>145</v>
      </c>
      <c r="AQ367" t="s">
        <v>162</v>
      </c>
    </row>
    <row r="368" spans="1:43" x14ac:dyDescent="0.35">
      <c r="A368">
        <v>35</v>
      </c>
      <c r="B368" t="s">
        <v>35</v>
      </c>
      <c r="C368" t="s">
        <v>44</v>
      </c>
      <c r="D368">
        <v>662</v>
      </c>
      <c r="E368" t="s">
        <v>37</v>
      </c>
      <c r="F368">
        <v>18</v>
      </c>
      <c r="G368">
        <v>4</v>
      </c>
      <c r="H368" t="s">
        <v>59</v>
      </c>
      <c r="I368">
        <v>1</v>
      </c>
      <c r="J368">
        <v>1380</v>
      </c>
      <c r="K368">
        <v>4</v>
      </c>
      <c r="L368" t="s">
        <v>39</v>
      </c>
      <c r="M368">
        <v>67</v>
      </c>
      <c r="N368">
        <v>3</v>
      </c>
      <c r="O368">
        <v>2</v>
      </c>
      <c r="P368" t="s">
        <v>40</v>
      </c>
      <c r="Q368">
        <v>3</v>
      </c>
      <c r="R368" t="s">
        <v>48</v>
      </c>
      <c r="S368">
        <v>4614</v>
      </c>
      <c r="T368">
        <v>23288</v>
      </c>
      <c r="U368">
        <v>0</v>
      </c>
      <c r="V368" t="s">
        <v>42</v>
      </c>
      <c r="W368" t="s">
        <v>35</v>
      </c>
      <c r="X368">
        <v>18</v>
      </c>
      <c r="Y368">
        <v>3</v>
      </c>
      <c r="Z368">
        <v>3</v>
      </c>
      <c r="AA368">
        <v>80</v>
      </c>
      <c r="AB368">
        <v>1</v>
      </c>
      <c r="AC368">
        <v>5</v>
      </c>
      <c r="AD368">
        <v>0</v>
      </c>
      <c r="AE368">
        <v>2</v>
      </c>
      <c r="AF368">
        <v>4</v>
      </c>
      <c r="AG368">
        <v>2</v>
      </c>
      <c r="AH368">
        <v>3</v>
      </c>
      <c r="AI368">
        <v>2</v>
      </c>
      <c r="AJ368">
        <v>0.18</v>
      </c>
      <c r="AK368" t="s">
        <v>140</v>
      </c>
      <c r="AL368" t="s">
        <v>148</v>
      </c>
      <c r="AM368" t="s">
        <v>152</v>
      </c>
      <c r="AN368" t="s">
        <v>157</v>
      </c>
      <c r="AO368" t="s">
        <v>153</v>
      </c>
      <c r="AP368" t="s">
        <v>145</v>
      </c>
      <c r="AQ368" t="s">
        <v>146</v>
      </c>
    </row>
    <row r="369" spans="1:43" x14ac:dyDescent="0.35">
      <c r="A369">
        <v>31</v>
      </c>
      <c r="B369" t="s">
        <v>35</v>
      </c>
      <c r="C369" t="s">
        <v>44</v>
      </c>
      <c r="D369">
        <v>703</v>
      </c>
      <c r="E369" t="s">
        <v>37</v>
      </c>
      <c r="F369">
        <v>2</v>
      </c>
      <c r="G369">
        <v>3</v>
      </c>
      <c r="H369" t="s">
        <v>38</v>
      </c>
      <c r="I369">
        <v>1</v>
      </c>
      <c r="J369">
        <v>1379</v>
      </c>
      <c r="K369">
        <v>3</v>
      </c>
      <c r="L369" t="s">
        <v>39</v>
      </c>
      <c r="M369">
        <v>90</v>
      </c>
      <c r="N369">
        <v>2</v>
      </c>
      <c r="O369">
        <v>1</v>
      </c>
      <c r="P369" t="s">
        <v>57</v>
      </c>
      <c r="Q369">
        <v>4</v>
      </c>
      <c r="R369" t="s">
        <v>41</v>
      </c>
      <c r="S369">
        <v>2785</v>
      </c>
      <c r="T369">
        <v>11882</v>
      </c>
      <c r="U369">
        <v>7</v>
      </c>
      <c r="V369" t="s">
        <v>42</v>
      </c>
      <c r="W369" t="s">
        <v>43</v>
      </c>
      <c r="X369">
        <v>14</v>
      </c>
      <c r="Y369">
        <v>3</v>
      </c>
      <c r="Z369">
        <v>3</v>
      </c>
      <c r="AA369">
        <v>80</v>
      </c>
      <c r="AB369">
        <v>0</v>
      </c>
      <c r="AC369">
        <v>3</v>
      </c>
      <c r="AD369">
        <v>3</v>
      </c>
      <c r="AE369">
        <v>4</v>
      </c>
      <c r="AF369">
        <v>1</v>
      </c>
      <c r="AG369">
        <v>0</v>
      </c>
      <c r="AH369">
        <v>0</v>
      </c>
      <c r="AI369">
        <v>0</v>
      </c>
      <c r="AJ369">
        <v>0.14000000000000001</v>
      </c>
      <c r="AK369" t="s">
        <v>140</v>
      </c>
      <c r="AL369" t="s">
        <v>151</v>
      </c>
      <c r="AM369" t="s">
        <v>142</v>
      </c>
      <c r="AN369" t="s">
        <v>143</v>
      </c>
      <c r="AO369" t="s">
        <v>144</v>
      </c>
      <c r="AP369" t="s">
        <v>149</v>
      </c>
      <c r="AQ369" t="s">
        <v>162</v>
      </c>
    </row>
    <row r="370" spans="1:43" x14ac:dyDescent="0.35">
      <c r="A370">
        <v>41</v>
      </c>
      <c r="B370" t="s">
        <v>35</v>
      </c>
      <c r="C370" t="s">
        <v>44</v>
      </c>
      <c r="D370">
        <v>143</v>
      </c>
      <c r="E370" t="s">
        <v>37</v>
      </c>
      <c r="F370">
        <v>4</v>
      </c>
      <c r="G370">
        <v>3</v>
      </c>
      <c r="H370" t="s">
        <v>59</v>
      </c>
      <c r="I370">
        <v>1</v>
      </c>
      <c r="J370">
        <v>488</v>
      </c>
      <c r="K370">
        <v>1</v>
      </c>
      <c r="L370" t="s">
        <v>46</v>
      </c>
      <c r="M370">
        <v>56</v>
      </c>
      <c r="N370">
        <v>3</v>
      </c>
      <c r="O370">
        <v>2</v>
      </c>
      <c r="P370" t="s">
        <v>40</v>
      </c>
      <c r="Q370">
        <v>2</v>
      </c>
      <c r="R370" t="s">
        <v>41</v>
      </c>
      <c r="S370">
        <v>9355</v>
      </c>
      <c r="T370">
        <v>9558</v>
      </c>
      <c r="U370">
        <v>1</v>
      </c>
      <c r="V370" t="s">
        <v>42</v>
      </c>
      <c r="W370" t="s">
        <v>43</v>
      </c>
      <c r="X370">
        <v>18</v>
      </c>
      <c r="Y370">
        <v>3</v>
      </c>
      <c r="Z370">
        <v>3</v>
      </c>
      <c r="AA370">
        <v>80</v>
      </c>
      <c r="AB370">
        <v>0</v>
      </c>
      <c r="AC370">
        <v>8</v>
      </c>
      <c r="AD370">
        <v>5</v>
      </c>
      <c r="AE370">
        <v>3</v>
      </c>
      <c r="AF370">
        <v>8</v>
      </c>
      <c r="AG370">
        <v>7</v>
      </c>
      <c r="AH370">
        <v>7</v>
      </c>
      <c r="AI370">
        <v>7</v>
      </c>
      <c r="AJ370">
        <v>0.18</v>
      </c>
      <c r="AK370" t="s">
        <v>140</v>
      </c>
      <c r="AL370" t="s">
        <v>141</v>
      </c>
      <c r="AM370" t="s">
        <v>152</v>
      </c>
      <c r="AN370" t="s">
        <v>143</v>
      </c>
      <c r="AO370" t="s">
        <v>153</v>
      </c>
      <c r="AP370" t="s">
        <v>154</v>
      </c>
      <c r="AQ370" t="s">
        <v>146</v>
      </c>
    </row>
    <row r="371" spans="1:43" x14ac:dyDescent="0.35">
      <c r="A371">
        <v>55</v>
      </c>
      <c r="B371" t="s">
        <v>35</v>
      </c>
      <c r="C371" t="s">
        <v>36</v>
      </c>
      <c r="D371">
        <v>267</v>
      </c>
      <c r="E371" t="s">
        <v>37</v>
      </c>
      <c r="F371">
        <v>13</v>
      </c>
      <c r="G371">
        <v>4</v>
      </c>
      <c r="H371" t="s">
        <v>59</v>
      </c>
      <c r="I371">
        <v>1</v>
      </c>
      <c r="J371">
        <v>1372</v>
      </c>
      <c r="K371">
        <v>1</v>
      </c>
      <c r="L371" t="s">
        <v>46</v>
      </c>
      <c r="M371">
        <v>85</v>
      </c>
      <c r="N371">
        <v>4</v>
      </c>
      <c r="O371">
        <v>4</v>
      </c>
      <c r="P371" t="s">
        <v>40</v>
      </c>
      <c r="Q371">
        <v>3</v>
      </c>
      <c r="R371" t="s">
        <v>41</v>
      </c>
      <c r="S371">
        <v>13695</v>
      </c>
      <c r="T371">
        <v>9277</v>
      </c>
      <c r="U371">
        <v>6</v>
      </c>
      <c r="V371" t="s">
        <v>42</v>
      </c>
      <c r="W371" t="s">
        <v>35</v>
      </c>
      <c r="X371">
        <v>17</v>
      </c>
      <c r="Y371">
        <v>3</v>
      </c>
      <c r="Z371">
        <v>3</v>
      </c>
      <c r="AA371">
        <v>80</v>
      </c>
      <c r="AB371">
        <v>0</v>
      </c>
      <c r="AC371">
        <v>24</v>
      </c>
      <c r="AD371">
        <v>2</v>
      </c>
      <c r="AE371">
        <v>2</v>
      </c>
      <c r="AF371">
        <v>19</v>
      </c>
      <c r="AG371">
        <v>7</v>
      </c>
      <c r="AH371">
        <v>3</v>
      </c>
      <c r="AI371">
        <v>8</v>
      </c>
      <c r="AJ371">
        <v>0.17</v>
      </c>
      <c r="AK371" t="s">
        <v>147</v>
      </c>
      <c r="AL371" t="s">
        <v>155</v>
      </c>
      <c r="AM371" t="s">
        <v>142</v>
      </c>
      <c r="AN371" t="s">
        <v>157</v>
      </c>
      <c r="AO371" t="s">
        <v>153</v>
      </c>
      <c r="AP371" t="s">
        <v>145</v>
      </c>
      <c r="AQ371" t="s">
        <v>150</v>
      </c>
    </row>
    <row r="372" spans="1:43" x14ac:dyDescent="0.35">
      <c r="A372">
        <v>40</v>
      </c>
      <c r="B372" t="s">
        <v>35</v>
      </c>
      <c r="C372" t="s">
        <v>36</v>
      </c>
      <c r="D372">
        <v>575</v>
      </c>
      <c r="E372" t="s">
        <v>37</v>
      </c>
      <c r="F372">
        <v>22</v>
      </c>
      <c r="G372">
        <v>2</v>
      </c>
      <c r="H372" t="s">
        <v>59</v>
      </c>
      <c r="I372">
        <v>1</v>
      </c>
      <c r="J372">
        <v>492</v>
      </c>
      <c r="K372">
        <v>3</v>
      </c>
      <c r="L372" t="s">
        <v>46</v>
      </c>
      <c r="M372">
        <v>68</v>
      </c>
      <c r="N372">
        <v>2</v>
      </c>
      <c r="O372">
        <v>2</v>
      </c>
      <c r="P372" t="s">
        <v>40</v>
      </c>
      <c r="Q372">
        <v>3</v>
      </c>
      <c r="R372" t="s">
        <v>48</v>
      </c>
      <c r="S372">
        <v>6380</v>
      </c>
      <c r="T372">
        <v>6110</v>
      </c>
      <c r="U372">
        <v>2</v>
      </c>
      <c r="V372" t="s">
        <v>42</v>
      </c>
      <c r="W372" t="s">
        <v>35</v>
      </c>
      <c r="X372">
        <v>12</v>
      </c>
      <c r="Y372">
        <v>3</v>
      </c>
      <c r="Z372">
        <v>1</v>
      </c>
      <c r="AA372">
        <v>80</v>
      </c>
      <c r="AB372">
        <v>2</v>
      </c>
      <c r="AC372">
        <v>8</v>
      </c>
      <c r="AD372">
        <v>6</v>
      </c>
      <c r="AE372">
        <v>3</v>
      </c>
      <c r="AF372">
        <v>6</v>
      </c>
      <c r="AG372">
        <v>4</v>
      </c>
      <c r="AH372">
        <v>1</v>
      </c>
      <c r="AI372">
        <v>0</v>
      </c>
      <c r="AJ372">
        <v>0.12</v>
      </c>
      <c r="AK372" t="s">
        <v>140</v>
      </c>
      <c r="AL372" t="s">
        <v>141</v>
      </c>
      <c r="AM372" t="s">
        <v>152</v>
      </c>
      <c r="AN372" t="s">
        <v>160</v>
      </c>
      <c r="AO372" t="s">
        <v>144</v>
      </c>
      <c r="AP372" t="s">
        <v>154</v>
      </c>
      <c r="AQ372" t="s">
        <v>146</v>
      </c>
    </row>
    <row r="373" spans="1:43" x14ac:dyDescent="0.35">
      <c r="A373">
        <v>58</v>
      </c>
      <c r="B373" t="s">
        <v>35</v>
      </c>
      <c r="C373" t="s">
        <v>36</v>
      </c>
      <c r="D373">
        <v>601</v>
      </c>
      <c r="E373" t="s">
        <v>45</v>
      </c>
      <c r="F373">
        <v>7</v>
      </c>
      <c r="G373">
        <v>4</v>
      </c>
      <c r="H373" t="s">
        <v>51</v>
      </c>
      <c r="I373">
        <v>1</v>
      </c>
      <c r="J373">
        <v>1360</v>
      </c>
      <c r="K373">
        <v>3</v>
      </c>
      <c r="L373" t="s">
        <v>39</v>
      </c>
      <c r="M373">
        <v>53</v>
      </c>
      <c r="N373">
        <v>2</v>
      </c>
      <c r="O373">
        <v>3</v>
      </c>
      <c r="P373" t="s">
        <v>53</v>
      </c>
      <c r="Q373">
        <v>1</v>
      </c>
      <c r="R373" t="s">
        <v>48</v>
      </c>
      <c r="S373">
        <v>10008</v>
      </c>
      <c r="T373">
        <v>12023</v>
      </c>
      <c r="U373">
        <v>7</v>
      </c>
      <c r="V373" t="s">
        <v>42</v>
      </c>
      <c r="W373" t="s">
        <v>35</v>
      </c>
      <c r="X373">
        <v>14</v>
      </c>
      <c r="Y373">
        <v>3</v>
      </c>
      <c r="Z373">
        <v>4</v>
      </c>
      <c r="AA373">
        <v>80</v>
      </c>
      <c r="AB373">
        <v>0</v>
      </c>
      <c r="AC373">
        <v>31</v>
      </c>
      <c r="AD373">
        <v>0</v>
      </c>
      <c r="AE373">
        <v>2</v>
      </c>
      <c r="AF373">
        <v>10</v>
      </c>
      <c r="AG373">
        <v>9</v>
      </c>
      <c r="AH373">
        <v>5</v>
      </c>
      <c r="AI373">
        <v>9</v>
      </c>
      <c r="AJ373">
        <v>0.14000000000000001</v>
      </c>
      <c r="AK373" t="s">
        <v>147</v>
      </c>
      <c r="AL373" t="s">
        <v>141</v>
      </c>
      <c r="AM373" t="s">
        <v>152</v>
      </c>
      <c r="AN373" t="s">
        <v>143</v>
      </c>
      <c r="AO373" t="s">
        <v>144</v>
      </c>
      <c r="AP373" t="s">
        <v>145</v>
      </c>
      <c r="AQ373" t="s">
        <v>150</v>
      </c>
    </row>
    <row r="374" spans="1:43" x14ac:dyDescent="0.35">
      <c r="A374">
        <v>21</v>
      </c>
      <c r="B374" t="s">
        <v>35</v>
      </c>
      <c r="C374" t="s">
        <v>36</v>
      </c>
      <c r="D374">
        <v>156</v>
      </c>
      <c r="E374" t="s">
        <v>37</v>
      </c>
      <c r="F374">
        <v>12</v>
      </c>
      <c r="G374">
        <v>3</v>
      </c>
      <c r="H374" t="s">
        <v>38</v>
      </c>
      <c r="I374">
        <v>1</v>
      </c>
      <c r="J374">
        <v>494</v>
      </c>
      <c r="K374">
        <v>3</v>
      </c>
      <c r="L374" t="s">
        <v>39</v>
      </c>
      <c r="M374">
        <v>90</v>
      </c>
      <c r="N374">
        <v>4</v>
      </c>
      <c r="O374">
        <v>1</v>
      </c>
      <c r="P374" t="s">
        <v>57</v>
      </c>
      <c r="Q374">
        <v>2</v>
      </c>
      <c r="R374" t="s">
        <v>41</v>
      </c>
      <c r="S374">
        <v>2716</v>
      </c>
      <c r="T374">
        <v>25422</v>
      </c>
      <c r="U374">
        <v>1</v>
      </c>
      <c r="V374" t="s">
        <v>42</v>
      </c>
      <c r="W374" t="s">
        <v>43</v>
      </c>
      <c r="X374">
        <v>15</v>
      </c>
      <c r="Y374">
        <v>3</v>
      </c>
      <c r="Z374">
        <v>4</v>
      </c>
      <c r="AA374">
        <v>80</v>
      </c>
      <c r="AB374">
        <v>0</v>
      </c>
      <c r="AC374">
        <v>1</v>
      </c>
      <c r="AD374">
        <v>0</v>
      </c>
      <c r="AE374">
        <v>3</v>
      </c>
      <c r="AF374">
        <v>1</v>
      </c>
      <c r="AG374">
        <v>0</v>
      </c>
      <c r="AH374">
        <v>0</v>
      </c>
      <c r="AI374">
        <v>0</v>
      </c>
      <c r="AJ374">
        <v>0.15</v>
      </c>
      <c r="AK374" t="s">
        <v>159</v>
      </c>
      <c r="AL374" t="s">
        <v>151</v>
      </c>
      <c r="AM374" t="s">
        <v>142</v>
      </c>
      <c r="AN374" t="s">
        <v>157</v>
      </c>
      <c r="AO374" t="s">
        <v>144</v>
      </c>
      <c r="AP374" t="s">
        <v>145</v>
      </c>
      <c r="AQ374" t="s">
        <v>162</v>
      </c>
    </row>
    <row r="375" spans="1:43" x14ac:dyDescent="0.35">
      <c r="A375">
        <v>44</v>
      </c>
      <c r="B375" t="s">
        <v>35</v>
      </c>
      <c r="C375" t="s">
        <v>36</v>
      </c>
      <c r="D375">
        <v>935</v>
      </c>
      <c r="E375" t="s">
        <v>45</v>
      </c>
      <c r="F375">
        <v>3</v>
      </c>
      <c r="G375">
        <v>3</v>
      </c>
      <c r="H375" t="s">
        <v>38</v>
      </c>
      <c r="I375">
        <v>1</v>
      </c>
      <c r="J375">
        <v>1333</v>
      </c>
      <c r="K375">
        <v>1</v>
      </c>
      <c r="L375" t="s">
        <v>46</v>
      </c>
      <c r="M375">
        <v>89</v>
      </c>
      <c r="N375">
        <v>3</v>
      </c>
      <c r="O375">
        <v>1</v>
      </c>
      <c r="P375" t="s">
        <v>50</v>
      </c>
      <c r="Q375">
        <v>1</v>
      </c>
      <c r="R375" t="s">
        <v>48</v>
      </c>
      <c r="S375">
        <v>2362</v>
      </c>
      <c r="T375">
        <v>14669</v>
      </c>
      <c r="U375">
        <v>4</v>
      </c>
      <c r="V375" t="s">
        <v>42</v>
      </c>
      <c r="W375" t="s">
        <v>43</v>
      </c>
      <c r="X375">
        <v>12</v>
      </c>
      <c r="Y375">
        <v>3</v>
      </c>
      <c r="Z375">
        <v>3</v>
      </c>
      <c r="AA375">
        <v>80</v>
      </c>
      <c r="AB375">
        <v>0</v>
      </c>
      <c r="AC375">
        <v>10</v>
      </c>
      <c r="AD375">
        <v>4</v>
      </c>
      <c r="AE375">
        <v>4</v>
      </c>
      <c r="AF375">
        <v>3</v>
      </c>
      <c r="AG375">
        <v>2</v>
      </c>
      <c r="AH375">
        <v>1</v>
      </c>
      <c r="AI375">
        <v>2</v>
      </c>
      <c r="AJ375">
        <v>0.12</v>
      </c>
      <c r="AK375" t="s">
        <v>140</v>
      </c>
      <c r="AL375" t="s">
        <v>148</v>
      </c>
      <c r="AM375" t="s">
        <v>142</v>
      </c>
      <c r="AN375" t="s">
        <v>143</v>
      </c>
      <c r="AO375" t="s">
        <v>144</v>
      </c>
      <c r="AP375" t="s">
        <v>149</v>
      </c>
      <c r="AQ375" t="s">
        <v>150</v>
      </c>
    </row>
    <row r="376" spans="1:43" x14ac:dyDescent="0.35">
      <c r="A376">
        <v>31</v>
      </c>
      <c r="B376" t="s">
        <v>35</v>
      </c>
      <c r="C376" t="s">
        <v>44</v>
      </c>
      <c r="D376">
        <v>1060</v>
      </c>
      <c r="E376" t="s">
        <v>37</v>
      </c>
      <c r="F376">
        <v>1</v>
      </c>
      <c r="G376">
        <v>3</v>
      </c>
      <c r="H376" t="s">
        <v>38</v>
      </c>
      <c r="I376">
        <v>1</v>
      </c>
      <c r="J376">
        <v>1331</v>
      </c>
      <c r="K376">
        <v>4</v>
      </c>
      <c r="L376" t="s">
        <v>39</v>
      </c>
      <c r="M376">
        <v>54</v>
      </c>
      <c r="N376">
        <v>3</v>
      </c>
      <c r="O376">
        <v>1</v>
      </c>
      <c r="P376" t="s">
        <v>57</v>
      </c>
      <c r="Q376">
        <v>2</v>
      </c>
      <c r="R376" t="s">
        <v>41</v>
      </c>
      <c r="S376">
        <v>2302</v>
      </c>
      <c r="T376">
        <v>8319</v>
      </c>
      <c r="U376">
        <v>1</v>
      </c>
      <c r="V376" t="s">
        <v>42</v>
      </c>
      <c r="W376" t="s">
        <v>35</v>
      </c>
      <c r="X376">
        <v>11</v>
      </c>
      <c r="Y376">
        <v>3</v>
      </c>
      <c r="Z376">
        <v>1</v>
      </c>
      <c r="AA376">
        <v>80</v>
      </c>
      <c r="AB376">
        <v>0</v>
      </c>
      <c r="AC376">
        <v>3</v>
      </c>
      <c r="AD376">
        <v>2</v>
      </c>
      <c r="AE376">
        <v>4</v>
      </c>
      <c r="AF376">
        <v>3</v>
      </c>
      <c r="AG376">
        <v>2</v>
      </c>
      <c r="AH376">
        <v>2</v>
      </c>
      <c r="AI376">
        <v>2</v>
      </c>
      <c r="AJ376">
        <v>0.11</v>
      </c>
      <c r="AK376" t="s">
        <v>140</v>
      </c>
      <c r="AL376" t="s">
        <v>148</v>
      </c>
      <c r="AM376" t="s">
        <v>152</v>
      </c>
      <c r="AN376" t="s">
        <v>143</v>
      </c>
      <c r="AO376" t="s">
        <v>144</v>
      </c>
      <c r="AP376" t="s">
        <v>145</v>
      </c>
      <c r="AQ376" t="s">
        <v>162</v>
      </c>
    </row>
    <row r="377" spans="1:43" x14ac:dyDescent="0.35">
      <c r="A377">
        <v>52</v>
      </c>
      <c r="B377" t="s">
        <v>35</v>
      </c>
      <c r="C377" t="s">
        <v>36</v>
      </c>
      <c r="D377">
        <v>1030</v>
      </c>
      <c r="E377" t="s">
        <v>37</v>
      </c>
      <c r="F377">
        <v>5</v>
      </c>
      <c r="G377">
        <v>3</v>
      </c>
      <c r="H377" t="s">
        <v>38</v>
      </c>
      <c r="I377">
        <v>1</v>
      </c>
      <c r="J377">
        <v>1319</v>
      </c>
      <c r="K377">
        <v>2</v>
      </c>
      <c r="L377" t="s">
        <v>46</v>
      </c>
      <c r="M377">
        <v>64</v>
      </c>
      <c r="N377">
        <v>3</v>
      </c>
      <c r="O377">
        <v>3</v>
      </c>
      <c r="P377" t="s">
        <v>40</v>
      </c>
      <c r="Q377">
        <v>2</v>
      </c>
      <c r="R377" t="s">
        <v>41</v>
      </c>
      <c r="S377">
        <v>8446</v>
      </c>
      <c r="T377">
        <v>21534</v>
      </c>
      <c r="U377">
        <v>9</v>
      </c>
      <c r="V377" t="s">
        <v>42</v>
      </c>
      <c r="W377" t="s">
        <v>35</v>
      </c>
      <c r="X377">
        <v>19</v>
      </c>
      <c r="Y377">
        <v>3</v>
      </c>
      <c r="Z377">
        <v>3</v>
      </c>
      <c r="AA377">
        <v>80</v>
      </c>
      <c r="AB377">
        <v>0</v>
      </c>
      <c r="AC377">
        <v>10</v>
      </c>
      <c r="AD377">
        <v>2</v>
      </c>
      <c r="AE377">
        <v>2</v>
      </c>
      <c r="AF377">
        <v>8</v>
      </c>
      <c r="AG377">
        <v>7</v>
      </c>
      <c r="AH377">
        <v>7</v>
      </c>
      <c r="AI377">
        <v>7</v>
      </c>
      <c r="AJ377">
        <v>0.19</v>
      </c>
      <c r="AK377" t="s">
        <v>147</v>
      </c>
      <c r="AL377" t="s">
        <v>141</v>
      </c>
      <c r="AM377" t="s">
        <v>152</v>
      </c>
      <c r="AN377" t="s">
        <v>143</v>
      </c>
      <c r="AO377" t="s">
        <v>153</v>
      </c>
      <c r="AP377" t="s">
        <v>145</v>
      </c>
      <c r="AQ377" t="s">
        <v>150</v>
      </c>
    </row>
    <row r="378" spans="1:43" x14ac:dyDescent="0.35">
      <c r="A378">
        <v>40</v>
      </c>
      <c r="B378" t="s">
        <v>35</v>
      </c>
      <c r="C378" t="s">
        <v>36</v>
      </c>
      <c r="D378">
        <v>299</v>
      </c>
      <c r="E378" t="s">
        <v>37</v>
      </c>
      <c r="F378">
        <v>25</v>
      </c>
      <c r="G378">
        <v>4</v>
      </c>
      <c r="H378" t="s">
        <v>59</v>
      </c>
      <c r="I378">
        <v>1</v>
      </c>
      <c r="J378">
        <v>1318</v>
      </c>
      <c r="K378">
        <v>4</v>
      </c>
      <c r="L378" t="s">
        <v>46</v>
      </c>
      <c r="M378">
        <v>57</v>
      </c>
      <c r="N378">
        <v>2</v>
      </c>
      <c r="O378">
        <v>3</v>
      </c>
      <c r="P378" t="s">
        <v>40</v>
      </c>
      <c r="Q378">
        <v>2</v>
      </c>
      <c r="R378" t="s">
        <v>41</v>
      </c>
      <c r="S378">
        <v>9094</v>
      </c>
      <c r="T378">
        <v>17235</v>
      </c>
      <c r="U378">
        <v>2</v>
      </c>
      <c r="V378" t="s">
        <v>42</v>
      </c>
      <c r="W378" t="s">
        <v>35</v>
      </c>
      <c r="X378">
        <v>12</v>
      </c>
      <c r="Y378">
        <v>3</v>
      </c>
      <c r="Z378">
        <v>3</v>
      </c>
      <c r="AA378">
        <v>80</v>
      </c>
      <c r="AB378">
        <v>0</v>
      </c>
      <c r="AC378">
        <v>9</v>
      </c>
      <c r="AD378">
        <v>2</v>
      </c>
      <c r="AE378">
        <v>3</v>
      </c>
      <c r="AF378">
        <v>5</v>
      </c>
      <c r="AG378">
        <v>4</v>
      </c>
      <c r="AH378">
        <v>1</v>
      </c>
      <c r="AI378">
        <v>0</v>
      </c>
      <c r="AJ378">
        <v>0.12</v>
      </c>
      <c r="AK378" t="s">
        <v>140</v>
      </c>
      <c r="AL378" t="s">
        <v>148</v>
      </c>
      <c r="AM378" t="s">
        <v>152</v>
      </c>
      <c r="AN378" t="s">
        <v>160</v>
      </c>
      <c r="AO378" t="s">
        <v>144</v>
      </c>
      <c r="AP378" t="s">
        <v>145</v>
      </c>
      <c r="AQ378" t="s">
        <v>146</v>
      </c>
    </row>
    <row r="379" spans="1:43" x14ac:dyDescent="0.35">
      <c r="A379">
        <v>39</v>
      </c>
      <c r="B379" t="s">
        <v>35</v>
      </c>
      <c r="C379" t="s">
        <v>36</v>
      </c>
      <c r="D379">
        <v>360</v>
      </c>
      <c r="E379" t="s">
        <v>45</v>
      </c>
      <c r="F379">
        <v>23</v>
      </c>
      <c r="G379">
        <v>3</v>
      </c>
      <c r="H379" t="s">
        <v>51</v>
      </c>
      <c r="I379">
        <v>1</v>
      </c>
      <c r="J379">
        <v>1310</v>
      </c>
      <c r="K379">
        <v>3</v>
      </c>
      <c r="L379" t="s">
        <v>46</v>
      </c>
      <c r="M379">
        <v>93</v>
      </c>
      <c r="N379">
        <v>3</v>
      </c>
      <c r="O379">
        <v>1</v>
      </c>
      <c r="P379" t="s">
        <v>47</v>
      </c>
      <c r="Q379">
        <v>1</v>
      </c>
      <c r="R379" t="s">
        <v>41</v>
      </c>
      <c r="S379">
        <v>3904</v>
      </c>
      <c r="T379">
        <v>22154</v>
      </c>
      <c r="U379">
        <v>0</v>
      </c>
      <c r="V379" t="s">
        <v>42</v>
      </c>
      <c r="W379" t="s">
        <v>43</v>
      </c>
      <c r="X379">
        <v>13</v>
      </c>
      <c r="Y379">
        <v>3</v>
      </c>
      <c r="Z379">
        <v>1</v>
      </c>
      <c r="AA379">
        <v>80</v>
      </c>
      <c r="AB379">
        <v>0</v>
      </c>
      <c r="AC379">
        <v>6</v>
      </c>
      <c r="AD379">
        <v>2</v>
      </c>
      <c r="AE379">
        <v>3</v>
      </c>
      <c r="AF379">
        <v>5</v>
      </c>
      <c r="AG379">
        <v>2</v>
      </c>
      <c r="AH379">
        <v>0</v>
      </c>
      <c r="AI379">
        <v>3</v>
      </c>
      <c r="AJ379">
        <v>0.13</v>
      </c>
      <c r="AK379" t="s">
        <v>140</v>
      </c>
      <c r="AL379" t="s">
        <v>148</v>
      </c>
      <c r="AM379" t="s">
        <v>142</v>
      </c>
      <c r="AN379" t="s">
        <v>160</v>
      </c>
      <c r="AO379" t="s">
        <v>144</v>
      </c>
      <c r="AP379" t="s">
        <v>145</v>
      </c>
      <c r="AQ379" t="s">
        <v>146</v>
      </c>
    </row>
    <row r="380" spans="1:43" x14ac:dyDescent="0.35">
      <c r="A380">
        <v>32</v>
      </c>
      <c r="B380" t="s">
        <v>35</v>
      </c>
      <c r="C380" t="s">
        <v>36</v>
      </c>
      <c r="D380">
        <v>1089</v>
      </c>
      <c r="E380" t="s">
        <v>45</v>
      </c>
      <c r="F380">
        <v>7</v>
      </c>
      <c r="G380">
        <v>2</v>
      </c>
      <c r="H380" t="s">
        <v>38</v>
      </c>
      <c r="I380">
        <v>1</v>
      </c>
      <c r="J380">
        <v>1309</v>
      </c>
      <c r="K380">
        <v>4</v>
      </c>
      <c r="L380" t="s">
        <v>46</v>
      </c>
      <c r="M380">
        <v>79</v>
      </c>
      <c r="N380">
        <v>3</v>
      </c>
      <c r="O380">
        <v>2</v>
      </c>
      <c r="P380" t="s">
        <v>50</v>
      </c>
      <c r="Q380">
        <v>3</v>
      </c>
      <c r="R380" t="s">
        <v>48</v>
      </c>
      <c r="S380">
        <v>4883</v>
      </c>
      <c r="T380">
        <v>22845</v>
      </c>
      <c r="U380">
        <v>1</v>
      </c>
      <c r="V380" t="s">
        <v>42</v>
      </c>
      <c r="W380" t="s">
        <v>43</v>
      </c>
      <c r="X380">
        <v>18</v>
      </c>
      <c r="Y380">
        <v>3</v>
      </c>
      <c r="Z380">
        <v>1</v>
      </c>
      <c r="AA380">
        <v>80</v>
      </c>
      <c r="AB380">
        <v>1</v>
      </c>
      <c r="AC380">
        <v>10</v>
      </c>
      <c r="AD380">
        <v>3</v>
      </c>
      <c r="AE380">
        <v>3</v>
      </c>
      <c r="AF380">
        <v>10</v>
      </c>
      <c r="AG380">
        <v>4</v>
      </c>
      <c r="AH380">
        <v>1</v>
      </c>
      <c r="AI380">
        <v>1</v>
      </c>
      <c r="AJ380">
        <v>0.18</v>
      </c>
      <c r="AK380" t="s">
        <v>140</v>
      </c>
      <c r="AL380" t="s">
        <v>141</v>
      </c>
      <c r="AM380" t="s">
        <v>142</v>
      </c>
      <c r="AN380" t="s">
        <v>143</v>
      </c>
      <c r="AO380" t="s">
        <v>153</v>
      </c>
      <c r="AP380" t="s">
        <v>149</v>
      </c>
      <c r="AQ380" t="s">
        <v>150</v>
      </c>
    </row>
    <row r="381" spans="1:43" x14ac:dyDescent="0.35">
      <c r="A381">
        <v>29</v>
      </c>
      <c r="B381" t="s">
        <v>35</v>
      </c>
      <c r="C381" t="s">
        <v>36</v>
      </c>
      <c r="D381">
        <v>806</v>
      </c>
      <c r="E381" t="s">
        <v>45</v>
      </c>
      <c r="F381">
        <v>7</v>
      </c>
      <c r="G381">
        <v>3</v>
      </c>
      <c r="H381" t="s">
        <v>60</v>
      </c>
      <c r="I381">
        <v>1</v>
      </c>
      <c r="J381">
        <v>1299</v>
      </c>
      <c r="K381">
        <v>2</v>
      </c>
      <c r="L381" t="s">
        <v>39</v>
      </c>
      <c r="M381">
        <v>39</v>
      </c>
      <c r="N381">
        <v>3</v>
      </c>
      <c r="O381">
        <v>1</v>
      </c>
      <c r="P381" t="s">
        <v>50</v>
      </c>
      <c r="Q381">
        <v>3</v>
      </c>
      <c r="R381" t="s">
        <v>52</v>
      </c>
      <c r="S381">
        <v>3339</v>
      </c>
      <c r="T381">
        <v>17285</v>
      </c>
      <c r="U381">
        <v>3</v>
      </c>
      <c r="V381" t="s">
        <v>42</v>
      </c>
      <c r="W381" t="s">
        <v>35</v>
      </c>
      <c r="X381">
        <v>13</v>
      </c>
      <c r="Y381">
        <v>3</v>
      </c>
      <c r="Z381">
        <v>1</v>
      </c>
      <c r="AA381">
        <v>80</v>
      </c>
      <c r="AB381">
        <v>2</v>
      </c>
      <c r="AC381">
        <v>10</v>
      </c>
      <c r="AD381">
        <v>2</v>
      </c>
      <c r="AE381">
        <v>3</v>
      </c>
      <c r="AF381">
        <v>7</v>
      </c>
      <c r="AG381">
        <v>7</v>
      </c>
      <c r="AH381">
        <v>7</v>
      </c>
      <c r="AI381">
        <v>7</v>
      </c>
      <c r="AJ381">
        <v>0.13</v>
      </c>
      <c r="AK381" t="s">
        <v>140</v>
      </c>
      <c r="AL381" t="s">
        <v>141</v>
      </c>
      <c r="AM381" t="s">
        <v>156</v>
      </c>
      <c r="AN381" t="s">
        <v>143</v>
      </c>
      <c r="AO381" t="s">
        <v>144</v>
      </c>
      <c r="AP381" t="s">
        <v>145</v>
      </c>
      <c r="AQ381" t="s">
        <v>150</v>
      </c>
    </row>
    <row r="382" spans="1:43" x14ac:dyDescent="0.35">
      <c r="A382">
        <v>34</v>
      </c>
      <c r="B382" t="s">
        <v>35</v>
      </c>
      <c r="C382" t="s">
        <v>55</v>
      </c>
      <c r="D382">
        <v>1362</v>
      </c>
      <c r="E382" t="s">
        <v>37</v>
      </c>
      <c r="F382">
        <v>19</v>
      </c>
      <c r="G382">
        <v>3</v>
      </c>
      <c r="H382" t="s">
        <v>59</v>
      </c>
      <c r="I382">
        <v>1</v>
      </c>
      <c r="J382">
        <v>502</v>
      </c>
      <c r="K382">
        <v>1</v>
      </c>
      <c r="L382" t="s">
        <v>46</v>
      </c>
      <c r="M382">
        <v>67</v>
      </c>
      <c r="N382">
        <v>4</v>
      </c>
      <c r="O382">
        <v>2</v>
      </c>
      <c r="P382" t="s">
        <v>40</v>
      </c>
      <c r="Q382">
        <v>4</v>
      </c>
      <c r="R382" t="s">
        <v>41</v>
      </c>
      <c r="S382">
        <v>5304</v>
      </c>
      <c r="T382">
        <v>4652</v>
      </c>
      <c r="U382">
        <v>8</v>
      </c>
      <c r="V382" t="s">
        <v>42</v>
      </c>
      <c r="W382" t="s">
        <v>35</v>
      </c>
      <c r="X382">
        <v>13</v>
      </c>
      <c r="Y382">
        <v>3</v>
      </c>
      <c r="Z382">
        <v>2</v>
      </c>
      <c r="AA382">
        <v>80</v>
      </c>
      <c r="AB382">
        <v>0</v>
      </c>
      <c r="AC382">
        <v>9</v>
      </c>
      <c r="AD382">
        <v>3</v>
      </c>
      <c r="AE382">
        <v>2</v>
      </c>
      <c r="AF382">
        <v>5</v>
      </c>
      <c r="AG382">
        <v>2</v>
      </c>
      <c r="AH382">
        <v>0</v>
      </c>
      <c r="AI382">
        <v>4</v>
      </c>
      <c r="AJ382">
        <v>0.13</v>
      </c>
      <c r="AK382" t="s">
        <v>140</v>
      </c>
      <c r="AL382" t="s">
        <v>148</v>
      </c>
      <c r="AM382" t="s">
        <v>152</v>
      </c>
      <c r="AN382" t="s">
        <v>157</v>
      </c>
      <c r="AO382" t="s">
        <v>144</v>
      </c>
      <c r="AP382" t="s">
        <v>149</v>
      </c>
      <c r="AQ382" t="s">
        <v>146</v>
      </c>
    </row>
    <row r="383" spans="1:43" x14ac:dyDescent="0.35">
      <c r="A383">
        <v>44</v>
      </c>
      <c r="B383" t="s">
        <v>35</v>
      </c>
      <c r="C383" t="s">
        <v>36</v>
      </c>
      <c r="D383">
        <v>621</v>
      </c>
      <c r="E383" t="s">
        <v>45</v>
      </c>
      <c r="F383">
        <v>15</v>
      </c>
      <c r="G383">
        <v>3</v>
      </c>
      <c r="H383" t="s">
        <v>51</v>
      </c>
      <c r="I383">
        <v>1</v>
      </c>
      <c r="J383">
        <v>1295</v>
      </c>
      <c r="K383">
        <v>1</v>
      </c>
      <c r="L383" t="s">
        <v>39</v>
      </c>
      <c r="M383">
        <v>73</v>
      </c>
      <c r="N383">
        <v>3</v>
      </c>
      <c r="O383">
        <v>3</v>
      </c>
      <c r="P383" t="s">
        <v>54</v>
      </c>
      <c r="Q383">
        <v>4</v>
      </c>
      <c r="R383" t="s">
        <v>48</v>
      </c>
      <c r="S383">
        <v>7978</v>
      </c>
      <c r="T383">
        <v>14075</v>
      </c>
      <c r="U383">
        <v>1</v>
      </c>
      <c r="V383" t="s">
        <v>42</v>
      </c>
      <c r="W383" t="s">
        <v>43</v>
      </c>
      <c r="X383">
        <v>11</v>
      </c>
      <c r="Y383">
        <v>3</v>
      </c>
      <c r="Z383">
        <v>4</v>
      </c>
      <c r="AA383">
        <v>80</v>
      </c>
      <c r="AB383">
        <v>1</v>
      </c>
      <c r="AC383">
        <v>10</v>
      </c>
      <c r="AD383">
        <v>2</v>
      </c>
      <c r="AE383">
        <v>3</v>
      </c>
      <c r="AF383">
        <v>10</v>
      </c>
      <c r="AG383">
        <v>7</v>
      </c>
      <c r="AH383">
        <v>0</v>
      </c>
      <c r="AI383">
        <v>5</v>
      </c>
      <c r="AJ383">
        <v>0.11</v>
      </c>
      <c r="AK383" t="s">
        <v>140</v>
      </c>
      <c r="AL383" t="s">
        <v>141</v>
      </c>
      <c r="AM383" t="s">
        <v>152</v>
      </c>
      <c r="AN383" t="s">
        <v>157</v>
      </c>
      <c r="AO383" t="s">
        <v>144</v>
      </c>
      <c r="AP383" t="s">
        <v>145</v>
      </c>
      <c r="AQ383" t="s">
        <v>150</v>
      </c>
    </row>
    <row r="384" spans="1:43" x14ac:dyDescent="0.35">
      <c r="A384">
        <v>21</v>
      </c>
      <c r="B384" t="s">
        <v>35</v>
      </c>
      <c r="C384" t="s">
        <v>44</v>
      </c>
      <c r="D384">
        <v>251</v>
      </c>
      <c r="E384" t="s">
        <v>45</v>
      </c>
      <c r="F384">
        <v>10</v>
      </c>
      <c r="G384">
        <v>2</v>
      </c>
      <c r="H384" t="s">
        <v>38</v>
      </c>
      <c r="I384">
        <v>1</v>
      </c>
      <c r="J384">
        <v>1279</v>
      </c>
      <c r="K384">
        <v>1</v>
      </c>
      <c r="L384" t="s">
        <v>39</v>
      </c>
      <c r="M384">
        <v>45</v>
      </c>
      <c r="N384">
        <v>2</v>
      </c>
      <c r="O384">
        <v>1</v>
      </c>
      <c r="P384" t="s">
        <v>50</v>
      </c>
      <c r="Q384">
        <v>3</v>
      </c>
      <c r="R384" t="s">
        <v>41</v>
      </c>
      <c r="S384">
        <v>2625</v>
      </c>
      <c r="T384">
        <v>25308</v>
      </c>
      <c r="U384">
        <v>1</v>
      </c>
      <c r="V384" t="s">
        <v>42</v>
      </c>
      <c r="W384" t="s">
        <v>43</v>
      </c>
      <c r="X384">
        <v>20</v>
      </c>
      <c r="Y384">
        <v>4</v>
      </c>
      <c r="Z384">
        <v>3</v>
      </c>
      <c r="AA384">
        <v>80</v>
      </c>
      <c r="AB384">
        <v>0</v>
      </c>
      <c r="AC384">
        <v>2</v>
      </c>
      <c r="AD384">
        <v>2</v>
      </c>
      <c r="AE384">
        <v>1</v>
      </c>
      <c r="AF384">
        <v>2</v>
      </c>
      <c r="AG384">
        <v>2</v>
      </c>
      <c r="AH384">
        <v>2</v>
      </c>
      <c r="AI384">
        <v>2</v>
      </c>
      <c r="AJ384">
        <v>0.2</v>
      </c>
      <c r="AK384" t="s">
        <v>159</v>
      </c>
      <c r="AL384" t="s">
        <v>148</v>
      </c>
      <c r="AM384" t="s">
        <v>156</v>
      </c>
      <c r="AN384" t="s">
        <v>157</v>
      </c>
      <c r="AO384" t="s">
        <v>153</v>
      </c>
      <c r="AP384" t="s">
        <v>145</v>
      </c>
      <c r="AQ384" t="s">
        <v>162</v>
      </c>
    </row>
    <row r="385" spans="1:43" x14ac:dyDescent="0.35">
      <c r="A385">
        <v>45</v>
      </c>
      <c r="B385" t="s">
        <v>35</v>
      </c>
      <c r="C385" t="s">
        <v>36</v>
      </c>
      <c r="D385">
        <v>1449</v>
      </c>
      <c r="E385" t="s">
        <v>37</v>
      </c>
      <c r="F385">
        <v>2</v>
      </c>
      <c r="G385">
        <v>3</v>
      </c>
      <c r="H385" t="s">
        <v>59</v>
      </c>
      <c r="I385">
        <v>1</v>
      </c>
      <c r="J385">
        <v>1277</v>
      </c>
      <c r="K385">
        <v>1</v>
      </c>
      <c r="L385" t="s">
        <v>39</v>
      </c>
      <c r="M385">
        <v>94</v>
      </c>
      <c r="N385">
        <v>1</v>
      </c>
      <c r="O385">
        <v>5</v>
      </c>
      <c r="P385" t="s">
        <v>56</v>
      </c>
      <c r="Q385">
        <v>2</v>
      </c>
      <c r="R385" t="s">
        <v>41</v>
      </c>
      <c r="S385">
        <v>18824</v>
      </c>
      <c r="T385">
        <v>2493</v>
      </c>
      <c r="U385">
        <v>2</v>
      </c>
      <c r="V385" t="s">
        <v>42</v>
      </c>
      <c r="W385" t="s">
        <v>35</v>
      </c>
      <c r="X385">
        <v>16</v>
      </c>
      <c r="Y385">
        <v>3</v>
      </c>
      <c r="Z385">
        <v>1</v>
      </c>
      <c r="AA385">
        <v>80</v>
      </c>
      <c r="AB385">
        <v>0</v>
      </c>
      <c r="AC385">
        <v>26</v>
      </c>
      <c r="AD385">
        <v>2</v>
      </c>
      <c r="AE385">
        <v>3</v>
      </c>
      <c r="AF385">
        <v>24</v>
      </c>
      <c r="AG385">
        <v>10</v>
      </c>
      <c r="AH385">
        <v>1</v>
      </c>
      <c r="AI385">
        <v>11</v>
      </c>
      <c r="AJ385">
        <v>0.16</v>
      </c>
      <c r="AK385" t="s">
        <v>147</v>
      </c>
      <c r="AL385" t="s">
        <v>161</v>
      </c>
      <c r="AM385" t="s">
        <v>142</v>
      </c>
      <c r="AN385" t="s">
        <v>143</v>
      </c>
      <c r="AO385" t="s">
        <v>153</v>
      </c>
      <c r="AP385" t="s">
        <v>145</v>
      </c>
      <c r="AQ385" t="s">
        <v>150</v>
      </c>
    </row>
    <row r="386" spans="1:43" x14ac:dyDescent="0.35">
      <c r="A386">
        <v>26</v>
      </c>
      <c r="B386" t="s">
        <v>35</v>
      </c>
      <c r="C386" t="s">
        <v>44</v>
      </c>
      <c r="D386">
        <v>575</v>
      </c>
      <c r="E386" t="s">
        <v>45</v>
      </c>
      <c r="F386">
        <v>3</v>
      </c>
      <c r="G386">
        <v>1</v>
      </c>
      <c r="H386" t="s">
        <v>60</v>
      </c>
      <c r="I386">
        <v>1</v>
      </c>
      <c r="J386">
        <v>510</v>
      </c>
      <c r="K386">
        <v>3</v>
      </c>
      <c r="L386" t="s">
        <v>46</v>
      </c>
      <c r="M386">
        <v>73</v>
      </c>
      <c r="N386">
        <v>3</v>
      </c>
      <c r="O386">
        <v>1</v>
      </c>
      <c r="P386" t="s">
        <v>47</v>
      </c>
      <c r="Q386">
        <v>1</v>
      </c>
      <c r="R386" t="s">
        <v>41</v>
      </c>
      <c r="S386">
        <v>3102</v>
      </c>
      <c r="T386">
        <v>6582</v>
      </c>
      <c r="U386">
        <v>0</v>
      </c>
      <c r="V386" t="s">
        <v>42</v>
      </c>
      <c r="W386" t="s">
        <v>43</v>
      </c>
      <c r="X386">
        <v>22</v>
      </c>
      <c r="Y386">
        <v>4</v>
      </c>
      <c r="Z386">
        <v>3</v>
      </c>
      <c r="AA386">
        <v>80</v>
      </c>
      <c r="AB386">
        <v>0</v>
      </c>
      <c r="AC386">
        <v>7</v>
      </c>
      <c r="AD386">
        <v>2</v>
      </c>
      <c r="AE386">
        <v>3</v>
      </c>
      <c r="AF386">
        <v>6</v>
      </c>
      <c r="AG386">
        <v>4</v>
      </c>
      <c r="AH386">
        <v>0</v>
      </c>
      <c r="AI386">
        <v>4</v>
      </c>
      <c r="AJ386">
        <v>0.22</v>
      </c>
      <c r="AK386" t="s">
        <v>159</v>
      </c>
      <c r="AL386" t="s">
        <v>141</v>
      </c>
      <c r="AM386" t="s">
        <v>152</v>
      </c>
      <c r="AN386" t="s">
        <v>143</v>
      </c>
      <c r="AO386" t="s">
        <v>158</v>
      </c>
      <c r="AP386" t="s">
        <v>145</v>
      </c>
      <c r="AQ386" t="s">
        <v>146</v>
      </c>
    </row>
    <row r="387" spans="1:43" x14ac:dyDescent="0.35">
      <c r="A387">
        <v>25</v>
      </c>
      <c r="B387" t="s">
        <v>35</v>
      </c>
      <c r="C387" t="s">
        <v>44</v>
      </c>
      <c r="D387">
        <v>599</v>
      </c>
      <c r="E387" t="s">
        <v>37</v>
      </c>
      <c r="F387">
        <v>24</v>
      </c>
      <c r="G387">
        <v>1</v>
      </c>
      <c r="H387" t="s">
        <v>38</v>
      </c>
      <c r="I387">
        <v>1</v>
      </c>
      <c r="J387">
        <v>1273</v>
      </c>
      <c r="K387">
        <v>3</v>
      </c>
      <c r="L387" t="s">
        <v>46</v>
      </c>
      <c r="M387">
        <v>73</v>
      </c>
      <c r="N387">
        <v>1</v>
      </c>
      <c r="O387">
        <v>1</v>
      </c>
      <c r="P387" t="s">
        <v>57</v>
      </c>
      <c r="Q387">
        <v>4</v>
      </c>
      <c r="R387" t="s">
        <v>41</v>
      </c>
      <c r="S387">
        <v>1118</v>
      </c>
      <c r="T387">
        <v>8040</v>
      </c>
      <c r="U387">
        <v>1</v>
      </c>
      <c r="V387" t="s">
        <v>42</v>
      </c>
      <c r="W387" t="s">
        <v>35</v>
      </c>
      <c r="X387">
        <v>14</v>
      </c>
      <c r="Y387">
        <v>3</v>
      </c>
      <c r="Z387">
        <v>4</v>
      </c>
      <c r="AA387">
        <v>80</v>
      </c>
      <c r="AB387">
        <v>0</v>
      </c>
      <c r="AC387">
        <v>1</v>
      </c>
      <c r="AD387">
        <v>4</v>
      </c>
      <c r="AE387">
        <v>3</v>
      </c>
      <c r="AF387">
        <v>1</v>
      </c>
      <c r="AG387">
        <v>0</v>
      </c>
      <c r="AH387">
        <v>1</v>
      </c>
      <c r="AI387">
        <v>0</v>
      </c>
      <c r="AJ387">
        <v>0.14000000000000001</v>
      </c>
      <c r="AK387" t="s">
        <v>159</v>
      </c>
      <c r="AL387" t="s">
        <v>151</v>
      </c>
      <c r="AM387" t="s">
        <v>152</v>
      </c>
      <c r="AN387" t="s">
        <v>160</v>
      </c>
      <c r="AO387" t="s">
        <v>144</v>
      </c>
      <c r="AP387" t="s">
        <v>149</v>
      </c>
      <c r="AQ387" t="s">
        <v>162</v>
      </c>
    </row>
    <row r="388" spans="1:43" x14ac:dyDescent="0.35">
      <c r="A388">
        <v>19</v>
      </c>
      <c r="B388" t="s">
        <v>35</v>
      </c>
      <c r="C388" t="s">
        <v>55</v>
      </c>
      <c r="D388">
        <v>504</v>
      </c>
      <c r="E388" t="s">
        <v>45</v>
      </c>
      <c r="F388">
        <v>10</v>
      </c>
      <c r="G388">
        <v>3</v>
      </c>
      <c r="H388" t="s">
        <v>51</v>
      </c>
      <c r="I388">
        <v>1</v>
      </c>
      <c r="J388">
        <v>1248</v>
      </c>
      <c r="K388">
        <v>1</v>
      </c>
      <c r="L388" t="s">
        <v>39</v>
      </c>
      <c r="M388">
        <v>96</v>
      </c>
      <c r="N388">
        <v>2</v>
      </c>
      <c r="O388">
        <v>1</v>
      </c>
      <c r="P388" t="s">
        <v>47</v>
      </c>
      <c r="Q388">
        <v>2</v>
      </c>
      <c r="R388" t="s">
        <v>41</v>
      </c>
      <c r="S388">
        <v>1859</v>
      </c>
      <c r="T388">
        <v>6148</v>
      </c>
      <c r="U388">
        <v>1</v>
      </c>
      <c r="V388" t="s">
        <v>42</v>
      </c>
      <c r="W388" t="s">
        <v>35</v>
      </c>
      <c r="X388">
        <v>25</v>
      </c>
      <c r="Y388">
        <v>4</v>
      </c>
      <c r="Z388">
        <v>2</v>
      </c>
      <c r="AA388">
        <v>80</v>
      </c>
      <c r="AB388">
        <v>0</v>
      </c>
      <c r="AC388">
        <v>1</v>
      </c>
      <c r="AD388">
        <v>2</v>
      </c>
      <c r="AE388">
        <v>4</v>
      </c>
      <c r="AF388">
        <v>1</v>
      </c>
      <c r="AG388">
        <v>1</v>
      </c>
      <c r="AH388">
        <v>0</v>
      </c>
      <c r="AI388">
        <v>0</v>
      </c>
      <c r="AJ388">
        <v>0.25</v>
      </c>
      <c r="AK388" t="s">
        <v>159</v>
      </c>
      <c r="AL388" t="s">
        <v>151</v>
      </c>
      <c r="AM388" t="s">
        <v>142</v>
      </c>
      <c r="AN388" t="s">
        <v>157</v>
      </c>
      <c r="AO388" t="s">
        <v>158</v>
      </c>
      <c r="AP388" t="s">
        <v>145</v>
      </c>
      <c r="AQ388" t="s">
        <v>162</v>
      </c>
    </row>
    <row r="389" spans="1:43" x14ac:dyDescent="0.35">
      <c r="A389">
        <v>30</v>
      </c>
      <c r="B389" t="s">
        <v>35</v>
      </c>
      <c r="C389" t="s">
        <v>44</v>
      </c>
      <c r="D389">
        <v>464</v>
      </c>
      <c r="E389" t="s">
        <v>45</v>
      </c>
      <c r="F389">
        <v>4</v>
      </c>
      <c r="G389">
        <v>3</v>
      </c>
      <c r="H389" t="s">
        <v>60</v>
      </c>
      <c r="I389">
        <v>1</v>
      </c>
      <c r="J389">
        <v>514</v>
      </c>
      <c r="K389">
        <v>3</v>
      </c>
      <c r="L389" t="s">
        <v>46</v>
      </c>
      <c r="M389">
        <v>40</v>
      </c>
      <c r="N389">
        <v>3</v>
      </c>
      <c r="O389">
        <v>1</v>
      </c>
      <c r="P389" t="s">
        <v>47</v>
      </c>
      <c r="Q389">
        <v>4</v>
      </c>
      <c r="R389" t="s">
        <v>41</v>
      </c>
      <c r="S389">
        <v>2285</v>
      </c>
      <c r="T389">
        <v>3427</v>
      </c>
      <c r="U389">
        <v>9</v>
      </c>
      <c r="V389" t="s">
        <v>42</v>
      </c>
      <c r="W389" t="s">
        <v>35</v>
      </c>
      <c r="X389">
        <v>23</v>
      </c>
      <c r="Y389">
        <v>4</v>
      </c>
      <c r="Z389">
        <v>3</v>
      </c>
      <c r="AA389">
        <v>80</v>
      </c>
      <c r="AB389">
        <v>0</v>
      </c>
      <c r="AC389">
        <v>3</v>
      </c>
      <c r="AD389">
        <v>4</v>
      </c>
      <c r="AE389">
        <v>3</v>
      </c>
      <c r="AF389">
        <v>1</v>
      </c>
      <c r="AG389">
        <v>0</v>
      </c>
      <c r="AH389">
        <v>0</v>
      </c>
      <c r="AI389">
        <v>0</v>
      </c>
      <c r="AJ389">
        <v>0.23</v>
      </c>
      <c r="AK389" t="s">
        <v>140</v>
      </c>
      <c r="AL389" t="s">
        <v>151</v>
      </c>
      <c r="AM389" t="s">
        <v>156</v>
      </c>
      <c r="AN389" t="s">
        <v>143</v>
      </c>
      <c r="AO389" t="s">
        <v>158</v>
      </c>
      <c r="AP389" t="s">
        <v>149</v>
      </c>
      <c r="AQ389" t="s">
        <v>162</v>
      </c>
    </row>
    <row r="390" spans="1:43" x14ac:dyDescent="0.35">
      <c r="A390">
        <v>24</v>
      </c>
      <c r="B390" t="s">
        <v>35</v>
      </c>
      <c r="C390" t="s">
        <v>36</v>
      </c>
      <c r="D390">
        <v>984</v>
      </c>
      <c r="E390" t="s">
        <v>45</v>
      </c>
      <c r="F390">
        <v>17</v>
      </c>
      <c r="G390">
        <v>2</v>
      </c>
      <c r="H390" t="s">
        <v>38</v>
      </c>
      <c r="I390">
        <v>1</v>
      </c>
      <c r="J390">
        <v>1219</v>
      </c>
      <c r="K390">
        <v>4</v>
      </c>
      <c r="L390" t="s">
        <v>39</v>
      </c>
      <c r="M390">
        <v>97</v>
      </c>
      <c r="N390">
        <v>3</v>
      </c>
      <c r="O390">
        <v>1</v>
      </c>
      <c r="P390" t="s">
        <v>50</v>
      </c>
      <c r="Q390">
        <v>2</v>
      </c>
      <c r="R390" t="s">
        <v>48</v>
      </c>
      <c r="S390">
        <v>2210</v>
      </c>
      <c r="T390">
        <v>3372</v>
      </c>
      <c r="U390">
        <v>1</v>
      </c>
      <c r="V390" t="s">
        <v>42</v>
      </c>
      <c r="W390" t="s">
        <v>43</v>
      </c>
      <c r="X390">
        <v>13</v>
      </c>
      <c r="Y390">
        <v>3</v>
      </c>
      <c r="Z390">
        <v>1</v>
      </c>
      <c r="AA390">
        <v>80</v>
      </c>
      <c r="AB390">
        <v>1</v>
      </c>
      <c r="AC390">
        <v>1</v>
      </c>
      <c r="AD390">
        <v>3</v>
      </c>
      <c r="AE390">
        <v>1</v>
      </c>
      <c r="AF390">
        <v>1</v>
      </c>
      <c r="AG390">
        <v>0</v>
      </c>
      <c r="AH390">
        <v>0</v>
      </c>
      <c r="AI390">
        <v>0</v>
      </c>
      <c r="AJ390">
        <v>0.13</v>
      </c>
      <c r="AK390" t="s">
        <v>159</v>
      </c>
      <c r="AL390" t="s">
        <v>151</v>
      </c>
      <c r="AM390" t="s">
        <v>142</v>
      </c>
      <c r="AN390" t="s">
        <v>157</v>
      </c>
      <c r="AO390" t="s">
        <v>144</v>
      </c>
      <c r="AP390" t="s">
        <v>149</v>
      </c>
      <c r="AQ390" t="s">
        <v>162</v>
      </c>
    </row>
    <row r="391" spans="1:43" x14ac:dyDescent="0.35">
      <c r="A391">
        <v>41</v>
      </c>
      <c r="B391" t="s">
        <v>35</v>
      </c>
      <c r="C391" t="s">
        <v>55</v>
      </c>
      <c r="D391">
        <v>906</v>
      </c>
      <c r="E391" t="s">
        <v>45</v>
      </c>
      <c r="F391">
        <v>5</v>
      </c>
      <c r="G391">
        <v>2</v>
      </c>
      <c r="H391" t="s">
        <v>38</v>
      </c>
      <c r="I391">
        <v>1</v>
      </c>
      <c r="J391">
        <v>1210</v>
      </c>
      <c r="K391">
        <v>1</v>
      </c>
      <c r="L391" t="s">
        <v>46</v>
      </c>
      <c r="M391">
        <v>95</v>
      </c>
      <c r="N391">
        <v>2</v>
      </c>
      <c r="O391">
        <v>1</v>
      </c>
      <c r="P391" t="s">
        <v>47</v>
      </c>
      <c r="Q391">
        <v>1</v>
      </c>
      <c r="R391" t="s">
        <v>52</v>
      </c>
      <c r="S391">
        <v>2107</v>
      </c>
      <c r="T391">
        <v>20293</v>
      </c>
      <c r="U391">
        <v>6</v>
      </c>
      <c r="V391" t="s">
        <v>42</v>
      </c>
      <c r="W391" t="s">
        <v>43</v>
      </c>
      <c r="X391">
        <v>17</v>
      </c>
      <c r="Y391">
        <v>3</v>
      </c>
      <c r="Z391">
        <v>1</v>
      </c>
      <c r="AA391">
        <v>80</v>
      </c>
      <c r="AB391">
        <v>1</v>
      </c>
      <c r="AC391">
        <v>5</v>
      </c>
      <c r="AD391">
        <v>2</v>
      </c>
      <c r="AE391">
        <v>1</v>
      </c>
      <c r="AF391">
        <v>1</v>
      </c>
      <c r="AG391">
        <v>0</v>
      </c>
      <c r="AH391">
        <v>0</v>
      </c>
      <c r="AI391">
        <v>0</v>
      </c>
      <c r="AJ391">
        <v>0.17</v>
      </c>
      <c r="AK391" t="s">
        <v>140</v>
      </c>
      <c r="AL391" t="s">
        <v>151</v>
      </c>
      <c r="AM391" t="s">
        <v>142</v>
      </c>
      <c r="AN391" t="s">
        <v>143</v>
      </c>
      <c r="AO391" t="s">
        <v>153</v>
      </c>
      <c r="AP391" t="s">
        <v>145</v>
      </c>
      <c r="AQ391" t="s">
        <v>146</v>
      </c>
    </row>
    <row r="392" spans="1:43" x14ac:dyDescent="0.35">
      <c r="A392">
        <v>22</v>
      </c>
      <c r="B392" t="s">
        <v>35</v>
      </c>
      <c r="C392" t="s">
        <v>44</v>
      </c>
      <c r="D392">
        <v>1256</v>
      </c>
      <c r="E392" t="s">
        <v>45</v>
      </c>
      <c r="F392">
        <v>3</v>
      </c>
      <c r="G392">
        <v>4</v>
      </c>
      <c r="H392" t="s">
        <v>38</v>
      </c>
      <c r="I392">
        <v>1</v>
      </c>
      <c r="J392">
        <v>1203</v>
      </c>
      <c r="K392">
        <v>3</v>
      </c>
      <c r="L392" t="s">
        <v>46</v>
      </c>
      <c r="M392">
        <v>48</v>
      </c>
      <c r="N392">
        <v>2</v>
      </c>
      <c r="O392">
        <v>1</v>
      </c>
      <c r="P392" t="s">
        <v>47</v>
      </c>
      <c r="Q392">
        <v>4</v>
      </c>
      <c r="R392" t="s">
        <v>48</v>
      </c>
      <c r="S392">
        <v>2853</v>
      </c>
      <c r="T392">
        <v>4223</v>
      </c>
      <c r="U392">
        <v>0</v>
      </c>
      <c r="V392" t="s">
        <v>42</v>
      </c>
      <c r="W392" t="s">
        <v>35</v>
      </c>
      <c r="X392">
        <v>11</v>
      </c>
      <c r="Y392">
        <v>3</v>
      </c>
      <c r="Z392">
        <v>2</v>
      </c>
      <c r="AA392">
        <v>80</v>
      </c>
      <c r="AB392">
        <v>1</v>
      </c>
      <c r="AC392">
        <v>1</v>
      </c>
      <c r="AD392">
        <v>5</v>
      </c>
      <c r="AE392">
        <v>3</v>
      </c>
      <c r="AF392">
        <v>0</v>
      </c>
      <c r="AG392">
        <v>0</v>
      </c>
      <c r="AH392">
        <v>0</v>
      </c>
      <c r="AI392">
        <v>0</v>
      </c>
      <c r="AJ392">
        <v>0.11</v>
      </c>
      <c r="AK392" t="s">
        <v>159</v>
      </c>
      <c r="AL392" t="s">
        <v>151</v>
      </c>
      <c r="AM392" t="s">
        <v>156</v>
      </c>
      <c r="AN392" t="s">
        <v>143</v>
      </c>
      <c r="AO392" t="s">
        <v>144</v>
      </c>
      <c r="AP392" t="s">
        <v>154</v>
      </c>
      <c r="AQ392" t="s">
        <v>162</v>
      </c>
    </row>
    <row r="393" spans="1:43" x14ac:dyDescent="0.35">
      <c r="A393">
        <v>44</v>
      </c>
      <c r="B393" t="s">
        <v>35</v>
      </c>
      <c r="C393" t="s">
        <v>36</v>
      </c>
      <c r="D393">
        <v>1097</v>
      </c>
      <c r="E393" t="s">
        <v>45</v>
      </c>
      <c r="F393">
        <v>10</v>
      </c>
      <c r="G393">
        <v>4</v>
      </c>
      <c r="H393" t="s">
        <v>38</v>
      </c>
      <c r="I393">
        <v>1</v>
      </c>
      <c r="J393">
        <v>1200</v>
      </c>
      <c r="K393">
        <v>3</v>
      </c>
      <c r="L393" t="s">
        <v>46</v>
      </c>
      <c r="M393">
        <v>96</v>
      </c>
      <c r="N393">
        <v>3</v>
      </c>
      <c r="O393">
        <v>1</v>
      </c>
      <c r="P393" t="s">
        <v>47</v>
      </c>
      <c r="Q393">
        <v>3</v>
      </c>
      <c r="R393" t="s">
        <v>41</v>
      </c>
      <c r="S393">
        <v>2936</v>
      </c>
      <c r="T393">
        <v>10826</v>
      </c>
      <c r="U393">
        <v>1</v>
      </c>
      <c r="V393" t="s">
        <v>42</v>
      </c>
      <c r="W393" t="s">
        <v>35</v>
      </c>
      <c r="X393">
        <v>11</v>
      </c>
      <c r="Y393">
        <v>3</v>
      </c>
      <c r="Z393">
        <v>3</v>
      </c>
      <c r="AA393">
        <v>80</v>
      </c>
      <c r="AB393">
        <v>0</v>
      </c>
      <c r="AC393">
        <v>6</v>
      </c>
      <c r="AD393">
        <v>4</v>
      </c>
      <c r="AE393">
        <v>3</v>
      </c>
      <c r="AF393">
        <v>6</v>
      </c>
      <c r="AG393">
        <v>4</v>
      </c>
      <c r="AH393">
        <v>0</v>
      </c>
      <c r="AI393">
        <v>2</v>
      </c>
      <c r="AJ393">
        <v>0.11</v>
      </c>
      <c r="AK393" t="s">
        <v>140</v>
      </c>
      <c r="AL393" t="s">
        <v>141</v>
      </c>
      <c r="AM393" t="s">
        <v>142</v>
      </c>
      <c r="AN393" t="s">
        <v>157</v>
      </c>
      <c r="AO393" t="s">
        <v>144</v>
      </c>
      <c r="AP393" t="s">
        <v>149</v>
      </c>
      <c r="AQ393" t="s">
        <v>146</v>
      </c>
    </row>
    <row r="394" spans="1:43" x14ac:dyDescent="0.35">
      <c r="A394">
        <v>43</v>
      </c>
      <c r="B394" t="s">
        <v>35</v>
      </c>
      <c r="C394" t="s">
        <v>36</v>
      </c>
      <c r="D394">
        <v>1372</v>
      </c>
      <c r="E394" t="s">
        <v>37</v>
      </c>
      <c r="F394">
        <v>9</v>
      </c>
      <c r="G394">
        <v>3</v>
      </c>
      <c r="H394" t="s">
        <v>59</v>
      </c>
      <c r="I394">
        <v>1</v>
      </c>
      <c r="J394">
        <v>1188</v>
      </c>
      <c r="K394">
        <v>1</v>
      </c>
      <c r="L394" t="s">
        <v>39</v>
      </c>
      <c r="M394">
        <v>85</v>
      </c>
      <c r="N394">
        <v>1</v>
      </c>
      <c r="O394">
        <v>2</v>
      </c>
      <c r="P394" t="s">
        <v>40</v>
      </c>
      <c r="Q394">
        <v>3</v>
      </c>
      <c r="R394" t="s">
        <v>41</v>
      </c>
      <c r="S394">
        <v>5346</v>
      </c>
      <c r="T394">
        <v>9489</v>
      </c>
      <c r="U394">
        <v>8</v>
      </c>
      <c r="V394" t="s">
        <v>42</v>
      </c>
      <c r="W394" t="s">
        <v>43</v>
      </c>
      <c r="X394">
        <v>13</v>
      </c>
      <c r="Y394">
        <v>3</v>
      </c>
      <c r="Z394">
        <v>2</v>
      </c>
      <c r="AA394">
        <v>80</v>
      </c>
      <c r="AB394">
        <v>0</v>
      </c>
      <c r="AC394">
        <v>7</v>
      </c>
      <c r="AD394">
        <v>2</v>
      </c>
      <c r="AE394">
        <v>2</v>
      </c>
      <c r="AF394">
        <v>4</v>
      </c>
      <c r="AG394">
        <v>3</v>
      </c>
      <c r="AH394">
        <v>1</v>
      </c>
      <c r="AI394">
        <v>3</v>
      </c>
      <c r="AJ394">
        <v>0.13</v>
      </c>
      <c r="AK394" t="s">
        <v>140</v>
      </c>
      <c r="AL394" t="s">
        <v>148</v>
      </c>
      <c r="AM394" t="s">
        <v>142</v>
      </c>
      <c r="AN394" t="s">
        <v>143</v>
      </c>
      <c r="AO394" t="s">
        <v>144</v>
      </c>
      <c r="AP394" t="s">
        <v>145</v>
      </c>
      <c r="AQ394" t="s">
        <v>146</v>
      </c>
    </row>
    <row r="395" spans="1:43" x14ac:dyDescent="0.35">
      <c r="A395">
        <v>28</v>
      </c>
      <c r="B395" t="s">
        <v>35</v>
      </c>
      <c r="C395" t="s">
        <v>36</v>
      </c>
      <c r="D395">
        <v>1485</v>
      </c>
      <c r="E395" t="s">
        <v>45</v>
      </c>
      <c r="F395">
        <v>12</v>
      </c>
      <c r="G395">
        <v>1</v>
      </c>
      <c r="H395" t="s">
        <v>38</v>
      </c>
      <c r="I395">
        <v>1</v>
      </c>
      <c r="J395">
        <v>1175</v>
      </c>
      <c r="K395">
        <v>3</v>
      </c>
      <c r="L395" t="s">
        <v>39</v>
      </c>
      <c r="M395">
        <v>79</v>
      </c>
      <c r="N395">
        <v>3</v>
      </c>
      <c r="O395">
        <v>1</v>
      </c>
      <c r="P395" t="s">
        <v>50</v>
      </c>
      <c r="Q395">
        <v>4</v>
      </c>
      <c r="R395" t="s">
        <v>48</v>
      </c>
      <c r="S395">
        <v>2515</v>
      </c>
      <c r="T395">
        <v>22955</v>
      </c>
      <c r="U395">
        <v>1</v>
      </c>
      <c r="V395" t="s">
        <v>42</v>
      </c>
      <c r="W395" t="s">
        <v>35</v>
      </c>
      <c r="X395">
        <v>11</v>
      </c>
      <c r="Y395">
        <v>3</v>
      </c>
      <c r="Z395">
        <v>4</v>
      </c>
      <c r="AA395">
        <v>80</v>
      </c>
      <c r="AB395">
        <v>0</v>
      </c>
      <c r="AC395">
        <v>1</v>
      </c>
      <c r="AD395">
        <v>4</v>
      </c>
      <c r="AE395">
        <v>2</v>
      </c>
      <c r="AF395">
        <v>1</v>
      </c>
      <c r="AG395">
        <v>1</v>
      </c>
      <c r="AH395">
        <v>0</v>
      </c>
      <c r="AI395">
        <v>0</v>
      </c>
      <c r="AJ395">
        <v>0.11</v>
      </c>
      <c r="AK395" t="s">
        <v>159</v>
      </c>
      <c r="AL395" t="s">
        <v>151</v>
      </c>
      <c r="AM395" t="s">
        <v>142</v>
      </c>
      <c r="AN395" t="s">
        <v>157</v>
      </c>
      <c r="AO395" t="s">
        <v>144</v>
      </c>
      <c r="AP395" t="s">
        <v>149</v>
      </c>
      <c r="AQ395" t="s">
        <v>162</v>
      </c>
    </row>
    <row r="396" spans="1:43" x14ac:dyDescent="0.35">
      <c r="A396">
        <v>42</v>
      </c>
      <c r="B396" t="s">
        <v>35</v>
      </c>
      <c r="C396" t="s">
        <v>44</v>
      </c>
      <c r="D396">
        <v>481</v>
      </c>
      <c r="E396" t="s">
        <v>37</v>
      </c>
      <c r="F396">
        <v>12</v>
      </c>
      <c r="G396">
        <v>3</v>
      </c>
      <c r="H396" t="s">
        <v>38</v>
      </c>
      <c r="I396">
        <v>1</v>
      </c>
      <c r="J396">
        <v>1167</v>
      </c>
      <c r="K396">
        <v>3</v>
      </c>
      <c r="L396" t="s">
        <v>46</v>
      </c>
      <c r="M396">
        <v>44</v>
      </c>
      <c r="N396">
        <v>3</v>
      </c>
      <c r="O396">
        <v>4</v>
      </c>
      <c r="P396" t="s">
        <v>40</v>
      </c>
      <c r="Q396">
        <v>1</v>
      </c>
      <c r="R396" t="s">
        <v>41</v>
      </c>
      <c r="S396">
        <v>13758</v>
      </c>
      <c r="T396">
        <v>2447</v>
      </c>
      <c r="U396">
        <v>0</v>
      </c>
      <c r="V396" t="s">
        <v>42</v>
      </c>
      <c r="W396" t="s">
        <v>35</v>
      </c>
      <c r="X396">
        <v>12</v>
      </c>
      <c r="Y396">
        <v>3</v>
      </c>
      <c r="Z396">
        <v>2</v>
      </c>
      <c r="AA396">
        <v>80</v>
      </c>
      <c r="AB396">
        <v>0</v>
      </c>
      <c r="AC396">
        <v>22</v>
      </c>
      <c r="AD396">
        <v>2</v>
      </c>
      <c r="AE396">
        <v>2</v>
      </c>
      <c r="AF396">
        <v>21</v>
      </c>
      <c r="AG396">
        <v>9</v>
      </c>
      <c r="AH396">
        <v>13</v>
      </c>
      <c r="AI396">
        <v>14</v>
      </c>
      <c r="AJ396">
        <v>0.12</v>
      </c>
      <c r="AK396" t="s">
        <v>140</v>
      </c>
      <c r="AL396" t="s">
        <v>161</v>
      </c>
      <c r="AM396" t="s">
        <v>156</v>
      </c>
      <c r="AN396" t="s">
        <v>157</v>
      </c>
      <c r="AO396" t="s">
        <v>144</v>
      </c>
      <c r="AP396" t="s">
        <v>145</v>
      </c>
      <c r="AQ396" t="s">
        <v>150</v>
      </c>
    </row>
    <row r="397" spans="1:43" x14ac:dyDescent="0.35">
      <c r="A397">
        <v>29</v>
      </c>
      <c r="B397" t="s">
        <v>35</v>
      </c>
      <c r="C397" t="s">
        <v>36</v>
      </c>
      <c r="D397">
        <v>408</v>
      </c>
      <c r="E397" t="s">
        <v>37</v>
      </c>
      <c r="F397">
        <v>23</v>
      </c>
      <c r="G397">
        <v>1</v>
      </c>
      <c r="H397" t="s">
        <v>38</v>
      </c>
      <c r="I397">
        <v>1</v>
      </c>
      <c r="J397">
        <v>1165</v>
      </c>
      <c r="K397">
        <v>4</v>
      </c>
      <c r="L397" t="s">
        <v>39</v>
      </c>
      <c r="M397">
        <v>45</v>
      </c>
      <c r="N397">
        <v>2</v>
      </c>
      <c r="O397">
        <v>3</v>
      </c>
      <c r="P397" t="s">
        <v>40</v>
      </c>
      <c r="Q397">
        <v>1</v>
      </c>
      <c r="R397" t="s">
        <v>48</v>
      </c>
      <c r="S397">
        <v>7336</v>
      </c>
      <c r="T397">
        <v>11162</v>
      </c>
      <c r="U397">
        <v>1</v>
      </c>
      <c r="V397" t="s">
        <v>42</v>
      </c>
      <c r="W397" t="s">
        <v>43</v>
      </c>
      <c r="X397">
        <v>13</v>
      </c>
      <c r="Y397">
        <v>3</v>
      </c>
      <c r="Z397">
        <v>1</v>
      </c>
      <c r="AA397">
        <v>80</v>
      </c>
      <c r="AB397">
        <v>1</v>
      </c>
      <c r="AC397">
        <v>11</v>
      </c>
      <c r="AD397">
        <v>3</v>
      </c>
      <c r="AE397">
        <v>1</v>
      </c>
      <c r="AF397">
        <v>11</v>
      </c>
      <c r="AG397">
        <v>8</v>
      </c>
      <c r="AH397">
        <v>3</v>
      </c>
      <c r="AI397">
        <v>10</v>
      </c>
      <c r="AJ397">
        <v>0.13</v>
      </c>
      <c r="AK397" t="s">
        <v>140</v>
      </c>
      <c r="AL397" t="s">
        <v>155</v>
      </c>
      <c r="AM397" t="s">
        <v>156</v>
      </c>
      <c r="AN397" t="s">
        <v>160</v>
      </c>
      <c r="AO397" t="s">
        <v>144</v>
      </c>
      <c r="AP397" t="s">
        <v>149</v>
      </c>
      <c r="AQ397" t="s">
        <v>150</v>
      </c>
    </row>
    <row r="398" spans="1:43" x14ac:dyDescent="0.35">
      <c r="A398">
        <v>31</v>
      </c>
      <c r="B398" t="s">
        <v>35</v>
      </c>
      <c r="C398" t="s">
        <v>44</v>
      </c>
      <c r="D398">
        <v>874</v>
      </c>
      <c r="E398" t="s">
        <v>45</v>
      </c>
      <c r="F398">
        <v>15</v>
      </c>
      <c r="G398">
        <v>3</v>
      </c>
      <c r="H398" t="s">
        <v>51</v>
      </c>
      <c r="I398">
        <v>1</v>
      </c>
      <c r="J398">
        <v>1160</v>
      </c>
      <c r="K398">
        <v>3</v>
      </c>
      <c r="L398" t="s">
        <v>46</v>
      </c>
      <c r="M398">
        <v>72</v>
      </c>
      <c r="N398">
        <v>3</v>
      </c>
      <c r="O398">
        <v>1</v>
      </c>
      <c r="P398" t="s">
        <v>50</v>
      </c>
      <c r="Q398">
        <v>3</v>
      </c>
      <c r="R398" t="s">
        <v>48</v>
      </c>
      <c r="S398">
        <v>2610</v>
      </c>
      <c r="T398">
        <v>6233</v>
      </c>
      <c r="U398">
        <v>1</v>
      </c>
      <c r="V398" t="s">
        <v>42</v>
      </c>
      <c r="W398" t="s">
        <v>43</v>
      </c>
      <c r="X398">
        <v>12</v>
      </c>
      <c r="Y398">
        <v>3</v>
      </c>
      <c r="Z398">
        <v>3</v>
      </c>
      <c r="AA398">
        <v>80</v>
      </c>
      <c r="AB398">
        <v>1</v>
      </c>
      <c r="AC398">
        <v>2</v>
      </c>
      <c r="AD398">
        <v>5</v>
      </c>
      <c r="AE398">
        <v>2</v>
      </c>
      <c r="AF398">
        <v>2</v>
      </c>
      <c r="AG398">
        <v>2</v>
      </c>
      <c r="AH398">
        <v>2</v>
      </c>
      <c r="AI398">
        <v>2</v>
      </c>
      <c r="AJ398">
        <v>0.12</v>
      </c>
      <c r="AK398" t="s">
        <v>140</v>
      </c>
      <c r="AL398" t="s">
        <v>148</v>
      </c>
      <c r="AM398" t="s">
        <v>152</v>
      </c>
      <c r="AN398" t="s">
        <v>157</v>
      </c>
      <c r="AO398" t="s">
        <v>144</v>
      </c>
      <c r="AP398" t="s">
        <v>154</v>
      </c>
      <c r="AQ398" t="s">
        <v>162</v>
      </c>
    </row>
    <row r="399" spans="1:43" x14ac:dyDescent="0.35">
      <c r="A399">
        <v>33</v>
      </c>
      <c r="B399" t="s">
        <v>35</v>
      </c>
      <c r="C399" t="s">
        <v>36</v>
      </c>
      <c r="D399">
        <v>603</v>
      </c>
      <c r="E399" t="s">
        <v>37</v>
      </c>
      <c r="F399">
        <v>9</v>
      </c>
      <c r="G399">
        <v>4</v>
      </c>
      <c r="H399" t="s">
        <v>59</v>
      </c>
      <c r="I399">
        <v>1</v>
      </c>
      <c r="J399">
        <v>1157</v>
      </c>
      <c r="K399">
        <v>1</v>
      </c>
      <c r="L399" t="s">
        <v>39</v>
      </c>
      <c r="M399">
        <v>77</v>
      </c>
      <c r="N399">
        <v>3</v>
      </c>
      <c r="O399">
        <v>2</v>
      </c>
      <c r="P399" t="s">
        <v>40</v>
      </c>
      <c r="Q399">
        <v>1</v>
      </c>
      <c r="R399" t="s">
        <v>41</v>
      </c>
      <c r="S399">
        <v>8224</v>
      </c>
      <c r="T399">
        <v>18385</v>
      </c>
      <c r="U399">
        <v>0</v>
      </c>
      <c r="V399" t="s">
        <v>42</v>
      </c>
      <c r="W399" t="s">
        <v>35</v>
      </c>
      <c r="X399">
        <v>17</v>
      </c>
      <c r="Y399">
        <v>3</v>
      </c>
      <c r="Z399">
        <v>1</v>
      </c>
      <c r="AA399">
        <v>80</v>
      </c>
      <c r="AB399">
        <v>0</v>
      </c>
      <c r="AC399">
        <v>6</v>
      </c>
      <c r="AD399">
        <v>3</v>
      </c>
      <c r="AE399">
        <v>3</v>
      </c>
      <c r="AF399">
        <v>5</v>
      </c>
      <c r="AG399">
        <v>2</v>
      </c>
      <c r="AH399">
        <v>0</v>
      </c>
      <c r="AI399">
        <v>3</v>
      </c>
      <c r="AJ399">
        <v>0.17</v>
      </c>
      <c r="AK399" t="s">
        <v>140</v>
      </c>
      <c r="AL399" t="s">
        <v>148</v>
      </c>
      <c r="AM399" t="s">
        <v>142</v>
      </c>
      <c r="AN399" t="s">
        <v>143</v>
      </c>
      <c r="AO399" t="s">
        <v>153</v>
      </c>
      <c r="AP399" t="s">
        <v>149</v>
      </c>
      <c r="AQ399" t="s">
        <v>146</v>
      </c>
    </row>
    <row r="400" spans="1:43" x14ac:dyDescent="0.35">
      <c r="A400">
        <v>18</v>
      </c>
      <c r="B400" t="s">
        <v>35</v>
      </c>
      <c r="C400" t="s">
        <v>55</v>
      </c>
      <c r="D400">
        <v>247</v>
      </c>
      <c r="E400" t="s">
        <v>45</v>
      </c>
      <c r="F400">
        <v>8</v>
      </c>
      <c r="G400">
        <v>1</v>
      </c>
      <c r="H400" t="s">
        <v>51</v>
      </c>
      <c r="I400">
        <v>1</v>
      </c>
      <c r="J400">
        <v>1156</v>
      </c>
      <c r="K400">
        <v>3</v>
      </c>
      <c r="L400" t="s">
        <v>46</v>
      </c>
      <c r="M400">
        <v>80</v>
      </c>
      <c r="N400">
        <v>3</v>
      </c>
      <c r="O400">
        <v>1</v>
      </c>
      <c r="P400" t="s">
        <v>50</v>
      </c>
      <c r="Q400">
        <v>3</v>
      </c>
      <c r="R400" t="s">
        <v>41</v>
      </c>
      <c r="S400">
        <v>1904</v>
      </c>
      <c r="T400">
        <v>13556</v>
      </c>
      <c r="U400">
        <v>1</v>
      </c>
      <c r="V400" t="s">
        <v>42</v>
      </c>
      <c r="W400" t="s">
        <v>43</v>
      </c>
      <c r="X400">
        <v>12</v>
      </c>
      <c r="Y400">
        <v>3</v>
      </c>
      <c r="Z400">
        <v>4</v>
      </c>
      <c r="AA400">
        <v>80</v>
      </c>
      <c r="AB400">
        <v>0</v>
      </c>
      <c r="AC400">
        <v>0</v>
      </c>
      <c r="AD400">
        <v>0</v>
      </c>
      <c r="AE400">
        <v>3</v>
      </c>
      <c r="AF400">
        <v>0</v>
      </c>
      <c r="AG400">
        <v>0</v>
      </c>
      <c r="AH400">
        <v>0</v>
      </c>
      <c r="AI400">
        <v>0</v>
      </c>
      <c r="AJ400">
        <v>0.12</v>
      </c>
      <c r="AK400" t="s">
        <v>159</v>
      </c>
      <c r="AL400" t="s">
        <v>151</v>
      </c>
      <c r="AM400" t="s">
        <v>142</v>
      </c>
      <c r="AN400" t="s">
        <v>143</v>
      </c>
      <c r="AO400" t="s">
        <v>144</v>
      </c>
      <c r="AP400" t="s">
        <v>145</v>
      </c>
      <c r="AQ400" t="s">
        <v>162</v>
      </c>
    </row>
    <row r="401" spans="1:43" x14ac:dyDescent="0.35">
      <c r="A401">
        <v>39</v>
      </c>
      <c r="B401" t="s">
        <v>35</v>
      </c>
      <c r="C401" t="s">
        <v>44</v>
      </c>
      <c r="D401">
        <v>203</v>
      </c>
      <c r="E401" t="s">
        <v>45</v>
      </c>
      <c r="F401">
        <v>2</v>
      </c>
      <c r="G401">
        <v>3</v>
      </c>
      <c r="H401" t="s">
        <v>38</v>
      </c>
      <c r="I401">
        <v>1</v>
      </c>
      <c r="J401">
        <v>1127</v>
      </c>
      <c r="K401">
        <v>1</v>
      </c>
      <c r="L401" t="s">
        <v>46</v>
      </c>
      <c r="M401">
        <v>84</v>
      </c>
      <c r="N401">
        <v>3</v>
      </c>
      <c r="O401">
        <v>4</v>
      </c>
      <c r="P401" t="s">
        <v>54</v>
      </c>
      <c r="Q401">
        <v>4</v>
      </c>
      <c r="R401" t="s">
        <v>52</v>
      </c>
      <c r="S401">
        <v>12169</v>
      </c>
      <c r="T401">
        <v>13547</v>
      </c>
      <c r="U401">
        <v>7</v>
      </c>
      <c r="V401" t="s">
        <v>42</v>
      </c>
      <c r="W401" t="s">
        <v>43</v>
      </c>
      <c r="X401">
        <v>11</v>
      </c>
      <c r="Y401">
        <v>3</v>
      </c>
      <c r="Z401">
        <v>4</v>
      </c>
      <c r="AA401">
        <v>80</v>
      </c>
      <c r="AB401">
        <v>3</v>
      </c>
      <c r="AC401">
        <v>21</v>
      </c>
      <c r="AD401">
        <v>4</v>
      </c>
      <c r="AE401">
        <v>3</v>
      </c>
      <c r="AF401">
        <v>18</v>
      </c>
      <c r="AG401">
        <v>7</v>
      </c>
      <c r="AH401">
        <v>11</v>
      </c>
      <c r="AI401">
        <v>5</v>
      </c>
      <c r="AJ401">
        <v>0.11</v>
      </c>
      <c r="AK401" t="s">
        <v>140</v>
      </c>
      <c r="AL401" t="s">
        <v>155</v>
      </c>
      <c r="AM401" t="s">
        <v>142</v>
      </c>
      <c r="AN401" t="s">
        <v>143</v>
      </c>
      <c r="AO401" t="s">
        <v>144</v>
      </c>
      <c r="AP401" t="s">
        <v>149</v>
      </c>
      <c r="AQ401" t="s">
        <v>150</v>
      </c>
    </row>
    <row r="402" spans="1:43" x14ac:dyDescent="0.35">
      <c r="A402">
        <v>50</v>
      </c>
      <c r="B402" t="s">
        <v>35</v>
      </c>
      <c r="C402" t="s">
        <v>44</v>
      </c>
      <c r="D402">
        <v>959</v>
      </c>
      <c r="E402" t="s">
        <v>37</v>
      </c>
      <c r="F402">
        <v>1</v>
      </c>
      <c r="G402">
        <v>4</v>
      </c>
      <c r="H402" t="s">
        <v>49</v>
      </c>
      <c r="I402">
        <v>1</v>
      </c>
      <c r="J402">
        <v>1113</v>
      </c>
      <c r="K402">
        <v>4</v>
      </c>
      <c r="L402" t="s">
        <v>46</v>
      </c>
      <c r="M402">
        <v>81</v>
      </c>
      <c r="N402">
        <v>3</v>
      </c>
      <c r="O402">
        <v>2</v>
      </c>
      <c r="P402" t="s">
        <v>40</v>
      </c>
      <c r="Q402">
        <v>3</v>
      </c>
      <c r="R402" t="s">
        <v>41</v>
      </c>
      <c r="S402">
        <v>4728</v>
      </c>
      <c r="T402">
        <v>17251</v>
      </c>
      <c r="U402">
        <v>3</v>
      </c>
      <c r="V402" t="s">
        <v>42</v>
      </c>
      <c r="W402" t="s">
        <v>35</v>
      </c>
      <c r="X402">
        <v>14</v>
      </c>
      <c r="Y402">
        <v>3</v>
      </c>
      <c r="Z402">
        <v>4</v>
      </c>
      <c r="AA402">
        <v>80</v>
      </c>
      <c r="AB402">
        <v>0</v>
      </c>
      <c r="AC402">
        <v>5</v>
      </c>
      <c r="AD402">
        <v>4</v>
      </c>
      <c r="AE402">
        <v>3</v>
      </c>
      <c r="AF402">
        <v>0</v>
      </c>
      <c r="AG402">
        <v>0</v>
      </c>
      <c r="AH402">
        <v>0</v>
      </c>
      <c r="AI402">
        <v>0</v>
      </c>
      <c r="AJ402">
        <v>0.14000000000000001</v>
      </c>
      <c r="AK402" t="s">
        <v>147</v>
      </c>
      <c r="AL402" t="s">
        <v>151</v>
      </c>
      <c r="AM402" t="s">
        <v>142</v>
      </c>
      <c r="AN402" t="s">
        <v>143</v>
      </c>
      <c r="AO402" t="s">
        <v>144</v>
      </c>
      <c r="AP402" t="s">
        <v>149</v>
      </c>
      <c r="AQ402" t="s">
        <v>146</v>
      </c>
    </row>
    <row r="403" spans="1:43" x14ac:dyDescent="0.35">
      <c r="A403">
        <v>28</v>
      </c>
      <c r="B403" t="s">
        <v>35</v>
      </c>
      <c r="C403" t="s">
        <v>44</v>
      </c>
      <c r="D403">
        <v>1009</v>
      </c>
      <c r="E403" t="s">
        <v>45</v>
      </c>
      <c r="F403">
        <v>1</v>
      </c>
      <c r="G403">
        <v>3</v>
      </c>
      <c r="H403" t="s">
        <v>51</v>
      </c>
      <c r="I403">
        <v>1</v>
      </c>
      <c r="J403">
        <v>1111</v>
      </c>
      <c r="K403">
        <v>1</v>
      </c>
      <c r="L403" t="s">
        <v>46</v>
      </c>
      <c r="M403">
        <v>45</v>
      </c>
      <c r="N403">
        <v>2</v>
      </c>
      <c r="O403">
        <v>1</v>
      </c>
      <c r="P403" t="s">
        <v>50</v>
      </c>
      <c r="Q403">
        <v>2</v>
      </c>
      <c r="R403" t="s">
        <v>52</v>
      </c>
      <c r="S403">
        <v>2596</v>
      </c>
      <c r="T403">
        <v>7160</v>
      </c>
      <c r="U403">
        <v>1</v>
      </c>
      <c r="V403" t="s">
        <v>42</v>
      </c>
      <c r="W403" t="s">
        <v>43</v>
      </c>
      <c r="X403">
        <v>15</v>
      </c>
      <c r="Y403">
        <v>3</v>
      </c>
      <c r="Z403">
        <v>1</v>
      </c>
      <c r="AA403">
        <v>80</v>
      </c>
      <c r="AB403">
        <v>2</v>
      </c>
      <c r="AC403">
        <v>1</v>
      </c>
      <c r="AD403">
        <v>2</v>
      </c>
      <c r="AE403">
        <v>3</v>
      </c>
      <c r="AF403">
        <v>1</v>
      </c>
      <c r="AG403">
        <v>0</v>
      </c>
      <c r="AH403">
        <v>0</v>
      </c>
      <c r="AI403">
        <v>0</v>
      </c>
      <c r="AJ403">
        <v>0.15</v>
      </c>
      <c r="AK403" t="s">
        <v>159</v>
      </c>
      <c r="AL403" t="s">
        <v>151</v>
      </c>
      <c r="AM403" t="s">
        <v>156</v>
      </c>
      <c r="AN403" t="s">
        <v>143</v>
      </c>
      <c r="AO403" t="s">
        <v>144</v>
      </c>
      <c r="AP403" t="s">
        <v>145</v>
      </c>
      <c r="AQ403" t="s">
        <v>162</v>
      </c>
    </row>
    <row r="404" spans="1:43" x14ac:dyDescent="0.35">
      <c r="A404">
        <v>33</v>
      </c>
      <c r="B404" t="s">
        <v>35</v>
      </c>
      <c r="C404" t="s">
        <v>36</v>
      </c>
      <c r="D404">
        <v>1017</v>
      </c>
      <c r="E404" t="s">
        <v>45</v>
      </c>
      <c r="F404">
        <v>25</v>
      </c>
      <c r="G404">
        <v>3</v>
      </c>
      <c r="H404" t="s">
        <v>51</v>
      </c>
      <c r="I404">
        <v>1</v>
      </c>
      <c r="J404">
        <v>1108</v>
      </c>
      <c r="K404">
        <v>1</v>
      </c>
      <c r="L404" t="s">
        <v>46</v>
      </c>
      <c r="M404">
        <v>55</v>
      </c>
      <c r="N404">
        <v>2</v>
      </c>
      <c r="O404">
        <v>1</v>
      </c>
      <c r="P404" t="s">
        <v>47</v>
      </c>
      <c r="Q404">
        <v>2</v>
      </c>
      <c r="R404" t="s">
        <v>41</v>
      </c>
      <c r="S404">
        <v>2313</v>
      </c>
      <c r="T404">
        <v>2993</v>
      </c>
      <c r="U404">
        <v>4</v>
      </c>
      <c r="V404" t="s">
        <v>42</v>
      </c>
      <c r="W404" t="s">
        <v>35</v>
      </c>
      <c r="X404">
        <v>20</v>
      </c>
      <c r="Y404">
        <v>4</v>
      </c>
      <c r="Z404">
        <v>2</v>
      </c>
      <c r="AA404">
        <v>80</v>
      </c>
      <c r="AB404">
        <v>0</v>
      </c>
      <c r="AC404">
        <v>5</v>
      </c>
      <c r="AD404">
        <v>0</v>
      </c>
      <c r="AE404">
        <v>3</v>
      </c>
      <c r="AF404">
        <v>2</v>
      </c>
      <c r="AG404">
        <v>2</v>
      </c>
      <c r="AH404">
        <v>2</v>
      </c>
      <c r="AI404">
        <v>2</v>
      </c>
      <c r="AJ404">
        <v>0.2</v>
      </c>
      <c r="AK404" t="s">
        <v>140</v>
      </c>
      <c r="AL404" t="s">
        <v>148</v>
      </c>
      <c r="AM404" t="s">
        <v>152</v>
      </c>
      <c r="AN404" t="s">
        <v>160</v>
      </c>
      <c r="AO404" t="s">
        <v>153</v>
      </c>
      <c r="AP404" t="s">
        <v>145</v>
      </c>
      <c r="AQ404" t="s">
        <v>146</v>
      </c>
    </row>
    <row r="405" spans="1:43" x14ac:dyDescent="0.35">
      <c r="A405">
        <v>26</v>
      </c>
      <c r="B405" t="s">
        <v>35</v>
      </c>
      <c r="C405" t="s">
        <v>36</v>
      </c>
      <c r="D405">
        <v>1330</v>
      </c>
      <c r="E405" t="s">
        <v>45</v>
      </c>
      <c r="F405">
        <v>21</v>
      </c>
      <c r="G405">
        <v>3</v>
      </c>
      <c r="H405" t="s">
        <v>51</v>
      </c>
      <c r="I405">
        <v>1</v>
      </c>
      <c r="J405">
        <v>1107</v>
      </c>
      <c r="K405">
        <v>1</v>
      </c>
      <c r="L405" t="s">
        <v>46</v>
      </c>
      <c r="M405">
        <v>37</v>
      </c>
      <c r="N405">
        <v>3</v>
      </c>
      <c r="O405">
        <v>1</v>
      </c>
      <c r="P405" t="s">
        <v>50</v>
      </c>
      <c r="Q405">
        <v>3</v>
      </c>
      <c r="R405" t="s">
        <v>52</v>
      </c>
      <c r="S405">
        <v>2377</v>
      </c>
      <c r="T405">
        <v>19373</v>
      </c>
      <c r="U405">
        <v>1</v>
      </c>
      <c r="V405" t="s">
        <v>42</v>
      </c>
      <c r="W405" t="s">
        <v>43</v>
      </c>
      <c r="X405">
        <v>20</v>
      </c>
      <c r="Y405">
        <v>4</v>
      </c>
      <c r="Z405">
        <v>3</v>
      </c>
      <c r="AA405">
        <v>80</v>
      </c>
      <c r="AB405">
        <v>1</v>
      </c>
      <c r="AC405">
        <v>1</v>
      </c>
      <c r="AD405">
        <v>0</v>
      </c>
      <c r="AE405">
        <v>2</v>
      </c>
      <c r="AF405">
        <v>1</v>
      </c>
      <c r="AG405">
        <v>1</v>
      </c>
      <c r="AH405">
        <v>0</v>
      </c>
      <c r="AI405">
        <v>0</v>
      </c>
      <c r="AJ405">
        <v>0.2</v>
      </c>
      <c r="AK405" t="s">
        <v>159</v>
      </c>
      <c r="AL405" t="s">
        <v>151</v>
      </c>
      <c r="AM405" t="s">
        <v>156</v>
      </c>
      <c r="AN405" t="s">
        <v>160</v>
      </c>
      <c r="AO405" t="s">
        <v>153</v>
      </c>
      <c r="AP405" t="s">
        <v>145</v>
      </c>
      <c r="AQ405" t="s">
        <v>162</v>
      </c>
    </row>
    <row r="406" spans="1:43" x14ac:dyDescent="0.35">
      <c r="A406">
        <v>25</v>
      </c>
      <c r="B406" t="s">
        <v>35</v>
      </c>
      <c r="C406" t="s">
        <v>36</v>
      </c>
      <c r="D406">
        <v>1219</v>
      </c>
      <c r="E406" t="s">
        <v>45</v>
      </c>
      <c r="F406">
        <v>4</v>
      </c>
      <c r="G406">
        <v>1</v>
      </c>
      <c r="H406" t="s">
        <v>60</v>
      </c>
      <c r="I406">
        <v>1</v>
      </c>
      <c r="J406">
        <v>1106</v>
      </c>
      <c r="K406">
        <v>4</v>
      </c>
      <c r="L406" t="s">
        <v>46</v>
      </c>
      <c r="M406">
        <v>32</v>
      </c>
      <c r="N406">
        <v>3</v>
      </c>
      <c r="O406">
        <v>1</v>
      </c>
      <c r="P406" t="s">
        <v>50</v>
      </c>
      <c r="Q406">
        <v>4</v>
      </c>
      <c r="R406" t="s">
        <v>48</v>
      </c>
      <c r="S406">
        <v>3691</v>
      </c>
      <c r="T406">
        <v>4605</v>
      </c>
      <c r="U406">
        <v>1</v>
      </c>
      <c r="V406" t="s">
        <v>42</v>
      </c>
      <c r="W406" t="s">
        <v>35</v>
      </c>
      <c r="X406">
        <v>15</v>
      </c>
      <c r="Y406">
        <v>3</v>
      </c>
      <c r="Z406">
        <v>2</v>
      </c>
      <c r="AA406">
        <v>80</v>
      </c>
      <c r="AB406">
        <v>1</v>
      </c>
      <c r="AC406">
        <v>7</v>
      </c>
      <c r="AD406">
        <v>3</v>
      </c>
      <c r="AE406">
        <v>4</v>
      </c>
      <c r="AF406">
        <v>7</v>
      </c>
      <c r="AG406">
        <v>7</v>
      </c>
      <c r="AH406">
        <v>5</v>
      </c>
      <c r="AI406">
        <v>6</v>
      </c>
      <c r="AJ406">
        <v>0.15</v>
      </c>
      <c r="AK406" t="s">
        <v>159</v>
      </c>
      <c r="AL406" t="s">
        <v>141</v>
      </c>
      <c r="AM406" t="s">
        <v>156</v>
      </c>
      <c r="AN406" t="s">
        <v>143</v>
      </c>
      <c r="AO406" t="s">
        <v>144</v>
      </c>
      <c r="AP406" t="s">
        <v>149</v>
      </c>
      <c r="AQ406" t="s">
        <v>146</v>
      </c>
    </row>
    <row r="407" spans="1:43" x14ac:dyDescent="0.35">
      <c r="A407">
        <v>33</v>
      </c>
      <c r="B407" t="s">
        <v>35</v>
      </c>
      <c r="C407" t="s">
        <v>44</v>
      </c>
      <c r="D407">
        <v>827</v>
      </c>
      <c r="E407" t="s">
        <v>45</v>
      </c>
      <c r="F407">
        <v>29</v>
      </c>
      <c r="G407">
        <v>4</v>
      </c>
      <c r="H407" t="s">
        <v>51</v>
      </c>
      <c r="I407">
        <v>1</v>
      </c>
      <c r="J407">
        <v>1101</v>
      </c>
      <c r="K407">
        <v>1</v>
      </c>
      <c r="L407" t="s">
        <v>39</v>
      </c>
      <c r="M407">
        <v>54</v>
      </c>
      <c r="N407">
        <v>2</v>
      </c>
      <c r="O407">
        <v>2</v>
      </c>
      <c r="P407" t="s">
        <v>47</v>
      </c>
      <c r="Q407">
        <v>3</v>
      </c>
      <c r="R407" t="s">
        <v>41</v>
      </c>
      <c r="S407">
        <v>4508</v>
      </c>
      <c r="T407">
        <v>3129</v>
      </c>
      <c r="U407">
        <v>1</v>
      </c>
      <c r="V407" t="s">
        <v>42</v>
      </c>
      <c r="W407" t="s">
        <v>43</v>
      </c>
      <c r="X407">
        <v>22</v>
      </c>
      <c r="Y407">
        <v>4</v>
      </c>
      <c r="Z407">
        <v>2</v>
      </c>
      <c r="AA407">
        <v>80</v>
      </c>
      <c r="AB407">
        <v>0</v>
      </c>
      <c r="AC407">
        <v>14</v>
      </c>
      <c r="AD407">
        <v>4</v>
      </c>
      <c r="AE407">
        <v>3</v>
      </c>
      <c r="AF407">
        <v>13</v>
      </c>
      <c r="AG407">
        <v>7</v>
      </c>
      <c r="AH407">
        <v>3</v>
      </c>
      <c r="AI407">
        <v>8</v>
      </c>
      <c r="AJ407">
        <v>0.22</v>
      </c>
      <c r="AK407" t="s">
        <v>140</v>
      </c>
      <c r="AL407" t="s">
        <v>155</v>
      </c>
      <c r="AM407" t="s">
        <v>152</v>
      </c>
      <c r="AN407" t="s">
        <v>160</v>
      </c>
      <c r="AO407" t="s">
        <v>158</v>
      </c>
      <c r="AP407" t="s">
        <v>149</v>
      </c>
      <c r="AQ407" t="s">
        <v>150</v>
      </c>
    </row>
    <row r="408" spans="1:43" x14ac:dyDescent="0.35">
      <c r="A408">
        <v>35</v>
      </c>
      <c r="B408" t="s">
        <v>35</v>
      </c>
      <c r="C408" t="s">
        <v>36</v>
      </c>
      <c r="D408">
        <v>1204</v>
      </c>
      <c r="E408" t="s">
        <v>37</v>
      </c>
      <c r="F408">
        <v>4</v>
      </c>
      <c r="G408">
        <v>3</v>
      </c>
      <c r="H408" t="s">
        <v>60</v>
      </c>
      <c r="I408">
        <v>1</v>
      </c>
      <c r="J408">
        <v>1100</v>
      </c>
      <c r="K408">
        <v>4</v>
      </c>
      <c r="L408" t="s">
        <v>46</v>
      </c>
      <c r="M408">
        <v>86</v>
      </c>
      <c r="N408">
        <v>3</v>
      </c>
      <c r="O408">
        <v>3</v>
      </c>
      <c r="P408" t="s">
        <v>40</v>
      </c>
      <c r="Q408">
        <v>1</v>
      </c>
      <c r="R408" t="s">
        <v>41</v>
      </c>
      <c r="S408">
        <v>9582</v>
      </c>
      <c r="T408">
        <v>10333</v>
      </c>
      <c r="U408">
        <v>0</v>
      </c>
      <c r="V408" t="s">
        <v>42</v>
      </c>
      <c r="W408" t="s">
        <v>35</v>
      </c>
      <c r="X408">
        <v>22</v>
      </c>
      <c r="Y408">
        <v>4</v>
      </c>
      <c r="Z408">
        <v>1</v>
      </c>
      <c r="AA408">
        <v>80</v>
      </c>
      <c r="AB408">
        <v>0</v>
      </c>
      <c r="AC408">
        <v>9</v>
      </c>
      <c r="AD408">
        <v>2</v>
      </c>
      <c r="AE408">
        <v>3</v>
      </c>
      <c r="AF408">
        <v>8</v>
      </c>
      <c r="AG408">
        <v>7</v>
      </c>
      <c r="AH408">
        <v>4</v>
      </c>
      <c r="AI408">
        <v>7</v>
      </c>
      <c r="AJ408">
        <v>0.22</v>
      </c>
      <c r="AK408" t="s">
        <v>140</v>
      </c>
      <c r="AL408" t="s">
        <v>141</v>
      </c>
      <c r="AM408" t="s">
        <v>142</v>
      </c>
      <c r="AN408" t="s">
        <v>143</v>
      </c>
      <c r="AO408" t="s">
        <v>158</v>
      </c>
      <c r="AP408" t="s">
        <v>145</v>
      </c>
      <c r="AQ408" t="s">
        <v>146</v>
      </c>
    </row>
    <row r="409" spans="1:43" x14ac:dyDescent="0.35">
      <c r="A409">
        <v>25</v>
      </c>
      <c r="B409" t="s">
        <v>35</v>
      </c>
      <c r="C409" t="s">
        <v>36</v>
      </c>
      <c r="D409">
        <v>688</v>
      </c>
      <c r="E409" t="s">
        <v>45</v>
      </c>
      <c r="F409">
        <v>3</v>
      </c>
      <c r="G409">
        <v>3</v>
      </c>
      <c r="H409" t="s">
        <v>51</v>
      </c>
      <c r="I409">
        <v>1</v>
      </c>
      <c r="J409">
        <v>538</v>
      </c>
      <c r="K409">
        <v>1</v>
      </c>
      <c r="L409" t="s">
        <v>46</v>
      </c>
      <c r="M409">
        <v>91</v>
      </c>
      <c r="N409">
        <v>3</v>
      </c>
      <c r="O409">
        <v>1</v>
      </c>
      <c r="P409" t="s">
        <v>50</v>
      </c>
      <c r="Q409">
        <v>1</v>
      </c>
      <c r="R409" t="s">
        <v>48</v>
      </c>
      <c r="S409">
        <v>4031</v>
      </c>
      <c r="T409">
        <v>9396</v>
      </c>
      <c r="U409">
        <v>5</v>
      </c>
      <c r="V409" t="s">
        <v>42</v>
      </c>
      <c r="W409" t="s">
        <v>43</v>
      </c>
      <c r="X409">
        <v>13</v>
      </c>
      <c r="Y409">
        <v>3</v>
      </c>
      <c r="Z409">
        <v>3</v>
      </c>
      <c r="AA409">
        <v>80</v>
      </c>
      <c r="AB409">
        <v>1</v>
      </c>
      <c r="AC409">
        <v>6</v>
      </c>
      <c r="AD409">
        <v>5</v>
      </c>
      <c r="AE409">
        <v>3</v>
      </c>
      <c r="AF409">
        <v>2</v>
      </c>
      <c r="AG409">
        <v>2</v>
      </c>
      <c r="AH409">
        <v>0</v>
      </c>
      <c r="AI409">
        <v>2</v>
      </c>
      <c r="AJ409">
        <v>0.13</v>
      </c>
      <c r="AK409" t="s">
        <v>159</v>
      </c>
      <c r="AL409" t="s">
        <v>148</v>
      </c>
      <c r="AM409" t="s">
        <v>142</v>
      </c>
      <c r="AN409" t="s">
        <v>143</v>
      </c>
      <c r="AO409" t="s">
        <v>144</v>
      </c>
      <c r="AP409" t="s">
        <v>154</v>
      </c>
      <c r="AQ409" t="s">
        <v>146</v>
      </c>
    </row>
    <row r="410" spans="1:43" x14ac:dyDescent="0.35">
      <c r="A410">
        <v>44</v>
      </c>
      <c r="B410" t="s">
        <v>35</v>
      </c>
      <c r="C410" t="s">
        <v>36</v>
      </c>
      <c r="D410">
        <v>1376</v>
      </c>
      <c r="E410" t="s">
        <v>61</v>
      </c>
      <c r="F410">
        <v>1</v>
      </c>
      <c r="G410">
        <v>2</v>
      </c>
      <c r="H410" t="s">
        <v>51</v>
      </c>
      <c r="I410">
        <v>1</v>
      </c>
      <c r="J410">
        <v>1098</v>
      </c>
      <c r="K410">
        <v>2</v>
      </c>
      <c r="L410" t="s">
        <v>46</v>
      </c>
      <c r="M410">
        <v>91</v>
      </c>
      <c r="N410">
        <v>2</v>
      </c>
      <c r="O410">
        <v>3</v>
      </c>
      <c r="P410" t="s">
        <v>61</v>
      </c>
      <c r="Q410">
        <v>1</v>
      </c>
      <c r="R410" t="s">
        <v>48</v>
      </c>
      <c r="S410">
        <v>10482</v>
      </c>
      <c r="T410">
        <v>2326</v>
      </c>
      <c r="U410">
        <v>9</v>
      </c>
      <c r="V410" t="s">
        <v>42</v>
      </c>
      <c r="W410" t="s">
        <v>43</v>
      </c>
      <c r="X410">
        <v>14</v>
      </c>
      <c r="Y410">
        <v>3</v>
      </c>
      <c r="Z410">
        <v>4</v>
      </c>
      <c r="AA410">
        <v>80</v>
      </c>
      <c r="AB410">
        <v>1</v>
      </c>
      <c r="AC410">
        <v>24</v>
      </c>
      <c r="AD410">
        <v>1</v>
      </c>
      <c r="AE410">
        <v>3</v>
      </c>
      <c r="AF410">
        <v>20</v>
      </c>
      <c r="AG410">
        <v>6</v>
      </c>
      <c r="AH410">
        <v>3</v>
      </c>
      <c r="AI410">
        <v>6</v>
      </c>
      <c r="AJ410">
        <v>0.14000000000000001</v>
      </c>
      <c r="AK410" t="s">
        <v>140</v>
      </c>
      <c r="AL410" t="s">
        <v>155</v>
      </c>
      <c r="AM410" t="s">
        <v>142</v>
      </c>
      <c r="AN410" t="s">
        <v>143</v>
      </c>
      <c r="AO410" t="s">
        <v>144</v>
      </c>
      <c r="AP410" t="s">
        <v>145</v>
      </c>
      <c r="AQ410" t="s">
        <v>150</v>
      </c>
    </row>
    <row r="411" spans="1:43" x14ac:dyDescent="0.35">
      <c r="A411">
        <v>28</v>
      </c>
      <c r="B411" t="s">
        <v>35</v>
      </c>
      <c r="C411" t="s">
        <v>55</v>
      </c>
      <c r="D411">
        <v>1366</v>
      </c>
      <c r="E411" t="s">
        <v>45</v>
      </c>
      <c r="F411">
        <v>24</v>
      </c>
      <c r="G411">
        <v>2</v>
      </c>
      <c r="H411" t="s">
        <v>60</v>
      </c>
      <c r="I411">
        <v>1</v>
      </c>
      <c r="J411">
        <v>1082</v>
      </c>
      <c r="K411">
        <v>2</v>
      </c>
      <c r="L411" t="s">
        <v>46</v>
      </c>
      <c r="M411">
        <v>72</v>
      </c>
      <c r="N411">
        <v>2</v>
      </c>
      <c r="O411">
        <v>3</v>
      </c>
      <c r="P411" t="s">
        <v>54</v>
      </c>
      <c r="Q411">
        <v>1</v>
      </c>
      <c r="R411" t="s">
        <v>41</v>
      </c>
      <c r="S411">
        <v>8722</v>
      </c>
      <c r="T411">
        <v>12355</v>
      </c>
      <c r="U411">
        <v>1</v>
      </c>
      <c r="V411" t="s">
        <v>42</v>
      </c>
      <c r="W411" t="s">
        <v>43</v>
      </c>
      <c r="X411">
        <v>12</v>
      </c>
      <c r="Y411">
        <v>3</v>
      </c>
      <c r="Z411">
        <v>1</v>
      </c>
      <c r="AA411">
        <v>80</v>
      </c>
      <c r="AB411">
        <v>0</v>
      </c>
      <c r="AC411">
        <v>10</v>
      </c>
      <c r="AD411">
        <v>2</v>
      </c>
      <c r="AE411">
        <v>2</v>
      </c>
      <c r="AF411">
        <v>10</v>
      </c>
      <c r="AG411">
        <v>7</v>
      </c>
      <c r="AH411">
        <v>1</v>
      </c>
      <c r="AI411">
        <v>9</v>
      </c>
      <c r="AJ411">
        <v>0.12</v>
      </c>
      <c r="AK411" t="s">
        <v>159</v>
      </c>
      <c r="AL411" t="s">
        <v>141</v>
      </c>
      <c r="AM411" t="s">
        <v>152</v>
      </c>
      <c r="AN411" t="s">
        <v>160</v>
      </c>
      <c r="AO411" t="s">
        <v>144</v>
      </c>
      <c r="AP411" t="s">
        <v>145</v>
      </c>
      <c r="AQ411" t="s">
        <v>150</v>
      </c>
    </row>
    <row r="412" spans="1:43" x14ac:dyDescent="0.35">
      <c r="A412">
        <v>51</v>
      </c>
      <c r="B412" t="s">
        <v>35</v>
      </c>
      <c r="C412" t="s">
        <v>36</v>
      </c>
      <c r="D412">
        <v>1323</v>
      </c>
      <c r="E412" t="s">
        <v>45</v>
      </c>
      <c r="F412">
        <v>4</v>
      </c>
      <c r="G412">
        <v>4</v>
      </c>
      <c r="H412" t="s">
        <v>38</v>
      </c>
      <c r="I412">
        <v>1</v>
      </c>
      <c r="J412">
        <v>1081</v>
      </c>
      <c r="K412">
        <v>1</v>
      </c>
      <c r="L412" t="s">
        <v>46</v>
      </c>
      <c r="M412">
        <v>34</v>
      </c>
      <c r="N412">
        <v>3</v>
      </c>
      <c r="O412">
        <v>1</v>
      </c>
      <c r="P412" t="s">
        <v>47</v>
      </c>
      <c r="Q412">
        <v>3</v>
      </c>
      <c r="R412" t="s">
        <v>48</v>
      </c>
      <c r="S412">
        <v>2461</v>
      </c>
      <c r="T412">
        <v>10332</v>
      </c>
      <c r="U412">
        <v>9</v>
      </c>
      <c r="V412" t="s">
        <v>42</v>
      </c>
      <c r="W412" t="s">
        <v>35</v>
      </c>
      <c r="X412">
        <v>12</v>
      </c>
      <c r="Y412">
        <v>3</v>
      </c>
      <c r="Z412">
        <v>3</v>
      </c>
      <c r="AA412">
        <v>80</v>
      </c>
      <c r="AB412">
        <v>3</v>
      </c>
      <c r="AC412">
        <v>18</v>
      </c>
      <c r="AD412">
        <v>2</v>
      </c>
      <c r="AE412">
        <v>4</v>
      </c>
      <c r="AF412">
        <v>10</v>
      </c>
      <c r="AG412">
        <v>0</v>
      </c>
      <c r="AH412">
        <v>2</v>
      </c>
      <c r="AI412">
        <v>7</v>
      </c>
      <c r="AJ412">
        <v>0.12</v>
      </c>
      <c r="AK412" t="s">
        <v>147</v>
      </c>
      <c r="AL412" t="s">
        <v>141</v>
      </c>
      <c r="AM412" t="s">
        <v>156</v>
      </c>
      <c r="AN412" t="s">
        <v>143</v>
      </c>
      <c r="AO412" t="s">
        <v>144</v>
      </c>
      <c r="AP412" t="s">
        <v>145</v>
      </c>
      <c r="AQ412" t="s">
        <v>150</v>
      </c>
    </row>
    <row r="413" spans="1:43" x14ac:dyDescent="0.35">
      <c r="A413">
        <v>21</v>
      </c>
      <c r="B413" t="s">
        <v>35</v>
      </c>
      <c r="C413" t="s">
        <v>36</v>
      </c>
      <c r="D413">
        <v>1334</v>
      </c>
      <c r="E413" t="s">
        <v>45</v>
      </c>
      <c r="F413">
        <v>10</v>
      </c>
      <c r="G413">
        <v>3</v>
      </c>
      <c r="H413" t="s">
        <v>38</v>
      </c>
      <c r="I413">
        <v>1</v>
      </c>
      <c r="J413">
        <v>1079</v>
      </c>
      <c r="K413">
        <v>3</v>
      </c>
      <c r="L413" t="s">
        <v>39</v>
      </c>
      <c r="M413">
        <v>36</v>
      </c>
      <c r="N413">
        <v>2</v>
      </c>
      <c r="O413">
        <v>1</v>
      </c>
      <c r="P413" t="s">
        <v>50</v>
      </c>
      <c r="Q413">
        <v>1</v>
      </c>
      <c r="R413" t="s">
        <v>41</v>
      </c>
      <c r="S413">
        <v>1416</v>
      </c>
      <c r="T413">
        <v>17258</v>
      </c>
      <c r="U413">
        <v>1</v>
      </c>
      <c r="V413" t="s">
        <v>42</v>
      </c>
      <c r="W413" t="s">
        <v>43</v>
      </c>
      <c r="X413">
        <v>13</v>
      </c>
      <c r="Y413">
        <v>3</v>
      </c>
      <c r="Z413">
        <v>1</v>
      </c>
      <c r="AA413">
        <v>80</v>
      </c>
      <c r="AB413">
        <v>0</v>
      </c>
      <c r="AC413">
        <v>1</v>
      </c>
      <c r="AD413">
        <v>6</v>
      </c>
      <c r="AE413">
        <v>2</v>
      </c>
      <c r="AF413">
        <v>1</v>
      </c>
      <c r="AG413">
        <v>0</v>
      </c>
      <c r="AH413">
        <v>1</v>
      </c>
      <c r="AI413">
        <v>0</v>
      </c>
      <c r="AJ413">
        <v>0.13</v>
      </c>
      <c r="AK413" t="s">
        <v>159</v>
      </c>
      <c r="AL413" t="s">
        <v>151</v>
      </c>
      <c r="AM413" t="s">
        <v>156</v>
      </c>
      <c r="AN413" t="s">
        <v>157</v>
      </c>
      <c r="AO413" t="s">
        <v>144</v>
      </c>
      <c r="AP413" t="s">
        <v>154</v>
      </c>
      <c r="AQ413" t="s">
        <v>162</v>
      </c>
    </row>
    <row r="414" spans="1:43" x14ac:dyDescent="0.35">
      <c r="A414">
        <v>20</v>
      </c>
      <c r="B414" t="s">
        <v>35</v>
      </c>
      <c r="C414" t="s">
        <v>44</v>
      </c>
      <c r="D414">
        <v>769</v>
      </c>
      <c r="E414" t="s">
        <v>37</v>
      </c>
      <c r="F414">
        <v>9</v>
      </c>
      <c r="G414">
        <v>3</v>
      </c>
      <c r="H414" t="s">
        <v>59</v>
      </c>
      <c r="I414">
        <v>1</v>
      </c>
      <c r="J414">
        <v>1077</v>
      </c>
      <c r="K414">
        <v>4</v>
      </c>
      <c r="L414" t="s">
        <v>39</v>
      </c>
      <c r="M414">
        <v>54</v>
      </c>
      <c r="N414">
        <v>3</v>
      </c>
      <c r="O414">
        <v>1</v>
      </c>
      <c r="P414" t="s">
        <v>57</v>
      </c>
      <c r="Q414">
        <v>4</v>
      </c>
      <c r="R414" t="s">
        <v>41</v>
      </c>
      <c r="S414">
        <v>2323</v>
      </c>
      <c r="T414">
        <v>17205</v>
      </c>
      <c r="U414">
        <v>1</v>
      </c>
      <c r="V414" t="s">
        <v>42</v>
      </c>
      <c r="W414" t="s">
        <v>35</v>
      </c>
      <c r="X414">
        <v>14</v>
      </c>
      <c r="Y414">
        <v>3</v>
      </c>
      <c r="Z414">
        <v>2</v>
      </c>
      <c r="AA414">
        <v>80</v>
      </c>
      <c r="AB414">
        <v>0</v>
      </c>
      <c r="AC414">
        <v>2</v>
      </c>
      <c r="AD414">
        <v>3</v>
      </c>
      <c r="AE414">
        <v>3</v>
      </c>
      <c r="AF414">
        <v>2</v>
      </c>
      <c r="AG414">
        <v>2</v>
      </c>
      <c r="AH414">
        <v>0</v>
      </c>
      <c r="AI414">
        <v>2</v>
      </c>
      <c r="AJ414">
        <v>0.14000000000000001</v>
      </c>
      <c r="AK414" t="s">
        <v>159</v>
      </c>
      <c r="AL414" t="s">
        <v>148</v>
      </c>
      <c r="AM414" t="s">
        <v>152</v>
      </c>
      <c r="AN414" t="s">
        <v>143</v>
      </c>
      <c r="AO414" t="s">
        <v>144</v>
      </c>
      <c r="AP414" t="s">
        <v>149</v>
      </c>
      <c r="AQ414" t="s">
        <v>162</v>
      </c>
    </row>
    <row r="415" spans="1:43" x14ac:dyDescent="0.35">
      <c r="A415">
        <v>26</v>
      </c>
      <c r="B415" t="s">
        <v>35</v>
      </c>
      <c r="C415" t="s">
        <v>44</v>
      </c>
      <c r="D415">
        <v>342</v>
      </c>
      <c r="E415" t="s">
        <v>45</v>
      </c>
      <c r="F415">
        <v>2</v>
      </c>
      <c r="G415">
        <v>3</v>
      </c>
      <c r="H415" t="s">
        <v>38</v>
      </c>
      <c r="I415">
        <v>1</v>
      </c>
      <c r="J415">
        <v>1053</v>
      </c>
      <c r="K415">
        <v>1</v>
      </c>
      <c r="L415" t="s">
        <v>46</v>
      </c>
      <c r="M415">
        <v>57</v>
      </c>
      <c r="N415">
        <v>3</v>
      </c>
      <c r="O415">
        <v>1</v>
      </c>
      <c r="P415" t="s">
        <v>47</v>
      </c>
      <c r="Q415">
        <v>1</v>
      </c>
      <c r="R415" t="s">
        <v>48</v>
      </c>
      <c r="S415">
        <v>2042</v>
      </c>
      <c r="T415">
        <v>15346</v>
      </c>
      <c r="U415">
        <v>6</v>
      </c>
      <c r="V415" t="s">
        <v>42</v>
      </c>
      <c r="W415" t="s">
        <v>35</v>
      </c>
      <c r="X415">
        <v>14</v>
      </c>
      <c r="Y415">
        <v>3</v>
      </c>
      <c r="Z415">
        <v>2</v>
      </c>
      <c r="AA415">
        <v>80</v>
      </c>
      <c r="AB415">
        <v>1</v>
      </c>
      <c r="AC415">
        <v>6</v>
      </c>
      <c r="AD415">
        <v>2</v>
      </c>
      <c r="AE415">
        <v>3</v>
      </c>
      <c r="AF415">
        <v>3</v>
      </c>
      <c r="AG415">
        <v>2</v>
      </c>
      <c r="AH415">
        <v>1</v>
      </c>
      <c r="AI415">
        <v>2</v>
      </c>
      <c r="AJ415">
        <v>0.14000000000000001</v>
      </c>
      <c r="AK415" t="s">
        <v>159</v>
      </c>
      <c r="AL415" t="s">
        <v>148</v>
      </c>
      <c r="AM415" t="s">
        <v>152</v>
      </c>
      <c r="AN415" t="s">
        <v>143</v>
      </c>
      <c r="AO415" t="s">
        <v>144</v>
      </c>
      <c r="AP415" t="s">
        <v>145</v>
      </c>
      <c r="AQ415" t="s">
        <v>146</v>
      </c>
    </row>
    <row r="416" spans="1:43" x14ac:dyDescent="0.35">
      <c r="A416">
        <v>36</v>
      </c>
      <c r="B416" t="s">
        <v>35</v>
      </c>
      <c r="C416" t="s">
        <v>36</v>
      </c>
      <c r="D416">
        <v>660</v>
      </c>
      <c r="E416" t="s">
        <v>45</v>
      </c>
      <c r="F416">
        <v>15</v>
      </c>
      <c r="G416">
        <v>3</v>
      </c>
      <c r="H416" t="s">
        <v>49</v>
      </c>
      <c r="I416">
        <v>1</v>
      </c>
      <c r="J416">
        <v>1052</v>
      </c>
      <c r="K416">
        <v>1</v>
      </c>
      <c r="L416" t="s">
        <v>46</v>
      </c>
      <c r="M416">
        <v>81</v>
      </c>
      <c r="N416">
        <v>3</v>
      </c>
      <c r="O416">
        <v>2</v>
      </c>
      <c r="P416" t="s">
        <v>50</v>
      </c>
      <c r="Q416">
        <v>3</v>
      </c>
      <c r="R416" t="s">
        <v>52</v>
      </c>
      <c r="S416">
        <v>4834</v>
      </c>
      <c r="T416">
        <v>7858</v>
      </c>
      <c r="U416">
        <v>7</v>
      </c>
      <c r="V416" t="s">
        <v>42</v>
      </c>
      <c r="W416" t="s">
        <v>43</v>
      </c>
      <c r="X416">
        <v>14</v>
      </c>
      <c r="Y416">
        <v>3</v>
      </c>
      <c r="Z416">
        <v>2</v>
      </c>
      <c r="AA416">
        <v>80</v>
      </c>
      <c r="AB416">
        <v>1</v>
      </c>
      <c r="AC416">
        <v>9</v>
      </c>
      <c r="AD416">
        <v>3</v>
      </c>
      <c r="AE416">
        <v>2</v>
      </c>
      <c r="AF416">
        <v>1</v>
      </c>
      <c r="AG416">
        <v>0</v>
      </c>
      <c r="AH416">
        <v>0</v>
      </c>
      <c r="AI416">
        <v>0</v>
      </c>
      <c r="AJ416">
        <v>0.14000000000000001</v>
      </c>
      <c r="AK416" t="s">
        <v>140</v>
      </c>
      <c r="AL416" t="s">
        <v>151</v>
      </c>
      <c r="AM416" t="s">
        <v>142</v>
      </c>
      <c r="AN416" t="s">
        <v>157</v>
      </c>
      <c r="AO416" t="s">
        <v>144</v>
      </c>
      <c r="AP416" t="s">
        <v>149</v>
      </c>
      <c r="AQ416" t="s">
        <v>146</v>
      </c>
    </row>
    <row r="417" spans="1:43" x14ac:dyDescent="0.35">
      <c r="A417">
        <v>36</v>
      </c>
      <c r="B417" t="s">
        <v>35</v>
      </c>
      <c r="C417" t="s">
        <v>36</v>
      </c>
      <c r="D417">
        <v>885</v>
      </c>
      <c r="E417" t="s">
        <v>45</v>
      </c>
      <c r="F417">
        <v>16</v>
      </c>
      <c r="G417">
        <v>4</v>
      </c>
      <c r="H417" t="s">
        <v>38</v>
      </c>
      <c r="I417">
        <v>1</v>
      </c>
      <c r="J417">
        <v>1042</v>
      </c>
      <c r="K417">
        <v>3</v>
      </c>
      <c r="L417" t="s">
        <v>39</v>
      </c>
      <c r="M417">
        <v>43</v>
      </c>
      <c r="N417">
        <v>4</v>
      </c>
      <c r="O417">
        <v>1</v>
      </c>
      <c r="P417" t="s">
        <v>50</v>
      </c>
      <c r="Q417">
        <v>1</v>
      </c>
      <c r="R417" t="s">
        <v>41</v>
      </c>
      <c r="S417">
        <v>2743</v>
      </c>
      <c r="T417">
        <v>8269</v>
      </c>
      <c r="U417">
        <v>1</v>
      </c>
      <c r="V417" t="s">
        <v>42</v>
      </c>
      <c r="W417" t="s">
        <v>43</v>
      </c>
      <c r="X417">
        <v>16</v>
      </c>
      <c r="Y417">
        <v>3</v>
      </c>
      <c r="Z417">
        <v>3</v>
      </c>
      <c r="AA417">
        <v>80</v>
      </c>
      <c r="AB417">
        <v>0</v>
      </c>
      <c r="AC417">
        <v>18</v>
      </c>
      <c r="AD417">
        <v>1</v>
      </c>
      <c r="AE417">
        <v>3</v>
      </c>
      <c r="AF417">
        <v>17</v>
      </c>
      <c r="AG417">
        <v>13</v>
      </c>
      <c r="AH417">
        <v>15</v>
      </c>
      <c r="AI417">
        <v>14</v>
      </c>
      <c r="AJ417">
        <v>0.16</v>
      </c>
      <c r="AK417" t="s">
        <v>140</v>
      </c>
      <c r="AL417" t="s">
        <v>155</v>
      </c>
      <c r="AM417" t="s">
        <v>156</v>
      </c>
      <c r="AN417" t="s">
        <v>157</v>
      </c>
      <c r="AO417" t="s">
        <v>153</v>
      </c>
      <c r="AP417" t="s">
        <v>145</v>
      </c>
      <c r="AQ417" t="s">
        <v>150</v>
      </c>
    </row>
    <row r="418" spans="1:43" x14ac:dyDescent="0.35">
      <c r="A418">
        <v>24</v>
      </c>
      <c r="B418" t="s">
        <v>35</v>
      </c>
      <c r="C418" t="s">
        <v>36</v>
      </c>
      <c r="D418">
        <v>1448</v>
      </c>
      <c r="E418" t="s">
        <v>37</v>
      </c>
      <c r="F418">
        <v>1</v>
      </c>
      <c r="G418">
        <v>1</v>
      </c>
      <c r="H418" t="s">
        <v>60</v>
      </c>
      <c r="I418">
        <v>1</v>
      </c>
      <c r="J418">
        <v>554</v>
      </c>
      <c r="K418">
        <v>1</v>
      </c>
      <c r="L418" t="s">
        <v>39</v>
      </c>
      <c r="M418">
        <v>62</v>
      </c>
      <c r="N418">
        <v>3</v>
      </c>
      <c r="O418">
        <v>1</v>
      </c>
      <c r="P418" t="s">
        <v>57</v>
      </c>
      <c r="Q418">
        <v>2</v>
      </c>
      <c r="R418" t="s">
        <v>41</v>
      </c>
      <c r="S418">
        <v>3202</v>
      </c>
      <c r="T418">
        <v>21972</v>
      </c>
      <c r="U418">
        <v>1</v>
      </c>
      <c r="V418" t="s">
        <v>42</v>
      </c>
      <c r="W418" t="s">
        <v>35</v>
      </c>
      <c r="X418">
        <v>16</v>
      </c>
      <c r="Y418">
        <v>3</v>
      </c>
      <c r="Z418">
        <v>2</v>
      </c>
      <c r="AA418">
        <v>80</v>
      </c>
      <c r="AB418">
        <v>0</v>
      </c>
      <c r="AC418">
        <v>6</v>
      </c>
      <c r="AD418">
        <v>4</v>
      </c>
      <c r="AE418">
        <v>3</v>
      </c>
      <c r="AF418">
        <v>5</v>
      </c>
      <c r="AG418">
        <v>3</v>
      </c>
      <c r="AH418">
        <v>1</v>
      </c>
      <c r="AI418">
        <v>4</v>
      </c>
      <c r="AJ418">
        <v>0.16</v>
      </c>
      <c r="AK418" t="s">
        <v>159</v>
      </c>
      <c r="AL418" t="s">
        <v>148</v>
      </c>
      <c r="AM418" t="s">
        <v>152</v>
      </c>
      <c r="AN418" t="s">
        <v>143</v>
      </c>
      <c r="AO418" t="s">
        <v>153</v>
      </c>
      <c r="AP418" t="s">
        <v>149</v>
      </c>
      <c r="AQ418" t="s">
        <v>146</v>
      </c>
    </row>
    <row r="419" spans="1:43" x14ac:dyDescent="0.35">
      <c r="A419">
        <v>34</v>
      </c>
      <c r="B419" t="s">
        <v>35</v>
      </c>
      <c r="C419" t="s">
        <v>44</v>
      </c>
      <c r="D419">
        <v>296</v>
      </c>
      <c r="E419" t="s">
        <v>37</v>
      </c>
      <c r="F419">
        <v>6</v>
      </c>
      <c r="G419">
        <v>2</v>
      </c>
      <c r="H419" t="s">
        <v>59</v>
      </c>
      <c r="I419">
        <v>1</v>
      </c>
      <c r="J419">
        <v>555</v>
      </c>
      <c r="K419">
        <v>4</v>
      </c>
      <c r="L419" t="s">
        <v>39</v>
      </c>
      <c r="M419">
        <v>33</v>
      </c>
      <c r="N419">
        <v>1</v>
      </c>
      <c r="O419">
        <v>1</v>
      </c>
      <c r="P419" t="s">
        <v>57</v>
      </c>
      <c r="Q419">
        <v>3</v>
      </c>
      <c r="R419" t="s">
        <v>52</v>
      </c>
      <c r="S419">
        <v>2351</v>
      </c>
      <c r="T419">
        <v>12253</v>
      </c>
      <c r="U419">
        <v>0</v>
      </c>
      <c r="V419" t="s">
        <v>42</v>
      </c>
      <c r="W419" t="s">
        <v>43</v>
      </c>
      <c r="X419">
        <v>16</v>
      </c>
      <c r="Y419">
        <v>3</v>
      </c>
      <c r="Z419">
        <v>4</v>
      </c>
      <c r="AA419">
        <v>80</v>
      </c>
      <c r="AB419">
        <v>1</v>
      </c>
      <c r="AC419">
        <v>3</v>
      </c>
      <c r="AD419">
        <v>3</v>
      </c>
      <c r="AE419">
        <v>2</v>
      </c>
      <c r="AF419">
        <v>2</v>
      </c>
      <c r="AG419">
        <v>2</v>
      </c>
      <c r="AH419">
        <v>1</v>
      </c>
      <c r="AI419">
        <v>0</v>
      </c>
      <c r="AJ419">
        <v>0.16</v>
      </c>
      <c r="AK419" t="s">
        <v>140</v>
      </c>
      <c r="AL419" t="s">
        <v>148</v>
      </c>
      <c r="AM419" t="s">
        <v>156</v>
      </c>
      <c r="AN419" t="s">
        <v>143</v>
      </c>
      <c r="AO419" t="s">
        <v>153</v>
      </c>
      <c r="AP419" t="s">
        <v>149</v>
      </c>
      <c r="AQ419" t="s">
        <v>162</v>
      </c>
    </row>
    <row r="420" spans="1:43" x14ac:dyDescent="0.35">
      <c r="A420">
        <v>52</v>
      </c>
      <c r="B420" t="s">
        <v>35</v>
      </c>
      <c r="C420" t="s">
        <v>36</v>
      </c>
      <c r="D420">
        <v>266</v>
      </c>
      <c r="E420" t="s">
        <v>37</v>
      </c>
      <c r="F420">
        <v>2</v>
      </c>
      <c r="G420">
        <v>1</v>
      </c>
      <c r="H420" t="s">
        <v>59</v>
      </c>
      <c r="I420">
        <v>1</v>
      </c>
      <c r="J420">
        <v>1038</v>
      </c>
      <c r="K420">
        <v>1</v>
      </c>
      <c r="L420" t="s">
        <v>39</v>
      </c>
      <c r="M420">
        <v>57</v>
      </c>
      <c r="N420">
        <v>1</v>
      </c>
      <c r="O420">
        <v>5</v>
      </c>
      <c r="P420" t="s">
        <v>56</v>
      </c>
      <c r="Q420">
        <v>4</v>
      </c>
      <c r="R420" t="s">
        <v>48</v>
      </c>
      <c r="S420">
        <v>19845</v>
      </c>
      <c r="T420">
        <v>25846</v>
      </c>
      <c r="U420">
        <v>1</v>
      </c>
      <c r="V420" t="s">
        <v>42</v>
      </c>
      <c r="W420" t="s">
        <v>43</v>
      </c>
      <c r="X420">
        <v>15</v>
      </c>
      <c r="Y420">
        <v>3</v>
      </c>
      <c r="Z420">
        <v>4</v>
      </c>
      <c r="AA420">
        <v>80</v>
      </c>
      <c r="AB420">
        <v>1</v>
      </c>
      <c r="AC420">
        <v>33</v>
      </c>
      <c r="AD420">
        <v>3</v>
      </c>
      <c r="AE420">
        <v>3</v>
      </c>
      <c r="AF420">
        <v>32</v>
      </c>
      <c r="AG420">
        <v>14</v>
      </c>
      <c r="AH420">
        <v>6</v>
      </c>
      <c r="AI420">
        <v>9</v>
      </c>
      <c r="AJ420">
        <v>0.15</v>
      </c>
      <c r="AK420" t="s">
        <v>147</v>
      </c>
      <c r="AL420" t="s">
        <v>161</v>
      </c>
      <c r="AM420" t="s">
        <v>152</v>
      </c>
      <c r="AN420" t="s">
        <v>143</v>
      </c>
      <c r="AO420" t="s">
        <v>144</v>
      </c>
      <c r="AP420" t="s">
        <v>149</v>
      </c>
      <c r="AQ420" t="s">
        <v>150</v>
      </c>
    </row>
    <row r="421" spans="1:43" x14ac:dyDescent="0.35">
      <c r="A421">
        <v>26</v>
      </c>
      <c r="B421" t="s">
        <v>35</v>
      </c>
      <c r="C421" t="s">
        <v>55</v>
      </c>
      <c r="D421">
        <v>265</v>
      </c>
      <c r="E421" t="s">
        <v>37</v>
      </c>
      <c r="F421">
        <v>29</v>
      </c>
      <c r="G421">
        <v>2</v>
      </c>
      <c r="H421" t="s">
        <v>51</v>
      </c>
      <c r="I421">
        <v>1</v>
      </c>
      <c r="J421">
        <v>1037</v>
      </c>
      <c r="K421">
        <v>2</v>
      </c>
      <c r="L421" t="s">
        <v>46</v>
      </c>
      <c r="M421">
        <v>79</v>
      </c>
      <c r="N421">
        <v>1</v>
      </c>
      <c r="O421">
        <v>2</v>
      </c>
      <c r="P421" t="s">
        <v>40</v>
      </c>
      <c r="Q421">
        <v>1</v>
      </c>
      <c r="R421" t="s">
        <v>41</v>
      </c>
      <c r="S421">
        <v>4969</v>
      </c>
      <c r="T421">
        <v>21813</v>
      </c>
      <c r="U421">
        <v>8</v>
      </c>
      <c r="V421" t="s">
        <v>42</v>
      </c>
      <c r="W421" t="s">
        <v>43</v>
      </c>
      <c r="X421">
        <v>18</v>
      </c>
      <c r="Y421">
        <v>3</v>
      </c>
      <c r="Z421">
        <v>4</v>
      </c>
      <c r="AA421">
        <v>80</v>
      </c>
      <c r="AB421">
        <v>0</v>
      </c>
      <c r="AC421">
        <v>7</v>
      </c>
      <c r="AD421">
        <v>6</v>
      </c>
      <c r="AE421">
        <v>3</v>
      </c>
      <c r="AF421">
        <v>2</v>
      </c>
      <c r="AG421">
        <v>2</v>
      </c>
      <c r="AH421">
        <v>2</v>
      </c>
      <c r="AI421">
        <v>2</v>
      </c>
      <c r="AJ421">
        <v>0.18</v>
      </c>
      <c r="AK421" t="s">
        <v>159</v>
      </c>
      <c r="AL421" t="s">
        <v>148</v>
      </c>
      <c r="AM421" t="s">
        <v>142</v>
      </c>
      <c r="AN421" t="s">
        <v>160</v>
      </c>
      <c r="AO421" t="s">
        <v>153</v>
      </c>
      <c r="AP421" t="s">
        <v>154</v>
      </c>
      <c r="AQ421" t="s">
        <v>146</v>
      </c>
    </row>
    <row r="422" spans="1:43" x14ac:dyDescent="0.35">
      <c r="A422">
        <v>37</v>
      </c>
      <c r="B422" t="s">
        <v>35</v>
      </c>
      <c r="C422" t="s">
        <v>36</v>
      </c>
      <c r="D422">
        <v>1141</v>
      </c>
      <c r="E422" t="s">
        <v>45</v>
      </c>
      <c r="F422">
        <v>11</v>
      </c>
      <c r="G422">
        <v>2</v>
      </c>
      <c r="H422" t="s">
        <v>51</v>
      </c>
      <c r="I422">
        <v>1</v>
      </c>
      <c r="J422">
        <v>1033</v>
      </c>
      <c r="K422">
        <v>1</v>
      </c>
      <c r="L422" t="s">
        <v>39</v>
      </c>
      <c r="M422">
        <v>61</v>
      </c>
      <c r="N422">
        <v>1</v>
      </c>
      <c r="O422">
        <v>2</v>
      </c>
      <c r="P422" t="s">
        <v>54</v>
      </c>
      <c r="Q422">
        <v>2</v>
      </c>
      <c r="R422" t="s">
        <v>48</v>
      </c>
      <c r="S422">
        <v>4777</v>
      </c>
      <c r="T422">
        <v>14382</v>
      </c>
      <c r="U422">
        <v>5</v>
      </c>
      <c r="V422" t="s">
        <v>42</v>
      </c>
      <c r="W422" t="s">
        <v>43</v>
      </c>
      <c r="X422">
        <v>15</v>
      </c>
      <c r="Y422">
        <v>3</v>
      </c>
      <c r="Z422">
        <v>1</v>
      </c>
      <c r="AA422">
        <v>80</v>
      </c>
      <c r="AB422">
        <v>0</v>
      </c>
      <c r="AC422">
        <v>15</v>
      </c>
      <c r="AD422">
        <v>2</v>
      </c>
      <c r="AE422">
        <v>1</v>
      </c>
      <c r="AF422">
        <v>1</v>
      </c>
      <c r="AG422">
        <v>0</v>
      </c>
      <c r="AH422">
        <v>0</v>
      </c>
      <c r="AI422">
        <v>0</v>
      </c>
      <c r="AJ422">
        <v>0.15</v>
      </c>
      <c r="AK422" t="s">
        <v>140</v>
      </c>
      <c r="AL422" t="s">
        <v>151</v>
      </c>
      <c r="AM422" t="s">
        <v>152</v>
      </c>
      <c r="AN422" t="s">
        <v>157</v>
      </c>
      <c r="AO422" t="s">
        <v>144</v>
      </c>
      <c r="AP422" t="s">
        <v>145</v>
      </c>
      <c r="AQ422" t="s">
        <v>150</v>
      </c>
    </row>
    <row r="423" spans="1:43" x14ac:dyDescent="0.35">
      <c r="A423">
        <v>30</v>
      </c>
      <c r="B423" t="s">
        <v>35</v>
      </c>
      <c r="C423" t="s">
        <v>44</v>
      </c>
      <c r="D423">
        <v>109</v>
      </c>
      <c r="E423" t="s">
        <v>45</v>
      </c>
      <c r="F423">
        <v>5</v>
      </c>
      <c r="G423">
        <v>3</v>
      </c>
      <c r="H423" t="s">
        <v>51</v>
      </c>
      <c r="I423">
        <v>1</v>
      </c>
      <c r="J423">
        <v>1017</v>
      </c>
      <c r="K423">
        <v>2</v>
      </c>
      <c r="L423" t="s">
        <v>39</v>
      </c>
      <c r="M423">
        <v>60</v>
      </c>
      <c r="N423">
        <v>3</v>
      </c>
      <c r="O423">
        <v>1</v>
      </c>
      <c r="P423" t="s">
        <v>50</v>
      </c>
      <c r="Q423">
        <v>2</v>
      </c>
      <c r="R423" t="s">
        <v>41</v>
      </c>
      <c r="S423">
        <v>2422</v>
      </c>
      <c r="T423">
        <v>25725</v>
      </c>
      <c r="U423">
        <v>0</v>
      </c>
      <c r="V423" t="s">
        <v>42</v>
      </c>
      <c r="W423" t="s">
        <v>43</v>
      </c>
      <c r="X423">
        <v>17</v>
      </c>
      <c r="Y423">
        <v>3</v>
      </c>
      <c r="Z423">
        <v>1</v>
      </c>
      <c r="AA423">
        <v>80</v>
      </c>
      <c r="AB423">
        <v>0</v>
      </c>
      <c r="AC423">
        <v>4</v>
      </c>
      <c r="AD423">
        <v>3</v>
      </c>
      <c r="AE423">
        <v>3</v>
      </c>
      <c r="AF423">
        <v>3</v>
      </c>
      <c r="AG423">
        <v>2</v>
      </c>
      <c r="AH423">
        <v>1</v>
      </c>
      <c r="AI423">
        <v>2</v>
      </c>
      <c r="AJ423">
        <v>0.17</v>
      </c>
      <c r="AK423" t="s">
        <v>140</v>
      </c>
      <c r="AL423" t="s">
        <v>148</v>
      </c>
      <c r="AM423" t="s">
        <v>152</v>
      </c>
      <c r="AN423" t="s">
        <v>143</v>
      </c>
      <c r="AO423" t="s">
        <v>153</v>
      </c>
      <c r="AP423" t="s">
        <v>149</v>
      </c>
      <c r="AQ423" t="s">
        <v>146</v>
      </c>
    </row>
    <row r="424" spans="1:43" x14ac:dyDescent="0.35">
      <c r="A424">
        <v>20</v>
      </c>
      <c r="B424" t="s">
        <v>35</v>
      </c>
      <c r="C424" t="s">
        <v>36</v>
      </c>
      <c r="D424">
        <v>1097</v>
      </c>
      <c r="E424" t="s">
        <v>45</v>
      </c>
      <c r="F424">
        <v>11</v>
      </c>
      <c r="G424">
        <v>3</v>
      </c>
      <c r="H424" t="s">
        <v>51</v>
      </c>
      <c r="I424">
        <v>1</v>
      </c>
      <c r="J424">
        <v>1016</v>
      </c>
      <c r="K424">
        <v>4</v>
      </c>
      <c r="L424" t="s">
        <v>39</v>
      </c>
      <c r="M424">
        <v>98</v>
      </c>
      <c r="N424">
        <v>2</v>
      </c>
      <c r="O424">
        <v>1</v>
      </c>
      <c r="P424" t="s">
        <v>47</v>
      </c>
      <c r="Q424">
        <v>1</v>
      </c>
      <c r="R424" t="s">
        <v>41</v>
      </c>
      <c r="S424">
        <v>2600</v>
      </c>
      <c r="T424">
        <v>18275</v>
      </c>
      <c r="U424">
        <v>1</v>
      </c>
      <c r="V424" t="s">
        <v>42</v>
      </c>
      <c r="W424" t="s">
        <v>35</v>
      </c>
      <c r="X424">
        <v>15</v>
      </c>
      <c r="Y424">
        <v>3</v>
      </c>
      <c r="Z424">
        <v>1</v>
      </c>
      <c r="AA424">
        <v>80</v>
      </c>
      <c r="AB424">
        <v>0</v>
      </c>
      <c r="AC424">
        <v>1</v>
      </c>
      <c r="AD424">
        <v>2</v>
      </c>
      <c r="AE424">
        <v>3</v>
      </c>
      <c r="AF424">
        <v>1</v>
      </c>
      <c r="AG424">
        <v>0</v>
      </c>
      <c r="AH424">
        <v>0</v>
      </c>
      <c r="AI424">
        <v>0</v>
      </c>
      <c r="AJ424">
        <v>0.15</v>
      </c>
      <c r="AK424" t="s">
        <v>159</v>
      </c>
      <c r="AL424" t="s">
        <v>151</v>
      </c>
      <c r="AM424" t="s">
        <v>142</v>
      </c>
      <c r="AN424" t="s">
        <v>157</v>
      </c>
      <c r="AO424" t="s">
        <v>144</v>
      </c>
      <c r="AP424" t="s">
        <v>145</v>
      </c>
      <c r="AQ424" t="s">
        <v>162</v>
      </c>
    </row>
    <row r="425" spans="1:43" x14ac:dyDescent="0.35">
      <c r="A425">
        <v>29</v>
      </c>
      <c r="B425" t="s">
        <v>35</v>
      </c>
      <c r="C425" t="s">
        <v>36</v>
      </c>
      <c r="D425">
        <v>408</v>
      </c>
      <c r="E425" t="s">
        <v>45</v>
      </c>
      <c r="F425">
        <v>25</v>
      </c>
      <c r="G425">
        <v>5</v>
      </c>
      <c r="H425" t="s">
        <v>60</v>
      </c>
      <c r="I425">
        <v>1</v>
      </c>
      <c r="J425">
        <v>565</v>
      </c>
      <c r="K425">
        <v>3</v>
      </c>
      <c r="L425" t="s">
        <v>39</v>
      </c>
      <c r="M425">
        <v>71</v>
      </c>
      <c r="N425">
        <v>2</v>
      </c>
      <c r="O425">
        <v>1</v>
      </c>
      <c r="P425" t="s">
        <v>47</v>
      </c>
      <c r="Q425">
        <v>2</v>
      </c>
      <c r="R425" t="s">
        <v>48</v>
      </c>
      <c r="S425">
        <v>2546</v>
      </c>
      <c r="T425">
        <v>18300</v>
      </c>
      <c r="U425">
        <v>5</v>
      </c>
      <c r="V425" t="s">
        <v>42</v>
      </c>
      <c r="W425" t="s">
        <v>43</v>
      </c>
      <c r="X425">
        <v>16</v>
      </c>
      <c r="Y425">
        <v>3</v>
      </c>
      <c r="Z425">
        <v>2</v>
      </c>
      <c r="AA425">
        <v>80</v>
      </c>
      <c r="AB425">
        <v>0</v>
      </c>
      <c r="AC425">
        <v>6</v>
      </c>
      <c r="AD425">
        <v>2</v>
      </c>
      <c r="AE425">
        <v>4</v>
      </c>
      <c r="AF425">
        <v>2</v>
      </c>
      <c r="AG425">
        <v>2</v>
      </c>
      <c r="AH425">
        <v>1</v>
      </c>
      <c r="AI425">
        <v>1</v>
      </c>
      <c r="AJ425">
        <v>0.16</v>
      </c>
      <c r="AK425" t="s">
        <v>140</v>
      </c>
      <c r="AL425" t="s">
        <v>148</v>
      </c>
      <c r="AM425" t="s">
        <v>152</v>
      </c>
      <c r="AN425" t="s">
        <v>160</v>
      </c>
      <c r="AO425" t="s">
        <v>153</v>
      </c>
      <c r="AP425" t="s">
        <v>145</v>
      </c>
      <c r="AQ425" t="s">
        <v>146</v>
      </c>
    </row>
    <row r="426" spans="1:43" x14ac:dyDescent="0.35">
      <c r="A426">
        <v>19</v>
      </c>
      <c r="B426" t="s">
        <v>35</v>
      </c>
      <c r="C426" t="s">
        <v>36</v>
      </c>
      <c r="D426">
        <v>489</v>
      </c>
      <c r="E426" t="s">
        <v>61</v>
      </c>
      <c r="F426">
        <v>2</v>
      </c>
      <c r="G426">
        <v>2</v>
      </c>
      <c r="H426" t="s">
        <v>60</v>
      </c>
      <c r="I426">
        <v>1</v>
      </c>
      <c r="J426">
        <v>566</v>
      </c>
      <c r="K426">
        <v>1</v>
      </c>
      <c r="L426" t="s">
        <v>46</v>
      </c>
      <c r="M426">
        <v>52</v>
      </c>
      <c r="N426">
        <v>2</v>
      </c>
      <c r="O426">
        <v>1</v>
      </c>
      <c r="P426" t="s">
        <v>61</v>
      </c>
      <c r="Q426">
        <v>4</v>
      </c>
      <c r="R426" t="s">
        <v>41</v>
      </c>
      <c r="S426">
        <v>2564</v>
      </c>
      <c r="T426">
        <v>18437</v>
      </c>
      <c r="U426">
        <v>1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0</v>
      </c>
      <c r="AC426">
        <v>1</v>
      </c>
      <c r="AD426">
        <v>3</v>
      </c>
      <c r="AE426">
        <v>4</v>
      </c>
      <c r="AF426">
        <v>1</v>
      </c>
      <c r="AG426">
        <v>0</v>
      </c>
      <c r="AH426">
        <v>0</v>
      </c>
      <c r="AI426">
        <v>0</v>
      </c>
      <c r="AJ426">
        <v>0.12</v>
      </c>
      <c r="AK426" t="s">
        <v>159</v>
      </c>
      <c r="AL426" t="s">
        <v>151</v>
      </c>
      <c r="AM426" t="s">
        <v>152</v>
      </c>
      <c r="AN426" t="s">
        <v>143</v>
      </c>
      <c r="AO426" t="s">
        <v>144</v>
      </c>
      <c r="AP426" t="s">
        <v>149</v>
      </c>
      <c r="AQ426" t="s">
        <v>162</v>
      </c>
    </row>
    <row r="427" spans="1:43" x14ac:dyDescent="0.35">
      <c r="A427">
        <v>35</v>
      </c>
      <c r="B427" t="s">
        <v>35</v>
      </c>
      <c r="C427" t="s">
        <v>36</v>
      </c>
      <c r="D427">
        <v>622</v>
      </c>
      <c r="E427" t="s">
        <v>45</v>
      </c>
      <c r="F427">
        <v>14</v>
      </c>
      <c r="G427">
        <v>4</v>
      </c>
      <c r="H427" t="s">
        <v>49</v>
      </c>
      <c r="I427">
        <v>1</v>
      </c>
      <c r="J427">
        <v>1010</v>
      </c>
      <c r="K427">
        <v>3</v>
      </c>
      <c r="L427" t="s">
        <v>46</v>
      </c>
      <c r="M427">
        <v>39</v>
      </c>
      <c r="N427">
        <v>2</v>
      </c>
      <c r="O427">
        <v>1</v>
      </c>
      <c r="P427" t="s">
        <v>50</v>
      </c>
      <c r="Q427">
        <v>2</v>
      </c>
      <c r="R427" t="s">
        <v>52</v>
      </c>
      <c r="S427">
        <v>3743</v>
      </c>
      <c r="T427">
        <v>10074</v>
      </c>
      <c r="U427">
        <v>1</v>
      </c>
      <c r="V427" t="s">
        <v>42</v>
      </c>
      <c r="W427" t="s">
        <v>35</v>
      </c>
      <c r="X427">
        <v>24</v>
      </c>
      <c r="Y427">
        <v>4</v>
      </c>
      <c r="Z427">
        <v>4</v>
      </c>
      <c r="AA427">
        <v>80</v>
      </c>
      <c r="AB427">
        <v>1</v>
      </c>
      <c r="AC427">
        <v>5</v>
      </c>
      <c r="AD427">
        <v>2</v>
      </c>
      <c r="AE427">
        <v>1</v>
      </c>
      <c r="AF427">
        <v>4</v>
      </c>
      <c r="AG427">
        <v>2</v>
      </c>
      <c r="AH427">
        <v>0</v>
      </c>
      <c r="AI427">
        <v>2</v>
      </c>
      <c r="AJ427">
        <v>0.24</v>
      </c>
      <c r="AK427" t="s">
        <v>140</v>
      </c>
      <c r="AL427" t="s">
        <v>148</v>
      </c>
      <c r="AM427" t="s">
        <v>156</v>
      </c>
      <c r="AN427" t="s">
        <v>157</v>
      </c>
      <c r="AO427" t="s">
        <v>158</v>
      </c>
      <c r="AP427" t="s">
        <v>145</v>
      </c>
      <c r="AQ427" t="s">
        <v>146</v>
      </c>
    </row>
    <row r="428" spans="1:43" x14ac:dyDescent="0.35">
      <c r="A428">
        <v>30</v>
      </c>
      <c r="B428" t="s">
        <v>35</v>
      </c>
      <c r="C428" t="s">
        <v>36</v>
      </c>
      <c r="D428">
        <v>138</v>
      </c>
      <c r="E428" t="s">
        <v>45</v>
      </c>
      <c r="F428">
        <v>22</v>
      </c>
      <c r="G428">
        <v>3</v>
      </c>
      <c r="H428" t="s">
        <v>38</v>
      </c>
      <c r="I428">
        <v>1</v>
      </c>
      <c r="J428">
        <v>1004</v>
      </c>
      <c r="K428">
        <v>1</v>
      </c>
      <c r="L428" t="s">
        <v>39</v>
      </c>
      <c r="M428">
        <v>48</v>
      </c>
      <c r="N428">
        <v>3</v>
      </c>
      <c r="O428">
        <v>1</v>
      </c>
      <c r="P428" t="s">
        <v>47</v>
      </c>
      <c r="Q428">
        <v>3</v>
      </c>
      <c r="R428" t="s">
        <v>48</v>
      </c>
      <c r="S428">
        <v>2132</v>
      </c>
      <c r="T428">
        <v>11539</v>
      </c>
      <c r="U428">
        <v>4</v>
      </c>
      <c r="V428" t="s">
        <v>42</v>
      </c>
      <c r="W428" t="s">
        <v>35</v>
      </c>
      <c r="X428">
        <v>11</v>
      </c>
      <c r="Y428">
        <v>3</v>
      </c>
      <c r="Z428">
        <v>2</v>
      </c>
      <c r="AA428">
        <v>80</v>
      </c>
      <c r="AB428">
        <v>0</v>
      </c>
      <c r="AC428">
        <v>7</v>
      </c>
      <c r="AD428">
        <v>2</v>
      </c>
      <c r="AE428">
        <v>3</v>
      </c>
      <c r="AF428">
        <v>5</v>
      </c>
      <c r="AG428">
        <v>2</v>
      </c>
      <c r="AH428">
        <v>0</v>
      </c>
      <c r="AI428">
        <v>1</v>
      </c>
      <c r="AJ428">
        <v>0.11</v>
      </c>
      <c r="AK428" t="s">
        <v>140</v>
      </c>
      <c r="AL428" t="s">
        <v>148</v>
      </c>
      <c r="AM428" t="s">
        <v>156</v>
      </c>
      <c r="AN428" t="s">
        <v>160</v>
      </c>
      <c r="AO428" t="s">
        <v>144</v>
      </c>
      <c r="AP428" t="s">
        <v>145</v>
      </c>
      <c r="AQ428" t="s">
        <v>146</v>
      </c>
    </row>
    <row r="429" spans="1:43" x14ac:dyDescent="0.35">
      <c r="A429">
        <v>29</v>
      </c>
      <c r="B429" t="s">
        <v>35</v>
      </c>
      <c r="C429" t="s">
        <v>36</v>
      </c>
      <c r="D429">
        <v>906</v>
      </c>
      <c r="E429" t="s">
        <v>45</v>
      </c>
      <c r="F429">
        <v>10</v>
      </c>
      <c r="G429">
        <v>3</v>
      </c>
      <c r="H429" t="s">
        <v>38</v>
      </c>
      <c r="I429">
        <v>1</v>
      </c>
      <c r="J429">
        <v>994</v>
      </c>
      <c r="K429">
        <v>4</v>
      </c>
      <c r="L429" t="s">
        <v>39</v>
      </c>
      <c r="M429">
        <v>92</v>
      </c>
      <c r="N429">
        <v>2</v>
      </c>
      <c r="O429">
        <v>1</v>
      </c>
      <c r="P429" t="s">
        <v>47</v>
      </c>
      <c r="Q429">
        <v>1</v>
      </c>
      <c r="R429" t="s">
        <v>41</v>
      </c>
      <c r="S429">
        <v>2404</v>
      </c>
      <c r="T429">
        <v>11479</v>
      </c>
      <c r="U429">
        <v>6</v>
      </c>
      <c r="V429" t="s">
        <v>42</v>
      </c>
      <c r="W429" t="s">
        <v>35</v>
      </c>
      <c r="X429">
        <v>20</v>
      </c>
      <c r="Y429">
        <v>4</v>
      </c>
      <c r="Z429">
        <v>3</v>
      </c>
      <c r="AA429">
        <v>80</v>
      </c>
      <c r="AB429">
        <v>0</v>
      </c>
      <c r="AC429">
        <v>3</v>
      </c>
      <c r="AD429">
        <v>5</v>
      </c>
      <c r="AE429">
        <v>3</v>
      </c>
      <c r="AF429">
        <v>0</v>
      </c>
      <c r="AG429">
        <v>0</v>
      </c>
      <c r="AH429">
        <v>0</v>
      </c>
      <c r="AI429">
        <v>0</v>
      </c>
      <c r="AJ429">
        <v>0.2</v>
      </c>
      <c r="AK429" t="s">
        <v>140</v>
      </c>
      <c r="AL429" t="s">
        <v>151</v>
      </c>
      <c r="AM429" t="s">
        <v>142</v>
      </c>
      <c r="AN429" t="s">
        <v>157</v>
      </c>
      <c r="AO429" t="s">
        <v>153</v>
      </c>
      <c r="AP429" t="s">
        <v>154</v>
      </c>
      <c r="AQ429" t="s">
        <v>162</v>
      </c>
    </row>
    <row r="430" spans="1:43" x14ac:dyDescent="0.35">
      <c r="A430">
        <v>31</v>
      </c>
      <c r="B430" t="s">
        <v>35</v>
      </c>
      <c r="C430" t="s">
        <v>55</v>
      </c>
      <c r="D430">
        <v>335</v>
      </c>
      <c r="E430" t="s">
        <v>45</v>
      </c>
      <c r="F430">
        <v>9</v>
      </c>
      <c r="G430">
        <v>2</v>
      </c>
      <c r="H430" t="s">
        <v>51</v>
      </c>
      <c r="I430">
        <v>1</v>
      </c>
      <c r="J430">
        <v>991</v>
      </c>
      <c r="K430">
        <v>3</v>
      </c>
      <c r="L430" t="s">
        <v>46</v>
      </c>
      <c r="M430">
        <v>46</v>
      </c>
      <c r="N430">
        <v>2</v>
      </c>
      <c r="O430">
        <v>1</v>
      </c>
      <c r="P430" t="s">
        <v>47</v>
      </c>
      <c r="Q430">
        <v>1</v>
      </c>
      <c r="R430" t="s">
        <v>41</v>
      </c>
      <c r="S430">
        <v>2321</v>
      </c>
      <c r="T430">
        <v>10322</v>
      </c>
      <c r="U430">
        <v>0</v>
      </c>
      <c r="V430" t="s">
        <v>42</v>
      </c>
      <c r="W430" t="s">
        <v>35</v>
      </c>
      <c r="X430">
        <v>22</v>
      </c>
      <c r="Y430">
        <v>4</v>
      </c>
      <c r="Z430">
        <v>1</v>
      </c>
      <c r="AA430">
        <v>80</v>
      </c>
      <c r="AB430">
        <v>0</v>
      </c>
      <c r="AC430">
        <v>4</v>
      </c>
      <c r="AD430">
        <v>0</v>
      </c>
      <c r="AE430">
        <v>3</v>
      </c>
      <c r="AF430">
        <v>3</v>
      </c>
      <c r="AG430">
        <v>2</v>
      </c>
      <c r="AH430">
        <v>1</v>
      </c>
      <c r="AI430">
        <v>2</v>
      </c>
      <c r="AJ430">
        <v>0.22</v>
      </c>
      <c r="AK430" t="s">
        <v>140</v>
      </c>
      <c r="AL430" t="s">
        <v>148</v>
      </c>
      <c r="AM430" t="s">
        <v>156</v>
      </c>
      <c r="AN430" t="s">
        <v>143</v>
      </c>
      <c r="AO430" t="s">
        <v>158</v>
      </c>
      <c r="AP430" t="s">
        <v>145</v>
      </c>
      <c r="AQ430" t="s">
        <v>146</v>
      </c>
    </row>
    <row r="431" spans="1:43" x14ac:dyDescent="0.35">
      <c r="A431">
        <v>40</v>
      </c>
      <c r="B431" t="s">
        <v>35</v>
      </c>
      <c r="C431" t="s">
        <v>55</v>
      </c>
      <c r="D431">
        <v>1479</v>
      </c>
      <c r="E431" t="s">
        <v>37</v>
      </c>
      <c r="F431">
        <v>24</v>
      </c>
      <c r="G431">
        <v>3</v>
      </c>
      <c r="H431" t="s">
        <v>38</v>
      </c>
      <c r="I431">
        <v>1</v>
      </c>
      <c r="J431">
        <v>986</v>
      </c>
      <c r="K431">
        <v>2</v>
      </c>
      <c r="L431" t="s">
        <v>39</v>
      </c>
      <c r="M431">
        <v>100</v>
      </c>
      <c r="N431">
        <v>4</v>
      </c>
      <c r="O431">
        <v>4</v>
      </c>
      <c r="P431" t="s">
        <v>40</v>
      </c>
      <c r="Q431">
        <v>2</v>
      </c>
      <c r="R431" t="s">
        <v>41</v>
      </c>
      <c r="S431">
        <v>13194</v>
      </c>
      <c r="T431">
        <v>17071</v>
      </c>
      <c r="U431">
        <v>4</v>
      </c>
      <c r="V431" t="s">
        <v>42</v>
      </c>
      <c r="W431" t="s">
        <v>35</v>
      </c>
      <c r="X431">
        <v>16</v>
      </c>
      <c r="Y431">
        <v>3</v>
      </c>
      <c r="Z431">
        <v>4</v>
      </c>
      <c r="AA431">
        <v>80</v>
      </c>
      <c r="AB431">
        <v>0</v>
      </c>
      <c r="AC431">
        <v>22</v>
      </c>
      <c r="AD431">
        <v>2</v>
      </c>
      <c r="AE431">
        <v>2</v>
      </c>
      <c r="AF431">
        <v>1</v>
      </c>
      <c r="AG431">
        <v>0</v>
      </c>
      <c r="AH431">
        <v>0</v>
      </c>
      <c r="AI431">
        <v>0</v>
      </c>
      <c r="AJ431">
        <v>0.16</v>
      </c>
      <c r="AK431" t="s">
        <v>140</v>
      </c>
      <c r="AL431" t="s">
        <v>151</v>
      </c>
      <c r="AM431" t="s">
        <v>142</v>
      </c>
      <c r="AN431" t="s">
        <v>160</v>
      </c>
      <c r="AO431" t="s">
        <v>153</v>
      </c>
      <c r="AP431" t="s">
        <v>145</v>
      </c>
      <c r="AQ431" t="s">
        <v>150</v>
      </c>
    </row>
    <row r="432" spans="1:43" x14ac:dyDescent="0.35">
      <c r="A432">
        <v>58</v>
      </c>
      <c r="B432" t="s">
        <v>35</v>
      </c>
      <c r="C432" t="s">
        <v>36</v>
      </c>
      <c r="D432">
        <v>289</v>
      </c>
      <c r="E432" t="s">
        <v>45</v>
      </c>
      <c r="F432">
        <v>2</v>
      </c>
      <c r="G432">
        <v>3</v>
      </c>
      <c r="H432" t="s">
        <v>60</v>
      </c>
      <c r="I432">
        <v>1</v>
      </c>
      <c r="J432">
        <v>977</v>
      </c>
      <c r="K432">
        <v>4</v>
      </c>
      <c r="L432" t="s">
        <v>46</v>
      </c>
      <c r="M432">
        <v>51</v>
      </c>
      <c r="N432">
        <v>3</v>
      </c>
      <c r="O432">
        <v>1</v>
      </c>
      <c r="P432" t="s">
        <v>47</v>
      </c>
      <c r="Q432">
        <v>3</v>
      </c>
      <c r="R432" t="s">
        <v>41</v>
      </c>
      <c r="S432">
        <v>2479</v>
      </c>
      <c r="T432">
        <v>26227</v>
      </c>
      <c r="U432">
        <v>4</v>
      </c>
      <c r="V432" t="s">
        <v>42</v>
      </c>
      <c r="W432" t="s">
        <v>43</v>
      </c>
      <c r="X432">
        <v>24</v>
      </c>
      <c r="Y432">
        <v>4</v>
      </c>
      <c r="Z432">
        <v>1</v>
      </c>
      <c r="AA432">
        <v>80</v>
      </c>
      <c r="AB432">
        <v>0</v>
      </c>
      <c r="AC432">
        <v>7</v>
      </c>
      <c r="AD432">
        <v>4</v>
      </c>
      <c r="AE432">
        <v>3</v>
      </c>
      <c r="AF432">
        <v>1</v>
      </c>
      <c r="AG432">
        <v>0</v>
      </c>
      <c r="AH432">
        <v>0</v>
      </c>
      <c r="AI432">
        <v>0</v>
      </c>
      <c r="AJ432">
        <v>0.24</v>
      </c>
      <c r="AK432" t="s">
        <v>147</v>
      </c>
      <c r="AL432" t="s">
        <v>151</v>
      </c>
      <c r="AM432" t="s">
        <v>152</v>
      </c>
      <c r="AN432" t="s">
        <v>143</v>
      </c>
      <c r="AO432" t="s">
        <v>158</v>
      </c>
      <c r="AP432" t="s">
        <v>149</v>
      </c>
      <c r="AQ432" t="s">
        <v>146</v>
      </c>
    </row>
    <row r="433" spans="1:43" x14ac:dyDescent="0.35">
      <c r="A433">
        <v>37</v>
      </c>
      <c r="B433" t="s">
        <v>35</v>
      </c>
      <c r="C433" t="s">
        <v>36</v>
      </c>
      <c r="D433">
        <v>625</v>
      </c>
      <c r="E433" t="s">
        <v>37</v>
      </c>
      <c r="F433">
        <v>1</v>
      </c>
      <c r="G433">
        <v>4</v>
      </c>
      <c r="H433" t="s">
        <v>38</v>
      </c>
      <c r="I433">
        <v>1</v>
      </c>
      <c r="J433">
        <v>970</v>
      </c>
      <c r="K433">
        <v>1</v>
      </c>
      <c r="L433" t="s">
        <v>46</v>
      </c>
      <c r="M433">
        <v>46</v>
      </c>
      <c r="N433">
        <v>2</v>
      </c>
      <c r="O433">
        <v>3</v>
      </c>
      <c r="P433" t="s">
        <v>40</v>
      </c>
      <c r="Q433">
        <v>3</v>
      </c>
      <c r="R433" t="s">
        <v>48</v>
      </c>
      <c r="S433">
        <v>10609</v>
      </c>
      <c r="T433">
        <v>14922</v>
      </c>
      <c r="U433">
        <v>5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17</v>
      </c>
      <c r="AD433">
        <v>2</v>
      </c>
      <c r="AE433">
        <v>1</v>
      </c>
      <c r="AF433">
        <v>14</v>
      </c>
      <c r="AG433">
        <v>1</v>
      </c>
      <c r="AH433">
        <v>11</v>
      </c>
      <c r="AI433">
        <v>7</v>
      </c>
      <c r="AJ433">
        <v>0.11</v>
      </c>
      <c r="AK433" t="s">
        <v>140</v>
      </c>
      <c r="AL433" t="s">
        <v>155</v>
      </c>
      <c r="AM433" t="s">
        <v>156</v>
      </c>
      <c r="AN433" t="s">
        <v>143</v>
      </c>
      <c r="AO433" t="s">
        <v>144</v>
      </c>
      <c r="AP433" t="s">
        <v>145</v>
      </c>
      <c r="AQ433" t="s">
        <v>150</v>
      </c>
    </row>
    <row r="434" spans="1:43" x14ac:dyDescent="0.35">
      <c r="A434">
        <v>36</v>
      </c>
      <c r="B434" t="s">
        <v>35</v>
      </c>
      <c r="C434" t="s">
        <v>36</v>
      </c>
      <c r="D434">
        <v>530</v>
      </c>
      <c r="E434" t="s">
        <v>37</v>
      </c>
      <c r="F434">
        <v>3</v>
      </c>
      <c r="G434">
        <v>1</v>
      </c>
      <c r="H434" t="s">
        <v>38</v>
      </c>
      <c r="I434">
        <v>1</v>
      </c>
      <c r="J434">
        <v>967</v>
      </c>
      <c r="K434">
        <v>3</v>
      </c>
      <c r="L434" t="s">
        <v>46</v>
      </c>
      <c r="M434">
        <v>51</v>
      </c>
      <c r="N434">
        <v>2</v>
      </c>
      <c r="O434">
        <v>3</v>
      </c>
      <c r="P434" t="s">
        <v>40</v>
      </c>
      <c r="Q434">
        <v>4</v>
      </c>
      <c r="R434" t="s">
        <v>48</v>
      </c>
      <c r="S434">
        <v>10325</v>
      </c>
      <c r="T434">
        <v>5518</v>
      </c>
      <c r="U434">
        <v>1</v>
      </c>
      <c r="V434" t="s">
        <v>42</v>
      </c>
      <c r="W434" t="s">
        <v>35</v>
      </c>
      <c r="X434">
        <v>11</v>
      </c>
      <c r="Y434">
        <v>3</v>
      </c>
      <c r="Z434">
        <v>1</v>
      </c>
      <c r="AA434">
        <v>80</v>
      </c>
      <c r="AB434">
        <v>1</v>
      </c>
      <c r="AC434">
        <v>16</v>
      </c>
      <c r="AD434">
        <v>6</v>
      </c>
      <c r="AE434">
        <v>3</v>
      </c>
      <c r="AF434">
        <v>16</v>
      </c>
      <c r="AG434">
        <v>7</v>
      </c>
      <c r="AH434">
        <v>3</v>
      </c>
      <c r="AI434">
        <v>7</v>
      </c>
      <c r="AJ434">
        <v>0.11</v>
      </c>
      <c r="AK434" t="s">
        <v>140</v>
      </c>
      <c r="AL434" t="s">
        <v>155</v>
      </c>
      <c r="AM434" t="s">
        <v>152</v>
      </c>
      <c r="AN434" t="s">
        <v>143</v>
      </c>
      <c r="AO434" t="s">
        <v>144</v>
      </c>
      <c r="AP434" t="s">
        <v>154</v>
      </c>
      <c r="AQ434" t="s">
        <v>150</v>
      </c>
    </row>
    <row r="435" spans="1:43" x14ac:dyDescent="0.35">
      <c r="A435">
        <v>20</v>
      </c>
      <c r="B435" t="s">
        <v>35</v>
      </c>
      <c r="C435" t="s">
        <v>36</v>
      </c>
      <c r="D435">
        <v>129</v>
      </c>
      <c r="E435" t="s">
        <v>45</v>
      </c>
      <c r="F435">
        <v>4</v>
      </c>
      <c r="G435">
        <v>3</v>
      </c>
      <c r="H435" t="s">
        <v>60</v>
      </c>
      <c r="I435">
        <v>1</v>
      </c>
      <c r="J435">
        <v>960</v>
      </c>
      <c r="K435">
        <v>1</v>
      </c>
      <c r="L435" t="s">
        <v>46</v>
      </c>
      <c r="M435">
        <v>84</v>
      </c>
      <c r="N435">
        <v>3</v>
      </c>
      <c r="O435">
        <v>1</v>
      </c>
      <c r="P435" t="s">
        <v>50</v>
      </c>
      <c r="Q435">
        <v>1</v>
      </c>
      <c r="R435" t="s">
        <v>41</v>
      </c>
      <c r="S435">
        <v>2973</v>
      </c>
      <c r="T435">
        <v>13008</v>
      </c>
      <c r="U435">
        <v>1</v>
      </c>
      <c r="V435" t="s">
        <v>42</v>
      </c>
      <c r="W435" t="s">
        <v>43</v>
      </c>
      <c r="X435">
        <v>19</v>
      </c>
      <c r="Y435">
        <v>3</v>
      </c>
      <c r="Z435">
        <v>2</v>
      </c>
      <c r="AA435">
        <v>80</v>
      </c>
      <c r="AB435">
        <v>0</v>
      </c>
      <c r="AC435">
        <v>1</v>
      </c>
      <c r="AD435">
        <v>2</v>
      </c>
      <c r="AE435">
        <v>3</v>
      </c>
      <c r="AF435">
        <v>1</v>
      </c>
      <c r="AG435">
        <v>0</v>
      </c>
      <c r="AH435">
        <v>0</v>
      </c>
      <c r="AI435">
        <v>0</v>
      </c>
      <c r="AJ435">
        <v>0.19</v>
      </c>
      <c r="AK435" t="s">
        <v>159</v>
      </c>
      <c r="AL435" t="s">
        <v>151</v>
      </c>
      <c r="AM435" t="s">
        <v>142</v>
      </c>
      <c r="AN435" t="s">
        <v>143</v>
      </c>
      <c r="AO435" t="s">
        <v>153</v>
      </c>
      <c r="AP435" t="s">
        <v>145</v>
      </c>
      <c r="AQ435" t="s">
        <v>162</v>
      </c>
    </row>
    <row r="436" spans="1:43" x14ac:dyDescent="0.35">
      <c r="A436">
        <v>19</v>
      </c>
      <c r="B436" t="s">
        <v>35</v>
      </c>
      <c r="C436" t="s">
        <v>36</v>
      </c>
      <c r="D436">
        <v>419</v>
      </c>
      <c r="E436" t="s">
        <v>37</v>
      </c>
      <c r="F436">
        <v>21</v>
      </c>
      <c r="G436">
        <v>3</v>
      </c>
      <c r="H436" t="s">
        <v>49</v>
      </c>
      <c r="I436">
        <v>1</v>
      </c>
      <c r="J436">
        <v>959</v>
      </c>
      <c r="K436">
        <v>4</v>
      </c>
      <c r="L436" t="s">
        <v>46</v>
      </c>
      <c r="M436">
        <v>37</v>
      </c>
      <c r="N436">
        <v>2</v>
      </c>
      <c r="O436">
        <v>1</v>
      </c>
      <c r="P436" t="s">
        <v>57</v>
      </c>
      <c r="Q436">
        <v>2</v>
      </c>
      <c r="R436" t="s">
        <v>41</v>
      </c>
      <c r="S436">
        <v>2121</v>
      </c>
      <c r="T436">
        <v>9947</v>
      </c>
      <c r="U436">
        <v>1</v>
      </c>
      <c r="V436" t="s">
        <v>42</v>
      </c>
      <c r="W436" t="s">
        <v>35</v>
      </c>
      <c r="X436">
        <v>13</v>
      </c>
      <c r="Y436">
        <v>3</v>
      </c>
      <c r="Z436">
        <v>2</v>
      </c>
      <c r="AA436">
        <v>80</v>
      </c>
      <c r="AB436">
        <v>0</v>
      </c>
      <c r="AC436">
        <v>1</v>
      </c>
      <c r="AD436">
        <v>3</v>
      </c>
      <c r="AE436">
        <v>4</v>
      </c>
      <c r="AF436">
        <v>1</v>
      </c>
      <c r="AG436">
        <v>0</v>
      </c>
      <c r="AH436">
        <v>0</v>
      </c>
      <c r="AI436">
        <v>0</v>
      </c>
      <c r="AJ436">
        <v>0.13</v>
      </c>
      <c r="AK436" t="s">
        <v>159</v>
      </c>
      <c r="AL436" t="s">
        <v>151</v>
      </c>
      <c r="AM436" t="s">
        <v>156</v>
      </c>
      <c r="AN436" t="s">
        <v>160</v>
      </c>
      <c r="AO436" t="s">
        <v>144</v>
      </c>
      <c r="AP436" t="s">
        <v>149</v>
      </c>
      <c r="AQ436" t="s">
        <v>162</v>
      </c>
    </row>
    <row r="437" spans="1:43" x14ac:dyDescent="0.35">
      <c r="A437">
        <v>25</v>
      </c>
      <c r="B437" t="s">
        <v>35</v>
      </c>
      <c r="C437" t="s">
        <v>36</v>
      </c>
      <c r="D437">
        <v>867</v>
      </c>
      <c r="E437" t="s">
        <v>37</v>
      </c>
      <c r="F437">
        <v>19</v>
      </c>
      <c r="G437">
        <v>2</v>
      </c>
      <c r="H437" t="s">
        <v>59</v>
      </c>
      <c r="I437">
        <v>1</v>
      </c>
      <c r="J437">
        <v>952</v>
      </c>
      <c r="K437">
        <v>3</v>
      </c>
      <c r="L437" t="s">
        <v>46</v>
      </c>
      <c r="M437">
        <v>36</v>
      </c>
      <c r="N437">
        <v>2</v>
      </c>
      <c r="O437">
        <v>1</v>
      </c>
      <c r="P437" t="s">
        <v>57</v>
      </c>
      <c r="Q437">
        <v>2</v>
      </c>
      <c r="R437" t="s">
        <v>48</v>
      </c>
      <c r="S437">
        <v>2413</v>
      </c>
      <c r="T437">
        <v>18798</v>
      </c>
      <c r="U437">
        <v>1</v>
      </c>
      <c r="V437" t="s">
        <v>42</v>
      </c>
      <c r="W437" t="s">
        <v>35</v>
      </c>
      <c r="X437">
        <v>18</v>
      </c>
      <c r="Y437">
        <v>3</v>
      </c>
      <c r="Z437">
        <v>3</v>
      </c>
      <c r="AA437">
        <v>80</v>
      </c>
      <c r="AB437">
        <v>3</v>
      </c>
      <c r="AC437">
        <v>1</v>
      </c>
      <c r="AD437">
        <v>2</v>
      </c>
      <c r="AE437">
        <v>3</v>
      </c>
      <c r="AF437">
        <v>1</v>
      </c>
      <c r="AG437">
        <v>0</v>
      </c>
      <c r="AH437">
        <v>0</v>
      </c>
      <c r="AI437">
        <v>0</v>
      </c>
      <c r="AJ437">
        <v>0.18</v>
      </c>
      <c r="AK437" t="s">
        <v>159</v>
      </c>
      <c r="AL437" t="s">
        <v>151</v>
      </c>
      <c r="AM437" t="s">
        <v>156</v>
      </c>
      <c r="AN437" t="s">
        <v>157</v>
      </c>
      <c r="AO437" t="s">
        <v>153</v>
      </c>
      <c r="AP437" t="s">
        <v>145</v>
      </c>
      <c r="AQ437" t="s">
        <v>162</v>
      </c>
    </row>
    <row r="438" spans="1:43" x14ac:dyDescent="0.35">
      <c r="A438">
        <v>39</v>
      </c>
      <c r="B438" t="s">
        <v>35</v>
      </c>
      <c r="C438" t="s">
        <v>36</v>
      </c>
      <c r="D438">
        <v>1122</v>
      </c>
      <c r="E438" t="s">
        <v>45</v>
      </c>
      <c r="F438">
        <v>6</v>
      </c>
      <c r="G438">
        <v>3</v>
      </c>
      <c r="H438" t="s">
        <v>51</v>
      </c>
      <c r="I438">
        <v>1</v>
      </c>
      <c r="J438">
        <v>932</v>
      </c>
      <c r="K438">
        <v>4</v>
      </c>
      <c r="L438" t="s">
        <v>46</v>
      </c>
      <c r="M438">
        <v>70</v>
      </c>
      <c r="N438">
        <v>3</v>
      </c>
      <c r="O438">
        <v>1</v>
      </c>
      <c r="P438" t="s">
        <v>50</v>
      </c>
      <c r="Q438">
        <v>1</v>
      </c>
      <c r="R438" t="s">
        <v>48</v>
      </c>
      <c r="S438">
        <v>2404</v>
      </c>
      <c r="T438">
        <v>4303</v>
      </c>
      <c r="U438">
        <v>7</v>
      </c>
      <c r="V438" t="s">
        <v>42</v>
      </c>
      <c r="W438" t="s">
        <v>35</v>
      </c>
      <c r="X438">
        <v>21</v>
      </c>
      <c r="Y438">
        <v>4</v>
      </c>
      <c r="Z438">
        <v>4</v>
      </c>
      <c r="AA438">
        <v>80</v>
      </c>
      <c r="AB438">
        <v>0</v>
      </c>
      <c r="AC438">
        <v>8</v>
      </c>
      <c r="AD438">
        <v>2</v>
      </c>
      <c r="AE438">
        <v>1</v>
      </c>
      <c r="AF438">
        <v>2</v>
      </c>
      <c r="AG438">
        <v>2</v>
      </c>
      <c r="AH438">
        <v>2</v>
      </c>
      <c r="AI438">
        <v>2</v>
      </c>
      <c r="AJ438">
        <v>0.21</v>
      </c>
      <c r="AK438" t="s">
        <v>140</v>
      </c>
      <c r="AL438" t="s">
        <v>148</v>
      </c>
      <c r="AM438" t="s">
        <v>152</v>
      </c>
      <c r="AN438" t="s">
        <v>143</v>
      </c>
      <c r="AO438" t="s">
        <v>158</v>
      </c>
      <c r="AP438" t="s">
        <v>145</v>
      </c>
      <c r="AQ438" t="s">
        <v>146</v>
      </c>
    </row>
    <row r="439" spans="1:43" x14ac:dyDescent="0.35">
      <c r="A439">
        <v>33</v>
      </c>
      <c r="B439" t="s">
        <v>35</v>
      </c>
      <c r="C439" t="s">
        <v>36</v>
      </c>
      <c r="D439">
        <v>1277</v>
      </c>
      <c r="E439" t="s">
        <v>45</v>
      </c>
      <c r="F439">
        <v>15</v>
      </c>
      <c r="G439">
        <v>1</v>
      </c>
      <c r="H439" t="s">
        <v>51</v>
      </c>
      <c r="I439">
        <v>1</v>
      </c>
      <c r="J439">
        <v>582</v>
      </c>
      <c r="K439">
        <v>2</v>
      </c>
      <c r="L439" t="s">
        <v>46</v>
      </c>
      <c r="M439">
        <v>56</v>
      </c>
      <c r="N439">
        <v>3</v>
      </c>
      <c r="O439">
        <v>3</v>
      </c>
      <c r="P439" t="s">
        <v>56</v>
      </c>
      <c r="Q439">
        <v>3</v>
      </c>
      <c r="R439" t="s">
        <v>48</v>
      </c>
      <c r="S439">
        <v>13610</v>
      </c>
      <c r="T439">
        <v>24619</v>
      </c>
      <c r="U439">
        <v>7</v>
      </c>
      <c r="V439" t="s">
        <v>42</v>
      </c>
      <c r="W439" t="s">
        <v>35</v>
      </c>
      <c r="X439">
        <v>12</v>
      </c>
      <c r="Y439">
        <v>3</v>
      </c>
      <c r="Z439">
        <v>4</v>
      </c>
      <c r="AA439">
        <v>80</v>
      </c>
      <c r="AB439">
        <v>0</v>
      </c>
      <c r="AC439">
        <v>15</v>
      </c>
      <c r="AD439">
        <v>2</v>
      </c>
      <c r="AE439">
        <v>4</v>
      </c>
      <c r="AF439">
        <v>7</v>
      </c>
      <c r="AG439">
        <v>6</v>
      </c>
      <c r="AH439">
        <v>7</v>
      </c>
      <c r="AI439">
        <v>7</v>
      </c>
      <c r="AJ439">
        <v>0.12</v>
      </c>
      <c r="AK439" t="s">
        <v>140</v>
      </c>
      <c r="AL439" t="s">
        <v>141</v>
      </c>
      <c r="AM439" t="s">
        <v>152</v>
      </c>
      <c r="AN439" t="s">
        <v>157</v>
      </c>
      <c r="AO439" t="s">
        <v>144</v>
      </c>
      <c r="AP439" t="s">
        <v>145</v>
      </c>
      <c r="AQ439" t="s">
        <v>150</v>
      </c>
    </row>
    <row r="440" spans="1:43" x14ac:dyDescent="0.35">
      <c r="A440">
        <v>33</v>
      </c>
      <c r="B440" t="s">
        <v>35</v>
      </c>
      <c r="C440" t="s">
        <v>36</v>
      </c>
      <c r="D440">
        <v>587</v>
      </c>
      <c r="E440" t="s">
        <v>45</v>
      </c>
      <c r="F440">
        <v>10</v>
      </c>
      <c r="G440">
        <v>1</v>
      </c>
      <c r="H440" t="s">
        <v>51</v>
      </c>
      <c r="I440">
        <v>1</v>
      </c>
      <c r="J440">
        <v>584</v>
      </c>
      <c r="K440">
        <v>1</v>
      </c>
      <c r="L440" t="s">
        <v>46</v>
      </c>
      <c r="M440">
        <v>38</v>
      </c>
      <c r="N440">
        <v>1</v>
      </c>
      <c r="O440">
        <v>1</v>
      </c>
      <c r="P440" t="s">
        <v>50</v>
      </c>
      <c r="Q440">
        <v>4</v>
      </c>
      <c r="R440" t="s">
        <v>52</v>
      </c>
      <c r="S440">
        <v>3408</v>
      </c>
      <c r="T440">
        <v>6705</v>
      </c>
      <c r="U440">
        <v>7</v>
      </c>
      <c r="V440" t="s">
        <v>42</v>
      </c>
      <c r="W440" t="s">
        <v>43</v>
      </c>
      <c r="X440">
        <v>13</v>
      </c>
      <c r="Y440">
        <v>3</v>
      </c>
      <c r="Z440">
        <v>1</v>
      </c>
      <c r="AA440">
        <v>80</v>
      </c>
      <c r="AB440">
        <v>3</v>
      </c>
      <c r="AC440">
        <v>8</v>
      </c>
      <c r="AD440">
        <v>2</v>
      </c>
      <c r="AE440">
        <v>3</v>
      </c>
      <c r="AF440">
        <v>4</v>
      </c>
      <c r="AG440">
        <v>3</v>
      </c>
      <c r="AH440">
        <v>1</v>
      </c>
      <c r="AI440">
        <v>3</v>
      </c>
      <c r="AJ440">
        <v>0.13</v>
      </c>
      <c r="AK440" t="s">
        <v>140</v>
      </c>
      <c r="AL440" t="s">
        <v>148</v>
      </c>
      <c r="AM440" t="s">
        <v>156</v>
      </c>
      <c r="AN440" t="s">
        <v>157</v>
      </c>
      <c r="AO440" t="s">
        <v>144</v>
      </c>
      <c r="AP440" t="s">
        <v>145</v>
      </c>
      <c r="AQ440" t="s">
        <v>146</v>
      </c>
    </row>
    <row r="441" spans="1:43" x14ac:dyDescent="0.35">
      <c r="A441">
        <v>41</v>
      </c>
      <c r="B441" t="s">
        <v>35</v>
      </c>
      <c r="C441" t="s">
        <v>36</v>
      </c>
      <c r="D441">
        <v>1085</v>
      </c>
      <c r="E441" t="s">
        <v>45</v>
      </c>
      <c r="F441">
        <v>2</v>
      </c>
      <c r="G441">
        <v>4</v>
      </c>
      <c r="H441" t="s">
        <v>38</v>
      </c>
      <c r="I441">
        <v>1</v>
      </c>
      <c r="J441">
        <v>927</v>
      </c>
      <c r="K441">
        <v>2</v>
      </c>
      <c r="L441" t="s">
        <v>39</v>
      </c>
      <c r="M441">
        <v>57</v>
      </c>
      <c r="N441">
        <v>1</v>
      </c>
      <c r="O441">
        <v>1</v>
      </c>
      <c r="P441" t="s">
        <v>50</v>
      </c>
      <c r="Q441">
        <v>4</v>
      </c>
      <c r="R441" t="s">
        <v>52</v>
      </c>
      <c r="S441">
        <v>2778</v>
      </c>
      <c r="T441">
        <v>17725</v>
      </c>
      <c r="U441">
        <v>4</v>
      </c>
      <c r="V441" t="s">
        <v>42</v>
      </c>
      <c r="W441" t="s">
        <v>35</v>
      </c>
      <c r="X441">
        <v>13</v>
      </c>
      <c r="Y441">
        <v>3</v>
      </c>
      <c r="Z441">
        <v>3</v>
      </c>
      <c r="AA441">
        <v>80</v>
      </c>
      <c r="AB441">
        <v>1</v>
      </c>
      <c r="AC441">
        <v>10</v>
      </c>
      <c r="AD441">
        <v>1</v>
      </c>
      <c r="AE441">
        <v>2</v>
      </c>
      <c r="AF441">
        <v>7</v>
      </c>
      <c r="AG441">
        <v>7</v>
      </c>
      <c r="AH441">
        <v>1</v>
      </c>
      <c r="AI441">
        <v>0</v>
      </c>
      <c r="AJ441">
        <v>0.13</v>
      </c>
      <c r="AK441" t="s">
        <v>140</v>
      </c>
      <c r="AL441" t="s">
        <v>141</v>
      </c>
      <c r="AM441" t="s">
        <v>152</v>
      </c>
      <c r="AN441" t="s">
        <v>143</v>
      </c>
      <c r="AO441" t="s">
        <v>144</v>
      </c>
      <c r="AP441" t="s">
        <v>145</v>
      </c>
      <c r="AQ441" t="s">
        <v>150</v>
      </c>
    </row>
    <row r="442" spans="1:43" x14ac:dyDescent="0.35">
      <c r="A442">
        <v>22</v>
      </c>
      <c r="B442" t="s">
        <v>35</v>
      </c>
      <c r="C442" t="s">
        <v>36</v>
      </c>
      <c r="D442">
        <v>617</v>
      </c>
      <c r="E442" t="s">
        <v>45</v>
      </c>
      <c r="F442">
        <v>3</v>
      </c>
      <c r="G442">
        <v>1</v>
      </c>
      <c r="H442" t="s">
        <v>38</v>
      </c>
      <c r="I442">
        <v>1</v>
      </c>
      <c r="J442">
        <v>926</v>
      </c>
      <c r="K442">
        <v>2</v>
      </c>
      <c r="L442" t="s">
        <v>39</v>
      </c>
      <c r="M442">
        <v>34</v>
      </c>
      <c r="N442">
        <v>3</v>
      </c>
      <c r="O442">
        <v>2</v>
      </c>
      <c r="P442" t="s">
        <v>53</v>
      </c>
      <c r="Q442">
        <v>3</v>
      </c>
      <c r="R442" t="s">
        <v>48</v>
      </c>
      <c r="S442">
        <v>4171</v>
      </c>
      <c r="T442">
        <v>10022</v>
      </c>
      <c r="U442">
        <v>0</v>
      </c>
      <c r="V442" t="s">
        <v>42</v>
      </c>
      <c r="W442" t="s">
        <v>35</v>
      </c>
      <c r="X442">
        <v>19</v>
      </c>
      <c r="Y442">
        <v>3</v>
      </c>
      <c r="Z442">
        <v>1</v>
      </c>
      <c r="AA442">
        <v>80</v>
      </c>
      <c r="AB442">
        <v>1</v>
      </c>
      <c r="AC442">
        <v>4</v>
      </c>
      <c r="AD442">
        <v>3</v>
      </c>
      <c r="AE442">
        <v>4</v>
      </c>
      <c r="AF442">
        <v>3</v>
      </c>
      <c r="AG442">
        <v>2</v>
      </c>
      <c r="AH442">
        <v>0</v>
      </c>
      <c r="AI442">
        <v>2</v>
      </c>
      <c r="AJ442">
        <v>0.19</v>
      </c>
      <c r="AK442" t="s">
        <v>159</v>
      </c>
      <c r="AL442" t="s">
        <v>148</v>
      </c>
      <c r="AM442" t="s">
        <v>156</v>
      </c>
      <c r="AN442" t="s">
        <v>143</v>
      </c>
      <c r="AO442" t="s">
        <v>153</v>
      </c>
      <c r="AP442" t="s">
        <v>149</v>
      </c>
      <c r="AQ442" t="s">
        <v>146</v>
      </c>
    </row>
    <row r="443" spans="1:43" x14ac:dyDescent="0.35">
      <c r="A443">
        <v>31</v>
      </c>
      <c r="B443" t="s">
        <v>35</v>
      </c>
      <c r="C443" t="s">
        <v>44</v>
      </c>
      <c r="D443">
        <v>534</v>
      </c>
      <c r="E443" t="s">
        <v>45</v>
      </c>
      <c r="F443">
        <v>20</v>
      </c>
      <c r="G443">
        <v>3</v>
      </c>
      <c r="H443" t="s">
        <v>38</v>
      </c>
      <c r="I443">
        <v>1</v>
      </c>
      <c r="J443">
        <v>587</v>
      </c>
      <c r="K443">
        <v>1</v>
      </c>
      <c r="L443" t="s">
        <v>46</v>
      </c>
      <c r="M443">
        <v>66</v>
      </c>
      <c r="N443">
        <v>3</v>
      </c>
      <c r="O443">
        <v>3</v>
      </c>
      <c r="P443" t="s">
        <v>54</v>
      </c>
      <c r="Q443">
        <v>3</v>
      </c>
      <c r="R443" t="s">
        <v>48</v>
      </c>
      <c r="S443">
        <v>9824</v>
      </c>
      <c r="T443">
        <v>22908</v>
      </c>
      <c r="U443">
        <v>3</v>
      </c>
      <c r="V443" t="s">
        <v>42</v>
      </c>
      <c r="W443" t="s">
        <v>43</v>
      </c>
      <c r="X443">
        <v>12</v>
      </c>
      <c r="Y443">
        <v>3</v>
      </c>
      <c r="Z443">
        <v>1</v>
      </c>
      <c r="AA443">
        <v>80</v>
      </c>
      <c r="AB443">
        <v>0</v>
      </c>
      <c r="AC443">
        <v>12</v>
      </c>
      <c r="AD443">
        <v>2</v>
      </c>
      <c r="AE443">
        <v>3</v>
      </c>
      <c r="AF443">
        <v>1</v>
      </c>
      <c r="AG443">
        <v>0</v>
      </c>
      <c r="AH443">
        <v>0</v>
      </c>
      <c r="AI443">
        <v>0</v>
      </c>
      <c r="AJ443">
        <v>0.12</v>
      </c>
      <c r="AK443" t="s">
        <v>140</v>
      </c>
      <c r="AL443" t="s">
        <v>151</v>
      </c>
      <c r="AM443" t="s">
        <v>152</v>
      </c>
      <c r="AN443" t="s">
        <v>160</v>
      </c>
      <c r="AO443" t="s">
        <v>144</v>
      </c>
      <c r="AP443" t="s">
        <v>145</v>
      </c>
      <c r="AQ443" t="s">
        <v>150</v>
      </c>
    </row>
    <row r="444" spans="1:43" x14ac:dyDescent="0.35">
      <c r="A444">
        <v>34</v>
      </c>
      <c r="B444" t="s">
        <v>35</v>
      </c>
      <c r="C444" t="s">
        <v>44</v>
      </c>
      <c r="D444">
        <v>988</v>
      </c>
      <c r="E444" t="s">
        <v>61</v>
      </c>
      <c r="F444">
        <v>23</v>
      </c>
      <c r="G444">
        <v>3</v>
      </c>
      <c r="H444" t="s">
        <v>61</v>
      </c>
      <c r="I444">
        <v>1</v>
      </c>
      <c r="J444">
        <v>590</v>
      </c>
      <c r="K444">
        <v>2</v>
      </c>
      <c r="L444" t="s">
        <v>39</v>
      </c>
      <c r="M444">
        <v>43</v>
      </c>
      <c r="N444">
        <v>3</v>
      </c>
      <c r="O444">
        <v>3</v>
      </c>
      <c r="P444" t="s">
        <v>61</v>
      </c>
      <c r="Q444">
        <v>1</v>
      </c>
      <c r="R444" t="s">
        <v>52</v>
      </c>
      <c r="S444">
        <v>9950</v>
      </c>
      <c r="T444">
        <v>11533</v>
      </c>
      <c r="U444">
        <v>9</v>
      </c>
      <c r="V444" t="s">
        <v>42</v>
      </c>
      <c r="W444" t="s">
        <v>35</v>
      </c>
      <c r="X444">
        <v>15</v>
      </c>
      <c r="Y444">
        <v>3</v>
      </c>
      <c r="Z444">
        <v>3</v>
      </c>
      <c r="AA444">
        <v>80</v>
      </c>
      <c r="AB444">
        <v>3</v>
      </c>
      <c r="AC444">
        <v>11</v>
      </c>
      <c r="AD444">
        <v>2</v>
      </c>
      <c r="AE444">
        <v>3</v>
      </c>
      <c r="AF444">
        <v>3</v>
      </c>
      <c r="AG444">
        <v>2</v>
      </c>
      <c r="AH444">
        <v>0</v>
      </c>
      <c r="AI444">
        <v>2</v>
      </c>
      <c r="AJ444">
        <v>0.15</v>
      </c>
      <c r="AK444" t="s">
        <v>140</v>
      </c>
      <c r="AL444" t="s">
        <v>148</v>
      </c>
      <c r="AM444" t="s">
        <v>156</v>
      </c>
      <c r="AN444" t="s">
        <v>160</v>
      </c>
      <c r="AO444" t="s">
        <v>144</v>
      </c>
      <c r="AP444" t="s">
        <v>145</v>
      </c>
      <c r="AQ444" t="s">
        <v>150</v>
      </c>
    </row>
    <row r="445" spans="1:43" x14ac:dyDescent="0.35">
      <c r="A445">
        <v>21</v>
      </c>
      <c r="B445" t="s">
        <v>35</v>
      </c>
      <c r="C445" t="s">
        <v>36</v>
      </c>
      <c r="D445">
        <v>1427</v>
      </c>
      <c r="E445" t="s">
        <v>45</v>
      </c>
      <c r="F445">
        <v>18</v>
      </c>
      <c r="G445">
        <v>1</v>
      </c>
      <c r="H445" t="s">
        <v>49</v>
      </c>
      <c r="I445">
        <v>1</v>
      </c>
      <c r="J445">
        <v>923</v>
      </c>
      <c r="K445">
        <v>4</v>
      </c>
      <c r="L445" t="s">
        <v>39</v>
      </c>
      <c r="M445">
        <v>65</v>
      </c>
      <c r="N445">
        <v>3</v>
      </c>
      <c r="O445">
        <v>1</v>
      </c>
      <c r="P445" t="s">
        <v>47</v>
      </c>
      <c r="Q445">
        <v>4</v>
      </c>
      <c r="R445" t="s">
        <v>41</v>
      </c>
      <c r="S445">
        <v>2693</v>
      </c>
      <c r="T445">
        <v>8870</v>
      </c>
      <c r="U445">
        <v>1</v>
      </c>
      <c r="V445" t="s">
        <v>42</v>
      </c>
      <c r="W445" t="s">
        <v>43</v>
      </c>
      <c r="X445">
        <v>19</v>
      </c>
      <c r="Y445">
        <v>3</v>
      </c>
      <c r="Z445">
        <v>1</v>
      </c>
      <c r="AA445">
        <v>80</v>
      </c>
      <c r="AB445">
        <v>0</v>
      </c>
      <c r="AC445">
        <v>1</v>
      </c>
      <c r="AD445">
        <v>3</v>
      </c>
      <c r="AE445">
        <v>2</v>
      </c>
      <c r="AF445">
        <v>1</v>
      </c>
      <c r="AG445">
        <v>0</v>
      </c>
      <c r="AH445">
        <v>0</v>
      </c>
      <c r="AI445">
        <v>0</v>
      </c>
      <c r="AJ445">
        <v>0.19</v>
      </c>
      <c r="AK445" t="s">
        <v>159</v>
      </c>
      <c r="AL445" t="s">
        <v>151</v>
      </c>
      <c r="AM445" t="s">
        <v>152</v>
      </c>
      <c r="AN445" t="s">
        <v>157</v>
      </c>
      <c r="AO445" t="s">
        <v>153</v>
      </c>
      <c r="AP445" t="s">
        <v>149</v>
      </c>
      <c r="AQ445" t="s">
        <v>162</v>
      </c>
    </row>
    <row r="446" spans="1:43" x14ac:dyDescent="0.35">
      <c r="A446">
        <v>20</v>
      </c>
      <c r="B446" t="s">
        <v>35</v>
      </c>
      <c r="C446" t="s">
        <v>36</v>
      </c>
      <c r="D446">
        <v>500</v>
      </c>
      <c r="E446" t="s">
        <v>37</v>
      </c>
      <c r="F446">
        <v>2</v>
      </c>
      <c r="G446">
        <v>3</v>
      </c>
      <c r="H446" t="s">
        <v>51</v>
      </c>
      <c r="I446">
        <v>1</v>
      </c>
      <c r="J446">
        <v>922</v>
      </c>
      <c r="K446">
        <v>3</v>
      </c>
      <c r="L446" t="s">
        <v>39</v>
      </c>
      <c r="M446">
        <v>49</v>
      </c>
      <c r="N446">
        <v>2</v>
      </c>
      <c r="O446">
        <v>1</v>
      </c>
      <c r="P446" t="s">
        <v>57</v>
      </c>
      <c r="Q446">
        <v>3</v>
      </c>
      <c r="R446" t="s">
        <v>41</v>
      </c>
      <c r="S446">
        <v>2044</v>
      </c>
      <c r="T446">
        <v>22052</v>
      </c>
      <c r="U446">
        <v>1</v>
      </c>
      <c r="V446" t="s">
        <v>42</v>
      </c>
      <c r="W446" t="s">
        <v>43</v>
      </c>
      <c r="X446">
        <v>13</v>
      </c>
      <c r="Y446">
        <v>3</v>
      </c>
      <c r="Z446">
        <v>4</v>
      </c>
      <c r="AA446">
        <v>80</v>
      </c>
      <c r="AB446">
        <v>0</v>
      </c>
      <c r="AC446">
        <v>2</v>
      </c>
      <c r="AD446">
        <v>3</v>
      </c>
      <c r="AE446">
        <v>2</v>
      </c>
      <c r="AF446">
        <v>2</v>
      </c>
      <c r="AG446">
        <v>2</v>
      </c>
      <c r="AH446">
        <v>0</v>
      </c>
      <c r="AI446">
        <v>2</v>
      </c>
      <c r="AJ446">
        <v>0.13</v>
      </c>
      <c r="AK446" t="s">
        <v>159</v>
      </c>
      <c r="AL446" t="s">
        <v>148</v>
      </c>
      <c r="AM446" t="s">
        <v>156</v>
      </c>
      <c r="AN446" t="s">
        <v>143</v>
      </c>
      <c r="AO446" t="s">
        <v>144</v>
      </c>
      <c r="AP446" t="s">
        <v>149</v>
      </c>
      <c r="AQ446" t="s">
        <v>162</v>
      </c>
    </row>
    <row r="447" spans="1:43" x14ac:dyDescent="0.35">
      <c r="A447">
        <v>22</v>
      </c>
      <c r="B447" t="s">
        <v>35</v>
      </c>
      <c r="C447" t="s">
        <v>44</v>
      </c>
      <c r="D447">
        <v>1368</v>
      </c>
      <c r="E447" t="s">
        <v>45</v>
      </c>
      <c r="F447">
        <v>4</v>
      </c>
      <c r="G447">
        <v>1</v>
      </c>
      <c r="H447" t="s">
        <v>60</v>
      </c>
      <c r="I447">
        <v>1</v>
      </c>
      <c r="J447">
        <v>593</v>
      </c>
      <c r="K447">
        <v>3</v>
      </c>
      <c r="L447" t="s">
        <v>46</v>
      </c>
      <c r="M447">
        <v>99</v>
      </c>
      <c r="N447">
        <v>2</v>
      </c>
      <c r="O447">
        <v>1</v>
      </c>
      <c r="P447" t="s">
        <v>50</v>
      </c>
      <c r="Q447">
        <v>3</v>
      </c>
      <c r="R447" t="s">
        <v>41</v>
      </c>
      <c r="S447">
        <v>3894</v>
      </c>
      <c r="T447">
        <v>9129</v>
      </c>
      <c r="U447">
        <v>5</v>
      </c>
      <c r="V447" t="s">
        <v>42</v>
      </c>
      <c r="W447" t="s">
        <v>43</v>
      </c>
      <c r="X447">
        <v>16</v>
      </c>
      <c r="Y447">
        <v>3</v>
      </c>
      <c r="Z447">
        <v>3</v>
      </c>
      <c r="AA447">
        <v>80</v>
      </c>
      <c r="AB447">
        <v>0</v>
      </c>
      <c r="AC447">
        <v>4</v>
      </c>
      <c r="AD447">
        <v>3</v>
      </c>
      <c r="AE447">
        <v>3</v>
      </c>
      <c r="AF447">
        <v>2</v>
      </c>
      <c r="AG447">
        <v>2</v>
      </c>
      <c r="AH447">
        <v>1</v>
      </c>
      <c r="AI447">
        <v>2</v>
      </c>
      <c r="AJ447">
        <v>0.16</v>
      </c>
      <c r="AK447" t="s">
        <v>159</v>
      </c>
      <c r="AL447" t="s">
        <v>148</v>
      </c>
      <c r="AM447" t="s">
        <v>142</v>
      </c>
      <c r="AN447" t="s">
        <v>143</v>
      </c>
      <c r="AO447" t="s">
        <v>153</v>
      </c>
      <c r="AP447" t="s">
        <v>149</v>
      </c>
      <c r="AQ447" t="s">
        <v>146</v>
      </c>
    </row>
    <row r="448" spans="1:43" x14ac:dyDescent="0.35">
      <c r="A448">
        <v>58</v>
      </c>
      <c r="B448" t="s">
        <v>35</v>
      </c>
      <c r="C448" t="s">
        <v>44</v>
      </c>
      <c r="D448">
        <v>781</v>
      </c>
      <c r="E448" t="s">
        <v>45</v>
      </c>
      <c r="F448">
        <v>2</v>
      </c>
      <c r="G448">
        <v>1</v>
      </c>
      <c r="H448" t="s">
        <v>38</v>
      </c>
      <c r="I448">
        <v>1</v>
      </c>
      <c r="J448">
        <v>918</v>
      </c>
      <c r="K448">
        <v>4</v>
      </c>
      <c r="L448" t="s">
        <v>46</v>
      </c>
      <c r="M448">
        <v>57</v>
      </c>
      <c r="N448">
        <v>2</v>
      </c>
      <c r="O448">
        <v>1</v>
      </c>
      <c r="P448" t="s">
        <v>50</v>
      </c>
      <c r="Q448">
        <v>4</v>
      </c>
      <c r="R448" t="s">
        <v>52</v>
      </c>
      <c r="S448">
        <v>2380</v>
      </c>
      <c r="T448">
        <v>13384</v>
      </c>
      <c r="U448">
        <v>9</v>
      </c>
      <c r="V448" t="s">
        <v>42</v>
      </c>
      <c r="W448" t="s">
        <v>35</v>
      </c>
      <c r="X448">
        <v>14</v>
      </c>
      <c r="Y448">
        <v>3</v>
      </c>
      <c r="Z448">
        <v>4</v>
      </c>
      <c r="AA448">
        <v>80</v>
      </c>
      <c r="AB448">
        <v>1</v>
      </c>
      <c r="AC448">
        <v>3</v>
      </c>
      <c r="AD448">
        <v>3</v>
      </c>
      <c r="AE448">
        <v>2</v>
      </c>
      <c r="AF448">
        <v>1</v>
      </c>
      <c r="AG448">
        <v>0</v>
      </c>
      <c r="AH448">
        <v>0</v>
      </c>
      <c r="AI448">
        <v>0</v>
      </c>
      <c r="AJ448">
        <v>0.14000000000000001</v>
      </c>
      <c r="AK448" t="s">
        <v>147</v>
      </c>
      <c r="AL448" t="s">
        <v>151</v>
      </c>
      <c r="AM448" t="s">
        <v>152</v>
      </c>
      <c r="AN448" t="s">
        <v>143</v>
      </c>
      <c r="AO448" t="s">
        <v>144</v>
      </c>
      <c r="AP448" t="s">
        <v>149</v>
      </c>
      <c r="AQ448" t="s">
        <v>162</v>
      </c>
    </row>
    <row r="449" spans="1:43" x14ac:dyDescent="0.35">
      <c r="A449">
        <v>32</v>
      </c>
      <c r="B449" t="s">
        <v>35</v>
      </c>
      <c r="C449" t="s">
        <v>36</v>
      </c>
      <c r="D449">
        <v>374</v>
      </c>
      <c r="E449" t="s">
        <v>45</v>
      </c>
      <c r="F449">
        <v>25</v>
      </c>
      <c r="G449">
        <v>4</v>
      </c>
      <c r="H449" t="s">
        <v>38</v>
      </c>
      <c r="I449">
        <v>1</v>
      </c>
      <c r="J449">
        <v>911</v>
      </c>
      <c r="K449">
        <v>1</v>
      </c>
      <c r="L449" t="s">
        <v>46</v>
      </c>
      <c r="M449">
        <v>87</v>
      </c>
      <c r="N449">
        <v>3</v>
      </c>
      <c r="O449">
        <v>1</v>
      </c>
      <c r="P449" t="s">
        <v>50</v>
      </c>
      <c r="Q449">
        <v>4</v>
      </c>
      <c r="R449" t="s">
        <v>41</v>
      </c>
      <c r="S449">
        <v>2795</v>
      </c>
      <c r="T449">
        <v>18016</v>
      </c>
      <c r="U449">
        <v>1</v>
      </c>
      <c r="V449" t="s">
        <v>42</v>
      </c>
      <c r="W449" t="s">
        <v>35</v>
      </c>
      <c r="X449">
        <v>24</v>
      </c>
      <c r="Y449">
        <v>4</v>
      </c>
      <c r="Z449">
        <v>3</v>
      </c>
      <c r="AA449">
        <v>80</v>
      </c>
      <c r="AB449">
        <v>0</v>
      </c>
      <c r="AC449">
        <v>1</v>
      </c>
      <c r="AD449">
        <v>2</v>
      </c>
      <c r="AE449">
        <v>1</v>
      </c>
      <c r="AF449">
        <v>1</v>
      </c>
      <c r="AG449">
        <v>0</v>
      </c>
      <c r="AH449">
        <v>0</v>
      </c>
      <c r="AI449">
        <v>1</v>
      </c>
      <c r="AJ449">
        <v>0.24</v>
      </c>
      <c r="AK449" t="s">
        <v>140</v>
      </c>
      <c r="AL449" t="s">
        <v>151</v>
      </c>
      <c r="AM449" t="s">
        <v>142</v>
      </c>
      <c r="AN449" t="s">
        <v>160</v>
      </c>
      <c r="AO449" t="s">
        <v>158</v>
      </c>
      <c r="AP449" t="s">
        <v>145</v>
      </c>
      <c r="AQ449" t="s">
        <v>162</v>
      </c>
    </row>
    <row r="450" spans="1:43" x14ac:dyDescent="0.35">
      <c r="A450">
        <v>29</v>
      </c>
      <c r="B450" t="s">
        <v>35</v>
      </c>
      <c r="C450" t="s">
        <v>36</v>
      </c>
      <c r="D450">
        <v>341</v>
      </c>
      <c r="E450" t="s">
        <v>37</v>
      </c>
      <c r="F450">
        <v>1</v>
      </c>
      <c r="G450">
        <v>3</v>
      </c>
      <c r="H450" t="s">
        <v>51</v>
      </c>
      <c r="I450">
        <v>1</v>
      </c>
      <c r="J450">
        <v>896</v>
      </c>
      <c r="K450">
        <v>2</v>
      </c>
      <c r="L450" t="s">
        <v>39</v>
      </c>
      <c r="M450">
        <v>48</v>
      </c>
      <c r="N450">
        <v>2</v>
      </c>
      <c r="O450">
        <v>1</v>
      </c>
      <c r="P450" t="s">
        <v>57</v>
      </c>
      <c r="Q450">
        <v>3</v>
      </c>
      <c r="R450" t="s">
        <v>52</v>
      </c>
      <c r="S450">
        <v>2800</v>
      </c>
      <c r="T450">
        <v>23522</v>
      </c>
      <c r="U450">
        <v>6</v>
      </c>
      <c r="V450" t="s">
        <v>42</v>
      </c>
      <c r="W450" t="s">
        <v>35</v>
      </c>
      <c r="X450">
        <v>19</v>
      </c>
      <c r="Y450">
        <v>3</v>
      </c>
      <c r="Z450">
        <v>3</v>
      </c>
      <c r="AA450">
        <v>80</v>
      </c>
      <c r="AB450">
        <v>3</v>
      </c>
      <c r="AC450">
        <v>5</v>
      </c>
      <c r="AD450">
        <v>3</v>
      </c>
      <c r="AE450">
        <v>3</v>
      </c>
      <c r="AF450">
        <v>3</v>
      </c>
      <c r="AG450">
        <v>2</v>
      </c>
      <c r="AH450">
        <v>0</v>
      </c>
      <c r="AI450">
        <v>2</v>
      </c>
      <c r="AJ450">
        <v>0.19</v>
      </c>
      <c r="AK450" t="s">
        <v>140</v>
      </c>
      <c r="AL450" t="s">
        <v>148</v>
      </c>
      <c r="AM450" t="s">
        <v>156</v>
      </c>
      <c r="AN450" t="s">
        <v>143</v>
      </c>
      <c r="AO450" t="s">
        <v>153</v>
      </c>
      <c r="AP450" t="s">
        <v>149</v>
      </c>
      <c r="AQ450" t="s">
        <v>146</v>
      </c>
    </row>
    <row r="451" spans="1:43" x14ac:dyDescent="0.35">
      <c r="A451">
        <v>35</v>
      </c>
      <c r="B451" t="s">
        <v>35</v>
      </c>
      <c r="C451" t="s">
        <v>44</v>
      </c>
      <c r="D451">
        <v>130</v>
      </c>
      <c r="E451" t="s">
        <v>45</v>
      </c>
      <c r="F451">
        <v>25</v>
      </c>
      <c r="G451">
        <v>4</v>
      </c>
      <c r="H451" t="s">
        <v>38</v>
      </c>
      <c r="I451">
        <v>1</v>
      </c>
      <c r="J451">
        <v>881</v>
      </c>
      <c r="K451">
        <v>4</v>
      </c>
      <c r="L451" t="s">
        <v>39</v>
      </c>
      <c r="M451">
        <v>96</v>
      </c>
      <c r="N451">
        <v>3</v>
      </c>
      <c r="O451">
        <v>1</v>
      </c>
      <c r="P451" t="s">
        <v>47</v>
      </c>
      <c r="Q451">
        <v>2</v>
      </c>
      <c r="R451" t="s">
        <v>52</v>
      </c>
      <c r="S451">
        <v>2022</v>
      </c>
      <c r="T451">
        <v>16612</v>
      </c>
      <c r="U451">
        <v>1</v>
      </c>
      <c r="V451" t="s">
        <v>42</v>
      </c>
      <c r="W451" t="s">
        <v>35</v>
      </c>
      <c r="X451">
        <v>19</v>
      </c>
      <c r="Y451">
        <v>3</v>
      </c>
      <c r="Z451">
        <v>1</v>
      </c>
      <c r="AA451">
        <v>80</v>
      </c>
      <c r="AB451">
        <v>1</v>
      </c>
      <c r="AC451">
        <v>10</v>
      </c>
      <c r="AD451">
        <v>3</v>
      </c>
      <c r="AE451">
        <v>2</v>
      </c>
      <c r="AF451">
        <v>10</v>
      </c>
      <c r="AG451">
        <v>2</v>
      </c>
      <c r="AH451">
        <v>7</v>
      </c>
      <c r="AI451">
        <v>8</v>
      </c>
      <c r="AJ451">
        <v>0.19</v>
      </c>
      <c r="AK451" t="s">
        <v>140</v>
      </c>
      <c r="AL451" t="s">
        <v>141</v>
      </c>
      <c r="AM451" t="s">
        <v>142</v>
      </c>
      <c r="AN451" t="s">
        <v>160</v>
      </c>
      <c r="AO451" t="s">
        <v>153</v>
      </c>
      <c r="AP451" t="s">
        <v>149</v>
      </c>
      <c r="AQ451" t="s">
        <v>150</v>
      </c>
    </row>
    <row r="452" spans="1:43" x14ac:dyDescent="0.35">
      <c r="A452">
        <v>26</v>
      </c>
      <c r="B452" t="s">
        <v>35</v>
      </c>
      <c r="C452" t="s">
        <v>44</v>
      </c>
      <c r="D452">
        <v>887</v>
      </c>
      <c r="E452" t="s">
        <v>45</v>
      </c>
      <c r="F452">
        <v>5</v>
      </c>
      <c r="G452">
        <v>2</v>
      </c>
      <c r="H452" t="s">
        <v>51</v>
      </c>
      <c r="I452">
        <v>1</v>
      </c>
      <c r="J452">
        <v>848</v>
      </c>
      <c r="K452">
        <v>3</v>
      </c>
      <c r="L452" t="s">
        <v>39</v>
      </c>
      <c r="M452">
        <v>88</v>
      </c>
      <c r="N452">
        <v>2</v>
      </c>
      <c r="O452">
        <v>1</v>
      </c>
      <c r="P452" t="s">
        <v>47</v>
      </c>
      <c r="Q452">
        <v>3</v>
      </c>
      <c r="R452" t="s">
        <v>48</v>
      </c>
      <c r="S452">
        <v>2366</v>
      </c>
      <c r="T452">
        <v>20898</v>
      </c>
      <c r="U452">
        <v>1</v>
      </c>
      <c r="V452" t="s">
        <v>42</v>
      </c>
      <c r="W452" t="s">
        <v>35</v>
      </c>
      <c r="X452">
        <v>14</v>
      </c>
      <c r="Y452">
        <v>3</v>
      </c>
      <c r="Z452">
        <v>1</v>
      </c>
      <c r="AA452">
        <v>80</v>
      </c>
      <c r="AB452">
        <v>1</v>
      </c>
      <c r="AC452">
        <v>8</v>
      </c>
      <c r="AD452">
        <v>2</v>
      </c>
      <c r="AE452">
        <v>3</v>
      </c>
      <c r="AF452">
        <v>8</v>
      </c>
      <c r="AG452">
        <v>7</v>
      </c>
      <c r="AH452">
        <v>1</v>
      </c>
      <c r="AI452">
        <v>7</v>
      </c>
      <c r="AJ452">
        <v>0.14000000000000001</v>
      </c>
      <c r="AK452" t="s">
        <v>159</v>
      </c>
      <c r="AL452" t="s">
        <v>141</v>
      </c>
      <c r="AM452" t="s">
        <v>142</v>
      </c>
      <c r="AN452" t="s">
        <v>143</v>
      </c>
      <c r="AO452" t="s">
        <v>144</v>
      </c>
      <c r="AP452" t="s">
        <v>145</v>
      </c>
      <c r="AQ452" t="s">
        <v>146</v>
      </c>
    </row>
    <row r="453" spans="1:43" x14ac:dyDescent="0.35">
      <c r="A453">
        <v>55</v>
      </c>
      <c r="B453" t="s">
        <v>35</v>
      </c>
      <c r="C453" t="s">
        <v>36</v>
      </c>
      <c r="D453">
        <v>436</v>
      </c>
      <c r="E453" t="s">
        <v>37</v>
      </c>
      <c r="F453">
        <v>2</v>
      </c>
      <c r="G453">
        <v>1</v>
      </c>
      <c r="H453" t="s">
        <v>51</v>
      </c>
      <c r="I453">
        <v>1</v>
      </c>
      <c r="J453">
        <v>842</v>
      </c>
      <c r="K453">
        <v>3</v>
      </c>
      <c r="L453" t="s">
        <v>46</v>
      </c>
      <c r="M453">
        <v>37</v>
      </c>
      <c r="N453">
        <v>3</v>
      </c>
      <c r="O453">
        <v>2</v>
      </c>
      <c r="P453" t="s">
        <v>40</v>
      </c>
      <c r="Q453">
        <v>4</v>
      </c>
      <c r="R453" t="s">
        <v>41</v>
      </c>
      <c r="S453">
        <v>5160</v>
      </c>
      <c r="T453">
        <v>21519</v>
      </c>
      <c r="U453">
        <v>4</v>
      </c>
      <c r="V453" t="s">
        <v>42</v>
      </c>
      <c r="W453" t="s">
        <v>43</v>
      </c>
      <c r="X453">
        <v>16</v>
      </c>
      <c r="Y453">
        <v>3</v>
      </c>
      <c r="Z453">
        <v>3</v>
      </c>
      <c r="AA453">
        <v>80</v>
      </c>
      <c r="AB453">
        <v>0</v>
      </c>
      <c r="AC453">
        <v>12</v>
      </c>
      <c r="AD453">
        <v>3</v>
      </c>
      <c r="AE453">
        <v>2</v>
      </c>
      <c r="AF453">
        <v>9</v>
      </c>
      <c r="AG453">
        <v>7</v>
      </c>
      <c r="AH453">
        <v>7</v>
      </c>
      <c r="AI453">
        <v>3</v>
      </c>
      <c r="AJ453">
        <v>0.16</v>
      </c>
      <c r="AK453" t="s">
        <v>147</v>
      </c>
      <c r="AL453" t="s">
        <v>141</v>
      </c>
      <c r="AM453" t="s">
        <v>156</v>
      </c>
      <c r="AN453" t="s">
        <v>143</v>
      </c>
      <c r="AO453" t="s">
        <v>153</v>
      </c>
      <c r="AP453" t="s">
        <v>149</v>
      </c>
      <c r="AQ453" t="s">
        <v>150</v>
      </c>
    </row>
    <row r="454" spans="1:43" x14ac:dyDescent="0.35">
      <c r="A454">
        <v>49</v>
      </c>
      <c r="B454" t="s">
        <v>35</v>
      </c>
      <c r="C454" t="s">
        <v>36</v>
      </c>
      <c r="D454">
        <v>1184</v>
      </c>
      <c r="E454" t="s">
        <v>37</v>
      </c>
      <c r="F454">
        <v>11</v>
      </c>
      <c r="G454">
        <v>3</v>
      </c>
      <c r="H454" t="s">
        <v>59</v>
      </c>
      <c r="I454">
        <v>1</v>
      </c>
      <c r="J454">
        <v>840</v>
      </c>
      <c r="K454">
        <v>3</v>
      </c>
      <c r="L454" t="s">
        <v>39</v>
      </c>
      <c r="M454">
        <v>43</v>
      </c>
      <c r="N454">
        <v>3</v>
      </c>
      <c r="O454">
        <v>3</v>
      </c>
      <c r="P454" t="s">
        <v>40</v>
      </c>
      <c r="Q454">
        <v>4</v>
      </c>
      <c r="R454" t="s">
        <v>48</v>
      </c>
      <c r="S454">
        <v>7654</v>
      </c>
      <c r="T454">
        <v>5860</v>
      </c>
      <c r="U454">
        <v>1</v>
      </c>
      <c r="V454" t="s">
        <v>42</v>
      </c>
      <c r="W454" t="s">
        <v>43</v>
      </c>
      <c r="X454">
        <v>18</v>
      </c>
      <c r="Y454">
        <v>3</v>
      </c>
      <c r="Z454">
        <v>1</v>
      </c>
      <c r="AA454">
        <v>80</v>
      </c>
      <c r="AB454">
        <v>2</v>
      </c>
      <c r="AC454">
        <v>9</v>
      </c>
      <c r="AD454">
        <v>3</v>
      </c>
      <c r="AE454">
        <v>4</v>
      </c>
      <c r="AF454">
        <v>9</v>
      </c>
      <c r="AG454">
        <v>8</v>
      </c>
      <c r="AH454">
        <v>7</v>
      </c>
      <c r="AI454">
        <v>7</v>
      </c>
      <c r="AJ454">
        <v>0.18</v>
      </c>
      <c r="AK454" t="s">
        <v>147</v>
      </c>
      <c r="AL454" t="s">
        <v>141</v>
      </c>
      <c r="AM454" t="s">
        <v>156</v>
      </c>
      <c r="AN454" t="s">
        <v>157</v>
      </c>
      <c r="AO454" t="s">
        <v>153</v>
      </c>
      <c r="AP454" t="s">
        <v>149</v>
      </c>
      <c r="AQ454" t="s">
        <v>146</v>
      </c>
    </row>
    <row r="455" spans="1:43" x14ac:dyDescent="0.35">
      <c r="A455">
        <v>28</v>
      </c>
      <c r="B455" t="s">
        <v>35</v>
      </c>
      <c r="C455" t="s">
        <v>36</v>
      </c>
      <c r="D455">
        <v>890</v>
      </c>
      <c r="E455" t="s">
        <v>45</v>
      </c>
      <c r="F455">
        <v>2</v>
      </c>
      <c r="G455">
        <v>4</v>
      </c>
      <c r="H455" t="s">
        <v>51</v>
      </c>
      <c r="I455">
        <v>1</v>
      </c>
      <c r="J455">
        <v>828</v>
      </c>
      <c r="K455">
        <v>3</v>
      </c>
      <c r="L455" t="s">
        <v>46</v>
      </c>
      <c r="M455">
        <v>46</v>
      </c>
      <c r="N455">
        <v>3</v>
      </c>
      <c r="O455">
        <v>1</v>
      </c>
      <c r="P455" t="s">
        <v>47</v>
      </c>
      <c r="Q455">
        <v>3</v>
      </c>
      <c r="R455" t="s">
        <v>41</v>
      </c>
      <c r="S455">
        <v>4382</v>
      </c>
      <c r="T455">
        <v>16374</v>
      </c>
      <c r="U455">
        <v>6</v>
      </c>
      <c r="V455" t="s">
        <v>42</v>
      </c>
      <c r="W455" t="s">
        <v>43</v>
      </c>
      <c r="X455">
        <v>17</v>
      </c>
      <c r="Y455">
        <v>3</v>
      </c>
      <c r="Z455">
        <v>4</v>
      </c>
      <c r="AA455">
        <v>80</v>
      </c>
      <c r="AB455">
        <v>0</v>
      </c>
      <c r="AC455">
        <v>5</v>
      </c>
      <c r="AD455">
        <v>3</v>
      </c>
      <c r="AE455">
        <v>2</v>
      </c>
      <c r="AF455">
        <v>2</v>
      </c>
      <c r="AG455">
        <v>2</v>
      </c>
      <c r="AH455">
        <v>2</v>
      </c>
      <c r="AI455">
        <v>1</v>
      </c>
      <c r="AJ455">
        <v>0.17</v>
      </c>
      <c r="AK455" t="s">
        <v>159</v>
      </c>
      <c r="AL455" t="s">
        <v>148</v>
      </c>
      <c r="AM455" t="s">
        <v>156</v>
      </c>
      <c r="AN455" t="s">
        <v>143</v>
      </c>
      <c r="AO455" t="s">
        <v>153</v>
      </c>
      <c r="AP455" t="s">
        <v>149</v>
      </c>
      <c r="AQ455" t="s">
        <v>146</v>
      </c>
    </row>
    <row r="456" spans="1:43" x14ac:dyDescent="0.35">
      <c r="A456">
        <v>58</v>
      </c>
      <c r="B456" t="s">
        <v>35</v>
      </c>
      <c r="C456" t="s">
        <v>36</v>
      </c>
      <c r="D456">
        <v>286</v>
      </c>
      <c r="E456" t="s">
        <v>45</v>
      </c>
      <c r="F456">
        <v>2</v>
      </c>
      <c r="G456">
        <v>4</v>
      </c>
      <c r="H456" t="s">
        <v>38</v>
      </c>
      <c r="I456">
        <v>1</v>
      </c>
      <c r="J456">
        <v>825</v>
      </c>
      <c r="K456">
        <v>4</v>
      </c>
      <c r="L456" t="s">
        <v>46</v>
      </c>
      <c r="M456">
        <v>31</v>
      </c>
      <c r="N456">
        <v>3</v>
      </c>
      <c r="O456">
        <v>5</v>
      </c>
      <c r="P456" t="s">
        <v>58</v>
      </c>
      <c r="Q456">
        <v>2</v>
      </c>
      <c r="R456" t="s">
        <v>41</v>
      </c>
      <c r="S456">
        <v>19246</v>
      </c>
      <c r="T456">
        <v>25761</v>
      </c>
      <c r="U456">
        <v>7</v>
      </c>
      <c r="V456" t="s">
        <v>42</v>
      </c>
      <c r="W456" t="s">
        <v>35</v>
      </c>
      <c r="X456">
        <v>12</v>
      </c>
      <c r="Y456">
        <v>3</v>
      </c>
      <c r="Z456">
        <v>4</v>
      </c>
      <c r="AA456">
        <v>80</v>
      </c>
      <c r="AB456">
        <v>0</v>
      </c>
      <c r="AC456">
        <v>40</v>
      </c>
      <c r="AD456">
        <v>2</v>
      </c>
      <c r="AE456">
        <v>3</v>
      </c>
      <c r="AF456">
        <v>31</v>
      </c>
      <c r="AG456">
        <v>15</v>
      </c>
      <c r="AH456">
        <v>13</v>
      </c>
      <c r="AI456">
        <v>8</v>
      </c>
      <c r="AJ456">
        <v>0.12</v>
      </c>
      <c r="AK456" t="s">
        <v>147</v>
      </c>
      <c r="AL456" t="s">
        <v>161</v>
      </c>
      <c r="AM456" t="s">
        <v>156</v>
      </c>
      <c r="AN456" t="s">
        <v>143</v>
      </c>
      <c r="AO456" t="s">
        <v>144</v>
      </c>
      <c r="AP456" t="s">
        <v>145</v>
      </c>
      <c r="AQ456" t="s">
        <v>150</v>
      </c>
    </row>
    <row r="457" spans="1:43" x14ac:dyDescent="0.35">
      <c r="A457">
        <v>26</v>
      </c>
      <c r="B457" t="s">
        <v>35</v>
      </c>
      <c r="C457" t="s">
        <v>44</v>
      </c>
      <c r="D457">
        <v>426</v>
      </c>
      <c r="E457" t="s">
        <v>61</v>
      </c>
      <c r="F457">
        <v>17</v>
      </c>
      <c r="G457">
        <v>4</v>
      </c>
      <c r="H457" t="s">
        <v>38</v>
      </c>
      <c r="I457">
        <v>1</v>
      </c>
      <c r="J457">
        <v>608</v>
      </c>
      <c r="K457">
        <v>2</v>
      </c>
      <c r="L457" t="s">
        <v>39</v>
      </c>
      <c r="M457">
        <v>58</v>
      </c>
      <c r="N457">
        <v>3</v>
      </c>
      <c r="O457">
        <v>1</v>
      </c>
      <c r="P457" t="s">
        <v>61</v>
      </c>
      <c r="Q457">
        <v>3</v>
      </c>
      <c r="R457" t="s">
        <v>52</v>
      </c>
      <c r="S457">
        <v>2741</v>
      </c>
      <c r="T457">
        <v>22808</v>
      </c>
      <c r="U457">
        <v>0</v>
      </c>
      <c r="V457" t="s">
        <v>42</v>
      </c>
      <c r="W457" t="s">
        <v>35</v>
      </c>
      <c r="X457">
        <v>11</v>
      </c>
      <c r="Y457">
        <v>3</v>
      </c>
      <c r="Z457">
        <v>2</v>
      </c>
      <c r="AA457">
        <v>80</v>
      </c>
      <c r="AB457">
        <v>1</v>
      </c>
      <c r="AC457">
        <v>8</v>
      </c>
      <c r="AD457">
        <v>2</v>
      </c>
      <c r="AE457">
        <v>2</v>
      </c>
      <c r="AF457">
        <v>7</v>
      </c>
      <c r="AG457">
        <v>7</v>
      </c>
      <c r="AH457">
        <v>1</v>
      </c>
      <c r="AI457">
        <v>0</v>
      </c>
      <c r="AJ457">
        <v>0.11</v>
      </c>
      <c r="AK457" t="s">
        <v>159</v>
      </c>
      <c r="AL457" t="s">
        <v>141</v>
      </c>
      <c r="AM457" t="s">
        <v>152</v>
      </c>
      <c r="AN457" t="s">
        <v>157</v>
      </c>
      <c r="AO457" t="s">
        <v>144</v>
      </c>
      <c r="AP457" t="s">
        <v>145</v>
      </c>
      <c r="AQ457" t="s">
        <v>146</v>
      </c>
    </row>
    <row r="458" spans="1:43" x14ac:dyDescent="0.35">
      <c r="A458">
        <v>33</v>
      </c>
      <c r="B458" t="s">
        <v>35</v>
      </c>
      <c r="C458" t="s">
        <v>36</v>
      </c>
      <c r="D458">
        <v>118</v>
      </c>
      <c r="E458" t="s">
        <v>37</v>
      </c>
      <c r="F458">
        <v>16</v>
      </c>
      <c r="G458">
        <v>3</v>
      </c>
      <c r="H458" t="s">
        <v>59</v>
      </c>
      <c r="I458">
        <v>1</v>
      </c>
      <c r="J458">
        <v>819</v>
      </c>
      <c r="K458">
        <v>1</v>
      </c>
      <c r="L458" t="s">
        <v>39</v>
      </c>
      <c r="M458">
        <v>69</v>
      </c>
      <c r="N458">
        <v>3</v>
      </c>
      <c r="O458">
        <v>2</v>
      </c>
      <c r="P458" t="s">
        <v>40</v>
      </c>
      <c r="Q458">
        <v>1</v>
      </c>
      <c r="R458" t="s">
        <v>41</v>
      </c>
      <c r="S458">
        <v>5324</v>
      </c>
      <c r="T458">
        <v>26507</v>
      </c>
      <c r="U458">
        <v>5</v>
      </c>
      <c r="V458" t="s">
        <v>42</v>
      </c>
      <c r="W458" t="s">
        <v>43</v>
      </c>
      <c r="X458">
        <v>15</v>
      </c>
      <c r="Y458">
        <v>3</v>
      </c>
      <c r="Z458">
        <v>3</v>
      </c>
      <c r="AA458">
        <v>80</v>
      </c>
      <c r="AB458">
        <v>0</v>
      </c>
      <c r="AC458">
        <v>6</v>
      </c>
      <c r="AD458">
        <v>3</v>
      </c>
      <c r="AE458">
        <v>3</v>
      </c>
      <c r="AF458">
        <v>3</v>
      </c>
      <c r="AG458">
        <v>2</v>
      </c>
      <c r="AH458">
        <v>0</v>
      </c>
      <c r="AI458">
        <v>2</v>
      </c>
      <c r="AJ458">
        <v>0.15</v>
      </c>
      <c r="AK458" t="s">
        <v>140</v>
      </c>
      <c r="AL458" t="s">
        <v>148</v>
      </c>
      <c r="AM458" t="s">
        <v>152</v>
      </c>
      <c r="AN458" t="s">
        <v>157</v>
      </c>
      <c r="AO458" t="s">
        <v>144</v>
      </c>
      <c r="AP458" t="s">
        <v>149</v>
      </c>
      <c r="AQ458" t="s">
        <v>146</v>
      </c>
    </row>
    <row r="459" spans="1:43" x14ac:dyDescent="0.35">
      <c r="A459">
        <v>29</v>
      </c>
      <c r="B459" t="s">
        <v>35</v>
      </c>
      <c r="C459" t="s">
        <v>36</v>
      </c>
      <c r="D459">
        <v>805</v>
      </c>
      <c r="E459" t="s">
        <v>45</v>
      </c>
      <c r="F459">
        <v>1</v>
      </c>
      <c r="G459">
        <v>2</v>
      </c>
      <c r="H459" t="s">
        <v>38</v>
      </c>
      <c r="I459">
        <v>1</v>
      </c>
      <c r="J459">
        <v>816</v>
      </c>
      <c r="K459">
        <v>2</v>
      </c>
      <c r="L459" t="s">
        <v>39</v>
      </c>
      <c r="M459">
        <v>36</v>
      </c>
      <c r="N459">
        <v>2</v>
      </c>
      <c r="O459">
        <v>1</v>
      </c>
      <c r="P459" t="s">
        <v>50</v>
      </c>
      <c r="Q459">
        <v>1</v>
      </c>
      <c r="R459" t="s">
        <v>48</v>
      </c>
      <c r="S459">
        <v>2319</v>
      </c>
      <c r="T459">
        <v>6689</v>
      </c>
      <c r="U459">
        <v>1</v>
      </c>
      <c r="V459" t="s">
        <v>42</v>
      </c>
      <c r="W459" t="s">
        <v>35</v>
      </c>
      <c r="X459">
        <v>11</v>
      </c>
      <c r="Y459">
        <v>3</v>
      </c>
      <c r="Z459">
        <v>4</v>
      </c>
      <c r="AA459">
        <v>80</v>
      </c>
      <c r="AB459">
        <v>1</v>
      </c>
      <c r="AC459">
        <v>1</v>
      </c>
      <c r="AD459">
        <v>1</v>
      </c>
      <c r="AE459">
        <v>3</v>
      </c>
      <c r="AF459">
        <v>1</v>
      </c>
      <c r="AG459">
        <v>0</v>
      </c>
      <c r="AH459">
        <v>0</v>
      </c>
      <c r="AI459">
        <v>0</v>
      </c>
      <c r="AJ459">
        <v>0.11</v>
      </c>
      <c r="AK459" t="s">
        <v>140</v>
      </c>
      <c r="AL459" t="s">
        <v>151</v>
      </c>
      <c r="AM459" t="s">
        <v>156</v>
      </c>
      <c r="AN459" t="s">
        <v>143</v>
      </c>
      <c r="AO459" t="s">
        <v>144</v>
      </c>
      <c r="AP459" t="s">
        <v>145</v>
      </c>
      <c r="AQ459" t="s">
        <v>162</v>
      </c>
    </row>
    <row r="460" spans="1:43" x14ac:dyDescent="0.35">
      <c r="A460">
        <v>23</v>
      </c>
      <c r="B460" t="s">
        <v>35</v>
      </c>
      <c r="C460" t="s">
        <v>36</v>
      </c>
      <c r="D460">
        <v>1243</v>
      </c>
      <c r="E460" t="s">
        <v>45</v>
      </c>
      <c r="F460">
        <v>6</v>
      </c>
      <c r="G460">
        <v>3</v>
      </c>
      <c r="H460" t="s">
        <v>38</v>
      </c>
      <c r="I460">
        <v>1</v>
      </c>
      <c r="J460">
        <v>811</v>
      </c>
      <c r="K460">
        <v>3</v>
      </c>
      <c r="L460" t="s">
        <v>46</v>
      </c>
      <c r="M460">
        <v>63</v>
      </c>
      <c r="N460">
        <v>4</v>
      </c>
      <c r="O460">
        <v>1</v>
      </c>
      <c r="P460" t="s">
        <v>50</v>
      </c>
      <c r="Q460">
        <v>1</v>
      </c>
      <c r="R460" t="s">
        <v>48</v>
      </c>
      <c r="S460">
        <v>1601</v>
      </c>
      <c r="T460">
        <v>3445</v>
      </c>
      <c r="U460">
        <v>1</v>
      </c>
      <c r="V460" t="s">
        <v>42</v>
      </c>
      <c r="W460" t="s">
        <v>35</v>
      </c>
      <c r="X460">
        <v>21</v>
      </c>
      <c r="Y460">
        <v>4</v>
      </c>
      <c r="Z460">
        <v>3</v>
      </c>
      <c r="AA460">
        <v>80</v>
      </c>
      <c r="AB460">
        <v>2</v>
      </c>
      <c r="AC460">
        <v>1</v>
      </c>
      <c r="AD460">
        <v>2</v>
      </c>
      <c r="AE460">
        <v>3</v>
      </c>
      <c r="AF460">
        <v>0</v>
      </c>
      <c r="AG460">
        <v>0</v>
      </c>
      <c r="AH460">
        <v>0</v>
      </c>
      <c r="AI460">
        <v>0</v>
      </c>
      <c r="AJ460">
        <v>0.21</v>
      </c>
      <c r="AK460" t="s">
        <v>159</v>
      </c>
      <c r="AL460" t="s">
        <v>151</v>
      </c>
      <c r="AM460" t="s">
        <v>152</v>
      </c>
      <c r="AN460" t="s">
        <v>143</v>
      </c>
      <c r="AO460" t="s">
        <v>158</v>
      </c>
      <c r="AP460" t="s">
        <v>145</v>
      </c>
      <c r="AQ460" t="s">
        <v>162</v>
      </c>
    </row>
    <row r="461" spans="1:43" x14ac:dyDescent="0.35">
      <c r="A461">
        <v>18</v>
      </c>
      <c r="B461" t="s">
        <v>35</v>
      </c>
      <c r="C461" t="s">
        <v>44</v>
      </c>
      <c r="D461">
        <v>1306</v>
      </c>
      <c r="E461" t="s">
        <v>37</v>
      </c>
      <c r="F461">
        <v>5</v>
      </c>
      <c r="G461">
        <v>3</v>
      </c>
      <c r="H461" t="s">
        <v>59</v>
      </c>
      <c r="I461">
        <v>1</v>
      </c>
      <c r="J461">
        <v>614</v>
      </c>
      <c r="K461">
        <v>2</v>
      </c>
      <c r="L461" t="s">
        <v>46</v>
      </c>
      <c r="M461">
        <v>69</v>
      </c>
      <c r="N461">
        <v>3</v>
      </c>
      <c r="O461">
        <v>1</v>
      </c>
      <c r="P461" t="s">
        <v>57</v>
      </c>
      <c r="Q461">
        <v>2</v>
      </c>
      <c r="R461" t="s">
        <v>41</v>
      </c>
      <c r="S461">
        <v>1878</v>
      </c>
      <c r="T461">
        <v>8059</v>
      </c>
      <c r="U461">
        <v>1</v>
      </c>
      <c r="V461" t="s">
        <v>42</v>
      </c>
      <c r="W461" t="s">
        <v>35</v>
      </c>
      <c r="X461">
        <v>14</v>
      </c>
      <c r="Y461">
        <v>3</v>
      </c>
      <c r="Z461">
        <v>4</v>
      </c>
      <c r="AA461">
        <v>80</v>
      </c>
      <c r="AB461">
        <v>0</v>
      </c>
      <c r="AC461">
        <v>0</v>
      </c>
      <c r="AD461">
        <v>3</v>
      </c>
      <c r="AE461">
        <v>3</v>
      </c>
      <c r="AF461">
        <v>0</v>
      </c>
      <c r="AG461">
        <v>0</v>
      </c>
      <c r="AH461">
        <v>0</v>
      </c>
      <c r="AI461">
        <v>0</v>
      </c>
      <c r="AJ461">
        <v>0.14000000000000001</v>
      </c>
      <c r="AK461" t="s">
        <v>159</v>
      </c>
      <c r="AL461" t="s">
        <v>151</v>
      </c>
      <c r="AM461" t="s">
        <v>152</v>
      </c>
      <c r="AN461" t="s">
        <v>143</v>
      </c>
      <c r="AO461" t="s">
        <v>144</v>
      </c>
      <c r="AP461" t="s">
        <v>149</v>
      </c>
      <c r="AQ461" t="s">
        <v>162</v>
      </c>
    </row>
    <row r="462" spans="1:43" x14ac:dyDescent="0.35">
      <c r="A462">
        <v>26</v>
      </c>
      <c r="B462" t="s">
        <v>35</v>
      </c>
      <c r="C462" t="s">
        <v>36</v>
      </c>
      <c r="D462">
        <v>1146</v>
      </c>
      <c r="E462" t="s">
        <v>37</v>
      </c>
      <c r="F462">
        <v>8</v>
      </c>
      <c r="G462">
        <v>3</v>
      </c>
      <c r="H462" t="s">
        <v>60</v>
      </c>
      <c r="I462">
        <v>1</v>
      </c>
      <c r="J462">
        <v>796</v>
      </c>
      <c r="K462">
        <v>4</v>
      </c>
      <c r="L462" t="s">
        <v>46</v>
      </c>
      <c r="M462">
        <v>38</v>
      </c>
      <c r="N462">
        <v>2</v>
      </c>
      <c r="O462">
        <v>2</v>
      </c>
      <c r="P462" t="s">
        <v>40</v>
      </c>
      <c r="Q462">
        <v>1</v>
      </c>
      <c r="R462" t="s">
        <v>41</v>
      </c>
      <c r="S462">
        <v>5326</v>
      </c>
      <c r="T462">
        <v>3064</v>
      </c>
      <c r="U462">
        <v>6</v>
      </c>
      <c r="V462" t="s">
        <v>42</v>
      </c>
      <c r="W462" t="s">
        <v>43</v>
      </c>
      <c r="X462">
        <v>17</v>
      </c>
      <c r="Y462">
        <v>3</v>
      </c>
      <c r="Z462">
        <v>3</v>
      </c>
      <c r="AA462">
        <v>80</v>
      </c>
      <c r="AB462">
        <v>0</v>
      </c>
      <c r="AC462">
        <v>6</v>
      </c>
      <c r="AD462">
        <v>2</v>
      </c>
      <c r="AE462">
        <v>2</v>
      </c>
      <c r="AF462">
        <v>4</v>
      </c>
      <c r="AG462">
        <v>3</v>
      </c>
      <c r="AH462">
        <v>1</v>
      </c>
      <c r="AI462">
        <v>2</v>
      </c>
      <c r="AJ462">
        <v>0.17</v>
      </c>
      <c r="AK462" t="s">
        <v>159</v>
      </c>
      <c r="AL462" t="s">
        <v>148</v>
      </c>
      <c r="AM462" t="s">
        <v>156</v>
      </c>
      <c r="AN462" t="s">
        <v>143</v>
      </c>
      <c r="AO462" t="s">
        <v>153</v>
      </c>
      <c r="AP462" t="s">
        <v>145</v>
      </c>
      <c r="AQ462" t="s">
        <v>146</v>
      </c>
    </row>
    <row r="463" spans="1:43" x14ac:dyDescent="0.35">
      <c r="A463">
        <v>55</v>
      </c>
      <c r="B463" t="s">
        <v>35</v>
      </c>
      <c r="C463" t="s">
        <v>36</v>
      </c>
      <c r="D463">
        <v>725</v>
      </c>
      <c r="E463" t="s">
        <v>45</v>
      </c>
      <c r="F463">
        <v>2</v>
      </c>
      <c r="G463">
        <v>3</v>
      </c>
      <c r="H463" t="s">
        <v>51</v>
      </c>
      <c r="I463">
        <v>1</v>
      </c>
      <c r="J463">
        <v>787</v>
      </c>
      <c r="K463">
        <v>4</v>
      </c>
      <c r="L463" t="s">
        <v>46</v>
      </c>
      <c r="M463">
        <v>78</v>
      </c>
      <c r="N463">
        <v>3</v>
      </c>
      <c r="O463">
        <v>5</v>
      </c>
      <c r="P463" t="s">
        <v>56</v>
      </c>
      <c r="Q463">
        <v>1</v>
      </c>
      <c r="R463" t="s">
        <v>48</v>
      </c>
      <c r="S463">
        <v>19859</v>
      </c>
      <c r="T463">
        <v>21199</v>
      </c>
      <c r="U463">
        <v>5</v>
      </c>
      <c r="V463" t="s">
        <v>42</v>
      </c>
      <c r="W463" t="s">
        <v>35</v>
      </c>
      <c r="X463">
        <v>13</v>
      </c>
      <c r="Y463">
        <v>3</v>
      </c>
      <c r="Z463">
        <v>4</v>
      </c>
      <c r="AA463">
        <v>80</v>
      </c>
      <c r="AB463">
        <v>1</v>
      </c>
      <c r="AC463">
        <v>24</v>
      </c>
      <c r="AD463">
        <v>2</v>
      </c>
      <c r="AE463">
        <v>3</v>
      </c>
      <c r="AF463">
        <v>5</v>
      </c>
      <c r="AG463">
        <v>2</v>
      </c>
      <c r="AH463">
        <v>1</v>
      </c>
      <c r="AI463">
        <v>4</v>
      </c>
      <c r="AJ463">
        <v>0.13</v>
      </c>
      <c r="AK463" t="s">
        <v>147</v>
      </c>
      <c r="AL463" t="s">
        <v>148</v>
      </c>
      <c r="AM463" t="s">
        <v>142</v>
      </c>
      <c r="AN463" t="s">
        <v>143</v>
      </c>
      <c r="AO463" t="s">
        <v>144</v>
      </c>
      <c r="AP463" t="s">
        <v>145</v>
      </c>
      <c r="AQ463" t="s">
        <v>150</v>
      </c>
    </row>
    <row r="464" spans="1:43" x14ac:dyDescent="0.35">
      <c r="A464">
        <v>47</v>
      </c>
      <c r="B464" t="s">
        <v>35</v>
      </c>
      <c r="C464" t="s">
        <v>44</v>
      </c>
      <c r="D464">
        <v>719</v>
      </c>
      <c r="E464" t="s">
        <v>37</v>
      </c>
      <c r="F464">
        <v>27</v>
      </c>
      <c r="G464">
        <v>2</v>
      </c>
      <c r="H464" t="s">
        <v>38</v>
      </c>
      <c r="I464">
        <v>1</v>
      </c>
      <c r="J464">
        <v>785</v>
      </c>
      <c r="K464">
        <v>2</v>
      </c>
      <c r="L464" t="s">
        <v>39</v>
      </c>
      <c r="M464">
        <v>77</v>
      </c>
      <c r="N464">
        <v>4</v>
      </c>
      <c r="O464">
        <v>2</v>
      </c>
      <c r="P464" t="s">
        <v>40</v>
      </c>
      <c r="Q464">
        <v>3</v>
      </c>
      <c r="R464" t="s">
        <v>41</v>
      </c>
      <c r="S464">
        <v>6397</v>
      </c>
      <c r="T464">
        <v>10339</v>
      </c>
      <c r="U464">
        <v>4</v>
      </c>
      <c r="V464" t="s">
        <v>42</v>
      </c>
      <c r="W464" t="s">
        <v>35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8</v>
      </c>
      <c r="AD464">
        <v>2</v>
      </c>
      <c r="AE464">
        <v>3</v>
      </c>
      <c r="AF464">
        <v>5</v>
      </c>
      <c r="AG464">
        <v>4</v>
      </c>
      <c r="AH464">
        <v>1</v>
      </c>
      <c r="AI464">
        <v>3</v>
      </c>
      <c r="AJ464">
        <v>0.12</v>
      </c>
      <c r="AK464" t="s">
        <v>147</v>
      </c>
      <c r="AL464" t="s">
        <v>148</v>
      </c>
      <c r="AM464" t="s">
        <v>142</v>
      </c>
      <c r="AN464" t="s">
        <v>160</v>
      </c>
      <c r="AO464" t="s">
        <v>144</v>
      </c>
      <c r="AP464" t="s">
        <v>145</v>
      </c>
      <c r="AQ464" t="s">
        <v>146</v>
      </c>
    </row>
    <row r="465" spans="1:43" x14ac:dyDescent="0.35">
      <c r="A465">
        <v>33</v>
      </c>
      <c r="B465" t="s">
        <v>35</v>
      </c>
      <c r="C465" t="s">
        <v>36</v>
      </c>
      <c r="D465">
        <v>527</v>
      </c>
      <c r="E465" t="s">
        <v>45</v>
      </c>
      <c r="F465">
        <v>1</v>
      </c>
      <c r="G465">
        <v>4</v>
      </c>
      <c r="H465" t="s">
        <v>49</v>
      </c>
      <c r="I465">
        <v>1</v>
      </c>
      <c r="J465">
        <v>780</v>
      </c>
      <c r="K465">
        <v>4</v>
      </c>
      <c r="L465" t="s">
        <v>46</v>
      </c>
      <c r="M465">
        <v>63</v>
      </c>
      <c r="N465">
        <v>3</v>
      </c>
      <c r="O465">
        <v>1</v>
      </c>
      <c r="P465" t="s">
        <v>47</v>
      </c>
      <c r="Q465">
        <v>4</v>
      </c>
      <c r="R465" t="s">
        <v>41</v>
      </c>
      <c r="S465">
        <v>2686</v>
      </c>
      <c r="T465">
        <v>5207</v>
      </c>
      <c r="U465">
        <v>1</v>
      </c>
      <c r="V465" t="s">
        <v>42</v>
      </c>
      <c r="W465" t="s">
        <v>35</v>
      </c>
      <c r="X465">
        <v>13</v>
      </c>
      <c r="Y465">
        <v>3</v>
      </c>
      <c r="Z465">
        <v>3</v>
      </c>
      <c r="AA465">
        <v>80</v>
      </c>
      <c r="AB465">
        <v>0</v>
      </c>
      <c r="AC465">
        <v>10</v>
      </c>
      <c r="AD465">
        <v>2</v>
      </c>
      <c r="AE465">
        <v>2</v>
      </c>
      <c r="AF465">
        <v>10</v>
      </c>
      <c r="AG465">
        <v>9</v>
      </c>
      <c r="AH465">
        <v>7</v>
      </c>
      <c r="AI465">
        <v>8</v>
      </c>
      <c r="AJ465">
        <v>0.13</v>
      </c>
      <c r="AK465" t="s">
        <v>140</v>
      </c>
      <c r="AL465" t="s">
        <v>141</v>
      </c>
      <c r="AM465" t="s">
        <v>152</v>
      </c>
      <c r="AN465" t="s">
        <v>143</v>
      </c>
      <c r="AO465" t="s">
        <v>144</v>
      </c>
      <c r="AP465" t="s">
        <v>145</v>
      </c>
      <c r="AQ465" t="s">
        <v>150</v>
      </c>
    </row>
    <row r="466" spans="1:43" x14ac:dyDescent="0.35">
      <c r="A466">
        <v>42</v>
      </c>
      <c r="B466" t="s">
        <v>35</v>
      </c>
      <c r="C466" t="s">
        <v>44</v>
      </c>
      <c r="D466">
        <v>933</v>
      </c>
      <c r="E466" t="s">
        <v>45</v>
      </c>
      <c r="F466">
        <v>19</v>
      </c>
      <c r="G466">
        <v>3</v>
      </c>
      <c r="H466" t="s">
        <v>51</v>
      </c>
      <c r="I466">
        <v>1</v>
      </c>
      <c r="J466">
        <v>752</v>
      </c>
      <c r="K466">
        <v>3</v>
      </c>
      <c r="L466" t="s">
        <v>46</v>
      </c>
      <c r="M466">
        <v>57</v>
      </c>
      <c r="N466">
        <v>4</v>
      </c>
      <c r="O466">
        <v>1</v>
      </c>
      <c r="P466" t="s">
        <v>47</v>
      </c>
      <c r="Q466">
        <v>3</v>
      </c>
      <c r="R466" t="s">
        <v>52</v>
      </c>
      <c r="S466">
        <v>2759</v>
      </c>
      <c r="T466">
        <v>20366</v>
      </c>
      <c r="U466">
        <v>6</v>
      </c>
      <c r="V466" t="s">
        <v>42</v>
      </c>
      <c r="W466" t="s">
        <v>35</v>
      </c>
      <c r="X466">
        <v>12</v>
      </c>
      <c r="Y466">
        <v>3</v>
      </c>
      <c r="Z466">
        <v>4</v>
      </c>
      <c r="AA466">
        <v>80</v>
      </c>
      <c r="AB466">
        <v>0</v>
      </c>
      <c r="AC466">
        <v>7</v>
      </c>
      <c r="AD466">
        <v>2</v>
      </c>
      <c r="AE466">
        <v>3</v>
      </c>
      <c r="AF466">
        <v>2</v>
      </c>
      <c r="AG466">
        <v>2</v>
      </c>
      <c r="AH466">
        <v>2</v>
      </c>
      <c r="AI466">
        <v>2</v>
      </c>
      <c r="AJ466">
        <v>0.12</v>
      </c>
      <c r="AK466" t="s">
        <v>140</v>
      </c>
      <c r="AL466" t="s">
        <v>148</v>
      </c>
      <c r="AM466" t="s">
        <v>152</v>
      </c>
      <c r="AN466" t="s">
        <v>157</v>
      </c>
      <c r="AO466" t="s">
        <v>144</v>
      </c>
      <c r="AP466" t="s">
        <v>145</v>
      </c>
      <c r="AQ466" t="s">
        <v>146</v>
      </c>
    </row>
    <row r="467" spans="1:43" x14ac:dyDescent="0.35">
      <c r="A467">
        <v>26</v>
      </c>
      <c r="B467" t="s">
        <v>35</v>
      </c>
      <c r="C467" t="s">
        <v>36</v>
      </c>
      <c r="D467">
        <v>471</v>
      </c>
      <c r="E467" t="s">
        <v>45</v>
      </c>
      <c r="F467">
        <v>24</v>
      </c>
      <c r="G467">
        <v>3</v>
      </c>
      <c r="H467" t="s">
        <v>60</v>
      </c>
      <c r="I467">
        <v>1</v>
      </c>
      <c r="J467">
        <v>622</v>
      </c>
      <c r="K467">
        <v>3</v>
      </c>
      <c r="L467" t="s">
        <v>46</v>
      </c>
      <c r="M467">
        <v>66</v>
      </c>
      <c r="N467">
        <v>1</v>
      </c>
      <c r="O467">
        <v>1</v>
      </c>
      <c r="P467" t="s">
        <v>50</v>
      </c>
      <c r="Q467">
        <v>4</v>
      </c>
      <c r="R467" t="s">
        <v>41</v>
      </c>
      <c r="S467">
        <v>2340</v>
      </c>
      <c r="T467">
        <v>23213</v>
      </c>
      <c r="U467">
        <v>1</v>
      </c>
      <c r="V467" t="s">
        <v>42</v>
      </c>
      <c r="W467" t="s">
        <v>35</v>
      </c>
      <c r="X467">
        <v>18</v>
      </c>
      <c r="Y467">
        <v>3</v>
      </c>
      <c r="Z467">
        <v>2</v>
      </c>
      <c r="AA467">
        <v>80</v>
      </c>
      <c r="AB467">
        <v>0</v>
      </c>
      <c r="AC467">
        <v>1</v>
      </c>
      <c r="AD467">
        <v>3</v>
      </c>
      <c r="AE467">
        <v>1</v>
      </c>
      <c r="AF467">
        <v>1</v>
      </c>
      <c r="AG467">
        <v>0</v>
      </c>
      <c r="AH467">
        <v>0</v>
      </c>
      <c r="AI467">
        <v>0</v>
      </c>
      <c r="AJ467">
        <v>0.18</v>
      </c>
      <c r="AK467" t="s">
        <v>159</v>
      </c>
      <c r="AL467" t="s">
        <v>151</v>
      </c>
      <c r="AM467" t="s">
        <v>152</v>
      </c>
      <c r="AN467" t="s">
        <v>160</v>
      </c>
      <c r="AO467" t="s">
        <v>153</v>
      </c>
      <c r="AP467" t="s">
        <v>149</v>
      </c>
      <c r="AQ467" t="s">
        <v>162</v>
      </c>
    </row>
    <row r="468" spans="1:43" x14ac:dyDescent="0.35">
      <c r="A468">
        <v>28</v>
      </c>
      <c r="B468" t="s">
        <v>35</v>
      </c>
      <c r="C468" t="s">
        <v>36</v>
      </c>
      <c r="D468">
        <v>654</v>
      </c>
      <c r="E468" t="s">
        <v>45</v>
      </c>
      <c r="F468">
        <v>1</v>
      </c>
      <c r="G468">
        <v>2</v>
      </c>
      <c r="H468" t="s">
        <v>38</v>
      </c>
      <c r="I468">
        <v>1</v>
      </c>
      <c r="J468">
        <v>741</v>
      </c>
      <c r="K468">
        <v>1</v>
      </c>
      <c r="L468" t="s">
        <v>39</v>
      </c>
      <c r="M468">
        <v>67</v>
      </c>
      <c r="N468">
        <v>1</v>
      </c>
      <c r="O468">
        <v>1</v>
      </c>
      <c r="P468" t="s">
        <v>47</v>
      </c>
      <c r="Q468">
        <v>2</v>
      </c>
      <c r="R468" t="s">
        <v>41</v>
      </c>
      <c r="S468">
        <v>2216</v>
      </c>
      <c r="T468">
        <v>3872</v>
      </c>
      <c r="U468">
        <v>7</v>
      </c>
      <c r="V468" t="s">
        <v>42</v>
      </c>
      <c r="W468" t="s">
        <v>35</v>
      </c>
      <c r="X468">
        <v>13</v>
      </c>
      <c r="Y468">
        <v>3</v>
      </c>
      <c r="Z468">
        <v>4</v>
      </c>
      <c r="AA468">
        <v>80</v>
      </c>
      <c r="AB468">
        <v>0</v>
      </c>
      <c r="AC468">
        <v>10</v>
      </c>
      <c r="AD468">
        <v>4</v>
      </c>
      <c r="AE468">
        <v>3</v>
      </c>
      <c r="AF468">
        <v>7</v>
      </c>
      <c r="AG468">
        <v>7</v>
      </c>
      <c r="AH468">
        <v>3</v>
      </c>
      <c r="AI468">
        <v>7</v>
      </c>
      <c r="AJ468">
        <v>0.13</v>
      </c>
      <c r="AK468" t="s">
        <v>159</v>
      </c>
      <c r="AL468" t="s">
        <v>141</v>
      </c>
      <c r="AM468" t="s">
        <v>152</v>
      </c>
      <c r="AN468" t="s">
        <v>143</v>
      </c>
      <c r="AO468" t="s">
        <v>144</v>
      </c>
      <c r="AP468" t="s">
        <v>149</v>
      </c>
      <c r="AQ468" t="s">
        <v>150</v>
      </c>
    </row>
    <row r="469" spans="1:43" x14ac:dyDescent="0.35">
      <c r="A469">
        <v>50</v>
      </c>
      <c r="B469" t="s">
        <v>35</v>
      </c>
      <c r="C469" t="s">
        <v>44</v>
      </c>
      <c r="D469">
        <v>562</v>
      </c>
      <c r="E469" t="s">
        <v>37</v>
      </c>
      <c r="F469">
        <v>8</v>
      </c>
      <c r="G469">
        <v>2</v>
      </c>
      <c r="H469" t="s">
        <v>60</v>
      </c>
      <c r="I469">
        <v>1</v>
      </c>
      <c r="J469">
        <v>723</v>
      </c>
      <c r="K469">
        <v>2</v>
      </c>
      <c r="L469" t="s">
        <v>46</v>
      </c>
      <c r="M469">
        <v>50</v>
      </c>
      <c r="N469">
        <v>3</v>
      </c>
      <c r="O469">
        <v>2</v>
      </c>
      <c r="P469" t="s">
        <v>40</v>
      </c>
      <c r="Q469">
        <v>3</v>
      </c>
      <c r="R469" t="s">
        <v>48</v>
      </c>
      <c r="S469">
        <v>6796</v>
      </c>
      <c r="T469">
        <v>23452</v>
      </c>
      <c r="U469">
        <v>3</v>
      </c>
      <c r="V469" t="s">
        <v>42</v>
      </c>
      <c r="W469" t="s">
        <v>35</v>
      </c>
      <c r="X469">
        <v>14</v>
      </c>
      <c r="Y469">
        <v>3</v>
      </c>
      <c r="Z469">
        <v>1</v>
      </c>
      <c r="AA469">
        <v>80</v>
      </c>
      <c r="AB469">
        <v>1</v>
      </c>
      <c r="AC469">
        <v>18</v>
      </c>
      <c r="AD469">
        <v>4</v>
      </c>
      <c r="AE469">
        <v>3</v>
      </c>
      <c r="AF469">
        <v>4</v>
      </c>
      <c r="AG469">
        <v>3</v>
      </c>
      <c r="AH469">
        <v>1</v>
      </c>
      <c r="AI469">
        <v>3</v>
      </c>
      <c r="AJ469">
        <v>0.14000000000000001</v>
      </c>
      <c r="AK469" t="s">
        <v>147</v>
      </c>
      <c r="AL469" t="s">
        <v>148</v>
      </c>
      <c r="AM469" t="s">
        <v>152</v>
      </c>
      <c r="AN469" t="s">
        <v>143</v>
      </c>
      <c r="AO469" t="s">
        <v>144</v>
      </c>
      <c r="AP469" t="s">
        <v>149</v>
      </c>
      <c r="AQ469" t="s">
        <v>150</v>
      </c>
    </row>
    <row r="470" spans="1:43" x14ac:dyDescent="0.35">
      <c r="A470">
        <v>24</v>
      </c>
      <c r="B470" t="s">
        <v>35</v>
      </c>
      <c r="C470" t="s">
        <v>36</v>
      </c>
      <c r="D470">
        <v>693</v>
      </c>
      <c r="E470" t="s">
        <v>37</v>
      </c>
      <c r="F470">
        <v>3</v>
      </c>
      <c r="G470">
        <v>2</v>
      </c>
      <c r="H470" t="s">
        <v>38</v>
      </c>
      <c r="I470">
        <v>1</v>
      </c>
      <c r="J470">
        <v>720</v>
      </c>
      <c r="K470">
        <v>1</v>
      </c>
      <c r="L470" t="s">
        <v>39</v>
      </c>
      <c r="M470">
        <v>65</v>
      </c>
      <c r="N470">
        <v>3</v>
      </c>
      <c r="O470">
        <v>2</v>
      </c>
      <c r="P470" t="s">
        <v>40</v>
      </c>
      <c r="Q470">
        <v>3</v>
      </c>
      <c r="R470" t="s">
        <v>41</v>
      </c>
      <c r="S470">
        <v>4577</v>
      </c>
      <c r="T470">
        <v>24785</v>
      </c>
      <c r="U470">
        <v>9</v>
      </c>
      <c r="V470" t="s">
        <v>42</v>
      </c>
      <c r="W470" t="s">
        <v>43</v>
      </c>
      <c r="X470">
        <v>14</v>
      </c>
      <c r="Y470">
        <v>3</v>
      </c>
      <c r="Z470">
        <v>1</v>
      </c>
      <c r="AA470">
        <v>80</v>
      </c>
      <c r="AB470">
        <v>0</v>
      </c>
      <c r="AC470">
        <v>4</v>
      </c>
      <c r="AD470">
        <v>3</v>
      </c>
      <c r="AE470">
        <v>3</v>
      </c>
      <c r="AF470">
        <v>2</v>
      </c>
      <c r="AG470">
        <v>2</v>
      </c>
      <c r="AH470">
        <v>2</v>
      </c>
      <c r="AI470">
        <v>0</v>
      </c>
      <c r="AJ470">
        <v>0.14000000000000001</v>
      </c>
      <c r="AK470" t="s">
        <v>159</v>
      </c>
      <c r="AL470" t="s">
        <v>148</v>
      </c>
      <c r="AM470" t="s">
        <v>152</v>
      </c>
      <c r="AN470" t="s">
        <v>143</v>
      </c>
      <c r="AO470" t="s">
        <v>144</v>
      </c>
      <c r="AP470" t="s">
        <v>149</v>
      </c>
      <c r="AQ470" t="s">
        <v>146</v>
      </c>
    </row>
    <row r="471" spans="1:43" x14ac:dyDescent="0.35">
      <c r="A471">
        <v>33</v>
      </c>
      <c r="B471" t="s">
        <v>35</v>
      </c>
      <c r="C471" t="s">
        <v>44</v>
      </c>
      <c r="D471">
        <v>1076</v>
      </c>
      <c r="E471" t="s">
        <v>45</v>
      </c>
      <c r="F471">
        <v>3</v>
      </c>
      <c r="G471">
        <v>3</v>
      </c>
      <c r="H471" t="s">
        <v>38</v>
      </c>
      <c r="I471">
        <v>1</v>
      </c>
      <c r="J471">
        <v>702</v>
      </c>
      <c r="K471">
        <v>1</v>
      </c>
      <c r="L471" t="s">
        <v>46</v>
      </c>
      <c r="M471">
        <v>70</v>
      </c>
      <c r="N471">
        <v>3</v>
      </c>
      <c r="O471">
        <v>1</v>
      </c>
      <c r="P471" t="s">
        <v>47</v>
      </c>
      <c r="Q471">
        <v>1</v>
      </c>
      <c r="R471" t="s">
        <v>41</v>
      </c>
      <c r="S471">
        <v>3348</v>
      </c>
      <c r="T471">
        <v>3164</v>
      </c>
      <c r="U471">
        <v>1</v>
      </c>
      <c r="V471" t="s">
        <v>42</v>
      </c>
      <c r="W471" t="s">
        <v>35</v>
      </c>
      <c r="X471">
        <v>11</v>
      </c>
      <c r="Y471">
        <v>3</v>
      </c>
      <c r="Z471">
        <v>1</v>
      </c>
      <c r="AA471">
        <v>80</v>
      </c>
      <c r="AB471">
        <v>0</v>
      </c>
      <c r="AC471">
        <v>10</v>
      </c>
      <c r="AD471">
        <v>3</v>
      </c>
      <c r="AE471">
        <v>3</v>
      </c>
      <c r="AF471">
        <v>10</v>
      </c>
      <c r="AG471">
        <v>8</v>
      </c>
      <c r="AH471">
        <v>9</v>
      </c>
      <c r="AI471">
        <v>7</v>
      </c>
      <c r="AJ471">
        <v>0.11</v>
      </c>
      <c r="AK471" t="s">
        <v>140</v>
      </c>
      <c r="AL471" t="s">
        <v>141</v>
      </c>
      <c r="AM471" t="s">
        <v>152</v>
      </c>
      <c r="AN471" t="s">
        <v>143</v>
      </c>
      <c r="AO471" t="s">
        <v>144</v>
      </c>
      <c r="AP471" t="s">
        <v>149</v>
      </c>
      <c r="AQ471" t="s">
        <v>150</v>
      </c>
    </row>
    <row r="472" spans="1:43" x14ac:dyDescent="0.35">
      <c r="A472">
        <v>20</v>
      </c>
      <c r="B472" t="s">
        <v>35</v>
      </c>
      <c r="C472" t="s">
        <v>36</v>
      </c>
      <c r="D472">
        <v>1362</v>
      </c>
      <c r="E472" t="s">
        <v>45</v>
      </c>
      <c r="F472">
        <v>10</v>
      </c>
      <c r="G472">
        <v>1</v>
      </c>
      <c r="H472" t="s">
        <v>51</v>
      </c>
      <c r="I472">
        <v>1</v>
      </c>
      <c r="J472">
        <v>701</v>
      </c>
      <c r="K472">
        <v>4</v>
      </c>
      <c r="L472" t="s">
        <v>46</v>
      </c>
      <c r="M472">
        <v>32</v>
      </c>
      <c r="N472">
        <v>3</v>
      </c>
      <c r="O472">
        <v>1</v>
      </c>
      <c r="P472" t="s">
        <v>47</v>
      </c>
      <c r="Q472">
        <v>3</v>
      </c>
      <c r="R472" t="s">
        <v>41</v>
      </c>
      <c r="S472">
        <v>1009</v>
      </c>
      <c r="T472">
        <v>26999</v>
      </c>
      <c r="U472">
        <v>1</v>
      </c>
      <c r="V472" t="s">
        <v>42</v>
      </c>
      <c r="W472" t="s">
        <v>35</v>
      </c>
      <c r="X472">
        <v>11</v>
      </c>
      <c r="Y472">
        <v>3</v>
      </c>
      <c r="Z472">
        <v>4</v>
      </c>
      <c r="AA472">
        <v>80</v>
      </c>
      <c r="AB472">
        <v>0</v>
      </c>
      <c r="AC472">
        <v>1</v>
      </c>
      <c r="AD472">
        <v>5</v>
      </c>
      <c r="AE472">
        <v>3</v>
      </c>
      <c r="AF472">
        <v>1</v>
      </c>
      <c r="AG472">
        <v>0</v>
      </c>
      <c r="AH472">
        <v>1</v>
      </c>
      <c r="AI472">
        <v>1</v>
      </c>
      <c r="AJ472">
        <v>0.11</v>
      </c>
      <c r="AK472" t="s">
        <v>159</v>
      </c>
      <c r="AL472" t="s">
        <v>151</v>
      </c>
      <c r="AM472" t="s">
        <v>156</v>
      </c>
      <c r="AN472" t="s">
        <v>157</v>
      </c>
      <c r="AO472" t="s">
        <v>144</v>
      </c>
      <c r="AP472" t="s">
        <v>154</v>
      </c>
      <c r="AQ472" t="s">
        <v>162</v>
      </c>
    </row>
    <row r="473" spans="1:43" x14ac:dyDescent="0.35">
      <c r="A473">
        <v>32</v>
      </c>
      <c r="B473" t="s">
        <v>35</v>
      </c>
      <c r="C473" t="s">
        <v>55</v>
      </c>
      <c r="D473">
        <v>1474</v>
      </c>
      <c r="E473" t="s">
        <v>37</v>
      </c>
      <c r="F473">
        <v>11</v>
      </c>
      <c r="G473">
        <v>4</v>
      </c>
      <c r="H473" t="s">
        <v>49</v>
      </c>
      <c r="I473">
        <v>1</v>
      </c>
      <c r="J473">
        <v>631</v>
      </c>
      <c r="K473">
        <v>4</v>
      </c>
      <c r="L473" t="s">
        <v>46</v>
      </c>
      <c r="M473">
        <v>60</v>
      </c>
      <c r="N473">
        <v>4</v>
      </c>
      <c r="O473">
        <v>2</v>
      </c>
      <c r="P473" t="s">
        <v>40</v>
      </c>
      <c r="Q473">
        <v>3</v>
      </c>
      <c r="R473" t="s">
        <v>48</v>
      </c>
      <c r="S473">
        <v>4707</v>
      </c>
      <c r="T473">
        <v>23914</v>
      </c>
      <c r="U473">
        <v>8</v>
      </c>
      <c r="V473" t="s">
        <v>42</v>
      </c>
      <c r="W473" t="s">
        <v>43</v>
      </c>
      <c r="X473">
        <v>12</v>
      </c>
      <c r="Y473">
        <v>3</v>
      </c>
      <c r="Z473">
        <v>4</v>
      </c>
      <c r="AA473">
        <v>80</v>
      </c>
      <c r="AB473">
        <v>0</v>
      </c>
      <c r="AC473">
        <v>6</v>
      </c>
      <c r="AD473">
        <v>2</v>
      </c>
      <c r="AE473">
        <v>3</v>
      </c>
      <c r="AF473">
        <v>4</v>
      </c>
      <c r="AG473">
        <v>2</v>
      </c>
      <c r="AH473">
        <v>1</v>
      </c>
      <c r="AI473">
        <v>2</v>
      </c>
      <c r="AJ473">
        <v>0.12</v>
      </c>
      <c r="AK473" t="s">
        <v>140</v>
      </c>
      <c r="AL473" t="s">
        <v>148</v>
      </c>
      <c r="AM473" t="s">
        <v>152</v>
      </c>
      <c r="AN473" t="s">
        <v>157</v>
      </c>
      <c r="AO473" t="s">
        <v>144</v>
      </c>
      <c r="AP473" t="s">
        <v>145</v>
      </c>
      <c r="AQ473" t="s">
        <v>146</v>
      </c>
    </row>
    <row r="474" spans="1:43" x14ac:dyDescent="0.35">
      <c r="A474">
        <v>45</v>
      </c>
      <c r="B474" t="s">
        <v>35</v>
      </c>
      <c r="C474" t="s">
        <v>44</v>
      </c>
      <c r="D474">
        <v>306</v>
      </c>
      <c r="E474" t="s">
        <v>37</v>
      </c>
      <c r="F474">
        <v>26</v>
      </c>
      <c r="G474">
        <v>4</v>
      </c>
      <c r="H474" t="s">
        <v>38</v>
      </c>
      <c r="I474">
        <v>1</v>
      </c>
      <c r="J474">
        <v>684</v>
      </c>
      <c r="K474">
        <v>1</v>
      </c>
      <c r="L474" t="s">
        <v>39</v>
      </c>
      <c r="M474">
        <v>100</v>
      </c>
      <c r="N474">
        <v>3</v>
      </c>
      <c r="O474">
        <v>2</v>
      </c>
      <c r="P474" t="s">
        <v>40</v>
      </c>
      <c r="Q474">
        <v>1</v>
      </c>
      <c r="R474" t="s">
        <v>48</v>
      </c>
      <c r="S474">
        <v>4286</v>
      </c>
      <c r="T474">
        <v>5630</v>
      </c>
      <c r="U474">
        <v>2</v>
      </c>
      <c r="V474" t="s">
        <v>42</v>
      </c>
      <c r="W474" t="s">
        <v>43</v>
      </c>
      <c r="X474">
        <v>14</v>
      </c>
      <c r="Y474">
        <v>3</v>
      </c>
      <c r="Z474">
        <v>4</v>
      </c>
      <c r="AA474">
        <v>80</v>
      </c>
      <c r="AB474">
        <v>2</v>
      </c>
      <c r="AC474">
        <v>5</v>
      </c>
      <c r="AD474">
        <v>4</v>
      </c>
      <c r="AE474">
        <v>3</v>
      </c>
      <c r="AF474">
        <v>1</v>
      </c>
      <c r="AG474">
        <v>1</v>
      </c>
      <c r="AH474">
        <v>0</v>
      </c>
      <c r="AI474">
        <v>0</v>
      </c>
      <c r="AJ474">
        <v>0.14000000000000001</v>
      </c>
      <c r="AK474" t="s">
        <v>147</v>
      </c>
      <c r="AL474" t="s">
        <v>151</v>
      </c>
      <c r="AM474" t="s">
        <v>142</v>
      </c>
      <c r="AN474" t="s">
        <v>160</v>
      </c>
      <c r="AO474" t="s">
        <v>144</v>
      </c>
      <c r="AP474" t="s">
        <v>149</v>
      </c>
      <c r="AQ474" t="s">
        <v>146</v>
      </c>
    </row>
    <row r="475" spans="1:43" x14ac:dyDescent="0.35">
      <c r="A475">
        <v>27</v>
      </c>
      <c r="B475" t="s">
        <v>35</v>
      </c>
      <c r="C475" t="s">
        <v>36</v>
      </c>
      <c r="D475">
        <v>1420</v>
      </c>
      <c r="E475" t="s">
        <v>37</v>
      </c>
      <c r="F475">
        <v>2</v>
      </c>
      <c r="G475">
        <v>1</v>
      </c>
      <c r="H475" t="s">
        <v>59</v>
      </c>
      <c r="I475">
        <v>1</v>
      </c>
      <c r="J475">
        <v>667</v>
      </c>
      <c r="K475">
        <v>3</v>
      </c>
      <c r="L475" t="s">
        <v>46</v>
      </c>
      <c r="M475">
        <v>85</v>
      </c>
      <c r="N475">
        <v>3</v>
      </c>
      <c r="O475">
        <v>1</v>
      </c>
      <c r="P475" t="s">
        <v>57</v>
      </c>
      <c r="Q475">
        <v>1</v>
      </c>
      <c r="R475" t="s">
        <v>52</v>
      </c>
      <c r="S475">
        <v>3041</v>
      </c>
      <c r="T475">
        <v>16346</v>
      </c>
      <c r="U475">
        <v>0</v>
      </c>
      <c r="V475" t="s">
        <v>42</v>
      </c>
      <c r="W475" t="s">
        <v>43</v>
      </c>
      <c r="X475">
        <v>11</v>
      </c>
      <c r="Y475">
        <v>3</v>
      </c>
      <c r="Z475">
        <v>2</v>
      </c>
      <c r="AA475">
        <v>80</v>
      </c>
      <c r="AB475">
        <v>1</v>
      </c>
      <c r="AC475">
        <v>5</v>
      </c>
      <c r="AD475">
        <v>3</v>
      </c>
      <c r="AE475">
        <v>3</v>
      </c>
      <c r="AF475">
        <v>4</v>
      </c>
      <c r="AG475">
        <v>3</v>
      </c>
      <c r="AH475">
        <v>0</v>
      </c>
      <c r="AI475">
        <v>2</v>
      </c>
      <c r="AJ475">
        <v>0.11</v>
      </c>
      <c r="AK475" t="s">
        <v>159</v>
      </c>
      <c r="AL475" t="s">
        <v>148</v>
      </c>
      <c r="AM475" t="s">
        <v>142</v>
      </c>
      <c r="AN475" t="s">
        <v>143</v>
      </c>
      <c r="AO475" t="s">
        <v>144</v>
      </c>
      <c r="AP475" t="s">
        <v>149</v>
      </c>
      <c r="AQ475" t="s">
        <v>146</v>
      </c>
    </row>
    <row r="476" spans="1:43" x14ac:dyDescent="0.35">
      <c r="A476">
        <v>31</v>
      </c>
      <c r="B476" t="s">
        <v>35</v>
      </c>
      <c r="C476" t="s">
        <v>36</v>
      </c>
      <c r="D476">
        <v>1365</v>
      </c>
      <c r="E476" t="s">
        <v>37</v>
      </c>
      <c r="F476">
        <v>13</v>
      </c>
      <c r="G476">
        <v>4</v>
      </c>
      <c r="H476" t="s">
        <v>51</v>
      </c>
      <c r="I476">
        <v>1</v>
      </c>
      <c r="J476">
        <v>650</v>
      </c>
      <c r="K476">
        <v>2</v>
      </c>
      <c r="L476" t="s">
        <v>46</v>
      </c>
      <c r="M476">
        <v>46</v>
      </c>
      <c r="N476">
        <v>3</v>
      </c>
      <c r="O476">
        <v>2</v>
      </c>
      <c r="P476" t="s">
        <v>40</v>
      </c>
      <c r="Q476">
        <v>1</v>
      </c>
      <c r="R476" t="s">
        <v>52</v>
      </c>
      <c r="S476">
        <v>4233</v>
      </c>
      <c r="T476">
        <v>11512</v>
      </c>
      <c r="U476">
        <v>2</v>
      </c>
      <c r="V476" t="s">
        <v>42</v>
      </c>
      <c r="W476" t="s">
        <v>43</v>
      </c>
      <c r="X476">
        <v>17</v>
      </c>
      <c r="Y476">
        <v>3</v>
      </c>
      <c r="Z476">
        <v>3</v>
      </c>
      <c r="AA476">
        <v>80</v>
      </c>
      <c r="AB476">
        <v>0</v>
      </c>
      <c r="AC476">
        <v>9</v>
      </c>
      <c r="AD476">
        <v>2</v>
      </c>
      <c r="AE476">
        <v>1</v>
      </c>
      <c r="AF476">
        <v>3</v>
      </c>
      <c r="AG476">
        <v>1</v>
      </c>
      <c r="AH476">
        <v>1</v>
      </c>
      <c r="AI476">
        <v>2</v>
      </c>
      <c r="AJ476">
        <v>0.17</v>
      </c>
      <c r="AK476" t="s">
        <v>140</v>
      </c>
      <c r="AL476" t="s">
        <v>148</v>
      </c>
      <c r="AM476" t="s">
        <v>156</v>
      </c>
      <c r="AN476" t="s">
        <v>157</v>
      </c>
      <c r="AO476" t="s">
        <v>153</v>
      </c>
      <c r="AP476" t="s">
        <v>145</v>
      </c>
      <c r="AQ476" t="s">
        <v>146</v>
      </c>
    </row>
    <row r="477" spans="1:43" x14ac:dyDescent="0.35">
      <c r="A477">
        <v>30</v>
      </c>
      <c r="B477" t="s">
        <v>35</v>
      </c>
      <c r="C477" t="s">
        <v>44</v>
      </c>
      <c r="D477">
        <v>448</v>
      </c>
      <c r="E477" t="s">
        <v>37</v>
      </c>
      <c r="F477">
        <v>12</v>
      </c>
      <c r="G477">
        <v>4</v>
      </c>
      <c r="H477" t="s">
        <v>38</v>
      </c>
      <c r="I477">
        <v>1</v>
      </c>
      <c r="J477">
        <v>648</v>
      </c>
      <c r="K477">
        <v>2</v>
      </c>
      <c r="L477" t="s">
        <v>46</v>
      </c>
      <c r="M477">
        <v>74</v>
      </c>
      <c r="N477">
        <v>2</v>
      </c>
      <c r="O477">
        <v>1</v>
      </c>
      <c r="P477" t="s">
        <v>57</v>
      </c>
      <c r="Q477">
        <v>1</v>
      </c>
      <c r="R477" t="s">
        <v>48</v>
      </c>
      <c r="S477">
        <v>2033</v>
      </c>
      <c r="T477">
        <v>14470</v>
      </c>
      <c r="U477">
        <v>1</v>
      </c>
      <c r="V477" t="s">
        <v>42</v>
      </c>
      <c r="W477" t="s">
        <v>43</v>
      </c>
      <c r="X477">
        <v>18</v>
      </c>
      <c r="Y477">
        <v>3</v>
      </c>
      <c r="Z477">
        <v>3</v>
      </c>
      <c r="AA477">
        <v>80</v>
      </c>
      <c r="AB477">
        <v>1</v>
      </c>
      <c r="AC477">
        <v>1</v>
      </c>
      <c r="AD477">
        <v>2</v>
      </c>
      <c r="AE477">
        <v>4</v>
      </c>
      <c r="AF477">
        <v>1</v>
      </c>
      <c r="AG477">
        <v>0</v>
      </c>
      <c r="AH477">
        <v>0</v>
      </c>
      <c r="AI477">
        <v>0</v>
      </c>
      <c r="AJ477">
        <v>0.18</v>
      </c>
      <c r="AK477" t="s">
        <v>140</v>
      </c>
      <c r="AL477" t="s">
        <v>151</v>
      </c>
      <c r="AM477" t="s">
        <v>152</v>
      </c>
      <c r="AN477" t="s">
        <v>157</v>
      </c>
      <c r="AO477" t="s">
        <v>153</v>
      </c>
      <c r="AP477" t="s">
        <v>145</v>
      </c>
      <c r="AQ477" t="s">
        <v>162</v>
      </c>
    </row>
    <row r="478" spans="1:43" x14ac:dyDescent="0.35">
      <c r="A478">
        <v>24</v>
      </c>
      <c r="B478" t="s">
        <v>35</v>
      </c>
      <c r="C478" t="s">
        <v>44</v>
      </c>
      <c r="D478">
        <v>1287</v>
      </c>
      <c r="E478" t="s">
        <v>45</v>
      </c>
      <c r="F478">
        <v>7</v>
      </c>
      <c r="G478">
        <v>3</v>
      </c>
      <c r="H478" t="s">
        <v>38</v>
      </c>
      <c r="I478">
        <v>1</v>
      </c>
      <c r="J478">
        <v>647</v>
      </c>
      <c r="K478">
        <v>1</v>
      </c>
      <c r="L478" t="s">
        <v>39</v>
      </c>
      <c r="M478">
        <v>55</v>
      </c>
      <c r="N478">
        <v>3</v>
      </c>
      <c r="O478">
        <v>1</v>
      </c>
      <c r="P478" t="s">
        <v>50</v>
      </c>
      <c r="Q478">
        <v>3</v>
      </c>
      <c r="R478" t="s">
        <v>48</v>
      </c>
      <c r="S478">
        <v>2886</v>
      </c>
      <c r="T478">
        <v>14168</v>
      </c>
      <c r="U478">
        <v>1</v>
      </c>
      <c r="V478" t="s">
        <v>42</v>
      </c>
      <c r="W478" t="s">
        <v>35</v>
      </c>
      <c r="X478">
        <v>16</v>
      </c>
      <c r="Y478">
        <v>3</v>
      </c>
      <c r="Z478">
        <v>4</v>
      </c>
      <c r="AA478">
        <v>80</v>
      </c>
      <c r="AB478">
        <v>1</v>
      </c>
      <c r="AC478">
        <v>6</v>
      </c>
      <c r="AD478">
        <v>4</v>
      </c>
      <c r="AE478">
        <v>3</v>
      </c>
      <c r="AF478">
        <v>6</v>
      </c>
      <c r="AG478">
        <v>3</v>
      </c>
      <c r="AH478">
        <v>1</v>
      </c>
      <c r="AI478">
        <v>2</v>
      </c>
      <c r="AJ478">
        <v>0.16</v>
      </c>
      <c r="AK478" t="s">
        <v>159</v>
      </c>
      <c r="AL478" t="s">
        <v>141</v>
      </c>
      <c r="AM478" t="s">
        <v>152</v>
      </c>
      <c r="AN478" t="s">
        <v>143</v>
      </c>
      <c r="AO478" t="s">
        <v>153</v>
      </c>
      <c r="AP478" t="s">
        <v>149</v>
      </c>
      <c r="AQ478" t="s">
        <v>146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9EB83-ED8C-4691-AEA9-74234450510C}">
  <dimension ref="B1:T57"/>
  <sheetViews>
    <sheetView workbookViewId="0">
      <selection activeCell="G15" sqref="G15"/>
    </sheetView>
  </sheetViews>
  <sheetFormatPr baseColWidth="10" defaultRowHeight="14.5" x14ac:dyDescent="0.35"/>
  <cols>
    <col min="1" max="1" width="10.453125" customWidth="1"/>
    <col min="2" max="2" width="17.1796875" bestFit="1" customWidth="1"/>
    <col min="3" max="3" width="15.54296875" bestFit="1" customWidth="1"/>
    <col min="4" max="4" width="5" bestFit="1" customWidth="1"/>
    <col min="5" max="5" width="12" bestFit="1" customWidth="1"/>
    <col min="6" max="6" width="10.7265625" bestFit="1" customWidth="1"/>
    <col min="7" max="7" width="9.54296875" bestFit="1" customWidth="1"/>
    <col min="8" max="8" width="21.90625" bestFit="1" customWidth="1"/>
    <col min="9" max="9" width="11.54296875" bestFit="1" customWidth="1"/>
    <col min="10" max="10" width="9.1796875" bestFit="1" customWidth="1"/>
    <col min="11" max="11" width="18.1796875" customWidth="1"/>
    <col min="12" max="12" width="21.90625" bestFit="1" customWidth="1"/>
    <col min="13" max="13" width="17.1796875" bestFit="1" customWidth="1"/>
    <col min="14" max="14" width="25.7265625" bestFit="1" customWidth="1"/>
    <col min="15" max="15" width="29.1796875" bestFit="1" customWidth="1"/>
    <col min="16" max="16" width="33.90625" bestFit="1" customWidth="1"/>
    <col min="17" max="17" width="32.1796875" bestFit="1" customWidth="1"/>
    <col min="18" max="18" width="13.90625" bestFit="1" customWidth="1"/>
  </cols>
  <sheetData>
    <row r="1" spans="2:20" x14ac:dyDescent="0.35">
      <c r="B1" s="14" t="s">
        <v>71</v>
      </c>
    </row>
    <row r="2" spans="2:20" x14ac:dyDescent="0.35">
      <c r="B2" t="s">
        <v>120</v>
      </c>
      <c r="M2" s="18" t="s">
        <v>170</v>
      </c>
      <c r="N2" s="18"/>
    </row>
    <row r="3" spans="2:20" x14ac:dyDescent="0.35">
      <c r="B3" s="19">
        <v>2000</v>
      </c>
      <c r="C3" s="10">
        <f>+GETPIVOTDATA("EmployeeNumber",$B$2)</f>
        <v>2000</v>
      </c>
      <c r="M3" s="7" t="s">
        <v>122</v>
      </c>
      <c r="N3" s="7" t="s">
        <v>74</v>
      </c>
    </row>
    <row r="4" spans="2:20" x14ac:dyDescent="0.35">
      <c r="M4" s="7" t="s">
        <v>72</v>
      </c>
      <c r="N4" t="s">
        <v>43</v>
      </c>
      <c r="O4" t="s">
        <v>35</v>
      </c>
      <c r="P4" t="s">
        <v>73</v>
      </c>
      <c r="Q4" t="s">
        <v>168</v>
      </c>
      <c r="R4" t="s">
        <v>167</v>
      </c>
      <c r="S4" t="s">
        <v>166</v>
      </c>
      <c r="T4" t="s">
        <v>169</v>
      </c>
    </row>
    <row r="5" spans="2:20" x14ac:dyDescent="0.35">
      <c r="M5" s="8" t="s">
        <v>147</v>
      </c>
      <c r="N5" s="19">
        <v>345</v>
      </c>
      <c r="O5" s="19">
        <v>87</v>
      </c>
      <c r="P5" s="19">
        <v>432</v>
      </c>
      <c r="Q5" t="str">
        <f>+M5</f>
        <v>Generacion X</v>
      </c>
      <c r="R5">
        <f>+GETPIVOTDATA("Attrition",$M$3,"Attrition","Yes","Edad agrupada por generacion","Generacion X")</f>
        <v>87</v>
      </c>
      <c r="S5">
        <f>+GETPIVOTDATA("Attrition",$M$3,"Edad agrupada por generacion","Generacion X")</f>
        <v>432</v>
      </c>
      <c r="T5" s="2">
        <f>+(R5*100%)/S5</f>
        <v>0.2013888888888889</v>
      </c>
    </row>
    <row r="6" spans="2:20" x14ac:dyDescent="0.35">
      <c r="B6" s="18" t="s">
        <v>121</v>
      </c>
      <c r="C6" s="18"/>
      <c r="M6" s="8" t="s">
        <v>159</v>
      </c>
      <c r="N6" s="19">
        <v>234</v>
      </c>
      <c r="O6" s="19">
        <v>117</v>
      </c>
      <c r="P6" s="19">
        <v>351</v>
      </c>
      <c r="Q6" t="str">
        <f>+M6</f>
        <v>Generacion Z</v>
      </c>
      <c r="R6">
        <f>+GETPIVOTDATA("Attrition",$M$3,"Attrition","Yes","Edad agrupada por generacion","Generacion Z")</f>
        <v>117</v>
      </c>
      <c r="S6">
        <f>+GETPIVOTDATA("Attrition",$M$3,"Edad agrupada por generacion","Generacion Z")</f>
        <v>351</v>
      </c>
      <c r="T6" s="2">
        <f t="shared" ref="T6:T7" si="0">+(R6*100%)/S6</f>
        <v>0.33333333333333331</v>
      </c>
    </row>
    <row r="7" spans="2:20" x14ac:dyDescent="0.35">
      <c r="B7" s="7" t="s">
        <v>122</v>
      </c>
      <c r="C7" s="7" t="s">
        <v>74</v>
      </c>
      <c r="M7" s="8" t="s">
        <v>140</v>
      </c>
      <c r="N7" s="19">
        <v>946</v>
      </c>
      <c r="O7" s="19">
        <v>271</v>
      </c>
      <c r="P7" s="19">
        <v>1217</v>
      </c>
      <c r="Q7" t="str">
        <f>+M7</f>
        <v>Millennials</v>
      </c>
      <c r="R7">
        <f>+GETPIVOTDATA("Attrition",$M$3,"Attrition","Yes","Edad agrupada por generacion","Millennials")</f>
        <v>271</v>
      </c>
      <c r="S7">
        <f>+GETPIVOTDATA("Attrition",$M$3,"Edad agrupada por generacion","Millennials")</f>
        <v>1217</v>
      </c>
      <c r="T7" s="2">
        <f t="shared" si="0"/>
        <v>0.22267871815940837</v>
      </c>
    </row>
    <row r="8" spans="2:20" x14ac:dyDescent="0.35">
      <c r="B8" s="7" t="s">
        <v>72</v>
      </c>
      <c r="C8" t="s">
        <v>39</v>
      </c>
      <c r="D8" t="s">
        <v>46</v>
      </c>
      <c r="E8" t="s">
        <v>73</v>
      </c>
      <c r="M8" s="8" t="s">
        <v>73</v>
      </c>
      <c r="N8" s="19">
        <v>1525</v>
      </c>
      <c r="O8" s="19">
        <v>475</v>
      </c>
      <c r="P8" s="19">
        <v>2000</v>
      </c>
    </row>
    <row r="9" spans="2:20" x14ac:dyDescent="0.35">
      <c r="B9" s="8" t="s">
        <v>43</v>
      </c>
      <c r="C9" s="19">
        <v>653</v>
      </c>
      <c r="D9" s="19">
        <v>872</v>
      </c>
      <c r="E9" s="19">
        <v>1525</v>
      </c>
      <c r="F9" t="s">
        <v>164</v>
      </c>
      <c r="G9" t="s">
        <v>165</v>
      </c>
      <c r="H9" t="s">
        <v>166</v>
      </c>
      <c r="I9" t="s">
        <v>138</v>
      </c>
      <c r="J9" t="s">
        <v>139</v>
      </c>
    </row>
    <row r="10" spans="2:20" x14ac:dyDescent="0.35">
      <c r="B10" s="8" t="s">
        <v>35</v>
      </c>
      <c r="C10" s="19">
        <v>218</v>
      </c>
      <c r="D10" s="19">
        <v>257</v>
      </c>
      <c r="E10" s="19">
        <v>475</v>
      </c>
      <c r="F10">
        <f>+GETPIVOTDATA("Attrition",$B$7,"Attrition","Yes","Gender","Female")</f>
        <v>218</v>
      </c>
      <c r="G10">
        <f>+GETPIVOTDATA("Attrition",$B$7,"Attrition","Yes","Gender","Male")</f>
        <v>257</v>
      </c>
      <c r="H10">
        <f>+GETPIVOTDATA("Attrition",$B$7,"Attrition","Yes")</f>
        <v>475</v>
      </c>
      <c r="I10" s="2">
        <f>+(100%*G10)/H10</f>
        <v>0.54105263157894734</v>
      </c>
      <c r="J10" s="2">
        <f>+(100%*F10)/H10</f>
        <v>0.4589473684210526</v>
      </c>
    </row>
    <row r="11" spans="2:20" x14ac:dyDescent="0.35">
      <c r="B11" s="8" t="s">
        <v>73</v>
      </c>
      <c r="C11" s="19">
        <v>871</v>
      </c>
      <c r="D11" s="19">
        <v>1129</v>
      </c>
      <c r="E11" s="19">
        <v>2000</v>
      </c>
      <c r="M11" s="18" t="s">
        <v>171</v>
      </c>
      <c r="N11" s="18"/>
    </row>
    <row r="12" spans="2:20" x14ac:dyDescent="0.35">
      <c r="M12" s="7" t="s">
        <v>122</v>
      </c>
      <c r="N12" s="7" t="s">
        <v>74</v>
      </c>
    </row>
    <row r="13" spans="2:20" x14ac:dyDescent="0.35">
      <c r="B13" s="15" t="s">
        <v>75</v>
      </c>
      <c r="M13" s="7" t="s">
        <v>72</v>
      </c>
      <c r="N13" t="s">
        <v>43</v>
      </c>
      <c r="O13" t="s">
        <v>35</v>
      </c>
      <c r="P13" t="s">
        <v>73</v>
      </c>
      <c r="Q13" t="s">
        <v>137</v>
      </c>
      <c r="R13" t="s">
        <v>167</v>
      </c>
      <c r="S13" t="s">
        <v>166</v>
      </c>
      <c r="T13" t="s">
        <v>169</v>
      </c>
    </row>
    <row r="14" spans="2:20" x14ac:dyDescent="0.35">
      <c r="B14" s="7" t="s">
        <v>72</v>
      </c>
      <c r="C14" t="s">
        <v>123</v>
      </c>
      <c r="E14" t="s">
        <v>165</v>
      </c>
      <c r="F14" t="s">
        <v>164</v>
      </c>
      <c r="G14" t="s">
        <v>166</v>
      </c>
      <c r="M14" s="8" t="s">
        <v>162</v>
      </c>
      <c r="N14" s="19">
        <v>140</v>
      </c>
      <c r="O14" s="19">
        <v>90</v>
      </c>
      <c r="P14" s="19">
        <v>230</v>
      </c>
      <c r="Q14" t="str">
        <f>+M14</f>
        <v>Junior</v>
      </c>
      <c r="R14">
        <f>+GETPIVOTDATA("Attrition",$M$12,"Attrition","Yes","Experiencia laboral agrupada","Junior")</f>
        <v>90</v>
      </c>
      <c r="S14">
        <f>+GETPIVOTDATA("Attrition",$M$12,"Experiencia laboral agrupada","Junior")</f>
        <v>230</v>
      </c>
      <c r="T14" s="2">
        <f>+(R14*100%)/S14</f>
        <v>0.39130434782608697</v>
      </c>
    </row>
    <row r="15" spans="2:20" x14ac:dyDescent="0.35">
      <c r="B15" s="8" t="s">
        <v>39</v>
      </c>
      <c r="C15" s="11">
        <v>37.304247990815156</v>
      </c>
      <c r="E15" s="17">
        <f>+GETPIVOTDATA("Age",$B$14,"Gender","Male")</f>
        <v>36.779450841452615</v>
      </c>
      <c r="F15" s="17">
        <f>+GETPIVOTDATA("Age",$B$14,"Gender","Female")</f>
        <v>37.304247990815156</v>
      </c>
      <c r="G15" s="17">
        <f>+GETPIVOTDATA("Age",$B$14)</f>
        <v>37.008000000000003</v>
      </c>
      <c r="M15" s="8" t="s">
        <v>150</v>
      </c>
      <c r="N15" s="19">
        <v>825</v>
      </c>
      <c r="O15" s="19">
        <v>196</v>
      </c>
      <c r="P15" s="19">
        <v>1021</v>
      </c>
      <c r="Q15" t="str">
        <f>+M15</f>
        <v>Senior</v>
      </c>
      <c r="R15">
        <f>+GETPIVOTDATA("Attrition",$M$12,"Attrition","Yes","Experiencia laboral agrupada","Senior")</f>
        <v>196</v>
      </c>
      <c r="S15">
        <f>+GETPIVOTDATA("Attrition",$M$12,"Experiencia laboral agrupada","Senior")</f>
        <v>1021</v>
      </c>
      <c r="T15" s="2">
        <f t="shared" ref="T15:T16" si="1">+(R15*100%)/S15</f>
        <v>0.19196865817825662</v>
      </c>
    </row>
    <row r="16" spans="2:20" x14ac:dyDescent="0.35">
      <c r="B16" s="8" t="s">
        <v>46</v>
      </c>
      <c r="C16" s="11">
        <v>36.779450841452615</v>
      </c>
      <c r="M16" s="8" t="s">
        <v>172</v>
      </c>
      <c r="N16" s="19">
        <v>560</v>
      </c>
      <c r="O16" s="19">
        <v>189</v>
      </c>
      <c r="P16" s="19">
        <v>749</v>
      </c>
      <c r="Q16" t="str">
        <f>+M16</f>
        <v>Intermediate</v>
      </c>
      <c r="R16">
        <f>+GETPIVOTDATA("Attrition",$M$12,"Attrition","Yes","Experiencia laboral agrupada","Intermediate")</f>
        <v>189</v>
      </c>
      <c r="S16">
        <f>+GETPIVOTDATA("Attrition",$M$12,"Experiencia laboral agrupada","Intermediate")</f>
        <v>749</v>
      </c>
      <c r="T16" s="2">
        <f t="shared" si="1"/>
        <v>0.25233644859813081</v>
      </c>
    </row>
    <row r="17" spans="2:20" x14ac:dyDescent="0.35">
      <c r="B17" s="8" t="s">
        <v>73</v>
      </c>
      <c r="C17" s="11">
        <v>37.008000000000003</v>
      </c>
      <c r="E17" s="17"/>
      <c r="M17" s="8" t="s">
        <v>73</v>
      </c>
      <c r="N17" s="19">
        <v>1525</v>
      </c>
      <c r="O17" s="19">
        <v>475</v>
      </c>
      <c r="P17" s="19">
        <v>2000</v>
      </c>
    </row>
    <row r="18" spans="2:20" x14ac:dyDescent="0.35">
      <c r="B18" s="18" t="s">
        <v>125</v>
      </c>
      <c r="C18" s="18"/>
    </row>
    <row r="19" spans="2:20" x14ac:dyDescent="0.35">
      <c r="B19" s="7" t="s">
        <v>72</v>
      </c>
      <c r="C19" t="s">
        <v>124</v>
      </c>
      <c r="E19" t="s">
        <v>138</v>
      </c>
      <c r="F19" t="s">
        <v>139</v>
      </c>
    </row>
    <row r="20" spans="2:20" x14ac:dyDescent="0.35">
      <c r="B20" s="8" t="s">
        <v>39</v>
      </c>
      <c r="C20" s="19">
        <v>871</v>
      </c>
      <c r="D20">
        <f>+GETPIVOTDATA("Gender",$B$19,"Gender","Female")</f>
        <v>871</v>
      </c>
      <c r="E20" s="2">
        <f>+(100%*D21)/D22</f>
        <v>0.5645</v>
      </c>
      <c r="F20" s="2">
        <f>+(100%*D20)/D22</f>
        <v>0.4355</v>
      </c>
      <c r="M20" s="18" t="s">
        <v>173</v>
      </c>
      <c r="N20" s="18"/>
    </row>
    <row r="21" spans="2:20" x14ac:dyDescent="0.35">
      <c r="B21" s="8" t="s">
        <v>46</v>
      </c>
      <c r="C21" s="19">
        <v>1129</v>
      </c>
      <c r="D21">
        <f>+GETPIVOTDATA("Gender",$B$19,"Gender","Male")</f>
        <v>1129</v>
      </c>
      <c r="M21" s="7" t="s">
        <v>122</v>
      </c>
      <c r="N21" s="7" t="s">
        <v>74</v>
      </c>
    </row>
    <row r="22" spans="2:20" x14ac:dyDescent="0.35">
      <c r="B22" s="8" t="s">
        <v>73</v>
      </c>
      <c r="C22" s="19">
        <v>2000</v>
      </c>
      <c r="D22">
        <f>+GETPIVOTDATA("Gender",$B$19)</f>
        <v>2000</v>
      </c>
      <c r="M22" s="7" t="s">
        <v>72</v>
      </c>
      <c r="N22" t="s">
        <v>43</v>
      </c>
      <c r="O22" t="s">
        <v>35</v>
      </c>
      <c r="P22" t="s">
        <v>73</v>
      </c>
      <c r="Q22" t="s">
        <v>137</v>
      </c>
      <c r="R22" t="s">
        <v>167</v>
      </c>
      <c r="S22" t="s">
        <v>166</v>
      </c>
      <c r="T22" t="s">
        <v>169</v>
      </c>
    </row>
    <row r="23" spans="2:20" x14ac:dyDescent="0.35">
      <c r="M23" s="8" t="s">
        <v>52</v>
      </c>
      <c r="N23" s="19">
        <v>400</v>
      </c>
      <c r="O23" s="19">
        <v>114</v>
      </c>
      <c r="P23" s="19">
        <v>514</v>
      </c>
      <c r="Q23" t="str">
        <f>+M23</f>
        <v>Divorced</v>
      </c>
      <c r="R23">
        <f>+GETPIVOTDATA("Attrition",$M$21,"Attrition","Yes","MaritalStatus","Divorced")</f>
        <v>114</v>
      </c>
      <c r="S23">
        <f>+GETPIVOTDATA("Attrition",$M$21,"MaritalStatus","Divorced")</f>
        <v>514</v>
      </c>
      <c r="T23" s="2">
        <f>+(R23*100%)/S23</f>
        <v>0.22178988326848248</v>
      </c>
    </row>
    <row r="24" spans="2:20" x14ac:dyDescent="0.35">
      <c r="M24" s="8" t="s">
        <v>48</v>
      </c>
      <c r="N24" s="19">
        <v>681</v>
      </c>
      <c r="O24" s="19">
        <v>169</v>
      </c>
      <c r="P24" s="19">
        <v>850</v>
      </c>
      <c r="Q24" t="str">
        <f>+M24</f>
        <v>Married</v>
      </c>
      <c r="R24">
        <f>+GETPIVOTDATA("Attrition",$M$21,"Attrition","Yes","MaritalStatus","Married")</f>
        <v>169</v>
      </c>
      <c r="S24">
        <f>+GETPIVOTDATA("Attrition",$M$21,"MaritalStatus","Married")</f>
        <v>850</v>
      </c>
      <c r="T24" s="2">
        <f t="shared" ref="T24:T25" si="2">+(R24*100%)/S24</f>
        <v>0.1988235294117647</v>
      </c>
    </row>
    <row r="25" spans="2:20" x14ac:dyDescent="0.35">
      <c r="M25" s="8" t="s">
        <v>41</v>
      </c>
      <c r="N25" s="19">
        <v>444</v>
      </c>
      <c r="O25" s="19">
        <v>192</v>
      </c>
      <c r="P25" s="19">
        <v>636</v>
      </c>
      <c r="Q25" t="str">
        <f>+M25</f>
        <v>Single</v>
      </c>
      <c r="R25">
        <f>+GETPIVOTDATA("Attrition",$M$21,"Attrition","Yes","MaritalStatus","Single")</f>
        <v>192</v>
      </c>
      <c r="S25">
        <f>+GETPIVOTDATA("Attrition",$M$21,"MaritalStatus","Single")</f>
        <v>636</v>
      </c>
      <c r="T25" s="2">
        <f t="shared" si="2"/>
        <v>0.30188679245283018</v>
      </c>
    </row>
    <row r="26" spans="2:20" x14ac:dyDescent="0.35">
      <c r="B26" s="18" t="s">
        <v>132</v>
      </c>
      <c r="C26" s="18"/>
      <c r="M26" s="8" t="s">
        <v>73</v>
      </c>
      <c r="N26" s="19">
        <v>1525</v>
      </c>
      <c r="O26" s="19">
        <v>475</v>
      </c>
      <c r="P26" s="19">
        <v>2000</v>
      </c>
    </row>
    <row r="27" spans="2:20" x14ac:dyDescent="0.35">
      <c r="B27" s="7" t="s">
        <v>122</v>
      </c>
      <c r="C27" s="7" t="s">
        <v>74</v>
      </c>
    </row>
    <row r="28" spans="2:20" x14ac:dyDescent="0.35">
      <c r="B28" s="7" t="s">
        <v>72</v>
      </c>
      <c r="C28" t="s">
        <v>43</v>
      </c>
      <c r="D28" t="s">
        <v>35</v>
      </c>
      <c r="E28" t="s">
        <v>73</v>
      </c>
      <c r="F28" t="s">
        <v>126</v>
      </c>
      <c r="G28" t="s">
        <v>127</v>
      </c>
      <c r="H28" t="s">
        <v>129</v>
      </c>
      <c r="I28" t="s">
        <v>128</v>
      </c>
    </row>
    <row r="29" spans="2:20" x14ac:dyDescent="0.35">
      <c r="B29" s="8" t="s">
        <v>61</v>
      </c>
      <c r="C29" s="19">
        <v>145</v>
      </c>
      <c r="D29" s="19">
        <v>85</v>
      </c>
      <c r="E29" s="19">
        <v>230</v>
      </c>
      <c r="F29">
        <f>+GETPIVOTDATA("Attrition",$B$27,"Attrition","Yes","Department","Human Resources")</f>
        <v>85</v>
      </c>
      <c r="G29">
        <f>+GETPIVOTDATA("Attrition",$B$27,"Department","Human Resources")</f>
        <v>230</v>
      </c>
      <c r="H29" t="str">
        <f>+B29</f>
        <v>Human Resources</v>
      </c>
      <c r="I29" s="2">
        <f>+(100%*F29)/G29</f>
        <v>0.36956521739130432</v>
      </c>
      <c r="M29" s="18" t="s">
        <v>176</v>
      </c>
      <c r="N29" s="18"/>
    </row>
    <row r="30" spans="2:20" x14ac:dyDescent="0.35">
      <c r="B30" s="8" t="s">
        <v>45</v>
      </c>
      <c r="C30" s="19">
        <v>943</v>
      </c>
      <c r="D30" s="19">
        <v>213</v>
      </c>
      <c r="E30" s="19">
        <v>1156</v>
      </c>
      <c r="F30">
        <f>+GETPIVOTDATA("Attrition",$B$27,"Attrition","Yes","Department","Research &amp; Development")</f>
        <v>213</v>
      </c>
      <c r="G30">
        <f>+GETPIVOTDATA("Attrition",$B$27,"Department","Research &amp; Development")</f>
        <v>1156</v>
      </c>
      <c r="H30" t="str">
        <f>+B30</f>
        <v>Research &amp; Development</v>
      </c>
      <c r="I30" s="2">
        <f t="shared" ref="I30:I31" si="3">+(100%*F30)/G30</f>
        <v>0.18425605536332179</v>
      </c>
      <c r="M30" s="7" t="s">
        <v>72</v>
      </c>
      <c r="N30" t="s">
        <v>130</v>
      </c>
      <c r="O30" t="s">
        <v>175</v>
      </c>
      <c r="P30" t="s">
        <v>174</v>
      </c>
      <c r="Q30" t="s">
        <v>135</v>
      </c>
    </row>
    <row r="31" spans="2:20" x14ac:dyDescent="0.35">
      <c r="B31" s="8" t="s">
        <v>37</v>
      </c>
      <c r="C31" s="19">
        <v>437</v>
      </c>
      <c r="D31" s="19">
        <v>177</v>
      </c>
      <c r="E31" s="19">
        <v>614</v>
      </c>
      <c r="F31">
        <f>+GETPIVOTDATA("Attrition",$B$27,"Attrition","Yes","Department","Sales")</f>
        <v>177</v>
      </c>
      <c r="G31">
        <f>+GETPIVOTDATA("Attrition",$B$27,"Department","Sales")</f>
        <v>614</v>
      </c>
      <c r="H31" t="str">
        <f>+B31</f>
        <v>Sales</v>
      </c>
      <c r="I31" s="2">
        <f t="shared" si="3"/>
        <v>0.28827361563517917</v>
      </c>
      <c r="M31" s="8" t="s">
        <v>43</v>
      </c>
      <c r="N31" s="11">
        <v>2.7763934426229508</v>
      </c>
      <c r="O31" s="11">
        <v>3.1580327868852458</v>
      </c>
      <c r="P31" s="11">
        <v>2.7075409836065574</v>
      </c>
      <c r="Q31" s="11">
        <v>2.7927868852459015</v>
      </c>
    </row>
    <row r="32" spans="2:20" x14ac:dyDescent="0.35">
      <c r="B32" s="8" t="s">
        <v>73</v>
      </c>
      <c r="C32" s="19">
        <v>1525</v>
      </c>
      <c r="D32" s="19">
        <v>475</v>
      </c>
      <c r="E32" s="19">
        <v>2000</v>
      </c>
      <c r="M32" s="8" t="s">
        <v>35</v>
      </c>
      <c r="N32" s="11">
        <v>2.574736842105263</v>
      </c>
      <c r="O32" s="11">
        <v>3.1557894736842105</v>
      </c>
      <c r="P32" s="11">
        <v>2.7073684210526316</v>
      </c>
      <c r="Q32" s="11">
        <v>2.6547368421052631</v>
      </c>
    </row>
    <row r="33" spans="2:17" x14ac:dyDescent="0.35">
      <c r="M33" s="8" t="s">
        <v>73</v>
      </c>
      <c r="N33" s="11">
        <v>2.7284999999999999</v>
      </c>
      <c r="O33" s="11">
        <v>3.1575000000000002</v>
      </c>
      <c r="P33" s="11">
        <v>2.7075</v>
      </c>
      <c r="Q33" s="11">
        <v>2.76</v>
      </c>
    </row>
    <row r="36" spans="2:17" x14ac:dyDescent="0.35">
      <c r="B36" s="18" t="s">
        <v>131</v>
      </c>
      <c r="C36" s="18"/>
      <c r="M36" s="15" t="s">
        <v>183</v>
      </c>
      <c r="N36" s="14"/>
    </row>
    <row r="37" spans="2:17" x14ac:dyDescent="0.35">
      <c r="B37" s="7" t="s">
        <v>72</v>
      </c>
      <c r="C37" t="s">
        <v>130</v>
      </c>
      <c r="M37" t="s">
        <v>177</v>
      </c>
      <c r="N37" t="s">
        <v>178</v>
      </c>
    </row>
    <row r="38" spans="2:17" x14ac:dyDescent="0.35">
      <c r="B38" s="8" t="s">
        <v>61</v>
      </c>
      <c r="C38" s="11">
        <v>2.6913043478260867</v>
      </c>
      <c r="D38" s="11"/>
      <c r="M38" t="s">
        <v>179</v>
      </c>
      <c r="N38">
        <f>+COUNTA('DataSetHR '!J2:J1048576)</f>
        <v>2000</v>
      </c>
    </row>
    <row r="39" spans="2:17" x14ac:dyDescent="0.35">
      <c r="B39" s="8" t="s">
        <v>45</v>
      </c>
      <c r="C39" s="11">
        <v>2.7309688581314879</v>
      </c>
      <c r="D39" s="11"/>
      <c r="M39" t="s">
        <v>180</v>
      </c>
      <c r="N39">
        <f>+COUNTIF('DataSetHR '!AK:AK,"Generacion Z")</f>
        <v>351</v>
      </c>
    </row>
    <row r="40" spans="2:17" x14ac:dyDescent="0.35">
      <c r="B40" s="8" t="s">
        <v>37</v>
      </c>
      <c r="C40" s="11">
        <v>2.7377850162866451</v>
      </c>
      <c r="D40" s="11"/>
      <c r="M40" t="s">
        <v>181</v>
      </c>
      <c r="N40">
        <f>+COUNTIFS('DataSetHR '!AK:AK,"Generacion Z",'DataSetHR '!AQ:AQ,"Junior")</f>
        <v>106</v>
      </c>
    </row>
    <row r="41" spans="2:17" x14ac:dyDescent="0.35">
      <c r="B41" s="8" t="s">
        <v>73</v>
      </c>
      <c r="C41" s="11">
        <v>2.7284999999999999</v>
      </c>
      <c r="M41" t="s">
        <v>182</v>
      </c>
      <c r="N41">
        <f>+COUNTIFS('DataSetHR '!AK:AK,"Generacion Z",'DataSetHR '!AQ:AQ,"Junior",'DataSetHR '!R:R,"Single")</f>
        <v>55</v>
      </c>
    </row>
    <row r="43" spans="2:17" x14ac:dyDescent="0.35">
      <c r="M43" t="s">
        <v>184</v>
      </c>
      <c r="N43">
        <f>+COUNTIFS('DataSetHR '!AK:AK,"Generacion Z",'DataSetHR '!AQ:AQ,"Junior",'DataSetHR '!R:R,"Single",'DataSetHR '!B:B,"Yes")</f>
        <v>28</v>
      </c>
    </row>
    <row r="44" spans="2:17" x14ac:dyDescent="0.35">
      <c r="B44" s="18" t="s">
        <v>134</v>
      </c>
      <c r="C44" s="18"/>
      <c r="O44" t="s">
        <v>187</v>
      </c>
      <c r="P44" t="s">
        <v>188</v>
      </c>
    </row>
    <row r="45" spans="2:17" x14ac:dyDescent="0.35">
      <c r="B45" s="7" t="s">
        <v>72</v>
      </c>
      <c r="C45" t="s">
        <v>133</v>
      </c>
      <c r="M45" t="s">
        <v>185</v>
      </c>
      <c r="N45" s="2">
        <f>+H10/C3</f>
        <v>0.23749999999999999</v>
      </c>
      <c r="O45" s="2">
        <f>+G10/H10</f>
        <v>0.54105263157894734</v>
      </c>
      <c r="P45" s="2">
        <f>+F10/H10</f>
        <v>0.4589473684210526</v>
      </c>
    </row>
    <row r="46" spans="2:17" x14ac:dyDescent="0.35">
      <c r="B46" s="8" t="s">
        <v>61</v>
      </c>
      <c r="C46" s="11">
        <v>2.6956521739130435</v>
      </c>
      <c r="M46" t="s">
        <v>186</v>
      </c>
      <c r="N46" s="2">
        <f>+N43/N41</f>
        <v>0.50909090909090904</v>
      </c>
    </row>
    <row r="47" spans="2:17" x14ac:dyDescent="0.35">
      <c r="B47" s="8" t="s">
        <v>45</v>
      </c>
      <c r="C47" s="11">
        <v>2.7517301038062283</v>
      </c>
    </row>
    <row r="48" spans="2:17" x14ac:dyDescent="0.35">
      <c r="B48" s="8" t="s">
        <v>37</v>
      </c>
      <c r="C48" s="11">
        <v>2.7117263843648209</v>
      </c>
    </row>
    <row r="49" spans="2:3" x14ac:dyDescent="0.35">
      <c r="B49" s="8" t="s">
        <v>73</v>
      </c>
      <c r="C49" s="11">
        <v>2.7330000000000001</v>
      </c>
    </row>
    <row r="52" spans="2:3" x14ac:dyDescent="0.35">
      <c r="B52" s="18" t="s">
        <v>137</v>
      </c>
      <c r="C52" s="18"/>
    </row>
    <row r="53" spans="2:3" x14ac:dyDescent="0.35">
      <c r="B53" s="7" t="s">
        <v>72</v>
      </c>
      <c r="C53" t="s">
        <v>136</v>
      </c>
    </row>
    <row r="54" spans="2:3" x14ac:dyDescent="0.35">
      <c r="B54" s="8" t="s">
        <v>61</v>
      </c>
      <c r="C54" s="11">
        <v>6.8826086956521735</v>
      </c>
    </row>
    <row r="55" spans="2:3" x14ac:dyDescent="0.35">
      <c r="B55" s="8" t="s">
        <v>45</v>
      </c>
      <c r="C55" s="11">
        <v>6.9351211072664363</v>
      </c>
    </row>
    <row r="56" spans="2:3" x14ac:dyDescent="0.35">
      <c r="B56" s="8" t="s">
        <v>37</v>
      </c>
      <c r="C56" s="11">
        <v>7.1026058631921822</v>
      </c>
    </row>
    <row r="57" spans="2:3" x14ac:dyDescent="0.35">
      <c r="B57" s="8" t="s">
        <v>73</v>
      </c>
      <c r="C57" s="11">
        <v>6.9805000000000001</v>
      </c>
    </row>
  </sheetData>
  <mergeCells count="10">
    <mergeCell ref="B52:C52"/>
    <mergeCell ref="M2:N2"/>
    <mergeCell ref="M11:N11"/>
    <mergeCell ref="M20:N20"/>
    <mergeCell ref="M29:N29"/>
    <mergeCell ref="B6:C6"/>
    <mergeCell ref="B18:C18"/>
    <mergeCell ref="B36:C36"/>
    <mergeCell ref="B26:C26"/>
    <mergeCell ref="B44:C44"/>
  </mergeCells>
  <pageMargins left="0.7" right="0.7" top="0.75" bottom="0.75" header="0.3" footer="0.3"/>
  <pageSetup paperSize="9" orientation="portrait"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7A9E-1F1C-4BD9-8125-11B75C63901F}">
  <sheetPr>
    <pageSetUpPr fitToPage="1"/>
  </sheetPr>
  <dimension ref="B1:AF71"/>
  <sheetViews>
    <sheetView tabSelected="1" zoomScale="70" zoomScaleNormal="70" workbookViewId="0">
      <selection activeCell="AD12" sqref="AD12"/>
    </sheetView>
  </sheetViews>
  <sheetFormatPr baseColWidth="10" defaultRowHeight="14.5" x14ac:dyDescent="0.35"/>
  <cols>
    <col min="1" max="1" width="10.90625" style="9"/>
    <col min="2" max="2" width="16.08984375" style="9" customWidth="1"/>
    <col min="3" max="3" width="11.36328125" style="9" customWidth="1"/>
    <col min="4" max="4" width="11.7265625" style="9" customWidth="1"/>
    <col min="5" max="5" width="11.26953125" style="9" customWidth="1"/>
    <col min="6" max="6" width="8" style="9" customWidth="1"/>
    <col min="7" max="16384" width="10.90625" style="9"/>
  </cols>
  <sheetData>
    <row r="1" spans="2:32" x14ac:dyDescent="0.35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2:32" x14ac:dyDescent="0.35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2:32" x14ac:dyDescent="0.3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spans="2:32" x14ac:dyDescent="0.35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</row>
    <row r="5" spans="2:32" x14ac:dyDescent="0.35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</row>
    <row r="6" spans="2:32" x14ac:dyDescent="0.35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</row>
    <row r="7" spans="2:32" x14ac:dyDescent="0.35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spans="2:32" x14ac:dyDescent="0.35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</row>
    <row r="9" spans="2:32" x14ac:dyDescent="0.35"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spans="2:32" x14ac:dyDescent="0.3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  <row r="11" spans="2:32" x14ac:dyDescent="0.3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2:32" x14ac:dyDescent="0.3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2:32" x14ac:dyDescent="0.3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2:32" x14ac:dyDescent="0.3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</row>
    <row r="15" spans="2:32" x14ac:dyDescent="0.3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spans="2:32" x14ac:dyDescent="0.3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spans="2:32" x14ac:dyDescent="0.3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spans="2:32" x14ac:dyDescent="0.3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</row>
    <row r="19" spans="2:32" x14ac:dyDescent="0.3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2:32" x14ac:dyDescent="0.3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2:32" x14ac:dyDescent="0.3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spans="2:32" x14ac:dyDescent="0.3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spans="2:32" x14ac:dyDescent="0.35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pans="2:32" x14ac:dyDescent="0.35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2:32" x14ac:dyDescent="0.3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</row>
    <row r="26" spans="2:32" x14ac:dyDescent="0.3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2:32" x14ac:dyDescent="0.3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2:32" x14ac:dyDescent="0.3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</row>
    <row r="29" spans="2:32" x14ac:dyDescent="0.3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</row>
    <row r="30" spans="2:32" x14ac:dyDescent="0.3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</row>
    <row r="31" spans="2:32" x14ac:dyDescent="0.3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</row>
    <row r="32" spans="2:32" x14ac:dyDescent="0.35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</row>
    <row r="33" spans="2:32" x14ac:dyDescent="0.35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</row>
    <row r="34" spans="2:32" x14ac:dyDescent="0.35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  <row r="35" spans="2:32" x14ac:dyDescent="0.35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</row>
    <row r="36" spans="2:32" x14ac:dyDescent="0.35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</row>
    <row r="37" spans="2:32" x14ac:dyDescent="0.35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</row>
    <row r="38" spans="2:32" x14ac:dyDescent="0.35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</row>
    <row r="39" spans="2:32" x14ac:dyDescent="0.3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</row>
    <row r="40" spans="2:32" x14ac:dyDescent="0.3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</row>
    <row r="41" spans="2:32" x14ac:dyDescent="0.3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</row>
    <row r="42" spans="2:32" x14ac:dyDescent="0.3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</row>
    <row r="43" spans="2:32" x14ac:dyDescent="0.3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</row>
    <row r="44" spans="2:32" x14ac:dyDescent="0.35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</row>
    <row r="45" spans="2:32" x14ac:dyDescent="0.35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</row>
    <row r="46" spans="2:32" x14ac:dyDescent="0.35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</row>
    <row r="47" spans="2:32" x14ac:dyDescent="0.35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</row>
    <row r="48" spans="2:32" x14ac:dyDescent="0.35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</row>
    <row r="49" spans="2:32" x14ac:dyDescent="0.35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</row>
    <row r="50" spans="2:32" ht="41.5" customHeight="1" x14ac:dyDescent="0.35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</row>
    <row r="51" spans="2:32" ht="26.5" customHeight="1" x14ac:dyDescent="0.35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</row>
    <row r="52" spans="2:32" ht="29" customHeight="1" x14ac:dyDescent="0.35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</row>
    <row r="53" spans="2:32" ht="20.5" customHeight="1" x14ac:dyDescent="0.35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</row>
    <row r="54" spans="2:32" x14ac:dyDescent="0.35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</row>
    <row r="55" spans="2:32" x14ac:dyDescent="0.35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</row>
    <row r="56" spans="2:32" x14ac:dyDescent="0.3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</row>
    <row r="57" spans="2:32" x14ac:dyDescent="0.3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</row>
    <row r="58" spans="2:32" x14ac:dyDescent="0.3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</row>
    <row r="59" spans="2:32" x14ac:dyDescent="0.3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</row>
    <row r="60" spans="2:32" x14ac:dyDescent="0.3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</row>
    <row r="61" spans="2:32" x14ac:dyDescent="0.35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</row>
    <row r="62" spans="2:32" x14ac:dyDescent="0.35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</row>
    <row r="63" spans="2:32" x14ac:dyDescent="0.35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</row>
    <row r="64" spans="2:32" x14ac:dyDescent="0.35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</row>
    <row r="65" spans="2:32" x14ac:dyDescent="0.35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</row>
    <row r="66" spans="2:32" x14ac:dyDescent="0.35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</row>
    <row r="67" spans="2:32" x14ac:dyDescent="0.35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</row>
    <row r="68" spans="2:32" x14ac:dyDescent="0.35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</row>
    <row r="69" spans="2:32" x14ac:dyDescent="0.35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</row>
    <row r="70" spans="2:32" x14ac:dyDescent="0.35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</row>
    <row r="71" spans="2:32" x14ac:dyDescent="0.35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</row>
  </sheetData>
  <pageMargins left="0.70866141732283472" right="0.70866141732283472" top="0.74803149606299213" bottom="0.74803149606299213" header="0.31496062992125984" footer="0.31496062992125984"/>
  <pageSetup paperSize="9" scale="24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2B4517-DBD9-4770-8FB8-1A4F73B25B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DataSetHR </vt:lpstr>
      <vt:lpstr>DESCRIPCION COLUMNAS</vt:lpstr>
      <vt:lpstr>Detalle1</vt:lpstr>
      <vt:lpstr>ANALISIS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Barroso</dc:creator>
  <cp:lastModifiedBy>Adrián Barroso</cp:lastModifiedBy>
  <cp:lastPrinted>2025-05-15T15:06:29Z</cp:lastPrinted>
  <dcterms:created xsi:type="dcterms:W3CDTF">2025-05-12T08:55:24Z</dcterms:created>
  <dcterms:modified xsi:type="dcterms:W3CDTF">2025-05-15T16:10:39Z</dcterms:modified>
</cp:coreProperties>
</file>