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9060" yWindow="0" windowWidth="26420" windowHeight="15020"/>
  </bookViews>
  <sheets>
    <sheet name="Bill of Materials-ToolDoorContr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3" i="1"/>
  <c r="G62" i="1"/>
  <c r="G58" i="1"/>
  <c r="G50" i="1"/>
  <c r="G51" i="1"/>
  <c r="G52" i="1"/>
  <c r="G49" i="1"/>
  <c r="G35" i="1"/>
  <c r="G36" i="1"/>
  <c r="G37" i="1"/>
  <c r="G38" i="1"/>
  <c r="G39" i="1"/>
  <c r="G40" i="1"/>
  <c r="G41" i="1"/>
  <c r="G42" i="1"/>
  <c r="G43" i="1"/>
  <c r="G44" i="1"/>
  <c r="G34" i="1"/>
  <c r="G22" i="1"/>
  <c r="G23" i="1"/>
  <c r="G24" i="1"/>
  <c r="G25" i="1"/>
  <c r="G26" i="1"/>
  <c r="G27" i="1"/>
  <c r="G28" i="1"/>
  <c r="G29" i="1"/>
  <c r="G21" i="1"/>
  <c r="G6" i="1"/>
  <c r="G7" i="1"/>
  <c r="G8" i="1"/>
  <c r="G9" i="1"/>
  <c r="G10" i="1"/>
  <c r="G11" i="1"/>
  <c r="G12" i="1"/>
  <c r="G13" i="1"/>
  <c r="G14" i="1"/>
  <c r="G15" i="1"/>
  <c r="G16" i="1"/>
  <c r="G5" i="1"/>
  <c r="M64" i="1"/>
  <c r="F2" i="1"/>
  <c r="L2" i="1"/>
  <c r="M46" i="1"/>
  <c r="M31" i="1"/>
  <c r="M18" i="1"/>
  <c r="L18" i="1"/>
  <c r="L46" i="1"/>
  <c r="M41" i="1"/>
  <c r="M42" i="1"/>
  <c r="L45" i="1"/>
  <c r="L47" i="1"/>
  <c r="L31" i="1"/>
  <c r="L30" i="1"/>
  <c r="L32" i="1"/>
  <c r="M14" i="1"/>
  <c r="L17" i="1"/>
  <c r="L19" i="1"/>
  <c r="M62" i="1"/>
  <c r="M63" i="1"/>
  <c r="M17" i="1"/>
  <c r="M45" i="1"/>
  <c r="M30" i="1"/>
  <c r="M49" i="1"/>
  <c r="M50" i="1"/>
  <c r="M51" i="1"/>
  <c r="L53" i="1"/>
  <c r="M53" i="1"/>
  <c r="M55" i="1"/>
  <c r="M66" i="1"/>
</calcChain>
</file>

<file path=xl/sharedStrings.xml><?xml version="1.0" encoding="utf-8"?>
<sst xmlns="http://schemas.openxmlformats.org/spreadsheetml/2006/main" count="344" uniqueCount="220">
  <si>
    <t>Comment</t>
  </si>
  <si>
    <t>Description</t>
  </si>
  <si>
    <t>Designator</t>
  </si>
  <si>
    <t>Footprint</t>
  </si>
  <si>
    <t>LibRef</t>
  </si>
  <si>
    <t>Quantity</t>
  </si>
  <si>
    <t>Manufacturer Part Number 1</t>
  </si>
  <si>
    <t>Supplier 1</t>
  </si>
  <si>
    <t>Supplier Part Number 1</t>
  </si>
  <si>
    <t>Supplier Stock 1</t>
  </si>
  <si>
    <t>Supplier Unit Price 1</t>
  </si>
  <si>
    <t>Supplier Subtotal 1</t>
  </si>
  <si>
    <t>ATmega8-16AC</t>
  </si>
  <si>
    <t>8-Bit AVR Microcontroller with 8K Bytes of In-System Programmable Flash Memory</t>
  </si>
  <si>
    <t>U1</t>
  </si>
  <si>
    <t>32A_N</t>
  </si>
  <si>
    <t>Digi-Key</t>
  </si>
  <si>
    <t>ATMEGA88PB-AU-ND</t>
  </si>
  <si>
    <t>4214</t>
  </si>
  <si>
    <t>8-channel multiplexer</t>
  </si>
  <si>
    <t>8-channel analog multiplexer/demultiplexer</t>
  </si>
  <si>
    <t>U5, U6</t>
  </si>
  <si>
    <t>16S1_M</t>
  </si>
  <si>
    <t>HCF4051YM013TR</t>
  </si>
  <si>
    <t>497-14372-1-ND</t>
  </si>
  <si>
    <t>MCP23017T-E/SS</t>
  </si>
  <si>
    <t>16-Bit I/O Expander with Serial Interface, 28-Pin SSOP, Extended Temperature, Tape and Reel</t>
  </si>
  <si>
    <t>U4</t>
  </si>
  <si>
    <t>SSOP-SS28_N</t>
  </si>
  <si>
    <t>CMP-0186-00065-2</t>
  </si>
  <si>
    <t>100nF</t>
  </si>
  <si>
    <t>Capacitor (Semiconductor SIM Model)</t>
  </si>
  <si>
    <t>C1, C2, C3, C6, C7</t>
  </si>
  <si>
    <t>C1206</t>
  </si>
  <si>
    <t>Cap 100nF</t>
  </si>
  <si>
    <t>C1206C104K5RAC7867</t>
  </si>
  <si>
    <t>399-1249-1-ND</t>
  </si>
  <si>
    <t>1uF</t>
  </si>
  <si>
    <t>C4, C5</t>
  </si>
  <si>
    <t>Cap 1uF</t>
  </si>
  <si>
    <t>C1206C105M4RACTU</t>
  </si>
  <si>
    <t>399-8150-1-ND</t>
  </si>
  <si>
    <t>33753</t>
  </si>
  <si>
    <t>Header 2x5</t>
  </si>
  <si>
    <t>Header</t>
  </si>
  <si>
    <t>E1, E2, E3, E4, E5, E6, E7, E8</t>
  </si>
  <si>
    <t>2x5</t>
  </si>
  <si>
    <t>Header 2x5a</t>
  </si>
  <si>
    <t>68021-410HLF</t>
  </si>
  <si>
    <t>609-3354-ND</t>
  </si>
  <si>
    <t>1767</t>
  </si>
  <si>
    <t>TLC5916IPWR</t>
  </si>
  <si>
    <t>IC LED DRIVER LIN 120MA</t>
  </si>
  <si>
    <t>U7</t>
  </si>
  <si>
    <t>DB016</t>
  </si>
  <si>
    <t>TLC5916IDR</t>
  </si>
  <si>
    <t>296-22711-1-ND</t>
  </si>
  <si>
    <t>10K</t>
  </si>
  <si>
    <t>Isolated Resistor Network - Parts</t>
  </si>
  <si>
    <t>R1, R4, R6, R7, R9</t>
  </si>
  <si>
    <t>SO8_S</t>
  </si>
  <si>
    <t>Resistor Pack</t>
  </si>
  <si>
    <t>YC164-JR-0710KL</t>
  </si>
  <si>
    <t>YC164J-10KCT-ND</t>
  </si>
  <si>
    <t>325057</t>
  </si>
  <si>
    <t>AZ1117EH-5</t>
  </si>
  <si>
    <t>Reg 1A 5V OUT SIP VERT</t>
  </si>
  <si>
    <t>U3</t>
  </si>
  <si>
    <t>SOT-223</t>
  </si>
  <si>
    <t>AZ1117EH</t>
  </si>
  <si>
    <t>AZ1117EH-5.0TRG1</t>
  </si>
  <si>
    <t>AZ1117EH-5.0TRG1DICT-ND</t>
  </si>
  <si>
    <t>Resistor</t>
  </si>
  <si>
    <t>Resistor-10K</t>
  </si>
  <si>
    <t>ERJ-8GEYJ103V</t>
  </si>
  <si>
    <t>P10KECT-ND</t>
  </si>
  <si>
    <t>rj45</t>
  </si>
  <si>
    <t>J1, J2</t>
  </si>
  <si>
    <t>RJ45</t>
  </si>
  <si>
    <t>54601-908WPLF</t>
  </si>
  <si>
    <t>609-5081-ND</t>
  </si>
  <si>
    <t>U2</t>
  </si>
  <si>
    <t>8S1_L</t>
  </si>
  <si>
    <t>PCW1J-C24-CAB103L-ND</t>
  </si>
  <si>
    <t>PCW1J-C24-CAB103L</t>
  </si>
  <si>
    <t>0k Ohm 1 Gang Linear Panel Mount Potentiometer</t>
  </si>
  <si>
    <t>LM1085ISX-5.0</t>
  </si>
  <si>
    <t>3A Low Dropout Positive Regulators, 3-pin TO-263</t>
  </si>
  <si>
    <t>TS3B_L</t>
  </si>
  <si>
    <t>CMP-0062-00621-3</t>
  </si>
  <si>
    <t>KLDX-0202-A</t>
  </si>
  <si>
    <t>DC Power Jack, 24 V, 3.5 A, -25 to 85 degC, 3-Pin THD, RoHS</t>
  </si>
  <si>
    <t>J3</t>
  </si>
  <si>
    <t>KYCN-KLDX-0202-A_V</t>
  </si>
  <si>
    <t>CMP-1673-00001-5</t>
  </si>
  <si>
    <t>BSS123LT3G</t>
  </si>
  <si>
    <t>Power MOSFET, 170 mA, 100 V, N-Channel, 3-Pin SOT-23, Pb-Free, Tape and Reel</t>
  </si>
  <si>
    <t>Q1</t>
  </si>
  <si>
    <t>ONSC-SOT-23-3-318-08_V</t>
  </si>
  <si>
    <t>CMP-1058-00787-1</t>
  </si>
  <si>
    <t>rpi</t>
  </si>
  <si>
    <t>RaspPi I/O header</t>
  </si>
  <si>
    <t>J2</t>
  </si>
  <si>
    <t>2x20</t>
  </si>
  <si>
    <t>rpi2</t>
  </si>
  <si>
    <t>R1, R11</t>
  </si>
  <si>
    <t>J1</t>
  </si>
  <si>
    <t>Node</t>
  </si>
  <si>
    <t>RPI</t>
  </si>
  <si>
    <t>296-35391-1-ND</t>
  </si>
  <si>
    <t>LM1085ISX-5.0/NOPB</t>
  </si>
  <si>
    <t>5426</t>
  </si>
  <si>
    <t>1393688</t>
  </si>
  <si>
    <t>EJ508A</t>
  </si>
  <si>
    <t>EJ508A-ND</t>
  </si>
  <si>
    <t>5298</t>
  </si>
  <si>
    <t>BSS123L</t>
  </si>
  <si>
    <t>BSS123LCT-ND</t>
  </si>
  <si>
    <t>9413</t>
  </si>
  <si>
    <t>SFH11-PBPC-D20-ST-BK</t>
  </si>
  <si>
    <t>S9200-ND</t>
  </si>
  <si>
    <t>6180</t>
  </si>
  <si>
    <t>862476</t>
  </si>
  <si>
    <t>836</t>
  </si>
  <si>
    <t>C1, C2</t>
  </si>
  <si>
    <t>C3</t>
  </si>
  <si>
    <t>Header 4x1</t>
  </si>
  <si>
    <t>4x1</t>
  </si>
  <si>
    <t>M20-9750446</t>
  </si>
  <si>
    <t>952-1965-ND</t>
  </si>
  <si>
    <t>Solenoid</t>
  </si>
  <si>
    <t>Header, 2-Pin</t>
  </si>
  <si>
    <t>JST-XH</t>
  </si>
  <si>
    <t>Header 2 JST-XH</t>
  </si>
  <si>
    <t>B2B-XH-A(LF)(SN)</t>
  </si>
  <si>
    <t>455-2247-ND</t>
  </si>
  <si>
    <t>Inductive Load Driver</t>
  </si>
  <si>
    <t>Integrated Relay,  Inductive Load Driver</t>
  </si>
  <si>
    <t>SOT-23</t>
  </si>
  <si>
    <t>NUD3112</t>
  </si>
  <si>
    <t>NUD3112LT1G</t>
  </si>
  <si>
    <t>NUD3112LT1GOSCT-ND</t>
  </si>
  <si>
    <t>0R</t>
  </si>
  <si>
    <t>LED-White</t>
  </si>
  <si>
    <t>White</t>
  </si>
  <si>
    <t>D1</t>
  </si>
  <si>
    <t>STW8Q14</t>
  </si>
  <si>
    <t>STW8Q14BE-T0,T5,U0,U7-ET-PCK</t>
  </si>
  <si>
    <t>STW8Q14BE-T0,T5,U0,U7-ET-PCK-ND</t>
  </si>
  <si>
    <t>Door</t>
  </si>
  <si>
    <t>Josh</t>
  </si>
  <si>
    <t>Luke</t>
  </si>
  <si>
    <t>21061</t>
  </si>
  <si>
    <t>MCP23017T-E/SSCT-ND</t>
  </si>
  <si>
    <t>6868</t>
  </si>
  <si>
    <t>4893</t>
  </si>
  <si>
    <t>3018</t>
  </si>
  <si>
    <t>R2, R3, R5, R11</t>
  </si>
  <si>
    <t>CF14JT220RCT-ND</t>
  </si>
  <si>
    <t>Terminators</t>
  </si>
  <si>
    <t>CF14JT220R</t>
  </si>
  <si>
    <t>220R</t>
  </si>
  <si>
    <t>RS485 Terminator</t>
  </si>
  <si>
    <t>Axial</t>
  </si>
  <si>
    <t>ED10500-ND</t>
  </si>
  <si>
    <t>101-106</t>
  </si>
  <si>
    <t xml:space="preserve">CONN SOCKET IDC 10POS </t>
  </si>
  <si>
    <t>Node to Door</t>
  </si>
  <si>
    <t>16 Way IDC Ribbon Cable - Per Metre</t>
  </si>
  <si>
    <t>Jaycar</t>
  </si>
  <si>
    <t>WM4502</t>
  </si>
  <si>
    <t>296-1275-1-ND</t>
  </si>
  <si>
    <t>35476</t>
  </si>
  <si>
    <t>SN75176BDR</t>
  </si>
  <si>
    <t>IC TXRX DIFF BUSS 8SOIC</t>
  </si>
  <si>
    <t>rs485 Chip</t>
  </si>
  <si>
    <t>rs485 connector</t>
  </si>
  <si>
    <t>SN65HVD72DR</t>
  </si>
  <si>
    <t>296-39179-1-ND</t>
  </si>
  <si>
    <t>31877</t>
  </si>
  <si>
    <t>IC TXRX RS485 3.3V ESD 8SOIC</t>
  </si>
  <si>
    <t>ED2984-ND</t>
  </si>
  <si>
    <t>USB-A2VSW6</t>
  </si>
  <si>
    <t>USB - A, Stacked Receptacle Connector 8 Position Through Hole, Vertical</t>
  </si>
  <si>
    <t>LMZ12010TZ/NOPB-ND</t>
  </si>
  <si>
    <t>LMZ12010TZ/NOPB</t>
  </si>
  <si>
    <t>Module DC DC Converter 10A</t>
  </si>
  <si>
    <t>R1</t>
  </si>
  <si>
    <t>R2</t>
  </si>
  <si>
    <t>100R</t>
  </si>
  <si>
    <t>311-0.0ERCT-ND</t>
  </si>
  <si>
    <t>RC1206JR-070RL</t>
  </si>
  <si>
    <t>Resistor-0R</t>
  </si>
  <si>
    <t>Resistor-100R</t>
  </si>
  <si>
    <t>311-100FRCT-ND</t>
  </si>
  <si>
    <t>RC1206FR-07100RL</t>
  </si>
  <si>
    <t>Resistor-220R</t>
  </si>
  <si>
    <t>RMCF1206JT220R</t>
  </si>
  <si>
    <t>RMCF1206JT220RCT-ND</t>
  </si>
  <si>
    <t>Resistor-390R</t>
  </si>
  <si>
    <t>390R</t>
  </si>
  <si>
    <t>RMCF1206JT390R</t>
  </si>
  <si>
    <t>RMCF1206JT390RCT-ND</t>
  </si>
  <si>
    <t>R8, R12</t>
  </si>
  <si>
    <t>R10</t>
  </si>
  <si>
    <t>75079</t>
  </si>
  <si>
    <t>75036</t>
  </si>
  <si>
    <t>PCB</t>
  </si>
  <si>
    <t>Final Cost Per Board</t>
  </si>
  <si>
    <t>Digikey Costs</t>
  </si>
  <si>
    <t>Final Digikey Costs</t>
  </si>
  <si>
    <t>PCB Shipping Cost</t>
  </si>
  <si>
    <t># Boards to Purchase</t>
  </si>
  <si>
    <t>RJ45 Crimp Connectors</t>
  </si>
  <si>
    <t>&lt;- Boards ordered in total to share shipping in PCB cost</t>
  </si>
  <si>
    <t>609-4616-1-ND</t>
  </si>
  <si>
    <t>10118193-0001LF</t>
  </si>
  <si>
    <t>CONN USB MICRO B RECPT SMT R/A</t>
  </si>
  <si>
    <t>Total Q</t>
  </si>
  <si>
    <t>ATMEGA88PA-AU-ND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</si>
</sst>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Segoe UI"/>
    </font>
    <font>
      <sz val="16"/>
      <color rgb="FF000000"/>
      <name val="Segoe UI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scheme val="minor"/>
    </font>
    <font>
      <b/>
      <sz val="20"/>
      <color theme="1"/>
      <name val="Calibri"/>
      <scheme val="minor"/>
    </font>
    <font>
      <b/>
      <sz val="24"/>
      <color theme="1"/>
      <name val="Calibri"/>
      <scheme val="minor"/>
    </font>
    <font>
      <sz val="11"/>
      <color rgb="FF000000"/>
      <name val="Calibri"/>
      <family val="2"/>
      <scheme val="minor"/>
    </font>
    <font>
      <sz val="20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applyFont="1" applyBorder="1"/>
    <xf numFmtId="0" fontId="1" fillId="0" borderId="0" xfId="0" applyFont="1" applyFill="1" applyBorder="1"/>
    <xf numFmtId="0" fontId="4" fillId="0" borderId="0" xfId="0" applyFont="1"/>
    <xf numFmtId="0" fontId="5" fillId="0" borderId="5" xfId="0" applyFont="1" applyFill="1" applyBorder="1"/>
    <xf numFmtId="0" fontId="7" fillId="0" borderId="0" xfId="0" applyFont="1"/>
    <xf numFmtId="0" fontId="6" fillId="0" borderId="1" xfId="0" quotePrefix="1" applyFont="1" applyBorder="1"/>
    <xf numFmtId="0" fontId="6" fillId="0" borderId="1" xfId="0" applyFont="1" applyBorder="1"/>
    <xf numFmtId="0" fontId="6" fillId="0" borderId="1" xfId="1" applyFont="1" applyBorder="1"/>
    <xf numFmtId="0" fontId="5" fillId="0" borderId="0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0" xfId="0" applyFont="1"/>
    <xf numFmtId="3" fontId="1" fillId="0" borderId="1" xfId="0" quotePrefix="1" applyNumberFormat="1" applyFont="1" applyBorder="1"/>
    <xf numFmtId="0" fontId="1" fillId="0" borderId="0" xfId="0" quotePrefix="1" applyFont="1" applyBorder="1"/>
    <xf numFmtId="0" fontId="1" fillId="0" borderId="0" xfId="1" applyFont="1" applyBorder="1"/>
    <xf numFmtId="3" fontId="1" fillId="0" borderId="0" xfId="0" quotePrefix="1" applyNumberFormat="1" applyFont="1" applyBorder="1"/>
    <xf numFmtId="0" fontId="12" fillId="0" borderId="0" xfId="0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3" fontId="0" fillId="0" borderId="0" xfId="0" applyNumberFormat="1"/>
    <xf numFmtId="0" fontId="8" fillId="0" borderId="2" xfId="0" quotePrefix="1" applyFont="1" applyBorder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ctopart-clicks.com/click/altium?manufacturer=Kemet&amp;mpn=C1206C105K5RACTU&amp;seller=Mouser&amp;sku=80-C1206C105K5R&amp;country=US&amp;channel=BOM%20Report&amp;ref=man&amp;" TargetMode="External"/><Relationship Id="rId4" Type="http://schemas.openxmlformats.org/officeDocument/2006/relationships/hyperlink" Target="https://octopart-clicks.com/click/altium?manufacturer=Kemet&amp;mpn=C1206C105K5RACTU&amp;seller=Mouser&amp;sku=80-C1206C105K5R&amp;country=US&amp;channel=BOM%20Report&amp;ref=supplier&amp;" TargetMode="External"/><Relationship Id="rId1" Type="http://schemas.openxmlformats.org/officeDocument/2006/relationships/hyperlink" Target="https://octopart-clicks.com/click/altium?manufacturer=Kemet&amp;mpn=C1206C104K5RACTU&amp;seller=Mouser&amp;sku=80-C1206C104K5R&amp;country=US&amp;channel=BOM%20Report&amp;ref=man&amp;" TargetMode="External"/><Relationship Id="rId2" Type="http://schemas.openxmlformats.org/officeDocument/2006/relationships/hyperlink" Target="https://octopart-clicks.com/click/altium?manufacturer=Kemet&amp;mpn=C1206C104K5RACTU&amp;seller=Mouser&amp;sku=80-C1206C104K5R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pane ySplit="540" activePane="bottomLeft"/>
      <selection activeCell="G1" sqref="G1:G1048576"/>
      <selection pane="bottomLeft" activeCell="H6" sqref="H6"/>
    </sheetView>
  </sheetViews>
  <sheetFormatPr baseColWidth="10" defaultColWidth="8.83203125" defaultRowHeight="14" x14ac:dyDescent="0"/>
  <cols>
    <col min="1" max="1" width="18.1640625" bestFit="1" customWidth="1"/>
    <col min="2" max="2" width="14.5" customWidth="1"/>
    <col min="3" max="3" width="20.1640625" bestFit="1" customWidth="1"/>
    <col min="4" max="7" width="14.5" customWidth="1"/>
    <col min="8" max="8" width="23.1640625" bestFit="1" customWidth="1"/>
    <col min="9" max="13" width="14.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t="s">
        <v>211</v>
      </c>
      <c r="F2">
        <f>F18+F31+F46</f>
        <v>40</v>
      </c>
      <c r="H2" t="s">
        <v>214</v>
      </c>
      <c r="L2">
        <f>M2/F2</f>
        <v>0.88424999999999998</v>
      </c>
      <c r="M2">
        <v>35.369999999999997</v>
      </c>
    </row>
    <row r="4" spans="1:13" s="6" customFormat="1" ht="21">
      <c r="A4" s="27" t="s">
        <v>107</v>
      </c>
      <c r="B4" s="28"/>
      <c r="C4" s="9"/>
      <c r="D4" s="9"/>
      <c r="E4" s="9"/>
      <c r="F4" s="10"/>
      <c r="G4" s="10"/>
      <c r="H4" s="11"/>
      <c r="I4" s="9"/>
      <c r="J4" s="11"/>
      <c r="K4" s="9"/>
      <c r="L4" s="10"/>
      <c r="M4" s="10"/>
    </row>
    <row r="5" spans="1:13">
      <c r="A5" s="2" t="s">
        <v>12</v>
      </c>
      <c r="B5" s="2" t="s">
        <v>13</v>
      </c>
      <c r="C5" s="2" t="s">
        <v>14</v>
      </c>
      <c r="D5" s="2" t="s">
        <v>15</v>
      </c>
      <c r="E5" s="2" t="s">
        <v>12</v>
      </c>
      <c r="F5" s="3">
        <v>1</v>
      </c>
      <c r="G5" s="3">
        <f>F5*$F$17</f>
        <v>5</v>
      </c>
      <c r="H5" s="4" t="s">
        <v>219</v>
      </c>
      <c r="I5" s="2" t="s">
        <v>16</v>
      </c>
      <c r="J5" s="4" t="s">
        <v>17</v>
      </c>
      <c r="K5" s="2" t="s">
        <v>18</v>
      </c>
      <c r="L5" s="3">
        <v>3.62</v>
      </c>
      <c r="M5" s="3">
        <v>3.62</v>
      </c>
    </row>
    <row r="6" spans="1:13">
      <c r="A6" s="2" t="s">
        <v>19</v>
      </c>
      <c r="B6" s="2" t="s">
        <v>20</v>
      </c>
      <c r="C6" s="2" t="s">
        <v>21</v>
      </c>
      <c r="D6" s="2" t="s">
        <v>22</v>
      </c>
      <c r="E6" s="2" t="s">
        <v>19</v>
      </c>
      <c r="F6" s="3">
        <v>2</v>
      </c>
      <c r="G6" s="3">
        <f t="shared" ref="G6:G16" si="0">F6*$F$17</f>
        <v>10</v>
      </c>
      <c r="H6" s="4" t="s">
        <v>23</v>
      </c>
      <c r="I6" s="2" t="s">
        <v>16</v>
      </c>
      <c r="J6" s="4" t="s">
        <v>24</v>
      </c>
      <c r="K6" s="2" t="s">
        <v>152</v>
      </c>
      <c r="L6" s="3">
        <v>0.56000000000000005</v>
      </c>
      <c r="M6" s="3">
        <v>1.1200000000000001</v>
      </c>
    </row>
    <row r="7" spans="1:13">
      <c r="A7" s="2" t="s">
        <v>25</v>
      </c>
      <c r="B7" s="2" t="s">
        <v>26</v>
      </c>
      <c r="C7" s="2" t="s">
        <v>27</v>
      </c>
      <c r="D7" s="2" t="s">
        <v>28</v>
      </c>
      <c r="E7" s="2" t="s">
        <v>29</v>
      </c>
      <c r="F7" s="3">
        <v>1</v>
      </c>
      <c r="G7" s="3">
        <f t="shared" si="0"/>
        <v>5</v>
      </c>
      <c r="H7" s="4" t="s">
        <v>25</v>
      </c>
      <c r="I7" s="2" t="s">
        <v>16</v>
      </c>
      <c r="J7" s="4" t="s">
        <v>153</v>
      </c>
      <c r="K7" s="2" t="s">
        <v>154</v>
      </c>
      <c r="L7" s="3">
        <v>1.72</v>
      </c>
      <c r="M7" s="3">
        <v>1.72</v>
      </c>
    </row>
    <row r="8" spans="1:13">
      <c r="A8" s="2" t="s">
        <v>30</v>
      </c>
      <c r="B8" s="2" t="s">
        <v>31</v>
      </c>
      <c r="C8" s="2" t="s">
        <v>32</v>
      </c>
      <c r="D8" s="2" t="s">
        <v>33</v>
      </c>
      <c r="E8" s="2" t="s">
        <v>34</v>
      </c>
      <c r="F8" s="3">
        <v>5</v>
      </c>
      <c r="G8" s="3">
        <f t="shared" si="0"/>
        <v>25</v>
      </c>
      <c r="H8" s="4" t="s">
        <v>35</v>
      </c>
      <c r="I8" s="2" t="s">
        <v>16</v>
      </c>
      <c r="J8" s="4" t="s">
        <v>36</v>
      </c>
      <c r="K8" s="2" t="s">
        <v>112</v>
      </c>
      <c r="L8" s="3">
        <v>0.14000000000000001</v>
      </c>
      <c r="M8" s="3">
        <v>0.7</v>
      </c>
    </row>
    <row r="9" spans="1:13">
      <c r="A9" s="2" t="s">
        <v>37</v>
      </c>
      <c r="B9" s="2" t="s">
        <v>31</v>
      </c>
      <c r="C9" s="2" t="s">
        <v>38</v>
      </c>
      <c r="D9" s="2" t="s">
        <v>33</v>
      </c>
      <c r="E9" s="2" t="s">
        <v>39</v>
      </c>
      <c r="F9" s="3">
        <v>2</v>
      </c>
      <c r="G9" s="3">
        <f t="shared" si="0"/>
        <v>10</v>
      </c>
      <c r="H9" s="4" t="s">
        <v>40</v>
      </c>
      <c r="I9" s="2" t="s">
        <v>16</v>
      </c>
      <c r="J9" s="4" t="s">
        <v>41</v>
      </c>
      <c r="K9" s="2" t="s">
        <v>42</v>
      </c>
      <c r="L9" s="3">
        <v>0.22</v>
      </c>
      <c r="M9" s="3">
        <v>0.44</v>
      </c>
    </row>
    <row r="10" spans="1:13">
      <c r="A10" s="2" t="s">
        <v>43</v>
      </c>
      <c r="B10" s="2" t="s">
        <v>44</v>
      </c>
      <c r="C10" s="2" t="s">
        <v>45</v>
      </c>
      <c r="D10" s="2" t="s">
        <v>46</v>
      </c>
      <c r="E10" s="2" t="s">
        <v>47</v>
      </c>
      <c r="F10" s="3">
        <v>8</v>
      </c>
      <c r="G10" s="3">
        <f t="shared" si="0"/>
        <v>40</v>
      </c>
      <c r="H10" s="4" t="s">
        <v>48</v>
      </c>
      <c r="I10" s="2" t="s">
        <v>16</v>
      </c>
      <c r="J10" s="4" t="s">
        <v>49</v>
      </c>
      <c r="K10" s="2" t="s">
        <v>50</v>
      </c>
      <c r="L10" s="3">
        <v>0.48</v>
      </c>
      <c r="M10" s="3">
        <v>3.84</v>
      </c>
    </row>
    <row r="11" spans="1:13">
      <c r="A11" s="2" t="s">
        <v>51</v>
      </c>
      <c r="B11" s="2" t="s">
        <v>52</v>
      </c>
      <c r="C11" s="2" t="s">
        <v>53</v>
      </c>
      <c r="D11" s="2" t="s">
        <v>54</v>
      </c>
      <c r="E11" s="2" t="s">
        <v>55</v>
      </c>
      <c r="F11" s="3">
        <v>1</v>
      </c>
      <c r="G11" s="3">
        <f t="shared" si="0"/>
        <v>5</v>
      </c>
      <c r="H11" s="4" t="s">
        <v>51</v>
      </c>
      <c r="I11" s="2" t="s">
        <v>16</v>
      </c>
      <c r="J11" s="4" t="s">
        <v>56</v>
      </c>
      <c r="K11" s="2" t="s">
        <v>155</v>
      </c>
      <c r="L11" s="3">
        <v>2.1800000000000002</v>
      </c>
      <c r="M11" s="3">
        <v>2.1800000000000002</v>
      </c>
    </row>
    <row r="12" spans="1:13">
      <c r="A12" s="2" t="s">
        <v>57</v>
      </c>
      <c r="B12" s="2" t="s">
        <v>58</v>
      </c>
      <c r="C12" s="2" t="s">
        <v>59</v>
      </c>
      <c r="D12" s="2" t="s">
        <v>60</v>
      </c>
      <c r="E12" s="2" t="s">
        <v>61</v>
      </c>
      <c r="F12" s="3">
        <v>5</v>
      </c>
      <c r="G12" s="3">
        <f t="shared" si="0"/>
        <v>25</v>
      </c>
      <c r="H12" s="4" t="s">
        <v>62</v>
      </c>
      <c r="I12" s="2" t="s">
        <v>16</v>
      </c>
      <c r="J12" s="4" t="s">
        <v>63</v>
      </c>
      <c r="K12" s="2" t="s">
        <v>64</v>
      </c>
      <c r="L12" s="3">
        <v>0.14000000000000001</v>
      </c>
      <c r="M12" s="3">
        <v>0.7</v>
      </c>
    </row>
    <row r="13" spans="1:13">
      <c r="A13" s="2" t="s">
        <v>65</v>
      </c>
      <c r="B13" s="2" t="s">
        <v>66</v>
      </c>
      <c r="C13" s="2" t="s">
        <v>67</v>
      </c>
      <c r="D13" s="2" t="s">
        <v>68</v>
      </c>
      <c r="E13" s="2" t="s">
        <v>69</v>
      </c>
      <c r="F13" s="3">
        <v>1</v>
      </c>
      <c r="G13" s="3">
        <f t="shared" si="0"/>
        <v>5</v>
      </c>
      <c r="H13" s="4" t="s">
        <v>70</v>
      </c>
      <c r="I13" s="2" t="s">
        <v>16</v>
      </c>
      <c r="J13" s="4" t="s">
        <v>71</v>
      </c>
      <c r="K13" s="2" t="s">
        <v>156</v>
      </c>
      <c r="L13" s="3">
        <v>0.59</v>
      </c>
      <c r="M13" s="3">
        <v>0.59</v>
      </c>
    </row>
    <row r="14" spans="1:13">
      <c r="A14" s="2" t="s">
        <v>57</v>
      </c>
      <c r="B14" s="2" t="s">
        <v>72</v>
      </c>
      <c r="C14" s="2" t="s">
        <v>157</v>
      </c>
      <c r="D14" s="2" t="s">
        <v>33</v>
      </c>
      <c r="E14" s="2" t="s">
        <v>73</v>
      </c>
      <c r="F14" s="3">
        <v>4</v>
      </c>
      <c r="G14" s="3">
        <f t="shared" si="0"/>
        <v>20</v>
      </c>
      <c r="H14" s="4" t="s">
        <v>74</v>
      </c>
      <c r="I14" s="2" t="s">
        <v>16</v>
      </c>
      <c r="J14" s="4" t="s">
        <v>75</v>
      </c>
      <c r="K14" s="2" t="s">
        <v>122</v>
      </c>
      <c r="L14" s="3">
        <v>0.14000000000000001</v>
      </c>
      <c r="M14" s="3">
        <f>F14*L14</f>
        <v>0.56000000000000005</v>
      </c>
    </row>
    <row r="15" spans="1:13">
      <c r="A15" s="2" t="s">
        <v>176</v>
      </c>
      <c r="B15" s="2" t="s">
        <v>76</v>
      </c>
      <c r="C15" s="2" t="s">
        <v>77</v>
      </c>
      <c r="D15" s="2" t="s">
        <v>78</v>
      </c>
      <c r="E15" s="2" t="s">
        <v>76</v>
      </c>
      <c r="F15" s="3">
        <v>2</v>
      </c>
      <c r="G15" s="3">
        <f t="shared" si="0"/>
        <v>10</v>
      </c>
      <c r="H15" s="4" t="s">
        <v>79</v>
      </c>
      <c r="I15" s="2" t="s">
        <v>16</v>
      </c>
      <c r="J15" s="4" t="s">
        <v>80</v>
      </c>
      <c r="K15" s="2" t="s">
        <v>123</v>
      </c>
      <c r="L15" s="3">
        <v>0.68</v>
      </c>
      <c r="M15" s="3">
        <v>1.36</v>
      </c>
    </row>
    <row r="16" spans="1:13">
      <c r="A16" s="2" t="s">
        <v>175</v>
      </c>
      <c r="B16" s="2" t="s">
        <v>174</v>
      </c>
      <c r="C16" s="2" t="s">
        <v>81</v>
      </c>
      <c r="D16" s="2" t="s">
        <v>82</v>
      </c>
      <c r="E16" s="4" t="s">
        <v>173</v>
      </c>
      <c r="F16" s="3">
        <v>1</v>
      </c>
      <c r="G16" s="3">
        <f t="shared" si="0"/>
        <v>5</v>
      </c>
      <c r="H16" s="4" t="s">
        <v>173</v>
      </c>
      <c r="I16" s="2" t="s">
        <v>16</v>
      </c>
      <c r="J16" s="4" t="s">
        <v>171</v>
      </c>
      <c r="K16" s="17" t="s">
        <v>172</v>
      </c>
      <c r="L16" s="3">
        <v>1.05</v>
      </c>
      <c r="M16" s="3">
        <v>1.05</v>
      </c>
    </row>
    <row r="17" spans="1:13" s="8" customFormat="1" ht="21">
      <c r="E17" s="24" t="s">
        <v>212</v>
      </c>
      <c r="F17" s="7">
        <v>5</v>
      </c>
      <c r="G17" s="12"/>
      <c r="L17" s="8">
        <f>SUM(M5:M16)</f>
        <v>17.880000000000003</v>
      </c>
      <c r="M17" s="8">
        <f>L17*F17</f>
        <v>89.4</v>
      </c>
    </row>
    <row r="18" spans="1:13">
      <c r="A18" s="2" t="s">
        <v>207</v>
      </c>
      <c r="B18" s="2"/>
      <c r="C18" s="2"/>
      <c r="D18" s="2"/>
      <c r="E18" s="2"/>
      <c r="F18" s="3">
        <v>10</v>
      </c>
      <c r="G18" s="3"/>
      <c r="H18" s="4"/>
      <c r="I18" s="2"/>
      <c r="J18" s="4"/>
      <c r="K18" s="2"/>
      <c r="L18" s="3">
        <f>M18/F18</f>
        <v>6.0892499999999998</v>
      </c>
      <c r="M18" s="3">
        <f>52.05+L2*F18</f>
        <v>60.892499999999998</v>
      </c>
    </row>
    <row r="19" spans="1:13" ht="28">
      <c r="F19" s="5"/>
      <c r="G19" s="5"/>
      <c r="K19" s="21" t="s">
        <v>208</v>
      </c>
      <c r="L19" s="13">
        <f>L18+L17</f>
        <v>23.969250000000002</v>
      </c>
    </row>
    <row r="20" spans="1:13" s="8" customFormat="1" ht="21">
      <c r="A20" s="29" t="s">
        <v>149</v>
      </c>
      <c r="B20" s="29"/>
      <c r="F20" s="12"/>
      <c r="G20" s="12"/>
    </row>
    <row r="21" spans="1:13">
      <c r="A21" s="2" t="s">
        <v>30</v>
      </c>
      <c r="B21" s="2" t="s">
        <v>31</v>
      </c>
      <c r="C21" s="2" t="s">
        <v>124</v>
      </c>
      <c r="D21" s="2" t="s">
        <v>33</v>
      </c>
      <c r="E21" s="2" t="s">
        <v>34</v>
      </c>
      <c r="F21" s="3">
        <v>2</v>
      </c>
      <c r="G21" s="3">
        <f>F21*$F$30</f>
        <v>40</v>
      </c>
      <c r="H21" s="4" t="s">
        <v>35</v>
      </c>
      <c r="I21" s="2" t="s">
        <v>16</v>
      </c>
      <c r="J21" s="4" t="s">
        <v>36</v>
      </c>
      <c r="K21" s="2">
        <v>1393688</v>
      </c>
      <c r="L21" s="3">
        <v>0.14000000000000001</v>
      </c>
      <c r="M21" s="3">
        <v>0.28000000000000003</v>
      </c>
    </row>
    <row r="22" spans="1:13">
      <c r="A22" s="2" t="s">
        <v>37</v>
      </c>
      <c r="B22" s="2" t="s">
        <v>31</v>
      </c>
      <c r="C22" s="2" t="s">
        <v>125</v>
      </c>
      <c r="D22" s="2" t="s">
        <v>33</v>
      </c>
      <c r="E22" s="2" t="s">
        <v>39</v>
      </c>
      <c r="F22" s="3">
        <v>1</v>
      </c>
      <c r="G22" s="3">
        <f t="shared" ref="G22:G29" si="1">F22*$F$30</f>
        <v>20</v>
      </c>
      <c r="H22" s="4" t="s">
        <v>40</v>
      </c>
      <c r="I22" s="2" t="s">
        <v>16</v>
      </c>
      <c r="J22" s="4" t="s">
        <v>41</v>
      </c>
      <c r="K22" s="2">
        <v>33753</v>
      </c>
      <c r="L22" s="3">
        <v>0.22</v>
      </c>
      <c r="M22" s="3">
        <v>0.22</v>
      </c>
    </row>
    <row r="23" spans="1:13">
      <c r="A23" s="2" t="s">
        <v>43</v>
      </c>
      <c r="B23" s="2" t="s">
        <v>44</v>
      </c>
      <c r="C23" s="2" t="s">
        <v>102</v>
      </c>
      <c r="D23" s="2" t="s">
        <v>46</v>
      </c>
      <c r="E23" s="2" t="s">
        <v>47</v>
      </c>
      <c r="F23" s="3">
        <v>1</v>
      </c>
      <c r="G23" s="3">
        <f t="shared" si="1"/>
        <v>20</v>
      </c>
      <c r="H23" s="4" t="s">
        <v>48</v>
      </c>
      <c r="I23" s="2" t="s">
        <v>16</v>
      </c>
      <c r="J23" s="4" t="s">
        <v>49</v>
      </c>
      <c r="K23" s="2">
        <v>1767</v>
      </c>
      <c r="L23" s="3">
        <v>0.48</v>
      </c>
      <c r="M23" s="3">
        <v>0.48</v>
      </c>
    </row>
    <row r="24" spans="1:13">
      <c r="A24" s="2" t="s">
        <v>126</v>
      </c>
      <c r="B24" s="2" t="s">
        <v>126</v>
      </c>
      <c r="C24" s="2" t="s">
        <v>106</v>
      </c>
      <c r="D24" s="2" t="s">
        <v>127</v>
      </c>
      <c r="E24" s="2" t="s">
        <v>126</v>
      </c>
      <c r="F24" s="3">
        <v>1</v>
      </c>
      <c r="G24" s="3">
        <f t="shared" si="1"/>
        <v>20</v>
      </c>
      <c r="H24" s="4" t="s">
        <v>128</v>
      </c>
      <c r="I24" s="2" t="s">
        <v>16</v>
      </c>
      <c r="J24" s="4" t="s">
        <v>129</v>
      </c>
      <c r="K24" s="2">
        <v>1560</v>
      </c>
      <c r="L24" s="3">
        <v>0.18</v>
      </c>
      <c r="M24" s="3">
        <v>0.18</v>
      </c>
    </row>
    <row r="25" spans="1:13">
      <c r="A25" s="2" t="s">
        <v>130</v>
      </c>
      <c r="B25" s="2" t="s">
        <v>131</v>
      </c>
      <c r="C25" s="2" t="s">
        <v>92</v>
      </c>
      <c r="D25" s="2" t="s">
        <v>132</v>
      </c>
      <c r="E25" s="2" t="s">
        <v>133</v>
      </c>
      <c r="F25" s="3">
        <v>1</v>
      </c>
      <c r="G25" s="3">
        <f t="shared" si="1"/>
        <v>20</v>
      </c>
      <c r="H25" s="4" t="s">
        <v>134</v>
      </c>
      <c r="I25" s="2" t="s">
        <v>16</v>
      </c>
      <c r="J25" s="4" t="s">
        <v>135</v>
      </c>
      <c r="K25" s="2">
        <v>216721</v>
      </c>
      <c r="L25" s="3">
        <v>0.2</v>
      </c>
      <c r="M25" s="3">
        <v>0.2</v>
      </c>
    </row>
    <row r="26" spans="1:13">
      <c r="A26" s="2" t="s">
        <v>136</v>
      </c>
      <c r="B26" s="2" t="s">
        <v>137</v>
      </c>
      <c r="C26" s="2" t="s">
        <v>14</v>
      </c>
      <c r="D26" s="2" t="s">
        <v>138</v>
      </c>
      <c r="E26" s="2" t="s">
        <v>139</v>
      </c>
      <c r="F26" s="3">
        <v>1</v>
      </c>
      <c r="G26" s="3">
        <f t="shared" si="1"/>
        <v>20</v>
      </c>
      <c r="H26" s="4" t="s">
        <v>140</v>
      </c>
      <c r="I26" s="2" t="s">
        <v>16</v>
      </c>
      <c r="J26" s="4" t="s">
        <v>141</v>
      </c>
      <c r="K26" s="2">
        <v>2194</v>
      </c>
      <c r="L26" s="3">
        <v>0.56999999999999995</v>
      </c>
      <c r="M26" s="3">
        <v>0.56999999999999995</v>
      </c>
    </row>
    <row r="27" spans="1:13">
      <c r="A27" s="2" t="s">
        <v>142</v>
      </c>
      <c r="B27" s="2" t="s">
        <v>72</v>
      </c>
      <c r="C27" s="2" t="s">
        <v>187</v>
      </c>
      <c r="D27" s="2" t="s">
        <v>33</v>
      </c>
      <c r="E27" s="2" t="s">
        <v>192</v>
      </c>
      <c r="F27" s="3">
        <v>1</v>
      </c>
      <c r="G27" s="3">
        <f t="shared" si="1"/>
        <v>20</v>
      </c>
      <c r="H27" s="4" t="s">
        <v>191</v>
      </c>
      <c r="I27" s="2" t="s">
        <v>16</v>
      </c>
      <c r="J27" s="4" t="s">
        <v>190</v>
      </c>
      <c r="K27" s="17">
        <v>3475838</v>
      </c>
      <c r="L27" s="3">
        <v>0.14000000000000001</v>
      </c>
      <c r="M27" s="3">
        <v>0.14000000000000001</v>
      </c>
    </row>
    <row r="28" spans="1:13">
      <c r="A28" s="2" t="s">
        <v>189</v>
      </c>
      <c r="B28" s="2" t="s">
        <v>72</v>
      </c>
      <c r="C28" s="2" t="s">
        <v>188</v>
      </c>
      <c r="D28" s="2" t="s">
        <v>33</v>
      </c>
      <c r="E28" s="2" t="s">
        <v>193</v>
      </c>
      <c r="F28" s="3">
        <v>1</v>
      </c>
      <c r="G28" s="3">
        <f t="shared" si="1"/>
        <v>20</v>
      </c>
      <c r="H28" s="4" t="s">
        <v>195</v>
      </c>
      <c r="I28" s="2" t="s">
        <v>16</v>
      </c>
      <c r="J28" s="4" t="s">
        <v>194</v>
      </c>
      <c r="K28" s="17">
        <v>2153075</v>
      </c>
      <c r="L28" s="3">
        <v>0.14000000000000001</v>
      </c>
      <c r="M28" s="3">
        <v>0.14000000000000001</v>
      </c>
    </row>
    <row r="29" spans="1:13">
      <c r="A29" s="2" t="s">
        <v>143</v>
      </c>
      <c r="B29" s="2" t="s">
        <v>144</v>
      </c>
      <c r="C29" s="2" t="s">
        <v>145</v>
      </c>
      <c r="D29" s="2" t="s">
        <v>146</v>
      </c>
      <c r="E29" s="2" t="s">
        <v>143</v>
      </c>
      <c r="F29" s="3">
        <v>1</v>
      </c>
      <c r="G29" s="3">
        <f t="shared" si="1"/>
        <v>20</v>
      </c>
      <c r="H29" s="4" t="s">
        <v>147</v>
      </c>
      <c r="I29" s="2" t="s">
        <v>16</v>
      </c>
      <c r="J29" s="4" t="s">
        <v>148</v>
      </c>
      <c r="K29" s="2">
        <v>63000</v>
      </c>
      <c r="L29" s="3">
        <v>0.15</v>
      </c>
      <c r="M29" s="3">
        <v>0.15</v>
      </c>
    </row>
    <row r="30" spans="1:13" s="8" customFormat="1" ht="21">
      <c r="E30" s="24" t="s">
        <v>212</v>
      </c>
      <c r="F30" s="12">
        <v>20</v>
      </c>
      <c r="G30" s="12"/>
      <c r="L30" s="8">
        <f>SUM(M21:M29)</f>
        <v>2.36</v>
      </c>
      <c r="M30" s="8">
        <f>L30*F30</f>
        <v>47.199999999999996</v>
      </c>
    </row>
    <row r="31" spans="1:13">
      <c r="A31" s="2" t="s">
        <v>207</v>
      </c>
      <c r="B31" s="2"/>
      <c r="C31" s="2"/>
      <c r="D31" s="2"/>
      <c r="E31" s="2"/>
      <c r="F31" s="3">
        <v>20</v>
      </c>
      <c r="G31" s="3"/>
      <c r="H31" s="4"/>
      <c r="I31" s="2"/>
      <c r="J31" s="4"/>
      <c r="K31" s="2"/>
      <c r="L31" s="3">
        <f>M31/F31</f>
        <v>3.2897500000000002</v>
      </c>
      <c r="M31" s="3">
        <f>48.11+L2*F31</f>
        <v>65.795000000000002</v>
      </c>
    </row>
    <row r="32" spans="1:13" ht="28">
      <c r="F32" s="5"/>
      <c r="G32" s="5"/>
      <c r="K32" s="21" t="s">
        <v>208</v>
      </c>
      <c r="L32" s="13">
        <f>L31+L30</f>
        <v>5.64975</v>
      </c>
    </row>
    <row r="33" spans="1:13" s="8" customFormat="1" ht="20">
      <c r="A33" s="29" t="s">
        <v>108</v>
      </c>
      <c r="B33" s="2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2" t="s">
        <v>86</v>
      </c>
      <c r="B34" s="2" t="s">
        <v>87</v>
      </c>
      <c r="C34" s="2" t="s">
        <v>67</v>
      </c>
      <c r="D34" s="2" t="s">
        <v>88</v>
      </c>
      <c r="E34" s="2" t="s">
        <v>89</v>
      </c>
      <c r="F34" s="3">
        <v>1</v>
      </c>
      <c r="G34" s="3">
        <f>F34*$F$45</f>
        <v>2</v>
      </c>
      <c r="H34" s="4" t="s">
        <v>110</v>
      </c>
      <c r="I34" s="2" t="s">
        <v>16</v>
      </c>
      <c r="J34" s="4" t="s">
        <v>109</v>
      </c>
      <c r="K34" s="2" t="s">
        <v>111</v>
      </c>
      <c r="L34" s="3">
        <v>2.94</v>
      </c>
      <c r="M34" s="3">
        <v>2.94</v>
      </c>
    </row>
    <row r="35" spans="1:13">
      <c r="A35" s="2" t="s">
        <v>30</v>
      </c>
      <c r="B35" s="2" t="s">
        <v>31</v>
      </c>
      <c r="C35" s="2" t="s">
        <v>32</v>
      </c>
      <c r="D35" s="2" t="s">
        <v>33</v>
      </c>
      <c r="E35" s="2" t="s">
        <v>34</v>
      </c>
      <c r="F35" s="3">
        <v>5</v>
      </c>
      <c r="G35" s="3">
        <f t="shared" ref="G35:G44" si="2">F35*$F$45</f>
        <v>10</v>
      </c>
      <c r="H35" s="4" t="s">
        <v>35</v>
      </c>
      <c r="I35" s="2" t="s">
        <v>16</v>
      </c>
      <c r="J35" s="4" t="s">
        <v>36</v>
      </c>
      <c r="K35" s="2" t="s">
        <v>112</v>
      </c>
      <c r="L35" s="3">
        <v>0.14000000000000001</v>
      </c>
      <c r="M35" s="3">
        <v>0.7</v>
      </c>
    </row>
    <row r="36" spans="1:13">
      <c r="A36" s="2" t="s">
        <v>37</v>
      </c>
      <c r="B36" s="2" t="s">
        <v>31</v>
      </c>
      <c r="C36" s="2" t="s">
        <v>38</v>
      </c>
      <c r="D36" s="2" t="s">
        <v>33</v>
      </c>
      <c r="E36" s="2" t="s">
        <v>39</v>
      </c>
      <c r="F36" s="3">
        <v>2</v>
      </c>
      <c r="G36" s="3">
        <f t="shared" si="2"/>
        <v>4</v>
      </c>
      <c r="H36" s="4" t="s">
        <v>40</v>
      </c>
      <c r="I36" s="2" t="s">
        <v>16</v>
      </c>
      <c r="J36" s="4" t="s">
        <v>41</v>
      </c>
      <c r="K36" s="2" t="s">
        <v>42</v>
      </c>
      <c r="L36" s="3">
        <v>0.22</v>
      </c>
      <c r="M36" s="3">
        <v>0.44</v>
      </c>
    </row>
    <row r="37" spans="1:13">
      <c r="A37" s="2" t="s">
        <v>90</v>
      </c>
      <c r="B37" s="2" t="s">
        <v>91</v>
      </c>
      <c r="C37" s="2" t="s">
        <v>92</v>
      </c>
      <c r="D37" s="2" t="s">
        <v>93</v>
      </c>
      <c r="E37" s="2" t="s">
        <v>94</v>
      </c>
      <c r="F37" s="3">
        <v>1</v>
      </c>
      <c r="G37" s="3">
        <f t="shared" si="2"/>
        <v>2</v>
      </c>
      <c r="H37" s="4" t="s">
        <v>113</v>
      </c>
      <c r="I37" s="2" t="s">
        <v>16</v>
      </c>
      <c r="J37" s="4" t="s">
        <v>114</v>
      </c>
      <c r="K37" s="2" t="s">
        <v>115</v>
      </c>
      <c r="L37" s="3">
        <v>1.1299999999999999</v>
      </c>
      <c r="M37" s="3">
        <v>1.1299999999999999</v>
      </c>
    </row>
    <row r="38" spans="1:13">
      <c r="A38" s="2" t="s">
        <v>95</v>
      </c>
      <c r="B38" s="2" t="s">
        <v>96</v>
      </c>
      <c r="C38" s="2" t="s">
        <v>97</v>
      </c>
      <c r="D38" s="2" t="s">
        <v>98</v>
      </c>
      <c r="E38" s="2" t="s">
        <v>99</v>
      </c>
      <c r="F38" s="3">
        <v>1</v>
      </c>
      <c r="G38" s="3">
        <f t="shared" si="2"/>
        <v>2</v>
      </c>
      <c r="H38" s="4" t="s">
        <v>116</v>
      </c>
      <c r="I38" s="2" t="s">
        <v>16</v>
      </c>
      <c r="J38" s="4" t="s">
        <v>117</v>
      </c>
      <c r="K38" s="2" t="s">
        <v>118</v>
      </c>
      <c r="L38" s="3">
        <v>0.28999999999999998</v>
      </c>
      <c r="M38" s="3">
        <v>0.28999999999999998</v>
      </c>
    </row>
    <row r="39" spans="1:13">
      <c r="A39" s="2" t="s">
        <v>100</v>
      </c>
      <c r="B39" s="2" t="s">
        <v>101</v>
      </c>
      <c r="C39" s="2" t="s">
        <v>102</v>
      </c>
      <c r="D39" s="2" t="s">
        <v>103</v>
      </c>
      <c r="E39" s="2" t="s">
        <v>104</v>
      </c>
      <c r="F39" s="3">
        <v>1</v>
      </c>
      <c r="G39" s="3">
        <f t="shared" si="2"/>
        <v>2</v>
      </c>
      <c r="H39" s="4" t="s">
        <v>119</v>
      </c>
      <c r="I39" s="2" t="s">
        <v>16</v>
      </c>
      <c r="J39" s="4" t="s">
        <v>120</v>
      </c>
      <c r="K39" s="2" t="s">
        <v>121</v>
      </c>
      <c r="L39" s="3">
        <v>3.15</v>
      </c>
      <c r="M39" s="3">
        <v>3.15</v>
      </c>
    </row>
    <row r="40" spans="1:13">
      <c r="A40" s="2" t="s">
        <v>57</v>
      </c>
      <c r="B40" s="2" t="s">
        <v>72</v>
      </c>
      <c r="C40" s="2" t="s">
        <v>105</v>
      </c>
      <c r="D40" s="2" t="s">
        <v>33</v>
      </c>
      <c r="E40" s="2" t="s">
        <v>73</v>
      </c>
      <c r="F40" s="3">
        <v>2</v>
      </c>
      <c r="G40" s="3">
        <f t="shared" si="2"/>
        <v>4</v>
      </c>
      <c r="H40" s="4" t="s">
        <v>74</v>
      </c>
      <c r="I40" s="2" t="s">
        <v>16</v>
      </c>
      <c r="J40" s="4" t="s">
        <v>75</v>
      </c>
      <c r="K40" s="2" t="s">
        <v>122</v>
      </c>
      <c r="L40" s="3">
        <v>0.14000000000000001</v>
      </c>
      <c r="M40" s="3">
        <v>0.28000000000000003</v>
      </c>
    </row>
    <row r="41" spans="1:13">
      <c r="A41" s="2" t="s">
        <v>161</v>
      </c>
      <c r="B41" s="2" t="s">
        <v>196</v>
      </c>
      <c r="C41" s="2" t="s">
        <v>204</v>
      </c>
      <c r="D41" s="2" t="s">
        <v>33</v>
      </c>
      <c r="E41" s="2" t="s">
        <v>196</v>
      </c>
      <c r="F41" s="3">
        <v>1</v>
      </c>
      <c r="G41" s="3">
        <f t="shared" si="2"/>
        <v>2</v>
      </c>
      <c r="H41" s="4" t="s">
        <v>197</v>
      </c>
      <c r="I41" s="2" t="s">
        <v>16</v>
      </c>
      <c r="J41" s="4" t="s">
        <v>198</v>
      </c>
      <c r="K41" s="2" t="s">
        <v>205</v>
      </c>
      <c r="L41" s="3">
        <v>0.14000000000000001</v>
      </c>
      <c r="M41" s="3">
        <f>L41*F41</f>
        <v>0.14000000000000001</v>
      </c>
    </row>
    <row r="42" spans="1:13">
      <c r="A42" s="2" t="s">
        <v>200</v>
      </c>
      <c r="B42" s="2" t="s">
        <v>199</v>
      </c>
      <c r="C42" s="2" t="s">
        <v>203</v>
      </c>
      <c r="D42" s="2" t="s">
        <v>33</v>
      </c>
      <c r="E42" s="2" t="s">
        <v>199</v>
      </c>
      <c r="F42" s="3">
        <v>2</v>
      </c>
      <c r="G42" s="3">
        <f t="shared" si="2"/>
        <v>4</v>
      </c>
      <c r="H42" s="4" t="s">
        <v>201</v>
      </c>
      <c r="I42" s="2" t="s">
        <v>16</v>
      </c>
      <c r="J42" s="4" t="s">
        <v>202</v>
      </c>
      <c r="K42" s="2" t="s">
        <v>206</v>
      </c>
      <c r="L42" s="3">
        <v>0.14000000000000001</v>
      </c>
      <c r="M42" s="3">
        <f>L42*F42</f>
        <v>0.28000000000000003</v>
      </c>
    </row>
    <row r="43" spans="1:13">
      <c r="A43" s="2" t="s">
        <v>176</v>
      </c>
      <c r="B43" s="2" t="s">
        <v>76</v>
      </c>
      <c r="C43" s="2" t="s">
        <v>106</v>
      </c>
      <c r="D43" s="2" t="s">
        <v>78</v>
      </c>
      <c r="E43" s="2" t="s">
        <v>76</v>
      </c>
      <c r="F43" s="3">
        <v>1</v>
      </c>
      <c r="G43" s="3">
        <f t="shared" si="2"/>
        <v>2</v>
      </c>
      <c r="H43" s="4" t="s">
        <v>79</v>
      </c>
      <c r="I43" s="2" t="s">
        <v>16</v>
      </c>
      <c r="J43" s="4" t="s">
        <v>80</v>
      </c>
      <c r="K43" s="2" t="s">
        <v>123</v>
      </c>
      <c r="L43" s="3">
        <v>0.68</v>
      </c>
      <c r="M43" s="3">
        <v>0.68</v>
      </c>
    </row>
    <row r="44" spans="1:13">
      <c r="A44" s="2" t="s">
        <v>175</v>
      </c>
      <c r="B44" s="2" t="s">
        <v>180</v>
      </c>
      <c r="C44" s="2" t="s">
        <v>81</v>
      </c>
      <c r="D44" s="2" t="s">
        <v>82</v>
      </c>
      <c r="E44" s="4" t="s">
        <v>177</v>
      </c>
      <c r="F44" s="3">
        <v>1</v>
      </c>
      <c r="G44" s="3">
        <f t="shared" si="2"/>
        <v>2</v>
      </c>
      <c r="H44" s="4" t="s">
        <v>177</v>
      </c>
      <c r="I44" s="2" t="s">
        <v>16</v>
      </c>
      <c r="J44" s="4" t="s">
        <v>178</v>
      </c>
      <c r="K44" s="17" t="s">
        <v>179</v>
      </c>
      <c r="L44" s="3">
        <v>2.62</v>
      </c>
      <c r="M44" s="3">
        <v>2.62</v>
      </c>
    </row>
    <row r="45" spans="1:13" ht="21">
      <c r="A45" s="8"/>
      <c r="B45" s="8"/>
      <c r="C45" s="8"/>
      <c r="D45" s="8"/>
      <c r="E45" s="24" t="s">
        <v>212</v>
      </c>
      <c r="F45" s="7">
        <v>2</v>
      </c>
      <c r="G45" s="12"/>
      <c r="H45" s="8"/>
      <c r="I45" s="8"/>
      <c r="J45" s="8"/>
      <c r="K45" s="8"/>
      <c r="L45" s="8">
        <f>SUM(M34:M44)</f>
        <v>12.649999999999999</v>
      </c>
      <c r="M45" s="8">
        <f>L45*F45</f>
        <v>25.299999999999997</v>
      </c>
    </row>
    <row r="46" spans="1:13">
      <c r="A46" s="2" t="s">
        <v>207</v>
      </c>
      <c r="B46" s="2"/>
      <c r="C46" s="2"/>
      <c r="D46" s="2"/>
      <c r="E46" s="2"/>
      <c r="F46" s="3">
        <v>10</v>
      </c>
      <c r="G46" s="3"/>
      <c r="H46" s="4"/>
      <c r="I46" s="2"/>
      <c r="J46" s="4"/>
      <c r="K46" s="2"/>
      <c r="L46" s="3">
        <f>M46/F46</f>
        <v>5.4372500000000006</v>
      </c>
      <c r="M46" s="3">
        <f>45.53+L2*F46</f>
        <v>54.372500000000002</v>
      </c>
    </row>
    <row r="47" spans="1:13" ht="28">
      <c r="A47" s="8"/>
      <c r="B47" s="8"/>
      <c r="C47" s="8"/>
      <c r="D47" s="8"/>
      <c r="E47" s="8"/>
      <c r="F47" s="12"/>
      <c r="G47" s="12"/>
      <c r="H47" s="8"/>
      <c r="I47" s="8"/>
      <c r="J47" s="8"/>
      <c r="K47" s="21" t="s">
        <v>208</v>
      </c>
      <c r="L47" s="13">
        <f>L46+L45</f>
        <v>18.087249999999997</v>
      </c>
      <c r="M47" s="8"/>
    </row>
    <row r="48" spans="1:13" ht="21">
      <c r="A48" s="29" t="s">
        <v>159</v>
      </c>
      <c r="B48" s="29"/>
      <c r="C48" s="8"/>
      <c r="D48" s="8"/>
      <c r="E48" s="8"/>
      <c r="F48" s="12"/>
      <c r="G48" s="12"/>
      <c r="H48" s="8"/>
      <c r="I48" s="8"/>
      <c r="J48" s="8"/>
      <c r="K48" s="8"/>
      <c r="L48" s="8"/>
      <c r="M48" s="8"/>
    </row>
    <row r="49" spans="1:13">
      <c r="A49" s="2" t="s">
        <v>161</v>
      </c>
      <c r="B49" s="2"/>
      <c r="C49" s="2" t="s">
        <v>162</v>
      </c>
      <c r="D49" s="2" t="s">
        <v>163</v>
      </c>
      <c r="E49" s="2"/>
      <c r="F49" s="3">
        <v>1</v>
      </c>
      <c r="G49" s="3">
        <f>F49*$F$53</f>
        <v>2</v>
      </c>
      <c r="H49" s="4" t="s">
        <v>160</v>
      </c>
      <c r="I49" s="2" t="s">
        <v>16</v>
      </c>
      <c r="J49" s="4" t="s">
        <v>158</v>
      </c>
      <c r="K49" s="2">
        <v>393962</v>
      </c>
      <c r="L49" s="3">
        <v>0.14000000000000001</v>
      </c>
      <c r="M49" s="3">
        <f>L49*F49</f>
        <v>0.14000000000000001</v>
      </c>
    </row>
    <row r="50" spans="1:13">
      <c r="A50" s="2" t="s">
        <v>166</v>
      </c>
      <c r="B50" s="2"/>
      <c r="C50" s="2" t="s">
        <v>167</v>
      </c>
      <c r="D50" s="2"/>
      <c r="E50" s="2"/>
      <c r="F50" s="3">
        <v>16</v>
      </c>
      <c r="G50" s="3">
        <f t="shared" ref="G50:G52" si="3">F50*$F$53</f>
        <v>32</v>
      </c>
      <c r="H50" s="4" t="s">
        <v>165</v>
      </c>
      <c r="I50" s="2" t="s">
        <v>16</v>
      </c>
      <c r="J50" s="4" t="s">
        <v>164</v>
      </c>
      <c r="K50" s="2">
        <v>23268</v>
      </c>
      <c r="L50" s="3">
        <v>0.44</v>
      </c>
      <c r="M50" s="3">
        <f>L50*F50</f>
        <v>7.04</v>
      </c>
    </row>
    <row r="51" spans="1:13">
      <c r="A51" s="2" t="s">
        <v>168</v>
      </c>
      <c r="B51" s="2"/>
      <c r="C51" s="2" t="s">
        <v>167</v>
      </c>
      <c r="D51" s="2"/>
      <c r="E51" s="2"/>
      <c r="F51" s="3">
        <v>8</v>
      </c>
      <c r="G51" s="3">
        <f t="shared" si="3"/>
        <v>16</v>
      </c>
      <c r="H51" s="4"/>
      <c r="I51" s="2" t="s">
        <v>169</v>
      </c>
      <c r="J51" s="4" t="s">
        <v>170</v>
      </c>
      <c r="K51" s="2"/>
      <c r="L51" s="3">
        <v>1.85</v>
      </c>
      <c r="M51" s="3">
        <f>L51*F51</f>
        <v>14.8</v>
      </c>
    </row>
    <row r="52" spans="1:13">
      <c r="A52" s="2" t="s">
        <v>213</v>
      </c>
      <c r="B52" s="2"/>
      <c r="C52" s="2"/>
      <c r="D52" s="2"/>
      <c r="E52" s="2"/>
      <c r="F52" s="3">
        <v>1</v>
      </c>
      <c r="G52" s="3">
        <f t="shared" si="3"/>
        <v>2</v>
      </c>
      <c r="H52" s="4"/>
      <c r="I52" s="2"/>
      <c r="J52" s="4"/>
      <c r="K52" s="2"/>
      <c r="L52" s="3"/>
      <c r="M52" s="3"/>
    </row>
    <row r="53" spans="1:13" ht="21">
      <c r="A53" s="18"/>
      <c r="B53" s="18"/>
      <c r="C53" s="18"/>
      <c r="D53" s="18"/>
      <c r="E53" s="25" t="s">
        <v>212</v>
      </c>
      <c r="F53" s="7">
        <v>2</v>
      </c>
      <c r="G53" s="12"/>
      <c r="H53" s="19"/>
      <c r="I53" s="18"/>
      <c r="J53" s="20"/>
      <c r="K53" s="20"/>
      <c r="L53" s="8">
        <f>SUM(M49:M51)</f>
        <v>21.98</v>
      </c>
      <c r="M53" s="8">
        <f>L53*F53</f>
        <v>43.96</v>
      </c>
    </row>
    <row r="55" spans="1:13" ht="30">
      <c r="L55" s="22" t="s">
        <v>209</v>
      </c>
      <c r="M55" s="14">
        <f>M17+M45+M30+M53</f>
        <v>205.86</v>
      </c>
    </row>
    <row r="56" spans="1:13">
      <c r="A56" s="15"/>
      <c r="B56" s="15"/>
      <c r="C56" s="15"/>
      <c r="D56" s="15"/>
      <c r="E56" s="15"/>
      <c r="F56" s="16"/>
      <c r="G56" s="16"/>
      <c r="H56" s="15"/>
      <c r="I56" s="15"/>
      <c r="J56" s="15"/>
      <c r="K56" s="15"/>
      <c r="L56" s="15"/>
      <c r="M56" s="15"/>
    </row>
    <row r="57" spans="1:13" ht="20">
      <c r="A57" s="29" t="s">
        <v>150</v>
      </c>
      <c r="B57" s="29"/>
    </row>
    <row r="58" spans="1:13">
      <c r="A58" s="2" t="s">
        <v>85</v>
      </c>
      <c r="B58" s="2"/>
      <c r="C58" s="2"/>
      <c r="D58" s="2"/>
      <c r="E58" s="2"/>
      <c r="F58" s="3">
        <v>1</v>
      </c>
      <c r="G58" s="3">
        <f>F58</f>
        <v>1</v>
      </c>
      <c r="H58" s="4" t="s">
        <v>83</v>
      </c>
      <c r="I58" s="2" t="s">
        <v>16</v>
      </c>
      <c r="J58" s="4" t="s">
        <v>84</v>
      </c>
      <c r="K58" s="2">
        <v>142</v>
      </c>
      <c r="L58" s="3">
        <v>6.95</v>
      </c>
      <c r="M58" s="3">
        <v>6.95</v>
      </c>
    </row>
    <row r="61" spans="1:13" ht="20">
      <c r="A61" s="30" t="s">
        <v>151</v>
      </c>
      <c r="B61" s="30"/>
    </row>
    <row r="62" spans="1:13">
      <c r="A62" s="2" t="s">
        <v>183</v>
      </c>
      <c r="B62" s="2"/>
      <c r="C62" s="2"/>
      <c r="D62" s="2"/>
      <c r="E62" s="2"/>
      <c r="F62" s="3">
        <v>4</v>
      </c>
      <c r="G62" s="3">
        <f>F62</f>
        <v>4</v>
      </c>
      <c r="H62" s="4" t="s">
        <v>182</v>
      </c>
      <c r="I62" s="2" t="s">
        <v>16</v>
      </c>
      <c r="J62" s="17" t="s">
        <v>181</v>
      </c>
      <c r="K62" s="17">
        <v>4257</v>
      </c>
      <c r="L62" s="3">
        <v>1.76</v>
      </c>
      <c r="M62" s="3">
        <f>L62*F62</f>
        <v>7.04</v>
      </c>
    </row>
    <row r="63" spans="1:13">
      <c r="A63" s="2" t="s">
        <v>186</v>
      </c>
      <c r="B63" s="2"/>
      <c r="C63" s="2"/>
      <c r="D63" s="2"/>
      <c r="E63" s="2"/>
      <c r="F63" s="3">
        <v>2</v>
      </c>
      <c r="G63" s="3">
        <f>F63</f>
        <v>2</v>
      </c>
      <c r="H63" s="4" t="s">
        <v>185</v>
      </c>
      <c r="I63" s="2" t="s">
        <v>16</v>
      </c>
      <c r="J63" s="4" t="s">
        <v>184</v>
      </c>
      <c r="K63" s="2">
        <v>1139</v>
      </c>
      <c r="L63" s="3">
        <v>21.24</v>
      </c>
      <c r="M63" s="3">
        <f>L63*F63</f>
        <v>42.48</v>
      </c>
    </row>
    <row r="64" spans="1:13">
      <c r="A64" t="s">
        <v>217</v>
      </c>
      <c r="F64">
        <v>4</v>
      </c>
      <c r="G64">
        <f>F64</f>
        <v>4</v>
      </c>
      <c r="H64" t="s">
        <v>216</v>
      </c>
      <c r="I64" s="2" t="s">
        <v>16</v>
      </c>
      <c r="J64" t="s">
        <v>215</v>
      </c>
      <c r="K64" s="26">
        <v>122330</v>
      </c>
      <c r="L64">
        <v>0.63</v>
      </c>
      <c r="M64" s="3">
        <f>L64*F64</f>
        <v>2.52</v>
      </c>
    </row>
    <row r="66" spans="12:13" ht="30">
      <c r="L66" s="22" t="s">
        <v>210</v>
      </c>
      <c r="M66" s="14">
        <f>SUM(M58:M65)+M55</f>
        <v>264.85000000000002</v>
      </c>
    </row>
    <row r="67" spans="12:13">
      <c r="M67" s="23"/>
    </row>
    <row r="71" spans="12:13">
      <c r="M71" s="15"/>
    </row>
    <row r="72" spans="12:13">
      <c r="M72" s="15"/>
    </row>
  </sheetData>
  <mergeCells count="6">
    <mergeCell ref="A4:B4"/>
    <mergeCell ref="A33:B33"/>
    <mergeCell ref="A20:B20"/>
    <mergeCell ref="A57:B57"/>
    <mergeCell ref="A61:B61"/>
    <mergeCell ref="A48:B48"/>
  </mergeCells>
  <hyperlinks>
    <hyperlink ref="H34" tooltip="Manufacturer" display="LM1085ISX-5.0/NOPB"/>
    <hyperlink ref="J34" tooltip="Supplier" display="296-35391-1-ND"/>
    <hyperlink ref="H35" tooltip="Manufacturer" display="C1206C104K5RAC7867"/>
    <hyperlink ref="J35" tooltip="Supplier" display="399-1249-1-ND"/>
    <hyperlink ref="H36" tooltip="Manufacturer" display="C1206C105M4RACTU"/>
    <hyperlink ref="J36" tooltip="Supplier" display="399-8150-1-ND"/>
    <hyperlink ref="H37" tooltip="Manufacturer" display="EJ508A"/>
    <hyperlink ref="J37" tooltip="Supplier" display="EJ508A-ND"/>
    <hyperlink ref="H38" tooltip="Manufacturer" display="BSS123L"/>
    <hyperlink ref="J38" tooltip="Supplier" display="BSS123LCT-ND"/>
    <hyperlink ref="H39" tooltip="Manufacturer" display="SFH11-PBPC-D20-ST-BK"/>
    <hyperlink ref="J39" tooltip="Supplier" display="S9200-ND"/>
    <hyperlink ref="H40" tooltip="Manufacturer" display="ERJ-8GEYJ103V"/>
    <hyperlink ref="J40" tooltip="Supplier" display="P10KECT-ND"/>
    <hyperlink ref="H43" tooltip="Manufacturer" display="54601-908WPLF"/>
    <hyperlink ref="J43" tooltip="Supplier" display="609-5081-ND"/>
    <hyperlink ref="H5" tooltip="Manufacturer" display="ATMEGA88PB-AU"/>
    <hyperlink ref="J5" tooltip="Supplier" display="ATMEGA88PB-AU-ND"/>
    <hyperlink ref="H6" tooltip="Manufacturer" display="HCF4051YM013TR"/>
    <hyperlink ref="J6" tooltip="Supplier" display="497-14372-1-ND"/>
    <hyperlink ref="H7" tooltip="Manufacturer" display="MCP23017T-E/SS"/>
    <hyperlink ref="J7" tooltip="Supplier" display="MCP23017T-E/SSCT-ND"/>
    <hyperlink ref="H8" r:id="rId1" tooltip="Manufacturer"/>
    <hyperlink ref="J8" r:id="rId2" tooltip="Supplier"/>
    <hyperlink ref="H9" r:id="rId3" tooltip="Manufacturer"/>
    <hyperlink ref="J9" r:id="rId4" tooltip="Supplier"/>
    <hyperlink ref="H10" tooltip="Manufacturer" display="68021-410HLF"/>
    <hyperlink ref="J10" tooltip="Supplier" display="609-3354-ND"/>
    <hyperlink ref="H11" tooltip="Manufacturer" display="TLC5916IPWR"/>
    <hyperlink ref="J11" tooltip="Supplier" display="296-22711-1-ND"/>
    <hyperlink ref="H12" tooltip="Manufacturer" display="YC164-JR-0710KL"/>
    <hyperlink ref="J12" tooltip="Supplier" display="YC164J-10KCT-ND"/>
    <hyperlink ref="H13" tooltip="Manufacturer" display="AZ1117EH-5.0TRG1"/>
    <hyperlink ref="J13" tooltip="Supplier" display="AZ1117EH-5.0TRG1DICT-ND"/>
    <hyperlink ref="H14" tooltip="Manufacturer" display="ERJ-8GEYJ103V"/>
    <hyperlink ref="J14" tooltip="Supplier" display="P10KECT-ND"/>
    <hyperlink ref="H15" tooltip="Manufacturer" display="54601-908WPLF"/>
    <hyperlink ref="J15" tooltip="Supplier" display="609-5081-ND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Materials-ToolDoorContr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</dc:creator>
  <cp:lastModifiedBy>Luke</cp:lastModifiedBy>
  <dcterms:created xsi:type="dcterms:W3CDTF">2016-11-01T10:38:19Z</dcterms:created>
  <dcterms:modified xsi:type="dcterms:W3CDTF">2017-03-26T13:02:54Z</dcterms:modified>
</cp:coreProperties>
</file>