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AIVLE\DX_프롬프트 엔지니어링_2일차_실습자료\2_vba_datasets\"/>
    </mc:Choice>
  </mc:AlternateContent>
  <xr:revisionPtr revIDLastSave="0" documentId="13_ncr:1_{8AA616B9-8189-4CC1-920B-44B4095A0240}" xr6:coauthVersionLast="47" xr6:coauthVersionMax="47" xr10:uidLastSave="{00000000-0000-0000-0000-000000000000}"/>
  <bookViews>
    <workbookView xWindow="516" yWindow="972" windowWidth="29100" windowHeight="1492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3" i="1"/>
  <c r="H17" i="1"/>
  <c r="H22" i="1"/>
  <c r="H16" i="1"/>
  <c r="H11" i="1"/>
  <c r="H10" i="1"/>
  <c r="H9" i="1"/>
  <c r="H8" i="1"/>
  <c r="H21" i="1"/>
  <c r="H15" i="1"/>
  <c r="H7" i="1"/>
  <c r="H20" i="1"/>
  <c r="H14" i="1"/>
  <c r="H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<sst xmlns="http://schemas.openxmlformats.org/spreadsheetml/2006/main" count="78" uniqueCount="46">
  <si>
    <t>영업지점</t>
  </si>
  <si>
    <t>직영여부</t>
  </si>
  <si>
    <t>연매출</t>
  </si>
  <si>
    <t>연지출</t>
  </si>
  <si>
    <t>순이익</t>
  </si>
  <si>
    <t>전체지점</t>
  </si>
  <si>
    <t>A</t>
  </si>
  <si>
    <t>직영</t>
  </si>
  <si>
    <t>지점수</t>
  </si>
  <si>
    <t>B</t>
  </si>
  <si>
    <t>비직영</t>
  </si>
  <si>
    <t>매출총합</t>
  </si>
  <si>
    <t>C</t>
  </si>
  <si>
    <t>매출평균</t>
  </si>
  <si>
    <t>D</t>
  </si>
  <si>
    <t>최고매출</t>
  </si>
  <si>
    <t>E</t>
  </si>
  <si>
    <t>최저매출</t>
  </si>
  <si>
    <t>F</t>
  </si>
  <si>
    <t>순이익총합</t>
  </si>
  <si>
    <t>G</t>
  </si>
  <si>
    <t>H</t>
  </si>
  <si>
    <t>직영점</t>
  </si>
  <si>
    <t>I</t>
  </si>
  <si>
    <t>J</t>
  </si>
  <si>
    <t>K</t>
  </si>
  <si>
    <t>L</t>
  </si>
  <si>
    <t>M</t>
  </si>
  <si>
    <t>N</t>
  </si>
  <si>
    <t>비직영점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</si>
  <si>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</si>
  <si>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</si>
  <si>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</si>
  <si>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</si>
  <si>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</si>
  <si>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</si>
  <si>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</si>
  <si>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</si>
  <si>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</si>
  <si>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</si>
  <si>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</si>
  <si>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</si>
  <si>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rPr>
        <sz val="16"/>
        <color rgb="FF000000"/>
        <rFont val="Malgun Gothic"/>
        <family val="2"/>
        <charset val="129"/>
      </rPr>
      <t>영업점별</t>
    </r>
    <r>
      <rPr>
        <sz val="16"/>
        <color rgb="FF000000"/>
        <rFont val="Calibri"/>
        <family val="2"/>
      </rPr>
      <t xml:space="preserve"> </t>
    </r>
    <r>
      <rPr>
        <sz val="16"/>
        <color rgb="FF000000"/>
        <rFont val="Malgun Gothic"/>
        <family val="2"/>
        <charset val="129"/>
      </rPr>
      <t>매출</t>
    </r>
    <r>
      <rPr>
        <sz val="16"/>
        <color rgb="FF000000"/>
        <rFont val="Calibri"/>
        <family val="2"/>
      </rPr>
      <t xml:space="preserve"> </t>
    </r>
    <r>
      <rPr>
        <sz val="16"/>
        <color rgb="FF000000"/>
        <rFont val="Malgun Gothic"/>
        <family val="2"/>
        <charset val="129"/>
      </rPr>
      <t>현황</t>
    </r>
    <phoneticPr fontId="3" type="noConversion"/>
  </si>
  <si>
    <t>전체지점</t>
    <phoneticPr fontId="3" type="noConversion"/>
  </si>
  <si>
    <t>직영점</t>
    <phoneticPr fontId="3" type="noConversion"/>
  </si>
  <si>
    <t>비직영점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</si>
</sst>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나눔고딕OTF"/>
      <family val="3"/>
      <charset val="129"/>
    </font>
    <font>
      <sz val="16"/>
      <color rgb="FF000000"/>
      <name val="Calibri"/>
      <family val="2"/>
      <charset val="129"/>
    </font>
    <font>
      <sz val="16"/>
      <color rgb="FF000000"/>
      <name val="Malgun Gothic"/>
      <family val="2"/>
      <charset val="129"/>
    </font>
    <font>
      <sz val="16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top"/>
    </xf>
    <xf numFmtId="0" fontId="0" fillId="0" borderId="2" xfId="0" applyBorder="1"/>
    <xf numFmtId="0" fontId="0" fillId="0" borderId="1" xfId="0" applyBorder="1"/>
    <xf numFmtId="49" fontId="0" fillId="0" borderId="3" xfId="0" applyNumberFormat="1" applyBorder="1"/>
    <xf numFmtId="0" fontId="0" fillId="0" borderId="3" xfId="0" applyNumberFormat="1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 applyAlignment="1">
      <alignment horizontal="center"/>
    </xf>
    <xf numFmtId="49" fontId="0" fillId="0" borderId="5" xfId="0" applyNumberFormat="1" applyBorder="1"/>
    <xf numFmtId="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7" fillId="0" borderId="5" xfId="0" applyFont="1" applyBorder="1"/>
    <xf numFmtId="49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0" fontId="4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영업점별 순이익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Sheet1!$G$26:$G$28</c:f>
              <c:strCache>
                <c:ptCount val="3"/>
                <c:pt idx="0">
                  <c:v>전체지점</c:v>
                </c:pt>
                <c:pt idx="1">
                  <c:v>직영점</c:v>
                </c:pt>
                <c:pt idx="2">
                  <c:v>비직영점</c:v>
                </c:pt>
              </c:strCache>
            </c:strRef>
          </c:cat>
          <c:val>
            <c:numRef>
              <c:f>Sheet1!$H$26:$H$28</c:f>
              <c:numCache>
                <c:formatCode>General</c:formatCode>
                <c:ptCount val="3"/>
                <c:pt idx="0">
                  <c:v>361749527</c:v>
                </c:pt>
                <c:pt idx="1">
                  <c:v>373756362</c:v>
                </c:pt>
                <c:pt idx="2">
                  <c:v>159515879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0-1D4C-A2DA-6D11DAC2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368367"/>
        <c:axId val="1182370079"/>
      </c:barChart>
      <c:catAx>
        <c:axId val="11823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370079"/>
        <c:crosses val="autoZero"/>
        <c:auto val="1"/>
        <c:lblAlgn val="ctr"/>
        <c:lblOffset val="100"/>
        <c:noMultiLvlLbl val="0"/>
      </c:catAx>
      <c:valAx>
        <c:axId val="11823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36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212725</xdr:colOff>
      <xdr:row>33</xdr:row>
      <xdr:rowOff>7620</xdr:rowOff>
    </xdr:from>
    <xdr:to>
      <xdr:col>9</xdr:col>
      <xdr:colOff>400685</xdr:colOff>
      <xdr:row>47</xdr:row>
      <xdr:rowOff>88900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6C7E973-26F2-9078-80D5-EAFE9997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showGridLines="0" tabSelected="1" topLeftCell="A4" zoomScale="200" workbookViewId="0">
      <selection activeCell="J7" sqref="J7"/>
    </sheetView>
  </sheetViews>
  <sheetFormatPr defaultColWidth="8.77734375" defaultRowHeight="15" customHeight="1"/>
  <cols>
    <col min="1" max="2" width="8.77734375" style="1" customWidth="1"/>
    <col min="3" max="3" width="12.33203125" style="1" customWidth="1"/>
    <col min="4" max="4" width="12.77734375" style="1" customWidth="1"/>
    <col min="5" max="5" width="12.21875" style="1" customWidth="1"/>
    <col min="6" max="7" width="8.77734375" style="1" customWidth="1"/>
    <col min="8" max="8" width="13" style="1" customWidth="1"/>
    <col min="9" max="9" width="8.77734375" style="1" customWidth="1"/>
    <col min="10" max="16384" width="8.77734375" style="1"/>
  </cols>
  <sheetData>
    <row r="1" spans="1:9" ht="15" customHeight="1">
      <c r="D1" s="22" t="s">
        <v>42</v>
      </c>
      <c r="E1" s="22"/>
      <c r="F1" s="22"/>
    </row>
    <row r="2" spans="1:9" ht="15" customHeight="1">
      <c r="D2" s="22"/>
      <c r="E2" s="22"/>
      <c r="F2" s="22"/>
    </row>
    <row r="5" spans="1:9" ht="13.5" customHeight="1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/>
      <c r="G5" s="20" t="s">
        <v>5</v>
      </c>
      <c r="H5" s="21"/>
    </row>
    <row r="6" spans="1:9" ht="13.5" customHeight="1">
      <c r="A6" s="5" t="s">
        <v>6</v>
      </c>
      <c r="B6" s="5" t="s">
        <v>7</v>
      </c>
      <c r="C6" s="6">
        <v>84093157</v>
      </c>
      <c r="D6" s="6">
        <v>25986114</v>
      </c>
      <c r="E6" s="16">
        <f>C6-D6</f>
        <v>58107043</v>
      </c>
      <c r="F6" s="8"/>
      <c r="G6" s="9" t="s">
        <v>8</v>
      </c>
      <c r="H6" s="17">
        <f>COUNTA(B6:B31)</f>
        <v>26</v>
      </c>
    </row>
    <row r="7" spans="1:9" ht="13.5" customHeight="1">
      <c r="A7" s="10" t="s">
        <v>9</v>
      </c>
      <c r="B7" s="10" t="s">
        <v>10</v>
      </c>
      <c r="C7" s="11">
        <v>37662093</v>
      </c>
      <c r="D7" s="11">
        <v>44386720</v>
      </c>
      <c r="E7" s="16">
        <f t="shared" ref="E7:E31" si="0">C7-D7</f>
        <v>-6724627</v>
      </c>
      <c r="F7" s="8"/>
      <c r="G7" s="9" t="s">
        <v>11</v>
      </c>
      <c r="H7" s="17">
        <f>SUM(C6:C31)</f>
        <v>1631701507</v>
      </c>
    </row>
    <row r="8" spans="1:9" ht="13.5" customHeight="1">
      <c r="A8" s="10" t="s">
        <v>12</v>
      </c>
      <c r="B8" s="10" t="s">
        <v>10</v>
      </c>
      <c r="C8" s="11">
        <v>87837363</v>
      </c>
      <c r="D8" s="11">
        <v>14092704</v>
      </c>
      <c r="E8" s="16">
        <f t="shared" si="0"/>
        <v>73744659</v>
      </c>
      <c r="F8" s="8"/>
      <c r="G8" s="9" t="s">
        <v>13</v>
      </c>
      <c r="H8" s="17">
        <f>AVERAGE(C6:C31)</f>
        <v>62757750.269230768</v>
      </c>
    </row>
    <row r="9" spans="1:9" ht="13.5" customHeight="1">
      <c r="A9" s="10" t="s">
        <v>14</v>
      </c>
      <c r="B9" s="10" t="s">
        <v>7</v>
      </c>
      <c r="C9" s="11">
        <v>87414067</v>
      </c>
      <c r="D9" s="11">
        <v>35978581</v>
      </c>
      <c r="E9" s="16">
        <f t="shared" si="0"/>
        <v>51435486</v>
      </c>
      <c r="F9" s="8"/>
      <c r="G9" s="9" t="s">
        <v>15</v>
      </c>
      <c r="H9" s="17">
        <f>MAX(C6:C31)</f>
        <v>98193107</v>
      </c>
    </row>
    <row r="10" spans="1:9" ht="13.5" customHeight="1">
      <c r="A10" s="10" t="s">
        <v>16</v>
      </c>
      <c r="B10" s="10" t="s">
        <v>10</v>
      </c>
      <c r="C10" s="11">
        <v>85418245</v>
      </c>
      <c r="D10" s="11">
        <v>39368869</v>
      </c>
      <c r="E10" s="16">
        <f t="shared" si="0"/>
        <v>46049376</v>
      </c>
      <c r="F10" s="8"/>
      <c r="G10" s="9" t="s">
        <v>17</v>
      </c>
      <c r="H10" s="17">
        <f>MIN(C6:C31)</f>
        <v>9085927</v>
      </c>
    </row>
    <row r="11" spans="1:9" ht="13.5" customHeight="1">
      <c r="A11" s="10" t="s">
        <v>18</v>
      </c>
      <c r="B11" s="10" t="s">
        <v>10</v>
      </c>
      <c r="C11" s="11">
        <v>66931087</v>
      </c>
      <c r="D11" s="11">
        <v>12185414</v>
      </c>
      <c r="E11" s="16">
        <f t="shared" si="0"/>
        <v>54745673</v>
      </c>
      <c r="F11" s="8"/>
      <c r="G11" s="9" t="s">
        <v>19</v>
      </c>
      <c r="H11" s="4">
        <f>SUM(E6:E31)</f>
        <v>958988849</v>
      </c>
    </row>
    <row r="12" spans="1:9" ht="13.5" customHeight="1">
      <c r="A12" s="10" t="s">
        <v>20</v>
      </c>
      <c r="B12" s="10" t="s">
        <v>10</v>
      </c>
      <c r="C12" s="11">
        <v>43384210</v>
      </c>
      <c r="D12" s="11">
        <v>15838984</v>
      </c>
      <c r="E12" s="16">
        <f t="shared" si="0"/>
        <v>27545226</v>
      </c>
      <c r="F12" s="12"/>
      <c r="G12" s="13"/>
      <c r="H12" s="13"/>
    </row>
    <row r="13" spans="1:9" ht="13.5" customHeight="1">
      <c r="A13" s="10" t="s">
        <v>21</v>
      </c>
      <c r="B13" s="10" t="s">
        <v>10</v>
      </c>
      <c r="C13" s="11">
        <v>21865123</v>
      </c>
      <c r="D13" s="11">
        <v>32965652</v>
      </c>
      <c r="E13" s="16">
        <f t="shared" si="0"/>
        <v>-11100529</v>
      </c>
      <c r="F13" s="8"/>
      <c r="G13" s="20" t="s">
        <v>22</v>
      </c>
      <c r="H13" s="21"/>
    </row>
    <row r="14" spans="1:9" ht="13.5" customHeight="1">
      <c r="A14" s="10" t="s">
        <v>23</v>
      </c>
      <c r="B14" s="10" t="s">
        <v>10</v>
      </c>
      <c r="C14" s="11">
        <v>77916696</v>
      </c>
      <c r="D14" s="11">
        <v>49844785</v>
      </c>
      <c r="E14" s="16">
        <f t="shared" si="0"/>
        <v>28071911</v>
      </c>
      <c r="F14" s="8"/>
      <c r="G14" s="9" t="s">
        <v>8</v>
      </c>
      <c r="H14" s="17">
        <f>COUNTIF(B6:B31, "직영")</f>
        <v>12</v>
      </c>
    </row>
    <row r="15" spans="1:9" ht="13.5" customHeight="1">
      <c r="A15" s="10" t="s">
        <v>24</v>
      </c>
      <c r="B15" s="10" t="s">
        <v>10</v>
      </c>
      <c r="C15" s="11">
        <v>85442289</v>
      </c>
      <c r="D15" s="11">
        <v>27335279</v>
      </c>
      <c r="E15" s="16">
        <f t="shared" si="0"/>
        <v>58107010</v>
      </c>
      <c r="F15" s="8"/>
      <c r="G15" s="9" t="s">
        <v>11</v>
      </c>
      <c r="H15" s="17">
        <f>SUMIF(B6:B31, "직영", C6:C31)</f>
        <v>736307155</v>
      </c>
      <c r="I15" s="15"/>
    </row>
    <row r="16" spans="1:9" ht="13.5" customHeight="1">
      <c r="A16" s="10" t="s">
        <v>25</v>
      </c>
      <c r="B16" s="10" t="s">
        <v>10</v>
      </c>
      <c r="C16" s="11">
        <v>88950109</v>
      </c>
      <c r="D16" s="11">
        <v>43214729</v>
      </c>
      <c r="E16" s="16">
        <f t="shared" si="0"/>
        <v>45735380</v>
      </c>
      <c r="F16" s="8"/>
      <c r="G16" s="9" t="s">
        <v>13</v>
      </c>
      <c r="H16" s="17">
        <f>AVERAGEIF(B6:B31,"직영",C6:C31)</f>
        <v>61358929.583333336</v>
      </c>
    </row>
    <row r="17" spans="1:8" ht="13.5" customHeight="1">
      <c r="A17" s="10" t="s">
        <v>26</v>
      </c>
      <c r="B17" s="10" t="s">
        <v>7</v>
      </c>
      <c r="C17" s="11">
        <v>98193107</v>
      </c>
      <c r="D17" s="11">
        <v>1070810</v>
      </c>
      <c r="E17" s="16">
        <f t="shared" si="0"/>
        <v>97122297</v>
      </c>
      <c r="F17" s="8"/>
      <c r="G17" s="9" t="s">
        <v>19</v>
      </c>
      <c r="H17" s="17">
        <f>SUMIF(B6:B31, "직영", E6:E31)</f>
        <v>483298891</v>
      </c>
    </row>
    <row r="18" spans="1:8" ht="13.5" customHeight="1">
      <c r="A18" s="10" t="s">
        <v>27</v>
      </c>
      <c r="B18" s="10" t="s">
        <v>7</v>
      </c>
      <c r="C18" s="11">
        <v>9085927</v>
      </c>
      <c r="D18" s="11">
        <v>16341823</v>
      </c>
      <c r="E18" s="16">
        <f t="shared" si="0"/>
        <v>-7255896</v>
      </c>
      <c r="F18" s="12"/>
      <c r="G18" s="14"/>
      <c r="H18" s="13"/>
    </row>
    <row r="19" spans="1:8" ht="13.5" customHeight="1">
      <c r="A19" s="10" t="s">
        <v>28</v>
      </c>
      <c r="B19" s="10" t="s">
        <v>10</v>
      </c>
      <c r="C19" s="11">
        <v>65085280</v>
      </c>
      <c r="D19" s="11">
        <v>44013153</v>
      </c>
      <c r="E19" s="16">
        <f t="shared" si="0"/>
        <v>21072127</v>
      </c>
      <c r="F19" s="8"/>
      <c r="G19" s="20" t="s">
        <v>29</v>
      </c>
      <c r="H19" s="21"/>
    </row>
    <row r="20" spans="1:8" ht="13.5" customHeight="1">
      <c r="A20" s="10" t="s">
        <v>30</v>
      </c>
      <c r="B20" s="10" t="s">
        <v>7</v>
      </c>
      <c r="C20" s="11">
        <v>84836865</v>
      </c>
      <c r="D20" s="11">
        <v>24252679</v>
      </c>
      <c r="E20" s="16">
        <f t="shared" si="0"/>
        <v>60584186</v>
      </c>
      <c r="F20" s="8"/>
      <c r="G20" s="9" t="s">
        <v>8</v>
      </c>
      <c r="H20" s="17">
        <f>COUNTIF(B6:B31, "비직영")</f>
        <v>14</v>
      </c>
    </row>
    <row r="21" spans="1:8" ht="13.5" customHeight="1">
      <c r="A21" s="10" t="s">
        <v>31</v>
      </c>
      <c r="B21" s="10" t="s">
        <v>7</v>
      </c>
      <c r="C21" s="11">
        <v>79826761</v>
      </c>
      <c r="D21" s="11">
        <v>5048665</v>
      </c>
      <c r="E21" s="16">
        <f t="shared" si="0"/>
        <v>74778096</v>
      </c>
      <c r="F21" s="8"/>
      <c r="G21" s="9" t="s">
        <v>11</v>
      </c>
      <c r="H21" s="17">
        <f>SUMIF(B6:B31,"비직영",C6:C31)</f>
        <v>895394352</v>
      </c>
    </row>
    <row r="22" spans="1:8" ht="13.5" customHeight="1">
      <c r="A22" s="10" t="s">
        <v>32</v>
      </c>
      <c r="B22" s="10" t="s">
        <v>7</v>
      </c>
      <c r="C22" s="11">
        <v>27299065</v>
      </c>
      <c r="D22" s="11">
        <v>45668931</v>
      </c>
      <c r="E22" s="16">
        <f t="shared" si="0"/>
        <v>-18369866</v>
      </c>
      <c r="F22" s="8"/>
      <c r="G22" s="9" t="s">
        <v>13</v>
      </c>
      <c r="H22" s="17">
        <f>AVERAGEIF(B6:B31,"비직영",C6:C31)</f>
        <v>63956739.428571425</v>
      </c>
    </row>
    <row r="23" spans="1:8" ht="13.5" customHeight="1">
      <c r="A23" s="10" t="s">
        <v>33</v>
      </c>
      <c r="B23" s="10" t="s">
        <v>7</v>
      </c>
      <c r="C23" s="11">
        <v>31790271</v>
      </c>
      <c r="D23" s="11">
        <v>31670990</v>
      </c>
      <c r="E23" s="16">
        <f t="shared" si="0"/>
        <v>119281</v>
      </c>
      <c r="F23" s="8"/>
      <c r="G23" s="9" t="s">
        <v>19</v>
      </c>
      <c r="H23" s="17">
        <f>SUMIF(B12:B37, "비직영", E12:E37)</f>
        <v>307874877</v>
      </c>
    </row>
    <row r="24" spans="1:8" ht="13.5" customHeight="1">
      <c r="A24" s="10" t="s">
        <v>34</v>
      </c>
      <c r="B24" s="10" t="s">
        <v>7</v>
      </c>
      <c r="C24" s="11">
        <v>38003808</v>
      </c>
      <c r="D24" s="11">
        <v>17363323</v>
      </c>
      <c r="E24" s="16">
        <f t="shared" si="0"/>
        <v>20640485</v>
      </c>
      <c r="F24" s="12"/>
      <c r="G24" s="7"/>
      <c r="H24" s="7"/>
    </row>
    <row r="25" spans="1:8" ht="13.5" customHeight="1">
      <c r="A25" s="10" t="s">
        <v>35</v>
      </c>
      <c r="B25" s="10" t="s">
        <v>10</v>
      </c>
      <c r="C25" s="11">
        <v>94837855</v>
      </c>
      <c r="D25" s="11">
        <v>3446944</v>
      </c>
      <c r="E25" s="16">
        <f t="shared" si="0"/>
        <v>91390911</v>
      </c>
      <c r="F25" s="12"/>
      <c r="G25" s="12"/>
      <c r="H25" s="12"/>
    </row>
    <row r="26" spans="1:8" ht="13.5" customHeight="1">
      <c r="A26" s="10" t="s">
        <v>36</v>
      </c>
      <c r="B26" s="10" t="s">
        <v>7</v>
      </c>
      <c r="C26" s="11">
        <v>53216522</v>
      </c>
      <c r="D26" s="11">
        <v>13077166</v>
      </c>
      <c r="E26" s="16">
        <f t="shared" si="0"/>
        <v>40139356</v>
      </c>
      <c r="F26" s="12"/>
      <c r="G26" s="19" t="s">
        <v>43</v>
      </c>
      <c r="H26" s="4">
        <f>SUM(E21:E46)</f>
        <v>361749527</v>
      </c>
    </row>
    <row r="27" spans="1:8" ht="13.5" customHeight="1">
      <c r="A27" s="10" t="s">
        <v>37</v>
      </c>
      <c r="B27" s="10" t="s">
        <v>10</v>
      </c>
      <c r="C27" s="11">
        <v>37129012</v>
      </c>
      <c r="D27" s="11">
        <v>19122005</v>
      </c>
      <c r="E27" s="16">
        <f t="shared" si="0"/>
        <v>18007007</v>
      </c>
      <c r="F27" s="12"/>
      <c r="G27" s="18" t="s">
        <v>44</v>
      </c>
      <c r="H27" s="17">
        <f>SUMIF(B16:B41, "직영", E16:E41)</f>
        <v>373756362</v>
      </c>
    </row>
    <row r="28" spans="1:8" ht="13.5" customHeight="1">
      <c r="A28" s="10" t="s">
        <v>38</v>
      </c>
      <c r="B28" s="10" t="s">
        <v>10</v>
      </c>
      <c r="C28" s="11">
        <v>21832407</v>
      </c>
      <c r="D28" s="11">
        <v>33557401</v>
      </c>
      <c r="E28" s="16">
        <f t="shared" si="0"/>
        <v>-11724994</v>
      </c>
      <c r="F28" s="12"/>
      <c r="G28" s="18" t="s">
        <v>45</v>
      </c>
      <c r="H28" s="17">
        <f>SUMIF(B17:B42, "비직영", E17:E42)</f>
        <v>159515879</v>
      </c>
    </row>
    <row r="29" spans="1:8" ht="13.5" customHeight="1">
      <c r="A29" s="10" t="s">
        <v>39</v>
      </c>
      <c r="B29" s="10" t="s">
        <v>7</v>
      </c>
      <c r="C29" s="11">
        <v>63515875</v>
      </c>
      <c r="D29" s="11">
        <v>31318218</v>
      </c>
      <c r="E29" s="16">
        <f t="shared" si="0"/>
        <v>32197657</v>
      </c>
      <c r="F29" s="12"/>
      <c r="G29" s="12"/>
      <c r="H29" s="12"/>
    </row>
    <row r="30" spans="1:8" ht="13.5" customHeight="1">
      <c r="A30" s="10" t="s">
        <v>40</v>
      </c>
      <c r="B30" s="10" t="s">
        <v>7</v>
      </c>
      <c r="C30" s="11">
        <v>79031730</v>
      </c>
      <c r="D30" s="11">
        <v>5230964</v>
      </c>
      <c r="E30" s="16">
        <f t="shared" si="0"/>
        <v>73800766</v>
      </c>
      <c r="F30" s="12"/>
      <c r="G30" s="12"/>
      <c r="H30" s="12"/>
    </row>
    <row r="31" spans="1:8" ht="13.5" customHeight="1">
      <c r="A31" s="10" t="s">
        <v>41</v>
      </c>
      <c r="B31" s="10" t="s">
        <v>10</v>
      </c>
      <c r="C31" s="11">
        <v>81102583</v>
      </c>
      <c r="D31" s="11">
        <v>40331755</v>
      </c>
      <c r="E31" s="16">
        <f t="shared" si="0"/>
        <v>40770828</v>
      </c>
      <c r="F31" s="12"/>
      <c r="G31" s="12"/>
      <c r="H31" s="12"/>
    </row>
  </sheetData>
  <mergeCells count="4">
    <mergeCell ref="G5:H5"/>
    <mergeCell ref="G19:H19"/>
    <mergeCell ref="G13:H13"/>
    <mergeCell ref="D1:F2"/>
  </mergeCells>
  <phoneticPr fontId="3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e13380-6049-4f59-9391-9958b2774ca2">
      <Terms xmlns="http://schemas.microsoft.com/office/infopath/2007/PartnerControls"/>
    </lcf76f155ced4ddcb4097134ff3c332f>
    <TaxCatchAll xmlns="cb8fcf1b-9571-4d20-a8ff-81bee2907a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EFD2EC9AE4E1C4E97A968ACD5F6A537" ma:contentTypeVersion="11" ma:contentTypeDescription="새 문서를 만듭니다." ma:contentTypeScope="" ma:versionID="0052cd9c5b100d9e1b5abbdc5cac24cb">
  <xsd:schema xmlns:xsd="http://www.w3.org/2001/XMLSchema" xmlns:xs="http://www.w3.org/2001/XMLSchema" xmlns:p="http://schemas.microsoft.com/office/2006/metadata/properties" xmlns:ns2="e4e13380-6049-4f59-9391-9958b2774ca2" xmlns:ns3="cb8fcf1b-9571-4d20-a8ff-81bee2907a75" targetNamespace="http://schemas.microsoft.com/office/2006/metadata/properties" ma:root="true" ma:fieldsID="bc354dff9c47495eca12804ddc9d3bbc" ns2:_="" ns3:_="">
    <xsd:import namespace="e4e13380-6049-4f59-9391-9958b2774ca2"/>
    <xsd:import namespace="cb8fcf1b-9571-4d20-a8ff-81bee2907a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3380-6049-4f59-9391-9958b2774c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1fa32a7-7a11-4d23-adca-71b1597c76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fcf1b-9571-4d20-a8ff-81bee2907a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9eb03bc-d133-4271-b95c-0fff905dc160}" ma:internalName="TaxCatchAll" ma:showField="CatchAllData" ma:web="cb8fcf1b-9571-4d20-a8ff-81bee2907a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FFD07-3A11-4F2D-BF80-C4F2846559C4}">
  <ds:schemaRefs>
    <ds:schemaRef ds:uri="http://schemas.microsoft.com/office/2006/metadata/properties"/>
    <ds:schemaRef ds:uri="http://schemas.microsoft.com/office/infopath/2007/PartnerControls"/>
    <ds:schemaRef ds:uri="e4e13380-6049-4f59-9391-9958b2774ca2"/>
    <ds:schemaRef ds:uri="cb8fcf1b-9571-4d20-a8ff-81bee2907a75"/>
  </ds:schemaRefs>
</ds:datastoreItem>
</file>

<file path=customXml/itemProps2.xml><?xml version="1.0" encoding="utf-8"?>
<ds:datastoreItem xmlns:ds="http://schemas.openxmlformats.org/officeDocument/2006/customXml" ds:itemID="{DCB00527-63CB-4B34-BE0E-651B10A765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157886-C22F-43D3-9085-85DAAC349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13380-6049-4f59-9391-9958b2774ca2"/>
    <ds:schemaRef ds:uri="cb8fcf1b-9571-4d20-a8ff-81bee2907a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최동혁</cp:lastModifiedBy>
  <dcterms:created xsi:type="dcterms:W3CDTF">2024-03-12T07:56:55Z</dcterms:created>
  <dcterms:modified xsi:type="dcterms:W3CDTF">2025-04-21T02:36:34Z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0x010100EEFD2EC9AE4E1C4E97A968ACD5F6A537</vt:lpwstr>
  </property>
</Properties>
</file>