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AZ1CI, CHARLES IVY" sheetId="1" r:id="rId1"/>
  </sheets>
  <definedNames>
    <definedName name="_xlnm.Print_Titles" localSheetId="0">'AZ1CI, CHARLES IVY'!$1:$4</definedName>
  </definedNames>
  <calcPr calcId="145621"/>
</workbook>
</file>

<file path=xl/calcChain.xml><?xml version="1.0" encoding="utf-8"?>
<calcChain xmlns="http://schemas.openxmlformats.org/spreadsheetml/2006/main">
  <c r="U33" i="1" l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D33" i="1" s="1"/>
  <c r="F33" i="1"/>
  <c r="E33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D28" i="1" s="1"/>
  <c r="F28" i="1"/>
  <c r="E28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D23" i="1" s="1"/>
  <c r="F23" i="1"/>
  <c r="E23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D18" i="1" s="1"/>
  <c r="F18" i="1"/>
  <c r="E18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D13" i="1" s="1"/>
  <c r="F13" i="1"/>
  <c r="E13" i="1"/>
</calcChain>
</file>

<file path=xl/sharedStrings.xml><?xml version="1.0" encoding="utf-8"?>
<sst xmlns="http://schemas.openxmlformats.org/spreadsheetml/2006/main" count="55" uniqueCount="33">
  <si>
    <t>TOP 15 Categories - CHARLES IVY</t>
  </si>
  <si>
    <t>Feb 2016 YTD vs LYTD</t>
  </si>
  <si>
    <t>HALIFAX BRANCH</t>
  </si>
  <si>
    <t>Practice Name</t>
  </si>
  <si>
    <t>Ship To</t>
  </si>
  <si>
    <t>Metrics</t>
  </si>
  <si>
    <t>Merch (100%)</t>
  </si>
  <si>
    <t>Small EQ (9.8%)</t>
  </si>
  <si>
    <t>Service Labour (6.5%)</t>
  </si>
  <si>
    <t>Alloys + Composites (16.6%)</t>
  </si>
  <si>
    <t>Infection Control (9.3%)</t>
  </si>
  <si>
    <t>Impression Materials +C&amp;B (8.9%)</t>
  </si>
  <si>
    <t>Gloves (8.1%)</t>
  </si>
  <si>
    <t>Preventives (less Brushes) (6.6%)</t>
  </si>
  <si>
    <t>Burs + Diamonds (5.4%)</t>
  </si>
  <si>
    <t>Anesthetic (5.1%)</t>
  </si>
  <si>
    <t>Hand Instruments (4.7%)</t>
  </si>
  <si>
    <t>Handpieces (4.5%)</t>
  </si>
  <si>
    <t>Disposables (4.4%)</t>
  </si>
  <si>
    <t>Bonding Agents + Cements (4.3%)</t>
  </si>
  <si>
    <t>Endodontics (3.6%)</t>
  </si>
  <si>
    <t>Manual Toothbrushes (2.6%)</t>
  </si>
  <si>
    <t>Total</t>
  </si>
  <si>
    <t/>
  </si>
  <si>
    <t>YTD</t>
  </si>
  <si>
    <t>Var$</t>
  </si>
  <si>
    <t>Var%</t>
  </si>
  <si>
    <t>OPP $</t>
  </si>
  <si>
    <t>Mcgrath, Dr Raymond</t>
  </si>
  <si>
    <t>Hawley, Dr Dana M</t>
  </si>
  <si>
    <t>Cape Breton Business College</t>
  </si>
  <si>
    <t>Muise, Dr Katie</t>
  </si>
  <si>
    <t>Ojoleck, Dr Michael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</si>
</sst>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;\(#,##0\)"/>
    <numFmt numFmtId="165" formatCode="0%;\(0%\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8"/>
      <color rgb="FF25396E"/>
      <name val="Arial"/>
      <family val="2"/>
    </font>
    <font>
      <sz val="8"/>
      <color rgb="FF25396E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FFF99"/>
      </patternFill>
    </fill>
  </fills>
  <borders count="19">
    <border>
      <left/>
      <right/>
      <top/>
      <bottom/>
      <diagonal/>
    </border>
    <border>
      <left style="thin">
        <color rgb="FFC0C0C0"/>
      </left>
      <right style="hair">
        <color rgb="FFC0C0C0"/>
      </right>
      <top style="thin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 style="thin">
        <color rgb="FFC0C0C0"/>
      </top>
      <bottom style="hair">
        <color rgb="FFC0C0C0"/>
      </bottom>
      <diagonal/>
    </border>
    <border>
      <left style="hair">
        <color rgb="FFC0C0C0"/>
      </left>
      <right style="thin">
        <color rgb="FFC0C0C0"/>
      </right>
      <top style="thin">
        <color rgb="FFC0C0C0"/>
      </top>
      <bottom style="hair">
        <color rgb="FFC0C0C0"/>
      </bottom>
      <diagonal/>
    </border>
    <border>
      <left style="thin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thin">
        <color rgb="FFC0C0C0"/>
      </right>
      <top style="hair">
        <color rgb="FFC0C0C0"/>
      </top>
      <bottom style="hair">
        <color rgb="FFC0C0C0"/>
      </bottom>
      <diagonal/>
    </border>
    <border>
      <left style="thin">
        <color rgb="FFC0C0C0"/>
      </left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 style="thin">
        <color rgb="FFC0C0C0"/>
      </right>
      <top style="hair">
        <color rgb="FFC0C0C0"/>
      </top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C0C0C0"/>
      </left>
      <right style="thin">
        <color rgb="FFC0C0C0"/>
      </right>
      <top/>
      <bottom style="hair">
        <color rgb="FFC0C0C0"/>
      </bottom>
      <diagonal/>
    </border>
    <border>
      <left style="thin">
        <color rgb="FFC0C0C0"/>
      </left>
      <right style="hair">
        <color rgb="FFC0C0C0"/>
      </right>
      <top style="hair">
        <color rgb="FFC0C0C0"/>
      </top>
      <bottom style="thin">
        <color rgb="FFC0C0C0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thin">
        <color rgb="FFC0C0C0"/>
      </bottom>
      <diagonal/>
    </border>
    <border>
      <left style="hair">
        <color rgb="FFC0C0C0"/>
      </left>
      <right style="thin">
        <color rgb="FFC0C0C0"/>
      </right>
      <top style="hair">
        <color rgb="FFC0C0C0"/>
      </top>
      <bottom style="thin">
        <color rgb="FFC0C0C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2"/>
    <xf numFmtId="0" fontId="3" fillId="0" borderId="0" xfId="3"/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164" fontId="4" fillId="3" borderId="5" xfId="0" applyNumberFormat="1" applyFont="1" applyFill="1" applyBorder="1" applyAlignment="1">
      <alignment horizontal="right" vertical="center" wrapText="1"/>
    </xf>
    <xf numFmtId="164" fontId="4" fillId="3" borderId="6" xfId="0" applyNumberFormat="1" applyFont="1" applyFill="1" applyBorder="1" applyAlignment="1">
      <alignment horizontal="right" vertical="center" wrapText="1"/>
    </xf>
    <xf numFmtId="165" fontId="4" fillId="3" borderId="5" xfId="0" applyNumberFormat="1" applyFont="1" applyFill="1" applyBorder="1" applyAlignment="1">
      <alignment horizontal="right" vertical="center" wrapText="1"/>
    </xf>
    <xf numFmtId="165" fontId="4" fillId="3" borderId="6" xfId="0" applyNumberFormat="1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164" fontId="4" fillId="3" borderId="8" xfId="0" applyNumberFormat="1" applyFont="1" applyFill="1" applyBorder="1" applyAlignment="1">
      <alignment horizontal="right" vertical="center" wrapText="1"/>
    </xf>
    <xf numFmtId="164" fontId="4" fillId="3" borderId="9" xfId="0" applyNumberFormat="1" applyFont="1" applyFill="1" applyBorder="1" applyAlignment="1">
      <alignment horizontal="righ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164" fontId="6" fillId="5" borderId="14" xfId="0" applyNumberFormat="1" applyFont="1" applyFill="1" applyBorder="1" applyAlignment="1">
      <alignment horizontal="right" vertical="center" wrapText="1"/>
    </xf>
    <xf numFmtId="164" fontId="6" fillId="5" borderId="15" xfId="0" applyNumberFormat="1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164" fontId="6" fillId="4" borderId="5" xfId="0" applyNumberFormat="1" applyFont="1" applyFill="1" applyBorder="1" applyAlignment="1">
      <alignment horizontal="right" vertical="center" wrapText="1"/>
    </xf>
    <xf numFmtId="164" fontId="6" fillId="4" borderId="6" xfId="0" applyNumberFormat="1" applyFont="1" applyFill="1" applyBorder="1" applyAlignment="1">
      <alignment horizontal="right" vertical="center" wrapText="1"/>
    </xf>
    <xf numFmtId="165" fontId="6" fillId="4" borderId="5" xfId="0" applyNumberFormat="1" applyFont="1" applyFill="1" applyBorder="1" applyAlignment="1">
      <alignment horizontal="right" vertical="center" wrapText="1"/>
    </xf>
    <xf numFmtId="165" fontId="6" fillId="4" borderId="6" xfId="0" applyNumberFormat="1" applyFont="1" applyFill="1" applyBorder="1" applyAlignment="1">
      <alignment horizontal="righ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166" fontId="7" fillId="4" borderId="8" xfId="1" applyNumberFormat="1" applyFont="1" applyFill="1" applyBorder="1" applyAlignment="1">
      <alignment horizontal="right" vertical="center" wrapText="1"/>
    </xf>
    <xf numFmtId="166" fontId="7" fillId="4" borderId="9" xfId="1" applyNumberFormat="1" applyFont="1" applyFill="1" applyBorder="1" applyAlignment="1">
      <alignment horizontal="right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166" fontId="7" fillId="4" borderId="17" xfId="1" applyNumberFormat="1" applyFont="1" applyFill="1" applyBorder="1" applyAlignment="1">
      <alignment horizontal="right" vertical="center" wrapText="1"/>
    </xf>
    <xf numFmtId="166" fontId="7" fillId="4" borderId="18" xfId="1" applyNumberFormat="1" applyFont="1" applyFill="1" applyBorder="1" applyAlignment="1">
      <alignment horizontal="right" vertical="center" wrapText="1"/>
    </xf>
  </cellXfs>
  <cellStyles count="4">
    <cellStyle name="Comma" xfId="1" builtinId="3"/>
    <cellStyle name="Heading 4" xfId="3" builtinId="19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ySplit="4" topLeftCell="A5" activePane="bottomLeft" state="frozen"/>
      <selection activeCell="A5" sqref="A5:A8"/>
      <selection pane="bottomLeft" activeCell="A5" sqref="A5:A8"/>
    </sheetView>
  </sheetViews>
  <sheetFormatPr defaultRowHeight="14.4" x14ac:dyDescent="0.3"/>
  <cols>
    <col min="1" max="1" width="15.77734375" customWidth="1"/>
    <col min="2" max="3" width="7.109375" customWidth="1"/>
    <col min="4" max="4" width="8.33203125" customWidth="1"/>
    <col min="5" max="5" width="7.77734375" customWidth="1"/>
    <col min="6" max="6" width="6.88671875" customWidth="1"/>
    <col min="7" max="7" width="10.77734375" customWidth="1"/>
    <col min="8" max="8" width="7.88671875" customWidth="1"/>
    <col min="9" max="9" width="10.21875" customWidth="1"/>
    <col min="10" max="10" width="7.33203125" customWidth="1"/>
    <col min="11" max="11" width="10.77734375" customWidth="1"/>
    <col min="12" max="12" width="8.88671875" customWidth="1"/>
    <col min="13" max="13" width="9.6640625" customWidth="1"/>
    <col min="14" max="14" width="10.88671875" customWidth="1"/>
    <col min="15" max="15" width="10.21875" customWidth="1"/>
    <col min="16" max="16" width="10.77734375" customWidth="1"/>
    <col min="17" max="17" width="8.33203125" customWidth="1"/>
    <col min="18" max="18" width="10.77734375" customWidth="1"/>
    <col min="19" max="20" width="12.33203125" customWidth="1"/>
    <col min="21" max="21" width="10.77734375" customWidth="1"/>
    <col min="22" max="22" width="12.33203125" customWidth="1"/>
    <col min="23" max="23" width="10.44140625" customWidth="1"/>
  </cols>
  <sheetData>
    <row r="1" spans="1:23" ht="22.8" customHeight="1" x14ac:dyDescent="0.4">
      <c r="A1" s="1" t="s">
        <v>0</v>
      </c>
    </row>
    <row r="2" spans="1:23" ht="14.4" customHeight="1" x14ac:dyDescent="0.3">
      <c r="A2" s="2" t="s">
        <v>1</v>
      </c>
    </row>
    <row r="3" spans="1:23" ht="14.4" customHeight="1" x14ac:dyDescent="0.3">
      <c r="A3" s="2" t="s">
        <v>2</v>
      </c>
    </row>
    <row r="4" spans="1:23" s="9" customFormat="1" ht="52.05" customHeight="1" x14ac:dyDescent="0.3">
      <c r="A4" s="3" t="s">
        <v>3</v>
      </c>
      <c r="B4" s="4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21</v>
      </c>
      <c r="U4" s="7" t="s">
        <v>13</v>
      </c>
      <c r="V4" s="8"/>
      <c r="W4" s="8"/>
    </row>
    <row r="5" spans="1:23" x14ac:dyDescent="0.3">
      <c r="A5" s="10" t="s">
        <v>22</v>
      </c>
      <c r="B5" s="11" t="s">
        <v>23</v>
      </c>
      <c r="C5" s="12" t="s">
        <v>24</v>
      </c>
      <c r="D5" s="13">
        <v>21089.49</v>
      </c>
      <c r="E5" s="13">
        <v>120.18</v>
      </c>
      <c r="F5" s="13">
        <v>836.16000000000008</v>
      </c>
      <c r="G5" s="13">
        <v>2328.64</v>
      </c>
      <c r="H5" s="13">
        <v>3001.47</v>
      </c>
      <c r="I5" s="13">
        <v>624.86</v>
      </c>
      <c r="J5" s="13">
        <v>5615.4699999999993</v>
      </c>
      <c r="K5" s="13">
        <v>2445.15</v>
      </c>
      <c r="L5" s="13">
        <v>758.27</v>
      </c>
      <c r="M5" s="13">
        <v>50.36</v>
      </c>
      <c r="N5" s="13">
        <v>1163.22</v>
      </c>
      <c r="O5" s="13">
        <v>120.18</v>
      </c>
      <c r="P5" s="13">
        <v>602.29999999999995</v>
      </c>
      <c r="Q5" s="13">
        <v>434.87</v>
      </c>
      <c r="R5" s="13">
        <v>88.19</v>
      </c>
      <c r="S5" s="13">
        <v>906.53</v>
      </c>
      <c r="T5" s="13"/>
      <c r="U5" s="14"/>
    </row>
    <row r="6" spans="1:23" x14ac:dyDescent="0.3">
      <c r="A6" s="10"/>
      <c r="B6" s="11"/>
      <c r="C6" s="12" t="s">
        <v>25</v>
      </c>
      <c r="D6" s="13">
        <v>5038.8999999999996</v>
      </c>
      <c r="E6" s="13">
        <v>120.18</v>
      </c>
      <c r="F6" s="13">
        <v>499.16</v>
      </c>
      <c r="G6" s="13">
        <v>-320.23</v>
      </c>
      <c r="H6" s="13">
        <v>2045.31</v>
      </c>
      <c r="I6" s="13">
        <v>216.71</v>
      </c>
      <c r="J6" s="13">
        <v>2369.38</v>
      </c>
      <c r="K6" s="13">
        <v>-470.38</v>
      </c>
      <c r="L6" s="13">
        <v>-160.49999999999989</v>
      </c>
      <c r="M6" s="13">
        <v>-900.68000000000006</v>
      </c>
      <c r="N6" s="13">
        <v>1021.03</v>
      </c>
      <c r="O6" s="13">
        <v>120.18</v>
      </c>
      <c r="P6" s="13">
        <v>-335.84</v>
      </c>
      <c r="Q6" s="13">
        <v>281.27999999999997</v>
      </c>
      <c r="R6" s="13">
        <v>6.8799999999999946</v>
      </c>
      <c r="S6" s="13">
        <v>-36.930000000000057</v>
      </c>
      <c r="T6" s="13"/>
      <c r="U6" s="14"/>
    </row>
    <row r="7" spans="1:23" x14ac:dyDescent="0.3">
      <c r="A7" s="10"/>
      <c r="B7" s="11"/>
      <c r="C7" s="12" t="s">
        <v>26</v>
      </c>
      <c r="D7" s="15">
        <v>0.31393861534062001</v>
      </c>
      <c r="E7" s="15">
        <v>0</v>
      </c>
      <c r="F7" s="15">
        <v>1.4811869436201781</v>
      </c>
      <c r="G7" s="15">
        <v>-0.12089306005957259</v>
      </c>
      <c r="H7" s="15">
        <v>2.1390876004016071</v>
      </c>
      <c r="I7" s="15">
        <v>0.53095675609457316</v>
      </c>
      <c r="J7" s="15">
        <v>0.7299181476792076</v>
      </c>
      <c r="K7" s="15">
        <v>-0.16133601780808299</v>
      </c>
      <c r="L7" s="15">
        <v>-0.17469007477388249</v>
      </c>
      <c r="M7" s="15">
        <v>-0.94704744279946163</v>
      </c>
      <c r="N7" s="15">
        <v>7.1807440748294544</v>
      </c>
      <c r="O7" s="15">
        <v>0</v>
      </c>
      <c r="P7" s="15">
        <v>-0.35798494894152272</v>
      </c>
      <c r="Q7" s="15">
        <v>1.831369229767563</v>
      </c>
      <c r="R7" s="15">
        <v>8.4614438568441697E-2</v>
      </c>
      <c r="S7" s="15">
        <v>-3.9143153922794882E-2</v>
      </c>
      <c r="T7" s="15"/>
      <c r="U7" s="16"/>
    </row>
    <row r="8" spans="1:23" x14ac:dyDescent="0.3">
      <c r="A8" s="17"/>
      <c r="B8" s="18"/>
      <c r="C8" s="19" t="s">
        <v>27</v>
      </c>
      <c r="D8" s="20">
        <v>9801.4218400000009</v>
      </c>
      <c r="E8" s="20">
        <v>1946.5900200000001</v>
      </c>
      <c r="F8" s="20">
        <v>765.7600000000001</v>
      </c>
      <c r="G8" s="20">
        <v>1871.1616200000003</v>
      </c>
      <c r="H8" s="20">
        <v>450.1053</v>
      </c>
      <c r="I8" s="20">
        <v>1322.4478699999997</v>
      </c>
      <c r="J8" s="20">
        <v>39.395459999999986</v>
      </c>
      <c r="K8" s="20">
        <v>745.96605999999997</v>
      </c>
      <c r="L8" s="20">
        <v>513.46013999999991</v>
      </c>
      <c r="M8" s="20">
        <v>1025.20399</v>
      </c>
      <c r="N8" s="20">
        <v>566.87329</v>
      </c>
      <c r="O8" s="20">
        <v>828.84704999999997</v>
      </c>
      <c r="P8" s="20">
        <v>364.18592000000001</v>
      </c>
      <c r="Q8" s="20">
        <v>518.8736899999999</v>
      </c>
      <c r="R8" s="20">
        <v>671.03163999999981</v>
      </c>
      <c r="S8" s="20">
        <v>272.27459999999996</v>
      </c>
      <c r="T8" s="20">
        <v>400.70031</v>
      </c>
      <c r="U8" s="21">
        <v>210.89490000000001</v>
      </c>
    </row>
    <row r="9" spans="1:23" ht="4.05" customHeight="1" x14ac:dyDescent="0.3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</row>
    <row r="10" spans="1:23" x14ac:dyDescent="0.3">
      <c r="A10" s="25" t="s">
        <v>28</v>
      </c>
      <c r="B10" s="26">
        <v>1643244</v>
      </c>
      <c r="C10" s="27" t="s">
        <v>24</v>
      </c>
      <c r="D10" s="28">
        <v>6609.42</v>
      </c>
      <c r="E10" s="28">
        <v>0</v>
      </c>
      <c r="F10" s="28">
        <v>0</v>
      </c>
      <c r="G10" s="28">
        <v>1796.11</v>
      </c>
      <c r="H10" s="28">
        <v>316.62</v>
      </c>
      <c r="I10" s="28">
        <v>137.47</v>
      </c>
      <c r="J10" s="28">
        <v>1223.31</v>
      </c>
      <c r="K10" s="28">
        <v>80.150000000000006</v>
      </c>
      <c r="L10" s="28">
        <v>401.29</v>
      </c>
      <c r="M10" s="28">
        <v>50.36</v>
      </c>
      <c r="N10" s="28">
        <v>1049.53</v>
      </c>
      <c r="O10" s="28">
        <v>0</v>
      </c>
      <c r="P10" s="28">
        <v>56.28</v>
      </c>
      <c r="Q10" s="28">
        <v>269.18</v>
      </c>
      <c r="R10" s="28">
        <v>88.19</v>
      </c>
      <c r="S10" s="28">
        <v>0</v>
      </c>
      <c r="T10" s="28"/>
      <c r="U10" s="29"/>
    </row>
    <row r="11" spans="1:23" x14ac:dyDescent="0.3">
      <c r="A11" s="30"/>
      <c r="B11" s="31"/>
      <c r="C11" s="32" t="s">
        <v>25</v>
      </c>
      <c r="D11" s="33">
        <v>241.1099999999997</v>
      </c>
      <c r="E11" s="33">
        <v>0</v>
      </c>
      <c r="F11" s="33">
        <v>-131</v>
      </c>
      <c r="G11" s="33">
        <v>-26.8900000000001</v>
      </c>
      <c r="H11" s="33">
        <v>11.31</v>
      </c>
      <c r="I11" s="33">
        <v>-3.580000000000005</v>
      </c>
      <c r="J11" s="33">
        <v>381.92</v>
      </c>
      <c r="K11" s="33">
        <v>20.97000000000001</v>
      </c>
      <c r="L11" s="33">
        <v>-233.50999999999991</v>
      </c>
      <c r="M11" s="33">
        <v>-814.1</v>
      </c>
      <c r="N11" s="33">
        <v>1001.95</v>
      </c>
      <c r="O11" s="33">
        <v>0</v>
      </c>
      <c r="P11" s="33">
        <v>-188.2</v>
      </c>
      <c r="Q11" s="33">
        <v>115.59</v>
      </c>
      <c r="R11" s="33">
        <v>88.19</v>
      </c>
      <c r="S11" s="33">
        <v>0</v>
      </c>
      <c r="T11" s="33"/>
      <c r="U11" s="34"/>
    </row>
    <row r="12" spans="1:23" x14ac:dyDescent="0.3">
      <c r="A12" s="30"/>
      <c r="B12" s="31"/>
      <c r="C12" s="32" t="s">
        <v>26</v>
      </c>
      <c r="D12" s="35">
        <v>3.7860908153026417E-2</v>
      </c>
      <c r="E12" s="35">
        <v>0</v>
      </c>
      <c r="F12" s="35">
        <v>-1</v>
      </c>
      <c r="G12" s="35">
        <v>-1.4750411409764181E-2</v>
      </c>
      <c r="H12" s="35">
        <v>3.7044315613638613E-2</v>
      </c>
      <c r="I12" s="35">
        <v>-2.538107054236095E-2</v>
      </c>
      <c r="J12" s="35">
        <v>0.45391554451562288</v>
      </c>
      <c r="K12" s="35">
        <v>0.35434268333896601</v>
      </c>
      <c r="L12" s="35">
        <v>-0.3678481411468178</v>
      </c>
      <c r="M12" s="35">
        <v>-0.94174397890012262</v>
      </c>
      <c r="N12" s="35">
        <v>21.058217738545611</v>
      </c>
      <c r="O12" s="35">
        <v>0</v>
      </c>
      <c r="P12" s="35">
        <v>-0.76979712041884818</v>
      </c>
      <c r="Q12" s="35">
        <v>0.75258805911843218</v>
      </c>
      <c r="R12" s="35">
        <v>0</v>
      </c>
      <c r="S12" s="35">
        <v>0</v>
      </c>
      <c r="T12" s="35"/>
      <c r="U12" s="36"/>
    </row>
    <row r="13" spans="1:23" x14ac:dyDescent="0.3">
      <c r="A13" s="37"/>
      <c r="B13" s="38"/>
      <c r="C13" s="39" t="s">
        <v>27</v>
      </c>
      <c r="D13" s="40">
        <f>SUM(G13:U13)</f>
        <v>2451.86724</v>
      </c>
      <c r="E13" s="40">
        <f>MAX(D10*0.098-E10,0)</f>
        <v>647.72316000000001</v>
      </c>
      <c r="F13" s="40">
        <f>MAX(D10*0.065-F10,0)</f>
        <v>429.6123</v>
      </c>
      <c r="G13" s="40">
        <f>MAX(D10*0.166-G10,0)</f>
        <v>0</v>
      </c>
      <c r="H13" s="40">
        <f>MAX(D10*0.093-H10,0)</f>
        <v>298.05606</v>
      </c>
      <c r="I13" s="40">
        <f>MAX(D10*0.089-I10,0)</f>
        <v>450.76837999999998</v>
      </c>
      <c r="J13" s="40">
        <f>MAX(D10*0.081-J10,0)</f>
        <v>0</v>
      </c>
      <c r="K13" s="40">
        <f>MAX(D10*0.066-K10,0)</f>
        <v>356.07172000000003</v>
      </c>
      <c r="L13" s="40">
        <f>MAX(D10*0.054-L10,0)</f>
        <v>0</v>
      </c>
      <c r="M13" s="40">
        <f>MAX(D10*0.051-M10,0)</f>
        <v>286.72041999999999</v>
      </c>
      <c r="N13" s="40">
        <f>MAX(D10*0.047-N10,0)</f>
        <v>0</v>
      </c>
      <c r="O13" s="40">
        <f>MAX(D10*0.045-O10,0)</f>
        <v>297.4239</v>
      </c>
      <c r="P13" s="40">
        <f>MAX(D10*0.044-P10,0)</f>
        <v>234.53448</v>
      </c>
      <c r="Q13" s="40">
        <f>MAX(D10*0.043-Q10,0)</f>
        <v>15.025059999999996</v>
      </c>
      <c r="R13" s="40">
        <f>MAX(D10*0.036-R10,0)</f>
        <v>149.74911999999998</v>
      </c>
      <c r="S13" s="40">
        <f>MAX(D10*0.026-S10,0)</f>
        <v>171.84492</v>
      </c>
      <c r="T13" s="40">
        <f>MAX(D10*0.019-T10,0)</f>
        <v>125.57898</v>
      </c>
      <c r="U13" s="41">
        <f>MAX(D10*0.01-U10,0)</f>
        <v>66.094200000000001</v>
      </c>
    </row>
    <row r="14" spans="1:23" ht="4.05" customHeight="1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4"/>
    </row>
    <row r="15" spans="1:23" x14ac:dyDescent="0.3">
      <c r="A15" s="25" t="s">
        <v>29</v>
      </c>
      <c r="B15" s="26">
        <v>1698473</v>
      </c>
      <c r="C15" s="27" t="s">
        <v>24</v>
      </c>
      <c r="D15" s="28">
        <v>4339.92</v>
      </c>
      <c r="E15" s="28">
        <v>0</v>
      </c>
      <c r="F15" s="28">
        <v>0</v>
      </c>
      <c r="G15" s="28">
        <v>0</v>
      </c>
      <c r="H15" s="28">
        <v>1185.92</v>
      </c>
      <c r="I15" s="28">
        <v>0</v>
      </c>
      <c r="J15" s="28">
        <v>857.6</v>
      </c>
      <c r="K15" s="28">
        <v>1603.98</v>
      </c>
      <c r="L15" s="28">
        <v>0</v>
      </c>
      <c r="M15" s="28">
        <v>0</v>
      </c>
      <c r="N15" s="28">
        <v>0</v>
      </c>
      <c r="O15" s="28">
        <v>0</v>
      </c>
      <c r="P15" s="28">
        <v>162.09</v>
      </c>
      <c r="Q15" s="28">
        <v>0</v>
      </c>
      <c r="R15" s="28">
        <v>0</v>
      </c>
      <c r="S15" s="28">
        <v>421.44</v>
      </c>
      <c r="T15" s="28"/>
      <c r="U15" s="29"/>
    </row>
    <row r="16" spans="1:23" x14ac:dyDescent="0.3">
      <c r="A16" s="30"/>
      <c r="B16" s="31"/>
      <c r="C16" s="32" t="s">
        <v>25</v>
      </c>
      <c r="D16" s="33">
        <v>-58.829999999999927</v>
      </c>
      <c r="E16" s="33">
        <v>0</v>
      </c>
      <c r="F16" s="33">
        <v>-75</v>
      </c>
      <c r="G16" s="33">
        <v>0</v>
      </c>
      <c r="H16" s="33">
        <v>891.96</v>
      </c>
      <c r="I16" s="33">
        <v>-204.47</v>
      </c>
      <c r="J16" s="33">
        <v>-186.9</v>
      </c>
      <c r="K16" s="33">
        <v>-911.02</v>
      </c>
      <c r="L16" s="33">
        <v>0</v>
      </c>
      <c r="M16" s="33">
        <v>0</v>
      </c>
      <c r="N16" s="33">
        <v>0</v>
      </c>
      <c r="O16" s="33">
        <v>0</v>
      </c>
      <c r="P16" s="33">
        <v>-178.73</v>
      </c>
      <c r="Q16" s="33">
        <v>0</v>
      </c>
      <c r="R16" s="33">
        <v>0</v>
      </c>
      <c r="S16" s="33">
        <v>421.44</v>
      </c>
      <c r="T16" s="33"/>
      <c r="U16" s="34"/>
    </row>
    <row r="17" spans="1:21" x14ac:dyDescent="0.3">
      <c r="A17" s="30"/>
      <c r="B17" s="31"/>
      <c r="C17" s="32" t="s">
        <v>26</v>
      </c>
      <c r="D17" s="35">
        <v>-1.3374254049445851E-2</v>
      </c>
      <c r="E17" s="35">
        <v>0</v>
      </c>
      <c r="F17" s="35">
        <v>-1</v>
      </c>
      <c r="G17" s="35">
        <v>0</v>
      </c>
      <c r="H17" s="35">
        <v>3.034290379643489</v>
      </c>
      <c r="I17" s="35">
        <v>-1</v>
      </c>
      <c r="J17" s="35">
        <v>-0.17893729056965049</v>
      </c>
      <c r="K17" s="35">
        <v>-0.36223459244532802</v>
      </c>
      <c r="L17" s="35">
        <v>0</v>
      </c>
      <c r="M17" s="35">
        <v>0</v>
      </c>
      <c r="N17" s="35">
        <v>0</v>
      </c>
      <c r="O17" s="35">
        <v>0</v>
      </c>
      <c r="P17" s="35">
        <v>-0.5244117129276451</v>
      </c>
      <c r="Q17" s="35">
        <v>0</v>
      </c>
      <c r="R17" s="35">
        <v>0</v>
      </c>
      <c r="S17" s="35">
        <v>0</v>
      </c>
      <c r="T17" s="35"/>
      <c r="U17" s="36"/>
    </row>
    <row r="18" spans="1:21" x14ac:dyDescent="0.3">
      <c r="A18" s="37"/>
      <c r="B18" s="38"/>
      <c r="C18" s="39" t="s">
        <v>27</v>
      </c>
      <c r="D18" s="40">
        <f>SUM(G18:U18)</f>
        <v>2459.2216799999992</v>
      </c>
      <c r="E18" s="40">
        <f>MAX(D15*0.098-E15,0)</f>
        <v>425.31216000000001</v>
      </c>
      <c r="F18" s="40">
        <f>MAX(D15*0.065-F15,0)</f>
        <v>282.09480000000002</v>
      </c>
      <c r="G18" s="40">
        <f>MAX(D15*0.166-G15,0)</f>
        <v>720.42672000000005</v>
      </c>
      <c r="H18" s="40">
        <f>MAX(D15*0.093-H15,0)</f>
        <v>0</v>
      </c>
      <c r="I18" s="40">
        <f>MAX(D15*0.089-I15,0)</f>
        <v>386.25288</v>
      </c>
      <c r="J18" s="40">
        <f>MAX(D15*0.081-J15,0)</f>
        <v>0</v>
      </c>
      <c r="K18" s="40">
        <f>MAX(D15*0.066-K15,0)</f>
        <v>0</v>
      </c>
      <c r="L18" s="40">
        <f>MAX(D15*0.054-L15,0)</f>
        <v>234.35568000000001</v>
      </c>
      <c r="M18" s="40">
        <f>MAX(D15*0.051-M15,0)</f>
        <v>221.33591999999999</v>
      </c>
      <c r="N18" s="40">
        <f>MAX(D15*0.047-N15,0)</f>
        <v>203.97623999999999</v>
      </c>
      <c r="O18" s="40">
        <f>MAX(D15*0.045-O15,0)</f>
        <v>195.29640000000001</v>
      </c>
      <c r="P18" s="40">
        <f>MAX(D15*0.044-P15,0)</f>
        <v>28.866479999999996</v>
      </c>
      <c r="Q18" s="40">
        <f>MAX(D15*0.043-Q15,0)</f>
        <v>186.61655999999999</v>
      </c>
      <c r="R18" s="40">
        <f>MAX(D15*0.036-R15,0)</f>
        <v>156.23712</v>
      </c>
      <c r="S18" s="40">
        <f>MAX(D15*0.026-S15,0)</f>
        <v>0</v>
      </c>
      <c r="T18" s="40">
        <f>MAX(D15*0.019-T15,0)</f>
        <v>82.458479999999994</v>
      </c>
      <c r="U18" s="41">
        <f>MAX(D15*0.01-U15,0)</f>
        <v>43.3992</v>
      </c>
    </row>
    <row r="19" spans="1:21" ht="4.05" customHeight="1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/>
    </row>
    <row r="20" spans="1:21" x14ac:dyDescent="0.3">
      <c r="A20" s="25" t="s">
        <v>30</v>
      </c>
      <c r="B20" s="26">
        <v>1668086</v>
      </c>
      <c r="C20" s="27" t="s">
        <v>24</v>
      </c>
      <c r="D20" s="28">
        <v>3862.68</v>
      </c>
      <c r="E20" s="28">
        <v>0</v>
      </c>
      <c r="F20" s="28">
        <v>390.08</v>
      </c>
      <c r="G20" s="28">
        <v>0</v>
      </c>
      <c r="H20" s="28">
        <v>207.18</v>
      </c>
      <c r="I20" s="28">
        <v>0</v>
      </c>
      <c r="J20" s="28">
        <v>2962.7</v>
      </c>
      <c r="K20" s="28">
        <v>16.989999999999998</v>
      </c>
      <c r="L20" s="28">
        <v>0</v>
      </c>
      <c r="M20" s="28">
        <v>0</v>
      </c>
      <c r="N20" s="28">
        <v>0</v>
      </c>
      <c r="O20" s="28">
        <v>0</v>
      </c>
      <c r="P20" s="28">
        <v>74.259999999999991</v>
      </c>
      <c r="Q20" s="28">
        <v>0</v>
      </c>
      <c r="R20" s="28">
        <v>0</v>
      </c>
      <c r="S20" s="28">
        <v>0</v>
      </c>
      <c r="T20" s="28"/>
      <c r="U20" s="29"/>
    </row>
    <row r="21" spans="1:21" x14ac:dyDescent="0.3">
      <c r="A21" s="30"/>
      <c r="B21" s="31"/>
      <c r="C21" s="32" t="s">
        <v>25</v>
      </c>
      <c r="D21" s="33">
        <v>2612.88</v>
      </c>
      <c r="E21" s="33">
        <v>0</v>
      </c>
      <c r="F21" s="33">
        <v>259.08</v>
      </c>
      <c r="G21" s="33">
        <v>0</v>
      </c>
      <c r="H21" s="33">
        <v>95.01</v>
      </c>
      <c r="I21" s="33">
        <v>0</v>
      </c>
      <c r="J21" s="33">
        <v>1923.5</v>
      </c>
      <c r="K21" s="33">
        <v>-8.3000000000000007</v>
      </c>
      <c r="L21" s="33">
        <v>0</v>
      </c>
      <c r="M21" s="33">
        <v>0</v>
      </c>
      <c r="N21" s="33">
        <v>0</v>
      </c>
      <c r="O21" s="33">
        <v>0</v>
      </c>
      <c r="P21" s="33">
        <v>74.259999999999991</v>
      </c>
      <c r="Q21" s="33">
        <v>0</v>
      </c>
      <c r="R21" s="33">
        <v>0</v>
      </c>
      <c r="S21" s="33">
        <v>0</v>
      </c>
      <c r="T21" s="33"/>
      <c r="U21" s="34"/>
    </row>
    <row r="22" spans="1:21" x14ac:dyDescent="0.3">
      <c r="A22" s="30"/>
      <c r="B22" s="31"/>
      <c r="C22" s="32" t="s">
        <v>26</v>
      </c>
      <c r="D22" s="35">
        <v>2.090638502160346</v>
      </c>
      <c r="E22" s="35">
        <v>0</v>
      </c>
      <c r="F22" s="35">
        <v>1.977709923664122</v>
      </c>
      <c r="G22" s="35">
        <v>0</v>
      </c>
      <c r="H22" s="35">
        <v>0.84701791922974057</v>
      </c>
      <c r="I22" s="35">
        <v>0</v>
      </c>
      <c r="J22" s="35">
        <v>1.8509430331023859</v>
      </c>
      <c r="K22" s="35">
        <v>-0.32819296164491901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/>
      <c r="U22" s="36"/>
    </row>
    <row r="23" spans="1:21" x14ac:dyDescent="0.3">
      <c r="A23" s="37"/>
      <c r="B23" s="38"/>
      <c r="C23" s="39" t="s">
        <v>27</v>
      </c>
      <c r="D23" s="40">
        <f>SUM(G23:U23)</f>
        <v>2749.2245200000002</v>
      </c>
      <c r="E23" s="40">
        <f>MAX(D20*0.098-E20,0)</f>
        <v>378.54264000000001</v>
      </c>
      <c r="F23" s="40">
        <f>MAX(D20*0.065-F20,0)</f>
        <v>0</v>
      </c>
      <c r="G23" s="40">
        <f>MAX(D20*0.166-G20,0)</f>
        <v>641.20488</v>
      </c>
      <c r="H23" s="40">
        <f>MAX(D20*0.093-H20,0)</f>
        <v>152.04924</v>
      </c>
      <c r="I23" s="40">
        <f>MAX(D20*0.089-I20,0)</f>
        <v>343.77851999999996</v>
      </c>
      <c r="J23" s="40">
        <f>MAX(D20*0.081-J20,0)</f>
        <v>0</v>
      </c>
      <c r="K23" s="40">
        <f>MAX(D20*0.066-K20,0)</f>
        <v>237.94687999999999</v>
      </c>
      <c r="L23" s="40">
        <f>MAX(D20*0.054-L20,0)</f>
        <v>208.58471999999998</v>
      </c>
      <c r="M23" s="40">
        <f>MAX(D20*0.051-M20,0)</f>
        <v>196.99667999999997</v>
      </c>
      <c r="N23" s="40">
        <f>MAX(D20*0.047-N20,0)</f>
        <v>181.54595999999998</v>
      </c>
      <c r="O23" s="40">
        <f>MAX(D20*0.045-O20,0)</f>
        <v>173.82059999999998</v>
      </c>
      <c r="P23" s="40">
        <f>MAX(D20*0.044-P20,0)</f>
        <v>95.697919999999982</v>
      </c>
      <c r="Q23" s="40">
        <f>MAX(D20*0.043-Q20,0)</f>
        <v>166.09523999999999</v>
      </c>
      <c r="R23" s="40">
        <f>MAX(D20*0.036-R20,0)</f>
        <v>139.05647999999999</v>
      </c>
      <c r="S23" s="40">
        <f>MAX(D20*0.026-S20,0)</f>
        <v>100.42967999999999</v>
      </c>
      <c r="T23" s="40">
        <f>MAX(D20*0.019-T20,0)</f>
        <v>73.390919999999994</v>
      </c>
      <c r="U23" s="41">
        <f>MAX(D20*0.01-U20,0)</f>
        <v>38.626799999999996</v>
      </c>
    </row>
    <row r="24" spans="1:21" ht="4.05" customHeight="1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4"/>
    </row>
    <row r="25" spans="1:21" x14ac:dyDescent="0.3">
      <c r="A25" s="25" t="s">
        <v>31</v>
      </c>
      <c r="B25" s="26">
        <v>2730172</v>
      </c>
      <c r="C25" s="27" t="s">
        <v>24</v>
      </c>
      <c r="D25" s="28">
        <v>3514.81</v>
      </c>
      <c r="E25" s="28">
        <v>60.09</v>
      </c>
      <c r="F25" s="28">
        <v>320.56</v>
      </c>
      <c r="G25" s="28">
        <v>471.7</v>
      </c>
      <c r="H25" s="28">
        <v>986.4</v>
      </c>
      <c r="I25" s="28">
        <v>171.17</v>
      </c>
      <c r="J25" s="28">
        <v>387.48</v>
      </c>
      <c r="K25" s="28">
        <v>80.029999999999973</v>
      </c>
      <c r="L25" s="28">
        <v>119.28</v>
      </c>
      <c r="M25" s="28">
        <v>0</v>
      </c>
      <c r="N25" s="28">
        <v>97.55</v>
      </c>
      <c r="O25" s="28">
        <v>60.09</v>
      </c>
      <c r="P25" s="28">
        <v>193.2</v>
      </c>
      <c r="Q25" s="28">
        <v>0</v>
      </c>
      <c r="R25" s="28">
        <v>0</v>
      </c>
      <c r="S25" s="28">
        <v>394.56</v>
      </c>
      <c r="T25" s="28"/>
      <c r="U25" s="29"/>
    </row>
    <row r="26" spans="1:21" x14ac:dyDescent="0.3">
      <c r="A26" s="30"/>
      <c r="B26" s="31"/>
      <c r="C26" s="32" t="s">
        <v>25</v>
      </c>
      <c r="D26" s="33">
        <v>660.77999999999975</v>
      </c>
      <c r="E26" s="33">
        <v>60.09</v>
      </c>
      <c r="F26" s="33">
        <v>320.56</v>
      </c>
      <c r="G26" s="33">
        <v>310.61</v>
      </c>
      <c r="H26" s="33">
        <v>692.48</v>
      </c>
      <c r="I26" s="33">
        <v>108.54</v>
      </c>
      <c r="J26" s="33">
        <v>66.480000000000018</v>
      </c>
      <c r="K26" s="33">
        <v>-236.03</v>
      </c>
      <c r="L26" s="33">
        <v>-30.710000000000012</v>
      </c>
      <c r="M26" s="33">
        <v>0</v>
      </c>
      <c r="N26" s="33">
        <v>97.55</v>
      </c>
      <c r="O26" s="33">
        <v>60.09</v>
      </c>
      <c r="P26" s="33">
        <v>-134</v>
      </c>
      <c r="Q26" s="33">
        <v>0</v>
      </c>
      <c r="R26" s="33">
        <v>-33.72</v>
      </c>
      <c r="S26" s="33">
        <v>-548.90000000000009</v>
      </c>
      <c r="T26" s="33"/>
      <c r="U26" s="34"/>
    </row>
    <row r="27" spans="1:21" x14ac:dyDescent="0.3">
      <c r="A27" s="30"/>
      <c r="B27" s="31"/>
      <c r="C27" s="32" t="s">
        <v>26</v>
      </c>
      <c r="D27" s="35">
        <v>0.2315252467563409</v>
      </c>
      <c r="E27" s="35">
        <v>0</v>
      </c>
      <c r="F27" s="35">
        <v>0</v>
      </c>
      <c r="G27" s="35">
        <v>1.928176795580111</v>
      </c>
      <c r="H27" s="35">
        <v>2.3560152422427869</v>
      </c>
      <c r="I27" s="35">
        <v>1.7330352866038641</v>
      </c>
      <c r="J27" s="35">
        <v>0.2071028037383178</v>
      </c>
      <c r="K27" s="35">
        <v>-0.74678858444599128</v>
      </c>
      <c r="L27" s="35">
        <v>-0.20474698313220879</v>
      </c>
      <c r="M27" s="35">
        <v>0</v>
      </c>
      <c r="N27" s="35">
        <v>0</v>
      </c>
      <c r="O27" s="35">
        <v>0</v>
      </c>
      <c r="P27" s="35">
        <v>-0.40953545232273852</v>
      </c>
      <c r="Q27" s="35">
        <v>0</v>
      </c>
      <c r="R27" s="35">
        <v>-1</v>
      </c>
      <c r="S27" s="35">
        <v>-0.58179467068026214</v>
      </c>
      <c r="T27" s="35"/>
      <c r="U27" s="36"/>
    </row>
    <row r="28" spans="1:21" x14ac:dyDescent="0.3">
      <c r="A28" s="37"/>
      <c r="B28" s="38"/>
      <c r="C28" s="39" t="s">
        <v>27</v>
      </c>
      <c r="D28" s="40">
        <f>SUM(G28:U28)</f>
        <v>1200.4510600000003</v>
      </c>
      <c r="E28" s="40">
        <f>MAX(D25*0.098-E25,0)</f>
        <v>284.36138000000005</v>
      </c>
      <c r="F28" s="40">
        <f>MAX(D25*0.065-F25,0)</f>
        <v>0</v>
      </c>
      <c r="G28" s="40">
        <f>MAX(D25*0.166-G25,0)</f>
        <v>111.75846000000007</v>
      </c>
      <c r="H28" s="40">
        <f>MAX(D25*0.093-H25,0)</f>
        <v>0</v>
      </c>
      <c r="I28" s="40">
        <f>MAX(D25*0.089-I25,0)</f>
        <v>141.64809</v>
      </c>
      <c r="J28" s="40">
        <f>MAX(D25*0.081-J25,0)</f>
        <v>0</v>
      </c>
      <c r="K28" s="40">
        <f>MAX(D25*0.066-K25,0)</f>
        <v>151.94746000000004</v>
      </c>
      <c r="L28" s="40">
        <f>MAX(D25*0.054-L25,0)</f>
        <v>70.519739999999985</v>
      </c>
      <c r="M28" s="40">
        <f>MAX(D25*0.051-M25,0)</f>
        <v>179.25530999999998</v>
      </c>
      <c r="N28" s="40">
        <f>MAX(D25*0.047-N25,0)</f>
        <v>67.646069999999995</v>
      </c>
      <c r="O28" s="40">
        <f>MAX(D25*0.045-O25,0)</f>
        <v>98.076449999999994</v>
      </c>
      <c r="P28" s="40">
        <f>MAX(D25*0.044-P25,0)</f>
        <v>0</v>
      </c>
      <c r="Q28" s="40">
        <f>MAX(D25*0.043-Q25,0)</f>
        <v>151.13682999999997</v>
      </c>
      <c r="R28" s="40">
        <f>MAX(D25*0.036-R25,0)</f>
        <v>126.53316</v>
      </c>
      <c r="S28" s="40">
        <f>MAX(D25*0.026-S25,0)</f>
        <v>0</v>
      </c>
      <c r="T28" s="40">
        <f>MAX(D25*0.019-T25,0)</f>
        <v>66.781390000000002</v>
      </c>
      <c r="U28" s="41">
        <f>MAX(D25*0.01-U25,0)</f>
        <v>35.148099999999999</v>
      </c>
    </row>
    <row r="29" spans="1:21" ht="4.05" customHeight="1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4"/>
    </row>
    <row r="30" spans="1:21" x14ac:dyDescent="0.3">
      <c r="A30" s="25" t="s">
        <v>32</v>
      </c>
      <c r="B30" s="26">
        <v>1669834</v>
      </c>
      <c r="C30" s="27" t="s">
        <v>24</v>
      </c>
      <c r="D30" s="28">
        <v>2762.66</v>
      </c>
      <c r="E30" s="28">
        <v>60.09</v>
      </c>
      <c r="F30" s="28">
        <v>125.52</v>
      </c>
      <c r="G30" s="28">
        <v>60.83</v>
      </c>
      <c r="H30" s="28">
        <v>305.35000000000002</v>
      </c>
      <c r="I30" s="28">
        <v>316.22000000000003</v>
      </c>
      <c r="J30" s="28">
        <v>184.38</v>
      </c>
      <c r="K30" s="28">
        <v>664</v>
      </c>
      <c r="L30" s="28">
        <v>237.7</v>
      </c>
      <c r="M30" s="28">
        <v>0</v>
      </c>
      <c r="N30" s="28">
        <v>16.14</v>
      </c>
      <c r="O30" s="28">
        <v>60.09</v>
      </c>
      <c r="P30" s="28">
        <v>116.47</v>
      </c>
      <c r="Q30" s="28">
        <v>165.69</v>
      </c>
      <c r="R30" s="28">
        <v>0</v>
      </c>
      <c r="S30" s="28">
        <v>90.53</v>
      </c>
      <c r="T30" s="28"/>
      <c r="U30" s="29"/>
    </row>
    <row r="31" spans="1:21" x14ac:dyDescent="0.3">
      <c r="A31" s="30"/>
      <c r="B31" s="31"/>
      <c r="C31" s="32" t="s">
        <v>25</v>
      </c>
      <c r="D31" s="33">
        <v>1582.96</v>
      </c>
      <c r="E31" s="33">
        <v>60.09</v>
      </c>
      <c r="F31" s="33">
        <v>125.52</v>
      </c>
      <c r="G31" s="33">
        <v>-603.94999999999993</v>
      </c>
      <c r="H31" s="33">
        <v>354.55</v>
      </c>
      <c r="I31" s="33">
        <v>316.22000000000003</v>
      </c>
      <c r="J31" s="33">
        <v>184.38</v>
      </c>
      <c r="K31" s="33">
        <v>664</v>
      </c>
      <c r="L31" s="33">
        <v>103.72</v>
      </c>
      <c r="M31" s="33">
        <v>-86.58</v>
      </c>
      <c r="N31" s="33">
        <v>-78.47</v>
      </c>
      <c r="O31" s="33">
        <v>60.09</v>
      </c>
      <c r="P31" s="33">
        <v>90.83</v>
      </c>
      <c r="Q31" s="33">
        <v>165.69</v>
      </c>
      <c r="R31" s="33">
        <v>-47.59</v>
      </c>
      <c r="S31" s="33">
        <v>90.53</v>
      </c>
      <c r="T31" s="33"/>
      <c r="U31" s="34"/>
    </row>
    <row r="32" spans="1:21" x14ac:dyDescent="0.3">
      <c r="A32" s="30"/>
      <c r="B32" s="31"/>
      <c r="C32" s="32" t="s">
        <v>26</v>
      </c>
      <c r="D32" s="35">
        <v>1.3418326693227089</v>
      </c>
      <c r="E32" s="35">
        <v>0</v>
      </c>
      <c r="F32" s="35">
        <v>0</v>
      </c>
      <c r="G32" s="35">
        <v>-0.9084960438039652</v>
      </c>
      <c r="H32" s="35">
        <v>-7.2063008130081299</v>
      </c>
      <c r="I32" s="35">
        <v>0</v>
      </c>
      <c r="J32" s="35">
        <v>0</v>
      </c>
      <c r="K32" s="35">
        <v>0</v>
      </c>
      <c r="L32" s="35">
        <v>0.77414539483505007</v>
      </c>
      <c r="M32" s="35">
        <v>-1</v>
      </c>
      <c r="N32" s="35">
        <v>-0.82940492548356415</v>
      </c>
      <c r="O32" s="35">
        <v>0</v>
      </c>
      <c r="P32" s="35">
        <v>3.542511700468018</v>
      </c>
      <c r="Q32" s="35">
        <v>0</v>
      </c>
      <c r="R32" s="35">
        <v>-1</v>
      </c>
      <c r="S32" s="35">
        <v>0</v>
      </c>
      <c r="T32" s="35"/>
      <c r="U32" s="36"/>
    </row>
    <row r="33" spans="1:21" x14ac:dyDescent="0.3">
      <c r="A33" s="45"/>
      <c r="B33" s="46"/>
      <c r="C33" s="47" t="s">
        <v>27</v>
      </c>
      <c r="D33" s="48">
        <f>SUM(G33:U33)</f>
        <v>940.65733999999998</v>
      </c>
      <c r="E33" s="48">
        <f>MAX(D30*0.098-E30,0)</f>
        <v>210.65067999999999</v>
      </c>
      <c r="F33" s="48">
        <f>MAX(D30*0.065-F30,0)</f>
        <v>54.052900000000008</v>
      </c>
      <c r="G33" s="48">
        <f>MAX(D30*0.166-G30,0)</f>
        <v>397.77156000000002</v>
      </c>
      <c r="H33" s="48">
        <f>MAX(D30*0.093-H30,0)</f>
        <v>0</v>
      </c>
      <c r="I33" s="48">
        <f>MAX(D30*0.089-I30,0)</f>
        <v>0</v>
      </c>
      <c r="J33" s="48">
        <f>MAX(D30*0.081-J30,0)</f>
        <v>39.395459999999986</v>
      </c>
      <c r="K33" s="48">
        <f>MAX(D30*0.066-K30,0)</f>
        <v>0</v>
      </c>
      <c r="L33" s="48">
        <f>MAX(D30*0.054-L30,0)</f>
        <v>0</v>
      </c>
      <c r="M33" s="48">
        <f>MAX(D30*0.051-M30,0)</f>
        <v>140.89565999999999</v>
      </c>
      <c r="N33" s="48">
        <f>MAX(D30*0.047-N30,0)</f>
        <v>113.70502</v>
      </c>
      <c r="O33" s="48">
        <f>MAX(D30*0.045-O30,0)</f>
        <v>64.22969999999998</v>
      </c>
      <c r="P33" s="48">
        <f>MAX(D30*0.044-P30,0)</f>
        <v>5.0870399999999876</v>
      </c>
      <c r="Q33" s="48">
        <f>MAX(D30*0.043-Q30,0)</f>
        <v>0</v>
      </c>
      <c r="R33" s="48">
        <f>MAX(D30*0.036-R30,0)</f>
        <v>99.455759999999984</v>
      </c>
      <c r="S33" s="48">
        <f>MAX(D30*0.026-S30,0)</f>
        <v>0</v>
      </c>
      <c r="T33" s="48">
        <f>MAX(D30*0.019-T30,0)</f>
        <v>52.490539999999996</v>
      </c>
      <c r="U33" s="49">
        <f>MAX(D30*0.01-U30,0)</f>
        <v>27.6266</v>
      </c>
    </row>
  </sheetData>
  <mergeCells count="17">
    <mergeCell ref="A25:A28"/>
    <mergeCell ref="B25:B28"/>
    <mergeCell ref="A29:U29"/>
    <mergeCell ref="A30:A33"/>
    <mergeCell ref="B30:B33"/>
    <mergeCell ref="A15:A18"/>
    <mergeCell ref="B15:B18"/>
    <mergeCell ref="A19:U19"/>
    <mergeCell ref="A20:A23"/>
    <mergeCell ref="B20:B23"/>
    <mergeCell ref="A24:U24"/>
    <mergeCell ref="A5:A8"/>
    <mergeCell ref="B5:B8"/>
    <mergeCell ref="A9:U9"/>
    <mergeCell ref="A10:A13"/>
    <mergeCell ref="B10:B13"/>
    <mergeCell ref="A14:U14"/>
  </mergeCells>
  <printOptions horizontalCentered="1"/>
  <pageMargins left="0" right="0" top="0.75" bottom="0.5" header="0.25" footer="0.25"/>
  <pageSetup scale="67" fitToHeight="500" orientation="landscape" verticalDpi="0" r:id="rId1"/>
  <headerFooter scaleWithDoc="0">
    <oddHeader>&amp;L&amp;"Calibri,Bold"&amp;12Henry Schein Canada&amp;R&amp;"Calibri,Bold"&amp;12 02 Mar 2016&amp;C&amp;"Calibri,Bold"&amp;12 Top 15 Categories - by Customer</oddHeader>
    <oddFooter>&amp;L&amp;"Calibri,Bold"&amp;10Business Reporting - Jennifer Li&amp;C&amp;"Calibri,Bold"&amp;10Confidential and Proprietary&amp;R&amp;"Calibri,Bold"&amp;10Page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AZ1CI, CHARLES IVY</vt:lpstr>
      <vt:lpstr>'AZ1CI, CHARLES IVY'!Print_Titles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dcterms:created xsi:type="dcterms:W3CDTF">2016-03-02T17:16:56Z</dcterms:created>
  <dcterms:modified xsi:type="dcterms:W3CDTF">2016-03-02T17:16:56Z</dcterms:modified>
</cp:coreProperties>
</file>